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oscoso\Documents\backupnet\LINKOTEL S.A\CONCILICACION\Pacifico\"/>
    </mc:Choice>
  </mc:AlternateContent>
  <xr:revisionPtr revIDLastSave="0" documentId="13_ncr:1_{A6E4FF80-0A8E-4883-8914-7D670EC652F0}" xr6:coauthVersionLast="47" xr6:coauthVersionMax="47" xr10:uidLastSave="{00000000-0000-0000-0000-000000000000}"/>
  <bookViews>
    <workbookView xWindow="-120" yWindow="-120" windowWidth="20730" windowHeight="11160" activeTab="3" xr2:uid="{239B4D3E-8CCF-4D1A-9346-E3149E34EAA7}"/>
  </bookViews>
  <sheets>
    <sheet name="BP-ENE-21" sheetId="92" r:id="rId1"/>
    <sheet name="BP-WU-ENE-2021" sheetId="57" r:id="rId2"/>
    <sheet name="DP-ENE-2021" sheetId="58" r:id="rId3"/>
    <sheet name="BP-CON-ENE-21" sheetId="128" r:id="rId4"/>
    <sheet name="BP-FEB-21" sheetId="93" r:id="rId5"/>
    <sheet name="DP-FEB-20212" sheetId="61" r:id="rId6"/>
    <sheet name="WU-FEB-2021" sheetId="62" r:id="rId7"/>
    <sheet name="BP-CON-FEB-21" sheetId="129" r:id="rId8"/>
    <sheet name="BP-MAR-21" sheetId="94" r:id="rId9"/>
    <sheet name="DP-MAR-2021" sheetId="64" r:id="rId10"/>
    <sheet name="WU-MAR-2021" sheetId="69" r:id="rId11"/>
    <sheet name="BP-CON-MAR-21" sheetId="130" r:id="rId12"/>
    <sheet name="BP-ABR-21" sheetId="102" r:id="rId13"/>
    <sheet name="DP-ABR-21" sheetId="72" r:id="rId14"/>
    <sheet name="WU-ABR-21" sheetId="71" r:id="rId15"/>
    <sheet name="BP-CON-ABR-21" sheetId="131" r:id="rId16"/>
    <sheet name="BP-MAY-21" sheetId="103" r:id="rId17"/>
    <sheet name="DP-MAY-21" sheetId="75" r:id="rId18"/>
    <sheet name="WU-MAY-21" sheetId="77" r:id="rId19"/>
    <sheet name="BP-CON-MAY-21" sheetId="132" r:id="rId20"/>
    <sheet name="BP-JUN-21" sheetId="109" r:id="rId21"/>
    <sheet name="DP-JUN-21" sheetId="79" r:id="rId22"/>
    <sheet name="WU-JUN-21" sheetId="82" r:id="rId23"/>
    <sheet name="BP-CON-JUN-21" sheetId="133" r:id="rId24"/>
    <sheet name="BP-JUL-21" sheetId="110" r:id="rId25"/>
    <sheet name="DP-JUL-21" sheetId="86" r:id="rId26"/>
    <sheet name="WU-JUL-21" sheetId="87" r:id="rId27"/>
    <sheet name="BP-CON-JUL-21" sheetId="134" r:id="rId28"/>
    <sheet name="BP-AGO-21" sheetId="112" r:id="rId29"/>
    <sheet name="DP-AGO-21" sheetId="91" r:id="rId30"/>
    <sheet name="WU-AGO-21" sheetId="90" r:id="rId31"/>
    <sheet name="BP-CON-AGO-21" sheetId="135" r:id="rId32"/>
    <sheet name="BP-SEP-21" sheetId="125" r:id="rId33"/>
    <sheet name="DP-SEP-21" sheetId="113" r:id="rId34"/>
    <sheet name="WU-SEP-21" sheetId="114" r:id="rId35"/>
    <sheet name="BP-CON-SEP-21" sheetId="136" r:id="rId36"/>
    <sheet name="BP-OCT-21" sheetId="126" r:id="rId37"/>
    <sheet name="DP-OCT-21" sheetId="116" r:id="rId38"/>
    <sheet name="WU-OCT-21" sheetId="117" r:id="rId39"/>
    <sheet name="BP-CON-OCT-21" sheetId="137" r:id="rId40"/>
    <sheet name="BP-NOV-21" sheetId="127" r:id="rId41"/>
    <sheet name="DP-NOV-21" sheetId="119" r:id="rId42"/>
    <sheet name="WU-NOV-21" sheetId="120" r:id="rId43"/>
    <sheet name="BP-CON-NOV-21" sheetId="138" r:id="rId44"/>
    <sheet name="BP-DIC-21" sheetId="140" r:id="rId45"/>
    <sheet name="DP-DIC-21" sheetId="121" r:id="rId46"/>
    <sheet name="WU-DIC-21" sheetId="122" r:id="rId47"/>
    <sheet name="BP-CON-DIC-21 " sheetId="139" r:id="rId48"/>
  </sheets>
  <definedNames>
    <definedName name="_xlnm.Print_Area" localSheetId="15">'BP-CON-ABR-21'!$A$1:$G$95</definedName>
    <definedName name="_xlnm.Print_Area" localSheetId="31">'BP-CON-AGO-21'!$A$1:$G$145</definedName>
    <definedName name="_xlnm.Print_Area" localSheetId="47">'BP-CON-DIC-21 '!$A$1:$G$73</definedName>
    <definedName name="_xlnm.Print_Area" localSheetId="3">'BP-CON-ENE-21'!$A$1:$G$84</definedName>
    <definedName name="_xlnm.Print_Area" localSheetId="7">'BP-CON-FEB-21'!$A$1:$G$100</definedName>
    <definedName name="_xlnm.Print_Area" localSheetId="27">'BP-CON-JUL-21'!$A$1:$G$86</definedName>
    <definedName name="_xlnm.Print_Area" localSheetId="23">'BP-CON-JUN-21'!$A$1:$G$184</definedName>
    <definedName name="_xlnm.Print_Area" localSheetId="11">'BP-CON-MAR-21'!$A$1:$G$150</definedName>
    <definedName name="_xlnm.Print_Area" localSheetId="19">'BP-CON-MAY-21'!$A$1:$G$84</definedName>
    <definedName name="_xlnm.Print_Area" localSheetId="43">'BP-CON-NOV-21'!$A$1:$G$118</definedName>
    <definedName name="_xlnm.Print_Area" localSheetId="39">'BP-CON-OCT-21'!$A$1:$G$69</definedName>
    <definedName name="_xlnm.Print_Area" localSheetId="35">'BP-CON-SEP-21'!$A$1:$G$144</definedName>
    <definedName name="_xlnm.Print_Area" localSheetId="1">'BP-WU-ENE-2021'!$A$1:$H$476</definedName>
    <definedName name="_xlnm.Print_Area" localSheetId="29">'DP-AGO-21'!$A$1:$F$196</definedName>
    <definedName name="_xlnm.Print_Area" localSheetId="45">'DP-DIC-21'!$A$1:$F$214</definedName>
    <definedName name="_xlnm.Print_Area" localSheetId="2">'DP-ENE-2021'!$A$1:$F$222</definedName>
    <definedName name="_xlnm.Print_Area" localSheetId="5">'DP-FEB-20212'!$A$1:$F$182</definedName>
    <definedName name="_xlnm.Print_Area" localSheetId="25">'DP-JUL-21'!$A$1:$F$192</definedName>
    <definedName name="_xlnm.Print_Area" localSheetId="21">'DP-JUN-21'!$A$1:$F$207</definedName>
    <definedName name="_xlnm.Print_Area" localSheetId="9">'DP-MAR-2021'!$A$1:$F$219</definedName>
    <definedName name="_xlnm.Print_Area" localSheetId="17">'DP-MAY-21'!$A$1:$F$221</definedName>
    <definedName name="_xlnm.Print_Area" localSheetId="41">'DP-NOV-21'!$A$1:$F$175</definedName>
    <definedName name="_xlnm.Print_Area" localSheetId="37">'DP-OCT-21'!$A$1:$F$186</definedName>
    <definedName name="_xlnm.Print_Area" localSheetId="33">'DP-SEP-21'!$A$1:$F$195</definedName>
    <definedName name="_xlnm.Print_Area" localSheetId="30">'WU-AGO-21'!$A$1:$H$468</definedName>
    <definedName name="_xlnm.Print_Area" localSheetId="46">'WU-DIC-21'!$A$3:$H$637</definedName>
    <definedName name="_xlnm.Print_Area" localSheetId="6">'WU-FEB-2021'!$A$1:$H$398</definedName>
    <definedName name="_xlnm.Print_Area" localSheetId="26">'WU-JUL-21'!$A$1:$G$654</definedName>
    <definedName name="_xlnm.Print_Area" localSheetId="10">'WU-MAR-2021'!$A$1:$H$432</definedName>
    <definedName name="_xlnm.Print_Area" localSheetId="42">'WU-NOV-21'!$A$1:$H$479</definedName>
    <definedName name="_xlnm.Print_Area" localSheetId="38">'WU-OCT-21'!$A$1:$H$590</definedName>
    <definedName name="_xlnm.Print_Area" localSheetId="34">'WU-SEP-21'!$A$1:$H$493</definedName>
    <definedName name="solver_adj" localSheetId="14" hidden="1">'WU-ABR-21'!#REF!</definedName>
    <definedName name="solver_cvg" localSheetId="14" hidden="1">0.0001</definedName>
    <definedName name="solver_drv" localSheetId="14" hidden="1">1</definedName>
    <definedName name="solver_eng" localSheetId="14" hidden="1">1</definedName>
    <definedName name="solver_est" localSheetId="14" hidden="1">1</definedName>
    <definedName name="solver_itr" localSheetId="14" hidden="1">2147483647</definedName>
    <definedName name="solver_lhs1" localSheetId="14" hidden="1">'WU-ABR-21'!#REF!</definedName>
    <definedName name="solver_mip" localSheetId="14" hidden="1">2147483647</definedName>
    <definedName name="solver_mni" localSheetId="14" hidden="1">30</definedName>
    <definedName name="solver_mrt" localSheetId="14" hidden="1">0.075</definedName>
    <definedName name="solver_msl" localSheetId="14" hidden="1">2</definedName>
    <definedName name="solver_neg" localSheetId="14" hidden="1">1</definedName>
    <definedName name="solver_nod" localSheetId="14" hidden="1">2147483647</definedName>
    <definedName name="solver_num" localSheetId="14" hidden="1">1</definedName>
    <definedName name="solver_nwt" localSheetId="14" hidden="1">1</definedName>
    <definedName name="solver_opt" localSheetId="14" hidden="1">'WU-ABR-21'!#REF!</definedName>
    <definedName name="solver_pre" localSheetId="14" hidden="1">0.000001</definedName>
    <definedName name="solver_rbv" localSheetId="14" hidden="1">1</definedName>
    <definedName name="solver_rel1" localSheetId="14" hidden="1">5</definedName>
    <definedName name="solver_rhs1" localSheetId="14" hidden="1">"binario"</definedName>
    <definedName name="solver_rlx" localSheetId="14" hidden="1">2</definedName>
    <definedName name="solver_rsd" localSheetId="14" hidden="1">0</definedName>
    <definedName name="solver_scl" localSheetId="14" hidden="1">1</definedName>
    <definedName name="solver_sho" localSheetId="14" hidden="1">1</definedName>
    <definedName name="solver_ssz" localSheetId="14" hidden="1">100</definedName>
    <definedName name="solver_tim" localSheetId="14" hidden="1">2147483647</definedName>
    <definedName name="solver_tol" localSheetId="14" hidden="1">0.01</definedName>
    <definedName name="solver_typ" localSheetId="14" hidden="1">3</definedName>
    <definedName name="solver_val" localSheetId="14" hidden="1">667.73</definedName>
    <definedName name="solver_ver" localSheetId="14" hidden="1">3</definedName>
    <definedName name="_xlnm.Print_Titles" localSheetId="15">'BP-CON-ABR-21'!$2:$9</definedName>
    <definedName name="_xlnm.Print_Titles" localSheetId="31">'BP-CON-AGO-21'!$2:$9</definedName>
    <definedName name="_xlnm.Print_Titles" localSheetId="47">'BP-CON-DIC-21 '!$2:$9</definedName>
    <definedName name="_xlnm.Print_Titles" localSheetId="3">'BP-CON-ENE-21'!$2:$9</definedName>
    <definedName name="_xlnm.Print_Titles" localSheetId="7">'BP-CON-FEB-21'!$1:$9</definedName>
    <definedName name="_xlnm.Print_Titles" localSheetId="27">'BP-CON-JUL-21'!$2:$9</definedName>
    <definedName name="_xlnm.Print_Titles" localSheetId="23">'BP-CON-JUN-21'!$2:$9</definedName>
    <definedName name="_xlnm.Print_Titles" localSheetId="11">'BP-CON-MAR-21'!$2:$9</definedName>
    <definedName name="_xlnm.Print_Titles" localSheetId="19">'BP-CON-MAY-21'!$2:$9</definedName>
    <definedName name="_xlnm.Print_Titles" localSheetId="43">'BP-CON-NOV-21'!$2:$9</definedName>
    <definedName name="_xlnm.Print_Titles" localSheetId="39">'BP-CON-OCT-21'!$2:$9</definedName>
    <definedName name="_xlnm.Print_Titles" localSheetId="35">'BP-CON-SEP-21'!$2:$9</definedName>
    <definedName name="_xlnm.Print_Titles" localSheetId="1">'BP-WU-ENE-2021'!$1:$2</definedName>
    <definedName name="_xlnm.Print_Titles" localSheetId="13">'DP-ABR-21'!$3:$4</definedName>
    <definedName name="_xlnm.Print_Titles" localSheetId="29">'DP-AGO-21'!$1:$2</definedName>
    <definedName name="_xlnm.Print_Titles" localSheetId="45">'DP-DIC-21'!$1:$2</definedName>
    <definedName name="_xlnm.Print_Titles" localSheetId="2">'DP-ENE-2021'!$1:$2</definedName>
    <definedName name="_xlnm.Print_Titles" localSheetId="5">'DP-FEB-20212'!$2:$2</definedName>
    <definedName name="_xlnm.Print_Titles" localSheetId="25">'DP-JUL-21'!$1:$2</definedName>
    <definedName name="_xlnm.Print_Titles" localSheetId="21">'DP-JUN-21'!$1:$2</definedName>
    <definedName name="_xlnm.Print_Titles" localSheetId="9">'DP-MAR-2021'!$1:$2</definedName>
    <definedName name="_xlnm.Print_Titles" localSheetId="17">'DP-MAY-21'!$2:$3</definedName>
    <definedName name="_xlnm.Print_Titles" localSheetId="41">'DP-NOV-21'!$1:$2</definedName>
    <definedName name="_xlnm.Print_Titles" localSheetId="37">'DP-OCT-21'!$1:$2</definedName>
    <definedName name="_xlnm.Print_Titles" localSheetId="33">'DP-SEP-21'!$1:$2</definedName>
    <definedName name="_xlnm.Print_Titles" localSheetId="14">'WU-ABR-21'!$3:$4</definedName>
    <definedName name="_xlnm.Print_Titles" localSheetId="30">'WU-AGO-21'!$1:$2</definedName>
    <definedName name="_xlnm.Print_Titles" localSheetId="46">'WU-DIC-21'!$1:$2</definedName>
    <definedName name="_xlnm.Print_Titles" localSheetId="6">'WU-FEB-2021'!$1:$2</definedName>
    <definedName name="_xlnm.Print_Titles" localSheetId="26">'WU-JUL-21'!$1:$2</definedName>
    <definedName name="_xlnm.Print_Titles" localSheetId="22">'WU-JUN-21'!$2:$3</definedName>
    <definedName name="_xlnm.Print_Titles" localSheetId="10">'WU-MAR-2021'!$1:$2</definedName>
    <definedName name="_xlnm.Print_Titles" localSheetId="18">'WU-MAY-21'!$3:$4</definedName>
    <definedName name="_xlnm.Print_Titles" localSheetId="42">'WU-NOV-21'!$1:$2</definedName>
    <definedName name="_xlnm.Print_Titles" localSheetId="38">'WU-OCT-21'!$1:$2</definedName>
    <definedName name="_xlnm.Print_Titles" localSheetId="34">'WU-SEP-21'!$1:$2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3" i="139" l="1"/>
  <c r="G107" i="138"/>
  <c r="G59" i="137"/>
  <c r="G130" i="136"/>
  <c r="G133" i="135"/>
  <c r="G74" i="134"/>
  <c r="G170" i="133"/>
  <c r="G71" i="132"/>
  <c r="G83" i="131"/>
  <c r="G139" i="130"/>
  <c r="G85" i="129"/>
  <c r="G72" i="128"/>
  <c r="G26" i="139" l="1"/>
  <c r="G21" i="139"/>
  <c r="G16" i="139"/>
  <c r="G26" i="138"/>
  <c r="G21" i="138"/>
  <c r="G16" i="138"/>
  <c r="G26" i="137"/>
  <c r="G21" i="137"/>
  <c r="G16" i="137"/>
  <c r="G26" i="136"/>
  <c r="G21" i="136"/>
  <c r="G16" i="136"/>
  <c r="G26" i="135"/>
  <c r="G21" i="135"/>
  <c r="G16" i="135"/>
  <c r="G135" i="135" s="1"/>
  <c r="G26" i="134"/>
  <c r="G21" i="134"/>
  <c r="G16" i="134"/>
  <c r="G26" i="133"/>
  <c r="G21" i="133"/>
  <c r="G16" i="133"/>
  <c r="G26" i="132"/>
  <c r="G21" i="132"/>
  <c r="G16" i="132"/>
  <c r="G26" i="131"/>
  <c r="G21" i="131"/>
  <c r="G16" i="131"/>
  <c r="G26" i="130"/>
  <c r="G21" i="130"/>
  <c r="G16" i="130"/>
  <c r="G26" i="129"/>
  <c r="G21" i="129"/>
  <c r="G16" i="129"/>
  <c r="G26" i="128"/>
  <c r="G21" i="128"/>
  <c r="G16" i="128"/>
  <c r="G85" i="131" l="1"/>
  <c r="G141" i="130"/>
  <c r="G65" i="139"/>
  <c r="G109" i="138"/>
  <c r="G61" i="137"/>
  <c r="G132" i="136"/>
  <c r="G76" i="134"/>
  <c r="G172" i="133"/>
  <c r="G73" i="132"/>
  <c r="G87" i="129"/>
  <c r="G74" i="128"/>
  <c r="E80" i="122"/>
  <c r="E32" i="120"/>
  <c r="E671" i="122"/>
  <c r="E663" i="122"/>
  <c r="E636" i="122"/>
  <c r="E618" i="122"/>
  <c r="E596" i="122"/>
  <c r="E581" i="122"/>
  <c r="E572" i="122"/>
  <c r="E569" i="122"/>
  <c r="E563" i="122"/>
  <c r="E550" i="122"/>
  <c r="E527" i="122"/>
  <c r="E509" i="122"/>
  <c r="E481" i="122"/>
  <c r="E474" i="122"/>
  <c r="E465" i="122"/>
  <c r="E435" i="122"/>
  <c r="E413" i="122"/>
  <c r="E401" i="122"/>
  <c r="E380" i="122"/>
  <c r="E364" i="122"/>
  <c r="E359" i="122"/>
  <c r="E348" i="122"/>
  <c r="E323" i="122"/>
  <c r="E298" i="122"/>
  <c r="E270" i="122"/>
  <c r="E235" i="122"/>
  <c r="E207" i="122"/>
  <c r="E198" i="122"/>
  <c r="E175" i="122"/>
  <c r="E145" i="122"/>
  <c r="E114" i="122"/>
  <c r="C214" i="121"/>
  <c r="C209" i="121"/>
  <c r="C203" i="121"/>
  <c r="C191" i="121"/>
  <c r="C175" i="121"/>
  <c r="C165" i="121"/>
  <c r="C161" i="121"/>
  <c r="C157" i="121"/>
  <c r="C148" i="121"/>
  <c r="C142" i="121"/>
  <c r="C138" i="121"/>
  <c r="C133" i="121"/>
  <c r="C128" i="121"/>
  <c r="C118" i="121"/>
  <c r="C110" i="121"/>
  <c r="C100" i="121"/>
  <c r="C91" i="121"/>
  <c r="C81" i="121"/>
  <c r="C63" i="121"/>
  <c r="C9" i="121"/>
  <c r="E561" i="120"/>
  <c r="E543" i="120"/>
  <c r="E527" i="120"/>
  <c r="E518" i="120"/>
  <c r="E499" i="120"/>
  <c r="E478" i="120"/>
  <c r="E453" i="120"/>
  <c r="E432" i="120"/>
  <c r="E411" i="120"/>
  <c r="E395" i="120"/>
  <c r="E393" i="120"/>
  <c r="E385" i="120"/>
  <c r="E368" i="120"/>
  <c r="E348" i="120"/>
  <c r="E323" i="120"/>
  <c r="E304" i="120"/>
  <c r="E282" i="120"/>
  <c r="E277" i="120"/>
  <c r="E271" i="120"/>
  <c r="E244" i="120"/>
  <c r="E219" i="120"/>
  <c r="E185" i="120"/>
  <c r="E145" i="120"/>
  <c r="E113" i="120"/>
  <c r="E102" i="120"/>
  <c r="E88" i="120"/>
  <c r="E53" i="120"/>
  <c r="E44" i="120"/>
  <c r="E38" i="120"/>
  <c r="C175" i="119"/>
  <c r="C164" i="119"/>
  <c r="C156" i="119"/>
  <c r="C153" i="119"/>
  <c r="C147" i="119"/>
  <c r="C141" i="119"/>
  <c r="C136" i="119"/>
  <c r="C134" i="119"/>
  <c r="C129" i="119"/>
  <c r="C125" i="119"/>
  <c r="C117" i="119"/>
  <c r="C106" i="119"/>
  <c r="C99" i="119"/>
  <c r="C92" i="119"/>
  <c r="C85" i="119"/>
  <c r="C76" i="119"/>
  <c r="C67" i="119"/>
  <c r="C54" i="119"/>
  <c r="E103" i="117"/>
  <c r="E624" i="117"/>
  <c r="E620" i="117"/>
  <c r="E608" i="117"/>
  <c r="E589" i="117"/>
  <c r="E581" i="117"/>
  <c r="E567" i="117"/>
  <c r="E547" i="117"/>
  <c r="E536" i="117"/>
  <c r="E534" i="117"/>
  <c r="E526" i="117"/>
  <c r="E507" i="117"/>
  <c r="E495" i="117"/>
  <c r="E476" i="117"/>
  <c r="E455" i="117"/>
  <c r="E439" i="117"/>
  <c r="E435" i="117"/>
  <c r="E426" i="117"/>
  <c r="E410" i="117"/>
  <c r="E389" i="117"/>
  <c r="E370" i="117"/>
  <c r="E351" i="117"/>
  <c r="E329" i="117"/>
  <c r="E322" i="117"/>
  <c r="E312" i="117"/>
  <c r="E303" i="117"/>
  <c r="E279" i="117"/>
  <c r="E244" i="117"/>
  <c r="E205" i="117"/>
  <c r="E172" i="117"/>
  <c r="E160" i="117"/>
  <c r="E128" i="117"/>
  <c r="C186" i="116"/>
  <c r="C176" i="116"/>
  <c r="C167" i="116"/>
  <c r="C158" i="116"/>
  <c r="C152" i="116"/>
  <c r="C146" i="116"/>
  <c r="C144" i="116"/>
  <c r="C142" i="116"/>
  <c r="C135" i="116"/>
  <c r="C132" i="116"/>
  <c r="C123" i="116"/>
  <c r="C118" i="116"/>
  <c r="C115" i="116"/>
  <c r="C112" i="116"/>
  <c r="C106" i="116"/>
  <c r="C95" i="116"/>
  <c r="C86" i="116"/>
  <c r="C72" i="116"/>
  <c r="C63" i="116"/>
  <c r="C11" i="116"/>
  <c r="A213" i="121"/>
  <c r="A212" i="121"/>
  <c r="A211" i="121"/>
  <c r="A208" i="121"/>
  <c r="A207" i="121"/>
  <c r="A206" i="121"/>
  <c r="A205" i="121"/>
  <c r="A202" i="121"/>
  <c r="A201" i="121"/>
  <c r="A200" i="121"/>
  <c r="A199" i="121"/>
  <c r="A198" i="121"/>
  <c r="A197" i="121"/>
  <c r="A196" i="121"/>
  <c r="A195" i="121"/>
  <c r="A194" i="121"/>
  <c r="A193" i="121"/>
  <c r="A190" i="121"/>
  <c r="A189" i="121"/>
  <c r="A188" i="121"/>
  <c r="A187" i="121"/>
  <c r="A186" i="121"/>
  <c r="A185" i="121"/>
  <c r="A184" i="121"/>
  <c r="A183" i="121"/>
  <c r="A182" i="121"/>
  <c r="A181" i="121"/>
  <c r="A180" i="121"/>
  <c r="A179" i="121"/>
  <c r="A178" i="121"/>
  <c r="A177" i="121"/>
  <c r="A174" i="121"/>
  <c r="A173" i="121"/>
  <c r="A172" i="121"/>
  <c r="A171" i="121"/>
  <c r="A170" i="121"/>
  <c r="A169" i="121"/>
  <c r="A168" i="121"/>
  <c r="A167" i="121"/>
  <c r="A164" i="121"/>
  <c r="A163" i="121"/>
  <c r="A156" i="121"/>
  <c r="A155" i="121"/>
  <c r="A154" i="121"/>
  <c r="A153" i="121"/>
  <c r="A152" i="121"/>
  <c r="A151" i="121"/>
  <c r="A150" i="121"/>
  <c r="A147" i="121"/>
  <c r="A146" i="121"/>
  <c r="A145" i="121"/>
  <c r="A144" i="121"/>
  <c r="A141" i="121"/>
  <c r="A140" i="121"/>
  <c r="A137" i="121"/>
  <c r="A136" i="121"/>
  <c r="A135" i="121"/>
  <c r="A132" i="121"/>
  <c r="A131" i="121"/>
  <c r="A130" i="121"/>
  <c r="A127" i="121"/>
  <c r="A126" i="121"/>
  <c r="A125" i="121"/>
  <c r="A124" i="121"/>
  <c r="A123" i="121"/>
  <c r="A122" i="121"/>
  <c r="A121" i="121"/>
  <c r="A120" i="121"/>
  <c r="A117" i="121"/>
  <c r="A116" i="121"/>
  <c r="A115" i="121"/>
  <c r="A114" i="121"/>
  <c r="A113" i="121"/>
  <c r="A112" i="121"/>
  <c r="A109" i="121"/>
  <c r="A108" i="121"/>
  <c r="A107" i="121"/>
  <c r="A106" i="121"/>
  <c r="A105" i="121"/>
  <c r="A104" i="121"/>
  <c r="A103" i="121"/>
  <c r="A102" i="121"/>
  <c r="A99" i="121"/>
  <c r="A98" i="121"/>
  <c r="A97" i="121"/>
  <c r="A96" i="121"/>
  <c r="A95" i="121"/>
  <c r="A94" i="121"/>
  <c r="A93" i="121"/>
  <c r="A90" i="121"/>
  <c r="A89" i="121"/>
  <c r="A88" i="121"/>
  <c r="A87" i="121"/>
  <c r="A86" i="121"/>
  <c r="A85" i="121"/>
  <c r="A84" i="121"/>
  <c r="A83" i="121"/>
  <c r="A80" i="121"/>
  <c r="A79" i="121"/>
  <c r="A78" i="121"/>
  <c r="A77" i="121"/>
  <c r="A76" i="121"/>
  <c r="A75" i="121"/>
  <c r="A74" i="121"/>
  <c r="A73" i="121"/>
  <c r="A72" i="121"/>
  <c r="A71" i="121"/>
  <c r="A70" i="121"/>
  <c r="A69" i="121"/>
  <c r="A68" i="121"/>
  <c r="A67" i="121"/>
  <c r="A66" i="121"/>
  <c r="A65" i="121"/>
  <c r="A62" i="121"/>
  <c r="A61" i="121"/>
  <c r="A60" i="121"/>
  <c r="A59" i="121"/>
  <c r="A58" i="121"/>
  <c r="A57" i="121"/>
  <c r="A56" i="121"/>
  <c r="A55" i="121"/>
  <c r="A54" i="121"/>
  <c r="A53" i="121"/>
  <c r="A52" i="121"/>
  <c r="A51" i="121"/>
  <c r="A50" i="121"/>
  <c r="A49" i="121"/>
  <c r="A48" i="121"/>
  <c r="A47" i="121"/>
  <c r="A46" i="121"/>
  <c r="A45" i="121"/>
  <c r="A44" i="121"/>
  <c r="A43" i="121"/>
  <c r="A42" i="121"/>
  <c r="A41" i="121"/>
  <c r="A40" i="121"/>
  <c r="A39" i="121"/>
  <c r="A38" i="121"/>
  <c r="A37" i="121"/>
  <c r="A36" i="121"/>
  <c r="A35" i="121"/>
  <c r="A34" i="121"/>
  <c r="A33" i="121"/>
  <c r="A32" i="121"/>
  <c r="A31" i="121"/>
  <c r="A30" i="121"/>
  <c r="A29" i="121"/>
  <c r="A28" i="121"/>
  <c r="A27" i="121"/>
  <c r="A26" i="121"/>
  <c r="A25" i="121"/>
  <c r="A24" i="121"/>
  <c r="A23" i="121"/>
  <c r="A22" i="121"/>
  <c r="A21" i="121"/>
  <c r="A20" i="121"/>
  <c r="A19" i="121"/>
  <c r="A18" i="121"/>
  <c r="A17" i="121"/>
  <c r="A16" i="121"/>
  <c r="A15" i="121"/>
  <c r="A14" i="121"/>
  <c r="A13" i="121"/>
  <c r="A12" i="121"/>
  <c r="A11" i="121"/>
  <c r="A8" i="121"/>
  <c r="A7" i="121"/>
  <c r="A6" i="121"/>
  <c r="A5" i="121"/>
  <c r="A4" i="121"/>
  <c r="A3" i="121"/>
  <c r="A174" i="119"/>
  <c r="A173" i="119"/>
  <c r="A172" i="119"/>
  <c r="A171" i="119"/>
  <c r="A170" i="119"/>
  <c r="A169" i="119"/>
  <c r="A168" i="119"/>
  <c r="A167" i="119"/>
  <c r="A166" i="119"/>
  <c r="A165" i="119"/>
  <c r="A163" i="119"/>
  <c r="A162" i="119"/>
  <c r="A161" i="119"/>
  <c r="A160" i="119"/>
  <c r="A159" i="119"/>
  <c r="A158" i="119"/>
  <c r="A157" i="119"/>
  <c r="A155" i="119"/>
  <c r="A154" i="119"/>
  <c r="A152" i="119"/>
  <c r="A151" i="119"/>
  <c r="A150" i="119"/>
  <c r="A149" i="119"/>
  <c r="A148" i="119"/>
  <c r="A146" i="119"/>
  <c r="A145" i="119"/>
  <c r="A144" i="119"/>
  <c r="A143" i="119"/>
  <c r="A142" i="119"/>
  <c r="A140" i="119"/>
  <c r="A139" i="119"/>
  <c r="A138" i="119"/>
  <c r="A137" i="119"/>
  <c r="A135" i="119"/>
  <c r="A128" i="119"/>
  <c r="A127" i="119"/>
  <c r="A126" i="119"/>
  <c r="A124" i="119"/>
  <c r="A123" i="119"/>
  <c r="A122" i="119"/>
  <c r="A121" i="119"/>
  <c r="A120" i="119"/>
  <c r="A119" i="119"/>
  <c r="A118" i="119"/>
  <c r="A116" i="119"/>
  <c r="A115" i="119"/>
  <c r="A114" i="119"/>
  <c r="A113" i="119"/>
  <c r="A112" i="119"/>
  <c r="A111" i="119"/>
  <c r="A110" i="119"/>
  <c r="A109" i="119"/>
  <c r="A108" i="119"/>
  <c r="A107" i="119"/>
  <c r="A105" i="119"/>
  <c r="A104" i="119"/>
  <c r="A103" i="119"/>
  <c r="A102" i="119"/>
  <c r="A101" i="119"/>
  <c r="A100" i="119"/>
  <c r="A98" i="119"/>
  <c r="A97" i="119"/>
  <c r="A96" i="119"/>
  <c r="A95" i="119"/>
  <c r="A94" i="119"/>
  <c r="A93" i="119"/>
  <c r="A91" i="119"/>
  <c r="A90" i="119"/>
  <c r="A89" i="119"/>
  <c r="A88" i="119"/>
  <c r="A87" i="119"/>
  <c r="A86" i="119"/>
  <c r="A84" i="119"/>
  <c r="A83" i="119"/>
  <c r="A82" i="119"/>
  <c r="A81" i="119"/>
  <c r="A80" i="119"/>
  <c r="A79" i="119"/>
  <c r="A78" i="119"/>
  <c r="A77" i="119"/>
  <c r="A66" i="119"/>
  <c r="A65" i="119"/>
  <c r="A64" i="119"/>
  <c r="A63" i="119"/>
  <c r="A62" i="119"/>
  <c r="A61" i="119"/>
  <c r="A60" i="119"/>
  <c r="A59" i="119"/>
  <c r="A58" i="119"/>
  <c r="A57" i="119"/>
  <c r="A56" i="119"/>
  <c r="A55" i="119"/>
  <c r="A53" i="119"/>
  <c r="A52" i="119"/>
  <c r="A51" i="119"/>
  <c r="A50" i="119"/>
  <c r="A49" i="119"/>
  <c r="A48" i="119"/>
  <c r="A47" i="119"/>
  <c r="A46" i="119"/>
  <c r="A45" i="119"/>
  <c r="A44" i="119"/>
  <c r="A43" i="119"/>
  <c r="A42" i="119"/>
  <c r="A41" i="119"/>
  <c r="A40" i="119"/>
  <c r="A39" i="119"/>
  <c r="A38" i="119"/>
  <c r="A37" i="119"/>
  <c r="A36" i="119"/>
  <c r="A35" i="119"/>
  <c r="A34" i="119"/>
  <c r="A33" i="119"/>
  <c r="A32" i="119"/>
  <c r="A31" i="119"/>
  <c r="A30" i="119"/>
  <c r="A29" i="119"/>
  <c r="A28" i="119"/>
  <c r="A27" i="119"/>
  <c r="A26" i="119"/>
  <c r="A25" i="119"/>
  <c r="A24" i="119"/>
  <c r="A23" i="119"/>
  <c r="A22" i="119"/>
  <c r="A21" i="119"/>
  <c r="A20" i="119"/>
  <c r="A19" i="119"/>
  <c r="A18" i="119"/>
  <c r="A17" i="119"/>
  <c r="A16" i="119"/>
  <c r="A15" i="119"/>
  <c r="A14" i="119"/>
  <c r="A13" i="119"/>
  <c r="A12" i="119"/>
  <c r="A11" i="119"/>
  <c r="A10" i="119"/>
  <c r="A9" i="119"/>
  <c r="A8" i="119"/>
  <c r="A7" i="119"/>
  <c r="A6" i="119"/>
  <c r="A5" i="119"/>
  <c r="A4" i="119"/>
  <c r="A3" i="119"/>
  <c r="A185" i="116"/>
  <c r="A184" i="116"/>
  <c r="A183" i="116"/>
  <c r="A182" i="116"/>
  <c r="A181" i="116"/>
  <c r="A180" i="116"/>
  <c r="A179" i="116"/>
  <c r="A178" i="116"/>
  <c r="A177" i="116"/>
  <c r="A175" i="116"/>
  <c r="A174" i="116"/>
  <c r="A173" i="116"/>
  <c r="A172" i="116"/>
  <c r="A171" i="116"/>
  <c r="A170" i="116"/>
  <c r="A169" i="116"/>
  <c r="A168" i="116"/>
  <c r="A166" i="116"/>
  <c r="A165" i="116"/>
  <c r="A164" i="116"/>
  <c r="A163" i="116"/>
  <c r="A162" i="116"/>
  <c r="A161" i="116"/>
  <c r="A160" i="116"/>
  <c r="A159" i="116"/>
  <c r="A157" i="116"/>
  <c r="A156" i="116"/>
  <c r="A155" i="116"/>
  <c r="A154" i="116"/>
  <c r="A153" i="116"/>
  <c r="A151" i="116"/>
  <c r="A150" i="116"/>
  <c r="A149" i="116"/>
  <c r="A148" i="116"/>
  <c r="A147" i="116"/>
  <c r="A145" i="116"/>
  <c r="A143" i="116"/>
  <c r="A141" i="116"/>
  <c r="A140" i="116"/>
  <c r="A139" i="116"/>
  <c r="A138" i="116"/>
  <c r="A137" i="116"/>
  <c r="A136" i="116"/>
  <c r="A134" i="116"/>
  <c r="A133" i="116"/>
  <c r="A131" i="116"/>
  <c r="A130" i="116"/>
  <c r="A129" i="116"/>
  <c r="A128" i="116"/>
  <c r="A127" i="116"/>
  <c r="A126" i="116"/>
  <c r="A125" i="116"/>
  <c r="A124" i="116"/>
  <c r="A122" i="116"/>
  <c r="A121" i="116"/>
  <c r="A120" i="116"/>
  <c r="A119" i="116"/>
  <c r="A117" i="116"/>
  <c r="A116" i="116"/>
  <c r="A114" i="116"/>
  <c r="A113" i="116"/>
  <c r="A111" i="116"/>
  <c r="A110" i="116"/>
  <c r="A109" i="116"/>
  <c r="A108" i="116"/>
  <c r="A107" i="116"/>
  <c r="A105" i="116"/>
  <c r="A104" i="116"/>
  <c r="A103" i="116"/>
  <c r="A102" i="116"/>
  <c r="A101" i="116"/>
  <c r="A100" i="116"/>
  <c r="A99" i="116"/>
  <c r="A98" i="116"/>
  <c r="A97" i="116"/>
  <c r="A96" i="116"/>
  <c r="A94" i="116"/>
  <c r="A93" i="116"/>
  <c r="A92" i="116"/>
  <c r="A91" i="116"/>
  <c r="A90" i="116"/>
  <c r="A89" i="116"/>
  <c r="A88" i="116"/>
  <c r="A87" i="116"/>
  <c r="A85" i="116"/>
  <c r="A84" i="116"/>
  <c r="A83" i="116"/>
  <c r="A82" i="116"/>
  <c r="A81" i="116"/>
  <c r="A80" i="116"/>
  <c r="A79" i="116"/>
  <c r="A78" i="116"/>
  <c r="A77" i="116"/>
  <c r="A76" i="116"/>
  <c r="A75" i="116"/>
  <c r="A74" i="116"/>
  <c r="A73" i="116"/>
  <c r="A71" i="116"/>
  <c r="A70" i="116"/>
  <c r="A69" i="116"/>
  <c r="A68" i="116"/>
  <c r="A67" i="116"/>
  <c r="A66" i="116"/>
  <c r="A65" i="116"/>
  <c r="A64" i="116"/>
  <c r="A62" i="116"/>
  <c r="A61" i="116"/>
  <c r="A60" i="116"/>
  <c r="A59" i="116"/>
  <c r="A58" i="116"/>
  <c r="A57" i="116"/>
  <c r="A56" i="116"/>
  <c r="A55" i="116"/>
  <c r="A54" i="116"/>
  <c r="A53" i="116"/>
  <c r="A52" i="116"/>
  <c r="A51" i="116"/>
  <c r="A50" i="116"/>
  <c r="A49" i="116"/>
  <c r="A48" i="116"/>
  <c r="A47" i="116"/>
  <c r="A46" i="116"/>
  <c r="A45" i="116"/>
  <c r="A44" i="116"/>
  <c r="A43" i="116"/>
  <c r="A42" i="116"/>
  <c r="A41" i="116"/>
  <c r="A40" i="116"/>
  <c r="A39" i="116"/>
  <c r="A38" i="116"/>
  <c r="A37" i="116"/>
  <c r="A36" i="116"/>
  <c r="A35" i="116"/>
  <c r="A34" i="116"/>
  <c r="A33" i="116"/>
  <c r="A32" i="116"/>
  <c r="A31" i="116"/>
  <c r="A30" i="116"/>
  <c r="A29" i="116"/>
  <c r="A28" i="116"/>
  <c r="A27" i="116"/>
  <c r="A26" i="116"/>
  <c r="A25" i="116"/>
  <c r="A24" i="116"/>
  <c r="A23" i="116"/>
  <c r="A22" i="116"/>
  <c r="A21" i="116"/>
  <c r="A20" i="116"/>
  <c r="A19" i="116"/>
  <c r="A18" i="116"/>
  <c r="A17" i="116"/>
  <c r="A16" i="116"/>
  <c r="A15" i="116"/>
  <c r="A14" i="116"/>
  <c r="A13" i="116"/>
  <c r="A12" i="116"/>
  <c r="A10" i="116"/>
  <c r="A9" i="116"/>
  <c r="A8" i="116"/>
  <c r="A7" i="116"/>
  <c r="A6" i="116"/>
  <c r="A5" i="116"/>
  <c r="A4" i="116"/>
  <c r="A3" i="116"/>
  <c r="E106" i="114"/>
  <c r="E248" i="114"/>
  <c r="E599" i="114"/>
  <c r="E574" i="114"/>
  <c r="E558" i="114"/>
  <c r="E540" i="114"/>
  <c r="E508" i="114"/>
  <c r="E506" i="114"/>
  <c r="E492" i="114"/>
  <c r="E490" i="114"/>
  <c r="E487" i="114"/>
  <c r="E482" i="114"/>
  <c r="E460" i="114"/>
  <c r="E454" i="114"/>
  <c r="E448" i="114"/>
  <c r="E433" i="114"/>
  <c r="E411" i="114"/>
  <c r="E395" i="114"/>
  <c r="E375" i="114"/>
  <c r="E360" i="114"/>
  <c r="E354" i="114"/>
  <c r="E343" i="114"/>
  <c r="E326" i="114"/>
  <c r="E306" i="114"/>
  <c r="E283" i="114"/>
  <c r="E220" i="114"/>
  <c r="E212" i="114"/>
  <c r="E196" i="114"/>
  <c r="E175" i="114"/>
  <c r="E139" i="114"/>
  <c r="C195" i="113"/>
  <c r="A194" i="113"/>
  <c r="A193" i="113"/>
  <c r="A192" i="113"/>
  <c r="A191" i="113"/>
  <c r="A190" i="113"/>
  <c r="A189" i="113"/>
  <c r="C188" i="113"/>
  <c r="A187" i="113"/>
  <c r="A186" i="113"/>
  <c r="A185" i="113"/>
  <c r="A184" i="113"/>
  <c r="A183" i="113"/>
  <c r="C182" i="113"/>
  <c r="A181" i="113"/>
  <c r="A180" i="113"/>
  <c r="A179" i="113"/>
  <c r="A178" i="113"/>
  <c r="A177" i="113"/>
  <c r="C176" i="113"/>
  <c r="A175" i="113"/>
  <c r="A174" i="113"/>
  <c r="A173" i="113"/>
  <c r="A172" i="113"/>
  <c r="A171" i="113"/>
  <c r="A170" i="113"/>
  <c r="A169" i="113"/>
  <c r="C168" i="113"/>
  <c r="A167" i="113"/>
  <c r="A166" i="113"/>
  <c r="A165" i="113"/>
  <c r="A164" i="113"/>
  <c r="A163" i="113"/>
  <c r="A162" i="113"/>
  <c r="A161" i="113"/>
  <c r="C160" i="113"/>
  <c r="A159" i="113"/>
  <c r="C158" i="113"/>
  <c r="A157" i="113"/>
  <c r="A156" i="113"/>
  <c r="C155" i="113"/>
  <c r="A154" i="113"/>
  <c r="A153" i="113"/>
  <c r="A152" i="113"/>
  <c r="A151" i="113"/>
  <c r="A150" i="113"/>
  <c r="A149" i="113"/>
  <c r="A148" i="113"/>
  <c r="C147" i="113"/>
  <c r="A146" i="113"/>
  <c r="A145" i="113"/>
  <c r="A144" i="113"/>
  <c r="A143" i="113"/>
  <c r="A142" i="113"/>
  <c r="A141" i="113"/>
  <c r="C140" i="113"/>
  <c r="A139" i="113"/>
  <c r="A138" i="113"/>
  <c r="A137" i="113"/>
  <c r="C136" i="113"/>
  <c r="A135" i="113"/>
  <c r="A134" i="113"/>
  <c r="A133" i="113"/>
  <c r="A132" i="113"/>
  <c r="A131" i="113"/>
  <c r="A130" i="113"/>
  <c r="A129" i="113"/>
  <c r="A128" i="113"/>
  <c r="A127" i="113"/>
  <c r="A126" i="113"/>
  <c r="C125" i="113"/>
  <c r="A124" i="113"/>
  <c r="A123" i="113"/>
  <c r="A122" i="113"/>
  <c r="A121" i="113"/>
  <c r="A120" i="113"/>
  <c r="C119" i="113"/>
  <c r="A118" i="113"/>
  <c r="A117" i="113"/>
  <c r="A116" i="113"/>
  <c r="A115" i="113"/>
  <c r="A114" i="113"/>
  <c r="C113" i="113"/>
  <c r="A112" i="113"/>
  <c r="A111" i="113"/>
  <c r="A110" i="113"/>
  <c r="C109" i="113"/>
  <c r="A108" i="113"/>
  <c r="A107" i="113"/>
  <c r="A106" i="113"/>
  <c r="A105" i="113"/>
  <c r="A104" i="113"/>
  <c r="C103" i="113"/>
  <c r="A102" i="113"/>
  <c r="A101" i="113"/>
  <c r="A100" i="113"/>
  <c r="A99" i="113"/>
  <c r="A98" i="113"/>
  <c r="A97" i="113"/>
  <c r="A96" i="113"/>
  <c r="A95" i="113"/>
  <c r="A94" i="113"/>
  <c r="A93" i="113"/>
  <c r="A92" i="113"/>
  <c r="C91" i="113"/>
  <c r="A90" i="113"/>
  <c r="A89" i="113"/>
  <c r="A88" i="113"/>
  <c r="A87" i="113"/>
  <c r="A86" i="113"/>
  <c r="A85" i="113"/>
  <c r="A84" i="113"/>
  <c r="A83" i="113"/>
  <c r="C82" i="113"/>
  <c r="A81" i="113"/>
  <c r="A80" i="113"/>
  <c r="A79" i="113"/>
  <c r="A78" i="113"/>
  <c r="A77" i="113"/>
  <c r="A76" i="113"/>
  <c r="A75" i="113"/>
  <c r="A74" i="113"/>
  <c r="A73" i="113"/>
  <c r="A72" i="113"/>
  <c r="C71" i="113"/>
  <c r="A70" i="113"/>
  <c r="A69" i="113"/>
  <c r="A68" i="113"/>
  <c r="A67" i="113"/>
  <c r="A66" i="113"/>
  <c r="A65" i="113"/>
  <c r="A64" i="113"/>
  <c r="A63" i="113"/>
  <c r="A62" i="113"/>
  <c r="A61" i="113"/>
  <c r="A60" i="113"/>
  <c r="A59" i="113"/>
  <c r="A58" i="113"/>
  <c r="A57" i="113"/>
  <c r="A56" i="113"/>
  <c r="A55" i="113"/>
  <c r="A54" i="113"/>
  <c r="A53" i="113"/>
  <c r="A52" i="113"/>
  <c r="A51" i="113"/>
  <c r="A50" i="113"/>
  <c r="A49" i="113"/>
  <c r="A48" i="113"/>
  <c r="A47" i="113"/>
  <c r="A46" i="113"/>
  <c r="A45" i="113"/>
  <c r="A44" i="113"/>
  <c r="A43" i="113"/>
  <c r="A42" i="113"/>
  <c r="A41" i="113"/>
  <c r="A40" i="113"/>
  <c r="A39" i="113"/>
  <c r="A38" i="113"/>
  <c r="A37" i="113"/>
  <c r="A36" i="113"/>
  <c r="A35" i="113"/>
  <c r="A34" i="113"/>
  <c r="A33" i="113"/>
  <c r="A32" i="113"/>
  <c r="A31" i="113"/>
  <c r="A30" i="113"/>
  <c r="A29" i="113"/>
  <c r="A28" i="113"/>
  <c r="A27" i="113"/>
  <c r="A26" i="113"/>
  <c r="A25" i="113"/>
  <c r="A24" i="113"/>
  <c r="C23" i="113"/>
  <c r="A22" i="113"/>
  <c r="A21" i="113"/>
  <c r="A20" i="113"/>
  <c r="A19" i="113"/>
  <c r="A18" i="113"/>
  <c r="A17" i="113"/>
  <c r="A16" i="113"/>
  <c r="C15" i="113"/>
  <c r="A14" i="113"/>
  <c r="A13" i="113"/>
  <c r="A12" i="113"/>
  <c r="A11" i="113"/>
  <c r="A10" i="113"/>
  <c r="A9" i="113"/>
  <c r="A8" i="113"/>
  <c r="A7" i="113"/>
  <c r="A6" i="113"/>
  <c r="A5" i="113"/>
  <c r="A4" i="113"/>
  <c r="A3" i="113"/>
  <c r="E47" i="90"/>
  <c r="E654" i="87"/>
  <c r="E143" i="87"/>
  <c r="E185" i="87"/>
  <c r="E211" i="87"/>
  <c r="E223" i="87"/>
  <c r="E432" i="82"/>
  <c r="E434" i="82" s="1"/>
  <c r="E57" i="77"/>
  <c r="E490" i="71"/>
  <c r="E263" i="71"/>
  <c r="E246" i="71"/>
  <c r="E101" i="71"/>
  <c r="E120" i="71"/>
  <c r="E146" i="122" l="1"/>
  <c r="E551" i="122"/>
  <c r="E637" i="122"/>
  <c r="E479" i="120"/>
  <c r="E369" i="120"/>
  <c r="E371" i="120" s="1"/>
  <c r="E436" i="122"/>
  <c r="E438" i="122" s="1"/>
  <c r="E324" i="122"/>
  <c r="E245" i="120"/>
  <c r="E54" i="120"/>
  <c r="E590" i="117"/>
  <c r="E508" i="117"/>
  <c r="E411" i="117"/>
  <c r="E413" i="117" s="1"/>
  <c r="E280" i="117"/>
  <c r="E493" i="114"/>
  <c r="E327" i="114"/>
  <c r="E329" i="114" s="1"/>
  <c r="E434" i="114"/>
  <c r="E176" i="114"/>
  <c r="C192" i="91"/>
  <c r="A191" i="91"/>
  <c r="A190" i="91"/>
  <c r="A189" i="91"/>
  <c r="A188" i="91"/>
  <c r="A187" i="91"/>
  <c r="A186" i="91"/>
  <c r="A185" i="91"/>
  <c r="A184" i="91"/>
  <c r="A183" i="91"/>
  <c r="A182" i="91"/>
  <c r="A181" i="91"/>
  <c r="A180" i="91"/>
  <c r="A179" i="91"/>
  <c r="C178" i="91"/>
  <c r="A177" i="91"/>
  <c r="A176" i="91"/>
  <c r="A175" i="91"/>
  <c r="A174" i="91"/>
  <c r="A173" i="91"/>
  <c r="A172" i="91"/>
  <c r="A171" i="91"/>
  <c r="A170" i="91"/>
  <c r="C169" i="91"/>
  <c r="A168" i="91"/>
  <c r="A167" i="91"/>
  <c r="C166" i="91"/>
  <c r="A165" i="91"/>
  <c r="A164" i="91"/>
  <c r="C163" i="91"/>
  <c r="A162" i="91"/>
  <c r="A161" i="91"/>
  <c r="A160" i="91"/>
  <c r="A159" i="91"/>
  <c r="A158" i="91"/>
  <c r="A157" i="91"/>
  <c r="A156" i="91"/>
  <c r="A155" i="91"/>
  <c r="C154" i="91"/>
  <c r="A153" i="91"/>
  <c r="A152" i="91"/>
  <c r="A151" i="91"/>
  <c r="A150" i="91"/>
  <c r="C149" i="91"/>
  <c r="A148" i="91"/>
  <c r="A147" i="91"/>
  <c r="A146" i="91"/>
  <c r="A145" i="91"/>
  <c r="A144" i="91"/>
  <c r="C143" i="91"/>
  <c r="A142" i="91"/>
  <c r="C141" i="91"/>
  <c r="A140" i="91"/>
  <c r="A139" i="91"/>
  <c r="C138" i="91"/>
  <c r="C135" i="91"/>
  <c r="C130" i="91"/>
  <c r="A129" i="91"/>
  <c r="A128" i="91"/>
  <c r="A127" i="91"/>
  <c r="A126" i="91"/>
  <c r="A125" i="91"/>
  <c r="A124" i="91"/>
  <c r="A123" i="91"/>
  <c r="A122" i="91"/>
  <c r="A121" i="91"/>
  <c r="C120" i="91"/>
  <c r="C115" i="91"/>
  <c r="A114" i="91"/>
  <c r="A113" i="91"/>
  <c r="A112" i="91"/>
  <c r="A111" i="91"/>
  <c r="A110" i="91"/>
  <c r="A109" i="91"/>
  <c r="A108" i="91"/>
  <c r="A107" i="91"/>
  <c r="A106" i="91"/>
  <c r="A105" i="91"/>
  <c r="A104" i="91"/>
  <c r="C103" i="91"/>
  <c r="A102" i="91"/>
  <c r="A101" i="91"/>
  <c r="A100" i="91"/>
  <c r="A99" i="91"/>
  <c r="A98" i="91"/>
  <c r="A97" i="91"/>
  <c r="A96" i="91"/>
  <c r="C95" i="91"/>
  <c r="A94" i="91"/>
  <c r="A93" i="91"/>
  <c r="A92" i="91"/>
  <c r="A91" i="91"/>
  <c r="A90" i="91"/>
  <c r="A89" i="91"/>
  <c r="C88" i="91"/>
  <c r="A87" i="91"/>
  <c r="A86" i="91"/>
  <c r="A85" i="91"/>
  <c r="A84" i="91"/>
  <c r="A83" i="91"/>
  <c r="A82" i="91"/>
  <c r="A81" i="91"/>
  <c r="C80" i="91"/>
  <c r="A79" i="91"/>
  <c r="A78" i="91"/>
  <c r="A77" i="91"/>
  <c r="A76" i="91"/>
  <c r="A75" i="91"/>
  <c r="A74" i="91"/>
  <c r="A73" i="91"/>
  <c r="A72" i="91"/>
  <c r="A71" i="91"/>
  <c r="A70" i="91"/>
  <c r="A69" i="91"/>
  <c r="C68" i="91"/>
  <c r="A67" i="91"/>
  <c r="A66" i="91"/>
  <c r="A65" i="91"/>
  <c r="A64" i="91"/>
  <c r="A63" i="91"/>
  <c r="A62" i="91"/>
  <c r="A61" i="91"/>
  <c r="A60" i="91"/>
  <c r="A59" i="91"/>
  <c r="A58" i="91"/>
  <c r="A57" i="91"/>
  <c r="A56" i="91"/>
  <c r="A55" i="91"/>
  <c r="A54" i="91"/>
  <c r="A53" i="91"/>
  <c r="A52" i="91"/>
  <c r="A51" i="91"/>
  <c r="A50" i="91"/>
  <c r="A49" i="91"/>
  <c r="A48" i="91"/>
  <c r="A47" i="91"/>
  <c r="A46" i="91"/>
  <c r="A45" i="91"/>
  <c r="A44" i="91"/>
  <c r="A43" i="91"/>
  <c r="A42" i="91"/>
  <c r="A41" i="91"/>
  <c r="A40" i="91"/>
  <c r="A39" i="91"/>
  <c r="A38" i="91"/>
  <c r="A37" i="91"/>
  <c r="A36" i="91"/>
  <c r="A35" i="91"/>
  <c r="A34" i="91"/>
  <c r="A33" i="91"/>
  <c r="A32" i="91"/>
  <c r="A31" i="91"/>
  <c r="A30" i="91"/>
  <c r="A29" i="91"/>
  <c r="A28" i="91"/>
  <c r="A27" i="91"/>
  <c r="A26" i="91"/>
  <c r="A25" i="91"/>
  <c r="A24" i="91"/>
  <c r="A23" i="91"/>
  <c r="A22" i="91"/>
  <c r="A21" i="91"/>
  <c r="A20" i="91"/>
  <c r="A19" i="91"/>
  <c r="C18" i="91"/>
  <c r="A17" i="91"/>
  <c r="A16" i="91"/>
  <c r="A15" i="91"/>
  <c r="A14" i="91"/>
  <c r="A13" i="91"/>
  <c r="A12" i="91"/>
  <c r="A11" i="91"/>
  <c r="A10" i="91"/>
  <c r="A9" i="91"/>
  <c r="A8" i="91"/>
  <c r="A7" i="91"/>
  <c r="A6" i="91"/>
  <c r="A5" i="91"/>
  <c r="A4" i="91"/>
  <c r="A3" i="91"/>
  <c r="E467" i="90"/>
  <c r="E449" i="90"/>
  <c r="E426" i="90"/>
  <c r="E404" i="90"/>
  <c r="E401" i="90"/>
  <c r="E383" i="90"/>
  <c r="E368" i="90"/>
  <c r="E348" i="90"/>
  <c r="E331" i="90"/>
  <c r="E309" i="90"/>
  <c r="E305" i="90"/>
  <c r="E293" i="90"/>
  <c r="E384" i="90" s="1"/>
  <c r="E270" i="90"/>
  <c r="E257" i="90"/>
  <c r="E243" i="90"/>
  <c r="E227" i="90"/>
  <c r="E221" i="90"/>
  <c r="E210" i="90"/>
  <c r="E183" i="90"/>
  <c r="E153" i="90"/>
  <c r="E123" i="90"/>
  <c r="E89" i="90"/>
  <c r="E60" i="90"/>
  <c r="E232" i="87"/>
  <c r="E256" i="87"/>
  <c r="E281" i="87"/>
  <c r="E308" i="87"/>
  <c r="E335" i="87"/>
  <c r="E354" i="87"/>
  <c r="E365" i="87"/>
  <c r="E373" i="87"/>
  <c r="E392" i="87"/>
  <c r="E410" i="87"/>
  <c r="E426" i="87"/>
  <c r="E446" i="87"/>
  <c r="E462" i="87"/>
  <c r="E475" i="87"/>
  <c r="E480" i="87"/>
  <c r="E504" i="87"/>
  <c r="E517" i="87"/>
  <c r="E519" i="87"/>
  <c r="A3" i="86"/>
  <c r="A4" i="86"/>
  <c r="A5" i="86"/>
  <c r="A6" i="86"/>
  <c r="A7" i="86"/>
  <c r="A8" i="86"/>
  <c r="A9" i="86"/>
  <c r="A10" i="86"/>
  <c r="A11" i="86"/>
  <c r="A12" i="86"/>
  <c r="A13" i="86"/>
  <c r="C14" i="86"/>
  <c r="A15" i="86"/>
  <c r="A16" i="86"/>
  <c r="A17" i="86"/>
  <c r="A18" i="86"/>
  <c r="A19" i="86"/>
  <c r="A20" i="86"/>
  <c r="C21" i="86"/>
  <c r="A22" i="86"/>
  <c r="A23" i="86"/>
  <c r="A24" i="86"/>
  <c r="A25" i="86"/>
  <c r="A26" i="86"/>
  <c r="A27" i="86"/>
  <c r="A28" i="86"/>
  <c r="A29" i="86"/>
  <c r="A30" i="86"/>
  <c r="A31" i="86"/>
  <c r="A32" i="86"/>
  <c r="A33" i="86"/>
  <c r="A34" i="86"/>
  <c r="A35" i="86"/>
  <c r="A36" i="86"/>
  <c r="A37" i="86"/>
  <c r="A38" i="86"/>
  <c r="A39" i="86"/>
  <c r="A40" i="86"/>
  <c r="A41" i="86"/>
  <c r="A42" i="86"/>
  <c r="A43" i="86"/>
  <c r="A44" i="86"/>
  <c r="A45" i="86"/>
  <c r="A46" i="86"/>
  <c r="A47" i="86"/>
  <c r="A48" i="86"/>
  <c r="A49" i="86"/>
  <c r="A50" i="86"/>
  <c r="A51" i="86"/>
  <c r="A52" i="86"/>
  <c r="A53" i="86"/>
  <c r="A54" i="86"/>
  <c r="A55" i="86"/>
  <c r="A56" i="86"/>
  <c r="A57" i="86"/>
  <c r="A58" i="86"/>
  <c r="A59" i="86"/>
  <c r="A60" i="86"/>
  <c r="A61" i="86"/>
  <c r="A62" i="86"/>
  <c r="A63" i="86"/>
  <c r="A64" i="86"/>
  <c r="A65" i="86"/>
  <c r="A66" i="86"/>
  <c r="A67" i="86"/>
  <c r="A68" i="86"/>
  <c r="A69" i="86"/>
  <c r="A70" i="86"/>
  <c r="A71" i="86"/>
  <c r="A72" i="86"/>
  <c r="A73" i="86"/>
  <c r="A74" i="86"/>
  <c r="A75" i="86"/>
  <c r="A76" i="86"/>
  <c r="A77" i="86"/>
  <c r="A78" i="86"/>
  <c r="A79" i="86"/>
  <c r="C80" i="86"/>
  <c r="A81" i="86"/>
  <c r="A82" i="86"/>
  <c r="A83" i="86"/>
  <c r="A84" i="86"/>
  <c r="A85" i="86"/>
  <c r="C86" i="86"/>
  <c r="A87" i="86"/>
  <c r="A88" i="86"/>
  <c r="A89" i="86"/>
  <c r="C90" i="86"/>
  <c r="C101" i="86"/>
  <c r="A102" i="86"/>
  <c r="A103" i="86"/>
  <c r="A104" i="86"/>
  <c r="A105" i="86"/>
  <c r="C106" i="86"/>
  <c r="A107" i="86"/>
  <c r="A108" i="86"/>
  <c r="A109" i="86"/>
  <c r="C110" i="86"/>
  <c r="A111" i="86"/>
  <c r="A112" i="86"/>
  <c r="A113" i="86"/>
  <c r="A114" i="86"/>
  <c r="C115" i="86"/>
  <c r="C117" i="86"/>
  <c r="A118" i="86"/>
  <c r="A119" i="86"/>
  <c r="A120" i="86"/>
  <c r="A121" i="86"/>
  <c r="A122" i="86"/>
  <c r="A123" i="86"/>
  <c r="A124" i="86"/>
  <c r="C125" i="86"/>
  <c r="A126" i="86"/>
  <c r="A127" i="86"/>
  <c r="A128" i="86"/>
  <c r="A129" i="86"/>
  <c r="A130" i="86"/>
  <c r="A131" i="86"/>
  <c r="A132" i="86"/>
  <c r="A133" i="86"/>
  <c r="A134" i="86"/>
  <c r="A135" i="86"/>
  <c r="C136" i="86"/>
  <c r="A137" i="86"/>
  <c r="A138" i="86"/>
  <c r="C139" i="86"/>
  <c r="A140" i="86"/>
  <c r="A141" i="86"/>
  <c r="A142" i="86"/>
  <c r="A143" i="86"/>
  <c r="A144" i="86"/>
  <c r="A145" i="86"/>
  <c r="C146" i="86"/>
  <c r="A147" i="86"/>
  <c r="A148" i="86"/>
  <c r="C149" i="86"/>
  <c r="A150" i="86"/>
  <c r="A151" i="86"/>
  <c r="C152" i="86"/>
  <c r="A153" i="86"/>
  <c r="A154" i="86"/>
  <c r="A155" i="86"/>
  <c r="A156" i="86"/>
  <c r="A157" i="86"/>
  <c r="A158" i="86"/>
  <c r="C159" i="86"/>
  <c r="A160" i="86"/>
  <c r="A161" i="86"/>
  <c r="A162" i="86"/>
  <c r="A163" i="86"/>
  <c r="A164" i="86"/>
  <c r="A165" i="86"/>
  <c r="A166" i="86"/>
  <c r="C167" i="86"/>
  <c r="A168" i="86"/>
  <c r="A169" i="86"/>
  <c r="A170" i="86"/>
  <c r="A171" i="86"/>
  <c r="A172" i="86"/>
  <c r="A173" i="86"/>
  <c r="A174" i="86"/>
  <c r="A175" i="86"/>
  <c r="A176" i="86"/>
  <c r="A177" i="86"/>
  <c r="C178" i="86"/>
  <c r="A179" i="86"/>
  <c r="A180" i="86"/>
  <c r="A181" i="86"/>
  <c r="A182" i="86"/>
  <c r="C183" i="86"/>
  <c r="A184" i="86"/>
  <c r="A185" i="86"/>
  <c r="A186" i="86"/>
  <c r="A187" i="86"/>
  <c r="A188" i="86"/>
  <c r="A189" i="86"/>
  <c r="A190" i="86"/>
  <c r="C191" i="86"/>
  <c r="E70" i="82"/>
  <c r="E100" i="82"/>
  <c r="E125" i="82"/>
  <c r="E148" i="82"/>
  <c r="E171" i="82"/>
  <c r="E193" i="82"/>
  <c r="E200" i="82"/>
  <c r="E226" i="82"/>
  <c r="E254" i="82"/>
  <c r="E277" i="82"/>
  <c r="E296" i="82"/>
  <c r="E309" i="82"/>
  <c r="E317" i="82"/>
  <c r="E322" i="82"/>
  <c r="E346" i="82"/>
  <c r="E363" i="82"/>
  <c r="E385" i="82"/>
  <c r="E402" i="82"/>
  <c r="A3" i="79"/>
  <c r="A4" i="79"/>
  <c r="A5" i="79"/>
  <c r="A6" i="79"/>
  <c r="A7" i="79"/>
  <c r="A8" i="79"/>
  <c r="A9" i="79"/>
  <c r="A10" i="79"/>
  <c r="A11" i="79"/>
  <c r="A12" i="79"/>
  <c r="A13" i="79"/>
  <c r="A14" i="79"/>
  <c r="A15" i="79"/>
  <c r="A16" i="79"/>
  <c r="A17" i="79"/>
  <c r="A18" i="79"/>
  <c r="A19" i="79"/>
  <c r="A20" i="79"/>
  <c r="A21" i="79"/>
  <c r="A22" i="79"/>
  <c r="A23" i="79"/>
  <c r="A24" i="79"/>
  <c r="A25" i="79"/>
  <c r="A26" i="79"/>
  <c r="A27" i="79"/>
  <c r="A28" i="79"/>
  <c r="A29" i="79"/>
  <c r="A30" i="79"/>
  <c r="A31" i="79"/>
  <c r="A32" i="79"/>
  <c r="A33" i="79"/>
  <c r="A34" i="79"/>
  <c r="A35" i="79"/>
  <c r="A36" i="79"/>
  <c r="A37" i="79"/>
  <c r="A38" i="79"/>
  <c r="A39" i="79"/>
  <c r="A40" i="79"/>
  <c r="A41" i="79"/>
  <c r="A42" i="79"/>
  <c r="A43" i="79"/>
  <c r="A44" i="79"/>
  <c r="A45" i="79"/>
  <c r="A46" i="79"/>
  <c r="A47" i="79"/>
  <c r="A48" i="79"/>
  <c r="A49" i="79"/>
  <c r="A50" i="79"/>
  <c r="A51" i="79"/>
  <c r="A52" i="79"/>
  <c r="A53" i="79"/>
  <c r="A54" i="79"/>
  <c r="A55" i="79"/>
  <c r="A56" i="79"/>
  <c r="C57" i="79"/>
  <c r="A58" i="79"/>
  <c r="A59" i="79"/>
  <c r="A60" i="79"/>
  <c r="A61" i="79"/>
  <c r="A62" i="79"/>
  <c r="C63" i="79"/>
  <c r="A64" i="79"/>
  <c r="A65" i="79"/>
  <c r="A66" i="79"/>
  <c r="A67" i="79"/>
  <c r="A68" i="79"/>
  <c r="A69" i="79"/>
  <c r="C70" i="79"/>
  <c r="A71" i="79"/>
  <c r="A72" i="79"/>
  <c r="A73" i="79"/>
  <c r="A74" i="79"/>
  <c r="A75" i="79"/>
  <c r="A76" i="79"/>
  <c r="C77" i="79"/>
  <c r="A78" i="79"/>
  <c r="A79" i="79"/>
  <c r="A80" i="79"/>
  <c r="A81" i="79"/>
  <c r="A82" i="79"/>
  <c r="A83" i="79"/>
  <c r="A84" i="79"/>
  <c r="A85" i="79"/>
  <c r="A86" i="79"/>
  <c r="A87" i="79"/>
  <c r="A88" i="79"/>
  <c r="C89" i="79"/>
  <c r="A90" i="79"/>
  <c r="A91" i="79"/>
  <c r="A92" i="79"/>
  <c r="A93" i="79"/>
  <c r="A94" i="79"/>
  <c r="A95" i="79"/>
  <c r="A96" i="79"/>
  <c r="C97" i="79"/>
  <c r="A98" i="79"/>
  <c r="A99" i="79"/>
  <c r="A100" i="79"/>
  <c r="A101" i="79"/>
  <c r="A102" i="79"/>
  <c r="A103" i="79"/>
  <c r="C104" i="79"/>
  <c r="A105" i="79"/>
  <c r="A106" i="79"/>
  <c r="A107" i="79"/>
  <c r="A108" i="79"/>
  <c r="A109" i="79"/>
  <c r="C110" i="79"/>
  <c r="C120" i="79"/>
  <c r="A121" i="79"/>
  <c r="A122" i="79"/>
  <c r="A123" i="79"/>
  <c r="A124" i="79"/>
  <c r="A125" i="79"/>
  <c r="C126" i="79"/>
  <c r="A127" i="79"/>
  <c r="A128" i="79"/>
  <c r="A129" i="79"/>
  <c r="A130" i="79"/>
  <c r="A131" i="79"/>
  <c r="A132" i="79"/>
  <c r="A133" i="79"/>
  <c r="C134" i="79"/>
  <c r="A135" i="79"/>
  <c r="A136" i="79"/>
  <c r="A137" i="79"/>
  <c r="A138" i="79"/>
  <c r="A139" i="79"/>
  <c r="C140" i="79"/>
  <c r="A141" i="79"/>
  <c r="A142" i="79"/>
  <c r="C143" i="79"/>
  <c r="A144" i="79"/>
  <c r="A145" i="79"/>
  <c r="A146" i="79"/>
  <c r="A147" i="79"/>
  <c r="A148" i="79"/>
  <c r="A149" i="79"/>
  <c r="A150" i="79"/>
  <c r="A151" i="79"/>
  <c r="A152" i="79"/>
  <c r="C153" i="79"/>
  <c r="A154" i="79"/>
  <c r="A155" i="79"/>
  <c r="A156" i="79"/>
  <c r="A157" i="79"/>
  <c r="C158" i="79"/>
  <c r="A159" i="79"/>
  <c r="A160" i="79"/>
  <c r="A161" i="79"/>
  <c r="C162" i="79"/>
  <c r="A163" i="79"/>
  <c r="A164" i="79"/>
  <c r="A165" i="79"/>
  <c r="A166" i="79"/>
  <c r="A167" i="79"/>
  <c r="C168" i="79"/>
  <c r="A169" i="79"/>
  <c r="A170" i="79"/>
  <c r="A171" i="79"/>
  <c r="A172" i="79"/>
  <c r="A173" i="79"/>
  <c r="A174" i="79"/>
  <c r="A175" i="79"/>
  <c r="C176" i="79"/>
  <c r="A177" i="79"/>
  <c r="A178" i="79"/>
  <c r="A179" i="79"/>
  <c r="A180" i="79"/>
  <c r="A181" i="79"/>
  <c r="A182" i="79"/>
  <c r="A183" i="79"/>
  <c r="A184" i="79"/>
  <c r="A185" i="79"/>
  <c r="A186" i="79"/>
  <c r="C187" i="79"/>
  <c r="A188" i="79"/>
  <c r="A189" i="79"/>
  <c r="A190" i="79"/>
  <c r="A191" i="79"/>
  <c r="A192" i="79"/>
  <c r="A193" i="79"/>
  <c r="A194" i="79"/>
  <c r="A195" i="79"/>
  <c r="C196" i="79"/>
  <c r="C206" i="79"/>
  <c r="E77" i="77"/>
  <c r="E117" i="77"/>
  <c r="E161" i="77"/>
  <c r="E189" i="77"/>
  <c r="E210" i="77"/>
  <c r="E234" i="77"/>
  <c r="E272" i="77"/>
  <c r="E296" i="77"/>
  <c r="E314" i="77"/>
  <c r="E333" i="77"/>
  <c r="E358" i="77"/>
  <c r="E378" i="77"/>
  <c r="E394" i="77"/>
  <c r="E408" i="77"/>
  <c r="E411" i="77"/>
  <c r="E413" i="77"/>
  <c r="E420" i="77"/>
  <c r="E443" i="77"/>
  <c r="E466" i="77"/>
  <c r="E495" i="77"/>
  <c r="A4" i="75"/>
  <c r="A5" i="75"/>
  <c r="A6" i="75"/>
  <c r="A7" i="75"/>
  <c r="A8" i="75"/>
  <c r="A9" i="75"/>
  <c r="A10" i="75"/>
  <c r="A11" i="75"/>
  <c r="A12" i="75"/>
  <c r="A13" i="75"/>
  <c r="A14" i="75"/>
  <c r="A15" i="75"/>
  <c r="A16" i="75"/>
  <c r="A17" i="75"/>
  <c r="A18" i="75"/>
  <c r="A19" i="75"/>
  <c r="A20" i="75"/>
  <c r="C21" i="75"/>
  <c r="A22" i="75"/>
  <c r="A23" i="75"/>
  <c r="A24" i="75"/>
  <c r="A25" i="75"/>
  <c r="A26" i="75"/>
  <c r="A27" i="75"/>
  <c r="A28" i="75"/>
  <c r="A29" i="75"/>
  <c r="A30" i="75"/>
  <c r="A31" i="75"/>
  <c r="A32" i="75"/>
  <c r="A33" i="75"/>
  <c r="A34" i="75"/>
  <c r="A35" i="75"/>
  <c r="A36" i="75"/>
  <c r="A37" i="75"/>
  <c r="A38" i="75"/>
  <c r="A39" i="75"/>
  <c r="A40" i="75"/>
  <c r="A41" i="75"/>
  <c r="A42" i="75"/>
  <c r="A43" i="75"/>
  <c r="A44" i="75"/>
  <c r="A45" i="75"/>
  <c r="A46" i="75"/>
  <c r="A47" i="75"/>
  <c r="A48" i="75"/>
  <c r="A49" i="75"/>
  <c r="A50" i="75"/>
  <c r="A51" i="75"/>
  <c r="A52" i="75"/>
  <c r="A53" i="75"/>
  <c r="A54" i="75"/>
  <c r="A55" i="75"/>
  <c r="A56" i="75"/>
  <c r="A57" i="75"/>
  <c r="A58" i="75"/>
  <c r="A59" i="75"/>
  <c r="A60" i="75"/>
  <c r="A61" i="75"/>
  <c r="A62" i="75"/>
  <c r="A63" i="75"/>
  <c r="A64" i="75"/>
  <c r="A65" i="75"/>
  <c r="A66" i="75"/>
  <c r="A67" i="75"/>
  <c r="A68" i="75"/>
  <c r="A69" i="75"/>
  <c r="A70" i="75"/>
  <c r="A71" i="75"/>
  <c r="A72" i="75"/>
  <c r="A73" i="75"/>
  <c r="A74" i="75"/>
  <c r="A75" i="75"/>
  <c r="A76" i="75"/>
  <c r="A77" i="75"/>
  <c r="A78" i="75"/>
  <c r="C79" i="75"/>
  <c r="A80" i="75"/>
  <c r="A81" i="75"/>
  <c r="A82" i="75"/>
  <c r="A83" i="75"/>
  <c r="A84" i="75"/>
  <c r="C85" i="75"/>
  <c r="A86" i="75"/>
  <c r="A87" i="75"/>
  <c r="A88" i="75"/>
  <c r="A89" i="75"/>
  <c r="A90" i="75"/>
  <c r="A91" i="75"/>
  <c r="A92" i="75"/>
  <c r="A93" i="75"/>
  <c r="A94" i="75"/>
  <c r="A95" i="75"/>
  <c r="C96" i="75"/>
  <c r="A97" i="75"/>
  <c r="A98" i="75"/>
  <c r="A99" i="75"/>
  <c r="A100" i="75"/>
  <c r="A101" i="75"/>
  <c r="A102" i="75"/>
  <c r="A103" i="75"/>
  <c r="C104" i="75"/>
  <c r="A105" i="75"/>
  <c r="A106" i="75"/>
  <c r="A107" i="75"/>
  <c r="A108" i="75"/>
  <c r="A109" i="75"/>
  <c r="A110" i="75"/>
  <c r="A111" i="75"/>
  <c r="C112" i="75"/>
  <c r="A113" i="75"/>
  <c r="A114" i="75"/>
  <c r="A115" i="75"/>
  <c r="A116" i="75"/>
  <c r="A117" i="75"/>
  <c r="A118" i="75"/>
  <c r="C119" i="75"/>
  <c r="A120" i="75"/>
  <c r="A121" i="75"/>
  <c r="A122" i="75"/>
  <c r="A123" i="75"/>
  <c r="A124" i="75"/>
  <c r="A125" i="75"/>
  <c r="A126" i="75"/>
  <c r="C127" i="75"/>
  <c r="A128" i="75"/>
  <c r="A129" i="75"/>
  <c r="C130" i="75"/>
  <c r="A131" i="75"/>
  <c r="A132" i="75"/>
  <c r="A133" i="75"/>
  <c r="A134" i="75"/>
  <c r="A135" i="75"/>
  <c r="C136" i="75"/>
  <c r="A137" i="75"/>
  <c r="A138" i="75"/>
  <c r="A139" i="75"/>
  <c r="A140" i="75"/>
  <c r="A141" i="75"/>
  <c r="A142" i="75"/>
  <c r="A143" i="75"/>
  <c r="A144" i="75"/>
  <c r="A145" i="75"/>
  <c r="C146" i="75"/>
  <c r="C155" i="75"/>
  <c r="A156" i="75"/>
  <c r="A157" i="75"/>
  <c r="C158" i="75"/>
  <c r="A159" i="75"/>
  <c r="A160" i="75"/>
  <c r="A161" i="75"/>
  <c r="A162" i="75"/>
  <c r="C163" i="75"/>
  <c r="A164" i="75"/>
  <c r="A165" i="75"/>
  <c r="A166" i="75"/>
  <c r="C167" i="75"/>
  <c r="A168" i="75"/>
  <c r="A169" i="75"/>
  <c r="A170" i="75"/>
  <c r="A171" i="75"/>
  <c r="A172" i="75"/>
  <c r="A173" i="75"/>
  <c r="A174" i="75"/>
  <c r="A175" i="75"/>
  <c r="A176" i="75"/>
  <c r="A177" i="75"/>
  <c r="A178" i="75"/>
  <c r="A179" i="75"/>
  <c r="C180" i="75"/>
  <c r="A181" i="75"/>
  <c r="A182" i="75"/>
  <c r="A183" i="75"/>
  <c r="A184" i="75"/>
  <c r="A185" i="75"/>
  <c r="A186" i="75"/>
  <c r="A187" i="75"/>
  <c r="A188" i="75"/>
  <c r="A189" i="75"/>
  <c r="A190" i="75"/>
  <c r="C191" i="75"/>
  <c r="A192" i="75"/>
  <c r="A193" i="75"/>
  <c r="A194" i="75"/>
  <c r="A195" i="75"/>
  <c r="A196" i="75"/>
  <c r="A197" i="75"/>
  <c r="A198" i="75"/>
  <c r="A199" i="75"/>
  <c r="A200" i="75"/>
  <c r="A201" i="75"/>
  <c r="A202" i="75"/>
  <c r="A203" i="75"/>
  <c r="C204" i="75"/>
  <c r="A205" i="75"/>
  <c r="A206" i="75"/>
  <c r="A207" i="75"/>
  <c r="A208" i="75"/>
  <c r="A209" i="75"/>
  <c r="C210" i="75"/>
  <c r="A211" i="75"/>
  <c r="A212" i="75"/>
  <c r="A213" i="75"/>
  <c r="A214" i="75"/>
  <c r="A215" i="75"/>
  <c r="A216" i="75"/>
  <c r="A217" i="75"/>
  <c r="A218" i="75"/>
  <c r="A219" i="75"/>
  <c r="C220" i="75"/>
  <c r="C184" i="72"/>
  <c r="A183" i="72"/>
  <c r="A182" i="72"/>
  <c r="A181" i="72"/>
  <c r="C180" i="72"/>
  <c r="A179" i="72"/>
  <c r="A178" i="72"/>
  <c r="C177" i="72"/>
  <c r="A176" i="72"/>
  <c r="A175" i="72"/>
  <c r="A174" i="72"/>
  <c r="A173" i="72"/>
  <c r="A172" i="72"/>
  <c r="A171" i="72"/>
  <c r="A170" i="72"/>
  <c r="A169" i="72"/>
  <c r="A168" i="72"/>
  <c r="A167" i="72"/>
  <c r="C166" i="72"/>
  <c r="A165" i="72"/>
  <c r="A164" i="72"/>
  <c r="A163" i="72"/>
  <c r="A162" i="72"/>
  <c r="A161" i="72"/>
  <c r="A160" i="72"/>
  <c r="A159" i="72"/>
  <c r="C158" i="72"/>
  <c r="A157" i="72"/>
  <c r="A156" i="72"/>
  <c r="A155" i="72"/>
  <c r="C154" i="72"/>
  <c r="A153" i="72"/>
  <c r="A152" i="72"/>
  <c r="A151" i="72"/>
  <c r="A150" i="72"/>
  <c r="C149" i="72"/>
  <c r="A148" i="72"/>
  <c r="A147" i="72"/>
  <c r="A146" i="72"/>
  <c r="A145" i="72"/>
  <c r="A144" i="72"/>
  <c r="A143" i="72"/>
  <c r="A142" i="72"/>
  <c r="C141" i="72"/>
  <c r="A140" i="72"/>
  <c r="A139" i="72"/>
  <c r="A138" i="72"/>
  <c r="A137" i="72"/>
  <c r="A136" i="72"/>
  <c r="A135" i="72"/>
  <c r="A134" i="72"/>
  <c r="C133" i="72"/>
  <c r="A132" i="72"/>
  <c r="A131" i="72"/>
  <c r="A130" i="72"/>
  <c r="A129" i="72"/>
  <c r="A128" i="72"/>
  <c r="A127" i="72"/>
  <c r="A126" i="72"/>
  <c r="A125" i="72"/>
  <c r="C124" i="72"/>
  <c r="A123" i="72"/>
  <c r="A122" i="72"/>
  <c r="A121" i="72"/>
  <c r="A120" i="72"/>
  <c r="A119" i="72"/>
  <c r="A118" i="72"/>
  <c r="C117" i="72"/>
  <c r="A116" i="72"/>
  <c r="A115" i="72"/>
  <c r="A114" i="72"/>
  <c r="A113" i="72"/>
  <c r="A112" i="72"/>
  <c r="A111" i="72"/>
  <c r="C110" i="72"/>
  <c r="A109" i="72"/>
  <c r="A108" i="72"/>
  <c r="A107" i="72"/>
  <c r="A106" i="72"/>
  <c r="A105" i="72"/>
  <c r="A104" i="72"/>
  <c r="C103" i="72"/>
  <c r="A102" i="72"/>
  <c r="A101" i="72"/>
  <c r="A100" i="72"/>
  <c r="A99" i="72"/>
  <c r="A98" i="72"/>
  <c r="A97" i="72"/>
  <c r="A96" i="72"/>
  <c r="A95" i="72"/>
  <c r="A94" i="72"/>
  <c r="A93" i="72"/>
  <c r="A92" i="72"/>
  <c r="A91" i="72"/>
  <c r="C90" i="72"/>
  <c r="A89" i="72"/>
  <c r="A88" i="72"/>
  <c r="A87" i="72"/>
  <c r="A86" i="72"/>
  <c r="A85" i="72"/>
  <c r="C84" i="72"/>
  <c r="A83" i="72"/>
  <c r="A82" i="72"/>
  <c r="A81" i="72"/>
  <c r="A80" i="72"/>
  <c r="A79" i="72"/>
  <c r="A78" i="72"/>
  <c r="A77" i="72"/>
  <c r="C76" i="72"/>
  <c r="A75" i="72"/>
  <c r="A74" i="72"/>
  <c r="A73" i="72"/>
  <c r="A72" i="72"/>
  <c r="A71" i="72"/>
  <c r="A70" i="72"/>
  <c r="A69" i="72"/>
  <c r="A68" i="72"/>
  <c r="C67" i="72"/>
  <c r="A66" i="72"/>
  <c r="A65" i="72"/>
  <c r="A64" i="72"/>
  <c r="A63" i="72"/>
  <c r="A62" i="72"/>
  <c r="A61" i="72"/>
  <c r="A60" i="72"/>
  <c r="C59" i="72"/>
  <c r="C12" i="72"/>
  <c r="E282" i="71"/>
  <c r="E294" i="71"/>
  <c r="E301" i="71"/>
  <c r="E332" i="71"/>
  <c r="E153" i="71"/>
  <c r="E184" i="71"/>
  <c r="E198" i="71"/>
  <c r="E354" i="71"/>
  <c r="E210" i="71"/>
  <c r="E361" i="71"/>
  <c r="E225" i="71"/>
  <c r="E383" i="71"/>
  <c r="E410" i="71"/>
  <c r="E435" i="71"/>
  <c r="E446" i="71"/>
  <c r="E452" i="71"/>
  <c r="E468" i="71"/>
  <c r="E486" i="71"/>
  <c r="E489" i="71"/>
  <c r="E517" i="71"/>
  <c r="E574" i="71" s="1"/>
  <c r="E547" i="71"/>
  <c r="E573" i="71"/>
  <c r="C233" i="64"/>
  <c r="E56" i="69"/>
  <c r="E175" i="69"/>
  <c r="E278" i="69"/>
  <c r="E381" i="69"/>
  <c r="E432" i="69"/>
  <c r="C198" i="61"/>
  <c r="C180" i="61"/>
  <c r="C219" i="64"/>
  <c r="C212" i="64"/>
  <c r="C203" i="64"/>
  <c r="C189" i="64"/>
  <c r="C183" i="64"/>
  <c r="C177" i="64"/>
  <c r="C173" i="64"/>
  <c r="C167" i="64"/>
  <c r="C160" i="64"/>
  <c r="C156" i="64"/>
  <c r="C145" i="64"/>
  <c r="C139" i="64"/>
  <c r="C131" i="64"/>
  <c r="C121" i="64"/>
  <c r="C114" i="64"/>
  <c r="C99" i="64"/>
  <c r="C83" i="64"/>
  <c r="C89" i="64"/>
  <c r="C68" i="64"/>
  <c r="C18" i="64"/>
  <c r="C171" i="61"/>
  <c r="C158" i="61"/>
  <c r="C147" i="61"/>
  <c r="C143" i="61"/>
  <c r="C139" i="61"/>
  <c r="C133" i="61"/>
  <c r="C128" i="61"/>
  <c r="C124" i="61"/>
  <c r="C120" i="61"/>
  <c r="C111" i="61"/>
  <c r="C102" i="61"/>
  <c r="C91" i="61"/>
  <c r="C44" i="61"/>
  <c r="C33" i="61"/>
  <c r="C21" i="61"/>
  <c r="E398" i="62"/>
  <c r="E326" i="62"/>
  <c r="E258" i="62"/>
  <c r="E260" i="62" s="1"/>
  <c r="E157" i="62"/>
  <c r="E45" i="62"/>
  <c r="A232" i="64"/>
  <c r="A231" i="64"/>
  <c r="A230" i="64"/>
  <c r="A229" i="64"/>
  <c r="A228" i="64"/>
  <c r="A227" i="64"/>
  <c r="A226" i="64"/>
  <c r="A225" i="64"/>
  <c r="A224" i="64"/>
  <c r="A223" i="64"/>
  <c r="A222" i="64"/>
  <c r="A221" i="64"/>
  <c r="A218" i="64"/>
  <c r="A217" i="64"/>
  <c r="A216" i="64"/>
  <c r="A215" i="64"/>
  <c r="A214" i="64"/>
  <c r="A211" i="64"/>
  <c r="A210" i="64"/>
  <c r="A209" i="64"/>
  <c r="A208" i="64"/>
  <c r="A207" i="64"/>
  <c r="A206" i="64"/>
  <c r="A205" i="64"/>
  <c r="A188" i="64"/>
  <c r="A187" i="64"/>
  <c r="A186" i="64"/>
  <c r="A185" i="64"/>
  <c r="A182" i="64"/>
  <c r="A181" i="64"/>
  <c r="A180" i="64"/>
  <c r="A179" i="64"/>
  <c r="A176" i="64"/>
  <c r="A175" i="64"/>
  <c r="A159" i="64"/>
  <c r="A158" i="64"/>
  <c r="A155" i="64"/>
  <c r="A154" i="64"/>
  <c r="A153" i="64"/>
  <c r="A152" i="64"/>
  <c r="A151" i="64"/>
  <c r="A150" i="64"/>
  <c r="A149" i="64"/>
  <c r="A148" i="64"/>
  <c r="A147" i="64"/>
  <c r="A144" i="64"/>
  <c r="A143" i="64"/>
  <c r="A142" i="64"/>
  <c r="A141" i="64"/>
  <c r="A138" i="64"/>
  <c r="A137" i="64"/>
  <c r="A136" i="64"/>
  <c r="A135" i="64"/>
  <c r="A134" i="64"/>
  <c r="A133" i="64"/>
  <c r="A130" i="64"/>
  <c r="A129" i="64"/>
  <c r="A128" i="64"/>
  <c r="A127" i="64"/>
  <c r="A126" i="64"/>
  <c r="A125" i="64"/>
  <c r="A124" i="64"/>
  <c r="A123" i="64"/>
  <c r="A120" i="64"/>
  <c r="A119" i="64"/>
  <c r="A118" i="64"/>
  <c r="A117" i="64"/>
  <c r="A116" i="64"/>
  <c r="A113" i="64"/>
  <c r="A112" i="64"/>
  <c r="A111" i="64"/>
  <c r="A110" i="64"/>
  <c r="A109" i="64"/>
  <c r="A108" i="64"/>
  <c r="A107" i="64"/>
  <c r="A106" i="64"/>
  <c r="A105" i="64"/>
  <c r="A104" i="64"/>
  <c r="A103" i="64"/>
  <c r="A102" i="64"/>
  <c r="A101" i="64"/>
  <c r="A98" i="64"/>
  <c r="A97" i="64"/>
  <c r="A96" i="64"/>
  <c r="A95" i="64"/>
  <c r="A94" i="64"/>
  <c r="A93" i="64"/>
  <c r="A92" i="64"/>
  <c r="A91" i="64"/>
  <c r="A88" i="64"/>
  <c r="A87" i="64"/>
  <c r="A86" i="64"/>
  <c r="A85" i="64"/>
  <c r="A82" i="64"/>
  <c r="A81" i="64"/>
  <c r="A80" i="64"/>
  <c r="A79" i="64"/>
  <c r="A78" i="64"/>
  <c r="A77" i="64"/>
  <c r="A76" i="64"/>
  <c r="A75" i="64"/>
  <c r="A74" i="64"/>
  <c r="A73" i="64"/>
  <c r="A72" i="64"/>
  <c r="A71" i="64"/>
  <c r="A70" i="64"/>
  <c r="A67" i="64"/>
  <c r="A66" i="64"/>
  <c r="A65" i="64"/>
  <c r="A64" i="64"/>
  <c r="A63" i="64"/>
  <c r="A62" i="64"/>
  <c r="A61" i="64"/>
  <c r="A60" i="64"/>
  <c r="A59" i="64"/>
  <c r="A58" i="64"/>
  <c r="A57" i="64"/>
  <c r="A56" i="64"/>
  <c r="A55" i="64"/>
  <c r="A54" i="64"/>
  <c r="A53" i="64"/>
  <c r="A52" i="64"/>
  <c r="A51" i="64"/>
  <c r="A50" i="64"/>
  <c r="A49" i="64"/>
  <c r="A48" i="64"/>
  <c r="A47" i="64"/>
  <c r="A46" i="64"/>
  <c r="A45" i="64"/>
  <c r="A44" i="64"/>
  <c r="A43" i="64"/>
  <c r="A42" i="64"/>
  <c r="A41" i="64"/>
  <c r="A40" i="64"/>
  <c r="A39" i="64"/>
  <c r="A38" i="64"/>
  <c r="A37" i="64"/>
  <c r="A36" i="64"/>
  <c r="A35" i="64"/>
  <c r="A34" i="64"/>
  <c r="A33" i="64"/>
  <c r="A32" i="64"/>
  <c r="A31" i="64"/>
  <c r="A30" i="64"/>
  <c r="A29" i="64"/>
  <c r="A28" i="64"/>
  <c r="A27" i="64"/>
  <c r="A26" i="64"/>
  <c r="A25" i="64"/>
  <c r="A24" i="64"/>
  <c r="A23" i="64"/>
  <c r="A22" i="64"/>
  <c r="A21" i="64"/>
  <c r="A20" i="64"/>
  <c r="A17" i="64"/>
  <c r="A16" i="64"/>
  <c r="A15" i="64"/>
  <c r="A14" i="64"/>
  <c r="A13" i="64"/>
  <c r="A12" i="64"/>
  <c r="A11" i="64"/>
  <c r="A10" i="64"/>
  <c r="A9" i="64"/>
  <c r="A8" i="64"/>
  <c r="A7" i="64"/>
  <c r="A6" i="64"/>
  <c r="A5" i="64"/>
  <c r="A4" i="64"/>
  <c r="A3" i="64"/>
  <c r="A3" i="61"/>
  <c r="A4" i="61"/>
  <c r="A5" i="61"/>
  <c r="A6" i="61"/>
  <c r="A7" i="61"/>
  <c r="A8" i="61"/>
  <c r="A9" i="61"/>
  <c r="A10" i="61"/>
  <c r="A11" i="61"/>
  <c r="A12" i="61"/>
  <c r="A13" i="61"/>
  <c r="A14" i="61"/>
  <c r="A15" i="61"/>
  <c r="A16" i="61"/>
  <c r="A17" i="61"/>
  <c r="A18" i="61"/>
  <c r="A19" i="61"/>
  <c r="A20" i="61"/>
  <c r="A23" i="61"/>
  <c r="A24" i="61"/>
  <c r="A25" i="61"/>
  <c r="A26" i="61"/>
  <c r="A27" i="61"/>
  <c r="A28" i="61"/>
  <c r="A29" i="61"/>
  <c r="A30" i="61"/>
  <c r="A31" i="61"/>
  <c r="A32" i="61"/>
  <c r="A35" i="61"/>
  <c r="A36" i="61"/>
  <c r="A37" i="61"/>
  <c r="A38" i="61"/>
  <c r="A39" i="61"/>
  <c r="A40" i="61"/>
  <c r="A41" i="61"/>
  <c r="A42" i="61"/>
  <c r="A43" i="61"/>
  <c r="A46" i="61"/>
  <c r="A47" i="61"/>
  <c r="A48" i="61"/>
  <c r="A49" i="61"/>
  <c r="A50" i="61"/>
  <c r="A51" i="61"/>
  <c r="A52" i="61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68" i="61"/>
  <c r="A69" i="61"/>
  <c r="A70" i="61"/>
  <c r="A71" i="61"/>
  <c r="A72" i="61"/>
  <c r="A73" i="61"/>
  <c r="A74" i="61"/>
  <c r="A75" i="61"/>
  <c r="A76" i="61"/>
  <c r="A77" i="61"/>
  <c r="A78" i="61"/>
  <c r="A79" i="61"/>
  <c r="A80" i="61"/>
  <c r="A81" i="61"/>
  <c r="A82" i="61"/>
  <c r="A83" i="61"/>
  <c r="A84" i="61"/>
  <c r="A85" i="61"/>
  <c r="A86" i="61"/>
  <c r="A87" i="61"/>
  <c r="A88" i="61"/>
  <c r="A89" i="61"/>
  <c r="A90" i="61"/>
  <c r="A93" i="61"/>
  <c r="A94" i="61"/>
  <c r="A95" i="61"/>
  <c r="A96" i="61"/>
  <c r="A97" i="61"/>
  <c r="A98" i="61"/>
  <c r="A99" i="61"/>
  <c r="A100" i="61"/>
  <c r="A101" i="61"/>
  <c r="A104" i="61"/>
  <c r="A105" i="61"/>
  <c r="A106" i="61"/>
  <c r="A107" i="61"/>
  <c r="A108" i="61"/>
  <c r="A109" i="61"/>
  <c r="A110" i="61"/>
  <c r="A113" i="61"/>
  <c r="A114" i="61"/>
  <c r="A115" i="61"/>
  <c r="A116" i="61"/>
  <c r="A117" i="61"/>
  <c r="A118" i="61"/>
  <c r="A119" i="61"/>
  <c r="A122" i="61"/>
  <c r="A123" i="61"/>
  <c r="A126" i="61"/>
  <c r="A127" i="61"/>
  <c r="A130" i="61"/>
  <c r="A131" i="61"/>
  <c r="A132" i="61"/>
  <c r="A135" i="61"/>
  <c r="A136" i="61"/>
  <c r="A137" i="61"/>
  <c r="A138" i="61"/>
  <c r="A141" i="61"/>
  <c r="A142" i="61"/>
  <c r="A145" i="61"/>
  <c r="A146" i="61"/>
  <c r="A149" i="61"/>
  <c r="A150" i="61"/>
  <c r="A151" i="61"/>
  <c r="A152" i="61"/>
  <c r="A153" i="61"/>
  <c r="A154" i="61"/>
  <c r="A155" i="61"/>
  <c r="A156" i="61"/>
  <c r="A157" i="61"/>
  <c r="A160" i="61"/>
  <c r="A161" i="61"/>
  <c r="A162" i="61"/>
  <c r="A163" i="61"/>
  <c r="A164" i="61"/>
  <c r="A165" i="61"/>
  <c r="A166" i="61"/>
  <c r="A167" i="61"/>
  <c r="A168" i="61"/>
  <c r="A169" i="61"/>
  <c r="A170" i="61"/>
  <c r="A173" i="61"/>
  <c r="A174" i="61"/>
  <c r="A175" i="61"/>
  <c r="A176" i="61"/>
  <c r="A177" i="61"/>
  <c r="A178" i="61"/>
  <c r="A179" i="61"/>
  <c r="A182" i="61"/>
  <c r="A183" i="61"/>
  <c r="A184" i="61"/>
  <c r="A185" i="61"/>
  <c r="A186" i="61"/>
  <c r="A187" i="61"/>
  <c r="A188" i="61"/>
  <c r="A189" i="61"/>
  <c r="A190" i="61"/>
  <c r="A191" i="61"/>
  <c r="A192" i="61"/>
  <c r="A193" i="61"/>
  <c r="A194" i="61"/>
  <c r="A195" i="61"/>
  <c r="A196" i="61"/>
  <c r="A197" i="61"/>
  <c r="C222" i="58"/>
  <c r="C212" i="58"/>
  <c r="C199" i="58"/>
  <c r="C195" i="58"/>
  <c r="C189" i="58"/>
  <c r="C181" i="58"/>
  <c r="C172" i="58"/>
  <c r="C166" i="58"/>
  <c r="C153" i="58"/>
  <c r="C160" i="58"/>
  <c r="C144" i="58"/>
  <c r="C136" i="58"/>
  <c r="C127" i="58"/>
  <c r="C120" i="58"/>
  <c r="C107" i="58"/>
  <c r="C101" i="58"/>
  <c r="C90" i="58"/>
  <c r="C76" i="58"/>
  <c r="C52" i="58"/>
  <c r="E476" i="57"/>
  <c r="E284" i="57"/>
  <c r="E286" i="57" s="1"/>
  <c r="E46" i="57"/>
  <c r="E367" i="57"/>
  <c r="E181" i="57"/>
  <c r="E496" i="77" l="1"/>
  <c r="E297" i="82"/>
  <c r="E409" i="77"/>
  <c r="E403" i="82"/>
  <c r="E184" i="90"/>
  <c r="E186" i="90" s="1"/>
  <c r="E520" i="87"/>
  <c r="E336" i="87"/>
  <c r="E338" i="87" s="1"/>
  <c r="E190" i="77"/>
  <c r="E192" i="77" s="1"/>
  <c r="E271" i="90"/>
  <c r="E447" i="87"/>
  <c r="E468" i="90"/>
  <c r="E149" i="82"/>
  <c r="E315" i="77"/>
  <c r="E411" i="71"/>
  <c r="E413" i="71" s="1"/>
  <c r="E247" i="71"/>
  <c r="E249" i="71" s="1"/>
  <c r="A221" i="58" l="1"/>
  <c r="A220" i="58"/>
  <c r="A219" i="58"/>
  <c r="A218" i="58"/>
  <c r="A217" i="58"/>
  <c r="A216" i="58"/>
  <c r="A215" i="58"/>
  <c r="A214" i="58"/>
  <c r="A211" i="58"/>
  <c r="A210" i="58"/>
  <c r="A209" i="58"/>
  <c r="A208" i="58"/>
  <c r="A207" i="58"/>
  <c r="A206" i="58"/>
  <c r="A205" i="58"/>
  <c r="A204" i="58"/>
  <c r="A203" i="58"/>
  <c r="A202" i="58"/>
  <c r="A201" i="58"/>
  <c r="A198" i="58"/>
  <c r="A197" i="58"/>
  <c r="A194" i="58"/>
  <c r="A193" i="58"/>
  <c r="A192" i="58"/>
  <c r="A191" i="58"/>
  <c r="A188" i="58"/>
  <c r="A187" i="58"/>
  <c r="A186" i="58"/>
  <c r="A185" i="58"/>
  <c r="A184" i="58"/>
  <c r="A183" i="58"/>
  <c r="A180" i="58"/>
  <c r="A179" i="58"/>
  <c r="A178" i="58"/>
  <c r="A177" i="58"/>
  <c r="A176" i="58"/>
  <c r="A175" i="58"/>
  <c r="A174" i="58"/>
  <c r="A171" i="58"/>
  <c r="A170" i="58"/>
  <c r="A169" i="58"/>
  <c r="A168" i="58"/>
  <c r="A165" i="58"/>
  <c r="A164" i="58"/>
  <c r="A163" i="58"/>
  <c r="A162" i="58"/>
  <c r="A159" i="58"/>
  <c r="A158" i="58"/>
  <c r="A157" i="58"/>
  <c r="A156" i="58"/>
  <c r="A155" i="58"/>
  <c r="A152" i="58"/>
  <c r="A151" i="58"/>
  <c r="A150" i="58"/>
  <c r="A149" i="58"/>
  <c r="A148" i="58"/>
  <c r="A147" i="58"/>
  <c r="A146" i="58"/>
  <c r="A143" i="58"/>
  <c r="A142" i="58"/>
  <c r="A141" i="58"/>
  <c r="A140" i="58"/>
  <c r="A139" i="58"/>
  <c r="A138" i="58"/>
  <c r="A135" i="58"/>
  <c r="A134" i="58"/>
  <c r="A133" i="58"/>
  <c r="A132" i="58"/>
  <c r="A131" i="58"/>
  <c r="A130" i="58"/>
  <c r="A129" i="58"/>
  <c r="A126" i="58"/>
  <c r="A125" i="58"/>
  <c r="A124" i="58"/>
  <c r="A123" i="58"/>
  <c r="A122" i="58"/>
  <c r="A119" i="58"/>
  <c r="A118" i="58"/>
  <c r="A117" i="58"/>
  <c r="A116" i="58"/>
  <c r="A115" i="58"/>
  <c r="A114" i="58"/>
  <c r="A113" i="58"/>
  <c r="A112" i="58"/>
  <c r="A111" i="58"/>
  <c r="A110" i="58"/>
  <c r="A109" i="58"/>
  <c r="A106" i="58"/>
  <c r="A105" i="58"/>
  <c r="A104" i="58"/>
  <c r="A103" i="58"/>
  <c r="A100" i="58"/>
  <c r="A99" i="58"/>
  <c r="A98" i="58"/>
  <c r="A97" i="58"/>
  <c r="A96" i="58"/>
  <c r="A95" i="58"/>
  <c r="A94" i="58"/>
  <c r="A93" i="58"/>
  <c r="A92" i="58"/>
  <c r="A89" i="58"/>
  <c r="A88" i="58"/>
  <c r="A87" i="58"/>
  <c r="A86" i="58"/>
  <c r="A85" i="58"/>
  <c r="A84" i="58"/>
  <c r="A83" i="58"/>
  <c r="A82" i="58"/>
  <c r="A81" i="58"/>
  <c r="A80" i="58"/>
  <c r="A78" i="58"/>
  <c r="A79" i="58"/>
  <c r="A75" i="58"/>
  <c r="A74" i="58"/>
  <c r="A73" i="58"/>
  <c r="A72" i="58"/>
  <c r="A71" i="58"/>
  <c r="A70" i="58"/>
  <c r="A69" i="58"/>
  <c r="A68" i="58"/>
  <c r="A67" i="58"/>
  <c r="A66" i="58"/>
  <c r="A65" i="58"/>
  <c r="A64" i="58"/>
  <c r="A63" i="58"/>
  <c r="A62" i="58"/>
  <c r="A61" i="58"/>
  <c r="A60" i="58"/>
  <c r="A59" i="58"/>
  <c r="A58" i="58"/>
  <c r="A57" i="58"/>
  <c r="A56" i="58"/>
  <c r="A55" i="58"/>
  <c r="A54" i="58"/>
  <c r="A51" i="58"/>
  <c r="A50" i="58"/>
  <c r="A49" i="58"/>
  <c r="A48" i="58"/>
  <c r="A47" i="58"/>
  <c r="A46" i="58"/>
  <c r="A45" i="58"/>
  <c r="A44" i="58"/>
  <c r="A43" i="58"/>
  <c r="A42" i="58"/>
  <c r="A41" i="58"/>
  <c r="A40" i="58"/>
  <c r="A39" i="58"/>
  <c r="A38" i="58"/>
  <c r="A37" i="58"/>
  <c r="A36" i="58"/>
  <c r="A35" i="58"/>
  <c r="A34" i="58"/>
  <c r="A33" i="58"/>
  <c r="A32" i="58"/>
  <c r="A31" i="58"/>
  <c r="A30" i="58"/>
  <c r="A29" i="58"/>
  <c r="A28" i="58"/>
  <c r="A27" i="58"/>
  <c r="A26" i="58"/>
  <c r="A25" i="58"/>
  <c r="A24" i="58"/>
  <c r="A23" i="58"/>
  <c r="A22" i="58"/>
  <c r="A21" i="58"/>
  <c r="A20" i="58"/>
  <c r="A19" i="58"/>
  <c r="A18" i="58"/>
  <c r="A17" i="58"/>
  <c r="A16" i="58"/>
  <c r="A15" i="58"/>
  <c r="A14" i="58"/>
  <c r="A13" i="58"/>
  <c r="A12" i="58"/>
  <c r="A11" i="58"/>
  <c r="A10" i="58"/>
  <c r="A9" i="58"/>
  <c r="A8" i="58"/>
  <c r="A7" i="58"/>
  <c r="A6" i="58"/>
  <c r="A5" i="58"/>
  <c r="A4" i="58"/>
  <c r="A3" i="58"/>
</calcChain>
</file>

<file path=xl/sharedStrings.xml><?xml version="1.0" encoding="utf-8"?>
<sst xmlns="http://schemas.openxmlformats.org/spreadsheetml/2006/main" count="57069" uniqueCount="32148">
  <si>
    <t>MENOS</t>
  </si>
  <si>
    <t>FECHA</t>
  </si>
  <si>
    <t>VALOR</t>
  </si>
  <si>
    <t>NDL-43</t>
  </si>
  <si>
    <t>MAS</t>
  </si>
  <si>
    <t>PREPARADO</t>
  </si>
  <si>
    <t>APROBADO</t>
  </si>
  <si>
    <t>rptConsContMayor.rpt</t>
  </si>
  <si>
    <t>N</t>
  </si>
  <si>
    <t>Saldo Final</t>
  </si>
  <si>
    <t>Crédito</t>
  </si>
  <si>
    <t>Débito</t>
  </si>
  <si>
    <t>Saldo Inicial</t>
  </si>
  <si>
    <t>IC-1471</t>
  </si>
  <si>
    <t>IC-1470</t>
  </si>
  <si>
    <t>IC-1468</t>
  </si>
  <si>
    <t>IC-1467</t>
  </si>
  <si>
    <t>IC-1466</t>
  </si>
  <si>
    <t>IC-1465</t>
  </si>
  <si>
    <t>IC-1464</t>
  </si>
  <si>
    <t>IC-1463</t>
  </si>
  <si>
    <t>IC-1462</t>
  </si>
  <si>
    <t>IC-1461</t>
  </si>
  <si>
    <t>IC-1460</t>
  </si>
  <si>
    <t>IC-1459</t>
  </si>
  <si>
    <t>IC-1458</t>
  </si>
  <si>
    <t>IC-1457</t>
  </si>
  <si>
    <t>IC-1456</t>
  </si>
  <si>
    <t>IC-1455</t>
  </si>
  <si>
    <t>IC-1454</t>
  </si>
  <si>
    <t>IC-1453</t>
  </si>
  <si>
    <t>IC-1452</t>
  </si>
  <si>
    <t>IC-1451</t>
  </si>
  <si>
    <t>IC-1450</t>
  </si>
  <si>
    <t>IC-1449</t>
  </si>
  <si>
    <t>IC-1448</t>
  </si>
  <si>
    <t>IC-1447</t>
  </si>
  <si>
    <t>IC-1446</t>
  </si>
  <si>
    <t>IC-1445</t>
  </si>
  <si>
    <t>IC-1444</t>
  </si>
  <si>
    <t>IC-1443</t>
  </si>
  <si>
    <t>IC-1442</t>
  </si>
  <si>
    <t>IC-1441</t>
  </si>
  <si>
    <t>IC-1440</t>
  </si>
  <si>
    <t>IC-1439</t>
  </si>
  <si>
    <t>IC-1438</t>
  </si>
  <si>
    <t>IC-1434</t>
  </si>
  <si>
    <t>IC-1433</t>
  </si>
  <si>
    <t>IC-1432</t>
  </si>
  <si>
    <t>IC-1427</t>
  </si>
  <si>
    <t>IC-1426</t>
  </si>
  <si>
    <t>IC-1425</t>
  </si>
  <si>
    <t>IC-1424</t>
  </si>
  <si>
    <t>IC-1423</t>
  </si>
  <si>
    <t>IC-1422</t>
  </si>
  <si>
    <t>IC-1421</t>
  </si>
  <si>
    <t>IC-1420</t>
  </si>
  <si>
    <t>IC-1419</t>
  </si>
  <si>
    <t>IC-1417</t>
  </si>
  <si>
    <t>IC-1415</t>
  </si>
  <si>
    <t>IC-1369</t>
  </si>
  <si>
    <t>IC-1387</t>
  </si>
  <si>
    <t>IC-1386</t>
  </si>
  <si>
    <t>IC-1385</t>
  </si>
  <si>
    <t>IC-1384</t>
  </si>
  <si>
    <t>IC-1383</t>
  </si>
  <si>
    <t>IC-1382</t>
  </si>
  <si>
    <t>IC-1381</t>
  </si>
  <si>
    <t>IC-1380</t>
  </si>
  <si>
    <t>IC-1379</t>
  </si>
  <si>
    <t>IC-1378</t>
  </si>
  <si>
    <t>IC-1377</t>
  </si>
  <si>
    <t>IC-1375</t>
  </si>
  <si>
    <t>IC-1374</t>
  </si>
  <si>
    <t>IC-1373</t>
  </si>
  <si>
    <t>IC-1372</t>
  </si>
  <si>
    <t>IC-1371</t>
  </si>
  <si>
    <t>IC-1370</t>
  </si>
  <si>
    <t>IC-1368</t>
  </si>
  <si>
    <t>IC-1367</t>
  </si>
  <si>
    <t>IC-1366</t>
  </si>
  <si>
    <t>IC-1365</t>
  </si>
  <si>
    <t>IC-1364</t>
  </si>
  <si>
    <t>IC-1363</t>
  </si>
  <si>
    <t>IC-1362</t>
  </si>
  <si>
    <t>IC-1361</t>
  </si>
  <si>
    <t>IC-1360</t>
  </si>
  <si>
    <t>IC-1359</t>
  </si>
  <si>
    <t>IC-1358</t>
  </si>
  <si>
    <t>IC-1321</t>
  </si>
  <si>
    <t>IC-1300</t>
  </si>
  <si>
    <t>IC-1299</t>
  </si>
  <si>
    <t>IC-1298</t>
  </si>
  <si>
    <t>IC-1297</t>
  </si>
  <si>
    <t>IC-1296</t>
  </si>
  <si>
    <t>IC-1295</t>
  </si>
  <si>
    <t>IC-1294</t>
  </si>
  <si>
    <t>IC-1293</t>
  </si>
  <si>
    <t>IC-1292</t>
  </si>
  <si>
    <t>IC-1291</t>
  </si>
  <si>
    <t>IC-1290</t>
  </si>
  <si>
    <t>IC-1289</t>
  </si>
  <si>
    <t>IC-1288</t>
  </si>
  <si>
    <t>IC-1287</t>
  </si>
  <si>
    <t>IC-1286</t>
  </si>
  <si>
    <t>IC-1285</t>
  </si>
  <si>
    <t>IC-1284</t>
  </si>
  <si>
    <t>IC-1283</t>
  </si>
  <si>
    <t>IC-1282</t>
  </si>
  <si>
    <t>IC-1281</t>
  </si>
  <si>
    <t>IC-1264</t>
  </si>
  <si>
    <t>IC-1259</t>
  </si>
  <si>
    <t>IC-1258</t>
  </si>
  <si>
    <t>IC-1257</t>
  </si>
  <si>
    <t>IC-1256</t>
  </si>
  <si>
    <t>IC-1255</t>
  </si>
  <si>
    <t>IC-1254</t>
  </si>
  <si>
    <t>IC-1253</t>
  </si>
  <si>
    <t>IC-1252</t>
  </si>
  <si>
    <t>IC-1251</t>
  </si>
  <si>
    <t>IC-1250</t>
  </si>
  <si>
    <t>IC-1249</t>
  </si>
  <si>
    <t>IC-1248</t>
  </si>
  <si>
    <t>IC-1247</t>
  </si>
  <si>
    <t>IC-1246</t>
  </si>
  <si>
    <t>IC-1245</t>
  </si>
  <si>
    <t>IC-1244</t>
  </si>
  <si>
    <t>IC-1243</t>
  </si>
  <si>
    <t>IC-1242</t>
  </si>
  <si>
    <t>IC-1241</t>
  </si>
  <si>
    <t>IC-1189</t>
  </si>
  <si>
    <t>IC-1239</t>
  </si>
  <si>
    <t>IC-1238</t>
  </si>
  <si>
    <t>IC-1237</t>
  </si>
  <si>
    <t>IC-1236</t>
  </si>
  <si>
    <t>IC-1235</t>
  </si>
  <si>
    <t>IC-1234</t>
  </si>
  <si>
    <t>IC-1233</t>
  </si>
  <si>
    <t>IC-1221</t>
  </si>
  <si>
    <t>IC-1220</t>
  </si>
  <si>
    <t>IC-1219</t>
  </si>
  <si>
    <t>IC-1218</t>
  </si>
  <si>
    <t>IC-1217</t>
  </si>
  <si>
    <t>IC-1216</t>
  </si>
  <si>
    <t>IC-1215</t>
  </si>
  <si>
    <t>IC-1214</t>
  </si>
  <si>
    <t>IC-1213</t>
  </si>
  <si>
    <t>IC-1212</t>
  </si>
  <si>
    <t>IC-1211</t>
  </si>
  <si>
    <t>IC-1153</t>
  </si>
  <si>
    <t>IC-1152</t>
  </si>
  <si>
    <t>IC-1151</t>
  </si>
  <si>
    <t>IC-1141</t>
  </si>
  <si>
    <t>IC-1137</t>
  </si>
  <si>
    <t>IC-1123</t>
  </si>
  <si>
    <t>IC-1103</t>
  </si>
  <si>
    <t>IC-1109</t>
  </si>
  <si>
    <t>IC-1108</t>
  </si>
  <si>
    <t>IC-1107</t>
  </si>
  <si>
    <t>IC-1102</t>
  </si>
  <si>
    <t>IC-1101</t>
  </si>
  <si>
    <t>IC-1100</t>
  </si>
  <si>
    <t>IC-1099</t>
  </si>
  <si>
    <t>IC-1098</t>
  </si>
  <si>
    <t>IC-1097</t>
  </si>
  <si>
    <t>IC-1096</t>
  </si>
  <si>
    <t>IC-1095</t>
  </si>
  <si>
    <t>IC-1140</t>
  </si>
  <si>
    <t>IC-1139</t>
  </si>
  <si>
    <t>IC-1138</t>
  </si>
  <si>
    <t>IC-1131</t>
  </si>
  <si>
    <t>IC-1130</t>
  </si>
  <si>
    <t>IC-1129</t>
  </si>
  <si>
    <t>IC-1128</t>
  </si>
  <si>
    <t>IC-1127</t>
  </si>
  <si>
    <t>IC-1126</t>
  </si>
  <si>
    <t>IC-1094</t>
  </si>
  <si>
    <t>IC-1093</t>
  </si>
  <si>
    <t>IC-1092</t>
  </si>
  <si>
    <t>IC-1091</t>
  </si>
  <si>
    <t>IC-1090</t>
  </si>
  <si>
    <t>IC-1089</t>
  </si>
  <si>
    <t>IC-1088</t>
  </si>
  <si>
    <t>IC-1087</t>
  </si>
  <si>
    <t>IC-1086</t>
  </si>
  <si>
    <t>IC-1085</t>
  </si>
  <si>
    <t>IC-1084</t>
  </si>
  <si>
    <t>IC-1083</t>
  </si>
  <si>
    <t>IC-1082</t>
  </si>
  <si>
    <t>IC-1077</t>
  </si>
  <si>
    <t>IC-1057</t>
  </si>
  <si>
    <t>IC-1056</t>
  </si>
  <si>
    <t>IC-1053</t>
  </si>
  <si>
    <t>IC-1052</t>
  </si>
  <si>
    <t>IC-1031</t>
  </si>
  <si>
    <t>IC-1028</t>
  </si>
  <si>
    <t>IC-1027</t>
  </si>
  <si>
    <t>IC-996</t>
  </si>
  <si>
    <t>IC-994</t>
  </si>
  <si>
    <t>IC-993</t>
  </si>
  <si>
    <t>IC-992</t>
  </si>
  <si>
    <t>IC-991</t>
  </si>
  <si>
    <t>IC-990</t>
  </si>
  <si>
    <t>NDL-4</t>
  </si>
  <si>
    <t>NDL-3</t>
  </si>
  <si>
    <t>NDL-2</t>
  </si>
  <si>
    <t>IC-997</t>
  </si>
  <si>
    <t>IC-995</t>
  </si>
  <si>
    <t>IC-989</t>
  </si>
  <si>
    <t>IC-988</t>
  </si>
  <si>
    <t>IC-987</t>
  </si>
  <si>
    <t>IC-986</t>
  </si>
  <si>
    <t>IC-985</t>
  </si>
  <si>
    <t>IC-980</t>
  </si>
  <si>
    <t>IC-979</t>
  </si>
  <si>
    <t>IC-978</t>
  </si>
  <si>
    <t>IC-977</t>
  </si>
  <si>
    <t>IC-976</t>
  </si>
  <si>
    <t>IC-967</t>
  </si>
  <si>
    <t>IC-958</t>
  </si>
  <si>
    <t>IC-915</t>
  </si>
  <si>
    <t>IC-914</t>
  </si>
  <si>
    <t>IC-913</t>
  </si>
  <si>
    <t>IC-943</t>
  </si>
  <si>
    <t>IC-942</t>
  </si>
  <si>
    <t>IC-940</t>
  </si>
  <si>
    <t>IC-939</t>
  </si>
  <si>
    <t>IC-938</t>
  </si>
  <si>
    <t>IC-937</t>
  </si>
  <si>
    <t>IC-936</t>
  </si>
  <si>
    <t>IC-935</t>
  </si>
  <si>
    <t>IC-934</t>
  </si>
  <si>
    <t>IC-933</t>
  </si>
  <si>
    <t>IC-932</t>
  </si>
  <si>
    <t>IC-931</t>
  </si>
  <si>
    <t>IC-930</t>
  </si>
  <si>
    <t>IC-929</t>
  </si>
  <si>
    <t>IC-928</t>
  </si>
  <si>
    <t>IC-927</t>
  </si>
  <si>
    <t>IC-926</t>
  </si>
  <si>
    <t>IC-925</t>
  </si>
  <si>
    <t>IC-924</t>
  </si>
  <si>
    <t>IC-923</t>
  </si>
  <si>
    <t>IC-922</t>
  </si>
  <si>
    <t>IC-905</t>
  </si>
  <si>
    <t>IC-904</t>
  </si>
  <si>
    <t>IC-903</t>
  </si>
  <si>
    <t>IC-902</t>
  </si>
  <si>
    <t>IC-901</t>
  </si>
  <si>
    <t>IC-900</t>
  </si>
  <si>
    <t>IC-898</t>
  </si>
  <si>
    <t>IC-895</t>
  </si>
  <si>
    <t>IC-894</t>
  </si>
  <si>
    <t>IC-893</t>
  </si>
  <si>
    <t>IC-892</t>
  </si>
  <si>
    <t>IC-869</t>
  </si>
  <si>
    <t>IC-868</t>
  </si>
  <si>
    <t>IC-867</t>
  </si>
  <si>
    <t>IC-866</t>
  </si>
  <si>
    <t>IC-865</t>
  </si>
  <si>
    <t>IC-864</t>
  </si>
  <si>
    <t>IC-863</t>
  </si>
  <si>
    <t>IC-862</t>
  </si>
  <si>
    <t>IC-861</t>
  </si>
  <si>
    <t>IC-860</t>
  </si>
  <si>
    <t>IC-859</t>
  </si>
  <si>
    <t>IC-858</t>
  </si>
  <si>
    <t>IC-857</t>
  </si>
  <si>
    <t>IC-856</t>
  </si>
  <si>
    <t>IC-855</t>
  </si>
  <si>
    <t>IC-854</t>
  </si>
  <si>
    <t>IC-853</t>
  </si>
  <si>
    <t>IC-852</t>
  </si>
  <si>
    <t>IC-851</t>
  </si>
  <si>
    <t>IC-850</t>
  </si>
  <si>
    <t>IC-849</t>
  </si>
  <si>
    <t>IC-848</t>
  </si>
  <si>
    <t>IC-808</t>
  </si>
  <si>
    <t>IC-804</t>
  </si>
  <si>
    <t>IC-803</t>
  </si>
  <si>
    <t>IC-802</t>
  </si>
  <si>
    <t>IC-765</t>
  </si>
  <si>
    <t>IC-764</t>
  </si>
  <si>
    <t>IC-763</t>
  </si>
  <si>
    <t>IC-762</t>
  </si>
  <si>
    <t>IC-761</t>
  </si>
  <si>
    <t>IC-760</t>
  </si>
  <si>
    <t>IC-759</t>
  </si>
  <si>
    <t>IC-758</t>
  </si>
  <si>
    <t>IC-757</t>
  </si>
  <si>
    <t>ND-1</t>
  </si>
  <si>
    <t>IC-782</t>
  </si>
  <si>
    <t>IC-781</t>
  </si>
  <si>
    <t>IC-780</t>
  </si>
  <si>
    <t>IC-779</t>
  </si>
  <si>
    <t>IC-774</t>
  </si>
  <si>
    <t>IC-773</t>
  </si>
  <si>
    <t>IC-772</t>
  </si>
  <si>
    <t>IC-771</t>
  </si>
  <si>
    <t>IC-770</t>
  </si>
  <si>
    <t>IC-769</t>
  </si>
  <si>
    <t>IC-768</t>
  </si>
  <si>
    <t>IC-756</t>
  </si>
  <si>
    <t>IC-755</t>
  </si>
  <si>
    <t>IC-754</t>
  </si>
  <si>
    <t>IC-753</t>
  </si>
  <si>
    <t>IC-752</t>
  </si>
  <si>
    <t>IC-751</t>
  </si>
  <si>
    <t>IC-750</t>
  </si>
  <si>
    <t>IC-749</t>
  </si>
  <si>
    <t>IC-748</t>
  </si>
  <si>
    <t>IC-746</t>
  </si>
  <si>
    <t>IC-741</t>
  </si>
  <si>
    <t>IC-737</t>
  </si>
  <si>
    <t>IC-736</t>
  </si>
  <si>
    <t>IC-735</t>
  </si>
  <si>
    <t>IC-734</t>
  </si>
  <si>
    <t>IC-733</t>
  </si>
  <si>
    <t>IC-732</t>
  </si>
  <si>
    <t>IC-715</t>
  </si>
  <si>
    <t>IC-708</t>
  </si>
  <si>
    <t>IC-660</t>
  </si>
  <si>
    <t>IC-657</t>
  </si>
  <si>
    <t>IC-656</t>
  </si>
  <si>
    <t>IC-655</t>
  </si>
  <si>
    <t>IC-593</t>
  </si>
  <si>
    <t>IC-592</t>
  </si>
  <si>
    <t>IC-591</t>
  </si>
  <si>
    <t>IC-590</t>
  </si>
  <si>
    <t>IC-589</t>
  </si>
  <si>
    <t>IC-588</t>
  </si>
  <si>
    <t>IC-587</t>
  </si>
  <si>
    <t>IC-551</t>
  </si>
  <si>
    <t>IC-549</t>
  </si>
  <si>
    <t>IC-548</t>
  </si>
  <si>
    <t>IC-518</t>
  </si>
  <si>
    <t>IC-517</t>
  </si>
  <si>
    <t>IC-520</t>
  </si>
  <si>
    <t>IC-519</t>
  </si>
  <si>
    <t>IC-515</t>
  </si>
  <si>
    <t>IC-514</t>
  </si>
  <si>
    <t>IC-512</t>
  </si>
  <si>
    <t>IC-511</t>
  </si>
  <si>
    <t>IC-507</t>
  </si>
  <si>
    <t>IC-504</t>
  </si>
  <si>
    <t>IC-503</t>
  </si>
  <si>
    <t>IC-502</t>
  </si>
  <si>
    <t>IC-501</t>
  </si>
  <si>
    <t>IC-500</t>
  </si>
  <si>
    <t>IC-499</t>
  </si>
  <si>
    <t>IC-497</t>
  </si>
  <si>
    <t>IC-496</t>
  </si>
  <si>
    <t>IC-495</t>
  </si>
  <si>
    <t>IC-494</t>
  </si>
  <si>
    <t>IC-493</t>
  </si>
  <si>
    <t>IC-492</t>
  </si>
  <si>
    <t>IC-491</t>
  </si>
  <si>
    <t>IC-490</t>
  </si>
  <si>
    <t>IC-489</t>
  </si>
  <si>
    <t>IC-488</t>
  </si>
  <si>
    <t>IC-487</t>
  </si>
  <si>
    <t>IC-486</t>
  </si>
  <si>
    <t>IC-481</t>
  </si>
  <si>
    <t>IC-480</t>
  </si>
  <si>
    <t>IC-400</t>
  </si>
  <si>
    <t>IC-399</t>
  </si>
  <si>
    <t>IC-452</t>
  </si>
  <si>
    <t>IC-450</t>
  </si>
  <si>
    <t>IC-449</t>
  </si>
  <si>
    <t>IC-448</t>
  </si>
  <si>
    <t>IC-447</t>
  </si>
  <si>
    <t>IC-446</t>
  </si>
  <si>
    <t>IC-443</t>
  </si>
  <si>
    <t>IC-420</t>
  </si>
  <si>
    <t>IC-419</t>
  </si>
  <si>
    <t>IC-418</t>
  </si>
  <si>
    <t>IC-417</t>
  </si>
  <si>
    <t>IC-416</t>
  </si>
  <si>
    <t>IC-415</t>
  </si>
  <si>
    <t>IC-413</t>
  </si>
  <si>
    <t>IC-412</t>
  </si>
  <si>
    <t>IC-411</t>
  </si>
  <si>
    <t>IC-410</t>
  </si>
  <si>
    <t>IC-409</t>
  </si>
  <si>
    <t>IC-408</t>
  </si>
  <si>
    <t>IC-407</t>
  </si>
  <si>
    <t>IC-406</t>
  </si>
  <si>
    <t>IC-405</t>
  </si>
  <si>
    <t>IC-404</t>
  </si>
  <si>
    <t>IC-403</t>
  </si>
  <si>
    <t>IC-402</t>
  </si>
  <si>
    <t>IC-401</t>
  </si>
  <si>
    <t>IC-398</t>
  </si>
  <si>
    <t>IC-397</t>
  </si>
  <si>
    <t>IC-396</t>
  </si>
  <si>
    <t>IC-395</t>
  </si>
  <si>
    <t>IC-394</t>
  </si>
  <si>
    <t>IC-393</t>
  </si>
  <si>
    <t>IC-392</t>
  </si>
  <si>
    <t>IC-388</t>
  </si>
  <si>
    <t>IC-387</t>
  </si>
  <si>
    <t>IC-386</t>
  </si>
  <si>
    <t>IC-385</t>
  </si>
  <si>
    <t>IC-384</t>
  </si>
  <si>
    <t>IC-226</t>
  </si>
  <si>
    <t>IC-220</t>
  </si>
  <si>
    <t>IC-210</t>
  </si>
  <si>
    <t>IC-202</t>
  </si>
  <si>
    <t>IC-209</t>
  </si>
  <si>
    <t>IC-208</t>
  </si>
  <si>
    <t>IC-207</t>
  </si>
  <si>
    <t>IC-206</t>
  </si>
  <si>
    <t>IC-205</t>
  </si>
  <si>
    <t>IC-204</t>
  </si>
  <si>
    <t>IC-203</t>
  </si>
  <si>
    <t>IC-201</t>
  </si>
  <si>
    <t>IC-200</t>
  </si>
  <si>
    <t>IC-199</t>
  </si>
  <si>
    <t>IC-198</t>
  </si>
  <si>
    <t>IC-197</t>
  </si>
  <si>
    <t>IC-196</t>
  </si>
  <si>
    <t>IC-195</t>
  </si>
  <si>
    <t>IC-194</t>
  </si>
  <si>
    <t>IC-193</t>
  </si>
  <si>
    <t>IC-192</t>
  </si>
  <si>
    <t>IC-191</t>
  </si>
  <si>
    <t>IC-190</t>
  </si>
  <si>
    <t>IC-189</t>
  </si>
  <si>
    <t>IC-188</t>
  </si>
  <si>
    <t>IC-187</t>
  </si>
  <si>
    <t>IC-186</t>
  </si>
  <si>
    <t>IC-185</t>
  </si>
  <si>
    <t>IC-184</t>
  </si>
  <si>
    <t>IC-183</t>
  </si>
  <si>
    <t>IC-182</t>
  </si>
  <si>
    <t>IC-181</t>
  </si>
  <si>
    <t>IC-219</t>
  </si>
  <si>
    <t>IC-218</t>
  </si>
  <si>
    <t>IC-217</t>
  </si>
  <si>
    <t>IC-216</t>
  </si>
  <si>
    <t>IC-215</t>
  </si>
  <si>
    <t>IC-214</t>
  </si>
  <si>
    <t>IC-213</t>
  </si>
  <si>
    <t>IC-212</t>
  </si>
  <si>
    <t>IC-211</t>
  </si>
  <si>
    <t>IC-180</t>
  </si>
  <si>
    <t>IC-179</t>
  </si>
  <si>
    <t>IC-178</t>
  </si>
  <si>
    <t>IC-177</t>
  </si>
  <si>
    <t>IC-176</t>
  </si>
  <si>
    <t>IC-170</t>
  </si>
  <si>
    <t>IC-167</t>
  </si>
  <si>
    <t>IC-166</t>
  </si>
  <si>
    <t>IC-146</t>
  </si>
  <si>
    <t>IC-145</t>
  </si>
  <si>
    <t>IC-144</t>
  </si>
  <si>
    <t>IC-133</t>
  </si>
  <si>
    <t>IC-128</t>
  </si>
  <si>
    <t>IC-105</t>
  </si>
  <si>
    <t>IC-104</t>
  </si>
  <si>
    <t>IC-101</t>
  </si>
  <si>
    <t>IC-100</t>
  </si>
  <si>
    <t>IC-99</t>
  </si>
  <si>
    <t>IC-94</t>
  </si>
  <si>
    <t>IC-91</t>
  </si>
  <si>
    <t>IC-90</t>
  </si>
  <si>
    <t>IC-24</t>
  </si>
  <si>
    <t>IC-98</t>
  </si>
  <si>
    <t>IC-97</t>
  </si>
  <si>
    <t>IC-96</t>
  </si>
  <si>
    <t>IC-88</t>
  </si>
  <si>
    <t>IC-87</t>
  </si>
  <si>
    <t>IC-86</t>
  </si>
  <si>
    <t>IC-85</t>
  </si>
  <si>
    <t>IC-84</t>
  </si>
  <si>
    <t>IC-83</t>
  </si>
  <si>
    <t>IC-78</t>
  </si>
  <si>
    <t>IC-77</t>
  </si>
  <si>
    <t>IC-76</t>
  </si>
  <si>
    <t>IC-75</t>
  </si>
  <si>
    <t>IC-74</t>
  </si>
  <si>
    <t>IC-73</t>
  </si>
  <si>
    <t>IC-72</t>
  </si>
  <si>
    <t>IC-71</t>
  </si>
  <si>
    <t>IC-70</t>
  </si>
  <si>
    <t>IC-69</t>
  </si>
  <si>
    <t>IC-68</t>
  </si>
  <si>
    <t>IC-67</t>
  </si>
  <si>
    <t>IC-66</t>
  </si>
  <si>
    <t>IC-55</t>
  </si>
  <si>
    <t>IC-54</t>
  </si>
  <si>
    <t>IC-53</t>
  </si>
  <si>
    <t>IC-52</t>
  </si>
  <si>
    <t>IC-51</t>
  </si>
  <si>
    <t>IC-50</t>
  </si>
  <si>
    <t>IC-49</t>
  </si>
  <si>
    <t>IC-48</t>
  </si>
  <si>
    <t>IC-47</t>
  </si>
  <si>
    <t>IC-29</t>
  </si>
  <si>
    <t>IC-28</t>
  </si>
  <si>
    <t>IC-25</t>
  </si>
  <si>
    <t>IC-23</t>
  </si>
  <si>
    <t>IC-10</t>
  </si>
  <si>
    <t>IC-9</t>
  </si>
  <si>
    <t>IC-5</t>
  </si>
  <si>
    <t>IC-4</t>
  </si>
  <si>
    <t>IC-3</t>
  </si>
  <si>
    <t>IC-2</t>
  </si>
  <si>
    <t>IC-1</t>
  </si>
  <si>
    <t>IC-8</t>
  </si>
  <si>
    <t>IC-7</t>
  </si>
  <si>
    <t>IC-6</t>
  </si>
  <si>
    <t>BL   B3003   BANCO DEL PACÍFICO CTA. CTE. # 0554910-8</t>
  </si>
  <si>
    <t>Auxiliar</t>
  </si>
  <si>
    <t>110201   BANCOS LOCALES</t>
  </si>
  <si>
    <t>Cuenta</t>
  </si>
  <si>
    <t>Saldo</t>
  </si>
  <si>
    <t>Detalle Movimiento</t>
  </si>
  <si>
    <t>F. Contab.</t>
  </si>
  <si>
    <t>Compr</t>
  </si>
  <si>
    <t>CC-Fase</t>
  </si>
  <si>
    <t>01 GUAYAQUIL</t>
  </si>
  <si>
    <t>Sucursal:</t>
  </si>
  <si>
    <t>División:</t>
  </si>
  <si>
    <t>03 LINKOTEL</t>
  </si>
  <si>
    <t>Compañía:</t>
  </si>
  <si>
    <t>Usuario:</t>
  </si>
  <si>
    <t>Hasta:</t>
  </si>
  <si>
    <t>Desde:</t>
  </si>
  <si>
    <t>Fecha:</t>
  </si>
  <si>
    <t>Página:</t>
  </si>
  <si>
    <t>LIBRO MAYOR - CUENTA</t>
  </si>
  <si>
    <t>TELEFONO</t>
  </si>
  <si>
    <t>CLIENTE</t>
  </si>
  <si>
    <t>DOCUMENTO</t>
  </si>
  <si>
    <t>IC</t>
  </si>
  <si>
    <t xml:space="preserve">SALAZAR JAIME CECILIA NARCISA           </t>
  </si>
  <si>
    <t xml:space="preserve">MIRIAM ANTONIETA MARIDUENA VAL          </t>
  </si>
  <si>
    <t xml:space="preserve">CAROLINA ALICIA EGAS NUNEZ              </t>
  </si>
  <si>
    <t xml:space="preserve">HUGO RENE LUNA                          </t>
  </si>
  <si>
    <t xml:space="preserve">SANCHEZ MEDINA FELIX                    </t>
  </si>
  <si>
    <t xml:space="preserve">ALVARO CORNEJO RODRIGUEZ                </t>
  </si>
  <si>
    <t xml:space="preserve">TANIA PAOLA ILLESCAS PIBAQUE            </t>
  </si>
  <si>
    <t xml:space="preserve">SIMON EMILIO BRIONES LOOR               </t>
  </si>
  <si>
    <t xml:space="preserve">ALVARADO PIN EMILIO PABLO               </t>
  </si>
  <si>
    <t xml:space="preserve">TANNIA ELIZABETH  CARRERA CALD          </t>
  </si>
  <si>
    <t xml:space="preserve">SALAS PLUAS PAULO ROBERTO               </t>
  </si>
  <si>
    <t xml:space="preserve">WILMER JONAS MEJIA LEON                 </t>
  </si>
  <si>
    <t xml:space="preserve">GONZALEZ SANCHEZ CESAR IVAN             </t>
  </si>
  <si>
    <t xml:space="preserve">LARA CHERE FREDY GONZALO                </t>
  </si>
  <si>
    <t xml:space="preserve">CARLOS BENJAMIN ROSALES PINO            </t>
  </si>
  <si>
    <t xml:space="preserve">ESPANA BAJANA STEFANIA ELIZABE          </t>
  </si>
  <si>
    <t xml:space="preserve">FERNANDO XAVIER DROUET CEDENO           </t>
  </si>
  <si>
    <t xml:space="preserve">ANA LUCRECIA  CABRERA GARCIA            </t>
  </si>
  <si>
    <t xml:space="preserve">CARLOS ADALBERTO SALAVARRIA PA          </t>
  </si>
  <si>
    <t xml:space="preserve">FAUSTO EDUARDO  CARBO RIVERA            </t>
  </si>
  <si>
    <t xml:space="preserve">PERALTA BENITEZ ROBERTO ELIAS           </t>
  </si>
  <si>
    <t xml:space="preserve">JAIRO ALBERTO GOMEZ COELLO              </t>
  </si>
  <si>
    <t xml:space="preserve">SUSANA HERMELINDA ANALUISA HAR          </t>
  </si>
  <si>
    <t xml:space="preserve">LUIS EDUARDO SANCHEZ TIMM               </t>
  </si>
  <si>
    <t xml:space="preserve">GILBERT SILVA CECILIA MARIA             </t>
  </si>
  <si>
    <t xml:space="preserve">PAULA JESUS SALAZAR MACIAS              </t>
  </si>
  <si>
    <t xml:space="preserve">MONICA CRIOLLO SALAZAR                  </t>
  </si>
  <si>
    <t xml:space="preserve">GISELLA MARIA YUNES ANDRADE             </t>
  </si>
  <si>
    <t xml:space="preserve">KETTY ARACELY GAROFALO LEON             </t>
  </si>
  <si>
    <t xml:space="preserve">ISABEL ROSARIO QUINDE SORIANO           </t>
  </si>
  <si>
    <t xml:space="preserve">LUIS CESAR GAMARRA GONZALES             </t>
  </si>
  <si>
    <t xml:space="preserve">JUAN XAVIER BENEDETI RIPALDA            </t>
  </si>
  <si>
    <t xml:space="preserve">GUILLERMO ELOY SERRANO GOMEZ            </t>
  </si>
  <si>
    <t xml:space="preserve">UVIDIA SALTOS  CARLOS BOLIVAR           </t>
  </si>
  <si>
    <t xml:space="preserve">GISELLE MARIELA CLEMENTE VERA           </t>
  </si>
  <si>
    <t xml:space="preserve">CANDO REYES JOSE MAURICIO               </t>
  </si>
  <si>
    <t xml:space="preserve">ANTONIO IGNACIO ARTEAGA FERAUD          </t>
  </si>
  <si>
    <t xml:space="preserve">CASTILLO PALMA DANIEL ALFREDO           </t>
  </si>
  <si>
    <t xml:space="preserve">ZULVY BEDON LAGOS                       </t>
  </si>
  <si>
    <t xml:space="preserve">FRANKLIN JOAQUIN  DOMINGUEZ VA          </t>
  </si>
  <si>
    <t xml:space="preserve">LUIS CARLOS ABAD YCAZA                  </t>
  </si>
  <si>
    <t xml:space="preserve">JUAN JOSE CHACON PACHECO                </t>
  </si>
  <si>
    <t xml:space="preserve">EVA MARIA VINUEZA OCANA                 </t>
  </si>
  <si>
    <t xml:space="preserve">CARLOS ALBERTO RENDON PALMA             </t>
  </si>
  <si>
    <t xml:space="preserve">MARIA ROSA DUNN YCAZA                   </t>
  </si>
  <si>
    <t xml:space="preserve">TERESA DE LA CRUZ TOSCANO BRIT          </t>
  </si>
  <si>
    <t xml:space="preserve">RICARDO PABLO FALCONI DUENAS            </t>
  </si>
  <si>
    <t xml:space="preserve">MANRIQUEZ SALAZAR MARIA PAZ             </t>
  </si>
  <si>
    <t xml:space="preserve">ROBERTO MUZZIO NARANJO                  </t>
  </si>
  <si>
    <t xml:space="preserve">JENNY CEDENO CAAMANO                    </t>
  </si>
  <si>
    <t xml:space="preserve">INDUVERIKA SA                           </t>
  </si>
  <si>
    <t xml:space="preserve">DUPROCSA SA                             </t>
  </si>
  <si>
    <t xml:space="preserve">BELLUSCIO SA                            </t>
  </si>
  <si>
    <t xml:space="preserve">EFFICACITAS CONSULTORA CIALTD           </t>
  </si>
  <si>
    <t xml:space="preserve">ASOC DE PROPIETARIOS URB TER            </t>
  </si>
  <si>
    <t xml:space="preserve">AUTOMEKANO CIA LTDA                     </t>
  </si>
  <si>
    <t xml:space="preserve">MARIA DOLORES COBOS MARMOLEJO           </t>
  </si>
  <si>
    <t xml:space="preserve">QUINTO BAZAN JOHNN HENRY                </t>
  </si>
  <si>
    <t xml:space="preserve">SILVA ARMAS MARIA TERESA                </t>
  </si>
  <si>
    <t xml:space="preserve">ASOC PRO NEW YORK 12 DE SEPT            </t>
  </si>
  <si>
    <t xml:space="preserve">MERA ESPINOZA LEONEL ANTONIO            </t>
  </si>
  <si>
    <t xml:space="preserve">COBREXLEG SA                            </t>
  </si>
  <si>
    <t xml:space="preserve">CHRISTIAN JAVIER MIDEROS ROMER          </t>
  </si>
  <si>
    <t xml:space="preserve">ROCA AGUILERA FRANCISCO                 </t>
  </si>
  <si>
    <t xml:space="preserve">ASOC DE PROPIETARIOS URB VIA            </t>
  </si>
  <si>
    <t xml:space="preserve">ASISTMED ASISTENCIA A MEDICOS           </t>
  </si>
  <si>
    <t xml:space="preserve">RAMIREZ TAMAYO ENMA MERCEDES            </t>
  </si>
  <si>
    <t xml:space="preserve">SERVICIO  MANTENIMIENTO INDUS           </t>
  </si>
  <si>
    <t xml:space="preserve">JORGE ARTURO ZANABRIA VILLAMAR          </t>
  </si>
  <si>
    <t xml:space="preserve">XAVIER ALFREDO ZANABRIA VILLAM          </t>
  </si>
  <si>
    <t xml:space="preserve">LOPEZ PALACIOS DANNY CHRISTIAN          </t>
  </si>
  <si>
    <t xml:space="preserve">MANUEL ISAIAS TAPIA LOPEZ               </t>
  </si>
  <si>
    <t xml:space="preserve">NARANJO BENITES LUIS ALBERTO            </t>
  </si>
  <si>
    <t xml:space="preserve">ELIANA JOANELY BARCHI GUTIERRE          </t>
  </si>
  <si>
    <t xml:space="preserve">ELECTROMOOM SA                          </t>
  </si>
  <si>
    <t xml:space="preserve">GUATEMAL COLIMBA JUAN BAUTISTA          </t>
  </si>
  <si>
    <t xml:space="preserve">DORCIEN SA                              </t>
  </si>
  <si>
    <t xml:space="preserve">FATIMA LEONOR AGUILAR MURILLO           </t>
  </si>
  <si>
    <t xml:space="preserve">BENILDA JESUS ACOSTA ZAMBRANO           </t>
  </si>
  <si>
    <t xml:space="preserve">JAVIER ALEJANDRO PAREDES SALTO          </t>
  </si>
  <si>
    <t xml:space="preserve">GLORIA ISABEL MITE LEON                 </t>
  </si>
  <si>
    <t xml:space="preserve">LAURO DAVID TORRES CARRILLO             </t>
  </si>
  <si>
    <t xml:space="preserve">LABORATORIO BIOTANICALS DEL EC          </t>
  </si>
  <si>
    <t xml:space="preserve">LOZANO OTERO RICARDO REIMONDI           </t>
  </si>
  <si>
    <t xml:space="preserve">VICTOR ANTONIO AGUSTO ALVARADO          </t>
  </si>
  <si>
    <t xml:space="preserve">GUILLERMO IGNACIO JORGE BAQUER          </t>
  </si>
  <si>
    <t xml:space="preserve">CASTANEDA RENDON JOFFRE AUGUST          </t>
  </si>
  <si>
    <t xml:space="preserve">LOURDES JANET BRITO GUILLEN             </t>
  </si>
  <si>
    <t xml:space="preserve">VILLON SORIANO DIOSELINA SOLED          </t>
  </si>
  <si>
    <t xml:space="preserve">JORGE RODRIGUEZ Y DUQUE                 </t>
  </si>
  <si>
    <t xml:space="preserve">EDGAR MARCELO MERA VASQUEZ              </t>
  </si>
  <si>
    <t xml:space="preserve">HERRERA DIAZ HIALINA AMALIA DE          </t>
  </si>
  <si>
    <t xml:space="preserve">LOURDES DEL ROCIO CHAVEZ VELEZ          </t>
  </si>
  <si>
    <t xml:space="preserve">DELIA JUDITH LEON LOPEZ                 </t>
  </si>
  <si>
    <t>Activo</t>
  </si>
  <si>
    <t>0702684754</t>
  </si>
  <si>
    <t>3930339</t>
  </si>
  <si>
    <t>0910453455</t>
  </si>
  <si>
    <t>3900449</t>
  </si>
  <si>
    <t>1706685409</t>
  </si>
  <si>
    <t>23923107</t>
  </si>
  <si>
    <t>0915335590</t>
  </si>
  <si>
    <t>3900174</t>
  </si>
  <si>
    <t>0905142774</t>
  </si>
  <si>
    <t>3901088</t>
  </si>
  <si>
    <t>0992699280001</t>
  </si>
  <si>
    <t>3903328</t>
  </si>
  <si>
    <t>0923987069</t>
  </si>
  <si>
    <t>3907876</t>
  </si>
  <si>
    <t>0904032539</t>
  </si>
  <si>
    <t>3900543</t>
  </si>
  <si>
    <t>0959977976</t>
  </si>
  <si>
    <t>3930343</t>
  </si>
  <si>
    <t>0915309694</t>
  </si>
  <si>
    <t>3903627</t>
  </si>
  <si>
    <t>1304098906</t>
  </si>
  <si>
    <t>3906036</t>
  </si>
  <si>
    <t>0801745803</t>
  </si>
  <si>
    <t>3907890</t>
  </si>
  <si>
    <t>0910536374</t>
  </si>
  <si>
    <t>3908796</t>
  </si>
  <si>
    <t>0908965338</t>
  </si>
  <si>
    <t>3900944</t>
  </si>
  <si>
    <t>0909368169</t>
  </si>
  <si>
    <t>3900210</t>
  </si>
  <si>
    <t>0501004311</t>
  </si>
  <si>
    <t>23923184</t>
  </si>
  <si>
    <t>0801956582</t>
  </si>
  <si>
    <t>0924152051</t>
  </si>
  <si>
    <t>3900492</t>
  </si>
  <si>
    <t>0916667504</t>
  </si>
  <si>
    <t>3903559</t>
  </si>
  <si>
    <t>0601832017</t>
  </si>
  <si>
    <t>3903206</t>
  </si>
  <si>
    <t>0924175292001</t>
  </si>
  <si>
    <t>3900343</t>
  </si>
  <si>
    <t>0960484996</t>
  </si>
  <si>
    <t>3909867</t>
  </si>
  <si>
    <t>0908765498</t>
  </si>
  <si>
    <t>3903655</t>
  </si>
  <si>
    <t>0930602834</t>
  </si>
  <si>
    <t>3907624</t>
  </si>
  <si>
    <t>0920197217</t>
  </si>
  <si>
    <t>3909826</t>
  </si>
  <si>
    <t>17:43:37</t>
  </si>
  <si>
    <t>0913306932</t>
  </si>
  <si>
    <t>3901119</t>
  </si>
  <si>
    <t>0919701227</t>
  </si>
  <si>
    <t>3907914</t>
  </si>
  <si>
    <t>0906231196</t>
  </si>
  <si>
    <t>3907916</t>
  </si>
  <si>
    <t>1201077664</t>
  </si>
  <si>
    <t>3946969</t>
  </si>
  <si>
    <t>0913437026</t>
  </si>
  <si>
    <t>3909017</t>
  </si>
  <si>
    <t>0103026498</t>
  </si>
  <si>
    <t>3906827</t>
  </si>
  <si>
    <t>0914190772</t>
  </si>
  <si>
    <t>3903728</t>
  </si>
  <si>
    <t>0902910108</t>
  </si>
  <si>
    <t>3902059</t>
  </si>
  <si>
    <t>0922436597</t>
  </si>
  <si>
    <t>3907730</t>
  </si>
  <si>
    <t>0906995568</t>
  </si>
  <si>
    <t>3900516</t>
  </si>
  <si>
    <t>0954298923</t>
  </si>
  <si>
    <t>3908059</t>
  </si>
  <si>
    <t>1202370241</t>
  </si>
  <si>
    <t>3907840</t>
  </si>
  <si>
    <t>0917765448</t>
  </si>
  <si>
    <t>3908742</t>
  </si>
  <si>
    <t>0927167544</t>
  </si>
  <si>
    <t>3907877</t>
  </si>
  <si>
    <t>0914648787</t>
  </si>
  <si>
    <t>3930324</t>
  </si>
  <si>
    <t>0927935627</t>
  </si>
  <si>
    <t>3901253</t>
  </si>
  <si>
    <t>3900018</t>
  </si>
  <si>
    <t>0906938642</t>
  </si>
  <si>
    <t>3909052</t>
  </si>
  <si>
    <t>0927177683</t>
  </si>
  <si>
    <t>3909817</t>
  </si>
  <si>
    <t>0942575002001</t>
  </si>
  <si>
    <t>3901638</t>
  </si>
  <si>
    <t>1716031602</t>
  </si>
  <si>
    <t>23923070</t>
  </si>
  <si>
    <t>0910364967</t>
  </si>
  <si>
    <t>3907199</t>
  </si>
  <si>
    <t>0912617933</t>
  </si>
  <si>
    <t>3907713</t>
  </si>
  <si>
    <t>0908992951</t>
  </si>
  <si>
    <t>3901092</t>
  </si>
  <si>
    <t>0922858808</t>
  </si>
  <si>
    <t>3900651</t>
  </si>
  <si>
    <t>0915466700</t>
  </si>
  <si>
    <t>3901510</t>
  </si>
  <si>
    <t>0918777459</t>
  </si>
  <si>
    <t>3909166</t>
  </si>
  <si>
    <t>1305703991</t>
  </si>
  <si>
    <t>3945146</t>
  </si>
  <si>
    <t>1204419202</t>
  </si>
  <si>
    <t>3909128</t>
  </si>
  <si>
    <t>0923801682</t>
  </si>
  <si>
    <t>3903891</t>
  </si>
  <si>
    <t>0902099449</t>
  </si>
  <si>
    <t>3908811</t>
  </si>
  <si>
    <t>1103995088</t>
  </si>
  <si>
    <t>3903840</t>
  </si>
  <si>
    <t>0925532343</t>
  </si>
  <si>
    <t>3906843</t>
  </si>
  <si>
    <t>0910755792</t>
  </si>
  <si>
    <t>3901122</t>
  </si>
  <si>
    <t>1203588973</t>
  </si>
  <si>
    <t>3908971</t>
  </si>
  <si>
    <t>0915251995</t>
  </si>
  <si>
    <t>3903591</t>
  </si>
  <si>
    <t>0602835787</t>
  </si>
  <si>
    <t>23923209</t>
  </si>
  <si>
    <t>0802413138</t>
  </si>
  <si>
    <t>3907576</t>
  </si>
  <si>
    <t>0901886986</t>
  </si>
  <si>
    <t>3907648</t>
  </si>
  <si>
    <t>3903058</t>
  </si>
  <si>
    <t>0909772006</t>
  </si>
  <si>
    <t>3900690</t>
  </si>
  <si>
    <t>0914156559</t>
  </si>
  <si>
    <t>3900647</t>
  </si>
  <si>
    <t>1306856616</t>
  </si>
  <si>
    <t>3902648</t>
  </si>
  <si>
    <t>0914830682</t>
  </si>
  <si>
    <t>3930152</t>
  </si>
  <si>
    <t>0905367363</t>
  </si>
  <si>
    <t>3903081</t>
  </si>
  <si>
    <t>0931157176</t>
  </si>
  <si>
    <t>3907430</t>
  </si>
  <si>
    <t>0903553584</t>
  </si>
  <si>
    <t>3945470</t>
  </si>
  <si>
    <t>1714820766001</t>
  </si>
  <si>
    <t>23923110</t>
  </si>
  <si>
    <t>0992362219001</t>
  </si>
  <si>
    <t>3900958</t>
  </si>
  <si>
    <t>3930014</t>
  </si>
  <si>
    <t>0908784465</t>
  </si>
  <si>
    <t>3901947</t>
  </si>
  <si>
    <t>3902175</t>
  </si>
  <si>
    <t>0992713844001</t>
  </si>
  <si>
    <t>3903850</t>
  </si>
  <si>
    <t>0905830097</t>
  </si>
  <si>
    <t>3945218</t>
  </si>
  <si>
    <t>0919040162</t>
  </si>
  <si>
    <t>3907293</t>
  </si>
  <si>
    <t>1310368152</t>
  </si>
  <si>
    <t>3906004</t>
  </si>
  <si>
    <t>0913383626</t>
  </si>
  <si>
    <t>3909034</t>
  </si>
  <si>
    <t>1311389868</t>
  </si>
  <si>
    <t>3903515</t>
  </si>
  <si>
    <t>0926200486</t>
  </si>
  <si>
    <t>3902759</t>
  </si>
  <si>
    <t>0913314530</t>
  </si>
  <si>
    <t>3907743</t>
  </si>
  <si>
    <t>0917151714</t>
  </si>
  <si>
    <t>3906851</t>
  </si>
  <si>
    <t>0802360354</t>
  </si>
  <si>
    <t>3907944</t>
  </si>
  <si>
    <t>1304158122001</t>
  </si>
  <si>
    <t>3902510</t>
  </si>
  <si>
    <t>0930586169</t>
  </si>
  <si>
    <t>3903653</t>
  </si>
  <si>
    <t>0913019956</t>
  </si>
  <si>
    <t>3930032</t>
  </si>
  <si>
    <t>3908876</t>
  </si>
  <si>
    <t>0915104665</t>
  </si>
  <si>
    <t>3902774</t>
  </si>
  <si>
    <t>0907416861</t>
  </si>
  <si>
    <t>3900924</t>
  </si>
  <si>
    <t>0910934413</t>
  </si>
  <si>
    <t>3920094</t>
  </si>
  <si>
    <t>0909314551</t>
  </si>
  <si>
    <t>3930251</t>
  </si>
  <si>
    <t>1714856075</t>
  </si>
  <si>
    <t>23923196</t>
  </si>
  <si>
    <t>08:51:40</t>
  </si>
  <si>
    <t>0940717697</t>
  </si>
  <si>
    <t>3909190</t>
  </si>
  <si>
    <t>0950306829</t>
  </si>
  <si>
    <t>3902251</t>
  </si>
  <si>
    <t>0919496166</t>
  </si>
  <si>
    <t>3900450</t>
  </si>
  <si>
    <t>0911367431</t>
  </si>
  <si>
    <t>3907859</t>
  </si>
  <si>
    <t>0950567362</t>
  </si>
  <si>
    <t>3930025</t>
  </si>
  <si>
    <t>0950690453</t>
  </si>
  <si>
    <t>3901719</t>
  </si>
  <si>
    <t>0927045310</t>
  </si>
  <si>
    <t>3900470</t>
  </si>
  <si>
    <t>1304422429</t>
  </si>
  <si>
    <t>23923051</t>
  </si>
  <si>
    <t>0916205917</t>
  </si>
  <si>
    <t>3945509</t>
  </si>
  <si>
    <t>12:33:27</t>
  </si>
  <si>
    <t>0923276059</t>
  </si>
  <si>
    <t>3906895</t>
  </si>
  <si>
    <t>1309814968</t>
  </si>
  <si>
    <t>3906284</t>
  </si>
  <si>
    <t>0913448189</t>
  </si>
  <si>
    <t>3908051</t>
  </si>
  <si>
    <t>0602041287</t>
  </si>
  <si>
    <t>3900606</t>
  </si>
  <si>
    <t>0921628723</t>
  </si>
  <si>
    <t>3907673</t>
  </si>
  <si>
    <t>0907595235</t>
  </si>
  <si>
    <t>3907389</t>
  </si>
  <si>
    <t>1310929656</t>
  </si>
  <si>
    <t>3900929</t>
  </si>
  <si>
    <t>0907308845</t>
  </si>
  <si>
    <t>3907441</t>
  </si>
  <si>
    <t>0904860160</t>
  </si>
  <si>
    <t>3905114</t>
  </si>
  <si>
    <t>0918053141</t>
  </si>
  <si>
    <t>3909106</t>
  </si>
  <si>
    <t>0705855153</t>
  </si>
  <si>
    <t>3902686</t>
  </si>
  <si>
    <t>0954753190</t>
  </si>
  <si>
    <t>3906907</t>
  </si>
  <si>
    <t>0913522017</t>
  </si>
  <si>
    <t>3901539</t>
  </si>
  <si>
    <t>0913794848</t>
  </si>
  <si>
    <t>3906716</t>
  </si>
  <si>
    <t>0914537717</t>
  </si>
  <si>
    <t>3901631</t>
  </si>
  <si>
    <t>0907936744</t>
  </si>
  <si>
    <t>3907687</t>
  </si>
  <si>
    <t>0907239958</t>
  </si>
  <si>
    <t>3907865</t>
  </si>
  <si>
    <t>0923023741</t>
  </si>
  <si>
    <t>3903345</t>
  </si>
  <si>
    <t>0917904195</t>
  </si>
  <si>
    <t>3906298</t>
  </si>
  <si>
    <t>3906299</t>
  </si>
  <si>
    <t>1310822331</t>
  </si>
  <si>
    <t>3909195</t>
  </si>
  <si>
    <t>0917337750</t>
  </si>
  <si>
    <t>3900177</t>
  </si>
  <si>
    <t>14:39:29</t>
  </si>
  <si>
    <t>3900036</t>
  </si>
  <si>
    <t>0923046858001</t>
  </si>
  <si>
    <t>3903496</t>
  </si>
  <si>
    <t>1715704563</t>
  </si>
  <si>
    <t>23923204</t>
  </si>
  <si>
    <t>1204151060001</t>
  </si>
  <si>
    <t>3900430</t>
  </si>
  <si>
    <t>3906717</t>
  </si>
  <si>
    <t>0911066041</t>
  </si>
  <si>
    <t>3900336</t>
  </si>
  <si>
    <t>1302124761</t>
  </si>
  <si>
    <t>3903615</t>
  </si>
  <si>
    <t>0200792992</t>
  </si>
  <si>
    <t>3907766</t>
  </si>
  <si>
    <t>0911937282</t>
  </si>
  <si>
    <t>3900362</t>
  </si>
  <si>
    <t>0912555000</t>
  </si>
  <si>
    <t>3901499</t>
  </si>
  <si>
    <t>0908005135</t>
  </si>
  <si>
    <t>3906795</t>
  </si>
  <si>
    <t>1102694096</t>
  </si>
  <si>
    <t>3907029</t>
  </si>
  <si>
    <t>0913343380</t>
  </si>
  <si>
    <t>3901634</t>
  </si>
  <si>
    <t>1302255912</t>
  </si>
  <si>
    <t>3900208</t>
  </si>
  <si>
    <t>12:40:04</t>
  </si>
  <si>
    <t>0919560607</t>
  </si>
  <si>
    <t>3901607</t>
  </si>
  <si>
    <t>0905842837</t>
  </si>
  <si>
    <t>3945467</t>
  </si>
  <si>
    <t>0922619853</t>
  </si>
  <si>
    <t>3902131</t>
  </si>
  <si>
    <t>0907545495</t>
  </si>
  <si>
    <t>3906794</t>
  </si>
  <si>
    <t>1720300506</t>
  </si>
  <si>
    <t>3906738</t>
  </si>
  <si>
    <t>0993137723001</t>
  </si>
  <si>
    <t>3900134</t>
  </si>
  <si>
    <t>1304952722</t>
  </si>
  <si>
    <t>3907569</t>
  </si>
  <si>
    <t>0993145645001</t>
  </si>
  <si>
    <t>3903915</t>
  </si>
  <si>
    <t>0918397969</t>
  </si>
  <si>
    <t>3909115</t>
  </si>
  <si>
    <t>0913551479</t>
  </si>
  <si>
    <t>3909038</t>
  </si>
  <si>
    <t>0904371432</t>
  </si>
  <si>
    <t>3945430</t>
  </si>
  <si>
    <t>0914342381</t>
  </si>
  <si>
    <t>3900566</t>
  </si>
  <si>
    <t>0992895772001</t>
  </si>
  <si>
    <t>3930045</t>
  </si>
  <si>
    <t>0908745300</t>
  </si>
  <si>
    <t>3909222</t>
  </si>
  <si>
    <t>0906881586</t>
  </si>
  <si>
    <t>3930238</t>
  </si>
  <si>
    <t>0910701044</t>
  </si>
  <si>
    <t>3909957</t>
  </si>
  <si>
    <t>0917909590</t>
  </si>
  <si>
    <t>3907933</t>
  </si>
  <si>
    <t>0924694672001</t>
  </si>
  <si>
    <t>3909144</t>
  </si>
  <si>
    <t>0900193004</t>
  </si>
  <si>
    <t>3901635</t>
  </si>
  <si>
    <t>0922636402</t>
  </si>
  <si>
    <t>3900370</t>
  </si>
  <si>
    <t>0910718717</t>
  </si>
  <si>
    <t>3900144</t>
  </si>
  <si>
    <t>0930246715</t>
  </si>
  <si>
    <t>3908139</t>
  </si>
  <si>
    <t>0930252358</t>
  </si>
  <si>
    <t>3909220</t>
  </si>
  <si>
    <t>0917961518</t>
  </si>
  <si>
    <t>3907705</t>
  </si>
  <si>
    <t>0992322993001</t>
  </si>
  <si>
    <t>3902285</t>
  </si>
  <si>
    <t>0201111200</t>
  </si>
  <si>
    <t>3945486</t>
  </si>
  <si>
    <t>0911304111</t>
  </si>
  <si>
    <t>3908806</t>
  </si>
  <si>
    <t>0993191280001</t>
  </si>
  <si>
    <t>3907286</t>
  </si>
  <si>
    <t>0914365945</t>
  </si>
  <si>
    <t>3901137</t>
  </si>
  <si>
    <t>0904939543</t>
  </si>
  <si>
    <t>3903574</t>
  </si>
  <si>
    <t>1715747547001</t>
  </si>
  <si>
    <t>23923124</t>
  </si>
  <si>
    <t>1310681042</t>
  </si>
  <si>
    <t>3907943</t>
  </si>
  <si>
    <t>15:55:25</t>
  </si>
  <si>
    <t>0900718362</t>
  </si>
  <si>
    <t>3903240</t>
  </si>
  <si>
    <t>0919131300</t>
  </si>
  <si>
    <t>3908009</t>
  </si>
  <si>
    <t>0902890540</t>
  </si>
  <si>
    <t>3960279</t>
  </si>
  <si>
    <t>0913688107</t>
  </si>
  <si>
    <t>3908889</t>
  </si>
  <si>
    <t>0912330875</t>
  </si>
  <si>
    <t>3900194</t>
  </si>
  <si>
    <t>0928334440</t>
  </si>
  <si>
    <t>3907985</t>
  </si>
  <si>
    <t>0910886365</t>
  </si>
  <si>
    <t>3906961</t>
  </si>
  <si>
    <t>0926194531</t>
  </si>
  <si>
    <t>3909216</t>
  </si>
  <si>
    <t>0925343345</t>
  </si>
  <si>
    <t>3903168</t>
  </si>
  <si>
    <t>1309514923</t>
  </si>
  <si>
    <t>3908821</t>
  </si>
  <si>
    <t>0914343512</t>
  </si>
  <si>
    <t>3930357</t>
  </si>
  <si>
    <t>0959923855</t>
  </si>
  <si>
    <t>3906748</t>
  </si>
  <si>
    <t>1708108848</t>
  </si>
  <si>
    <t>23923159</t>
  </si>
  <si>
    <t>1500550767</t>
  </si>
  <si>
    <t>23923170</t>
  </si>
  <si>
    <t>17:31:23</t>
  </si>
  <si>
    <t>1102904206</t>
  </si>
  <si>
    <t>3908107</t>
  </si>
  <si>
    <t>0907265938</t>
  </si>
  <si>
    <t>3950101</t>
  </si>
  <si>
    <t>0907734925</t>
  </si>
  <si>
    <t>3900367</t>
  </si>
  <si>
    <t>0953350550</t>
  </si>
  <si>
    <t>3900577</t>
  </si>
  <si>
    <t>0925180192</t>
  </si>
  <si>
    <t>3900363</t>
  </si>
  <si>
    <t>0926827759</t>
  </si>
  <si>
    <t>3909861</t>
  </si>
  <si>
    <t>0910962851</t>
  </si>
  <si>
    <t>3903176</t>
  </si>
  <si>
    <t>0910348069</t>
  </si>
  <si>
    <t>3930332</t>
  </si>
  <si>
    <t>0908031511</t>
  </si>
  <si>
    <t>3900930</t>
  </si>
  <si>
    <t>0913708723</t>
  </si>
  <si>
    <t>3907898</t>
  </si>
  <si>
    <t>0909549040</t>
  </si>
  <si>
    <t>3901750</t>
  </si>
  <si>
    <t>0950679720</t>
  </si>
  <si>
    <t>3903613</t>
  </si>
  <si>
    <t>0908516487</t>
  </si>
  <si>
    <t>3907721</t>
  </si>
  <si>
    <t>0924331598</t>
  </si>
  <si>
    <t>3900561</t>
  </si>
  <si>
    <t>0908752157</t>
  </si>
  <si>
    <t>3903582</t>
  </si>
  <si>
    <t>1303960528</t>
  </si>
  <si>
    <t>3903294</t>
  </si>
  <si>
    <t>0915965495</t>
  </si>
  <si>
    <t>3930243</t>
  </si>
  <si>
    <t>0917616336</t>
  </si>
  <si>
    <t>3906760</t>
  </si>
  <si>
    <t>1102490800</t>
  </si>
  <si>
    <t>3908728</t>
  </si>
  <si>
    <t>0921879565</t>
  </si>
  <si>
    <t>3900239</t>
  </si>
  <si>
    <t xml:space="preserve"> </t>
  </si>
  <si>
    <t>0910538412</t>
  </si>
  <si>
    <t>3903540</t>
  </si>
  <si>
    <t>0900188566</t>
  </si>
  <si>
    <t>3930044</t>
  </si>
  <si>
    <t>12:13:37</t>
  </si>
  <si>
    <t>1302338726</t>
  </si>
  <si>
    <t>3901758</t>
  </si>
  <si>
    <t>0906713086</t>
  </si>
  <si>
    <t>3906389</t>
  </si>
  <si>
    <t>0924852817</t>
  </si>
  <si>
    <t>3906850</t>
  </si>
  <si>
    <t>0913305652</t>
  </si>
  <si>
    <t>3908081</t>
  </si>
  <si>
    <t>0920319316</t>
  </si>
  <si>
    <t>3909076</t>
  </si>
  <si>
    <t>0921772794</t>
  </si>
  <si>
    <t>3909003</t>
  </si>
  <si>
    <t>0912152964</t>
  </si>
  <si>
    <t>3909099</t>
  </si>
  <si>
    <t>1756609127</t>
  </si>
  <si>
    <t>3909235</t>
  </si>
  <si>
    <t>Estado</t>
  </si>
  <si>
    <t>Documento</t>
  </si>
  <si>
    <t>Valor</t>
  </si>
  <si>
    <t>Codigo_Activa</t>
  </si>
  <si>
    <t>Hora</t>
  </si>
  <si>
    <t>Fecha</t>
  </si>
  <si>
    <t xml:space="preserve">STEFFIE GALLESE DE DUNN                 </t>
  </si>
  <si>
    <t xml:space="preserve">MEDINA CRUZ JHONNY SERGIO               </t>
  </si>
  <si>
    <t>3901123</t>
  </si>
  <si>
    <t xml:space="preserve">RICARDO ARMANDO COLOMA MOLINA           </t>
  </si>
  <si>
    <t xml:space="preserve">PAZ SANCHEZ ROXANA MICHELLE             </t>
  </si>
  <si>
    <t xml:space="preserve">HUGO ANTONIO SALMERON ACOSTA            </t>
  </si>
  <si>
    <t xml:space="preserve">MANRIQUE OSORIO XAVIER ENRIQUE          </t>
  </si>
  <si>
    <t xml:space="preserve">LORENA VANONI ARMIJOS                   </t>
  </si>
  <si>
    <t xml:space="preserve">CARLOS IVAN AGUIRRE GARCIA              </t>
  </si>
  <si>
    <t xml:space="preserve">ANEMASA SA                              </t>
  </si>
  <si>
    <t xml:space="preserve">DUARTE DEMERA FRANCISCO JAVIER          </t>
  </si>
  <si>
    <t xml:space="preserve">CAROLINA AMALIA IDROVO PIEDRAH          </t>
  </si>
  <si>
    <t xml:space="preserve">JOSE JOAQUIN OLMEDO CASTELLO            </t>
  </si>
  <si>
    <t xml:space="preserve">DURAN POLIT MARIA DANIELLA              </t>
  </si>
  <si>
    <t xml:space="preserve">MELCHOR MAURICIO VALENCIA PERE          </t>
  </si>
  <si>
    <t xml:space="preserve">JAIME RICARDO ZUNIGA RODRIGUEZ          </t>
  </si>
  <si>
    <t xml:space="preserve">VELIZ CASTRO RICARDO XAVIER             </t>
  </si>
  <si>
    <t xml:space="preserve">FAUSTO LEONARDO  ORTIZ DE LA C          </t>
  </si>
  <si>
    <t xml:space="preserve">MONTES BRIONES JEFFERSON ANTON          </t>
  </si>
  <si>
    <t xml:space="preserve">PERALTA CASTILLO ELSA DEL ROCI          </t>
  </si>
  <si>
    <t xml:space="preserve">FEDERICO GUILLERMO VARAS CHIQU          </t>
  </si>
  <si>
    <t xml:space="preserve">NIEVES RODRIGUEZ JORGE ELIECER          </t>
  </si>
  <si>
    <t xml:space="preserve">JOSE FRANCISCO  FERNANDEZ   ES          </t>
  </si>
  <si>
    <t xml:space="preserve">ARMIJOS SALAZAR ANA ISABEL              </t>
  </si>
  <si>
    <t xml:space="preserve">CHACON CALDERON SARITA MARIA D          </t>
  </si>
  <si>
    <t xml:space="preserve">NORMA ELISA YEPEZ JIMENEZ               </t>
  </si>
  <si>
    <t xml:space="preserve">RAMOS MARCILLO CATHERINE LISSE          </t>
  </si>
  <si>
    <t xml:space="preserve">JIMENEZ BERNAL TANIA BEATRIZ            </t>
  </si>
  <si>
    <t xml:space="preserve">ALVAREZ MOLINA PAUL ALEJANDRO           </t>
  </si>
  <si>
    <t xml:space="preserve">BERNAL MORAN ALEX XAVIER                </t>
  </si>
  <si>
    <t xml:space="preserve">CATHERINE NICOLE RUGEL CARRERA          </t>
  </si>
  <si>
    <t xml:space="preserve">PABLO ENRIQUE GONZENBACH IGLES          </t>
  </si>
  <si>
    <t xml:space="preserve">DELGADO VINTIMILLA CARLOS FERN          </t>
  </si>
  <si>
    <t xml:space="preserve">INDUSTRIAL JUVENALIS SA                 </t>
  </si>
  <si>
    <t xml:space="preserve">CASTRO CASTILLO BYRON MANUEL            </t>
  </si>
  <si>
    <t xml:space="preserve">PINO MAULME ENRIQUE GABRIEL             </t>
  </si>
  <si>
    <t xml:space="preserve">SERVICIO DE OFICINA COMPUTARIZ          </t>
  </si>
  <si>
    <t xml:space="preserve">VINUEZA GARCIA EDISON EDUARDO           </t>
  </si>
  <si>
    <t xml:space="preserve">SERVICITY C A                           </t>
  </si>
  <si>
    <t xml:space="preserve">AIMARA RODRIGUEZ FERNANDEZ              </t>
  </si>
  <si>
    <t xml:space="preserve">GRACIELA GUADALUPE MEREJILDO V          </t>
  </si>
  <si>
    <t xml:space="preserve">LAUDE SA LAUDESA ADMINISTRAD            </t>
  </si>
  <si>
    <t xml:space="preserve">ZAMBRANO MOREIRA LUIS ALFREDO           </t>
  </si>
  <si>
    <t xml:space="preserve">MORAN CABELLO JUSUETH WENSTLAN          </t>
  </si>
  <si>
    <t xml:space="preserve">RIOS ORELLANA INGRID DE LA CRU          </t>
  </si>
  <si>
    <t xml:space="preserve">PAN ZI                                  </t>
  </si>
  <si>
    <t xml:space="preserve">FERNANDO GABRIEL AVILES USCOCO          </t>
  </si>
  <si>
    <t xml:space="preserve">REIMBERG BADUY PETER PAUL               </t>
  </si>
  <si>
    <t xml:space="preserve">PRADO FRANCO ANDREA JACQUELINE          </t>
  </si>
  <si>
    <t xml:space="preserve">SILVA ESPINOZA CARLOTA ELIZABE          </t>
  </si>
  <si>
    <t xml:space="preserve">ELIAS CABRERA ANGELA MARIA              </t>
  </si>
  <si>
    <t xml:space="preserve">ITURRALDE TORRES EDUARDO ANIBA          </t>
  </si>
  <si>
    <t xml:space="preserve">ROMELIA JACOBA FERNANDEZ RAMIR          </t>
  </si>
  <si>
    <t xml:space="preserve">ADMINASES S A                           </t>
  </si>
  <si>
    <t xml:space="preserve">CASTRO ESPINALES LUCELINA PRIM          </t>
  </si>
  <si>
    <t>0918036328</t>
  </si>
  <si>
    <t>3908248</t>
  </si>
  <si>
    <t>0926274234</t>
  </si>
  <si>
    <t>3902505</t>
  </si>
  <si>
    <t>0910929025</t>
  </si>
  <si>
    <t>3902650</t>
  </si>
  <si>
    <t>0908690795</t>
  </si>
  <si>
    <t>3909881</t>
  </si>
  <si>
    <t>0909029886</t>
  </si>
  <si>
    <t>3909093</t>
  </si>
  <si>
    <t>3907365</t>
  </si>
  <si>
    <t>0915716583</t>
  </si>
  <si>
    <t>3908055</t>
  </si>
  <si>
    <t>0926205600</t>
  </si>
  <si>
    <t>3902590</t>
  </si>
  <si>
    <t>0923534234</t>
  </si>
  <si>
    <t>3900940</t>
  </si>
  <si>
    <t>0914893714</t>
  </si>
  <si>
    <t>3908622</t>
  </si>
  <si>
    <t>0913234324</t>
  </si>
  <si>
    <t>3906286</t>
  </si>
  <si>
    <t>0925293797</t>
  </si>
  <si>
    <t>3909130</t>
  </si>
  <si>
    <t>0600026249</t>
  </si>
  <si>
    <t>3922130</t>
  </si>
  <si>
    <t>0914159561</t>
  </si>
  <si>
    <t>3906736</t>
  </si>
  <si>
    <t>0801761891</t>
  </si>
  <si>
    <t>3908905</t>
  </si>
  <si>
    <t>0921265468</t>
  </si>
  <si>
    <t>3902713</t>
  </si>
  <si>
    <t>0905894085</t>
  </si>
  <si>
    <t>3960261</t>
  </si>
  <si>
    <t>1750531160</t>
  </si>
  <si>
    <t>23923164</t>
  </si>
  <si>
    <t>0915189716</t>
  </si>
  <si>
    <t>3900238</t>
  </si>
  <si>
    <t>0924795149</t>
  </si>
  <si>
    <t>3900399</t>
  </si>
  <si>
    <t>0917046534</t>
  </si>
  <si>
    <t>3906811</t>
  </si>
  <si>
    <t>0940643943</t>
  </si>
  <si>
    <t>3908661</t>
  </si>
  <si>
    <t>1201488440</t>
  </si>
  <si>
    <t>3900563</t>
  </si>
  <si>
    <t>0915478713</t>
  </si>
  <si>
    <t>3903944</t>
  </si>
  <si>
    <t>0917830267</t>
  </si>
  <si>
    <t>3900692</t>
  </si>
  <si>
    <t>1804322616</t>
  </si>
  <si>
    <t>23923142</t>
  </si>
  <si>
    <t>0913294781</t>
  </si>
  <si>
    <t>3903573</t>
  </si>
  <si>
    <t>15:56:59</t>
  </si>
  <si>
    <t>0922112966</t>
  </si>
  <si>
    <t>3901710</t>
  </si>
  <si>
    <t>0929308823</t>
  </si>
  <si>
    <t>3901943</t>
  </si>
  <si>
    <t>0927206490</t>
  </si>
  <si>
    <t>3900406</t>
  </si>
  <si>
    <t>14:53:22</t>
  </si>
  <si>
    <t>15:33:42</t>
  </si>
  <si>
    <t>0917667958</t>
  </si>
  <si>
    <t>3901266</t>
  </si>
  <si>
    <t>0918124710</t>
  </si>
  <si>
    <t>3908822</t>
  </si>
  <si>
    <t>0909377897</t>
  </si>
  <si>
    <t>3901756</t>
  </si>
  <si>
    <t>0915898597</t>
  </si>
  <si>
    <t>3903830</t>
  </si>
  <si>
    <t>13:07:53</t>
  </si>
  <si>
    <t>1312957853</t>
  </si>
  <si>
    <t>3909823</t>
  </si>
  <si>
    <t>1792994292001</t>
  </si>
  <si>
    <t>3900304</t>
  </si>
  <si>
    <t>3908137</t>
  </si>
  <si>
    <t>1301094288</t>
  </si>
  <si>
    <t>3907856</t>
  </si>
  <si>
    <t>14:45:30</t>
  </si>
  <si>
    <t>0924894298001</t>
  </si>
  <si>
    <t>3930395</t>
  </si>
  <si>
    <t>0924226772</t>
  </si>
  <si>
    <t>3906039</t>
  </si>
  <si>
    <t>0923348940</t>
  </si>
  <si>
    <t>3906813</t>
  </si>
  <si>
    <t>0701472508</t>
  </si>
  <si>
    <t>3907708</t>
  </si>
  <si>
    <t>0910660984</t>
  </si>
  <si>
    <t>3900497</t>
  </si>
  <si>
    <t>3900466</t>
  </si>
  <si>
    <t>0925129900</t>
  </si>
  <si>
    <t>3908649</t>
  </si>
  <si>
    <t>1102770516</t>
  </si>
  <si>
    <t>3900641</t>
  </si>
  <si>
    <t>0906559877</t>
  </si>
  <si>
    <t>3903871</t>
  </si>
  <si>
    <t>0907054282</t>
  </si>
  <si>
    <t>3902776</t>
  </si>
  <si>
    <t>0911754224</t>
  </si>
  <si>
    <t>3907383</t>
  </si>
  <si>
    <t>0918418179</t>
  </si>
  <si>
    <t>3901459</t>
  </si>
  <si>
    <t>0924510159</t>
  </si>
  <si>
    <t>3903490</t>
  </si>
  <si>
    <t>1204407132</t>
  </si>
  <si>
    <t>3907292</t>
  </si>
  <si>
    <t>0904212453</t>
  </si>
  <si>
    <t>3907288</t>
  </si>
  <si>
    <t>0915846984</t>
  </si>
  <si>
    <t>3907408</t>
  </si>
  <si>
    <t>0950893503</t>
  </si>
  <si>
    <t>3908958</t>
  </si>
  <si>
    <t>0918004367</t>
  </si>
  <si>
    <t>3907287</t>
  </si>
  <si>
    <t>1721152732</t>
  </si>
  <si>
    <t>23923010</t>
  </si>
  <si>
    <t>0940441165</t>
  </si>
  <si>
    <t>3900605</t>
  </si>
  <si>
    <t>0801932948</t>
  </si>
  <si>
    <t>3900221</t>
  </si>
  <si>
    <t>18:45:10</t>
  </si>
  <si>
    <t>11:37:52</t>
  </si>
  <si>
    <t>0941459471</t>
  </si>
  <si>
    <t>3900319</t>
  </si>
  <si>
    <t>0905309886</t>
  </si>
  <si>
    <t>3960253</t>
  </si>
  <si>
    <t>0603728445</t>
  </si>
  <si>
    <t>3908047</t>
  </si>
  <si>
    <t>1704955598</t>
  </si>
  <si>
    <t>23923042</t>
  </si>
  <si>
    <t>1312872227</t>
  </si>
  <si>
    <t>3902254</t>
  </si>
  <si>
    <t>0910611987</t>
  </si>
  <si>
    <t>3903476</t>
  </si>
  <si>
    <t>0922617394</t>
  </si>
  <si>
    <t>3907971</t>
  </si>
  <si>
    <t>0920095361</t>
  </si>
  <si>
    <t>3906026</t>
  </si>
  <si>
    <t>1710976042</t>
  </si>
  <si>
    <t>3900172</t>
  </si>
  <si>
    <t>0928457944</t>
  </si>
  <si>
    <t>3909125</t>
  </si>
  <si>
    <t>0914420708</t>
  </si>
  <si>
    <t>3907354</t>
  </si>
  <si>
    <t>0917968091</t>
  </si>
  <si>
    <t>3903860</t>
  </si>
  <si>
    <t>0916678725</t>
  </si>
  <si>
    <t>3908714</t>
  </si>
  <si>
    <t>0930643457</t>
  </si>
  <si>
    <t>3903886</t>
  </si>
  <si>
    <t>0913599437</t>
  </si>
  <si>
    <t>3901340</t>
  </si>
  <si>
    <t>0905765467</t>
  </si>
  <si>
    <t>3945100</t>
  </si>
  <si>
    <t>0925079998</t>
  </si>
  <si>
    <t>3903191</t>
  </si>
  <si>
    <t>0931903561</t>
  </si>
  <si>
    <t>3908257</t>
  </si>
  <si>
    <t>0910675214</t>
  </si>
  <si>
    <t>3909928</t>
  </si>
  <si>
    <t>0929812485</t>
  </si>
  <si>
    <t>3908740</t>
  </si>
  <si>
    <t>0906523055</t>
  </si>
  <si>
    <t>3907357</t>
  </si>
  <si>
    <t>0921227179</t>
  </si>
  <si>
    <t>3907666</t>
  </si>
  <si>
    <t>0952564664</t>
  </si>
  <si>
    <t>0915679401</t>
  </si>
  <si>
    <t>3907977</t>
  </si>
  <si>
    <t>11:16:35</t>
  </si>
  <si>
    <t>1207267574</t>
  </si>
  <si>
    <t>3907375</t>
  </si>
  <si>
    <t>0927226803</t>
  </si>
  <si>
    <t>3907476</t>
  </si>
  <si>
    <t>10:18:57</t>
  </si>
  <si>
    <t>0917729949</t>
  </si>
  <si>
    <t>3909956</t>
  </si>
  <si>
    <t>0914648761</t>
  </si>
  <si>
    <t>3900179</t>
  </si>
  <si>
    <t>0904399870</t>
  </si>
  <si>
    <t>3908848</t>
  </si>
  <si>
    <t>0920161098</t>
  </si>
  <si>
    <t>3908221</t>
  </si>
  <si>
    <t>0918916446</t>
  </si>
  <si>
    <t>3930037</t>
  </si>
  <si>
    <t>15:36:19</t>
  </si>
  <si>
    <t>0915580393</t>
  </si>
  <si>
    <t>3908667</t>
  </si>
  <si>
    <t>0914463112</t>
  </si>
  <si>
    <t>3906833</t>
  </si>
  <si>
    <t>0908268493</t>
  </si>
  <si>
    <t>3907017</t>
  </si>
  <si>
    <t>0802436659</t>
  </si>
  <si>
    <t>3908192</t>
  </si>
  <si>
    <t>0905840963</t>
  </si>
  <si>
    <t>3900311</t>
  </si>
  <si>
    <t>1003251756</t>
  </si>
  <si>
    <t>3908186</t>
  </si>
  <si>
    <t>0906615489</t>
  </si>
  <si>
    <t>3907836</t>
  </si>
  <si>
    <t>0960303469</t>
  </si>
  <si>
    <t>3900202</t>
  </si>
  <si>
    <t>0953936739</t>
  </si>
  <si>
    <t>3907540</t>
  </si>
  <si>
    <t>0959206657</t>
  </si>
  <si>
    <t>3900161</t>
  </si>
  <si>
    <t>0928314764</t>
  </si>
  <si>
    <t>3909060</t>
  </si>
  <si>
    <t>0925313611</t>
  </si>
  <si>
    <t>3906018</t>
  </si>
  <si>
    <t>0944302801</t>
  </si>
  <si>
    <t>3930010</t>
  </si>
  <si>
    <t>0924610041</t>
  </si>
  <si>
    <t>3907699</t>
  </si>
  <si>
    <t>13:17:01</t>
  </si>
  <si>
    <t>17:17:06</t>
  </si>
  <si>
    <t>0927411074</t>
  </si>
  <si>
    <t>3900243</t>
  </si>
  <si>
    <t>0904747284</t>
  </si>
  <si>
    <t>3906825</t>
  </si>
  <si>
    <t>0909668337</t>
  </si>
  <si>
    <t>3907973</t>
  </si>
  <si>
    <t>0914370994</t>
  </si>
  <si>
    <t>3903524</t>
  </si>
  <si>
    <t>1302180748</t>
  </si>
  <si>
    <t>3950128</t>
  </si>
  <si>
    <t>0915761050</t>
  </si>
  <si>
    <t>3903196</t>
  </si>
  <si>
    <t>0916095854</t>
  </si>
  <si>
    <t>3930126</t>
  </si>
  <si>
    <t>0905994489</t>
  </si>
  <si>
    <t>3908188</t>
  </si>
  <si>
    <t>0101363463</t>
  </si>
  <si>
    <t>3907378</t>
  </si>
  <si>
    <t>0992996927001</t>
  </si>
  <si>
    <t>3930155</t>
  </si>
  <si>
    <t>0905058772</t>
  </si>
  <si>
    <t>3906378</t>
  </si>
  <si>
    <t>0904402575</t>
  </si>
  <si>
    <t>3909840</t>
  </si>
  <si>
    <t>0919398388</t>
  </si>
  <si>
    <t>3908719</t>
  </si>
  <si>
    <t>0916190150</t>
  </si>
  <si>
    <t>3907947</t>
  </si>
  <si>
    <t>09:59:11</t>
  </si>
  <si>
    <t>1100364817</t>
  </si>
  <si>
    <t>3950022</t>
  </si>
  <si>
    <t>0800929267</t>
  </si>
  <si>
    <t>3906897</t>
  </si>
  <si>
    <t>0908973928</t>
  </si>
  <si>
    <t>0962630323</t>
  </si>
  <si>
    <t>3908158</t>
  </si>
  <si>
    <t>12:35:07</t>
  </si>
  <si>
    <t>0105049258</t>
  </si>
  <si>
    <t>3908289</t>
  </si>
  <si>
    <t>0912214467</t>
  </si>
  <si>
    <t>3907391</t>
  </si>
  <si>
    <t>0909216574</t>
  </si>
  <si>
    <t>3909883</t>
  </si>
  <si>
    <t>09:40:40</t>
  </si>
  <si>
    <t>09:42:43</t>
  </si>
  <si>
    <t>0914617279</t>
  </si>
  <si>
    <t>3908826</t>
  </si>
  <si>
    <t>0908790538</t>
  </si>
  <si>
    <t>3901235</t>
  </si>
  <si>
    <t>10:02:12</t>
  </si>
  <si>
    <t>1204090441</t>
  </si>
  <si>
    <t>3906743</t>
  </si>
  <si>
    <t>0918773938</t>
  </si>
  <si>
    <t>3908642</t>
  </si>
  <si>
    <t>11:02:35</t>
  </si>
  <si>
    <t>0909025611</t>
  </si>
  <si>
    <t>3903060</t>
  </si>
  <si>
    <t>14:43:39</t>
  </si>
  <si>
    <t>0913330890</t>
  </si>
  <si>
    <t>3909098</t>
  </si>
  <si>
    <t>1307954543</t>
  </si>
  <si>
    <t>3900938</t>
  </si>
  <si>
    <t>0900122722</t>
  </si>
  <si>
    <t>3906390</t>
  </si>
  <si>
    <t>0993034460001</t>
  </si>
  <si>
    <t>3902960</t>
  </si>
  <si>
    <t>3902950</t>
  </si>
  <si>
    <t>0919379719</t>
  </si>
  <si>
    <t>3903931</t>
  </si>
  <si>
    <t>16:09:56</t>
  </si>
  <si>
    <t>12:31:11</t>
  </si>
  <si>
    <t>0923613582</t>
  </si>
  <si>
    <t>3907833</t>
  </si>
  <si>
    <t>1200748711</t>
  </si>
  <si>
    <t>3945165</t>
  </si>
  <si>
    <t>0922554555</t>
  </si>
  <si>
    <t>3903451</t>
  </si>
  <si>
    <t>10:30:17</t>
  </si>
  <si>
    <t>0914099312</t>
  </si>
  <si>
    <t>3900195</t>
  </si>
  <si>
    <t>0930476551</t>
  </si>
  <si>
    <t>3901624</t>
  </si>
  <si>
    <t>0921233532</t>
  </si>
  <si>
    <t>3903288</t>
  </si>
  <si>
    <t>0914685177</t>
  </si>
  <si>
    <t>3909870</t>
  </si>
  <si>
    <t>0915049290</t>
  </si>
  <si>
    <t>3901476</t>
  </si>
  <si>
    <t>10:32:01</t>
  </si>
  <si>
    <t>0905198214</t>
  </si>
  <si>
    <t>3945208</t>
  </si>
  <si>
    <t>0912721586</t>
  </si>
  <si>
    <t>3907667</t>
  </si>
  <si>
    <t>0931201594</t>
  </si>
  <si>
    <t>3907022</t>
  </si>
  <si>
    <t>0993091731001</t>
  </si>
  <si>
    <t>3903717</t>
  </si>
  <si>
    <t>0913226080</t>
  </si>
  <si>
    <t>3901465</t>
  </si>
  <si>
    <t>0914196944</t>
  </si>
  <si>
    <t>3907939</t>
  </si>
  <si>
    <t>0916181514</t>
  </si>
  <si>
    <t>3901147</t>
  </si>
  <si>
    <t>0926435058</t>
  </si>
  <si>
    <t>3930352</t>
  </si>
  <si>
    <t>0920015369</t>
  </si>
  <si>
    <t>3906013</t>
  </si>
  <si>
    <t>0961058849</t>
  </si>
  <si>
    <t>3903859</t>
  </si>
  <si>
    <t>15:23:47</t>
  </si>
  <si>
    <t>12:52:35</t>
  </si>
  <si>
    <t>0914443353</t>
  </si>
  <si>
    <t>3940049</t>
  </si>
  <si>
    <t>13:46:21</t>
  </si>
  <si>
    <t>0924346349</t>
  </si>
  <si>
    <t>3900594</t>
  </si>
  <si>
    <t>0919558304</t>
  </si>
  <si>
    <t>18:13:37</t>
  </si>
  <si>
    <t>0917026205</t>
  </si>
  <si>
    <t>3960292</t>
  </si>
  <si>
    <t>1710447622</t>
  </si>
  <si>
    <t>23923265</t>
  </si>
  <si>
    <t>0910676931</t>
  </si>
  <si>
    <t>3901481</t>
  </si>
  <si>
    <t>15:44:21</t>
  </si>
  <si>
    <t>0913228060</t>
  </si>
  <si>
    <t>3908101</t>
  </si>
  <si>
    <t>0910359595001</t>
  </si>
  <si>
    <t>3903863</t>
  </si>
  <si>
    <t>3903864</t>
  </si>
  <si>
    <t>1792623332001</t>
  </si>
  <si>
    <t>3908245</t>
  </si>
  <si>
    <t>0917046922</t>
  </si>
  <si>
    <t>3902102</t>
  </si>
  <si>
    <t>1205326810</t>
  </si>
  <si>
    <t>3908189</t>
  </si>
  <si>
    <t>1204906877</t>
  </si>
  <si>
    <t>3908922</t>
  </si>
  <si>
    <t>0923557490</t>
  </si>
  <si>
    <t>3909993</t>
  </si>
  <si>
    <t>0916826969</t>
  </si>
  <si>
    <t>3901944</t>
  </si>
  <si>
    <t>13:03:26</t>
  </si>
  <si>
    <t>12:51:24</t>
  </si>
  <si>
    <t>0907624878</t>
  </si>
  <si>
    <t>3900437</t>
  </si>
  <si>
    <t>0931596076</t>
  </si>
  <si>
    <t>3907896</t>
  </si>
  <si>
    <t>0930548052</t>
  </si>
  <si>
    <t>3908326</t>
  </si>
  <si>
    <t>0926224247</t>
  </si>
  <si>
    <t>3903889</t>
  </si>
  <si>
    <t>1305077560</t>
  </si>
  <si>
    <t>3930100</t>
  </si>
  <si>
    <t>0904545076</t>
  </si>
  <si>
    <t>3908329</t>
  </si>
  <si>
    <t>12:38:38</t>
  </si>
  <si>
    <t>15:29:38</t>
  </si>
  <si>
    <t>0908391808001</t>
  </si>
  <si>
    <t>3901950</t>
  </si>
  <si>
    <t>17:42:39</t>
  </si>
  <si>
    <t>0909159212</t>
  </si>
  <si>
    <t>3930358</t>
  </si>
  <si>
    <t>10:34:59</t>
  </si>
  <si>
    <t>0918733056</t>
  </si>
  <si>
    <t>3906027</t>
  </si>
  <si>
    <t>0909105819</t>
  </si>
  <si>
    <t>3945219</t>
  </si>
  <si>
    <t>17:28:09</t>
  </si>
  <si>
    <t>0924148786</t>
  </si>
  <si>
    <t>3909002</t>
  </si>
  <si>
    <t>12:15:44</t>
  </si>
  <si>
    <t>0993247308001</t>
  </si>
  <si>
    <t>3903532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</si>
  <si>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</si>
  <si>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</t>
  </si>
  <si>
    <t xml:space="preserve">                                       </t>
  </si>
  <si>
    <t xml:space="preserve">                                                      </t>
  </si>
  <si>
    <t>10:42:32</t>
  </si>
  <si>
    <t>NDL-5</t>
  </si>
  <si>
    <t>NC-1</t>
  </si>
  <si>
    <t>NDL-33</t>
  </si>
  <si>
    <t>NDL-27</t>
  </si>
  <si>
    <t>NDL-26</t>
  </si>
  <si>
    <t>NDL-25</t>
  </si>
  <si>
    <t>NDL-22</t>
  </si>
  <si>
    <t>NDL-20</t>
  </si>
  <si>
    <t>NDL-19</t>
  </si>
  <si>
    <t>IC-4026</t>
  </si>
  <si>
    <t>IC-3593</t>
  </si>
  <si>
    <t>NDL-21</t>
  </si>
  <si>
    <t>NDL-38</t>
  </si>
  <si>
    <t>NDL-13</t>
  </si>
  <si>
    <t>NDL-39</t>
  </si>
  <si>
    <t>NDL-42</t>
  </si>
  <si>
    <t>NDL-41</t>
  </si>
  <si>
    <t>NDL-40</t>
  </si>
  <si>
    <t>NDL-35</t>
  </si>
  <si>
    <t>NDL-44</t>
  </si>
  <si>
    <t>NDL-36</t>
  </si>
  <si>
    <t>NDL-34</t>
  </si>
  <si>
    <t>NDL-45</t>
  </si>
  <si>
    <t>NDL-51</t>
  </si>
  <si>
    <t>NDL-50</t>
  </si>
  <si>
    <t>NDL-49</t>
  </si>
  <si>
    <t>NDL-48</t>
  </si>
  <si>
    <t>NDL-37</t>
  </si>
  <si>
    <t>NDL-47</t>
  </si>
  <si>
    <t>NDL-46</t>
  </si>
  <si>
    <t xml:space="preserve">ANDRADE AMOROZO AUGUSTO GUIDO           </t>
  </si>
  <si>
    <t xml:space="preserve">AREVALO PONCE JAVIER MAURICIO           </t>
  </si>
  <si>
    <t xml:space="preserve">DUQUE ESTEVEZ MIRKA                     </t>
  </si>
  <si>
    <t xml:space="preserve">VINUEZA GALLARDO CARLOS ENRIQU          </t>
  </si>
  <si>
    <t xml:space="preserve">MULLER CARDENAS MICHAEL                 </t>
  </si>
  <si>
    <t xml:space="preserve">SUESCUM ROMERO  NATHALY VIRINE          </t>
  </si>
  <si>
    <t>11:30:37</t>
  </si>
  <si>
    <t>0918058579</t>
  </si>
  <si>
    <t>3900643</t>
  </si>
  <si>
    <t>11:12:25</t>
  </si>
  <si>
    <t>0924150733</t>
  </si>
  <si>
    <t>3907874</t>
  </si>
  <si>
    <t>0911226652</t>
  </si>
  <si>
    <t>3908863</t>
  </si>
  <si>
    <t>0900168378</t>
  </si>
  <si>
    <t>3908216</t>
  </si>
  <si>
    <t>3906037</t>
  </si>
  <si>
    <t>TSANCHEZ</t>
  </si>
  <si>
    <t>23920523</t>
  </si>
  <si>
    <t>1792925150001</t>
  </si>
  <si>
    <t>18:48:46</t>
  </si>
  <si>
    <t>3960338</t>
  </si>
  <si>
    <t>0992483199001</t>
  </si>
  <si>
    <t>11:23:46</t>
  </si>
  <si>
    <t>11:22:19</t>
  </si>
  <si>
    <t>3903266</t>
  </si>
  <si>
    <t>0926319658</t>
  </si>
  <si>
    <t>3903487</t>
  </si>
  <si>
    <t>0923064018</t>
  </si>
  <si>
    <t>15:40:07</t>
  </si>
  <si>
    <t>3908535</t>
  </si>
  <si>
    <t>0926860198</t>
  </si>
  <si>
    <t xml:space="preserve">JUAN CARLOS MARTINEZ FASSIO             </t>
  </si>
  <si>
    <t xml:space="preserve">GARCIA SORIANO LUZ MARIA                </t>
  </si>
  <si>
    <t xml:space="preserve">CRISTIAN ALAN PARRALES TUMBACO          </t>
  </si>
  <si>
    <t>N/D PACIFICO TRANSF. ROLES DE PAGO 2DA QUINCENA MES DE ENERO 2021</t>
  </si>
  <si>
    <t>N/D PACIFICO TRANSF. ANTICIPO A FACTURA#433 A PABLO BAQUERIZO DAVILA</t>
  </si>
  <si>
    <t>N/D PACIFICO TRANSF. CANCELACIÓN DE FACTURA#109 ESTUPIÑAN FRANCISCO Y FACTURA#134 BAQUE BYRON</t>
  </si>
  <si>
    <t>N/D PACIFICO TRANSF. CANCELACIÓN DE FACTURA#7392 ALDAS ROMERO ERIK ANDRES (REEMBOLSO A P.B.D.)</t>
  </si>
  <si>
    <t>Fact#: 349296-351484 Rec#: 16364 CARLOS EDUARDO CARVAJAL LOOR</t>
  </si>
  <si>
    <t>Fact#: 352256 Rec#: 16363 GUERRERO RENDON VICTORIA EDITA</t>
  </si>
  <si>
    <t>Fact#: 348081-350363-352633 Rec#: 16362 CABRERA SOLORZANO NELSON CATITO</t>
  </si>
  <si>
    <t>Fact#: 351553 Rec#: 16361 HOLGER ALFREDO TOMALA DE LA ROSA</t>
  </si>
  <si>
    <t>Fact#: 352379 Rec#: 16360 LUCAS VALAREZO CRISTINA EVELIN</t>
  </si>
  <si>
    <t>Fact#: 352228 Rec#: 16359 BORBOR VILLON ALEX ALEJANDRO</t>
  </si>
  <si>
    <t>Fact#: 348531-350759 Rec#: 16358 FORMICONSTRUC S.A.</t>
  </si>
  <si>
    <t>Fact#: 351886 Rec#: 16357 VERA GUZMAN SILVIA AZUCENA</t>
  </si>
  <si>
    <t>Fact#: 352695 Rec#: 16356 MENDEZ LAINEZ RUTH ELIZABETH</t>
  </si>
  <si>
    <t>Fact#: 352254 Rec#: 16355 ROSERO MERCADO ELSA KARINA</t>
  </si>
  <si>
    <t>Fact#: 351280 Rec#: 16354 BELLA FRANCISCA FARIAS BANEGAS</t>
  </si>
  <si>
    <t>Fact#: 351791 Rec#: 16353 ARIAS FLORES ENRIQUE SEBASTIAN</t>
  </si>
  <si>
    <t>Fact#: 351853 Rec#: 16352 HERBAS MORALES CHRISTIAN ALFREDO</t>
  </si>
  <si>
    <t>Fact#: 3704 Rec#: 16351 SANGUNA RON TANIA GRICELDA</t>
  </si>
  <si>
    <t>Fact#: 352646 Rec#: 16350 JIMENEZ OCHOA LUIS ENRIQUE</t>
  </si>
  <si>
    <t>Fact#: 350222-352484 Rec#: 16349 CASTRO SAENZ DIANA INDIRA</t>
  </si>
  <si>
    <t>Fact#: 349984-352215 Rec#: 16348 BORJA MESIAS SEGUNDO ALFREDO</t>
  </si>
  <si>
    <t>Fact#: 352685 Rec#: 16347 LINDAO CEDENO KATHERIN LIZBETH</t>
  </si>
  <si>
    <t>Fact#: 346972-349446-351648 Rec#: 16346 LOURDES DEL ROCIO JIMENEZ ACOSTA</t>
  </si>
  <si>
    <t>Fact#: 350290-352559 Rec#: 16345 TAPIA RODRIGUEZ MARIOLI MARITZA</t>
  </si>
  <si>
    <t>Fact#: 351405 Rec#: 16344 MIRIAM ISABEL CRUZ REVELO</t>
  </si>
  <si>
    <t>Fact#: 352683 Rec#: 16343 PRECIADO SALVATIERRA PATRICIA PAOLA</t>
  </si>
  <si>
    <t>N/D PACIFICO TRANSF. CANCELACIÓN DE FACTURA#433 A PABLO BAQUERIZO DAVILA</t>
  </si>
  <si>
    <t>N/D PACIFICO TRANSF. CANCELACIÓN FODETEL 1% 4TO TRIMESTRE OCT A DIC 2020 POR SERVICIO DE TELECOMUNICACIONES A TRAVÉS  DE TERMINALES DE USO PÚBLICO</t>
  </si>
  <si>
    <t>N/D PACIFICO TRANSF. CANCELACIÓN FODETEL 1% 4TO TRIMESTRE OCT A DIC 2020 POR TELEFONIA LARGA DISTANCIA INTERNACIONAL</t>
  </si>
  <si>
    <t>N/D PACIFICO TRANSF. CANCELACIÓN FODETEL 1% 4TO TRIMESTRES OCT A DIC 2020 TELEFONIA FIJA LOCAL</t>
  </si>
  <si>
    <t>N/D PACIFICO TRANSF. CANCELACIÓN DERECHO DE CONCESIONES 0.50% 4TO  TRIMESTRE OCT A DIC 2020, TELEFONIA LARGA DISTANCIA INTERNACIONAL</t>
  </si>
  <si>
    <t>N/D PACIFICO TRANSF. CANCELACIÓN DERECHO DE CONCESIONES 0.50% 4TO TRIMESTRE OCT A DIC 2020, SERVICIOS DE TELECOMUNICACIONES A TRAVÉS DE TERMINALES DE USO PÚBLICO</t>
  </si>
  <si>
    <t>N/D PACIFICO TRANSF. CANCELACIÓN DERECHO DE CONCESIONES 0.50% 4TO TRIMESTRE OCT A DIC 2020, TELEFONIA FIJA LOCAL</t>
  </si>
  <si>
    <t>Fact#: 351038-351039 Rec#: 32272 CONSORCIO ECUATORIANO DE TELECOMUNICACIONES S.A. CONECEL</t>
  </si>
  <si>
    <t>Fact#: 351049 Rec#: 32271 Corporación Nacional de Telecomunicaciones-CNT EP</t>
  </si>
  <si>
    <t>Fact#: 349603-351814 Rec#: 16342 NAREA BAJANA ANGELA DEL CARMEN</t>
  </si>
  <si>
    <t>Fact#: 344222-347042-349516 Rec#: 32270 JAVIER ALEJANDRO PAREDES SALTOS</t>
  </si>
  <si>
    <t>Fact#: 351196 Rec#: 32269 TANNIA ELIZABETH  CARRERA CALDERON</t>
  </si>
  <si>
    <t>Fact#: 351868 Rec#: 32268 HERRERA DIAZ HIALINA AMALIA DE LAS ROSAS</t>
  </si>
  <si>
    <t>Fact#: 351799 Rec#: 32267 LOPEZ PALACIOS DANNY CHRISTIAN</t>
  </si>
  <si>
    <t>Fact#: 351130 Rec#: 32266 ALVARO CORNEJO RODRIGUEZ</t>
  </si>
  <si>
    <t>Fact#: 348716-350940 Rec#: 32265 CENTOP S.A.</t>
  </si>
  <si>
    <t>Fact#: 351257 Rec#: 32264 HUGO RENE LUNA</t>
  </si>
  <si>
    <t>Fact#: 351058 Rec#: 32263 STEFFIE GALLESE DE DUNN</t>
  </si>
  <si>
    <t>Fact#: 352566 Rec#: 32262 GABINO MIRANDA DAVID EDUARDO</t>
  </si>
  <si>
    <t>Fact#: 351084 Rec#: 16341 NERY LILIANA OCHOA BAQUE</t>
  </si>
  <si>
    <t>Fact#: 349848-352069 Rec#: 16340 VILLEGAS BASTIDAS JOSE ALFREDO</t>
  </si>
  <si>
    <t>Fact#: 349493-351695 Rec#: 16339 ESMERALDA MARITZA ALVARADO SEGURA</t>
  </si>
  <si>
    <t>IC-1431</t>
  </si>
  <si>
    <t>Fact#: 338338-341330-344854 Rec#: 16338 CAMPUZANO CASTILLO TOMAS ROLANDO</t>
  </si>
  <si>
    <t>IC-1430</t>
  </si>
  <si>
    <t>Fact#: 352007 Rec#: 16337 PINO MAULME ENRIQUE GABRIEL</t>
  </si>
  <si>
    <t>IC-1429</t>
  </si>
  <si>
    <t>Fact#: 352372 Rec#: 16336 CHANCAY SOLEDISPA VICTOR MANUEL</t>
  </si>
  <si>
    <t>IC-1428</t>
  </si>
  <si>
    <t>Fact#: 351439 Rec#: 16335 JESSICA LORENA TRIANA VELIS</t>
  </si>
  <si>
    <t>Fact#: 323052-325814-328564-331388-334299-337233-340224-343753 Rec#: 16334 ANDRES ENRIQUE COTERA GALLO</t>
  </si>
  <si>
    <t>Fact#: 350780 Rec#: 16333 ALLINPUBLICIDAD&amp;MARKETING S A</t>
  </si>
  <si>
    <t>Fact#: 352325 Rec#: 16332 MALDONADO VILLAMAR HUMBERTO MARTIN</t>
  </si>
  <si>
    <t>Fact#: 349419-351617 Rec#: 16331 CESAR AURELIO BARRERA MORALES</t>
  </si>
  <si>
    <t>Fact#: 352258 Rec#: 16330 ANDRADE AMOROZO AUGUSTO GUIDO</t>
  </si>
  <si>
    <t>Fact#: 349973-352202 Rec#: 16329 VALENCIA MEDINA JOSE RICARDO</t>
  </si>
  <si>
    <t>Fact#: 348230-350437-352715 Rec#: 16328 GONZALES LOJA MARIA FERNANDA</t>
  </si>
  <si>
    <t>Fact#: 351891 Rec#: 16327 TOMALA SANCAN JORGE LUIS</t>
  </si>
  <si>
    <t>Fact#: 351733 Rec#: 16326 TOMALA SANCAN JORGE LUIS</t>
  </si>
  <si>
    <t>IC-1418</t>
  </si>
  <si>
    <t>Fact#: 349858-352080 Rec#: 16325 MAYEZA REGALADO JIMMY HARRY</t>
  </si>
  <si>
    <t>Fact#: 351845 Rec#: 16324 HOLGUIN SUAREZ NELSON AMADOR</t>
  </si>
  <si>
    <t>IC-1416</t>
  </si>
  <si>
    <t>Fact#: 347558-350043-352281 Rec#: 16323 MUNIZ MARTINEZ CARMEN ALEJA</t>
  </si>
  <si>
    <t>GASTO BANCARIO PACIFICO #3561746-61608-53719-53768-45929-45986-37870-37811-02046-01934-3467878-67970-58568-58697-51102-50990-42781042692-11676-11819-03537-03637-3396228-96347-88394-88314-58463-58356-33785-33673-3287011-86950-73581-73634-14952-15141-318698</t>
  </si>
  <si>
    <t>DR-541</t>
  </si>
  <si>
    <t>VISA - MASTERCARD - PACIFICARD CANCELACION PAGO POR PAYMENTS CLIENTE RIERA ORDONEZ MIGUEL ANGEL, BCO PACIFICO POR TRANSFERENCIA #DOC 0517</t>
  </si>
  <si>
    <t>NC-15</t>
  </si>
  <si>
    <t>Fact#: 351008 Rec#: 32294 REPROLIMIT CIA.LTDA</t>
  </si>
  <si>
    <t>IC-2509</t>
  </si>
  <si>
    <t>Fact#: 352405 Rec#: 32261 CASTAÑEDA RENDON JOFFRE AUGUSTO</t>
  </si>
  <si>
    <t>Fact#: 351064 Rec#: 32260 LOURDES DEL ROCIO CHAVEZ VELEZ</t>
  </si>
  <si>
    <t>Fact#: 351169 Rec#: 32259 HUGO ANTONIO SALMERON ACOSTA</t>
  </si>
  <si>
    <t>Fact#: 348957-351147 Rec#: 32258 BENILDA JESUS ACOSTA ZAMBRANO</t>
  </si>
  <si>
    <t>Fact#: 350134-352384 Rec#: 32257 CASTRO CASTILLO BYRON MANUEL</t>
  </si>
  <si>
    <t>Fact#: 349508-351712 Rec#: 32256 TANIA PAOLA ILLESCAS PIBAQUE</t>
  </si>
  <si>
    <t>Fact#: 351573 Rec#: 32255 AIMARA RODRIGUEZ FERNANDEZ</t>
  </si>
  <si>
    <t>Fact#: 3540-3728 Rec#: 32254 ALVAREZ MOLINA PAUL ALEJANDRO</t>
  </si>
  <si>
    <t>Fact#: 349545-351752 Rec#: 32253 CESAR AUGUSTO GAVILANES AGUIRRE</t>
  </si>
  <si>
    <t>Fact#: 349496-351698 Rec#: 32252 JUAN CARLOS MARTINEZ FASSIO</t>
  </si>
  <si>
    <t>Fact#: 352643 Rec#: 32251 CHACON CALDERON SARITA MARIA DE LOS ANGEL</t>
  </si>
  <si>
    <t>Fact#: 350589-352883 Rec#: 16321 ANDRADE RIVERA RAFAEL ALBERTO</t>
  </si>
  <si>
    <t>Fact#: 352302 Rec#: 16320 JURADO VELEZ JONNY EUGENIO</t>
  </si>
  <si>
    <t>Fact#: 349349-351545 Rec#: 16319 ALONSO RIGOBERTO VALENCIA CHICA</t>
  </si>
  <si>
    <t>Fact#: 351164 Rec#: 16318 CAROLA MISHEL ABISAAB MEDINA</t>
  </si>
  <si>
    <t>Fact#: 352506 Rec#: 16317 CERCADO MENDOZA MARIA AUXILIADORA</t>
  </si>
  <si>
    <t>Fact#: 351187 Rec#: 16316 LAURA BEATRIZ  ENCALADA ESPINOZA</t>
  </si>
  <si>
    <t>Fact#: 349930-352155 Rec#: 16315 SEGOVIA TOMALA DENNIS ABEL</t>
  </si>
  <si>
    <t>Fact#: 349328-351521 Rec#: 16314 LUIS FERNANDO RODRIGUEZ TAPIA</t>
  </si>
  <si>
    <t>Fact#: 346986-349460-351661 Rec#: 16313 MARITZA MABEL USHIÑA GIRALDO</t>
  </si>
  <si>
    <t>Fact#: 352760 Rec#: 16312 SORIA LAMAN HARRY SUN</t>
  </si>
  <si>
    <t>Fact#: 351523 Rec#: 16311 ALFREDO JONATHAN MACIAS VILLAGRAN</t>
  </si>
  <si>
    <t>Fact#: 349712-351932 Rec#: 16310 DIAZ CHAMBA WALTER OVIDIO</t>
  </si>
  <si>
    <t>Fact#: 346797-349261-351451 Rec#: 16309 PACO OLMEDO ORNA AYMACANA</t>
  </si>
  <si>
    <t>Fact#: 352041 Rec#: 16308 RIVADENEIRA SACON GRACE ALEXANDRA</t>
  </si>
  <si>
    <t>Fact#: 347149-349625-351838 Rec#: 16307 PLAZA CHUNGA SILVIA MARIA</t>
  </si>
  <si>
    <t>Fact#: 344176-347012-349486 Rec#: 16306 ANDRES GONZALO CELI PEREZ</t>
  </si>
  <si>
    <t>Fact#: 352739 Rec#: 16305 GANCINO TOAPANTA NAPOLEON ISRAEL</t>
  </si>
  <si>
    <t>Fact#: 349487-351689 Rec#: 16304 BEATRIZ MARIA DEL CARMEN PACHECO BALLESTEROS</t>
  </si>
  <si>
    <t>Fact#: 350590 Rec#: 32250 ALZAMORA BATALLA BLANCA LEONOR</t>
  </si>
  <si>
    <t>Fact#: 348843-348844-351021-351022 Rec#: 32249 COSTASHUE S.A.</t>
  </si>
  <si>
    <t>IC-1319</t>
  </si>
  <si>
    <t>Fact#: 352574 Rec#: 32248 ESPINOSA ESPINOZA HUGO STANLEY</t>
  </si>
  <si>
    <t>IC-1310</t>
  </si>
  <si>
    <t>Fact#: 352291 Rec#: 32247 ANDRADE FORNELL JOSE LUIS</t>
  </si>
  <si>
    <t>IC-1309</t>
  </si>
  <si>
    <t>Fact#: 321918-324676-327464-330236-333097-336022-338968-341963-345486-347989 Rec#: 32246 LUCIN DE LA A JOSE WILMER</t>
  </si>
  <si>
    <t>IC-1308</t>
  </si>
  <si>
    <t>Fact#: 351160 Rec#: 32245 FAUSTO LEONARDO  ORTIZ DE LA CADENA</t>
  </si>
  <si>
    <t>Fact#: 349566-351775 Rec#: 32244 SALAZAR JAIME CECILIA NARCISA</t>
  </si>
  <si>
    <t>Fact#: 351807 Rec#: 16303 ESPIN PEREZ JOSE XAVIER</t>
  </si>
  <si>
    <t>Fact#: 351758 Rec#: 16302 MINO DOYLET YOLANDA ABIGAIL</t>
  </si>
  <si>
    <t>Fact#: 347705-350145-352396 Rec#: 16301 MORA SANCHEZ DIANA LISSETH</t>
  </si>
  <si>
    <t>Fact#: 351466 Rec#: 16300 LUIS GALO IDROBO ACEBO</t>
  </si>
  <si>
    <t>Fact#: 350215-352477 Rec#: 16299 PERALTA RODRIGUEZ MARLON SANTIAGO</t>
  </si>
  <si>
    <t>Fact#: 351819 Rec#: 16298 PINO MATAMOROS GALO EFRAIN</t>
  </si>
  <si>
    <t>Fact#: 351297 Rec#: 16297 MARIA PIEDAD MONTALVAN CAMPOVERDE</t>
  </si>
  <si>
    <t>Fact#: 350602-352895 Rec#: 16296 OVIEDO OVIEDO MANUEL ALFREDO</t>
  </si>
  <si>
    <t>Fact#: 351143 Rec#: 16295 EDDY MANUEL CHAVEZ CEDEÑO</t>
  </si>
  <si>
    <t>Fact#: 351755 Rec#: 16294 NIETO BARQUET OSCAR AHMED</t>
  </si>
  <si>
    <t>Fact#: 351960 Rec#: 16293 VASQUEZ DORA JUAN JOSE</t>
  </si>
  <si>
    <t>Fact#: 352244 Rec#: 16292 ROBALINO VALENCIA  SPARTA SUSANA</t>
  </si>
  <si>
    <t>Fact#: 351946 Rec#: 16291 GOMEZ PENAFIEL BLANCA VICTORIA</t>
  </si>
  <si>
    <t>Fact#: 341839-345362-347864 Rec#: 16290 PARRAGA JOSE JUAN</t>
  </si>
  <si>
    <t>Fact#: 350568-352862 Rec#: 16289 ANDRADE TOBAR MIGUEL ANTONIO</t>
  </si>
  <si>
    <t>Fact#: 349755-351974 Rec#: 16288 ALARCON MORALES JENNY ROCIO</t>
  </si>
  <si>
    <t>Fact#: 3581 Rec#: 16287 AGUILAR ECHEVERRIA LUIS FERNANDO</t>
  </si>
  <si>
    <t>Fact#: 351578 Rec#: 16286 DAYANNA ANABELL BAQUERIZO AQUINO</t>
  </si>
  <si>
    <t>Fact#: 349978-352207 Rec#: 32243 SAMPEDRO BASURTO MARIA JULIANA</t>
  </si>
  <si>
    <t>IC-1275</t>
  </si>
  <si>
    <t>Fact#: 350485-352778 Rec#: 32242 SAMAN CERASUOLO CRISTHIAN VICENTE</t>
  </si>
  <si>
    <t>IC-1265</t>
  </si>
  <si>
    <t>Fact#: 319333-322046-336169-339115-342110-345634-348137 Rec#: 32241 VELASCO ROMERO MARIA DEL CARMEN</t>
  </si>
  <si>
    <t>Fact#: 333333-336274-339234-342238-345762-348265 Rec#: 32655 MORALES MORALES ALEXANDRA MARISELA</t>
  </si>
  <si>
    <t>Fact#: 350411-352684 Rec#: 32240 ARMIJOS SALAZAR ANA ISABEL</t>
  </si>
  <si>
    <t>Fact#: 352678 Rec#: 32239 PRADO FRANCO ANDREA JACQUELINE</t>
  </si>
  <si>
    <t>Fact#: 351576 Rec#: 32238 CATHERINE NICOLE RUGEL CARRERA</t>
  </si>
  <si>
    <t>Fact#: 348653-350886 Rec#: 32237 ASISTMED ASISTENCIA A MEDICOS S.A.</t>
  </si>
  <si>
    <t>Fact#: 348968-351158 Rec#: 16285 VICENTE GABRIEL VINUEZA MERINO</t>
  </si>
  <si>
    <t>Fact#: 351314 Rec#: 16284 CESAR AUGUSTO BAQUERIZO AROSEMENA</t>
  </si>
  <si>
    <t>Fact#: 351938 Rec#: 16283 FREIRE ORTIZ PEDRO PABLO</t>
  </si>
  <si>
    <t>Fact#: 346890-349358-351555 Rec#: 16282 EINER JOSE VALENCIA BUSTAMANTE</t>
  </si>
  <si>
    <t>Fact#: 352465 Rec#: 16281 ARROYO MOURA RENE PATRICIO</t>
  </si>
  <si>
    <t>Fact#: 351847 Rec#: 16280 SANCHEZ CARRIEL NARCISA DE JESUS</t>
  </si>
  <si>
    <t>Fact#: 337354-340345-343875 Rec#: 16279 ANDRES XAVIER MESIAS MORALES</t>
  </si>
  <si>
    <t>Fact#: 352933 Rec#: 16278 GILBERT SILVA CECILIA MARIA</t>
  </si>
  <si>
    <t>Fact#: 352473 Rec#: 16277 AVILES PEREZ ALFONSO</t>
  </si>
  <si>
    <t>Fact#: 349614-351828 Rec#: 16276 CABEZA BENITEZ MONSERRATE FATIMA</t>
  </si>
  <si>
    <t>IC-1240</t>
  </si>
  <si>
    <t>Fact#: 320720-323470-326237-328995-331833-334746-337685-340677-344202 Rec#: 16275 OSCAR LEONEL MONTERO HINOJOSA</t>
  </si>
  <si>
    <t>Fact#: 352432 Rec#: 16274 ALZAMORA ALVARADO HECTOR JAVIER</t>
  </si>
  <si>
    <t>Fact#: 348970-351159 Rec#: 16273 GRACIELA ELENA CAMACHO COELLO</t>
  </si>
  <si>
    <t>Fact#: 345498-348001-350317 Rec#: 16272 ALVARADO JALCA JAZMIN ESTHER</t>
  </si>
  <si>
    <t>Fact#: 350708-350799 Rec#: 32230 MEGADATOS S.A.</t>
  </si>
  <si>
    <t>Fact#: 350729 Rec#: 32229 YARECUADOR CIA. LTDA</t>
  </si>
  <si>
    <t>Fact#: 348425 Rec#: 32228 SOLVESA  ECUADOR S.A</t>
  </si>
  <si>
    <t>Fact#: 351163 Rec#: 32236 PABLO ENRIQUE GONZENBACH IGLESIAS</t>
  </si>
  <si>
    <t>Fact#: 348056-350352-352621 Rec#: 32235 ELIAS CABRERA ANGELA MARIA</t>
  </si>
  <si>
    <t>Fact#: 351053-352175 Rec#: 32234 VELASCO ARIAS LEYTON VICENTE</t>
  </si>
  <si>
    <t>Fact#: 352722 Rec#: 32233 DUQUE ESTEVEZ MIRKA</t>
  </si>
  <si>
    <t>Fact#: 352721 Rec#: 32232 SUESCUM ROMERO  NATHALY VIRINEYA</t>
  </si>
  <si>
    <t>Fact#: 349843-352062 Rec#: 32231 DUARTE DEMERA FRANCISCO JAVIER</t>
  </si>
  <si>
    <t>Fact#: 351993 Rec#: 16271 VELEZ CASTRO HARRY VICENTE</t>
  </si>
  <si>
    <t>Fact#: 347509-349994-352225 Rec#: 16270 CASTRO MORA AGRIPINA GARDENIA</t>
  </si>
  <si>
    <t>Fact#: 333058-335982-338928-341924-345447-347951 Rec#: 16269 MUNOZ PROANO HUGO</t>
  </si>
  <si>
    <t>Fact#: 352131 Rec#: 16268 YUNEZ PARRA JOSE MIGUEL</t>
  </si>
  <si>
    <t>Fact#: 352127 Rec#: 16267 YUNEZ PARRA JOSE MIGUEL</t>
  </si>
  <si>
    <t>Fact#: 352136 Rec#: 16266 VELASTEGUI COELLAR MICHAEL PATRICIO</t>
  </si>
  <si>
    <t>Fact#: 351854 Rec#: 16265 CEVALLOS PLUAS JULIT LORENA</t>
  </si>
  <si>
    <t>Fact#: 352307 Rec#: 16264 ROVELLO VALENCIA JOSE ROMAN</t>
  </si>
  <si>
    <t>Fact#: 349922-352147 Rec#: 16263 CEDENO VILLAVICENCIO ROBERTO ANTONIO</t>
  </si>
  <si>
    <t>Fact#: 349424-351622 Rec#: 16262 LUIS ENRIQUE COLOMBO MALTA</t>
  </si>
  <si>
    <t>Fact#: 3539-3727 Rec#: 16261 MINDA POZO EDVIN ERNESTO</t>
  </si>
  <si>
    <t>Fact#: 352453 Rec#: 16260 FRANCO RODRIGUEZ FEDERICO ENRIQUE</t>
  </si>
  <si>
    <t>IC-1193</t>
  </si>
  <si>
    <t>Fact#: 349067-351253 Rec#: 16259 ASTUDILLO AYORA CECILIA FILOMENA</t>
  </si>
  <si>
    <t>IC-1192</t>
  </si>
  <si>
    <t>Fact#: 350262-352530 Rec#: 16258 BACA GARAYCOA HILDA SHELLMA</t>
  </si>
  <si>
    <t>IC-1191</t>
  </si>
  <si>
    <t>Fact#: 351421 Rec#: 16257 ANDREA CANAHUATI CHAIN</t>
  </si>
  <si>
    <t>IC-1190</t>
  </si>
  <si>
    <t>Fact#: 351212 Rec#: 16256 ANGELA MARIA ANA  FERAUD MANSSUR</t>
  </si>
  <si>
    <t>Fact#: 347666-350124-352371 Rec#: 16255 REYES PINCAY JORGE VICTOR</t>
  </si>
  <si>
    <t>IC-1188</t>
  </si>
  <si>
    <t>Fact#: 351774 Rec#: 16254 ORTIZ CARRILLO ROBERTO JAVIER</t>
  </si>
  <si>
    <t>IC-1187</t>
  </si>
  <si>
    <t>Fact#: 352436 Rec#: 32226 ARANA BARROS AMBAR GEOVANA</t>
  </si>
  <si>
    <t>IC-1186</t>
  </si>
  <si>
    <t>Fact#: 349032-351216 Rec#: 32225 SILVIA XIMENA CHAVEZ CABRERA</t>
  </si>
  <si>
    <t>IC-1185</t>
  </si>
  <si>
    <t>Fact#: 350996 Rec#: 16253 ASISTENCA TECNICA INDUSTRIAL ATEIND S.A.</t>
  </si>
  <si>
    <t>IC-1184</t>
  </si>
  <si>
    <t>Fact#: 348996-351183 Rec#: 16252 OSCAR HUMBERTO  BRITO GUILLEN</t>
  </si>
  <si>
    <t>IC-1183</t>
  </si>
  <si>
    <t>Fact#: 351548 Rec#: 16251 MAGDALENA CONCEPCION FRANCO CORREA</t>
  </si>
  <si>
    <t>IC-1182</t>
  </si>
  <si>
    <t>Fact#: 345217-347718-350154 Rec#: 16250 MITE VERGARA EDISON CLAUDIO</t>
  </si>
  <si>
    <t>IC-1181</t>
  </si>
  <si>
    <t>Fact#: 3486-3674 Rec#: 16249 JARAMILLO MONTANO JESSICA XIMENA</t>
  </si>
  <si>
    <t>IC-1180</t>
  </si>
  <si>
    <t>Fact#: 348873-351056 Rec#: 16248 SONNIA VANESSA AVILA ESPINOZA</t>
  </si>
  <si>
    <t>IC-1179</t>
  </si>
  <si>
    <t>Fact#: 349705-351924 Rec#: 16247 FLORES MARTINEZ RAQUEL VERONICA</t>
  </si>
  <si>
    <t>IC-1178</t>
  </si>
  <si>
    <t>Fact#: 351386 Rec#: 16246 GISELA LEONOR GARCIA VARGAS</t>
  </si>
  <si>
    <t>IC-1177</t>
  </si>
  <si>
    <t>Fact#: 352887 Rec#: 16245 MENDOZA VELEZ CARLOS DAMIAN</t>
  </si>
  <si>
    <t>IC-1176</t>
  </si>
  <si>
    <t>Fact#: 350575-352869 Rec#: 16244 BARBERAN BRIONES CARMEN ASUNCION</t>
  </si>
  <si>
    <t>IC-1175</t>
  </si>
  <si>
    <t>Fact#: 339703-343248-346276-348726 Rec#: 16243 VASQUEZ MOREIRA HILDA VIVIANA</t>
  </si>
  <si>
    <t>IC-1174</t>
  </si>
  <si>
    <t>Fact#: 339704-343249-346277-348727 Rec#: 16242 VASQUEZ MOREIRA HILDA VIVIANA</t>
  </si>
  <si>
    <t>IC-1173</t>
  </si>
  <si>
    <t>Fact#: 341053-344578-347282 Rec#: 16241 ALVERNIA OJEDA NIDIA ROSA</t>
  </si>
  <si>
    <t>IC-1172</t>
  </si>
  <si>
    <t>Fact#: 351802 Rec#: 16240 VASQUEZ AYALA MARIA DE LOURDES</t>
  </si>
  <si>
    <t>IC-1171</t>
  </si>
  <si>
    <t>Fact#: 348396-350565-352859 Rec#: 32224 AGUILAR TOLEDO MARCELA ALEJANDRA</t>
  </si>
  <si>
    <t>IC-1168</t>
  </si>
  <si>
    <t>Fact#: 347536-350023-352257 Rec#: 32222 JURADO LARREA FABRICIO GUSTAVO</t>
  </si>
  <si>
    <t>Liquidacion de certificado de deposito 262096990 mas intereses generados</t>
  </si>
  <si>
    <t>DR-250</t>
  </si>
  <si>
    <t>Fact#: 351495 Rec#: 32221 ENRIQUE FEDERICO ARENAS PILATAXI</t>
  </si>
  <si>
    <t>Fact#: 347315-349794-352012 Rec#: 16239 PENA PAREDES PEDRO PABLO</t>
  </si>
  <si>
    <t>IC-1144</t>
  </si>
  <si>
    <t>Fact#: 346956-349431-351629 Rec#: 16238 BELGICA ALEXANDRA MALATS PENA</t>
  </si>
  <si>
    <t>IC-1143</t>
  </si>
  <si>
    <t>Fact#: 349222-351409 Rec#: 16237 DENISSE JUDITH FLORES HUERTA</t>
  </si>
  <si>
    <t>IC-1142</t>
  </si>
  <si>
    <t>Fact#: 348192-350421-352697 Rec#: 16236 SANCHEZ CONSTANTE RICHARD ALBERTO</t>
  </si>
  <si>
    <t>Fact#: 351795 Rec#: 16235 MORALES CASTRO SAMUEL</t>
  </si>
  <si>
    <t>Fact#: 347251-349729-351948 Rec#: 16234 CARRASCO ARANA LEONELA MERCEDES</t>
  </si>
  <si>
    <t>Fact#: 347142-349618-351832 Rec#: 16233 CAJAS BOHORQUEZ FREDDY XAVIER</t>
  </si>
  <si>
    <t>Fact#: 349813-352032 Rec#: 16232 PENAFIEL TAPIA FRANCISCO MIGUEL</t>
  </si>
  <si>
    <t>Fact#: 349826-352045 Rec#: 16231 GUTIERREZ HERNANDEZ RICARDO ALBERTO</t>
  </si>
  <si>
    <t>IC-1136</t>
  </si>
  <si>
    <t>Fact#: 352280 Rec#: 16230 CABRERA JIMENES FAUSTO IBAN</t>
  </si>
  <si>
    <t>IC-1135</t>
  </si>
  <si>
    <t>Fact#: 347461-349945-352172 Rec#: 16229 ROMERO VERSOZA RICARDO GERONIMO</t>
  </si>
  <si>
    <t>IC-1134</t>
  </si>
  <si>
    <t>Fact#: 349252 Rec#: 16228 WILLINGTON HUGO ROSALES MEDINA</t>
  </si>
  <si>
    <t>IC-1133</t>
  </si>
  <si>
    <t>Fact#: 322106-324847-327615-330411-333293-336234-339191-342187-345711-348214 Rec#: 16227 LOOR ROMERO HILDA MERCEDES</t>
  </si>
  <si>
    <t>IC-1132</t>
  </si>
  <si>
    <t>Fact#: 345099-347599-350087 Rec#: 16226 TRIVINO BARONA GEORGE XAVIER</t>
  </si>
  <si>
    <t>Fact#: 349882 Rec#: 16225 GRANADOS MUTIS JUAN PABLO</t>
  </si>
  <si>
    <t>Fact#: 350398 Rec#: 16224 CEDENO ANGULO JAIRO RENE</t>
  </si>
  <si>
    <t>Fact#: 341801-345324-347825 Rec#: 16223 CATAGUA CHALEN JOHANNA MARIELA</t>
  </si>
  <si>
    <t>Fact#: 348173-350415 Rec#: 16222 LANDA SANCHEZ JAZMIN ALEXANDRA</t>
  </si>
  <si>
    <t>Fact#: 344778-347405-349886 Rec#: 16221 CAICHE ROMERO GRACE SOFIA</t>
  </si>
  <si>
    <t>Fact#: 337790-340782-344306 Rec#: 16220 LOOR GOMEZ MARIA ANTONIETA</t>
  </si>
  <si>
    <t>Fact#: 346937-349407 Rec#: 16219 EDISON FERNANDO MERA CASTAÑEDA</t>
  </si>
  <si>
    <t>IC-1122</t>
  </si>
  <si>
    <t>Fact#: 344828-347434-349916 Rec#: 16218 MARTINEZ DAVILA YINET</t>
  </si>
  <si>
    <t>IC-1121</t>
  </si>
  <si>
    <t>Fact#: 338166-341157-344681 Rec#: 16217 CHIRIBOGA GONZALEZ DIGNA MERCEDES</t>
  </si>
  <si>
    <t>IC-1120</t>
  </si>
  <si>
    <t>Fact#: 335737-338682-341676-345200-347701 Rec#: 16216 MORAN POZO CRUZ HYDEE</t>
  </si>
  <si>
    <t>IC-1119</t>
  </si>
  <si>
    <t>Fact#: 348508 Rec#: 32220 ASESORIA ECONOMICA INTEGRAL ADVFINSERVICES S.A.</t>
  </si>
  <si>
    <t>IC-1117</t>
  </si>
  <si>
    <t>Fact#: 3483 Rec#: 32219 ZAPATA FLORES GILMAR FABRICIO</t>
  </si>
  <si>
    <t>Fact#: 345093-347596 Rec#: 32218 MALDONADO RODRIGUEZ RAUL ANTONIO</t>
  </si>
  <si>
    <t>Fact#: 344460-347200-349674 Rec#: 32217 RODRIGUEZ BADILLO GLENDA MARITZA</t>
  </si>
  <si>
    <t>Fact#: 350730 Rec#: 32216 WANHAI LINES ECUADOR S.A.</t>
  </si>
  <si>
    <t>Fact#: 350897 Rec#: 32215 RAMIREZ TAMAYO ENMA MERCEDES</t>
  </si>
  <si>
    <t>Fact#: 350892 Rec#: 32214 RAMIREZ TAMAYO ENMA MERCEDES</t>
  </si>
  <si>
    <t>Fact#: 350884 Rec#: 32213 SERVICIO &amp; MANTENIMIENTO INDUSTRIAL MANSEINSAJAB S.A</t>
  </si>
  <si>
    <t>Fact#: 350754 Rec#: 32212 LABORATORIOS RENALABSA S A</t>
  </si>
  <si>
    <t>Fact#: 349725 Rec#: 32211 MORAN CABELLO JUSUETH WENSTLAND</t>
  </si>
  <si>
    <t>Fact#: 351011 Rec#: 32210 ADMINASES S A</t>
  </si>
  <si>
    <t>Fact#: 346943-349414 Rec#: 32209 GALLEGOS ABARCA FILOMENA RUTH</t>
  </si>
  <si>
    <t>Fact#: 337831-340822-344347 Rec#: 16215 QUIÑONEZ SIMISTERRA CARLOS EFREN</t>
  </si>
  <si>
    <t>Fact#: 344805-347419-349899 Rec#: 16214 MOREIRA VELEZ MANUEL ISIDRO</t>
  </si>
  <si>
    <t>Fact#: 318448-321164-323921-326693-329458-332306-335225-338169-341160-344684 Rec#: 16213 CALI PINCAY SANDRA ELIZABETH</t>
  </si>
  <si>
    <t>Fact#: 350427 Rec#: 16212 TOMALA CEDENO ANATOLIA ESTHER</t>
  </si>
  <si>
    <t>Fact#: 350232 Rec#: 16211 CABEZA RODRIGUEZ PETER FABRICIO</t>
  </si>
  <si>
    <t>Fact#: 349779 Rec#: 16210 RUIZ SOLANO KELVIL ORLANDO</t>
  </si>
  <si>
    <t>Fact#: 347865-350240 Rec#: 16209 PARRAGA JOSE JUAN</t>
  </si>
  <si>
    <t>Fact#: 336170-339116-342111-345635-348138 Rec#: 16208 TRUJILL0 ELJURI ROBERTO FARID</t>
  </si>
  <si>
    <t>Fact#: 301963-304610-307365 Rec#: 16207 PARIAS QUINTERO FRANKLIN ANTONIO</t>
  </si>
  <si>
    <t>Fact#: 3495 Rec#: 16206 ZABALA BARRIONUEVO RITA CECILIA</t>
  </si>
  <si>
    <t>Fact#: 348167-350412 Rec#: 16205 LINDAO CEDENO KATHERIN LIZBETH</t>
  </si>
  <si>
    <t>Fact#: 350166 Rec#: 16204 RODRIGUEZ REYES JINSOP ORLIN</t>
  </si>
  <si>
    <t>Fact#: 348917 Rec#: 32208 SERGIO ANDRES SEMMINARIO VALENZUELA</t>
  </si>
  <si>
    <t>Fact#: 347388-349866 Rec#: 32206 MEDINA CRUZ JHONNY SERGIO</t>
  </si>
  <si>
    <t>IC-1064</t>
  </si>
  <si>
    <t>Fact#: 350978 Rec#: 32205 INDUSTRIAL JUVENALIS S.A.</t>
  </si>
  <si>
    <t>IC-1063</t>
  </si>
  <si>
    <t>Fact#: 348903 Rec#: 32204 VICTOR ANTONIO AGUSTO ALVARADO</t>
  </si>
  <si>
    <t>IC-1062</t>
  </si>
  <si>
    <t>Fact#: 348939 Rec#: 32203 LAURO DAVID TORRES CARRILLO</t>
  </si>
  <si>
    <t>IC-1061</t>
  </si>
  <si>
    <t>Fact#: 349938 Rec#: 16203 VALENCIA NIEVES BYRON BOLIVAR</t>
  </si>
  <si>
    <t>IC-1060</t>
  </si>
  <si>
    <t>Fact#: 336792-339787-343330-346358-348808 Rec#: 16202 CEDENO SOLIS ERICKA VANESSA</t>
  </si>
  <si>
    <t>IC-1059</t>
  </si>
  <si>
    <t>Fact#: 339916-343453-346476 Rec#: 16201 MARTHA ROCIO  TRIVIÑO GRIJALVA</t>
  </si>
  <si>
    <t>IC-1058</t>
  </si>
  <si>
    <t>Fact#: 350073 Rec#: 16200 TOALA VELEZ CONSUELO ELIZABETH</t>
  </si>
  <si>
    <t>Fact#: 349944 Rec#: 16199 PENA MENDOZA JEFFERSON RAFAEL</t>
  </si>
  <si>
    <t>Fact#: 3267-3498 Rec#: 16198 CHAVEZ ZAMBRANO BRYAN SEBASTIAN</t>
  </si>
  <si>
    <t>IC-1055</t>
  </si>
  <si>
    <t>Fact#: 349475 Rec#: 16197 ALEXANDRA JACKELINE SANCHEZ ZAMBRANO</t>
  </si>
  <si>
    <t>IC-1054</t>
  </si>
  <si>
    <t>Fact#: 350982 Rec#: 16196 SEGURIDAD &amp; PROTECCION TECNICA SEPROTECSECURITY CIA. LTDA.</t>
  </si>
  <si>
    <t>Fact#: 334760-337699-340691-344216 Rec#: 16195 LISETTE VICTORIA FRANCO CASTRO</t>
  </si>
  <si>
    <t>Fact#: 350037 Rec#: 16194 SANCHEZ QUINCHUELA INES MONICA</t>
  </si>
  <si>
    <t>IC-1051</t>
  </si>
  <si>
    <t>Fact#: 349515-350448 Rec#: 32202 ANGEL ROGELIO PUMA MEDINA</t>
  </si>
  <si>
    <t>Fact#: 348370-350540 Rec#: 32200 FLORES VELIZ CARMEN ROSA</t>
  </si>
  <si>
    <t>Fact#: 349775 Rec#: 32199 PAZMINO PRIETO SIXTO JAVIER</t>
  </si>
  <si>
    <t>Fact#: 347397-349875 Rec#: 32198 SILVA ARMAS MARIA TERESA</t>
  </si>
  <si>
    <t>IC-1008</t>
  </si>
  <si>
    <t>Fact#: 347996-350314 Rec#: 32197 LARA CHERE FREDY GONZALO</t>
  </si>
  <si>
    <t>IC-1007</t>
  </si>
  <si>
    <t>Fact#: 350653 Rec#: 32196 DORCIEN S.A</t>
  </si>
  <si>
    <t>IC-1006</t>
  </si>
  <si>
    <t>Fact#: 348954 Rec#: 32195 GLORIA ISABEL MITE LEON</t>
  </si>
  <si>
    <t>IC-1005</t>
  </si>
  <si>
    <t>Fact#: 350076 Rec#: 16193 INFANTE MINDIOLA JULIA MARLENE</t>
  </si>
  <si>
    <t>IC-999</t>
  </si>
  <si>
    <t>Fact#: 350624 Rec#: 16192 PAREDES LOPEZ MARIA PIEDAD</t>
  </si>
  <si>
    <t>IC-998</t>
  </si>
  <si>
    <t>Fact#: 347112-349589 Rec#: 16191 CARRIEL DELGADO SIRLYS JADIRA</t>
  </si>
  <si>
    <t>Fact#: 351034 Rec#: 16190 AYALA LATORRE JOSE LUIS</t>
  </si>
  <si>
    <t>Fact#: 3372-3579 Rec#: 16189 RODRIGUEZ GUEVARA MARIA AUGUSTA</t>
  </si>
  <si>
    <t>Fact#: 282491-284773-287033 Rec#: 16188 ISABELLA BELLETTINI CHAVEZ</t>
  </si>
  <si>
    <t>Fact#: 349920 Rec#: 16187 ROMMEL ANTONIO ZAMORA TRIGUERO</t>
  </si>
  <si>
    <t>Fact#: 333088-336013-338959-341955-345478-347981 Rec#: 16186 IZQUIERDO NOBOA ANDREA STEFANIA</t>
  </si>
  <si>
    <t>Fact#: 350941 Rec#: 16185 ALVARADO COBOS ALDO MANUEL</t>
  </si>
  <si>
    <t>Fact#: 349399 Rec#: 16184 EDWIN ANDRES REYES TOALA</t>
  </si>
  <si>
    <t>Fact#: 349708 Rec#: 16183 RAMIREZ RUIZ MILTON EMILIO</t>
  </si>
  <si>
    <t>Fact#: 347439-349921 Rec#: 16182 AVILA ORTIZ GEOVANNY FABRICIO</t>
  </si>
  <si>
    <t>Fact#: 347639-350110 Rec#: 16181 ALVAREZ BORRERO JUAN CARLOS</t>
  </si>
  <si>
    <t>Fact#: 349932 Rec#: 16180 GONZALEZ PENA WRLEY ARNULFO</t>
  </si>
  <si>
    <t>N/D PACIFICO TRANSF. ROLES DE PAGO 1ERA QUINCENA MES DE ENERO 2021</t>
  </si>
  <si>
    <t>N/D PACIFICO TRANSF. FONDOS DE RESERVA MES DE DICIEMBRE 2020</t>
  </si>
  <si>
    <t>N/D PACIFICO TRANSF. ANTICIPO A FACTURA#433 PABLO BAQUERIZO DAVILA</t>
  </si>
  <si>
    <t>Fact#: 350788 Rec#: 32194 JORGE ARTURO ZANABRIA VILLAMAR</t>
  </si>
  <si>
    <t>IC-1004</t>
  </si>
  <si>
    <t>Fact#: 350661 Rec#: 32193 LAUDE S.A. LAUDESA ADMINISTRADORA DE FONDOS Y FIDEICOMISOS</t>
  </si>
  <si>
    <t>IC-1003</t>
  </si>
  <si>
    <t>Fact#: 350336 Rec#: 32192 SANCHEZ MEDINA FELIX</t>
  </si>
  <si>
    <t>IC-1002</t>
  </si>
  <si>
    <t>Fact#: 350477 Rec#: 32191 SILVA ESPINOZA CARLOTA ELIZABETH</t>
  </si>
  <si>
    <t>IC-1001</t>
  </si>
  <si>
    <t>Fact#: 349128 Rec#: 32190 JAIME RICARDO ZUÑIGA RODRIGUEZ</t>
  </si>
  <si>
    <t>IC-1000</t>
  </si>
  <si>
    <t>Fact#: 349232 Rec#: 16179 ANDREA CANAHUATI CHAIN</t>
  </si>
  <si>
    <t>Fact#: 347152-349628 Rec#: 16178 CARRILLO ANCHUNDIA FLOR MARIA</t>
  </si>
  <si>
    <t>IC-984</t>
  </si>
  <si>
    <t>Fact#: 349335 Rec#: 16177 CESAR ORLANDO VALLEJO VERA</t>
  </si>
  <si>
    <t>IC-983</t>
  </si>
  <si>
    <t>Fact#: 350877 Rec#: 16176 CORPORACION DE TRANSPORTISTAS DEL ECUADOR S.A.</t>
  </si>
  <si>
    <t>IC-982</t>
  </si>
  <si>
    <t>Fact#: 347395-349873 Rec#: 16175 CHOLOTA OQUENDO JORDAN GONZALO</t>
  </si>
  <si>
    <t>IC-981</t>
  </si>
  <si>
    <t>Fact#: 346900-349369 Rec#: 16174 IRENE ZENOBIA MUÑIZ DELGADO</t>
  </si>
  <si>
    <t>Fact#: 349900 Rec#: 16173 ESCANDON DIAZ FRANCISCO DAVID</t>
  </si>
  <si>
    <t>Fact#: 350644 Rec#: 16172 ASOCIACION DE PROPIETARIOS VALLE ALTO ETAPA PARIS</t>
  </si>
  <si>
    <t>Fact#: 347856-350234 Rec#: 16171 PONCE GANCHOZO MARICELA RAQUEL</t>
  </si>
  <si>
    <t>Fact#: 323302-326067-328821-331653-334565-337503-340495-344022 Rec#: 16170 CRISTIAN DAVID LOOR CERVANTES</t>
  </si>
  <si>
    <t>Fact#: 757 Rec#: 32189 CONSORCIO VEOLIA-PROACTIVA</t>
  </si>
  <si>
    <t>Fact#: 349924 Rec#: 32187 FALCONI DUEÑAS ELISA MARIA</t>
  </si>
  <si>
    <t>Fact#: 350865 Rec#: 32186 PAYLESS SHOESOURCE ECUADOR CIA. LTDA.</t>
  </si>
  <si>
    <t>Fact#: 347577-350063 Rec#: 16169 MORALES MARCILLO YESENIA MONICA</t>
  </si>
  <si>
    <t>Fact#: 346875-349342 Rec#: 16168 YOFFRE TEODORO ROQUE APOLO</t>
  </si>
  <si>
    <t>Fact#: 3460 Rec#: 16167 ZAMBRANO OLMEDO VERONICA PATRICIA</t>
  </si>
  <si>
    <t>N/D PACIFICO TRANSF. CANCELACIÓN DE FACTURA#164445330, 164445331, 164445332, 164445333 CNT EP</t>
  </si>
  <si>
    <t>Fact#: 3438 Rec#: 16166 CACUANGO LINCANGO EDISON FABIAN</t>
  </si>
  <si>
    <t>Fact#: 3452 Rec#: 16165 CRUZ SANTANA MARCOS BOLIVAR</t>
  </si>
  <si>
    <t>Fact#: 3047-3291-3518 Rec#: 16164 CORREA CUNIN GRACIELA PIEDAD</t>
  </si>
  <si>
    <t>Fact#: 349854 Rec#: 16163 MIRABAL RODRIGUEZ CRISTINA</t>
  </si>
  <si>
    <t>Fact#: 348946 Rec#: 16162 JULIO LUIS ESPARZA  MORAN</t>
  </si>
  <si>
    <t>Fact#: 348942 Rec#: 16161 MARIA GERMANIA ZAMORA RUIZ</t>
  </si>
  <si>
    <t>Fact#: 350295 Rec#: 16160 VILLAMAR CARRANZA MARISOL DEL PILAR</t>
  </si>
  <si>
    <t>Fact#: 350756 Rec#: 16159 FILUS S.A</t>
  </si>
  <si>
    <t>Fact#: 350755 Rec#: 16158 FILUS S.A</t>
  </si>
  <si>
    <t>Fact#: 346711-349173 Rec#: 16157 EVELYN DAYANA LINO DELGADO</t>
  </si>
  <si>
    <t>Fact#: 347585-350072 Rec#: 16156 MARTINEZ ABAD DOUGLAS GUILLERMO</t>
  </si>
  <si>
    <t>Fact#: 349558 Rec#: 16155 MOROCHO CRUZ ELIZABETH MERCEDEZ</t>
  </si>
  <si>
    <t>Fact#: 321492-324243-327019-329787-332643-335567-338509-345025-350047 Rec#: 16154 RAMOS PACHAY JOSE MANUEL</t>
  </si>
  <si>
    <t>Fact#: 350281 Rec#: 16153 LAUZO MARISCAL MANUEL DAVID</t>
  </si>
  <si>
    <t>DUCHI ALCOSER JHONNY FERNANDO CANCELA TELEFONO 3909125 ABONA SGTE FACTURA</t>
  </si>
  <si>
    <t>AT-3211</t>
  </si>
  <si>
    <t>N/D POR COMISIONES DE WESTERN UNION POR RECAUDACION DEL 08/01/2021 AL 14/01/2021</t>
  </si>
  <si>
    <t>Fact#: 348881 Rec#: 32417 JORGE ALFREDO FRANCO MORAN</t>
  </si>
  <si>
    <t>IC-2218</t>
  </si>
  <si>
    <t>Fact#: 333337 Rec#: 32188 ANZOATEGUI SANTOS WENDY STEFANIA</t>
  </si>
  <si>
    <t>Fact#: 350144 Rec#: 16152 CORTEZ CANTOS  PEDRO PABLO</t>
  </si>
  <si>
    <t>Fact#: 346780-349244 Rec#: 16151 TERESA LEONOR SALAZAR PLUAS</t>
  </si>
  <si>
    <t>Fact#: 344487-347220-349694 Rec#: 16150 CASTRO DORADO MARJORIE LUCIA</t>
  </si>
  <si>
    <t>IC-921</t>
  </si>
  <si>
    <t>Fact#: 350273 Rec#: 16149 SANTANA MORENO SAUL AUGUSTO</t>
  </si>
  <si>
    <t>IC-920</t>
  </si>
  <si>
    <t>Fact#: 350227 Rec#: 16148 HERRERA LOOR GUILLERMO NILBERTO</t>
  </si>
  <si>
    <t>IC-919</t>
  </si>
  <si>
    <t>Fact#: 349347 Rec#: 16147 TEODOMIRO MAYO</t>
  </si>
  <si>
    <t>IC-918</t>
  </si>
  <si>
    <t>Fact#: 334855-337795-340787-344311 Rec#: 16146 JOHN FRANCISCO IZQUIERDO ZAVALA</t>
  </si>
  <si>
    <t>IC-917</t>
  </si>
  <si>
    <t>Fact#: 349434 Rec#: 16145 GALO ENRIQUE ESTUPIÑAN VERA</t>
  </si>
  <si>
    <t>IC-916</t>
  </si>
  <si>
    <t>Fact#: 350102 Rec#: 16144 SOLANO DE LA TORRE EFRAIN ALFREDO</t>
  </si>
  <si>
    <t>Fact#: 349808 Rec#: 16143 SIMISTERRA MICOLTA RUBEN DARIO</t>
  </si>
  <si>
    <t>Fact#: 349097 Rec#: 16142 JULIO CESAR MONCAYO CRESPIN</t>
  </si>
  <si>
    <t>Fact#: 349034 Rec#: 16141 ENCALADA SANCHEZ NIEVES ELIZABETH</t>
  </si>
  <si>
    <t>IC-912</t>
  </si>
  <si>
    <t>Fact#: 350849 Rec#: 16140 PACHECO CACERES DENISE ERIKA</t>
  </si>
  <si>
    <t>IC-911</t>
  </si>
  <si>
    <t>Fact#: 349811 Rec#: 16139 VALLE GONZALEZ LIDIA ELIZABETH</t>
  </si>
  <si>
    <t>IC-910</t>
  </si>
  <si>
    <t>Fact#: 301394-304057-306814 Rec#: 16138 NUBE MARLENE GONZALEZ CASTILLO</t>
  </si>
  <si>
    <t>IC-909</t>
  </si>
  <si>
    <t>Fact#: 345591-348094-350373 Rec#: 32185 NAVARRETE CEDENO RUTH ELIZABETH</t>
  </si>
  <si>
    <t>Fact#: 349904 Rec#: 32184 RAMOS MARCILLO CATHERINE LISSETTE</t>
  </si>
  <si>
    <t>Fact#: 350633 Rec#: 32183 ASOC. DE PROPIETARIOS URB. VIA AL SOL</t>
  </si>
  <si>
    <t>Fact#: 350776 Rec#: 32182 SERVICITY C A</t>
  </si>
  <si>
    <t>Fact#: 348958 Rec#: 32181 LOURDES JANET BRITO GUILLEN</t>
  </si>
  <si>
    <t>Fact#: 349871 Rec#: 32180 REIMBERG BADUY PETER PAUL</t>
  </si>
  <si>
    <t>Fact#: 350771 Rec#: 32179 CHRISTIAN JAVIER MIDEROS ROMERO</t>
  </si>
  <si>
    <t>IC-899</t>
  </si>
  <si>
    <t>Fact#: 348395 Rec#: 32178 CHICALA GARCIA GEOVANNY PATRICIO</t>
  </si>
  <si>
    <t>Fact#: 350813 Rec#: 32177 CIPORT &amp; TECNAC CIPTE C.L</t>
  </si>
  <si>
    <t>Fact#: 350830 Rec#: 32176 DATA TOOLS S.A.</t>
  </si>
  <si>
    <t>Fact#: 756-758 Rec#: 32175 F.V - AREA ANDINA S.A.</t>
  </si>
  <si>
    <t>Fact#: 350654 Rec#: 32174 LG ELECTRONICS PANAMA S.A</t>
  </si>
  <si>
    <t>NARANJO BENITES LUIS ALBERTO CANCELA TELEFONO 3907960 ABONA SGTE FACTURA, BCO PACIFICO POR VENTANILLA</t>
  </si>
  <si>
    <t>AT-3210</t>
  </si>
  <si>
    <t>N/D PACIFICO TRANSF. PLLAS. IESS NORMALES MES DE DIC 2020, COMPROBANTE#138166789</t>
  </si>
  <si>
    <t>N/D PACIFICO TRANSF. PAGO DE PLLAS. IESS AJUSTES MES DE DIC 2020, COMP#138177851</t>
  </si>
  <si>
    <t>N/D PACIFICO TRANSF. PAGO DE PLLAS. IESS FONDOS DE RESERVA MES DE DIC 2020, COMP#20662215</t>
  </si>
  <si>
    <t>N/D PACIFICO TRANSF. CANCELACIÓN DE FACTURA#26730572 CNEL EP</t>
  </si>
  <si>
    <t>N/D PACIFICO TRANSF. CANCELACIÓN DE FACTURA#26815569 CNEL EP</t>
  </si>
  <si>
    <t>N/D PACIFICO TRANSF. CANCELACIÓN DE FACTURA#26737862 CNEL EP</t>
  </si>
  <si>
    <t>N/D PACIFICO TRANSF. CANCELACIÓN DE FACTURA#26740478 CNEL EP, CTV, PERIODO 11/DIC/2020 AL 11/ENE/2021</t>
  </si>
  <si>
    <t>N/D PACIFICO TRANSF. CANCELACIÓN DE FACTURA#26750381 CNEL EP</t>
  </si>
  <si>
    <t>N/D PACIFICO TRANSF. CANCELACIÓN DE FACTURA#3801060 CNEL EP</t>
  </si>
  <si>
    <t>N/D PACIFICO PAGO DE PLLAS IESS PREST. HIPOTECARIO MES DE DIC 2020, COMP#9920008</t>
  </si>
  <si>
    <t>N/D PACIFICO PAGO DE PLLAS. IESS PREST. QUIROGRAFARIOS MES DE DIC 2020, COMP#32644391</t>
  </si>
  <si>
    <t>Fact#: 350831 Rec#: 32201 FERRUX S.A.</t>
  </si>
  <si>
    <t>Fact#: 348400-350570 Rec#: 16137 RODRIGUEZ PALMA NELSON IVAN</t>
  </si>
  <si>
    <t>Fact#: 347093-349569 Rec#: 16136 MORA GUERRERO HILDA ANTONIETA</t>
  </si>
  <si>
    <t>Fact#: 347497-349981 Rec#: 16135 NIETO PIN ANDREA ISABELA</t>
  </si>
  <si>
    <t>Fact#: 349024 Rec#: 16134 ROSA MARGARITA  BARRIGA CANTOS</t>
  </si>
  <si>
    <t>Fact#: 350114 Rec#: 16133 CASTRO BARZOLA KEVIN JONATHAN</t>
  </si>
  <si>
    <t>Fact#: 350947 Rec#: 16132 SPORTMEDIC.S.A</t>
  </si>
  <si>
    <t>Fact#: 350202 Rec#: 16131 SOLARTE SOLARTE HERNEY SEBASTIAN</t>
  </si>
  <si>
    <t>Fact#: 347481-349965 Rec#: 16130 DESINTONIO HUAYAMAVE ALBERTO LUIS</t>
  </si>
  <si>
    <t>Fact#: 347209-349683 Rec#: 16129 BAÑOS BARRAGAN FLOR AMERICA</t>
  </si>
  <si>
    <t>Fact#: 346503-348962 Rec#: 16128 MARCOS ROBERTO CALDERON VELASQUEZ</t>
  </si>
  <si>
    <t>Fact#: 349918 Rec#: 16127 SALAZAR TELLO NICOLAS EDUARDO</t>
  </si>
  <si>
    <t>Fact#: 340629-344154-346998 Rec#: 16126 BETSY DEL ROCIO GARCIA CASTRO</t>
  </si>
  <si>
    <t>Fact#: 335543-338485-341477-345001 Rec#: 16125 MARTINEZ OCHOA BRISTOL ANTONIO</t>
  </si>
  <si>
    <t>Fact#: 313122-315777-318473 Rec#: 16124 NUNEZ CEDENO ANGY SABRINA</t>
  </si>
  <si>
    <t>Fact#: 3128-3373-3580 Rec#: 16123 LARREA NARVAEZ SANDY FERNANDA</t>
  </si>
  <si>
    <t>Fact#: 350044 Rec#: 16122 HERNANDEZ MARIA ISABEL</t>
  </si>
  <si>
    <t>Fact#: 334692-337631-340622-344147 Rec#: 32173 DELIA JUDITH LEON LOPEZ</t>
  </si>
  <si>
    <t>Fact#: 349046 Rec#: 32172 VINUEZA GALLARDO CARLOS ENRIQUE</t>
  </si>
  <si>
    <t>Fact#: 348922 Rec#: 32171 NORMA ELISA YEPEZ JIMENEZ</t>
  </si>
  <si>
    <t>Fact#: 350753 Rec#: 32170 ELECTROMOOM S.A.</t>
  </si>
  <si>
    <t>Fact#: 347600-350088 Rec#: 32169 AREVALO PONCE JAVIER MAURICIO</t>
  </si>
  <si>
    <t>Fact#: 349715 Rec#: 32168 LOZANO OTERO RICARDO REIMONDI LOZANO OTERO</t>
  </si>
  <si>
    <t>Fact#: 345566-348069 Rec#: 32167 VALLEJO PROANO FABIAN IGNACIO</t>
  </si>
  <si>
    <t>IC-839</t>
  </si>
  <si>
    <t>Fact#: 337231-340223-343752 Rec#: 32166 GASTON ALLAND CORTEZ ESPINOZA</t>
  </si>
  <si>
    <t>IC-838</t>
  </si>
  <si>
    <t>N/D PACIFICO CANCELACIÓN DE FACTURA#72125760  OTECEL PLAN CORP.</t>
  </si>
  <si>
    <t>Fact#: 349147 Rec#: 32164 JAVIER SANTIAGO GUZHÑAY ANDRADE</t>
  </si>
  <si>
    <t>IC-833</t>
  </si>
  <si>
    <t>Fact#: 349574 Rec#: 32163 QUINTO BAZAN JOHNN HENRY</t>
  </si>
  <si>
    <t>IC-823</t>
  </si>
  <si>
    <t>Fact#: 348902 Rec#: 32162 FATIMA LEONOR AGUILAR MURILLO</t>
  </si>
  <si>
    <t>IC-822</t>
  </si>
  <si>
    <t>Fact#: 350391 Rec#: 32161 GARCIA SORIANO LUZ MARIA</t>
  </si>
  <si>
    <t>IC-821</t>
  </si>
  <si>
    <t>Fact#: 349100 Rec#: 32160 GRACIELA GUADALUPE MEREJILDO VERA</t>
  </si>
  <si>
    <t>IC-820</t>
  </si>
  <si>
    <t>Fact#: 349853 Rec#: 32159 MANRIQUE OSORIO XAVIER ENRIQUE</t>
  </si>
  <si>
    <t>IC-819</t>
  </si>
  <si>
    <t>Fact#: 348964 Rec#: 32158 BELINDA LEONOR QUIJANO GOMEZ</t>
  </si>
  <si>
    <t>IC-818</t>
  </si>
  <si>
    <t>Fact#: 349963 Rec#: 32157 VELIZ CASTRO RICARDO XAVIER</t>
  </si>
  <si>
    <t>IC-817</t>
  </si>
  <si>
    <t>Fact#: 347621-350099 Rec#: 16121 CHELE TORO OSCAR EULICES</t>
  </si>
  <si>
    <t>IC-816</t>
  </si>
  <si>
    <t>Fact#: 350935 Rec#: 16120 ALVARADO BASURTO SEGUNDO GABRIEL</t>
  </si>
  <si>
    <t>IC-815</t>
  </si>
  <si>
    <t>Fact#: 349842 Rec#: 16119 BUENAVENTURA RODRIGUEZ MARIA DEL CARMEN</t>
  </si>
  <si>
    <t>IC-814</t>
  </si>
  <si>
    <t>Fact#: 347430-349910 Rec#: 16118 VELASTEGUI COELLAR MICHAEL PATRICIO</t>
  </si>
  <si>
    <t>IC-813</t>
  </si>
  <si>
    <t>Fact#: 347322-349801 Rec#: 16117 PARRALES GONZALEZ NIXA JASMIN</t>
  </si>
  <si>
    <t>IC-812</t>
  </si>
  <si>
    <t>Fact#: 345692-348195-350423 Rec#: 16116 MITE LOPEZ JESSICA ALEXANDRA</t>
  </si>
  <si>
    <t>IC-811</t>
  </si>
  <si>
    <t>Fact#: 331536-334449-337385-340376-343906 Rec#: 16115 LUIS FERNANDO FALCONES ZAMBRANO</t>
  </si>
  <si>
    <t>IC-810</t>
  </si>
  <si>
    <t>Fact#: 3186-3437 Rec#: 16114 SANCHEZ RIOS FERNANDO ALEXIS</t>
  </si>
  <si>
    <t>IC-809</t>
  </si>
  <si>
    <t>Fact#: 346852-349318 Rec#: 16113 WILINTON ALEXANDER GUZMAN MUÑETON</t>
  </si>
  <si>
    <t>Fact#: 347686-350135 Rec#: 16112 BHURANI SUMEET</t>
  </si>
  <si>
    <t>IC-807</t>
  </si>
  <si>
    <t>Fact#: 349255 Rec#: 16111 ULISES MARTIN VARGAS FIGUEROA</t>
  </si>
  <si>
    <t>IC-806</t>
  </si>
  <si>
    <t>Fact#: 347242-349718 Rec#: 16110 FREIRE ORTIZ PEDRO PABLO</t>
  </si>
  <si>
    <t>IC-805</t>
  </si>
  <si>
    <t>Fact#: 350410 Rec#: 16109 PRECIADO SALVATIERRA PATRICIA PAOLA</t>
  </si>
  <si>
    <t>Fact#: 344537-347250-349728 Rec#: 16108 DUCHI ALCOSER JHONNY FERNANDO</t>
  </si>
  <si>
    <t>Fact#: 346317-348767-350969 Rec#: 32152 ROYAL TOUR S.A.</t>
  </si>
  <si>
    <t>AMERICAN EXPRESS CANCELACION DEBITO TARJETAS GUAYAQUIL- PAGO DE FACT 349153- 349462- 348537- 350766- 349580- 350876- 350878- 349834- 350066- 350155- 350247- 350794- 350293- 350361- 350296- 350117- 350242- 348004- 350318- 350979- 350474  - 350503- 350490</t>
  </si>
  <si>
    <t>Fact#: 345862-348356-350525 Rec#: 32134 AGUILAR BALSECA FANNY TERESA</t>
  </si>
  <si>
    <t>Fact#: 331386-334297-337231 Rec#: 32165 GASTON ALLAND CORTEZ ESPINOZA</t>
  </si>
  <si>
    <t>IC-837</t>
  </si>
  <si>
    <t>Fact#: 350738 Rec#: 32155 STEVEN MICHAEL RAMOS MEZA</t>
  </si>
  <si>
    <t>Fact#: 348510 Rec#: 32154 STEVEN MICHAEL RAMOS MEZA</t>
  </si>
  <si>
    <t>Fact#: 345982 Rec#: 32153 STEVEN MICHAEL RAMOS MEZA</t>
  </si>
  <si>
    <t>Fact#: 349073 Rec#: 32151 ITURRALDE TORRES EDUARDO ANIBAL</t>
  </si>
  <si>
    <t>Fact#: 349146 Rec#: 32150 CAROLINA AMALIA IDROVO PIEDRAHITA</t>
  </si>
  <si>
    <t>Fact#: 349789 Rec#: 32149 PINO MAULME ENRIQUE GABRIEL</t>
  </si>
  <si>
    <t>Fact#: 350024 Rec#: 32148 ANDRADE AMOROZO AUGUSTO GUIDO</t>
  </si>
  <si>
    <t>Fact#: 349288 Rec#: 32147 CAROLINA ALICIA EGAS NUÑEZ</t>
  </si>
  <si>
    <t>Fact#: 346736-349196 Rec#: 16107 JESUS NEREYDA CHIQUITO VERA</t>
  </si>
  <si>
    <t>Fact#: 348973 Rec#: 16106 SANDRA PATRICIA MOREJON LLANOS</t>
  </si>
  <si>
    <t>Fact#: 350355 Rec#: 16105 HENRIQUEZ PAZMINO EVELIN MARGARITA</t>
  </si>
  <si>
    <t>IC-767</t>
  </si>
  <si>
    <t>Fact#: 347492-349976 Rec#: 16104 BOLANO HURTADO SUGEY MERY</t>
  </si>
  <si>
    <t>IC-766</t>
  </si>
  <si>
    <t>Fact#: 344786-347410-349891 Rec#: 16103 MINA MONTANO JUVER RUBEN</t>
  </si>
  <si>
    <t>Fact#: 347104-349581 Rec#: 16102 ARIAS FLORES ENRIQUE SEBASTIAN</t>
  </si>
  <si>
    <t>Fact#: 324550-327331-330102-332962-335886-338831-341826-345349-347850 Rec#: 16101 VELEZ LOZANO HECTOR EDUARDO</t>
  </si>
  <si>
    <t>Fact#: 350632 Rec#: 16100 ANGELICA MARIA BARCIA SAN MARTIN</t>
  </si>
  <si>
    <t>Fact#: 347287-349764 Rec#: 16099 BELARDE BRAVO WILLIAM JASMANI</t>
  </si>
  <si>
    <t>Fact#: 337075-340067-343598 Rec#: 16098 CAJAS MARISCAL JAVIER IGNACIO</t>
  </si>
  <si>
    <t>Fact#: 348535-350764 Rec#: 16097 FOODSERVEC FOOD SERVICE ECUADOR S.A</t>
  </si>
  <si>
    <t>Fact#: 348269-350455 Rec#: 16096 GANCINO TOAPANTA NAPOLEON ISRAEL</t>
  </si>
  <si>
    <t>Fact#: 349883 Rec#: 16095 CEVALLOS BRIONES GEMA PAOLA</t>
  </si>
  <si>
    <t>Fact#: 346750-349211 Rec#: 16094 CARLOS JOSE SALAZAR ALBAN</t>
  </si>
  <si>
    <t>Fact#: 334943-337885-340876-344401 Rec#: 16093 HERBAS MORALES CHRISTIAN ALFREDO</t>
  </si>
  <si>
    <t>Fact#: 335494-338436-341428-344952 Rec#: 16092 BRAVO BRIONES JOSE FEDERICO</t>
  </si>
  <si>
    <t>Fact#: 318547-321261-324020-326793-329557-332408-335329-338271-341263-344787 Rec#: 16091 ITURRALDE THORET ALBERTO FELIX</t>
  </si>
  <si>
    <t>Fact#: 336573-339565-343109-346137 Rec#: 16090 LOOR VIEJO ESTEFANIA EILLIN</t>
  </si>
  <si>
    <t>Fact#: 350097 Rec#: 16089 ROMO VILLAFUERTE MARIA ISABEL</t>
  </si>
  <si>
    <t>Fact#: 347514-349999 Rec#: 16088 MORENO GOMEZ DUQUE ALFREDO</t>
  </si>
  <si>
    <t>Fact#: 347521-350006 Rec#: 16087 MORENO GOMEZ DUQUE ALFREDO</t>
  </si>
  <si>
    <t>Fact#: 347037-349510 Rec#: 32135 WENDY LORENA QUIMIS CHOEZ</t>
  </si>
  <si>
    <t>Fact#: 350308 Rec#: 32133 VARGAS ZAMBRANO HILDA MARIA</t>
  </si>
  <si>
    <t>N/D PACIFICO TRANSF. CANCELACIÓN DE FACTURAS#3969215 CNEL EP</t>
  </si>
  <si>
    <t>N/D PACIFICO TRANSF. CANCELACIÓN DE FACTURA#3675548 CNEL EP</t>
  </si>
  <si>
    <t>N/D PACIFICO TRANSF. CANCELACIÓN DE FACTURA#164445334 CNT EP</t>
  </si>
  <si>
    <t>PAGO TARJ. CORP. CUOTA MES DE ENE-2021</t>
  </si>
  <si>
    <t>Fact#: 346957-349432 Rec#: 16086 YULEXI ANDREA ANGULO ROSALES</t>
  </si>
  <si>
    <t>Fact#: 348952 Rec#: 16085 DANIELA DEL CAMPO VALDEZ</t>
  </si>
  <si>
    <t>IC-747</t>
  </si>
  <si>
    <t>Fact#: 350845 Rec#: 16084 CORPORACION GUERRERO DEL CAMPO CORPGUECONSA</t>
  </si>
  <si>
    <t>Fact#: 350846 Rec#: 16083 CORPORACION GUERRERO DEL CAMPO CORPGUECONSA</t>
  </si>
  <si>
    <t>IC-745</t>
  </si>
  <si>
    <t>Fact#: 349724 Rec#: 16082 YANEZ ARROYO LUIS ALBERTO</t>
  </si>
  <si>
    <t>IC-744</t>
  </si>
  <si>
    <t>Fact#: 347365-349844 Rec#: 16081 AGUIRRE HURTADO KATHERINE ELIZABETH</t>
  </si>
  <si>
    <t>IC-743</t>
  </si>
  <si>
    <t>Fact#: 349132 Rec#: 16080 MARIA ELENA MORA LUZCANDO</t>
  </si>
  <si>
    <t>IC-742</t>
  </si>
  <si>
    <t>Fact#: 344403-347161-349637 Rec#: 16079 ACOSTA HERNANDEZ MARITZA NOEMI</t>
  </si>
  <si>
    <t>Fact#: 349025 Rec#: 16078 PATRICIA ALEXANDRA  COBOS JARA</t>
  </si>
  <si>
    <t>IC-740</t>
  </si>
  <si>
    <t>Fact#: 349710 Rec#: 16077 DE LA O CHACON JOSEPH CHRISTIAN</t>
  </si>
  <si>
    <t>IC-739</t>
  </si>
  <si>
    <t>Fact#: 346982-349456 Rec#: 16076 ALEX RICARDO POLIT LUNA</t>
  </si>
  <si>
    <t>IC-738</t>
  </si>
  <si>
    <t>Fact#: 347164-349640 Rec#: 16075 GOMEZ LOPEZ SAMUEL ELEODORO</t>
  </si>
  <si>
    <t>Fact#: 347966-350300 Rec#: 16074 LOPEZ MALDONADO CARLOS ROLANDO</t>
  </si>
  <si>
    <t>Fact#: 349958 Rec#: 16073 LINDAO RODRIGUEZ STEFANY NARCISA</t>
  </si>
  <si>
    <t>Fact#: 347921-350270 Rec#: 16072 MARIN RIVERA FREDDY OMAR</t>
  </si>
  <si>
    <t>Fact#: 350993 Rec#: 16071 LANDIVAR VELIZ CARLOS ALEX</t>
  </si>
  <si>
    <t>Fact#: 344371-347141-349617 Rec#: 16070 RAMIREZ ROJAS  RONNEY RAFAEL</t>
  </si>
  <si>
    <t>Fact#: 349846 Rec#: 16069 ESCOBAR HERRERA EDISON EDUARDO</t>
  </si>
  <si>
    <t>IC-731</t>
  </si>
  <si>
    <t>Fact#: 351030 Rec#: 16068 MENDOZA VELEZ CARLOS DAMIAN</t>
  </si>
  <si>
    <t>IC-730</t>
  </si>
  <si>
    <t>Fact#: 332528-335451-338393-341385-344909 Rec#: 16067 ESTUPINAN PEREZ EDUARDO</t>
  </si>
  <si>
    <t>IC-729</t>
  </si>
  <si>
    <t>Fact#: 347389-349867 Rec#: 16066 GUAMAN IZA LILIANA ARACELY</t>
  </si>
  <si>
    <t>IC-728</t>
  </si>
  <si>
    <t>Fact#: 347353-349832 Rec#: 16065 ARGUELLO VACILIA HILDA ARACELLY</t>
  </si>
  <si>
    <t>IC-727</t>
  </si>
  <si>
    <t>Fact#: 347593-350080 Rec#: 16064 MENENDEZ GARCIA RODRIGO ANTONIO</t>
  </si>
  <si>
    <t>IC-726</t>
  </si>
  <si>
    <t>Fact#: 344540-347253-349731 Rec#: 32146 DURAN POLIT MARIA DANIELLA</t>
  </si>
  <si>
    <t>IC-725</t>
  </si>
  <si>
    <t>Fact#: 345058-347578-350064 Rec#: 32145 SALAS PLUAS PAULO ROBERTO</t>
  </si>
  <si>
    <t>IC-724</t>
  </si>
  <si>
    <t>Fact#: 349454 Rec#: 32144 XAVIER ALFREDO ZANABRIA VILLAMAR</t>
  </si>
  <si>
    <t>IC-723</t>
  </si>
  <si>
    <t>Fact#: 3443 Rec#: 32143 GUATEMAL COLIMBA JUAN BAUTISTA</t>
  </si>
  <si>
    <t>IC-722</t>
  </si>
  <si>
    <t>Fact#: 349166 Rec#: 32142 MANUEL ISAIAS TAPIA LOPEZ</t>
  </si>
  <si>
    <t>IC-721</t>
  </si>
  <si>
    <t>Fact#: 348479-350707 Rec#: 32141 LABORATORIO BIOTANICALS DEL ECUADOR S.A.</t>
  </si>
  <si>
    <t>IC-720</t>
  </si>
  <si>
    <t>Fact#: 348624-350859 Rec#: 32140 ALVARADO PIN EMILIO PABLO</t>
  </si>
  <si>
    <t>IC-719</t>
  </si>
  <si>
    <t>Fact#: 349746 Rec#: 32139 PAZ SANCHEZ ROXANA MICHELLE</t>
  </si>
  <si>
    <t>IC-718</t>
  </si>
  <si>
    <t>Fact#: 350372 Rec#: 32138 CHACON CALDERON SARITA MARIA DE LOS ANGEL</t>
  </si>
  <si>
    <t>IC-717</t>
  </si>
  <si>
    <t>Fact#: 348940 Rec#: 32137 ALVARO CORNEJO RODRIGUEZ</t>
  </si>
  <si>
    <t>IC-716</t>
  </si>
  <si>
    <t>Fact#: 346512-348971 Rec#: 32136 FAUSTO LEONARDO  ORTIZ DE LA CADENA</t>
  </si>
  <si>
    <t>Fact#: 350790 Rec#: 32132 CONSTRU-YA S.A.</t>
  </si>
  <si>
    <t>Fact#: 751 Rec#: 32131 CONSORCIO VEOLIA-PROACTIVA</t>
  </si>
  <si>
    <t>Fact#: 745 Rec#: 32130 CONSORCIO VEOLIA-PROACTIVA</t>
  </si>
  <si>
    <t>Registro.- Liquidacion actas por Pago de Vacaciones, actual y acumuladas de todo el personal activo</t>
  </si>
  <si>
    <t>EN-8</t>
  </si>
  <si>
    <t>Fact#: 346874-349341 Rec#: 16063 MARTHA WENDY VILLEGAS MONTOYA</t>
  </si>
  <si>
    <t>Fact#: 337879-340870-344394 Rec#: 16062 GAVINO LARREATEGUI  JUAN ALFREDO</t>
  </si>
  <si>
    <t>Fact#: 346462-348920 Rec#: 16061 LINO MARTIN  BRITO BRITO</t>
  </si>
  <si>
    <t>Fact#: 350254 Rec#: 16060 PONCE BURGOS NORMA ISABEL</t>
  </si>
  <si>
    <t>Fact#: 350253 Rec#: 16059 PONCE BURGOS NORMA ISABEL</t>
  </si>
  <si>
    <t>Fact#: 337443-340435-343963 Rec#: 16058 SEGUNDO ELEUTERIO OROVIO COROZO</t>
  </si>
  <si>
    <t>Fact#: 322078-324817-327589-330386-333267-336209-339156-342151-345675-348178 Rec#: 16057 PARADA PARRA MIGUEL ANGEL</t>
  </si>
  <si>
    <t>Fact#: 348884 Rec#: 16056 ORLANDO BOLIVAR RAMOS CRUZ</t>
  </si>
  <si>
    <t>IC-586</t>
  </si>
  <si>
    <t>Fact#: 350931 Rec#: 16055 SOLIS REYES OMAR MICHAEL</t>
  </si>
  <si>
    <t>IC-585</t>
  </si>
  <si>
    <t>Fact#: 349947 Rec#: 16054 MOLINA PALMA WALTER DANIEL</t>
  </si>
  <si>
    <t>IC-584</t>
  </si>
  <si>
    <t>Fact#: 350297 Rec#: 32129 GABINO MIRANDA DAVID EDUARDO</t>
  </si>
  <si>
    <t>IC-582</t>
  </si>
  <si>
    <t>Fact#: 281383-283689-285972 Rec#: 32128 CARLOS PALMIRO SILVA TOASA</t>
  </si>
  <si>
    <t>IC-581</t>
  </si>
  <si>
    <t>Fact#: 348509-350737 Rec#: 32127 ANEMASA S.A.</t>
  </si>
  <si>
    <t>IC-567</t>
  </si>
  <si>
    <t>Fact#: 349260 Rec#: 32126 FEDERICO GUILLERMO VARAS CHIQUITO</t>
  </si>
  <si>
    <t>IC-566</t>
  </si>
  <si>
    <t>Fact#: 348974 Rec#: 32125 PABLO ENRIQUE GONZENBACH IGLESIAS</t>
  </si>
  <si>
    <t>IC-565</t>
  </si>
  <si>
    <t>Fact#: 349648 Rec#: 32124 HERRERA DIAZ HIALINA AMALIA DE LAS ROSAS</t>
  </si>
  <si>
    <t>IC-564</t>
  </si>
  <si>
    <t>Fact#: 347031-349504 Rec#: 16053 PEDRO ROBERTO MERELLO LOPEZ</t>
  </si>
  <si>
    <t>IC-563</t>
  </si>
  <si>
    <t>Fact#: 348953 Rec#: 16052 EDDY MANUEL CHAVEZ CEDEÑO</t>
  </si>
  <si>
    <t>IC-562</t>
  </si>
  <si>
    <t>Fact#: 346466-348924 Rec#: 16051 ALFREDO BARRIGA HOLGUIN</t>
  </si>
  <si>
    <t>IC-561</t>
  </si>
  <si>
    <t>Fact#: 327638-330438-333323-336264-339224-342225-345749-348252 Rec#: 16050 VILLAFUERTE PEREZ PETRA MARIA</t>
  </si>
  <si>
    <t>IC-560</t>
  </si>
  <si>
    <t>Fact#: 346878-349345 Rec#: 16049 MATILDE PILAR MORA QUIROZ</t>
  </si>
  <si>
    <t>IC-559</t>
  </si>
  <si>
    <t>Fact#: 347223-349698 Rec#: 16048 MOLINA ALCIVAR CESAR RAUL</t>
  </si>
  <si>
    <t>IC-558</t>
  </si>
  <si>
    <t>Fact#: 340674-344199-347028 Rec#: 16047 NANCY VERONICA RODRIGUEZ GUTIERREZ</t>
  </si>
  <si>
    <t>IC-557</t>
  </si>
  <si>
    <t>Fact#: 349935 Rec#: 16046 BERMELLO PONCE SALBADOR ATILIO</t>
  </si>
  <si>
    <t>IC-556</t>
  </si>
  <si>
    <t>Fact#: 348891 Rec#: 16045 EDDA GLADYS PARRALES GOMEZ</t>
  </si>
  <si>
    <t>IC-555</t>
  </si>
  <si>
    <t>Fact#: 349000 Rec#: 16044 LAURA BEATRIZ  ENCALADA ESPINOZA</t>
  </si>
  <si>
    <t>IC-554</t>
  </si>
  <si>
    <t>Fact#: 347249-349726 Rec#: 16043 GOMEZ PENAFIEL BLANCA VICTORIA</t>
  </si>
  <si>
    <t>IC-553</t>
  </si>
  <si>
    <t>Fact#: 348661-350896 Rec#: 16042 VIOSCULPT ECUADOR S.A.</t>
  </si>
  <si>
    <t>IC-552</t>
  </si>
  <si>
    <t>Fact#: 335587-338530-341522-345046 Rec#: 16041 SANCHEZ PARRA MAYURI EMILIA</t>
  </si>
  <si>
    <t>Fact#: 350952 Rec#: 16040 TRSC ENTERPRISES S.A</t>
  </si>
  <si>
    <t>IC-550</t>
  </si>
  <si>
    <t>Fact#: 346946-349417 Rec#: 16039 RUTH ANGELICA VERDEZOTO GAIBOR</t>
  </si>
  <si>
    <t>Fact#: 349498 Rec#: 16038 JUVIKA JOHANNA CABUYALES HUACON</t>
  </si>
  <si>
    <t>Fact#: 3621 Rec#: 16037 INKA BURGER</t>
  </si>
  <si>
    <t>IC-547</t>
  </si>
  <si>
    <t>Fact#: 350959-350960 Rec#: 32110 TOPFOOD CIA. LTDA.</t>
  </si>
  <si>
    <t>IC-2536</t>
  </si>
  <si>
    <t>Fact#: 348544 Rec#: 16032 SOCIEDAD DE HECHO SAMBAC</t>
  </si>
  <si>
    <t>Fact#: 350680 Rec#: 32123 SOLUCIONES SEGURAS S.A</t>
  </si>
  <si>
    <t>IC-534</t>
  </si>
  <si>
    <t>Fact#: 350241 Rec#: 16036 CERCADO MENDOZA MARIA AUXILIADORA</t>
  </si>
  <si>
    <t>Fact#: 348741 Rec#: 16035 BRODERIN S.A</t>
  </si>
  <si>
    <t>Fact#: 324849-327616-333295-336235-339194-342190-345714-348217 Rec#: 16034 PILLIGUA ANCHUNDIA SEGUNDO BAUDILLO</t>
  </si>
  <si>
    <t>Fact#: 347923-350271 Rec#: 16033 RIVADENEIRA ZAMBRANO ANGEL FAUSTO</t>
  </si>
  <si>
    <t>Fact#: 347018-349492 Rec#: 16031 ELIDA DEL CARMEN MOREIRA VELEZ</t>
  </si>
  <si>
    <t>Fact#: 348673 Rec#: 16030 CAMPOS VELEZ HENRRY GONZALO</t>
  </si>
  <si>
    <t>Fact#: 339847-343390-346426 Rec#: 16029 ANA MIRIAM ACUÑA AUCATOMA</t>
  </si>
  <si>
    <t>Fact#: 348847 Rec#: 16028 DENNIS TOMALA ALBA ROSA</t>
  </si>
  <si>
    <t>Fact#: 348772 Rec#: 16027 VDS C.C.C</t>
  </si>
  <si>
    <t>IC-510</t>
  </si>
  <si>
    <t>Fact#: 348768 Rec#: 16026 ANTEPARAS FOOD COMPANY ANTEFOOD S.A.</t>
  </si>
  <si>
    <t>IC-509</t>
  </si>
  <si>
    <t>Fact#: 346782-349246 Rec#: 16025 CARLA MARIA GARCIA ANDRADE</t>
  </si>
  <si>
    <t>IC-508</t>
  </si>
  <si>
    <t>Fact#: 347512-349997 Rec#: 16024 BENITEZ SIGUENZA CECILIA DEL CARMEN</t>
  </si>
  <si>
    <t>Fact#: 347538-350025 Rec#: 16023 FERNANDEZ ZAMBRANO ELSA VIOLETA</t>
  </si>
  <si>
    <t>IC-506</t>
  </si>
  <si>
    <t>Fact#: 348099-350376 Rec#: 16022 JIMENEZ OCHOA LUIS ENRIQUE</t>
  </si>
  <si>
    <t>IC-505</t>
  </si>
  <si>
    <t>Fact#: 348135-350395 Rec#: 16021 CABEZAS QUINONEZ LEONELA KATHERINE</t>
  </si>
  <si>
    <t>Fact#: 349230 Rec#: 16020 UBALDO HELIODORO MOTOCHE MEDINA</t>
  </si>
  <si>
    <t>Fact#: 347812-350208 Rec#: 16019 VILLACIS ALVARADO EDGAR EUSTORGIO</t>
  </si>
  <si>
    <t>Fact#: 347386-349864 Rec#: 16018 AGUINO ARTEAGA MARIA DE LOURDES</t>
  </si>
  <si>
    <t>Fact#: 349044 Rec#: 16017 ARCE FLORES NORBERTO</t>
  </si>
  <si>
    <t>Fact#: 325063-327831-330634-333524-336472-339469-343017-346044 Rec#: 16016 DANILO ROMO LEROUX ZUÑIGA</t>
  </si>
  <si>
    <t>Fact#: 322305-323300-326065-328819-331651-334563-337501-340493-344020 Rec#: 16015 DANILO ROMO LEROUX ZUÑIGA</t>
  </si>
  <si>
    <t>Fact#: 340583-344108-346966 Rec#: 16014 JOSE BENITO MUÑOZ ZAMBRANO</t>
  </si>
  <si>
    <t>Fact#: 348372-350542 Rec#: 16013 CASTRO GALARZA RUTH CECILIA</t>
  </si>
  <si>
    <t>Fact#: 3432-3622 Rec#: 32122 LAMINA ALMEIDA SOLEDAD ANGELICA</t>
  </si>
  <si>
    <t>Fact#: 349773 Rec#: 32121 PERALTA CASTILLO ELSA DEL ROCIO</t>
  </si>
  <si>
    <t>Fact#: 347477-349961 Rec#: 32120 MERA ESPINOZA LEONEL ANTONIO</t>
  </si>
  <si>
    <t>Fact#: 347478-349962 Rec#: 32119 MERA ESPINOZA LEONEL ANTONIO</t>
  </si>
  <si>
    <t>Fact#: 350787 Rec#: 32118 EDGAR MARCELO MERA VASQUEZ</t>
  </si>
  <si>
    <t>Fact#: 347670-350126 Rec#: 32117 ROCA AGUILERA FRANCISCO</t>
  </si>
  <si>
    <t>Fact#: 3281-3510 Rec#: 32116 LAMIÑA ALMEIDA  SOLEDAD ANGELICA</t>
  </si>
  <si>
    <t>Fact#: 348875 Rec#: 32115 LORENA VANONI ARMIJOS</t>
  </si>
  <si>
    <t>Fact#: 350851 Rec#: 32114 DELGADO VINTIMILLA CARLOS FERNANDO</t>
  </si>
  <si>
    <t>Fact#: 348397-350566 Rec#: 32112 CAMPOSANO VACA GLENDA MARJORIE</t>
  </si>
  <si>
    <t>Fact#: 350745 Rec#: 32111 OPENGROUP S.A.</t>
  </si>
  <si>
    <t>Fact#: 346933 Rec#: 32109 CARMEN ELIZABETH BELTRAN GARCES</t>
  </si>
  <si>
    <t>Fact#: 347128-349605 Rec#: 32107 MORENO VELOZ ELECTRA AZUCENA</t>
  </si>
  <si>
    <t>Fact#: 329683-332537 Rec#: 32223 SAMPEDRO BASURTO MARIA JULIANA</t>
  </si>
  <si>
    <t>Fact#: 348442-350668 Rec#: 32108 DVT DEL ECUADOR S.A</t>
  </si>
  <si>
    <t>Fact#: 348386-350555 Rec#: 32106 DE SANTIS NEIRA JUAN JAIME CRISTIAN</t>
  </si>
  <si>
    <t>Fact#: 350829 Rec#: 32105 SINERGIA MARIN SANCHEZ S.A. SINERMASA</t>
  </si>
  <si>
    <t>Fact#: 336742-339736-350962 Rec#: 32097 COBREXLEG SA</t>
  </si>
  <si>
    <t>Fact#: 3578 Rec#: 32104 CALLE DURAN DIEGO VINICIO</t>
  </si>
  <si>
    <t>Fact#: 346580-349041 Rec#: 32103 RIOS ORELLANA INGRID DE LA CRUZ</t>
  </si>
  <si>
    <t>Fact#: 348770-350972 Rec#: 32102 PAN ZI</t>
  </si>
  <si>
    <t>Fact#: 348769-350971 Rec#: 32101 PAN ZI</t>
  </si>
  <si>
    <t>Fact#: 346876-349343 Rec#: 32100 ROMELIA JACOBA FERNANDEZ RAMIREZ</t>
  </si>
  <si>
    <t>Fact#: 348880 Rec#: 32099 LOURDES DEL ROCIO CHAVEZ VELEZ</t>
  </si>
  <si>
    <t>Fact#: 349587 Rec#: 32098 LOPEZ PALACIOS DANNY CHRISTIAN</t>
  </si>
  <si>
    <t>Fact#: 346730-349191 Rec#: 32096 CARLOS IVAN AGUIRRE GARCIA</t>
  </si>
  <si>
    <t>Fact#: 348965 Rec#: 32095 FERNANDO GABRIEL AVILES USCOCOVICH</t>
  </si>
  <si>
    <t>Fact#: 348478-350706 Rec#: 32094 LABORATORIO BIOTANICALS DEL ECUADOR S.A.</t>
  </si>
  <si>
    <t>Fact#: 350986 Rec#: 32093 SERVICIO DE OFICINA COMPUTARIZADO SEROFICOM S.A.</t>
  </si>
  <si>
    <t>Fact#: 348882 Rec#: 32092 SIMON EMILIO BRIONES LOOR</t>
  </si>
  <si>
    <t>Fact#: 349818 Rec#: 16012 VELASQUEZ POLIT NINA NATASHA</t>
  </si>
  <si>
    <t>Fact#: 349700 Rec#: 16011 ARROBA VALENCIA  JULIO ZENON</t>
  </si>
  <si>
    <t>Fact#: 349448 Rec#: 16010 JACKELINE LUCIA LOOR ORTEGA</t>
  </si>
  <si>
    <t>Fact#: 347319-349798 Rec#: 16009 ZHICAY CARRILLO FRANKLIN GEOVANNY</t>
  </si>
  <si>
    <t>Fact#: 348725 Rec#: 16008 SPORTMEDIC.S.A</t>
  </si>
  <si>
    <t>Fact#: 348161-350408 Rec#: 16007 HOLGUIN VAQUE PEDRO PABLO</t>
  </si>
  <si>
    <t>Fact#: 347264-349742 Rec#: 16006 DUPRE MELLA HERNAN TADEO</t>
  </si>
  <si>
    <t>Fact#: 347520-350005 Rec#: 16005 ORTEGA ARGUELLO GISELLA LORENA</t>
  </si>
  <si>
    <t>Fact#: 347804-350203 Rec#: 16004 ARROYO MOURA RENE PATRICIO</t>
  </si>
  <si>
    <t>Fact#: 347198-349673 Rec#: 16003 PERALTA GODOY JORGE DAVID</t>
  </si>
  <si>
    <t>Fact#: 349336 Rec#: 16002 CECILIA ISABEL PORTILLA ESPINOZA</t>
  </si>
  <si>
    <t>Fact#: 344351-347125-349602 Rec#: 16001 ORRALA BALLADARES  JENNIFFER ALEXANDRA</t>
  </si>
  <si>
    <t>Fact#: 347216-349690 Rec#: 16000 SALEM ONETO MARIA AUXILIADORA</t>
  </si>
  <si>
    <t>Fact#: 347229-349704 Rec#: 15999 CAZAR ERAZO RODRIGO ARTURO</t>
  </si>
  <si>
    <t>Fact#: 347300-349778 Rec#: 15998 VALLEJO MARTINEZ LEIDIZ DIANA</t>
  </si>
  <si>
    <t>Fact#: 349360 Rec#: 15997 FELIX EDUARDO CARRERA CEDEÑO</t>
  </si>
  <si>
    <t>Fact#: 349037 Rec#: 15996 SALAZAR CARRILLO MARIA ANDREA</t>
  </si>
  <si>
    <t>Fact#: 348013-350323 Rec#: 15995 PENAFIEL MOSQUERA MIRNA LORGIA</t>
  </si>
  <si>
    <t>IC-391</t>
  </si>
  <si>
    <t>Fact#: 347029-349502 Rec#: 15994 NARCISA MIRELLA ANDRADE SALTOS</t>
  </si>
  <si>
    <t>IC-390</t>
  </si>
  <si>
    <t>Fact#: 346888-349356 Rec#: 15993 JORJY JIMY RIVERA MONTIEL</t>
  </si>
  <si>
    <t>IC-389</t>
  </si>
  <si>
    <t>Fact#: 347576-350062 Rec#: 15992 BALSECA CALVA GRACIELA RAQUEL</t>
  </si>
  <si>
    <t>Fact#: 346781-349245 Rec#: 15991 MOISES SIGIFREDO OBANDO MONTENEGRO</t>
  </si>
  <si>
    <t>Fact#: 319875-322643-325400-328147-330968-333883-336829-339840-343383-346420 Rec#: 15990 CARMEN CECILIA SORIA FLORENCIA</t>
  </si>
  <si>
    <t>Fact#: 344181-347016-349490 Rec#: 15989 DAVID PETER CHAVEZ GUALE</t>
  </si>
  <si>
    <t>Fact#: 349302 Rec#: 15988 JAVIER ENRIQUE ARTEAGA MENENDEZ</t>
  </si>
  <si>
    <t>Fact#: 348326 Rec#: 32091 BATTEN SORIANO CARLOS ARTURO</t>
  </si>
  <si>
    <t>IC-367</t>
  </si>
  <si>
    <t>Fact#: 346513 Rec#: 32089 CHRISTIAN ARTHUR KONANZ SCHOTEL</t>
  </si>
  <si>
    <t>IC-359</t>
  </si>
  <si>
    <t>LUIS GALO IDROBO ACEBO CANCELA TELEFONO 3903240 ABONA SGTE FACTURA, PAGO WETSERN UNION</t>
  </si>
  <si>
    <t>AT-3207</t>
  </si>
  <si>
    <t>Fact#: 339796 Rec#: 32008 REPLACHEM SA REPRESENTACIONES PLASTICAS Y QUIMICAS</t>
  </si>
  <si>
    <t>Fact#: 350919 Rec#: 32090 MARRIOTT S.A</t>
  </si>
  <si>
    <t>IC-364</t>
  </si>
  <si>
    <t>Fact#: 347302-349780 Rec#: 32088 JARAMILLO RIVERA WILLIAN ADOLFO</t>
  </si>
  <si>
    <t>IC-358</t>
  </si>
  <si>
    <t>Fact#: 346063-348573-350801 Rec#: 32087 FINANCORE NET SERVICIOS TRANSACIONALES FINANCIEROS FICONET S.A.</t>
  </si>
  <si>
    <t>IC-233</t>
  </si>
  <si>
    <t>Fact#: 320734-323485-326252-329010-331848-334761-337700-340692-344217 Rec#: 32086 JORGE ALBERTO NORERO SANTOS</t>
  </si>
  <si>
    <t>IC-232</t>
  </si>
  <si>
    <t>Fact#: 3588 Rec#: 32085 JIMENEZ BERNAL TANIA BEATRIZ</t>
  </si>
  <si>
    <t>IC-231</t>
  </si>
  <si>
    <t>Fact#: 349979 Rec#: 32084 VILLON SORIANO DIOSELINA SOLEDAD</t>
  </si>
  <si>
    <t>IC-230</t>
  </si>
  <si>
    <t>Fact#: 349782 Rec#: 32083 GONZALEZ SANCHEZ CESAR IVAN</t>
  </si>
  <si>
    <t>IC-229</t>
  </si>
  <si>
    <t>Fact#: 346520-348978 Rec#: 32082 MARIA DOLORES COBOS MARMOLEJO</t>
  </si>
  <si>
    <t>IC-228</t>
  </si>
  <si>
    <t>Fact#: 346463-348921 Rec#: 32081 ELIANA JOANELY BARCHI GUTIERREZ</t>
  </si>
  <si>
    <t>Fact#: 349120 Rec#: 32080 GUILLERMO IGNACIO JORGE BAQUERIZO VASQUEZ</t>
  </si>
  <si>
    <t>IC-225</t>
  </si>
  <si>
    <t>Fact#: 348779-350977 Rec#: 32079 MÜLLER CARDENAS MICHAEL</t>
  </si>
  <si>
    <t>IC-224</t>
  </si>
  <si>
    <t>Fact#: 348529-350757 Rec#: 32078 WILMER JONAS MEJIA LEON</t>
  </si>
  <si>
    <t>IC-223</t>
  </si>
  <si>
    <t>Fact#: 347861-350237 Rec#: 32077 MONTES BRIONES JEFFERSON ANTONIO</t>
  </si>
  <si>
    <t>IC-222</t>
  </si>
  <si>
    <t>Fact#: 347862-350238 Rec#: 32076 MONTES BRIONES JEFFERSON ANTONIO</t>
  </si>
  <si>
    <t>IC-221</t>
  </si>
  <si>
    <t>Fact#: 347238-349713 Rec#: 32075 ZAMBRANO MOREIRA LUIS ALFREDO</t>
  </si>
  <si>
    <t>Fact#: 349377 Rec#: 32074 CRISTIAN ALAN PARRALES TUMBACO</t>
  </si>
  <si>
    <t>Fact#: 347317-349796 Rec#: 32073 BERNAL MORAN ALEX XAVIER</t>
  </si>
  <si>
    <t>Fact#: 348470-350696 Rec#: 32072 JORGE RODRIGUEZ Y DUQUE</t>
  </si>
  <si>
    <t>Fact#: 350354 Rec#: 32071 CASTRO ESPINALES LUCELINA PRIMITIVA</t>
  </si>
  <si>
    <t>Fact#: 347535-350022 Rec#: 32070 GUERRERO RENDON VICTORIA EDITA</t>
  </si>
  <si>
    <t>Fact#: 350641 Rec#: 32069 ASOC. PRO. NEW YORK 12 DE SEPTIEMBRE</t>
  </si>
  <si>
    <t>Fact#: 350634 Rec#: 32068 ASOC. PRO. NEW YORK 12 DE SEPTIEMBRE</t>
  </si>
  <si>
    <t>Fact#: 349396 Rec#: 32067 MELCHOR MAURICIO VALENCIA PEREZ</t>
  </si>
  <si>
    <t>Fact#: 349199 Rec#: 32066 MIRIAM ANTONIETA MARIDUEÑA VALENZUELA</t>
  </si>
  <si>
    <t>Fact#: 350385 Rec#: 15987 MONTEALEGRE PEDRO JOAQUIN</t>
  </si>
  <si>
    <t>Fact#: 3511 Rec#: 15986 GUERRERO CASTRO ROSA ELVIRA</t>
  </si>
  <si>
    <t>Fact#: 349835 Rec#: 15985 ORTEGA CONFORME  JANET AURORA</t>
  </si>
  <si>
    <t>Fact#: 349929 Rec#: 15984 FERNANDEZ PACHECO DIANA ISABEL</t>
  </si>
  <si>
    <t>Fact#: 349869 Rec#: 15983 YUMBLA MENDIETA MONICA ELIZABETH</t>
  </si>
  <si>
    <t>Fact#: 346608-349068 Rec#: 15982 LOPEZ LOPEZ WASHINGTON FERMIN</t>
  </si>
  <si>
    <t>Fact#: 350298 Rec#: 15981 SANCHEZ PEREZ FRANCISCO ROBERTO</t>
  </si>
  <si>
    <t>Fact#: 348977 Rec#: 15980 MARCOS ALFREDO CHANG HI FONG</t>
  </si>
  <si>
    <t>Fact#: 348285-350468 Rec#: 15979 ALAVA CORNEJO JOSE ISRAEL</t>
  </si>
  <si>
    <t>Fact#: 348890 Rec#: 15978 LIDIA JUDITH OJEDA RUIZ</t>
  </si>
  <si>
    <t>Fact#: 347795-350197 Rec#: 15977 BUSTAMANTE CHUQUIMARCA SANDRA ELIZABETH</t>
  </si>
  <si>
    <t>Fact#: 347926-350274 Rec#: 15976 MACIAS GRACIA JOHNNY FRANCISCO</t>
  </si>
  <si>
    <t>Fact#: 349583 Rec#: 15975 SUAREZ MAGALLANES JULIO ALFONSO</t>
  </si>
  <si>
    <t>Fact#: 349022 Rec#: 15974 MARIA DEL CARMEN VERA VALVERDE</t>
  </si>
  <si>
    <t>Fact#: 339888-343428-346453 Rec#: 15973 FREDERIC HUMBERTO RIVERA ADUM</t>
  </si>
  <si>
    <t>Fact#: 348810 Rec#: 15972 LANDIVAR VELIZ CARLOS ALEX</t>
  </si>
  <si>
    <t>Fact#: 346737-349197 Rec#: 15971 MARIA DEL ROSARIO GUZMAN MASPONS</t>
  </si>
  <si>
    <t>Fact#: 350173 Rec#: 15970 ALZAMORA ALVARADO HECTOR JAVIER</t>
  </si>
  <si>
    <t>Fact#: 347134-349610 Rec#: 15969 BURGOS BRIONES MARIA PAMELA</t>
  </si>
  <si>
    <t>Fact#: 3501 Rec#: 15968 ESPIN BIFARINI LOURDES TAMARA</t>
  </si>
  <si>
    <t>Fact#: 344527-347243-349719 Rec#: 15967 SARMIENTO SARMIENTO JULIO RODRIGO</t>
  </si>
  <si>
    <t>Fact#: 344706-347359-349839 Rec#: 15966 CORTEZ AVILES PEDRO ROGELIO</t>
  </si>
  <si>
    <t>Fact#: 347529-350015 Rec#: 15965 TOBAR MOROCHO JOSE AUGUSTO</t>
  </si>
  <si>
    <t>Fact#: 349226 Rec#: 15964 KEVIN BLADIMIR PONCE GREFA</t>
  </si>
  <si>
    <t>Fact#: 348000-350316 Rec#: 15963 MERA NERO JHONNY ALEXANDER</t>
  </si>
  <si>
    <t>Fact#: 346778-349242 Rec#: 15962 RUBEN ESTEBAN URRUTIA VINUEZA</t>
  </si>
  <si>
    <t>Fact#: 3288-3516 Rec#: 15961 SANGUNA RON TANIA GRICELDA</t>
  </si>
  <si>
    <t>Fact#: 347791-350194 Rec#: 15960 MENDEZ CARABALI FREDDY MANUEL</t>
  </si>
  <si>
    <t>Fact#: 350311 Rec#: 15959 LEON GARCIA MARCELA VERONICA</t>
  </si>
  <si>
    <t>Fact#: 349795 Rec#: 15958 ROMAN ALVARADO LILIAN ISIDORA</t>
  </si>
  <si>
    <t>Fact#: 349792 Rec#: 15957 ROCAFUERTE FIGUEROA DILGLA MARIANELA</t>
  </si>
  <si>
    <t>Fact#: 347279-349756 Rec#: 15956 GONZALEZ MURO CARLOS LUIS</t>
  </si>
  <si>
    <t>Fact#: 349048 Rec#: 15955 NELIS MARIA PINARGOTE YEPEZ</t>
  </si>
  <si>
    <t>Fact#: 347140-349616 Rec#: 15954 MURILLO MIRANDA GUILLERMO XAVIER</t>
  </si>
  <si>
    <t>Fact#: 345716-348219-350435 Rec#: 15953 PENA MUENTES MARCELA EDELMIRA</t>
  </si>
  <si>
    <t>Fact#: 3406 Rec#: 32063 SANTIAGO JAVIER NIETO CARRERA</t>
  </si>
  <si>
    <t>Fact#: 348241-350440 Rec#: 32062 VERA  CARCHIPULLA DOUGLAS  JOEL</t>
  </si>
  <si>
    <t>Fact#: 348241 Rec#: 32061 VERA  CARCHIPULLA DOUGLAS  JOEL</t>
  </si>
  <si>
    <t>Fact#: 346728-349189 Rec#: 32060 GIOMAR PAOLA CHOEZ CATUTO</t>
  </si>
  <si>
    <t>Fact#: 349124 Rec#: 32059 MARIA CRISTINA LOAIZA BREVI</t>
  </si>
  <si>
    <t>Fact#: 348945 Rec#: 32058 OMAR  PALADINES CORDOVA</t>
  </si>
  <si>
    <t>Fact#: 3574 Rec#: 32007 CABEZAS GUERRA MARIA DEL CARMEN</t>
  </si>
  <si>
    <t>Fact#: 3365 Rec#: 32006 CABEZAS GUERRA MARIA DEL CARMEN</t>
  </si>
  <si>
    <t>Fact#: 341199-344723-347369 Rec#: 32057 CASTILLO PALMA DANIEL ALFREDO</t>
  </si>
  <si>
    <t>IC-135</t>
  </si>
  <si>
    <t>Fact#: 350648 Rec#: 32056 AUTOMEKANO CIA. LTDA</t>
  </si>
  <si>
    <t>Fact#: 350642 Rec#: 32055 ASOC. DE PROPIETARIOS URB. TERRASOL</t>
  </si>
  <si>
    <t>IC-132</t>
  </si>
  <si>
    <t>Fact#: 350639 Rec#: 32054 EFFICACITAS CONSULTORA CIA.LTDA.</t>
  </si>
  <si>
    <t>IC-131</t>
  </si>
  <si>
    <t>Fact#: 350638 Rec#: 32053 EFFICACITAS CONSULTORA CIA.LTDA.</t>
  </si>
  <si>
    <t>IC-130</t>
  </si>
  <si>
    <t>Fact#: 350637 Rec#: 32052 EFFICACITAS CONSULTORA CIA.LTDA.</t>
  </si>
  <si>
    <t>IC-129</t>
  </si>
  <si>
    <t>Fact#: 350732 Rec#: 32051 BELLUSCIO S.A.</t>
  </si>
  <si>
    <t>Fact#: 350833 Rec#: 32050 INDUVERIKA S.A.</t>
  </si>
  <si>
    <t>IC-127</t>
  </si>
  <si>
    <t>Fact#: 350740 Rec#: 32049 DUPROCSA S.A.</t>
  </si>
  <si>
    <t>IC-126</t>
  </si>
  <si>
    <t>Fact#: 349980 Rec#: 32048 CANDO REYES JOSE MAURICIO</t>
  </si>
  <si>
    <t>IC-125</t>
  </si>
  <si>
    <t>Fact#: 348885 Rec#: 32047 GISELLE MARIELA CLEMENTE VERA</t>
  </si>
  <si>
    <t>IC-124</t>
  </si>
  <si>
    <t>Fact#: 348987 Rec#: 32046 FRANKLIN JOAQUIN  DOMINGUEZ VARGAS</t>
  </si>
  <si>
    <t>IC-123</t>
  </si>
  <si>
    <t>Fact#: 350186 Rec#: 32045 ZULVY BEDON LAGOS</t>
  </si>
  <si>
    <t>IC-122</t>
  </si>
  <si>
    <t>Fact#: 348871 Rec#: 32044 EVA MARIA VINUEZA OCAÑA</t>
  </si>
  <si>
    <t>IC-120</t>
  </si>
  <si>
    <t>Fact#: 348887 Rec#: 32043 JUAN JOSE CHACON PACHECO</t>
  </si>
  <si>
    <t>IC-119</t>
  </si>
  <si>
    <t>Fact#: 349136 Rec#: 32042 LUIS CARLOS ABAD YCAZA</t>
  </si>
  <si>
    <t>IC-118</t>
  </si>
  <si>
    <t>Fact#: 349258 Rec#: 32041 ANTONIO IGNACIO ARTEAGA FERAUD</t>
  </si>
  <si>
    <t>IC-117</t>
  </si>
  <si>
    <t>Fact#: 349043 Rec#: 32040 MANRIQUEZ SALAZAR MARIA PAZ</t>
  </si>
  <si>
    <t>IC-116</t>
  </si>
  <si>
    <t>Fact#: 349453 Rec#: 32039 RICARDO PABLO FALCONI DUEÑAS</t>
  </si>
  <si>
    <t>IC-113</t>
  </si>
  <si>
    <t>Fact#: 348926 Rec#: 32038 JENNY CEDEÑO CAAMAÑO</t>
  </si>
  <si>
    <t>IC-112</t>
  </si>
  <si>
    <t>Fact#: 348878 Rec#: 32037 ROBERTO MUZZIO NARANJO</t>
  </si>
  <si>
    <t>IC-111</t>
  </si>
  <si>
    <t>Fact#: 349040 Rec#: 32036 CARLOS ALBERTO RENDON PALMA</t>
  </si>
  <si>
    <t>IC-110</t>
  </si>
  <si>
    <t>Fact#: 349058 Rec#: 32035 TERESA DE LA CRUZ TOSCANO BRITO</t>
  </si>
  <si>
    <t>IC-109</t>
  </si>
  <si>
    <t>Fact#: 348874 Rec#: 32034 MARIA ROSA DUNN YCAZA</t>
  </si>
  <si>
    <t>IC-108</t>
  </si>
  <si>
    <t>Fact#: 350326 Rec#: 32033 JOSE FRANCISCO  FERNANDEZ   ESPINOZA</t>
  </si>
  <si>
    <t>IC-107</t>
  </si>
  <si>
    <t>Fact#: 348888 Rec#: 32032 JAIRO ALBERTO GOMEZ COELLO</t>
  </si>
  <si>
    <t>IC-106</t>
  </si>
  <si>
    <t>Fact#: 348899 Rec#: 32031 ISABEL ROSARIO QUINDE SORIANO</t>
  </si>
  <si>
    <t>Fact#: 349368 Rec#: 32030 FERNANDO XAVIER DROUET CEDEÑO</t>
  </si>
  <si>
    <t>Fact#: 350416 Rec#: 32029 NIEVES RODRIGUEZ JORGE ELIECER</t>
  </si>
  <si>
    <t>IC-103</t>
  </si>
  <si>
    <t>Fact#: 349804 Rec#: 32028 ESPANA BAJANA STEFANIA ELIZABETH</t>
  </si>
  <si>
    <t>IC-102</t>
  </si>
  <si>
    <t>Fact#: 349205 Rec#: 32027 GUILLERMO ELOY SERRANO GOMEZ</t>
  </si>
  <si>
    <t>Fact#: 348931 Rec#: 32026 JOSE JOAQUIN OLMEDO CASTELLO</t>
  </si>
  <si>
    <t>Fact#: 349190 Rec#: 32025 JUAN XAVIER BENEDETI RIPALDA</t>
  </si>
  <si>
    <t>Fact#: 349970 Rec#: 32024 PERALTA BENITEZ ROBERTO ELIAS</t>
  </si>
  <si>
    <t>Fact#: 348984 Rec#: 32023 FAUSTO EDUARDO  CARBO RIVERA</t>
  </si>
  <si>
    <t>Fact#: 349410 Rec#: 32022 CARLOS ADALBERTO SALAVARRIA PALMA</t>
  </si>
  <si>
    <t>Fact#: 348963 Rec#: 32021 PAULA JESUS SALAZAR MACIAS</t>
  </si>
  <si>
    <t>IC-95</t>
  </si>
  <si>
    <t>Fact#: 349629 Rec#: 32020 GILBERT SILVA CECILIA MARIA</t>
  </si>
  <si>
    <t>Fact#: 349127 Rec#: 32019 LUIS EDUARDO SANCHEZ TIMM</t>
  </si>
  <si>
    <t>IC-93</t>
  </si>
  <si>
    <t>Fact#: 350069 Rec#: 32018 SUSANA HERMELINDA ANALUISA HARO</t>
  </si>
  <si>
    <t>IC-92</t>
  </si>
  <si>
    <t>Fact#: 349116 Rec#: 32017 GISELLA MARIA YUNES ANDRADE</t>
  </si>
  <si>
    <t>Fact#: 348925 Rec#: 32016 MONICA CRIOLLO SALAZAR</t>
  </si>
  <si>
    <t>Fact#: 348937 Rec#: 32015 LUIS CESAR GAMARRA GONZALES</t>
  </si>
  <si>
    <t>IC-89</t>
  </si>
  <si>
    <t>Fact#: 349030 Rec#: 32014 ANA LUCRECIA  CABRERA GARCIA</t>
  </si>
  <si>
    <t>Fact#: 350027 Rec#: 32013 VINUEZA GARCIA EDISON EDUARDO</t>
  </si>
  <si>
    <t>Fact#: 348908 Rec#: 32012 KETTY ARACELY GAROFALO LEON</t>
  </si>
  <si>
    <t>Fact#: 349312 Rec#: 32011 CARLOS BENJAMIN ROSALES PINO</t>
  </si>
  <si>
    <t>Fact#: 349042 Rec#: 32010 UVIDIA SALTOS  CARLOS BOLIVAR</t>
  </si>
  <si>
    <t>Fact#: 349421 Rec#: 32009 RICARDO ARMANDO COLOMA MOLINA</t>
  </si>
  <si>
    <t>Fact#: 346663 Rec#: 32005 MARIA CRISTINA LOAIZA BREVI</t>
  </si>
  <si>
    <t>Fact#: 349754 Rec#: 32004 LOGROÑO REYES VICENTE JAVIER</t>
  </si>
  <si>
    <t>Fact#: 3473 Rec#: 15952 CRUZ JOSE AMABLE</t>
  </si>
  <si>
    <t>Fact#: 350077 Rec#: 15951 PARRALES CABRERA TEOFILO CELESTINO</t>
  </si>
  <si>
    <t>Fact#: 321279-324037-326811-329577-332429-335350-338292-341284-344808 Rec#: 15950 CANDEL LOPEZ DOUGLAS KEVIN</t>
  </si>
  <si>
    <t>Fact#: 348550 Rec#: 15949 ALLINPUBLICIDAD&amp;MARKETING S A</t>
  </si>
  <si>
    <t>Fact#: 341120-344645-347323 Rec#: 15948 ZAMORA AVILA ANGELA MARIA</t>
  </si>
  <si>
    <t>Fact#: 323242-326007-328759-331589-334501-337438-340430-343958 Rec#: 15947 LUDGARDA CRISTINA SILVA JAUREGUI</t>
  </si>
  <si>
    <t>Fact#: 349350 Rec#: 15946 JAVIER FEDERICO VILLON ANASTACIO</t>
  </si>
  <si>
    <t>Fact#: 3449 Rec#: 15945 CADENA CHONTASI OLGA MARIA</t>
  </si>
  <si>
    <t>Fact#: 348077-350360 Rec#: 15944 MARTINEZ LOOR LOURDES ELIZABETH</t>
  </si>
  <si>
    <t>Fact#: 331442-334355-337289-340280-343810 Rec#: 15943 HOLGER FREDDY CAMPOVERDE CARBAJO</t>
  </si>
  <si>
    <t>IC-65</t>
  </si>
  <si>
    <t>Fact#: 349777 Rec#: 15942 PILAY QUINDE ALEXI ANDRES</t>
  </si>
  <si>
    <t>IC-64</t>
  </si>
  <si>
    <t>Fact#: 349186 Rec#: 15941 NUBIA CICELY LOPEZ CONTRERAS</t>
  </si>
  <si>
    <t>IC-63</t>
  </si>
  <si>
    <t>Fact#: 349455 Rec#: 15940 CARLOS RAUL CARPIO FREIRE</t>
  </si>
  <si>
    <t>IC-62</t>
  </si>
  <si>
    <t>Fact#: 349622 Rec#: 15939 MERCHAN  PEREZ FABIAN BERNARDINO</t>
  </si>
  <si>
    <t>IC-61</t>
  </si>
  <si>
    <t>Fact#: 347072-349547 Rec#: 15938 ROBAYO GONZALEZ ROBERTO JAVIER</t>
  </si>
  <si>
    <t>IC-60</t>
  </si>
  <si>
    <t>Fact#: 322493-325252-328010-330817-333709-336653-339646-343191-346219 Rec#: 15937 MORANTE VILLARREAL ROBERTO OMAR</t>
  </si>
  <si>
    <t>IC-59</t>
  </si>
  <si>
    <t>Fact#: 322339-325096-327863-330667-333556-336502-339499-343047-346074 Rec#: 15936 MORANTE VILLARREAL ROBERTO OMAR</t>
  </si>
  <si>
    <t>IC-58</t>
  </si>
  <si>
    <t>Fact#: 346789-349253 Rec#: 15935 NAIM ANTONIO YUNES MARIDUEÑA</t>
  </si>
  <si>
    <t>IC-57</t>
  </si>
  <si>
    <t>Fact#: 350171 Rec#: 15934 VITE CALDERON PEDRO PABLO</t>
  </si>
  <si>
    <t>IC-56</t>
  </si>
  <si>
    <t>Fact#: 350057 Rec#: 15933 FLORES GORDILLO LUIS EDUARDO</t>
  </si>
  <si>
    <t>Fact#: 349413 Rec#: 15932 EDUARDO CAMPOSANO ULLOA</t>
  </si>
  <si>
    <t>Fact#: 350457 Rec#: 15931 LAINEZ FRANCO MILDRED BETSABE</t>
  </si>
  <si>
    <t>Fact#: 349129 Rec#: 15930 CESAR AUGUSTO BAQUERIZO AROSEMENA</t>
  </si>
  <si>
    <t>Fact#: 344744-347383-349861 Rec#: 15929 INTRIAGO GANCHOZO ANGELA MERCEDES</t>
  </si>
  <si>
    <t>Fact#: 350029 Rec#: 15928 CUEVA SAREZ JENNIFER STEFANIA</t>
  </si>
  <si>
    <t>Fact#: 349501 Rec#: 15927 MAYI CECIBEL VILLACRES GUZMAN</t>
  </si>
  <si>
    <t>Fact#: 323067-325829-328579-331404-334315-337249-340240-343769 Rec#: 15926 GISELA LEONOR GARCIA VARGAS</t>
  </si>
  <si>
    <t>Fact#: 349590 Rec#: 15925 VASQUEZ AYALA MARIA DE LOURDES</t>
  </si>
  <si>
    <t>Fact#: 3505 Rec#: 15924 GUTIERREZ ALVAREZ TERESA EUGENIA</t>
  </si>
  <si>
    <t>Fact#: 349452 Rec#: 15923 CARLOS ENRIQUE PAZ FIALLOS</t>
  </si>
  <si>
    <t>Fact#: 350337 Rec#: 15922 ARAUJO AGUIRRE JUAN JOSE</t>
  </si>
  <si>
    <t>Fact#: 347188-349663 Rec#: 15921 VERA GUZMAN SILVIA AZUCENA</t>
  </si>
  <si>
    <t>IC-17</t>
  </si>
  <si>
    <t>Fact#: 349975 Rec#: 15920 QUIMI LOPEZ FROILAN TITO</t>
  </si>
  <si>
    <t>IC-16</t>
  </si>
  <si>
    <t>Fact#: 350419 Rec#: 15919 MENDEZ LAINEZ RUTH ELIZABETH</t>
  </si>
  <si>
    <t>IC-15</t>
  </si>
  <si>
    <t>Fact#: 337324-340315-343845 Rec#: 15918 MARIA ELIZABETH SANTOS MACIAS</t>
  </si>
  <si>
    <t>IC-14</t>
  </si>
  <si>
    <t>Fact#: 347940-350284 Rec#: 15917 MORENO TELLO CELI DURINDANA</t>
  </si>
  <si>
    <t>IC-13</t>
  </si>
  <si>
    <t>Fact#: 321879-324631-327413-330184-333044-335968-338913-341909-345432-347935 Rec#: 15916 MORAN MERA SANDRA ISABEL</t>
  </si>
  <si>
    <t>IC-12</t>
  </si>
  <si>
    <t>Fact#: 345636-348139-350396 Rec#: 15915 RIZZO BASTIDAS CECILIA ELIZABETH</t>
  </si>
  <si>
    <t>IC-11</t>
  </si>
  <si>
    <t>Fact#: 350471 Rec#: 15914 SORIA LAMAN HARRY SUN</t>
  </si>
  <si>
    <t>Fact#: 350252 Rec#: 32003 GUALAN HIDALGO MARCO ANTONIO</t>
  </si>
  <si>
    <t>Fact#: 350251 Rec#: 32002 GUALAN HIDALGO MARCO ANTONIO</t>
  </si>
  <si>
    <t>Fact#: 347211-349684 Rec#: 15913 ANANGONO COTTO ALEXANDRA MARIBEL</t>
  </si>
  <si>
    <t>Fact#: 349286 Rec#: 15912 OMAR JOSSUE GRANIZO HUAYAMAVE</t>
  </si>
  <si>
    <t>Fact#: 349765 Rec#: 15911 MENDEZ VILLON CARMEN MARISOL</t>
  </si>
  <si>
    <t>Fact#: 350121 Rec#: 15910 BORBOR MORENO LUIS ANTONIO</t>
  </si>
  <si>
    <t>Fact#: 322674-325431-328179-330998-333913-336859-339870-343412 Rec#: 15909 DELIA AMPARO SALMERON ACOSTA</t>
  </si>
  <si>
    <t>Fact#: 346631-349092 Rec#: 15908 NESTOR AGUSTIN SIMANCAS PINTA</t>
  </si>
  <si>
    <t>Fact#: 341481-345005-347551 Rec#: 15907 ZAMBRANO COLLAGUAZO HECTOR FABIAN</t>
  </si>
  <si>
    <t>Fact#: 349632 Rec#: 15906 SANCHEZ CARRIEL NARCISA DE JESUS</t>
  </si>
  <si>
    <t>Fact#: 331585-334497-337434-340425-343953 Rec#: 15905 MONICA JOHANA MURILLO NARANJO</t>
  </si>
  <si>
    <t>Ene/2021</t>
  </si>
  <si>
    <t>20210101</t>
  </si>
  <si>
    <t>18:39:09</t>
  </si>
  <si>
    <t>REC-3295-1TWC-225716</t>
  </si>
  <si>
    <t>20210102</t>
  </si>
  <si>
    <t>13:54:19</t>
  </si>
  <si>
    <t>REC-3371-EGEG-260934</t>
  </si>
  <si>
    <t>13:37:17</t>
  </si>
  <si>
    <t>REC-4257-A219-163516</t>
  </si>
  <si>
    <t>13:30:18</t>
  </si>
  <si>
    <t>REC-3412-PTE5-302829</t>
  </si>
  <si>
    <t>12:59:40</t>
  </si>
  <si>
    <t>REC-3370-A6JI-264203</t>
  </si>
  <si>
    <t>11:47:01</t>
  </si>
  <si>
    <t>REC-609-A3AI-94513</t>
  </si>
  <si>
    <t>11:28:10</t>
  </si>
  <si>
    <t>REC-5552-A944-299362</t>
  </si>
  <si>
    <t>10:59:40</t>
  </si>
  <si>
    <t>REC-390-BBF4-323577</t>
  </si>
  <si>
    <t>10:49:49</t>
  </si>
  <si>
    <t>REC-4960-A1QG-102065</t>
  </si>
  <si>
    <t>20210103</t>
  </si>
  <si>
    <t>16:00:17</t>
  </si>
  <si>
    <t>REC-223-B7CD-584542</t>
  </si>
  <si>
    <t>REC-097-AJSC-504762</t>
  </si>
  <si>
    <t>14:58:29</t>
  </si>
  <si>
    <t>REC-4961-A24R-40902</t>
  </si>
  <si>
    <t>12:21:23</t>
  </si>
  <si>
    <t>REC-3175-A3LN-140011</t>
  </si>
  <si>
    <t>12:14:22</t>
  </si>
  <si>
    <t>REC-3370-A6JI-264280</t>
  </si>
  <si>
    <t>11:49:26</t>
  </si>
  <si>
    <t>REC-3808-A3Z9-536548</t>
  </si>
  <si>
    <t>11:22:32</t>
  </si>
  <si>
    <t>REC-3187-YWS5-613902</t>
  </si>
  <si>
    <t>10:50:31</t>
  </si>
  <si>
    <t>REC-609-A3AI-94683</t>
  </si>
  <si>
    <t>18:45:28</t>
  </si>
  <si>
    <t>REC-7828-LV64-1184</t>
  </si>
  <si>
    <t>18:42:28</t>
  </si>
  <si>
    <t>REC-3187-YWS5-614012</t>
  </si>
  <si>
    <t>18:17:45</t>
  </si>
  <si>
    <t>REC-613-BK8R-429003</t>
  </si>
  <si>
    <t>20210104</t>
  </si>
  <si>
    <t>17:58:59</t>
  </si>
  <si>
    <t>REC-048-QNCI-635860</t>
  </si>
  <si>
    <t>REC-4966-A3Z7-363699</t>
  </si>
  <si>
    <t>17:05:46</t>
  </si>
  <si>
    <t>REC-3187-A2UB-164332</t>
  </si>
  <si>
    <t>16:46:16</t>
  </si>
  <si>
    <t>REC-585-VR9E-509160</t>
  </si>
  <si>
    <t>15:44:24</t>
  </si>
  <si>
    <t>REC-5585-RQ83-26374</t>
  </si>
  <si>
    <t>15:44:04</t>
  </si>
  <si>
    <t>REC-518-RI6W-435908</t>
  </si>
  <si>
    <t>15:41:22</t>
  </si>
  <si>
    <t>REC-072-AJ3R-256310</t>
  </si>
  <si>
    <t>REC-3301-CTQ4-355422</t>
  </si>
  <si>
    <t>15:09:24</t>
  </si>
  <si>
    <t>REC-090-ULDN-605561</t>
  </si>
  <si>
    <t>15:08:42</t>
  </si>
  <si>
    <t>REC-3187-A2UB-164299</t>
  </si>
  <si>
    <t>14:40:22</t>
  </si>
  <si>
    <t>REC-095-AJSE-680237</t>
  </si>
  <si>
    <t>14:36:17</t>
  </si>
  <si>
    <t>REC-090-IRFP-596437</t>
  </si>
  <si>
    <t>14:35:59</t>
  </si>
  <si>
    <t>REC-090-IRFP-596436</t>
  </si>
  <si>
    <t>14:23:01</t>
  </si>
  <si>
    <t>REC-3577-A1IU-160106</t>
  </si>
  <si>
    <t>14:10:58</t>
  </si>
  <si>
    <t>REC-7764-SS85-498</t>
  </si>
  <si>
    <t>13:14:12</t>
  </si>
  <si>
    <t>REC-3187-A2UE-51955</t>
  </si>
  <si>
    <t>13:03:43</t>
  </si>
  <si>
    <t>REC-3295-1TWC-225850</t>
  </si>
  <si>
    <t>12:46:38</t>
  </si>
  <si>
    <t>REC-5762-FE91-342259</t>
  </si>
  <si>
    <t>12:41:38</t>
  </si>
  <si>
    <t>REC-4257-A221-134655</t>
  </si>
  <si>
    <t>REC-3792-A39T-124635</t>
  </si>
  <si>
    <t>12:34:41</t>
  </si>
  <si>
    <t>REC-4190-A13K-389854</t>
  </si>
  <si>
    <t>12:18:00</t>
  </si>
  <si>
    <t>REC-944-LRJW-294504</t>
  </si>
  <si>
    <t>11:40:28</t>
  </si>
  <si>
    <t>REC-165-LOA2-162754</t>
  </si>
  <si>
    <t>11:25:29</t>
  </si>
  <si>
    <t>REC-609-A3AI-94856</t>
  </si>
  <si>
    <t>11:21:32</t>
  </si>
  <si>
    <t>REC-008-PB65-388864</t>
  </si>
  <si>
    <t>11:07:12</t>
  </si>
  <si>
    <t>REC-090-9SKJ-454227</t>
  </si>
  <si>
    <t>REC-5987-GFL4-327000</t>
  </si>
  <si>
    <t>09:11:12</t>
  </si>
  <si>
    <t>REC-568-YXPM-431756</t>
  </si>
  <si>
    <t>20210105</t>
  </si>
  <si>
    <t>20:05:47</t>
  </si>
  <si>
    <t>REC-5474-A871-413017</t>
  </si>
  <si>
    <t>19:28:30</t>
  </si>
  <si>
    <t>REC-5635-A2YS-31170</t>
  </si>
  <si>
    <t>REC-3175-A3LN-140502</t>
  </si>
  <si>
    <t>18:33:08</t>
  </si>
  <si>
    <t>REC-944-ZF9M-207871</t>
  </si>
  <si>
    <t>18:20:00</t>
  </si>
  <si>
    <t>REC-3187-YWS5-614255</t>
  </si>
  <si>
    <t>17:45:25</t>
  </si>
  <si>
    <t>REC-3022-FNNL-548396</t>
  </si>
  <si>
    <t>17:39:33</t>
  </si>
  <si>
    <t>REC-4164-A1CB-127862</t>
  </si>
  <si>
    <t>17:31:48</t>
  </si>
  <si>
    <t>REC-4303-IAI3-407217</t>
  </si>
  <si>
    <t>17:22:02</t>
  </si>
  <si>
    <t>REC-7545-PS31-4848</t>
  </si>
  <si>
    <t>16:43:00</t>
  </si>
  <si>
    <t>REC-022-K28C-409691</t>
  </si>
  <si>
    <t>16:39:51</t>
  </si>
  <si>
    <t>REC-3520-A1CH-270732</t>
  </si>
  <si>
    <t>16:21:17</t>
  </si>
  <si>
    <t>REC-611-J4ZN-511127</t>
  </si>
  <si>
    <t>15:58:23</t>
  </si>
  <si>
    <t>REC-3109-TTH2-693550</t>
  </si>
  <si>
    <t>15:56:36</t>
  </si>
  <si>
    <t>REC-7276-RQ45-401417</t>
  </si>
  <si>
    <t>15:33:37</t>
  </si>
  <si>
    <t>REC-4963-A3A0-399814</t>
  </si>
  <si>
    <t>14:16:50</t>
  </si>
  <si>
    <t>REC-613-BK8R-429123</t>
  </si>
  <si>
    <t>13:31:41</t>
  </si>
  <si>
    <t>REC-3187-YWS5-614192</t>
  </si>
  <si>
    <t>13:17:09</t>
  </si>
  <si>
    <t>REC-4164-A1CB-127790</t>
  </si>
  <si>
    <t>13:15:48</t>
  </si>
  <si>
    <t>REC-223-B7CD-584865</t>
  </si>
  <si>
    <t>13:00:45</t>
  </si>
  <si>
    <t>REC-4313-IAI9-390846</t>
  </si>
  <si>
    <t>12:59:53</t>
  </si>
  <si>
    <t>REC-049-A2U2-57938</t>
  </si>
  <si>
    <t>3920363</t>
  </si>
  <si>
    <t>0907909998</t>
  </si>
  <si>
    <t>12:58:44</t>
  </si>
  <si>
    <t>REC-4319-A1I3-28127</t>
  </si>
  <si>
    <t>12:57:04</t>
  </si>
  <si>
    <t>REC-3182-YQHD-275423</t>
  </si>
  <si>
    <t>12:42:28</t>
  </si>
  <si>
    <t>REC-3808-A3Z9-536778</t>
  </si>
  <si>
    <t>12:33:30</t>
  </si>
  <si>
    <t>REC-072-AV01-3140</t>
  </si>
  <si>
    <t>12:11:55</t>
  </si>
  <si>
    <t>REC-061-ZT95-90544</t>
  </si>
  <si>
    <t>12:04:22</t>
  </si>
  <si>
    <t>REC-3175-C8JC-318670</t>
  </si>
  <si>
    <t>12:03:21</t>
  </si>
  <si>
    <t>REC-223-V7XD-281196</t>
  </si>
  <si>
    <t>12:00:42</t>
  </si>
  <si>
    <t>REC-3172-YIGY-284436</t>
  </si>
  <si>
    <t>11:20:37</t>
  </si>
  <si>
    <t>REC-3370-A6JI-264563</t>
  </si>
  <si>
    <t>11:17:19</t>
  </si>
  <si>
    <t>REC-4717-FRZ4-383244</t>
  </si>
  <si>
    <t>REC-3371-LD0C-299787</t>
  </si>
  <si>
    <t>10:48:25</t>
  </si>
  <si>
    <t>REC-4301-IAI1-380730</t>
  </si>
  <si>
    <t>10:32:42</t>
  </si>
  <si>
    <t>REC-5117-A283-5361</t>
  </si>
  <si>
    <t>09:44:28</t>
  </si>
  <si>
    <t>REC-3412-PTE5-375392</t>
  </si>
  <si>
    <t>20210106</t>
  </si>
  <si>
    <t>19:21:16</t>
  </si>
  <si>
    <t>REC-3370-A6JI-264904</t>
  </si>
  <si>
    <t>18:41:33</t>
  </si>
  <si>
    <t>REC-3172-LIO6-133616</t>
  </si>
  <si>
    <t>17:56:48</t>
  </si>
  <si>
    <t>REC-223-V7XD-281486</t>
  </si>
  <si>
    <t>15:58:19</t>
  </si>
  <si>
    <t>REC-4164-A1LY-142701</t>
  </si>
  <si>
    <t>15:23:59</t>
  </si>
  <si>
    <t>REC-245-BEJI-679545</t>
  </si>
  <si>
    <t>15:07:11</t>
  </si>
  <si>
    <t>REC-011-VD5Z-362333</t>
  </si>
  <si>
    <t>15:05:03</t>
  </si>
  <si>
    <t>REC-3792-A39T-124977</t>
  </si>
  <si>
    <t>14:30:54</t>
  </si>
  <si>
    <t>REC-3172-YIHD-254500</t>
  </si>
  <si>
    <t>14:13:18</t>
  </si>
  <si>
    <t>REC-3370-A6JI-264827</t>
  </si>
  <si>
    <t>14:09:42</t>
  </si>
  <si>
    <t>REC-3370-A6JI-264825</t>
  </si>
  <si>
    <t>13:37:43</t>
  </si>
  <si>
    <t>REC-3022-A364-135007</t>
  </si>
  <si>
    <t>13:07:48</t>
  </si>
  <si>
    <t>REC-3422-A25Y-102993</t>
  </si>
  <si>
    <t>REC-223-V7XD-281385</t>
  </si>
  <si>
    <t>12:56:36</t>
  </si>
  <si>
    <t>REC-3158-KURJ-213883</t>
  </si>
  <si>
    <t>REC-4966-A3Z7-431146</t>
  </si>
  <si>
    <t>11:28:38</t>
  </si>
  <si>
    <t>REC-223-B7CD-585016</t>
  </si>
  <si>
    <t>11:28:22</t>
  </si>
  <si>
    <t>REC-518-RI6W-436069</t>
  </si>
  <si>
    <t>11:02:41</t>
  </si>
  <si>
    <t>REC-048-QNCI-635978</t>
  </si>
  <si>
    <t>at-3207</t>
  </si>
  <si>
    <t>11:02:12</t>
  </si>
  <si>
    <t>REC-5310-Z4YZ-424300</t>
  </si>
  <si>
    <t>10:49:45</t>
  </si>
  <si>
    <t>REC-5206-A2D9-14476</t>
  </si>
  <si>
    <t>10:49:27</t>
  </si>
  <si>
    <t>REC-3172-LIO4-248483</t>
  </si>
  <si>
    <t>10:44:04</t>
  </si>
  <si>
    <t>REC-045-VMU0-353324</t>
  </si>
  <si>
    <t>10:37:46</t>
  </si>
  <si>
    <t>REC-7910-VL67-422760</t>
  </si>
  <si>
    <t>09:41:32</t>
  </si>
  <si>
    <t>REC-4319-1AH9-8092</t>
  </si>
  <si>
    <t>09:10:18</t>
  </si>
  <si>
    <t>REC-4007-OIT2-417052</t>
  </si>
  <si>
    <t>REC-5585-A2XB-73503</t>
  </si>
  <si>
    <t>20210107</t>
  </si>
  <si>
    <t>18:36:30</t>
  </si>
  <si>
    <t>REC-027-AJSJ-567733</t>
  </si>
  <si>
    <t>3908460</t>
  </si>
  <si>
    <t>0920694569</t>
  </si>
  <si>
    <t>18:27:34</t>
  </si>
  <si>
    <t>REC-096-ZU7N-261757</t>
  </si>
  <si>
    <t>17:13:01</t>
  </si>
  <si>
    <t>REC-5695-A2E3-25657</t>
  </si>
  <si>
    <t>17:12:23</t>
  </si>
  <si>
    <t>REC-5695-A2E3-25656</t>
  </si>
  <si>
    <t>16:59:10</t>
  </si>
  <si>
    <t>REC-072-AV01-3498</t>
  </si>
  <si>
    <t>16:26:50</t>
  </si>
  <si>
    <t>REC-072-KBN0-266474</t>
  </si>
  <si>
    <t>16:15:27</t>
  </si>
  <si>
    <t>REC-7438-RR76-3470</t>
  </si>
  <si>
    <t>15:59:24</t>
  </si>
  <si>
    <t>REC-3182-YQHD-275725</t>
  </si>
  <si>
    <t>15:58:58</t>
  </si>
  <si>
    <t>REC-5594-A1BC-17764</t>
  </si>
  <si>
    <t>15:06:08</t>
  </si>
  <si>
    <t>REC-3360-IPEN-234220</t>
  </si>
  <si>
    <t>14:09:58</t>
  </si>
  <si>
    <t>REC-3792-A24Z-568279</t>
  </si>
  <si>
    <t>14:01:27</t>
  </si>
  <si>
    <t>REC-348-1R2Q-451575</t>
  </si>
  <si>
    <t>13:50:58</t>
  </si>
  <si>
    <t>REC-5635-A2YS-31346</t>
  </si>
  <si>
    <t>13:17:18</t>
  </si>
  <si>
    <t>REC-4963-A3A0-464933</t>
  </si>
  <si>
    <t>12:41:32</t>
  </si>
  <si>
    <t>REC-536-2GEZ-353710</t>
  </si>
  <si>
    <t>REC-3187-A2UB-164665</t>
  </si>
  <si>
    <t>3908467</t>
  </si>
  <si>
    <t>0912765435001</t>
  </si>
  <si>
    <t>12:12:40</t>
  </si>
  <si>
    <t>REC-3370-A6JI-264955</t>
  </si>
  <si>
    <t>11:35:08</t>
  </si>
  <si>
    <t>REC-3360-IPEN-234198</t>
  </si>
  <si>
    <t>REC-3808-A3Z9-537017</t>
  </si>
  <si>
    <t>10:17:09</t>
  </si>
  <si>
    <t>REC-223-B7CD-585156</t>
  </si>
  <si>
    <t>3901365</t>
  </si>
  <si>
    <t>1792210666001</t>
  </si>
  <si>
    <t>10:14:54</t>
  </si>
  <si>
    <t>REC-609-A3AI-95400</t>
  </si>
  <si>
    <t>09:55:50</t>
  </si>
  <si>
    <t>REC-097-AJSC-505175</t>
  </si>
  <si>
    <t>3908282</t>
  </si>
  <si>
    <t>1304645912</t>
  </si>
  <si>
    <t>09:15:48</t>
  </si>
  <si>
    <t>REC-223-B7CD-585127</t>
  </si>
  <si>
    <t>08:28:09</t>
  </si>
  <si>
    <t>REC-355-J4YM-681240</t>
  </si>
  <si>
    <t>20210108</t>
  </si>
  <si>
    <t>17:44:47</t>
  </si>
  <si>
    <t>REC-7601-SS26-416005</t>
  </si>
  <si>
    <t>16:37:33</t>
  </si>
  <si>
    <t>REC-348-1R2Q-451767</t>
  </si>
  <si>
    <t>15:23:08</t>
  </si>
  <si>
    <t>REC-049-A518-1572931</t>
  </si>
  <si>
    <t>REC-008-PB65-389410</t>
  </si>
  <si>
    <t>14:30:33</t>
  </si>
  <si>
    <t>REC-3172-YIGY-284864</t>
  </si>
  <si>
    <t>14:07:51</t>
  </si>
  <si>
    <t>REC-4278-IOI5-493476</t>
  </si>
  <si>
    <t>13:27:04</t>
  </si>
  <si>
    <t>REC-096-LIO1-554026</t>
  </si>
  <si>
    <t>12:57:03</t>
  </si>
  <si>
    <t>REC-3370-A6JI-265083</t>
  </si>
  <si>
    <t>11:55:37</t>
  </si>
  <si>
    <t>REC-348-1R2Q-451693</t>
  </si>
  <si>
    <t>11:16:00</t>
  </si>
  <si>
    <t>REC-3792-A24Z-568425</t>
  </si>
  <si>
    <t>11:10:52</t>
  </si>
  <si>
    <t>REC-3370-A6JI-265053</t>
  </si>
  <si>
    <t>11:08:46</t>
  </si>
  <si>
    <t>REC-3187-A2UB-164761</t>
  </si>
  <si>
    <t>11:01:37</t>
  </si>
  <si>
    <t>REC-3187-YWS5-614472</t>
  </si>
  <si>
    <t>10:49:30</t>
  </si>
  <si>
    <t>REC-4934-A1ZV-485175</t>
  </si>
  <si>
    <t>3908299</t>
  </si>
  <si>
    <t>1204185142</t>
  </si>
  <si>
    <t>10:31:23</t>
  </si>
  <si>
    <t>REC-3187-YWS5-614460</t>
  </si>
  <si>
    <t>10:25:03</t>
  </si>
  <si>
    <t>REC-3260-CTO1-483929</t>
  </si>
  <si>
    <t>10:16:23</t>
  </si>
  <si>
    <t>REC-045-VMU0-353709</t>
  </si>
  <si>
    <t>20210109</t>
  </si>
  <si>
    <t>17:32:02</t>
  </si>
  <si>
    <t>REC-090-ULDN-606523</t>
  </si>
  <si>
    <t>15:23:21</t>
  </si>
  <si>
    <t>REC-072-KBN0-266904</t>
  </si>
  <si>
    <t>14:38:35</t>
  </si>
  <si>
    <t>REC-3370-A6JI-265193</t>
  </si>
  <si>
    <t>14:04:40</t>
  </si>
  <si>
    <t>REC-518-RI70-195678</t>
  </si>
  <si>
    <t>3908237</t>
  </si>
  <si>
    <t>0601155252</t>
  </si>
  <si>
    <t>11:48:36</t>
  </si>
  <si>
    <t>REC-3808-A3Z9-537210</t>
  </si>
  <si>
    <t>08:12:19</t>
  </si>
  <si>
    <t>REC-355-N45U-574575</t>
  </si>
  <si>
    <t>08:12:03</t>
  </si>
  <si>
    <t>REC-355-N45U-574574</t>
  </si>
  <si>
    <t>20210110</t>
  </si>
  <si>
    <t>19:20:37</t>
  </si>
  <si>
    <t>REC-3370-A6JI-265306</t>
  </si>
  <si>
    <t>13:20:19</t>
  </si>
  <si>
    <t>REC-5635-A2YS-31577</t>
  </si>
  <si>
    <t>12:09:28</t>
  </si>
  <si>
    <t>REC-027-AJSJ-567958</t>
  </si>
  <si>
    <t>20210111</t>
  </si>
  <si>
    <t>20:30:53</t>
  </si>
  <si>
    <t>REC-3676-AAK8-564796</t>
  </si>
  <si>
    <t>18:27:50</t>
  </si>
  <si>
    <t>REC-7731-SS58-2460</t>
  </si>
  <si>
    <t>17:24:04</t>
  </si>
  <si>
    <t>REC-3201-Y46O-433705</t>
  </si>
  <si>
    <t>16:36:15</t>
  </si>
  <si>
    <t>REC-5310-Z4YZ-558126</t>
  </si>
  <si>
    <t>16:29:00</t>
  </si>
  <si>
    <t>REC-7779-SS95-557770</t>
  </si>
  <si>
    <t>3908458</t>
  </si>
  <si>
    <t>0926860198001</t>
  </si>
  <si>
    <t>15:46:36</t>
  </si>
  <si>
    <t>REC-4313-IAI9-555986</t>
  </si>
  <si>
    <t>15:34:06</t>
  </si>
  <si>
    <t>REC-348-1R2Q-451907</t>
  </si>
  <si>
    <t>15:26:14</t>
  </si>
  <si>
    <t>REC-944-LRJW-295298</t>
  </si>
  <si>
    <t>14:47:44</t>
  </si>
  <si>
    <t>REC-342-EBMO-288427</t>
  </si>
  <si>
    <t>14:37:41</t>
  </si>
  <si>
    <t>REC-3808-A3Z9-537352</t>
  </si>
  <si>
    <t>14:28:24</t>
  </si>
  <si>
    <t>REC-4257-A219-164416</t>
  </si>
  <si>
    <t>14:22:55</t>
  </si>
  <si>
    <t>REC-3109-TTH2-694116</t>
  </si>
  <si>
    <t>13:24:44</t>
  </si>
  <si>
    <t>REC-3792-A39T-125442</t>
  </si>
  <si>
    <t>REC-5310-Z4YZ-549194</t>
  </si>
  <si>
    <t>13:07:08</t>
  </si>
  <si>
    <t>REC-223-B7CD-585702</t>
  </si>
  <si>
    <t>12:16:44</t>
  </si>
  <si>
    <t>REC-518-RI6W-436410</t>
  </si>
  <si>
    <t>11:46:23</t>
  </si>
  <si>
    <t>REC-3370-A6JI-265336</t>
  </si>
  <si>
    <t>11:44:18</t>
  </si>
  <si>
    <t>REC-609-A1M3-329858</t>
  </si>
  <si>
    <t>11:38:09</t>
  </si>
  <si>
    <t>REC-3554-PTY2-544436</t>
  </si>
  <si>
    <t>REC-095-AJSE-681229</t>
  </si>
  <si>
    <t>11:37:19</t>
  </si>
  <si>
    <t>REC-095-AJSE-681228</t>
  </si>
  <si>
    <t>11:36:39</t>
  </si>
  <si>
    <t>REC-095-AJSE-681227</t>
  </si>
  <si>
    <t>3946968</t>
  </si>
  <si>
    <t>1710929744</t>
  </si>
  <si>
    <t>09:01:35</t>
  </si>
  <si>
    <t>REC-7417-PR22-535580</t>
  </si>
  <si>
    <t>20210112</t>
  </si>
  <si>
    <t>REC-3422-A3IU-641252</t>
  </si>
  <si>
    <t>18:48:23</t>
  </si>
  <si>
    <t>REC-3422-A3IU-641251</t>
  </si>
  <si>
    <t>18:01:38</t>
  </si>
  <si>
    <t>REC-165-M8MT-662352</t>
  </si>
  <si>
    <t>17:43:04</t>
  </si>
  <si>
    <t>REC-3577-A1IU-160902</t>
  </si>
  <si>
    <t>REC-223-B7CD-585919</t>
  </si>
  <si>
    <t>REC-3022-FNNL-549252</t>
  </si>
  <si>
    <t>17:10:40</t>
  </si>
  <si>
    <t>REC-611-HYM3-106054</t>
  </si>
  <si>
    <t>16:48:09</t>
  </si>
  <si>
    <t>REC-3512-A4FC-283333</t>
  </si>
  <si>
    <t>REC-4976-A25U-7427</t>
  </si>
  <si>
    <t>15:03:15</t>
  </si>
  <si>
    <t>REC-096-ZU7N-262219</t>
  </si>
  <si>
    <t>3908312</t>
  </si>
  <si>
    <t>0905782546</t>
  </si>
  <si>
    <t>14:50:03</t>
  </si>
  <si>
    <t>REC-3422-A3IU-641199</t>
  </si>
  <si>
    <t>14:08:38</t>
  </si>
  <si>
    <t>REC-3370-A6JI-265506</t>
  </si>
  <si>
    <t>14:01:50</t>
  </si>
  <si>
    <t>REC-072-TTF1-325822</t>
  </si>
  <si>
    <t>13:45:44</t>
  </si>
  <si>
    <t>REC-3187-A2UE-52821</t>
  </si>
  <si>
    <t>REC-5311-A2GH-20184</t>
  </si>
  <si>
    <t>REC-3187-A2UE-52811</t>
  </si>
  <si>
    <t>12:37:32</t>
  </si>
  <si>
    <t>REC-5801-PRI3-577504</t>
  </si>
  <si>
    <t>12:16:26</t>
  </si>
  <si>
    <t>REC-609-A3AI-95783</t>
  </si>
  <si>
    <t>REC-5635-A2YS-31689</t>
  </si>
  <si>
    <t>10:15:17</t>
  </si>
  <si>
    <t>REC-3187-A2UE-52784</t>
  </si>
  <si>
    <t>09:32:46</t>
  </si>
  <si>
    <t>REC-4963-A3A0-568202</t>
  </si>
  <si>
    <t>20210113</t>
  </si>
  <si>
    <t>22:21:33</t>
  </si>
  <si>
    <t>REC-5310-Z4YZ-623045</t>
  </si>
  <si>
    <t>19:15:10</t>
  </si>
  <si>
    <t>REC-3295-1T8E-235098</t>
  </si>
  <si>
    <t>18:59:28</t>
  </si>
  <si>
    <t>REC-4164-A1CB-128345</t>
  </si>
  <si>
    <t>18:20:02</t>
  </si>
  <si>
    <t>REC-4316-IOU4-619609</t>
  </si>
  <si>
    <t>17:01:48</t>
  </si>
  <si>
    <t>REC-5680-XTE2-2987</t>
  </si>
  <si>
    <t>16:26:10</t>
  </si>
  <si>
    <t>REC-3422-A3IU-641357</t>
  </si>
  <si>
    <t>16:26:03</t>
  </si>
  <si>
    <t>REC-023-P4U6-467014</t>
  </si>
  <si>
    <t>23923006</t>
  </si>
  <si>
    <t>1758463234</t>
  </si>
  <si>
    <t>16:23:32</t>
  </si>
  <si>
    <t>REC-3370-A6JI-265654</t>
  </si>
  <si>
    <t>14:10:57</t>
  </si>
  <si>
    <t>REC-3510-A4F9-250344</t>
  </si>
  <si>
    <t>14:06:18</t>
  </si>
  <si>
    <t>REC-3172-LIO5-573547</t>
  </si>
  <si>
    <t>13:53:00</t>
  </si>
  <si>
    <t>REC-223-B7CD-586043</t>
  </si>
  <si>
    <t>13:06:56</t>
  </si>
  <si>
    <t>REC-3792-A24Z-569245</t>
  </si>
  <si>
    <t>11:15:07</t>
  </si>
  <si>
    <t>REC-348-AB9D-152223</t>
  </si>
  <si>
    <t>REC-609-A3AI-95894</t>
  </si>
  <si>
    <t>20210114</t>
  </si>
  <si>
    <t>18:20:49</t>
  </si>
  <si>
    <t>REC-3187-A2UB-165404</t>
  </si>
  <si>
    <t>17:18:54</t>
  </si>
  <si>
    <t>REC-3533-A4H5-393359</t>
  </si>
  <si>
    <t>23923112</t>
  </si>
  <si>
    <t>1715031827001</t>
  </si>
  <si>
    <t>17:13:52</t>
  </si>
  <si>
    <t>REC-3161-KURB-442793</t>
  </si>
  <si>
    <t>3909197</t>
  </si>
  <si>
    <t>0929357531</t>
  </si>
  <si>
    <t>REC-3172-LIO3-79457</t>
  </si>
  <si>
    <t>15:25:41</t>
  </si>
  <si>
    <t>REC-3172-YIGY-285372</t>
  </si>
  <si>
    <t>REC-3187-YWS5-614900</t>
  </si>
  <si>
    <t>15:14:21</t>
  </si>
  <si>
    <t>REC-7754-SS80-119</t>
  </si>
  <si>
    <t>14:40:28</t>
  </si>
  <si>
    <t>REC-3577-A26V-537171</t>
  </si>
  <si>
    <t>13:25:36</t>
  </si>
  <si>
    <t>REC-551-VOI9-576810</t>
  </si>
  <si>
    <t>11:12:34</t>
  </si>
  <si>
    <t>REC-4810-FSJ5-630519</t>
  </si>
  <si>
    <t>11:11:02</t>
  </si>
  <si>
    <t>REC-045-AFEZ-578295</t>
  </si>
  <si>
    <t>10:57:23</t>
  </si>
  <si>
    <t>REC-678-3V18-578588</t>
  </si>
  <si>
    <t>10:47:16</t>
  </si>
  <si>
    <t>REC-4164-A1LY-143314</t>
  </si>
  <si>
    <t>10:16:11</t>
  </si>
  <si>
    <t>REC-7451-QPQ1-8831</t>
  </si>
  <si>
    <t>REC-4717-FRZ4-627252</t>
  </si>
  <si>
    <t>REC-3774-ABA2-626335</t>
  </si>
  <si>
    <t>3908510</t>
  </si>
  <si>
    <t>1203396468</t>
  </si>
  <si>
    <t>20210115</t>
  </si>
  <si>
    <t>18:06:04</t>
  </si>
  <si>
    <t>REC-165-LOA2-164331</t>
  </si>
  <si>
    <t>3903352</t>
  </si>
  <si>
    <t>0301057717</t>
  </si>
  <si>
    <t>15:58:39</t>
  </si>
  <si>
    <t>REC-3161-KURB-442951</t>
  </si>
  <si>
    <t>REC-5328-A640-666804</t>
  </si>
  <si>
    <t>15:21:49</t>
  </si>
  <si>
    <t>REC-4301-IAI1-666085</t>
  </si>
  <si>
    <t>15:06:19</t>
  </si>
  <si>
    <t>REC-4007-OIT2-665330</t>
  </si>
  <si>
    <t>14:18:18</t>
  </si>
  <si>
    <t>REC-028-AJSG-568090</t>
  </si>
  <si>
    <t>13:35:48</t>
  </si>
  <si>
    <t>REC-090-ULDN-607191</t>
  </si>
  <si>
    <t>REC-5585-RQ83-27644</t>
  </si>
  <si>
    <t>11:16:05</t>
  </si>
  <si>
    <t>REC-342-EBMO-288880</t>
  </si>
  <si>
    <t>11:11:16</t>
  </si>
  <si>
    <t>REC-3520-A1CH-272160</t>
  </si>
  <si>
    <t>09:52:20</t>
  </si>
  <si>
    <t>REC-061-ZT95-91084</t>
  </si>
  <si>
    <t>09:35:40</t>
  </si>
  <si>
    <t>REC-5987-GFL4-650586</t>
  </si>
  <si>
    <t>09:32:38</t>
  </si>
  <si>
    <t>REC-3023-IZCF-584679</t>
  </si>
  <si>
    <t>09:10:43</t>
  </si>
  <si>
    <t>REC-3520-A1CH-272118</t>
  </si>
  <si>
    <t>08:34:13</t>
  </si>
  <si>
    <t>REC-4316-IOU4-648770</t>
  </si>
  <si>
    <t>20210116</t>
  </si>
  <si>
    <t>20:17:53</t>
  </si>
  <si>
    <t>REC-5310-Z4YZ-692764</t>
  </si>
  <si>
    <t>at-3211</t>
  </si>
  <si>
    <t>18:03:35</t>
  </si>
  <si>
    <t>REC-3577-A26V-537518</t>
  </si>
  <si>
    <t>17:55:12</t>
  </si>
  <si>
    <t>REC-5796-A31Y-5228</t>
  </si>
  <si>
    <t>16:44:09</t>
  </si>
  <si>
    <t>REC-4352-A2E6-13239</t>
  </si>
  <si>
    <t>15:52:12</t>
  </si>
  <si>
    <t>REC-3201-Y46O-434523</t>
  </si>
  <si>
    <t>15:42:33</t>
  </si>
  <si>
    <t>REC-355-N45U-575667</t>
  </si>
  <si>
    <t>15:01:09</t>
  </si>
  <si>
    <t>REC-223-B7CD-586635</t>
  </si>
  <si>
    <t>15:00:46</t>
  </si>
  <si>
    <t>REC-223-B7CD-586634</t>
  </si>
  <si>
    <t>13:25:09</t>
  </si>
  <si>
    <t>REC-4164-A19X-164079</t>
  </si>
  <si>
    <t>12:25:14</t>
  </si>
  <si>
    <t>REC-3370-A6JI-266077</t>
  </si>
  <si>
    <t>3960367</t>
  </si>
  <si>
    <t>0907375174</t>
  </si>
  <si>
    <t>12:24:46</t>
  </si>
  <si>
    <t>REC-3370-A6JI-266076</t>
  </si>
  <si>
    <t>3960359</t>
  </si>
  <si>
    <t>0905653622</t>
  </si>
  <si>
    <t>12:12:16</t>
  </si>
  <si>
    <t>REC-342-EBMO-289064</t>
  </si>
  <si>
    <t>11:09:41</t>
  </si>
  <si>
    <t>REC-4190-A11N-1475275</t>
  </si>
  <si>
    <t>10:43:36</t>
  </si>
  <si>
    <t>REC-164-M07R-533234</t>
  </si>
  <si>
    <t>10:35:59</t>
  </si>
  <si>
    <t>REC-3809-A3ZD-37905</t>
  </si>
  <si>
    <t>20210117</t>
  </si>
  <si>
    <t>14:23:19</t>
  </si>
  <si>
    <t>REC-364-NKDD-372556</t>
  </si>
  <si>
    <t>12:23:22</t>
  </si>
  <si>
    <t>REC-245-BEJI-681150</t>
  </si>
  <si>
    <t>10:33:17</t>
  </si>
  <si>
    <t>REC-5221-A543-695386</t>
  </si>
  <si>
    <t>20210118</t>
  </si>
  <si>
    <t>19:44:41</t>
  </si>
  <si>
    <t>REC-3295-1TWC-227286</t>
  </si>
  <si>
    <t>19:09:04</t>
  </si>
  <si>
    <t>REC-7699-SS50-735077</t>
  </si>
  <si>
    <t>16:24:50</t>
  </si>
  <si>
    <t>REC-3370-A6JI-266356</t>
  </si>
  <si>
    <t>16:03:16</t>
  </si>
  <si>
    <t>REC-3022-FNNL-549866</t>
  </si>
  <si>
    <t>15:37:21</t>
  </si>
  <si>
    <t>REC-5310-Z4YZ-726162</t>
  </si>
  <si>
    <t>12:44:52</t>
  </si>
  <si>
    <t>REC-049-A2U2-58983</t>
  </si>
  <si>
    <t>REC-3175-A3LN-141964</t>
  </si>
  <si>
    <t>10:51:36</t>
  </si>
  <si>
    <t>REC-096-DCIZ-469466</t>
  </si>
  <si>
    <t>10:37:48</t>
  </si>
  <si>
    <t>REC-3170-YGVG-332193</t>
  </si>
  <si>
    <t>10:22:01</t>
  </si>
  <si>
    <t>REC-3187-A2UB-165711</t>
  </si>
  <si>
    <t>20210119</t>
  </si>
  <si>
    <t>19:10:02</t>
  </si>
  <si>
    <t>REC-5635-A2YS-32705</t>
  </si>
  <si>
    <t>18:39:35</t>
  </si>
  <si>
    <t>REC-5310-Z4YZ-765057</t>
  </si>
  <si>
    <t>18:36:39</t>
  </si>
  <si>
    <t>REC-3792-A24Z-570288</t>
  </si>
  <si>
    <t>18:05:38</t>
  </si>
  <si>
    <t>REC-5645-A1034-22742</t>
  </si>
  <si>
    <t>17:21:05</t>
  </si>
  <si>
    <t>REC-3172-YIG8-317535</t>
  </si>
  <si>
    <t>16:48:23</t>
  </si>
  <si>
    <t>REC-7451-QPQ1-9247</t>
  </si>
  <si>
    <t>16:22:32</t>
  </si>
  <si>
    <t>REC-342-EBMO-289383</t>
  </si>
  <si>
    <t>15:41:30</t>
  </si>
  <si>
    <t>REC-061-SPOX-303587</t>
  </si>
  <si>
    <t>15:15:23</t>
  </si>
  <si>
    <t>REC-3511-A14H-397858</t>
  </si>
  <si>
    <t>3930210</t>
  </si>
  <si>
    <t>1311339020</t>
  </si>
  <si>
    <t>14:51:42</t>
  </si>
  <si>
    <t>REC-3214-A160-101153</t>
  </si>
  <si>
    <t>14:43:25</t>
  </si>
  <si>
    <t>REC-072-KBN0-268579</t>
  </si>
  <si>
    <t>3908552</t>
  </si>
  <si>
    <t>0930229307001</t>
  </si>
  <si>
    <t>14:29:28</t>
  </si>
  <si>
    <t>REC-5310-Z4YZ-755250</t>
  </si>
  <si>
    <t>10:55:24</t>
  </si>
  <si>
    <t>REC-096-ZU7N-262871</t>
  </si>
  <si>
    <t>3908572</t>
  </si>
  <si>
    <t>0905679221</t>
  </si>
  <si>
    <t>09:42:38</t>
  </si>
  <si>
    <t>REC-5310-Z4YZ-741299</t>
  </si>
  <si>
    <t>20210120</t>
  </si>
  <si>
    <t>REC-944-ZF9M-209612</t>
  </si>
  <si>
    <t>16:47:26</t>
  </si>
  <si>
    <t>REC-226-B7CC-730639</t>
  </si>
  <si>
    <t>15:37:48</t>
  </si>
  <si>
    <t>REC-5342-A13Y-92</t>
  </si>
  <si>
    <t>14:20:18</t>
  </si>
  <si>
    <t>REC-3109-TTH2-695059</t>
  </si>
  <si>
    <t>11:55:22</t>
  </si>
  <si>
    <t>REC-7100-A69T-13395</t>
  </si>
  <si>
    <t>11:47:57</t>
  </si>
  <si>
    <t>REC-5635-A2YS-32776</t>
  </si>
  <si>
    <t>11:09:00</t>
  </si>
  <si>
    <t>REC-072-AV01-4761</t>
  </si>
  <si>
    <t>11:02:24</t>
  </si>
  <si>
    <t>REC-3370-A6JI-266616</t>
  </si>
  <si>
    <t>3960351</t>
  </si>
  <si>
    <t>0908070253</t>
  </si>
  <si>
    <t>REC-3172-LIO4-249894</t>
  </si>
  <si>
    <t>3907506</t>
  </si>
  <si>
    <t>0921752606001</t>
  </si>
  <si>
    <t>09:00:07</t>
  </si>
  <si>
    <t>REC-4303-IAI3-770596</t>
  </si>
  <si>
    <t>20210121</t>
  </si>
  <si>
    <t>17:46:43</t>
  </si>
  <si>
    <t>REC-3371-LD0C-301766</t>
  </si>
  <si>
    <t>17:36:56</t>
  </si>
  <si>
    <t>REC-3392-A39W-421284</t>
  </si>
  <si>
    <t>16:48:58</t>
  </si>
  <si>
    <t>REC-043-HXVM-326859</t>
  </si>
  <si>
    <t>16:07:28</t>
  </si>
  <si>
    <t>REC-3412-PTE5-824309</t>
  </si>
  <si>
    <t>3903602</t>
  </si>
  <si>
    <t>0917849028</t>
  </si>
  <si>
    <t>11:41:53</t>
  </si>
  <si>
    <t>REC-3370-A6JI-266828</t>
  </si>
  <si>
    <t>11:34:30</t>
  </si>
  <si>
    <t>REC-048-QNCI-637315</t>
  </si>
  <si>
    <t>11:33:03</t>
  </si>
  <si>
    <t>REC-5221-A543-813271</t>
  </si>
  <si>
    <t>11:30:33</t>
  </si>
  <si>
    <t>REC-3201-Y46O-435045</t>
  </si>
  <si>
    <t>11:17:07</t>
  </si>
  <si>
    <t>REC-609-A3AI-96717</t>
  </si>
  <si>
    <t>10:49:10</t>
  </si>
  <si>
    <t>REC-3808-A3Z9-538300</t>
  </si>
  <si>
    <t>10:24:50</t>
  </si>
  <si>
    <t>REC-543-U5H7-575218</t>
  </si>
  <si>
    <t>REC-678-3V18-579268</t>
  </si>
  <si>
    <t>20210122</t>
  </si>
  <si>
    <t>16:11:58</t>
  </si>
  <si>
    <t>REC-3182-YQHD-276991</t>
  </si>
  <si>
    <t>13:25:22</t>
  </si>
  <si>
    <t>REC-223-B7CD-587616</t>
  </si>
  <si>
    <t>11:40:59</t>
  </si>
  <si>
    <t>REC-3789-ACA8-839727</t>
  </si>
  <si>
    <t>REC-3200-SAMK-237797</t>
  </si>
  <si>
    <t>10:43:57</t>
  </si>
  <si>
    <t>REC-3187-YWS5-615690</t>
  </si>
  <si>
    <t>20210123</t>
  </si>
  <si>
    <t>20:32:37</t>
  </si>
  <si>
    <t>REC-3187-A2UE-54017</t>
  </si>
  <si>
    <t>18:30:50</t>
  </si>
  <si>
    <t>REC-3172-LIO7-122398</t>
  </si>
  <si>
    <t>REC-7898-VL58-869527</t>
  </si>
  <si>
    <t>17:49:28</t>
  </si>
  <si>
    <t>REC-3182-YQHG-235819</t>
  </si>
  <si>
    <t>17:44:36</t>
  </si>
  <si>
    <t>REC-3187-A2UE-53996</t>
  </si>
  <si>
    <t>17:29:46</t>
  </si>
  <si>
    <t>REC-3370-A6JI-267147</t>
  </si>
  <si>
    <t>13:45:33</t>
  </si>
  <si>
    <t>REC-027-AJSJ-569338</t>
  </si>
  <si>
    <t>0922646120</t>
  </si>
  <si>
    <t>10:24:47</t>
  </si>
  <si>
    <t>REC-3295-1TWC-227586</t>
  </si>
  <si>
    <t>20210124</t>
  </si>
  <si>
    <t>18:52:48</t>
  </si>
  <si>
    <t>REC-3371-EGEG-264120</t>
  </si>
  <si>
    <t>17:15:48</t>
  </si>
  <si>
    <t>REC-536-TDSM-158991</t>
  </si>
  <si>
    <t>16:51:36</t>
  </si>
  <si>
    <t>REC-223-B7CD-587908</t>
  </si>
  <si>
    <t>REC-3187-A2UB-166401</t>
  </si>
  <si>
    <t>15:48:17</t>
  </si>
  <si>
    <t>REC-5635-A2YS-33313</t>
  </si>
  <si>
    <t>15:43:07</t>
  </si>
  <si>
    <t>REC-3412-PTE5-879125</t>
  </si>
  <si>
    <t>14:51:40</t>
  </si>
  <si>
    <t>REC-3371-EGEG-264071</t>
  </si>
  <si>
    <t>12:00:17</t>
  </si>
  <si>
    <t>REC-011-VD5Z-364672</t>
  </si>
  <si>
    <t>11:47:12</t>
  </si>
  <si>
    <t>REC-245-BEJI-682176</t>
  </si>
  <si>
    <t>11:21:18</t>
  </si>
  <si>
    <t>REC-3161-KURB-444022</t>
  </si>
  <si>
    <t>11:13:07</t>
  </si>
  <si>
    <t>REC-536-TDSM-158955</t>
  </si>
  <si>
    <t>20210125</t>
  </si>
  <si>
    <t>19:16:31</t>
  </si>
  <si>
    <t>REC-048-AFEP-253765</t>
  </si>
  <si>
    <t>19:14:50</t>
  </si>
  <si>
    <t>REC-5635-A2YS-33459</t>
  </si>
  <si>
    <t>17:59:14</t>
  </si>
  <si>
    <t>REC-061-A6S4-157818</t>
  </si>
  <si>
    <t>17:58:36</t>
  </si>
  <si>
    <t>REC-061-A6S4-157817</t>
  </si>
  <si>
    <t>17:23:43</t>
  </si>
  <si>
    <t>REC-3161-KURB-444165</t>
  </si>
  <si>
    <t>3908514</t>
  </si>
  <si>
    <t>0926629700</t>
  </si>
  <si>
    <t>17:03:03</t>
  </si>
  <si>
    <t>REC-7779-SS95-909695</t>
  </si>
  <si>
    <t>16:02:56</t>
  </si>
  <si>
    <t>REC-096-DCIZ-469983</t>
  </si>
  <si>
    <t>15:56:02</t>
  </si>
  <si>
    <t>REC-3422-A3IU-642678</t>
  </si>
  <si>
    <t>REC-061-AEU1-197012</t>
  </si>
  <si>
    <t>15:53:46</t>
  </si>
  <si>
    <t>REC-7100-A69T-13545</t>
  </si>
  <si>
    <t>15:45:47</t>
  </si>
  <si>
    <t>REC-3370-A6JI-267320</t>
  </si>
  <si>
    <t>15:22:31</t>
  </si>
  <si>
    <t>REC-3769-A26U-9247</t>
  </si>
  <si>
    <t>15:19:53</t>
  </si>
  <si>
    <t>REC-011-VD5Z-364822</t>
  </si>
  <si>
    <t>15:13:10</t>
  </si>
  <si>
    <t>REC-011-VD5Z-364819</t>
  </si>
  <si>
    <t>14:42:38</t>
  </si>
  <si>
    <t>REC-3022-FNNL-550523</t>
  </si>
  <si>
    <t>14:31:04</t>
  </si>
  <si>
    <t>REC-3182-YQHD-277158</t>
  </si>
  <si>
    <t>13:38:28</t>
  </si>
  <si>
    <t>REC-245-BEJI-682278</t>
  </si>
  <si>
    <t>13:22:50</t>
  </si>
  <si>
    <t>REC-3187-A2UE-54112</t>
  </si>
  <si>
    <t>13:13:32</t>
  </si>
  <si>
    <t>REC-342-VEHD-478564</t>
  </si>
  <si>
    <t>12:52:07</t>
  </si>
  <si>
    <t>REC-090-9SKJ-456939</t>
  </si>
  <si>
    <t>12:48:02</t>
  </si>
  <si>
    <t>REC-245-BEJI-682274</t>
  </si>
  <si>
    <t>12:23:01</t>
  </si>
  <si>
    <t>REC-663-2ITH-372439</t>
  </si>
  <si>
    <t>12:14:14</t>
  </si>
  <si>
    <t>REC-5635-A2YS-33378</t>
  </si>
  <si>
    <t>12:03:52</t>
  </si>
  <si>
    <t>REC-3371-LD0C-302007</t>
  </si>
  <si>
    <t>11:47:24</t>
  </si>
  <si>
    <t>REC-223-B7CD-588001</t>
  </si>
  <si>
    <t>11:35:49</t>
  </si>
  <si>
    <t>REC-3370-A6JI-267259</t>
  </si>
  <si>
    <t>11:30:40</t>
  </si>
  <si>
    <t>REC-223-V7XD-283977</t>
  </si>
  <si>
    <t>10:59:15</t>
  </si>
  <si>
    <t>REC-3994-A5HO-52105</t>
  </si>
  <si>
    <t>10:58:51</t>
  </si>
  <si>
    <t>REC-3994-A5HO-52104</t>
  </si>
  <si>
    <t>REC-944-LRJ0-411409</t>
  </si>
  <si>
    <t>10:03:17</t>
  </si>
  <si>
    <t>REC-3182-YQHG-235877</t>
  </si>
  <si>
    <t>09:12:35</t>
  </si>
  <si>
    <t>REC-3520-A1CH-273237</t>
  </si>
  <si>
    <t>20210126</t>
  </si>
  <si>
    <t>19:24:59</t>
  </si>
  <si>
    <t>REC-3172-YIHD-256366</t>
  </si>
  <si>
    <t>18:11:53</t>
  </si>
  <si>
    <t>REC-223-V7XD-284267</t>
  </si>
  <si>
    <t>18:08:36</t>
  </si>
  <si>
    <t>REC-342-VEHD-478776</t>
  </si>
  <si>
    <t>17:50:39</t>
  </si>
  <si>
    <t>REC-5310-Z4YZ-937551</t>
  </si>
  <si>
    <t>17:35:31</t>
  </si>
  <si>
    <t>REC-5987-GFL4-937118</t>
  </si>
  <si>
    <t>15:47:53</t>
  </si>
  <si>
    <t>REC-3792-A24Z-571037</t>
  </si>
  <si>
    <t>13:33:46</t>
  </si>
  <si>
    <t>REC-4164-A1CB-129122</t>
  </si>
  <si>
    <t>3908762</t>
  </si>
  <si>
    <t>1103208219</t>
  </si>
  <si>
    <t>13:27:17</t>
  </si>
  <si>
    <t>REC-3022-FNNL-550600</t>
  </si>
  <si>
    <t>13:21:33</t>
  </si>
  <si>
    <t>REC-4013-A5NS-42574</t>
  </si>
  <si>
    <t>12:57:52</t>
  </si>
  <si>
    <t>REC-072-KBN0-269757</t>
  </si>
  <si>
    <t>12:38:40</t>
  </si>
  <si>
    <t>REC-536-2GEZ-355405</t>
  </si>
  <si>
    <t>12:12:28</t>
  </si>
  <si>
    <t>REC-4164-A19X-164440</t>
  </si>
  <si>
    <t>11:50:59</t>
  </si>
  <si>
    <t>REC-045-AFEZ-579679</t>
  </si>
  <si>
    <t>11:42:41</t>
  </si>
  <si>
    <t>REC-3187-A2UB-166599</t>
  </si>
  <si>
    <t>20210127</t>
  </si>
  <si>
    <t>18:57:26</t>
  </si>
  <si>
    <t>REC-3172-LIO4-250462</t>
  </si>
  <si>
    <t>18:15:04</t>
  </si>
  <si>
    <t>REC-904-A3FW-35633</t>
  </si>
  <si>
    <t>17:54:50</t>
  </si>
  <si>
    <t>REC-5311-A2GH-20585</t>
  </si>
  <si>
    <t>17:18:04</t>
  </si>
  <si>
    <t>REC-3187-A2UE-54375</t>
  </si>
  <si>
    <t>3908501</t>
  </si>
  <si>
    <t>0909001554</t>
  </si>
  <si>
    <t>16:16:27</t>
  </si>
  <si>
    <t>REC-5310-Z4YZ-959211</t>
  </si>
  <si>
    <t>REC-096-LIO1-555855</t>
  </si>
  <si>
    <t>15:42:22</t>
  </si>
  <si>
    <t>REC-008-PB65-391234</t>
  </si>
  <si>
    <t>14:43:06</t>
  </si>
  <si>
    <t>REC-3577-A26V-538553</t>
  </si>
  <si>
    <t>14:04:17</t>
  </si>
  <si>
    <t>REC-4202-A16N-8630</t>
  </si>
  <si>
    <t>12:27:22</t>
  </si>
  <si>
    <t>REC-3260-CTO1-951226</t>
  </si>
  <si>
    <t>11:43:58</t>
  </si>
  <si>
    <t>REC-7779-SS95-949617</t>
  </si>
  <si>
    <t>3908546</t>
  </si>
  <si>
    <t>1105124844</t>
  </si>
  <si>
    <t>11:40:19</t>
  </si>
  <si>
    <t>REC-3371-LD0C-302293</t>
  </si>
  <si>
    <t>11:25:41</t>
  </si>
  <si>
    <t>REC-4960-A1QG-105287</t>
  </si>
  <si>
    <t>11:22:49</t>
  </si>
  <si>
    <t>REC-2004-CNH2-598536</t>
  </si>
  <si>
    <t>11:13:56</t>
  </si>
  <si>
    <t>REC-048-QNCI-637772</t>
  </si>
  <si>
    <t>10:59:52</t>
  </si>
  <si>
    <t>REC-944-LRJ0-411673</t>
  </si>
  <si>
    <t>09:45:02</t>
  </si>
  <si>
    <t>REC-3172-YIG8-318159</t>
  </si>
  <si>
    <t>08:53:39</t>
  </si>
  <si>
    <t>REC-072-KBN0-269849</t>
  </si>
  <si>
    <t>20210128</t>
  </si>
  <si>
    <t>REC-3792-A39T-127223</t>
  </si>
  <si>
    <t>18:15:10</t>
  </si>
  <si>
    <t>REC-3616-AAD9-985014</t>
  </si>
  <si>
    <t>17:56:17</t>
  </si>
  <si>
    <t>REC-3187-A2UE-54461</t>
  </si>
  <si>
    <t>17:10:26</t>
  </si>
  <si>
    <t>REC-3187-A2UB-166832</t>
  </si>
  <si>
    <t>15:39:55</t>
  </si>
  <si>
    <t>REC-5762-FE91-980551</t>
  </si>
  <si>
    <t>15:29:53</t>
  </si>
  <si>
    <t>REC-3187-YWS5-616126</t>
  </si>
  <si>
    <t>REC-3022-FNNL-550787</t>
  </si>
  <si>
    <t>14:36:28</t>
  </si>
  <si>
    <t>REC-3095-T359-439396</t>
  </si>
  <si>
    <t>14:10:09</t>
  </si>
  <si>
    <t>REC-3301-CTQ4-977570</t>
  </si>
  <si>
    <t>14:07:25</t>
  </si>
  <si>
    <t>REC-4963-A3A0-977493</t>
  </si>
  <si>
    <t>12:09:34</t>
  </si>
  <si>
    <t>REC-245-BEJI-682746</t>
  </si>
  <si>
    <t>12:01:11</t>
  </si>
  <si>
    <t>REC-5310-Z4YZ-973782</t>
  </si>
  <si>
    <t>11:58:04</t>
  </si>
  <si>
    <t>REC-3370-A6JI-267715</t>
  </si>
  <si>
    <t>11:52:00</t>
  </si>
  <si>
    <t>REC-355-J4YM-683879</t>
  </si>
  <si>
    <t>11:31:00</t>
  </si>
  <si>
    <t>REC-061-SPOX-303862</t>
  </si>
  <si>
    <t>11:29:27</t>
  </si>
  <si>
    <t>REC-3422-A3IU-642947</t>
  </si>
  <si>
    <t>10:06:43</t>
  </si>
  <si>
    <t>REC-348-AB9D-154026</t>
  </si>
  <si>
    <t>09:58:59</t>
  </si>
  <si>
    <t>REC-3360-IPEN-235701</t>
  </si>
  <si>
    <t>3908532</t>
  </si>
  <si>
    <t>0910291038</t>
  </si>
  <si>
    <t>09:18:33</t>
  </si>
  <si>
    <t>REC-3170-YGVG-333056</t>
  </si>
  <si>
    <t>20210129</t>
  </si>
  <si>
    <t>18:37:24</t>
  </si>
  <si>
    <t>REC-4313-IAI9-9673</t>
  </si>
  <si>
    <t>REC-011-JVA0-523564</t>
  </si>
  <si>
    <t>17:13:02</t>
  </si>
  <si>
    <t>REC-536-TDSM-159471</t>
  </si>
  <si>
    <t>16:05:45</t>
  </si>
  <si>
    <t>REC-678-3V18-579790</t>
  </si>
  <si>
    <t>16:04:28</t>
  </si>
  <si>
    <t>REC-678-3V18-579789</t>
  </si>
  <si>
    <t>15:11:56</t>
  </si>
  <si>
    <t>REC-3175-A3LN-143053</t>
  </si>
  <si>
    <t>14:47:04</t>
  </si>
  <si>
    <t>REC-3172-YIG8-318306</t>
  </si>
  <si>
    <t>REC-4278-IOI5-15</t>
  </si>
  <si>
    <t>3900565</t>
  </si>
  <si>
    <t>0600835219</t>
  </si>
  <si>
    <t>13:39:48</t>
  </si>
  <si>
    <t>REC-3182-YQHE-246731</t>
  </si>
  <si>
    <t>13:34:21</t>
  </si>
  <si>
    <t>REC-3295-1TWC-227969</t>
  </si>
  <si>
    <t>13:25:14</t>
  </si>
  <si>
    <t>REC-008-PB65-391458</t>
  </si>
  <si>
    <t>REC-4319-A1I3-29001</t>
  </si>
  <si>
    <t>REC-3175-A3LN-143006</t>
  </si>
  <si>
    <t>REC-678-3V18-579734</t>
  </si>
  <si>
    <t>10:57:40</t>
  </si>
  <si>
    <t>REC-223-V7XD-284619</t>
  </si>
  <si>
    <t>10:35:45</t>
  </si>
  <si>
    <t>REC-6397-A5XK-20661</t>
  </si>
  <si>
    <t>10:25:57</t>
  </si>
  <si>
    <t>REC-944-LRJW-296814</t>
  </si>
  <si>
    <t>10:15:05</t>
  </si>
  <si>
    <t>REC-3295-1TWC-227936</t>
  </si>
  <si>
    <t>09:42:13</t>
  </si>
  <si>
    <t>REC-3370-A6JI-267847</t>
  </si>
  <si>
    <t>18:53:11</t>
  </si>
  <si>
    <t>REC-7828-LV64-2224</t>
  </si>
  <si>
    <t>20210130</t>
  </si>
  <si>
    <t>17:38:55</t>
  </si>
  <si>
    <t>REC-3295-1T8A-215590</t>
  </si>
  <si>
    <t>17:29:52</t>
  </si>
  <si>
    <t>REC-3172-LIO7-122787</t>
  </si>
  <si>
    <t>REC-4721-A1WI-12780</t>
  </si>
  <si>
    <t>16:30:29</t>
  </si>
  <si>
    <t>REC-585-VR9E-511515</t>
  </si>
  <si>
    <t>15:20:47</t>
  </si>
  <si>
    <t>REC-3392-A39W-422028</t>
  </si>
  <si>
    <t>15:05:07</t>
  </si>
  <si>
    <t>REC-3170-YGVG-333310</t>
  </si>
  <si>
    <t>REC-3187-A2UE-54626</t>
  </si>
  <si>
    <t>REC-245-BEJI-683072</t>
  </si>
  <si>
    <t>REC-7545-PS31-6236</t>
  </si>
  <si>
    <t>12:05:31</t>
  </si>
  <si>
    <t>REC-3422-A25Y-105071</t>
  </si>
  <si>
    <t>11:54:00</t>
  </si>
  <si>
    <t>REC-3187-A2UB-166945</t>
  </si>
  <si>
    <t>11:31:13</t>
  </si>
  <si>
    <t>REC-3808-A3Z9-538963</t>
  </si>
  <si>
    <t>REC-3392-A39W-421955</t>
  </si>
  <si>
    <t>10:33:47</t>
  </si>
  <si>
    <t>REC-3808-A3Z9-538945</t>
  </si>
  <si>
    <t>10:16:19</t>
  </si>
  <si>
    <t>REC-609-A1M3-331491</t>
  </si>
  <si>
    <t>20210131</t>
  </si>
  <si>
    <t>17:51:55</t>
  </si>
  <si>
    <t>REC-342-VEHD-479241</t>
  </si>
  <si>
    <t>14:58:08</t>
  </si>
  <si>
    <t>REC-348-AB9D-154569</t>
  </si>
  <si>
    <t>14:50:45</t>
  </si>
  <si>
    <t>REC-4960-A1QG-105762</t>
  </si>
  <si>
    <t>14:42:30</t>
  </si>
  <si>
    <t>REC-5585-A2XB-76195</t>
  </si>
  <si>
    <t>14:20:35</t>
  </si>
  <si>
    <t>REC-3371-LD0C-303006</t>
  </si>
  <si>
    <t>REC-096-LIO1-556254</t>
  </si>
  <si>
    <t>REC-3172-LIO6-136030</t>
  </si>
  <si>
    <t xml:space="preserve">JORGE ALBERTO NORERO SANTOS             </t>
  </si>
  <si>
    <t xml:space="preserve">FINANCORE NET SERVICIOS TRANSA          </t>
  </si>
  <si>
    <t xml:space="preserve">GUERRERO RENDON VICTORIA EDITA          </t>
  </si>
  <si>
    <t xml:space="preserve">LAMINA ALMEIDA  SOLEDAD ANGELI          </t>
  </si>
  <si>
    <t xml:space="preserve">LAMINA ALMEIDA SOLEDAD ANGELIC          </t>
  </si>
  <si>
    <t xml:space="preserve">BELINDA LEONOR QUIJANO GOMEZ            </t>
  </si>
  <si>
    <t xml:space="preserve">NAVARRETE CEDENO RUTH ELIZABET          </t>
  </si>
  <si>
    <t xml:space="preserve">GALLEGOS ABARCA FILOMENA RUTH           </t>
  </si>
  <si>
    <t xml:space="preserve">LABORATORIOS RENALABSA S A              </t>
  </si>
  <si>
    <t xml:space="preserve">VELASCO ARIAS LEYTON VICENTE            </t>
  </si>
  <si>
    <t xml:space="preserve">CESAR AUGUSTO GAVILANES AGUIRR          </t>
  </si>
  <si>
    <t xml:space="preserve">CENTOP SA                               </t>
  </si>
  <si>
    <t>W1</t>
  </si>
  <si>
    <t>W3</t>
  </si>
  <si>
    <t>W4</t>
  </si>
  <si>
    <t>20201230</t>
  </si>
  <si>
    <t>19:14:25</t>
  </si>
  <si>
    <t>REC-3172-YIHD-253929</t>
  </si>
  <si>
    <t>3909019</t>
  </si>
  <si>
    <t>1720348901</t>
  </si>
  <si>
    <t>18:13:56</t>
  </si>
  <si>
    <t>REC-536-2GEZ-352936</t>
  </si>
  <si>
    <t>17:50:22</t>
  </si>
  <si>
    <t>REC-096-LIO1-553181</t>
  </si>
  <si>
    <t>3903669</t>
  </si>
  <si>
    <t>0922294269</t>
  </si>
  <si>
    <t>17:21:48</t>
  </si>
  <si>
    <t>REC-2004-CNH2-595503</t>
  </si>
  <si>
    <t>3903535</t>
  </si>
  <si>
    <t>1304404278</t>
  </si>
  <si>
    <t>16:47:05</t>
  </si>
  <si>
    <t>REC-355-J4YM-680467</t>
  </si>
  <si>
    <t>3900044</t>
  </si>
  <si>
    <t>0925657694</t>
  </si>
  <si>
    <t>16:03:05</t>
  </si>
  <si>
    <t>REC-678-3V18-577300</t>
  </si>
  <si>
    <t>3900192</t>
  </si>
  <si>
    <t>0702262122</t>
  </si>
  <si>
    <t>15:56:17</t>
  </si>
  <si>
    <t>REC-3175-A3LN-139752</t>
  </si>
  <si>
    <t>3903836</t>
  </si>
  <si>
    <t>1203026479</t>
  </si>
  <si>
    <t>15:52:28</t>
  </si>
  <si>
    <t>REC-7836-LV73-297</t>
  </si>
  <si>
    <t>3909252</t>
  </si>
  <si>
    <t>0905742508</t>
  </si>
  <si>
    <t>15:20:45</t>
  </si>
  <si>
    <t>REC-3370-A6JI-264010</t>
  </si>
  <si>
    <t>15:02:04</t>
  </si>
  <si>
    <t>REC-4202-A16N-8533</t>
  </si>
  <si>
    <t>14:57:44</t>
  </si>
  <si>
    <t>REC-3360-IPEN-233747</t>
  </si>
  <si>
    <t>3900592</t>
  </si>
  <si>
    <t>0903202992</t>
  </si>
  <si>
    <t>14:27:16</t>
  </si>
  <si>
    <t>REC-3577-A1IU-159813</t>
  </si>
  <si>
    <t>3903603</t>
  </si>
  <si>
    <t>0902428952</t>
  </si>
  <si>
    <t>14:01:25</t>
  </si>
  <si>
    <t>REC-045-VMU0-352536</t>
  </si>
  <si>
    <t>3907361</t>
  </si>
  <si>
    <t>1706802582</t>
  </si>
  <si>
    <t>14:00:49</t>
  </si>
  <si>
    <t>REC-3370-A6JI-263981</t>
  </si>
  <si>
    <t>3908874</t>
  </si>
  <si>
    <t>0907844088</t>
  </si>
  <si>
    <t>13:27:56</t>
  </si>
  <si>
    <t>REC-3172-LIO7-120283</t>
  </si>
  <si>
    <t>3906713</t>
  </si>
  <si>
    <t>0923998702</t>
  </si>
  <si>
    <t>13:13:48</t>
  </si>
  <si>
    <t>REC-3577-A26V-535177</t>
  </si>
  <si>
    <t>3907213</t>
  </si>
  <si>
    <t>0908200280</t>
  </si>
  <si>
    <t>13:09:03</t>
  </si>
  <si>
    <t>REC-4202-A16N-8532</t>
  </si>
  <si>
    <t>12:39:28</t>
  </si>
  <si>
    <t>REC-011-VD5Z-361712</t>
  </si>
  <si>
    <t>12:22:14</t>
  </si>
  <si>
    <t>REC-3422-A3IU-639994</t>
  </si>
  <si>
    <t>3930220</t>
  </si>
  <si>
    <t>0929242584</t>
  </si>
  <si>
    <t>12:15:07</t>
  </si>
  <si>
    <t>REC-218-B6EC-368084</t>
  </si>
  <si>
    <t>3908267</t>
  </si>
  <si>
    <t>0914450887</t>
  </si>
  <si>
    <t>11:33:41</t>
  </si>
  <si>
    <t>REC-4164-A1CB-127464</t>
  </si>
  <si>
    <t>11:24:06</t>
  </si>
  <si>
    <t>REC-048-AFEP-251409</t>
  </si>
  <si>
    <t>3907422</t>
  </si>
  <si>
    <t>0900217407</t>
  </si>
  <si>
    <t>11:13:01</t>
  </si>
  <si>
    <t>REC-678-3V18-577253</t>
  </si>
  <si>
    <t>3902636</t>
  </si>
  <si>
    <t>0930895404</t>
  </si>
  <si>
    <t>10:16:16</t>
  </si>
  <si>
    <t>REC-4010-LOP1-250082</t>
  </si>
  <si>
    <t>3909169</t>
  </si>
  <si>
    <t>0902055060</t>
  </si>
  <si>
    <t>10:12:20</t>
  </si>
  <si>
    <t>REC-3789-ACA8-249850</t>
  </si>
  <si>
    <t>3908979</t>
  </si>
  <si>
    <t>0927564351</t>
  </si>
  <si>
    <t>09:37:56</t>
  </si>
  <si>
    <t>REC-3792-A24Z-567289</t>
  </si>
  <si>
    <t>3909047</t>
  </si>
  <si>
    <t>0802149252</t>
  </si>
  <si>
    <t>09:35:43</t>
  </si>
  <si>
    <t>REC-3095-T359-435861</t>
  </si>
  <si>
    <t>3930097</t>
  </si>
  <si>
    <t>1311392532</t>
  </si>
  <si>
    <t>09:24:53</t>
  </si>
  <si>
    <t>REC-4202-A16N-8530</t>
  </si>
  <si>
    <t>3906370</t>
  </si>
  <si>
    <t>0914372701</t>
  </si>
  <si>
    <t>09:17:54</t>
  </si>
  <si>
    <t>REC-028-A3ZW-75455</t>
  </si>
  <si>
    <t>3907153</t>
  </si>
  <si>
    <t>0926571589</t>
  </si>
  <si>
    <t>08:49:33</t>
  </si>
  <si>
    <t>REC-551-VOI9-575338</t>
  </si>
  <si>
    <t>3907725</t>
  </si>
  <si>
    <t>0905504791</t>
  </si>
  <si>
    <t>20201231</t>
  </si>
  <si>
    <t>18:21:32</t>
  </si>
  <si>
    <t>REC-3370-A6JI-264172</t>
  </si>
  <si>
    <t>3900891</t>
  </si>
  <si>
    <t>0914753199</t>
  </si>
  <si>
    <t>18:20:10</t>
  </si>
  <si>
    <t>REC-3370-A6JI-264171</t>
  </si>
  <si>
    <t>3906308</t>
  </si>
  <si>
    <t>0908891237</t>
  </si>
  <si>
    <t>16:56:00</t>
  </si>
  <si>
    <t>REC-5585-RQ83-26206</t>
  </si>
  <si>
    <t>3930367</t>
  </si>
  <si>
    <t>0925927311</t>
  </si>
  <si>
    <t>16:43:04</t>
  </si>
  <si>
    <t>REC-3360-IPEN-233805</t>
  </si>
  <si>
    <t>3906015</t>
  </si>
  <si>
    <t>0910477629</t>
  </si>
  <si>
    <t>16:02:43</t>
  </si>
  <si>
    <t>REC-3187-YWS5-613806</t>
  </si>
  <si>
    <t>3907548</t>
  </si>
  <si>
    <t>0962386553</t>
  </si>
  <si>
    <t>14:53:38</t>
  </si>
  <si>
    <t>REC-6397-A5XK-19118</t>
  </si>
  <si>
    <t>3909012</t>
  </si>
  <si>
    <t>0914681473</t>
  </si>
  <si>
    <t>12:07:24</t>
  </si>
  <si>
    <t>REC-5001-A1C1-13604</t>
  </si>
  <si>
    <t>3908093</t>
  </si>
  <si>
    <t>0909804619</t>
  </si>
  <si>
    <t>11:25:22</t>
  </si>
  <si>
    <t>REC-3172-YIHD-253955</t>
  </si>
  <si>
    <t>3903218</t>
  </si>
  <si>
    <t>0922770102</t>
  </si>
  <si>
    <t>11:14:56</t>
  </si>
  <si>
    <t>REC-7316-RQ67-3025</t>
  </si>
  <si>
    <t>3907794</t>
  </si>
  <si>
    <t>0930202858</t>
  </si>
  <si>
    <t>11:07:20</t>
  </si>
  <si>
    <t>REC-048-QNCI-635593</t>
  </si>
  <si>
    <t>10:50:58</t>
  </si>
  <si>
    <t>REC-3187-YWS5-613768</t>
  </si>
  <si>
    <t>3906008</t>
  </si>
  <si>
    <t>0926058413</t>
  </si>
  <si>
    <t>09:27:02</t>
  </si>
  <si>
    <t>REC-4960-A1QG-101958</t>
  </si>
  <si>
    <t>08:54:19</t>
  </si>
  <si>
    <t>REC-5310-Z4YZ-276568</t>
  </si>
  <si>
    <t>3930289</t>
  </si>
  <si>
    <t>0928677194</t>
  </si>
  <si>
    <t>W2</t>
  </si>
  <si>
    <t>(-) RETENCIONES APLICADAS</t>
  </si>
  <si>
    <t>W5</t>
  </si>
  <si>
    <t>SALDO SEGÚN ESTADO DE CUENTA AL 31 DE ENERO DEL 2021</t>
  </si>
  <si>
    <t>SALDO SEGÚN LIBRO BANCOS AL 31 DE ENERO DEL 2021</t>
  </si>
  <si>
    <t xml:space="preserve">ALFREDO GEOVANNY SANCHEZ BENAV          </t>
  </si>
  <si>
    <t xml:space="preserve">NELSON SAVITRI  VELASCO PAZMIN          </t>
  </si>
  <si>
    <t xml:space="preserve">JORGE ALFREDO FRANCO MORAN              </t>
  </si>
  <si>
    <t xml:space="preserve">ARTURO ALFONSO VELASCO TUTIVEN          </t>
  </si>
  <si>
    <t xml:space="preserve">JAVIER MAURICIO RODRIGO ALBAN           </t>
  </si>
  <si>
    <t xml:space="preserve">FERNANDO JAVIER MARTINEZ GOMEZ          </t>
  </si>
  <si>
    <t xml:space="preserve">ALEXANDRA KATHERINE ROMO MONTO          </t>
  </si>
  <si>
    <t xml:space="preserve">RAFAEL VICENTE ERAZO FALQUEZ            </t>
  </si>
  <si>
    <t xml:space="preserve">DULCES PASTELES Y TORTAS RADU           </t>
  </si>
  <si>
    <t>at-3232</t>
  </si>
  <si>
    <t xml:space="preserve">JORGE JOSE  TORBAY GONZALEZ             </t>
  </si>
  <si>
    <t xml:space="preserve">MONGE SCALDAFERRI ANDRES ALBER          </t>
  </si>
  <si>
    <t xml:space="preserve">HENRY LENY BETANCOURT VITERI            </t>
  </si>
  <si>
    <t xml:space="preserve">EVELYN ROSANGELA ARGUELLO JURA          </t>
  </si>
  <si>
    <t xml:space="preserve">CEVALLOS ORVEN AMADITA                  </t>
  </si>
  <si>
    <t>at-3227</t>
  </si>
  <si>
    <t xml:space="preserve">VARGAS TORRES ZENIA                     </t>
  </si>
  <si>
    <t xml:space="preserve">FLORES ORTEGA MERCEDES ROCIO            </t>
  </si>
  <si>
    <t xml:space="preserve">CEVALLOS ZAVALA BOLIVAR ANTONI          </t>
  </si>
  <si>
    <t xml:space="preserve">REYES SOLIS  MARJORIE YOLANDA           </t>
  </si>
  <si>
    <t xml:space="preserve">PESANTES GUAMAN DANIEL ARTURO           </t>
  </si>
  <si>
    <t xml:space="preserve">JIMENEZ ALVAREZ GARY WINDER             </t>
  </si>
  <si>
    <t xml:space="preserve">PRETOMEL SA                             </t>
  </si>
  <si>
    <t>at-3221</t>
  </si>
  <si>
    <t xml:space="preserve">TAFUR MOSQUERA AMPARO JACQUELI          </t>
  </si>
  <si>
    <t xml:space="preserve">LUIS EDUARDO BAQUERIZO BRAND            </t>
  </si>
  <si>
    <t xml:space="preserve">SANCHEZ EGAS LIZETH MARITZA             </t>
  </si>
  <si>
    <t xml:space="preserve">SALTOS MATA FILADELFO VLADIMIR          </t>
  </si>
  <si>
    <t xml:space="preserve">CHALEN ROSADO VICENTE MANUEL            </t>
  </si>
  <si>
    <t xml:space="preserve">MORA REYES JOSE FRANK                   </t>
  </si>
  <si>
    <t xml:space="preserve">INZHIVOTKINA YANA                       </t>
  </si>
  <si>
    <t xml:space="preserve">GIOVANNY NARVAEZ PORTILLA               </t>
  </si>
  <si>
    <t xml:space="preserve">BUSTAMANTE TORRES CAMILO EDUAR          </t>
  </si>
  <si>
    <t xml:space="preserve">CARMEN NARCISA  JURADO PAREDES          </t>
  </si>
  <si>
    <t xml:space="preserve">VILLAO JURADO ANDREA BELEN              </t>
  </si>
  <si>
    <t xml:space="preserve">CAMPOS VELEZ HENRRY GONZALO             </t>
  </si>
  <si>
    <t xml:space="preserve">RECICLA ELECTRONIC RECICLAJES           </t>
  </si>
  <si>
    <t xml:space="preserve">PROANO PIEDRA CHRISTIAN XAVIER          </t>
  </si>
  <si>
    <t xml:space="preserve">BAJANA DE LA ROSA SANTIAGO EDI          </t>
  </si>
  <si>
    <t xml:space="preserve">SANCHEZ TIMM RAFAEL ANDRES              </t>
  </si>
  <si>
    <t xml:space="preserve">JULIO MIGUEL NARANJO FIALLOS            </t>
  </si>
  <si>
    <t xml:space="preserve">VICTOR HUGO PEZO AQUINO                 </t>
  </si>
  <si>
    <t xml:space="preserve">TENENUELA CEPEDA MARIA MANUELA          </t>
  </si>
  <si>
    <t xml:space="preserve">AUTOMERCADO SA                          </t>
  </si>
  <si>
    <t xml:space="preserve">MARCELA CAROLINA BEDON BEDOYA           </t>
  </si>
  <si>
    <t xml:space="preserve">CAMPOS Y ASOCIADOS CIA LTDA             </t>
  </si>
  <si>
    <t xml:space="preserve">CAROLINA GLORIA BRAVO TOMALA            </t>
  </si>
  <si>
    <t xml:space="preserve">UBILLA MORAN MARIANA JACQUELIN          </t>
  </si>
  <si>
    <t xml:space="preserve">HERNANDEZ GOMEZ EDDY MAXIMO             </t>
  </si>
  <si>
    <t xml:space="preserve">VALERO CEPEDA IVONNE MARIA              </t>
  </si>
  <si>
    <t xml:space="preserve">VICENTE ANTONIO VITERI GOMEZ            </t>
  </si>
  <si>
    <t xml:space="preserve">SOXO QUICHIMBO IVONNE ALEXANDR          </t>
  </si>
  <si>
    <t xml:space="preserve">RUIZ VELEZ LIBIA KARINA                 </t>
  </si>
  <si>
    <t xml:space="preserve">MAZZINI RIVADENEIRA VALERIE GE          </t>
  </si>
  <si>
    <t xml:space="preserve">ANDRADE FLORENCIA  EMILIO JOSE          </t>
  </si>
  <si>
    <t xml:space="preserve">MARTINEZ PUGA XAVIER ENRRIQUE           </t>
  </si>
  <si>
    <t xml:space="preserve">DUENAS RUIZ TERESA EDITH                </t>
  </si>
  <si>
    <t xml:space="preserve">PERALTA RUA JOSE LUIS                   </t>
  </si>
  <si>
    <t xml:space="preserve">AMAGUAYA CHUQUI ANGEL DANIEL            </t>
  </si>
  <si>
    <t xml:space="preserve">MARIA FERNANDA GONZALEZ MITE            </t>
  </si>
  <si>
    <t xml:space="preserve">MENDIETA VILLALVA ROSA MARIA            </t>
  </si>
  <si>
    <t>BCO PACIFICO MES DE FEBRERO</t>
  </si>
  <si>
    <t>20210201</t>
  </si>
  <si>
    <t>16:26:17</t>
  </si>
  <si>
    <t>REC-072-KBN0-270813</t>
  </si>
  <si>
    <t>16:22:45</t>
  </si>
  <si>
    <t>REC-3201-Y46O-436447</t>
  </si>
  <si>
    <t>3908184</t>
  </si>
  <si>
    <t>0914895941</t>
  </si>
  <si>
    <t>16:21:14</t>
  </si>
  <si>
    <t>REC-5001-A1C1-14532</t>
  </si>
  <si>
    <t>16:18:42</t>
  </si>
  <si>
    <t>REC-3371-EFX5-187693</t>
  </si>
  <si>
    <t>REC-678-3V18-579990</t>
  </si>
  <si>
    <t>15:24:08</t>
  </si>
  <si>
    <t>REC-536-2GEZ-355866</t>
  </si>
  <si>
    <t>3901139</t>
  </si>
  <si>
    <t>0915356125</t>
  </si>
  <si>
    <t>15:11:23</t>
  </si>
  <si>
    <t>REC-061-SPOX-303981</t>
  </si>
  <si>
    <t>14:40:13</t>
  </si>
  <si>
    <t>REC-4190-A13K-391455</t>
  </si>
  <si>
    <t>23923080</t>
  </si>
  <si>
    <t>0601690043</t>
  </si>
  <si>
    <t>14:31:33</t>
  </si>
  <si>
    <t>REC-944-PR10-435511</t>
  </si>
  <si>
    <t>3906744</t>
  </si>
  <si>
    <t>0931224786</t>
  </si>
  <si>
    <t>13:16:04</t>
  </si>
  <si>
    <t>REC-4301-IAI1-58367</t>
  </si>
  <si>
    <t>12:39:25</t>
  </si>
  <si>
    <t>REC-3371-EGEG-264650</t>
  </si>
  <si>
    <t>3902769</t>
  </si>
  <si>
    <t>0922646773</t>
  </si>
  <si>
    <t>11:45:36</t>
  </si>
  <si>
    <t>REC-072-AV01-5537</t>
  </si>
  <si>
    <t>REC-096-DCIZ-470390</t>
  </si>
  <si>
    <t>11:14:54</t>
  </si>
  <si>
    <t>REC-5762-FE91-50738</t>
  </si>
  <si>
    <t>10:39:49</t>
  </si>
  <si>
    <t>REC-4313-IAI9-47746</t>
  </si>
  <si>
    <t>3903464</t>
  </si>
  <si>
    <t>0920516317</t>
  </si>
  <si>
    <t>10:33:42</t>
  </si>
  <si>
    <t>REC-3360-IPEN-235908</t>
  </si>
  <si>
    <t>3902689</t>
  </si>
  <si>
    <t>0915087324</t>
  </si>
  <si>
    <t>10:30:30</t>
  </si>
  <si>
    <t>REC-096-LIO1-556315</t>
  </si>
  <si>
    <t>3930260</t>
  </si>
  <si>
    <t>0917129884</t>
  </si>
  <si>
    <t>10:27:37</t>
  </si>
  <si>
    <t>REC-4934-A1ZV-46798</t>
  </si>
  <si>
    <t>10:12:21</t>
  </si>
  <si>
    <t>REC-551-VOI8-616493</t>
  </si>
  <si>
    <t>3903130</t>
  </si>
  <si>
    <t>0927129775</t>
  </si>
  <si>
    <t>09:00:35</t>
  </si>
  <si>
    <t>REC-3412-PTE5-41418</t>
  </si>
  <si>
    <t>18:18:19</t>
  </si>
  <si>
    <t>REC-3808-A3Z9-539191</t>
  </si>
  <si>
    <t>18:13:45</t>
  </si>
  <si>
    <t>REC-5643-AA10-73703</t>
  </si>
  <si>
    <t>3900049</t>
  </si>
  <si>
    <t>0923473912</t>
  </si>
  <si>
    <t>18:13:36</t>
  </si>
  <si>
    <t>REC-4164-A19P-168401</t>
  </si>
  <si>
    <t>20210202</t>
  </si>
  <si>
    <t>19:28:48</t>
  </si>
  <si>
    <t>REC-611-J4ZN-513916</t>
  </si>
  <si>
    <t>3903332</t>
  </si>
  <si>
    <t>0924741481</t>
  </si>
  <si>
    <t>18:07:03</t>
  </si>
  <si>
    <t>REC-4164-A1LY-145143</t>
  </si>
  <si>
    <t>3908698</t>
  </si>
  <si>
    <t>0905011763</t>
  </si>
  <si>
    <t>17:46:05</t>
  </si>
  <si>
    <t>REC-096-LIO1-556573</t>
  </si>
  <si>
    <t>3901541</t>
  </si>
  <si>
    <t>0923087787</t>
  </si>
  <si>
    <t>17:31:35</t>
  </si>
  <si>
    <t>REC-3412-PTE5-107577</t>
  </si>
  <si>
    <t>3902729</t>
  </si>
  <si>
    <t>0917965840</t>
  </si>
  <si>
    <t>17:10:51</t>
  </si>
  <si>
    <t>REC-5356-A2SJ-21590</t>
  </si>
  <si>
    <t>3908565</t>
  </si>
  <si>
    <t>0925444713</t>
  </si>
  <si>
    <t>17:02:51</t>
  </si>
  <si>
    <t>REC-678-3V18-580139</t>
  </si>
  <si>
    <t>3900506</t>
  </si>
  <si>
    <t>0801920539</t>
  </si>
  <si>
    <t>16:48:48</t>
  </si>
  <si>
    <t>REC-3022-A364-137463</t>
  </si>
  <si>
    <t>16:11:48</t>
  </si>
  <si>
    <t>REC-3360-IPEN-236022</t>
  </si>
  <si>
    <t>3907626</t>
  </si>
  <si>
    <t>0913045977</t>
  </si>
  <si>
    <t>16:11:24</t>
  </si>
  <si>
    <t>REC-061-A6S4-158107</t>
  </si>
  <si>
    <t>3907511</t>
  </si>
  <si>
    <t>0908199318</t>
  </si>
  <si>
    <t>15:44:33</t>
  </si>
  <si>
    <t>REC-543-U5H7-576450</t>
  </si>
  <si>
    <t>3903234</t>
  </si>
  <si>
    <t>0923450969</t>
  </si>
  <si>
    <t>14:44:23</t>
  </si>
  <si>
    <t>REC-5635-A2YS-34237</t>
  </si>
  <si>
    <t>3902645</t>
  </si>
  <si>
    <t>0925335432</t>
  </si>
  <si>
    <t>13:55:48</t>
  </si>
  <si>
    <t>REC-5585-A2XB-76541</t>
  </si>
  <si>
    <t>3902499</t>
  </si>
  <si>
    <t>0922181037</t>
  </si>
  <si>
    <t>13:22:26</t>
  </si>
  <si>
    <t>REC-004-P4FN-102511</t>
  </si>
  <si>
    <t>3900509</t>
  </si>
  <si>
    <t>0911576726</t>
  </si>
  <si>
    <t>13:22:01</t>
  </si>
  <si>
    <t>REC-004-P4FN-102510</t>
  </si>
  <si>
    <t>3907736</t>
  </si>
  <si>
    <t>0910275767</t>
  </si>
  <si>
    <t>13:21:11</t>
  </si>
  <si>
    <t>REC-004-P4FN-102509</t>
  </si>
  <si>
    <t>3908810</t>
  </si>
  <si>
    <t>0909224198</t>
  </si>
  <si>
    <t>12:42:18</t>
  </si>
  <si>
    <t>REC-810-5CAY-440015</t>
  </si>
  <si>
    <t>12:28:23</t>
  </si>
  <si>
    <t>REC-3029-M9QX-208528</t>
  </si>
  <si>
    <t>23923163</t>
  </si>
  <si>
    <t>1708072838</t>
  </si>
  <si>
    <t>11:55:25</t>
  </si>
  <si>
    <t>REC-3371-LD0C-303263</t>
  </si>
  <si>
    <t>3906280</t>
  </si>
  <si>
    <t>0920061587</t>
  </si>
  <si>
    <t>11:10:33</t>
  </si>
  <si>
    <t>REC-944-PR10-435642</t>
  </si>
  <si>
    <t>3902395</t>
  </si>
  <si>
    <t>0912213287</t>
  </si>
  <si>
    <t>11:08:08</t>
  </si>
  <si>
    <t>REC-342-EBMO-290884</t>
  </si>
  <si>
    <t>3908551</t>
  </si>
  <si>
    <t>1301853568</t>
  </si>
  <si>
    <t>10:23:58</t>
  </si>
  <si>
    <t>REC-355-J4YM-684333</t>
  </si>
  <si>
    <t>3902504</t>
  </si>
  <si>
    <t>0913707022</t>
  </si>
  <si>
    <t>10:23:15</t>
  </si>
  <si>
    <t>REC-678-3V18-580041</t>
  </si>
  <si>
    <t>10:16:27</t>
  </si>
  <si>
    <t>REC-551-VOI8-616598</t>
  </si>
  <si>
    <t>3903868</t>
  </si>
  <si>
    <t>0910190552</t>
  </si>
  <si>
    <t>10:12:51</t>
  </si>
  <si>
    <t>REC-3792-A24Z-571893</t>
  </si>
  <si>
    <t>3903338</t>
  </si>
  <si>
    <t>0915147268</t>
  </si>
  <si>
    <t>REC-7916-AV03-105</t>
  </si>
  <si>
    <t>3903790</t>
  </si>
  <si>
    <t>1200603403001</t>
  </si>
  <si>
    <t>09:23:34</t>
  </si>
  <si>
    <t>REC-3708-AAP5-81252</t>
  </si>
  <si>
    <t>3909046</t>
  </si>
  <si>
    <t>0916551930001</t>
  </si>
  <si>
    <t>20210203</t>
  </si>
  <si>
    <t>20:09:22</t>
  </si>
  <si>
    <t>REC-096-ZU7N-264460</t>
  </si>
  <si>
    <t>19:04:30</t>
  </si>
  <si>
    <t>REC-4164-A1CB-129763</t>
  </si>
  <si>
    <t>3906862</t>
  </si>
  <si>
    <t>0900522046</t>
  </si>
  <si>
    <t>18:21:20</t>
  </si>
  <si>
    <t>REC-3792-A24Z-572233</t>
  </si>
  <si>
    <t>17:38:15</t>
  </si>
  <si>
    <t>REC-223-B7CD-589498</t>
  </si>
  <si>
    <t>17:18:57</t>
  </si>
  <si>
    <t>REC-3510-A4F9-252161</t>
  </si>
  <si>
    <t>3902061</t>
  </si>
  <si>
    <t>0902350875</t>
  </si>
  <si>
    <t>17:02:40</t>
  </si>
  <si>
    <t>REC-364-14ZM-1428673</t>
  </si>
  <si>
    <t>23923033</t>
  </si>
  <si>
    <t>1205522582</t>
  </si>
  <si>
    <t>16:36:53</t>
  </si>
  <si>
    <t>REC-4882-A1XW-139110</t>
  </si>
  <si>
    <t>3907680</t>
  </si>
  <si>
    <t>0918574823</t>
  </si>
  <si>
    <t>16:15:00</t>
  </si>
  <si>
    <t>REC-241-M1DC-354586</t>
  </si>
  <si>
    <t>3906052</t>
  </si>
  <si>
    <t>0950808493</t>
  </si>
  <si>
    <t>15:04:41</t>
  </si>
  <si>
    <t>REC-5276-A2G3-240073</t>
  </si>
  <si>
    <t>3907527</t>
  </si>
  <si>
    <t>0905116588</t>
  </si>
  <si>
    <t>14:33:17</t>
  </si>
  <si>
    <t>REC-3189-YWSY-171079</t>
  </si>
  <si>
    <t>3906022</t>
  </si>
  <si>
    <t>0906428362</t>
  </si>
  <si>
    <t>14:19:53</t>
  </si>
  <si>
    <t>REC-4942-A1Z4-132979</t>
  </si>
  <si>
    <t>3900034</t>
  </si>
  <si>
    <t>0917854150</t>
  </si>
  <si>
    <t>13:32:17</t>
  </si>
  <si>
    <t>REC-048-QNCI-638305</t>
  </si>
  <si>
    <t>13:12:57</t>
  </si>
  <si>
    <t>REC-4319-1AH9-9115</t>
  </si>
  <si>
    <t>3900129</t>
  </si>
  <si>
    <t>0920109162</t>
  </si>
  <si>
    <t>13:06:07</t>
  </si>
  <si>
    <t>REC-4164-A19P-168633</t>
  </si>
  <si>
    <t>3909230</t>
  </si>
  <si>
    <t>0908402910</t>
  </si>
  <si>
    <t>12:50:31</t>
  </si>
  <si>
    <t>REC-3187-YWS5-616639</t>
  </si>
  <si>
    <t>3908506</t>
  </si>
  <si>
    <t>0918005158001</t>
  </si>
  <si>
    <t>12:49:23</t>
  </si>
  <si>
    <t>REC-3187-YWS5-616638</t>
  </si>
  <si>
    <t>3908505</t>
  </si>
  <si>
    <t>12:44:51</t>
  </si>
  <si>
    <t>REC-3172-LIO5-574782</t>
  </si>
  <si>
    <t>3900373</t>
  </si>
  <si>
    <t>0907688675</t>
  </si>
  <si>
    <t>12:11:42</t>
  </si>
  <si>
    <t>REC-7702-S551-582</t>
  </si>
  <si>
    <t>3908531</t>
  </si>
  <si>
    <t>0919733311</t>
  </si>
  <si>
    <t>at-3217</t>
  </si>
  <si>
    <t>11:43:54</t>
  </si>
  <si>
    <t>REC-3295-1TWC-228425</t>
  </si>
  <si>
    <t>3901238</t>
  </si>
  <si>
    <t>0691722449001</t>
  </si>
  <si>
    <t>11:06:57</t>
  </si>
  <si>
    <t>REC-5989-GFL6-123373</t>
  </si>
  <si>
    <t>3900917</t>
  </si>
  <si>
    <t>0926045998</t>
  </si>
  <si>
    <t>11:02:44</t>
  </si>
  <si>
    <t>REC-5328-A640-123108</t>
  </si>
  <si>
    <t>10:50:12</t>
  </si>
  <si>
    <t>REC-5342-A13Y-96</t>
  </si>
  <si>
    <t>3907331</t>
  </si>
  <si>
    <t>0993086533001</t>
  </si>
  <si>
    <t>10:47:12</t>
  </si>
  <si>
    <t>REC-4313-IAI9-122120</t>
  </si>
  <si>
    <t>3903537</t>
  </si>
  <si>
    <t>0906690136</t>
  </si>
  <si>
    <t>REC-518-RI70-197330</t>
  </si>
  <si>
    <t>10:21:53</t>
  </si>
  <si>
    <t>REC-4976-A25U-7525</t>
  </si>
  <si>
    <t>3908527</t>
  </si>
  <si>
    <t>0991171436001</t>
  </si>
  <si>
    <t>10:13:58</t>
  </si>
  <si>
    <t>REC-3769-A26U-9278</t>
  </si>
  <si>
    <t>3909795</t>
  </si>
  <si>
    <t>0928317841</t>
  </si>
  <si>
    <t>09:04:13</t>
  </si>
  <si>
    <t>REC-3784-ATA2-185389</t>
  </si>
  <si>
    <t>3930170</t>
  </si>
  <si>
    <t>0917040057</t>
  </si>
  <si>
    <t>09:03:47</t>
  </si>
  <si>
    <t>REC-611-J4ZN-513918</t>
  </si>
  <si>
    <t>3903541</t>
  </si>
  <si>
    <t>0201307980</t>
  </si>
  <si>
    <t>08:05:29</t>
  </si>
  <si>
    <t>REC-518-RI70-197307</t>
  </si>
  <si>
    <t>3907333</t>
  </si>
  <si>
    <t>0956425185</t>
  </si>
  <si>
    <t>20210204</t>
  </si>
  <si>
    <t>19:07:28</t>
  </si>
  <si>
    <t>REC-3370-A6JI-268861</t>
  </si>
  <si>
    <t>18:20:19</t>
  </si>
  <si>
    <t>REC-4717-FRZ4-175855</t>
  </si>
  <si>
    <t>3907362</t>
  </si>
  <si>
    <t>0926122946001</t>
  </si>
  <si>
    <t>18:10:14</t>
  </si>
  <si>
    <t>REC-3182-YQHE-247445</t>
  </si>
  <si>
    <t>17:15:49</t>
  </si>
  <si>
    <t>REC-5342-A13Y-100</t>
  </si>
  <si>
    <t>3903888</t>
  </si>
  <si>
    <t>0916235922</t>
  </si>
  <si>
    <t>16:50:58</t>
  </si>
  <si>
    <t>REC-072-4PW8-215727</t>
  </si>
  <si>
    <t>16:33:43</t>
  </si>
  <si>
    <t>REC-3023-IZCF-586649</t>
  </si>
  <si>
    <t>3906882</t>
  </si>
  <si>
    <t>0958056426</t>
  </si>
  <si>
    <t>16:12:34</t>
  </si>
  <si>
    <t>REC-061-AF82-284116</t>
  </si>
  <si>
    <t>3907894</t>
  </si>
  <si>
    <t>0925648073</t>
  </si>
  <si>
    <t>16:09:11</t>
  </si>
  <si>
    <t>REC-4976-A25U-7537</t>
  </si>
  <si>
    <t>3907299</t>
  </si>
  <si>
    <t>0916918378001</t>
  </si>
  <si>
    <t>16:06:29</t>
  </si>
  <si>
    <t>REC-4164-A1LY-145340</t>
  </si>
  <si>
    <t>3902190</t>
  </si>
  <si>
    <t>0993031542001</t>
  </si>
  <si>
    <t>16:03:36</t>
  </si>
  <si>
    <t>REC-3187-A2UB-167406</t>
  </si>
  <si>
    <t>3930081</t>
  </si>
  <si>
    <t>0914623897</t>
  </si>
  <si>
    <t>15:19:15</t>
  </si>
  <si>
    <t>REC-536-TDSM-160262</t>
  </si>
  <si>
    <t>3909109</t>
  </si>
  <si>
    <t>0960469005</t>
  </si>
  <si>
    <t>15:08:47</t>
  </si>
  <si>
    <t>REC-072-KBN0-271535</t>
  </si>
  <si>
    <t>3900410</t>
  </si>
  <si>
    <t>0918822602</t>
  </si>
  <si>
    <t>15:04:27</t>
  </si>
  <si>
    <t>REC-5680-XTE2-3292</t>
  </si>
  <si>
    <t>3900400</t>
  </si>
  <si>
    <t>0919501122</t>
  </si>
  <si>
    <t>14:37:03</t>
  </si>
  <si>
    <t>REC-3175-A3LN-143962</t>
  </si>
  <si>
    <t>14:24:43</t>
  </si>
  <si>
    <t>REC-3577-A26V-539414</t>
  </si>
  <si>
    <t>13:45:52</t>
  </si>
  <si>
    <t>REC-3512-A4FC-285903</t>
  </si>
  <si>
    <t>3901718</t>
  </si>
  <si>
    <t>0909664849</t>
  </si>
  <si>
    <t>13:18:54</t>
  </si>
  <si>
    <t>REC-4963-A3A0-162501</t>
  </si>
  <si>
    <t>3908676</t>
  </si>
  <si>
    <t>0922954912</t>
  </si>
  <si>
    <t>13:17:27</t>
  </si>
  <si>
    <t>REC-4963-A3A0-162424</t>
  </si>
  <si>
    <t>3907841</t>
  </si>
  <si>
    <t>0926777681</t>
  </si>
  <si>
    <t>13:10:18</t>
  </si>
  <si>
    <t>REC-5585-A2XB-76856</t>
  </si>
  <si>
    <t>12:59:20</t>
  </si>
  <si>
    <t>REC-4960-A1QG-106375</t>
  </si>
  <si>
    <t>3930329</t>
  </si>
  <si>
    <t>0992806419001</t>
  </si>
  <si>
    <t>12:58:01</t>
  </si>
  <si>
    <t>REC-4960-A1QG-106374</t>
  </si>
  <si>
    <t>3930333</t>
  </si>
  <si>
    <t>12:52:56</t>
  </si>
  <si>
    <t>REC-3187-A2UB-167376</t>
  </si>
  <si>
    <t>3908240</t>
  </si>
  <si>
    <t>0905212452</t>
  </si>
  <si>
    <t>12:39:40</t>
  </si>
  <si>
    <t>REC-342-EBMO-291202</t>
  </si>
  <si>
    <t>3930382</t>
  </si>
  <si>
    <t>0992201673001</t>
  </si>
  <si>
    <t>12:39:09</t>
  </si>
  <si>
    <t>REC-342-EBMO-291201</t>
  </si>
  <si>
    <t>3930383</t>
  </si>
  <si>
    <t>12:01:39</t>
  </si>
  <si>
    <t>REC-072-KBN0-271467</t>
  </si>
  <si>
    <t>12:01:03</t>
  </si>
  <si>
    <t>REC-7841-LV78-456</t>
  </si>
  <si>
    <t>3908325</t>
  </si>
  <si>
    <t>0914791108</t>
  </si>
  <si>
    <t>11:17:40</t>
  </si>
  <si>
    <t>REC-3172-YIHD-257208</t>
  </si>
  <si>
    <t>3902003</t>
  </si>
  <si>
    <t>0909794273</t>
  </si>
  <si>
    <t>10:47:59</t>
  </si>
  <si>
    <t>REC-609-A3AI-98199</t>
  </si>
  <si>
    <t>10:12:30</t>
  </si>
  <si>
    <t>REC-3611-AAD1-152097</t>
  </si>
  <si>
    <t>3908328</t>
  </si>
  <si>
    <t>0930874805</t>
  </si>
  <si>
    <t>09:41:34</t>
  </si>
  <si>
    <t>REC-3422-A25Y-105505</t>
  </si>
  <si>
    <t>3908074</t>
  </si>
  <si>
    <t>0961083250001</t>
  </si>
  <si>
    <t>09:31:29</t>
  </si>
  <si>
    <t>REC-4007-OIT2-149814</t>
  </si>
  <si>
    <t>09:04:15</t>
  </si>
  <si>
    <t>REC-223-B7CD-589521</t>
  </si>
  <si>
    <t>20210205</t>
  </si>
  <si>
    <t>19:27:43</t>
  </si>
  <si>
    <t>REC-3295-1T8E-236972</t>
  </si>
  <si>
    <t>16:15:33</t>
  </si>
  <si>
    <t>REC-348-1R2Q-454704</t>
  </si>
  <si>
    <t>3901926</t>
  </si>
  <si>
    <t>0924795065</t>
  </si>
  <si>
    <t>15:18:22</t>
  </si>
  <si>
    <t>REC-944-LRJW-297486</t>
  </si>
  <si>
    <t>14:53:48</t>
  </si>
  <si>
    <t>REC-3510-A4F9-252339</t>
  </si>
  <si>
    <t>3902721</t>
  </si>
  <si>
    <t>0914665708</t>
  </si>
  <si>
    <t>14:39:46</t>
  </si>
  <si>
    <t>REC-3371-EFX5-188218</t>
  </si>
  <si>
    <t>3908785</t>
  </si>
  <si>
    <t>0993031410001</t>
  </si>
  <si>
    <t>14:32:09</t>
  </si>
  <si>
    <t>REC-3301-CTQ4-200288</t>
  </si>
  <si>
    <t>14:27:27</t>
  </si>
  <si>
    <t>REC-3172-LIO6-136734</t>
  </si>
  <si>
    <t>3908334</t>
  </si>
  <si>
    <t>0917474777</t>
  </si>
  <si>
    <t>13:36:40</t>
  </si>
  <si>
    <t>REC-223-B7CD-589719</t>
  </si>
  <si>
    <t>13:02:01</t>
  </si>
  <si>
    <t>REC-008-PB65-392193</t>
  </si>
  <si>
    <t>3903528</t>
  </si>
  <si>
    <t>0931267306</t>
  </si>
  <si>
    <t>12:38:46</t>
  </si>
  <si>
    <t>REC-5466-A1J4-9220</t>
  </si>
  <si>
    <t>3909857</t>
  </si>
  <si>
    <t>0918769068</t>
  </si>
  <si>
    <t>12:30:59</t>
  </si>
  <si>
    <t>REC-4620-A1TY-194650</t>
  </si>
  <si>
    <t>12:29:31</t>
  </si>
  <si>
    <t>REC-011-JVA0-524137</t>
  </si>
  <si>
    <t>3902786</t>
  </si>
  <si>
    <t>1301926042</t>
  </si>
  <si>
    <t>12:24:43</t>
  </si>
  <si>
    <t>REC-095-AJSE-684620</t>
  </si>
  <si>
    <t>3940186</t>
  </si>
  <si>
    <t>0908774367</t>
  </si>
  <si>
    <t>11:45:56</t>
  </si>
  <si>
    <t>REC-3172-YIHD-257307</t>
  </si>
  <si>
    <t>11:24:08</t>
  </si>
  <si>
    <t>REC-4190-A13K-391724</t>
  </si>
  <si>
    <t>11:09:25</t>
  </si>
  <si>
    <t>REC-3408-A13N-565314</t>
  </si>
  <si>
    <t>23923233</t>
  </si>
  <si>
    <t>1713363206001</t>
  </si>
  <si>
    <t>09:57:43</t>
  </si>
  <si>
    <t>REC-613-BK8R-430170</t>
  </si>
  <si>
    <t>08:32:17</t>
  </si>
  <si>
    <t>REC-4775-FSF7-180675</t>
  </si>
  <si>
    <t>3930276</t>
  </si>
  <si>
    <t>0992391766001</t>
  </si>
  <si>
    <t>20210206</t>
  </si>
  <si>
    <t>16:45:49</t>
  </si>
  <si>
    <t>REC-390-SB17-605777</t>
  </si>
  <si>
    <t>15:58:52</t>
  </si>
  <si>
    <t>REC-3577-A1IU-163658</t>
  </si>
  <si>
    <t>3906815</t>
  </si>
  <si>
    <t>0914624820</t>
  </si>
  <si>
    <t>13:18:44</t>
  </si>
  <si>
    <t>REC-072-KBN0-271910</t>
  </si>
  <si>
    <t>3909982</t>
  </si>
  <si>
    <t>0915696587</t>
  </si>
  <si>
    <t>11:58:33</t>
  </si>
  <si>
    <t>REC-3422-A3IU-643887</t>
  </si>
  <si>
    <t>11:48:40</t>
  </si>
  <si>
    <t>REC-342-EBMO-291447</t>
  </si>
  <si>
    <t>11:43:26</t>
  </si>
  <si>
    <t>REC-096-HG9K-320235</t>
  </si>
  <si>
    <t>09:59:14</t>
  </si>
  <si>
    <t>REC-3510-A4F9-252394</t>
  </si>
  <si>
    <t>3903511</t>
  </si>
  <si>
    <t>0930801451</t>
  </si>
  <si>
    <t>20210207</t>
  </si>
  <si>
    <t>17:34:52</t>
  </si>
  <si>
    <t>REC-613-BK8R-430261</t>
  </si>
  <si>
    <t>16:28:24</t>
  </si>
  <si>
    <t>REC-3422-A25Y-105801</t>
  </si>
  <si>
    <t>3909011</t>
  </si>
  <si>
    <t>0913626230</t>
  </si>
  <si>
    <t>16:27:03</t>
  </si>
  <si>
    <t>REC-7828-MB00-2099</t>
  </si>
  <si>
    <t>13:40:00</t>
  </si>
  <si>
    <t>REC-048-QNCI-638585</t>
  </si>
  <si>
    <t>3902777</t>
  </si>
  <si>
    <t>0917022733</t>
  </si>
  <si>
    <t>11:00:00</t>
  </si>
  <si>
    <t>REC-3187-YWS5-616988</t>
  </si>
  <si>
    <t>3908369</t>
  </si>
  <si>
    <t>0700780497</t>
  </si>
  <si>
    <t>10:53:58</t>
  </si>
  <si>
    <t>REC-3187-YWS5-616987</t>
  </si>
  <si>
    <t>3908061</t>
  </si>
  <si>
    <t>0913886818</t>
  </si>
  <si>
    <t>20210208</t>
  </si>
  <si>
    <t>19:29:09</t>
  </si>
  <si>
    <t>REC-090-ULDN-610682</t>
  </si>
  <si>
    <t>3907938</t>
  </si>
  <si>
    <t>0913506283</t>
  </si>
  <si>
    <t>19:27:59</t>
  </si>
  <si>
    <t>REC-090-ULDN-610681</t>
  </si>
  <si>
    <t>3930256</t>
  </si>
  <si>
    <t>0907311021</t>
  </si>
  <si>
    <t>18:56:00</t>
  </si>
  <si>
    <t>REC-3022-A364-138141</t>
  </si>
  <si>
    <t>18:49:48</t>
  </si>
  <si>
    <t>REC-090-IRFP-600890</t>
  </si>
  <si>
    <t>3909181</t>
  </si>
  <si>
    <t>0924995780</t>
  </si>
  <si>
    <t>18:09:43</t>
  </si>
  <si>
    <t>REC-7931-VL78-122</t>
  </si>
  <si>
    <t>3900207</t>
  </si>
  <si>
    <t>0920009040</t>
  </si>
  <si>
    <t>17:47:07</t>
  </si>
  <si>
    <t>REC-3182-YQHG-237263</t>
  </si>
  <si>
    <t>17:20:45</t>
  </si>
  <si>
    <t>REC-3370-A6JI-269261</t>
  </si>
  <si>
    <t>3960234</t>
  </si>
  <si>
    <t>0909125056</t>
  </si>
  <si>
    <t>16:39:02</t>
  </si>
  <si>
    <t>REC-355-N45U-579049</t>
  </si>
  <si>
    <t>16:01:54</t>
  </si>
  <si>
    <t>REC-3520-A1CH-275532</t>
  </si>
  <si>
    <t>15:54:33</t>
  </si>
  <si>
    <t>REC-3172-LIO6-137018</t>
  </si>
  <si>
    <t>3902737</t>
  </si>
  <si>
    <t>0920543717</t>
  </si>
  <si>
    <t>15:12:12</t>
  </si>
  <si>
    <t>REC-609-A1M3-332479</t>
  </si>
  <si>
    <t>14:46:41</t>
  </si>
  <si>
    <t>REC-072-AV01-6125</t>
  </si>
  <si>
    <t>3907372</t>
  </si>
  <si>
    <t>0901244285</t>
  </si>
  <si>
    <t>14:24:41</t>
  </si>
  <si>
    <t>REC-3187-YWS5-617092</t>
  </si>
  <si>
    <t>3902224</t>
  </si>
  <si>
    <t>0909373318</t>
  </si>
  <si>
    <t>14:21:45</t>
  </si>
  <si>
    <t>REC-3295-1T8D-181601</t>
  </si>
  <si>
    <t>3930141</t>
  </si>
  <si>
    <t>0912848884</t>
  </si>
  <si>
    <t>REC-3792-A24Z-572887</t>
  </si>
  <si>
    <t>14:11:37</t>
  </si>
  <si>
    <t>REC-348-AB9D-155933</t>
  </si>
  <si>
    <t>3908417</t>
  </si>
  <si>
    <t>0992893044001</t>
  </si>
  <si>
    <t>14:10:51</t>
  </si>
  <si>
    <t>REC-348-AB9D-155932</t>
  </si>
  <si>
    <t>3908416</t>
  </si>
  <si>
    <t>14:09:54</t>
  </si>
  <si>
    <t>REC-7738-SS61-268768</t>
  </si>
  <si>
    <t>3901223</t>
  </si>
  <si>
    <t>1203296858</t>
  </si>
  <si>
    <t>14:04:29</t>
  </si>
  <si>
    <t>REC-3360-IPEN-236327</t>
  </si>
  <si>
    <t>3902731</t>
  </si>
  <si>
    <t>0902200047</t>
  </si>
  <si>
    <t>12:57:00</t>
  </si>
  <si>
    <t>REC-3023-IZCF-586968</t>
  </si>
  <si>
    <t>3930345</t>
  </si>
  <si>
    <t>0924425291</t>
  </si>
  <si>
    <t>12:42:48</t>
  </si>
  <si>
    <t>REC-3370-A6JI-269210</t>
  </si>
  <si>
    <t>12:18:23</t>
  </si>
  <si>
    <t>REC-3392-A39W-422932</t>
  </si>
  <si>
    <t>3901759</t>
  </si>
  <si>
    <t>0802384792</t>
  </si>
  <si>
    <t>12:14:29</t>
  </si>
  <si>
    <t>REC-518-RI6W-438523</t>
  </si>
  <si>
    <t>3907549</t>
  </si>
  <si>
    <t>0956383574</t>
  </si>
  <si>
    <t>11:54:05</t>
  </si>
  <si>
    <t>REC-3143-AWFJ-342789</t>
  </si>
  <si>
    <t>3903100</t>
  </si>
  <si>
    <t>0915016539</t>
  </si>
  <si>
    <t>11:37:54</t>
  </si>
  <si>
    <t>REC-3095-T359-440613</t>
  </si>
  <si>
    <t>3909037</t>
  </si>
  <si>
    <t>0930929880</t>
  </si>
  <si>
    <t>11:18:05</t>
  </si>
  <si>
    <t>REC-011-JVA0-524319</t>
  </si>
  <si>
    <t>11:02:43</t>
  </si>
  <si>
    <t>REC-3392-A39W-422907</t>
  </si>
  <si>
    <t>3906727</t>
  </si>
  <si>
    <t>0907427694</t>
  </si>
  <si>
    <t>10:01:38</t>
  </si>
  <si>
    <t>REC-5310-Z4YZ-251873</t>
  </si>
  <si>
    <t>3907565</t>
  </si>
  <si>
    <t>0950615690</t>
  </si>
  <si>
    <t>09:46:02</t>
  </si>
  <si>
    <t>REC-245-BEJI-684053</t>
  </si>
  <si>
    <t>3902778</t>
  </si>
  <si>
    <t>0911609568</t>
  </si>
  <si>
    <t>07:49:09</t>
  </si>
  <si>
    <t>REC-061-ZT94-164022</t>
  </si>
  <si>
    <t>3907669</t>
  </si>
  <si>
    <t>0917823445</t>
  </si>
  <si>
    <t>20210209</t>
  </si>
  <si>
    <t>18:37:40</t>
  </si>
  <si>
    <t>REC-191-A381-320481</t>
  </si>
  <si>
    <t>3903538</t>
  </si>
  <si>
    <t>0931115182</t>
  </si>
  <si>
    <t>17:14:00</t>
  </si>
  <si>
    <t>REC-048-AFEP-255159</t>
  </si>
  <si>
    <t>17:13:21</t>
  </si>
  <si>
    <t>REC-048-AFEP-255158</t>
  </si>
  <si>
    <t>16:49:28</t>
  </si>
  <si>
    <t>REC-7492-A6NE-13955</t>
  </si>
  <si>
    <t>3903463</t>
  </si>
  <si>
    <t>0917633323</t>
  </si>
  <si>
    <t>16:04:19</t>
  </si>
  <si>
    <t>REC-3792-A24Z-573126</t>
  </si>
  <si>
    <t>3903355</t>
  </si>
  <si>
    <t>0926967753</t>
  </si>
  <si>
    <t>13:29:15</t>
  </si>
  <si>
    <t>REC-5635-A2YS-34912</t>
  </si>
  <si>
    <t>at-3223</t>
  </si>
  <si>
    <t>12:23:04</t>
  </si>
  <si>
    <t>REC-5310-Z4YZ-302583</t>
  </si>
  <si>
    <t>3902004</t>
  </si>
  <si>
    <t>0992891637001</t>
  </si>
  <si>
    <t>11:50:12</t>
  </si>
  <si>
    <t>REC-3370-A6JI-269330</t>
  </si>
  <si>
    <t>3909958</t>
  </si>
  <si>
    <t>0913935417</t>
  </si>
  <si>
    <t>11:38:58</t>
  </si>
  <si>
    <t>REC-022-U5UL-353097</t>
  </si>
  <si>
    <t>3909796</t>
  </si>
  <si>
    <t>0703300988</t>
  </si>
  <si>
    <t>11:34:23</t>
  </si>
  <si>
    <t>REC-5987-GFL4-299432</t>
  </si>
  <si>
    <t>11:16:40</t>
  </si>
  <si>
    <t>REC-3792-A39T-128366</t>
  </si>
  <si>
    <t>11:05:40</t>
  </si>
  <si>
    <t>REC-4179-LOE1-297412</t>
  </si>
  <si>
    <t>3900411</t>
  </si>
  <si>
    <t>0907043582</t>
  </si>
  <si>
    <t>10:02:26</t>
  </si>
  <si>
    <t>REC-011-VD5Z-366346</t>
  </si>
  <si>
    <t>3901477</t>
  </si>
  <si>
    <t>1790016846001</t>
  </si>
  <si>
    <t>09:47:46</t>
  </si>
  <si>
    <t>REC-3370-A6JI-269295</t>
  </si>
  <si>
    <t>3960241</t>
  </si>
  <si>
    <t>0992494050001</t>
  </si>
  <si>
    <t>09:38:00</t>
  </si>
  <si>
    <t>REC-5987-GFL4-290633</t>
  </si>
  <si>
    <t>20210210</t>
  </si>
  <si>
    <t>16:20:36</t>
  </si>
  <si>
    <t>REC-5310-Z4YZ-349198</t>
  </si>
  <si>
    <t>15:51:58</t>
  </si>
  <si>
    <t>REC-072-A6LX-217079</t>
  </si>
  <si>
    <t>14:37:11</t>
  </si>
  <si>
    <t>REC-049-A518-1575065</t>
  </si>
  <si>
    <t>3907835</t>
  </si>
  <si>
    <t>0901358747</t>
  </si>
  <si>
    <t>14:22:51</t>
  </si>
  <si>
    <t>REC-072-TTF1-328328</t>
  </si>
  <si>
    <t>3906900</t>
  </si>
  <si>
    <t>1202135677</t>
  </si>
  <si>
    <t>14:19:59</t>
  </si>
  <si>
    <t>REC-3554-PTY2-343060</t>
  </si>
  <si>
    <t>13:51:25</t>
  </si>
  <si>
    <t>REC-4164-A19P-169296</t>
  </si>
  <si>
    <t>3909029</t>
  </si>
  <si>
    <t>0914924196</t>
  </si>
  <si>
    <t>12:54:17</t>
  </si>
  <si>
    <t>REC-5016-A1HF-10918</t>
  </si>
  <si>
    <t>12:21:40</t>
  </si>
  <si>
    <t>REC-4963-A3A0-337718</t>
  </si>
  <si>
    <t>3903250</t>
  </si>
  <si>
    <t>0924424872</t>
  </si>
  <si>
    <t>11:08:28</t>
  </si>
  <si>
    <t>REC-096-DCIZ-471272</t>
  </si>
  <si>
    <t>10:00:30</t>
  </si>
  <si>
    <t>REC-551-VOI8-617288</t>
  </si>
  <si>
    <t>3900338</t>
  </si>
  <si>
    <t>0910810647</t>
  </si>
  <si>
    <t>19:29:43</t>
  </si>
  <si>
    <t>REC-4208-A14N-61732</t>
  </si>
  <si>
    <t>18:20:42</t>
  </si>
  <si>
    <t>REC-4960-A1QG-107139</t>
  </si>
  <si>
    <t>3960002</t>
  </si>
  <si>
    <t>0914107222</t>
  </si>
  <si>
    <t>20210211</t>
  </si>
  <si>
    <t>20:24:36</t>
  </si>
  <si>
    <t>REC-096-ZU7N-265351</t>
  </si>
  <si>
    <t>3901222</t>
  </si>
  <si>
    <t>0958145195</t>
  </si>
  <si>
    <t>19:14:41</t>
  </si>
  <si>
    <t>REC-048-AFEP-255413</t>
  </si>
  <si>
    <t>3902381</t>
  </si>
  <si>
    <t>0914107776</t>
  </si>
  <si>
    <t>19:06:53</t>
  </si>
  <si>
    <t>REC-5310-Z4YZ-385469</t>
  </si>
  <si>
    <t>3901587</t>
  </si>
  <si>
    <t>0920722816</t>
  </si>
  <si>
    <t>14:31:02</t>
  </si>
  <si>
    <t>REC-028-A3ZW-79029</t>
  </si>
  <si>
    <t>3903216</t>
  </si>
  <si>
    <t>0924596166</t>
  </si>
  <si>
    <t>13:32:10</t>
  </si>
  <si>
    <t>REC-049-A2U2-61065</t>
  </si>
  <si>
    <t>3902114</t>
  </si>
  <si>
    <t>0915724314</t>
  </si>
  <si>
    <t>12:58:39</t>
  </si>
  <si>
    <t>REC-3187-A2UB-167903</t>
  </si>
  <si>
    <t>12:25:17</t>
  </si>
  <si>
    <t>REC-4164-A1CB-130240</t>
  </si>
  <si>
    <t>REC-3182-YQHG-237402</t>
  </si>
  <si>
    <t>3905110</t>
  </si>
  <si>
    <t>0901860726</t>
  </si>
  <si>
    <t>09:48:17</t>
  </si>
  <si>
    <t>REC-4963-A3A0-360786</t>
  </si>
  <si>
    <t>3907932</t>
  </si>
  <si>
    <t>0953501244</t>
  </si>
  <si>
    <t>09:27:48</t>
  </si>
  <si>
    <t>REC-4319-A1I3-29246</t>
  </si>
  <si>
    <t>3907907</t>
  </si>
  <si>
    <t>0908842644</t>
  </si>
  <si>
    <t>08:59:30</t>
  </si>
  <si>
    <t>REC-6397-A5XK-21473</t>
  </si>
  <si>
    <t>3907902</t>
  </si>
  <si>
    <t>0910820786</t>
  </si>
  <si>
    <t>20210212</t>
  </si>
  <si>
    <t>17:09:25</t>
  </si>
  <si>
    <t>REC-5502-JSM1-1111</t>
  </si>
  <si>
    <t>3930168</t>
  </si>
  <si>
    <t>0915177687</t>
  </si>
  <si>
    <t>16:42:18</t>
  </si>
  <si>
    <t>REC-4961-A24R-46637</t>
  </si>
  <si>
    <t>14:59:56</t>
  </si>
  <si>
    <t>REC-678-3V18-580958</t>
  </si>
  <si>
    <t>13:52:14</t>
  </si>
  <si>
    <t>REC-348-AB9D-156427</t>
  </si>
  <si>
    <t>12:46:51</t>
  </si>
  <si>
    <t>REC-551-B2PQ-317909</t>
  </si>
  <si>
    <t>10:51:22</t>
  </si>
  <si>
    <t>REC-3371-LD0C-304568</t>
  </si>
  <si>
    <t>3945098</t>
  </si>
  <si>
    <t>0912097631</t>
  </si>
  <si>
    <t>10:41:54</t>
  </si>
  <si>
    <t>REC-4202-A16N-8695</t>
  </si>
  <si>
    <t>3901939</t>
  </si>
  <si>
    <t>1203367998</t>
  </si>
  <si>
    <t>10:01:48</t>
  </si>
  <si>
    <t>REC-7492-A6NE-14159</t>
  </si>
  <si>
    <t>3908754</t>
  </si>
  <si>
    <t>0925768228</t>
  </si>
  <si>
    <t>08:21:09</t>
  </si>
  <si>
    <t>REC-7488-PR83-388483</t>
  </si>
  <si>
    <t>3907449</t>
  </si>
  <si>
    <t>0925303745</t>
  </si>
  <si>
    <t>20210213</t>
  </si>
  <si>
    <t>17:40:22</t>
  </si>
  <si>
    <t>REC-585-ZQVC-463664</t>
  </si>
  <si>
    <t>3901990</t>
  </si>
  <si>
    <t>0701205064</t>
  </si>
  <si>
    <t>17:07:00</t>
  </si>
  <si>
    <t>REC-3022-A364-138676</t>
  </si>
  <si>
    <t>13:39:56</t>
  </si>
  <si>
    <t>REC-3520-A1CH-276229</t>
  </si>
  <si>
    <t>3909168</t>
  </si>
  <si>
    <t>0915828966</t>
  </si>
  <si>
    <t>11:37:09</t>
  </si>
  <si>
    <t>REC-7698-SS49-427248</t>
  </si>
  <si>
    <t>3908153</t>
  </si>
  <si>
    <t>0962079711</t>
  </si>
  <si>
    <t>10:51:23</t>
  </si>
  <si>
    <t>REC-3784-ATA2-185876</t>
  </si>
  <si>
    <t>3900678</t>
  </si>
  <si>
    <t>0800909202</t>
  </si>
  <si>
    <t>10:21:04</t>
  </si>
  <si>
    <t>REC-247-BEJB-1467187</t>
  </si>
  <si>
    <t>10:17:59</t>
  </si>
  <si>
    <t>REC-3520-A1CH-276199</t>
  </si>
  <si>
    <t>3909878</t>
  </si>
  <si>
    <t>1718059122</t>
  </si>
  <si>
    <t>10:03:10</t>
  </si>
  <si>
    <t>REC-355-J4YM-685461</t>
  </si>
  <si>
    <t>10:02:55</t>
  </si>
  <si>
    <t>REC-355-J4YM-685460</t>
  </si>
  <si>
    <t>10:02:06</t>
  </si>
  <si>
    <t>REC-3792-A24Z-573766</t>
  </si>
  <si>
    <t>3907899</t>
  </si>
  <si>
    <t>0923126205</t>
  </si>
  <si>
    <t>20210214</t>
  </si>
  <si>
    <t>18:07:02</t>
  </si>
  <si>
    <t>REC-7492-A6NE-14371</t>
  </si>
  <si>
    <t>16:45:27</t>
  </si>
  <si>
    <t>REC-609-A3AI-99229</t>
  </si>
  <si>
    <t>3907259</t>
  </si>
  <si>
    <t>0940222755</t>
  </si>
  <si>
    <t>12:39:55</t>
  </si>
  <si>
    <t>REC-7702-S551-638</t>
  </si>
  <si>
    <t>12:26:51</t>
  </si>
  <si>
    <t>REC-609-A3AI-99194</t>
  </si>
  <si>
    <t>3908353</t>
  </si>
  <si>
    <t>0940336274</t>
  </si>
  <si>
    <t>20210215</t>
  </si>
  <si>
    <t>18:34:13</t>
  </si>
  <si>
    <t>REC-3422-A25Y-106449</t>
  </si>
  <si>
    <t>3903112</t>
  </si>
  <si>
    <t>0902702935</t>
  </si>
  <si>
    <t>12:59:44</t>
  </si>
  <si>
    <t>REC-3187-A2UB-168187</t>
  </si>
  <si>
    <t>3906723</t>
  </si>
  <si>
    <t>0911957660</t>
  </si>
  <si>
    <t>12:50:53</t>
  </si>
  <si>
    <t>REC-027-A40B-82906</t>
  </si>
  <si>
    <t>3908516</t>
  </si>
  <si>
    <t>0910968965</t>
  </si>
  <si>
    <t>11:02:13</t>
  </si>
  <si>
    <t>REC-3033-M7YF-81128</t>
  </si>
  <si>
    <t>10:48:22</t>
  </si>
  <si>
    <t>REC-165-M8MT-665529</t>
  </si>
  <si>
    <t>3903365</t>
  </si>
  <si>
    <t>0910931856</t>
  </si>
  <si>
    <t>10:47:31</t>
  </si>
  <si>
    <t>REC-3808-A3Z9-540320</t>
  </si>
  <si>
    <t>3908486</t>
  </si>
  <si>
    <t>0921328662</t>
  </si>
  <si>
    <t>10:27:58</t>
  </si>
  <si>
    <t>REC-5635-A2YS-35516</t>
  </si>
  <si>
    <t>3908866</t>
  </si>
  <si>
    <t>0922678800</t>
  </si>
  <si>
    <t>20210216</t>
  </si>
  <si>
    <t>13:31:23</t>
  </si>
  <si>
    <t>REC-4007-OIT2-466938</t>
  </si>
  <si>
    <t>11:31:32</t>
  </si>
  <si>
    <t>REC-7529-A12D-11371</t>
  </si>
  <si>
    <t>20210217</t>
  </si>
  <si>
    <t>19:32:14</t>
  </si>
  <si>
    <t>REC-3295-1T8E-237826</t>
  </si>
  <si>
    <t>3909919</t>
  </si>
  <si>
    <t>0919908848</t>
  </si>
  <si>
    <t>18:14:23</t>
  </si>
  <si>
    <t>REC-7366-Y05Q-19338</t>
  </si>
  <si>
    <t>3930041</t>
  </si>
  <si>
    <t>0922970728</t>
  </si>
  <si>
    <t>17:56:32</t>
  </si>
  <si>
    <t>REC-3809-A3ZD-40027</t>
  </si>
  <si>
    <t>23923156</t>
  </si>
  <si>
    <t>1712286432</t>
  </si>
  <si>
    <t>17:13:10</t>
  </si>
  <si>
    <t>REC-3161-KURB-446798</t>
  </si>
  <si>
    <t>17:12:05</t>
  </si>
  <si>
    <t>REC-3360-IPEN-236909</t>
  </si>
  <si>
    <t>3907827</t>
  </si>
  <si>
    <t>0921434239</t>
  </si>
  <si>
    <t>16:49:35</t>
  </si>
  <si>
    <t>REC-3170-YGVG-335329</t>
  </si>
  <si>
    <t>15:57:47</t>
  </si>
  <si>
    <t>REC-3422-A3IU-644819</t>
  </si>
  <si>
    <t>3930068</t>
  </si>
  <si>
    <t>0907819627</t>
  </si>
  <si>
    <t>14:57:43</t>
  </si>
  <si>
    <t>REC-3370-A6JI-270174</t>
  </si>
  <si>
    <t>13:55:43</t>
  </si>
  <si>
    <t>REC-3172-LIO4-252207</t>
  </si>
  <si>
    <t>3907019</t>
  </si>
  <si>
    <t>0909800070</t>
  </si>
  <si>
    <t>13:24:01</t>
  </si>
  <si>
    <t>REC-3187-YWS5-617654</t>
  </si>
  <si>
    <t>at-3226</t>
  </si>
  <si>
    <t>13:11:25</t>
  </si>
  <si>
    <t>REC-096-HG9K-320727</t>
  </si>
  <si>
    <t>3909990</t>
  </si>
  <si>
    <t>0916168149</t>
  </si>
  <si>
    <t>10:56:52</t>
  </si>
  <si>
    <t>REC-348-AB9D-156941</t>
  </si>
  <si>
    <t>10:44:31</t>
  </si>
  <si>
    <t>REC-3143-AWFJ-343396</t>
  </si>
  <si>
    <t>3907926</t>
  </si>
  <si>
    <t>0925965014</t>
  </si>
  <si>
    <t>10:15:42</t>
  </si>
  <si>
    <t>REC-045-AFEZ-582460</t>
  </si>
  <si>
    <t>09:45:16</t>
  </si>
  <si>
    <t>REC-4303-IAI3-477838</t>
  </si>
  <si>
    <t>09:23:25</t>
  </si>
  <si>
    <t>REC-072-A6LX-217545</t>
  </si>
  <si>
    <t>3900583</t>
  </si>
  <si>
    <t>0911281806</t>
  </si>
  <si>
    <t>20210218</t>
  </si>
  <si>
    <t>19:07:44</t>
  </si>
  <si>
    <t>REC-5635-A2YS-35920</t>
  </si>
  <si>
    <t>3906905</t>
  </si>
  <si>
    <t>0801758434</t>
  </si>
  <si>
    <t>18:56:05</t>
  </si>
  <si>
    <t>REC-5635-A2YS-35914</t>
  </si>
  <si>
    <t>18:24:05</t>
  </si>
  <si>
    <t>REC-011-JVA0-525198</t>
  </si>
  <si>
    <t>3903481</t>
  </si>
  <si>
    <t>0925268393</t>
  </si>
  <si>
    <t>18:22:20</t>
  </si>
  <si>
    <t>REC-518-RI6X-438849</t>
  </si>
  <si>
    <t>3907006</t>
  </si>
  <si>
    <t>0911221414</t>
  </si>
  <si>
    <t>16:59:51</t>
  </si>
  <si>
    <t>REC-5585-RQ83-31077</t>
  </si>
  <si>
    <t>16:43:57</t>
  </si>
  <si>
    <t>REC-3520-A1CH-276692</t>
  </si>
  <si>
    <t>16:41:35</t>
  </si>
  <si>
    <t>REC-944-LRJ0-414660</t>
  </si>
  <si>
    <t>16:27:21</t>
  </si>
  <si>
    <t>REC-5585-RQ83-31070</t>
  </si>
  <si>
    <t>3907849</t>
  </si>
  <si>
    <t>0907758031</t>
  </si>
  <si>
    <t>13:29:30</t>
  </si>
  <si>
    <t>REC-3175-A3LN-145538</t>
  </si>
  <si>
    <t>12:16:04</t>
  </si>
  <si>
    <t>REC-518-RI71-191802</t>
  </si>
  <si>
    <t>3902228</t>
  </si>
  <si>
    <t>0908006349</t>
  </si>
  <si>
    <t>11:17:44</t>
  </si>
  <si>
    <t>REC-609-A1M3-333162</t>
  </si>
  <si>
    <t>11:04:19</t>
  </si>
  <si>
    <t>REC-4179-LOE1-528472</t>
  </si>
  <si>
    <t>at-3229</t>
  </si>
  <si>
    <t>10:52:52</t>
  </si>
  <si>
    <t>REC-3214-A160-102773</t>
  </si>
  <si>
    <t>10:12:17</t>
  </si>
  <si>
    <t>REC-7698-SS49-524698</t>
  </si>
  <si>
    <t>3907373</t>
  </si>
  <si>
    <t>0910433895</t>
  </si>
  <si>
    <t>10:01:34</t>
  </si>
  <si>
    <t>REC-3170-YGVG-335371</t>
  </si>
  <si>
    <t>REC-568-YXPM-433983</t>
  </si>
  <si>
    <t>20210219</t>
  </si>
  <si>
    <t>20:15:10</t>
  </si>
  <si>
    <t>REC-342-EBMO-292912</t>
  </si>
  <si>
    <t>3906870</t>
  </si>
  <si>
    <t>0930840608</t>
  </si>
  <si>
    <t>18:28:36</t>
  </si>
  <si>
    <t>REC-3792-A39T-129617</t>
  </si>
  <si>
    <t>3908195</t>
  </si>
  <si>
    <t>0930264049</t>
  </si>
  <si>
    <t>18:23:24</t>
  </si>
  <si>
    <t>REC-944-LRJ0-414829</t>
  </si>
  <si>
    <t>18:15:29</t>
  </si>
  <si>
    <t>REC-7779-SS95-590880</t>
  </si>
  <si>
    <t>16:53:40</t>
  </si>
  <si>
    <t>REC-5770-A3HH-1577050</t>
  </si>
  <si>
    <t>15:59:15</t>
  </si>
  <si>
    <t>REC-3370-A6JI-270536</t>
  </si>
  <si>
    <t>3908631</t>
  </si>
  <si>
    <t>0903190395</t>
  </si>
  <si>
    <t>15:40:37</t>
  </si>
  <si>
    <t>REC-061-A6S3-219168</t>
  </si>
  <si>
    <t>15:03:52</t>
  </si>
  <si>
    <t>REC-3520-A1CH-276846</t>
  </si>
  <si>
    <t>3900317</t>
  </si>
  <si>
    <t>0914036835</t>
  </si>
  <si>
    <t>14:38:51</t>
  </si>
  <si>
    <t>REC-810-5CAY-441394</t>
  </si>
  <si>
    <t>3960310</t>
  </si>
  <si>
    <t>0902060300</t>
  </si>
  <si>
    <t>14:14:09</t>
  </si>
  <si>
    <t>REC-224-B7CE-13039</t>
  </si>
  <si>
    <t>3906379</t>
  </si>
  <si>
    <t>0908043441</t>
  </si>
  <si>
    <t>12:27:37</t>
  </si>
  <si>
    <t>REC-3370-A6JI-270488</t>
  </si>
  <si>
    <t>11:10:07</t>
  </si>
  <si>
    <t>REC-3370-A6JI-270458</t>
  </si>
  <si>
    <t>at-3230</t>
  </si>
  <si>
    <t>08:16:42</t>
  </si>
  <si>
    <t>REC-5645-A1034-24189</t>
  </si>
  <si>
    <t>20210220</t>
  </si>
  <si>
    <t>13:28:38</t>
  </si>
  <si>
    <t>REC-3792-A39T-129674</t>
  </si>
  <si>
    <t>3902256</t>
  </si>
  <si>
    <t>0923859821</t>
  </si>
  <si>
    <t>12:41:49</t>
  </si>
  <si>
    <t>REC-3172-LIO6-138300</t>
  </si>
  <si>
    <t>12:32:16</t>
  </si>
  <si>
    <t>REC-223-B7CD-591632</t>
  </si>
  <si>
    <t>11:50:40</t>
  </si>
  <si>
    <t>REC-061-A1AW-60293</t>
  </si>
  <si>
    <t>3900529</t>
  </si>
  <si>
    <t>0914659388</t>
  </si>
  <si>
    <t>10:12:29</t>
  </si>
  <si>
    <t>REC-090-9SKJ-460362</t>
  </si>
  <si>
    <t>10:00:05</t>
  </si>
  <si>
    <t>REC-3200-SAMB-526627</t>
  </si>
  <si>
    <t>3909112</t>
  </si>
  <si>
    <t>0908175953</t>
  </si>
  <si>
    <t>20210221</t>
  </si>
  <si>
    <t>14:59:11</t>
  </si>
  <si>
    <t>REC-3187-A2UE-56952</t>
  </si>
  <si>
    <t>3945448</t>
  </si>
  <si>
    <t>0907846745</t>
  </si>
  <si>
    <t>13:40:11</t>
  </si>
  <si>
    <t>REC-4824-FSL1-626299</t>
  </si>
  <si>
    <t>10:17:10</t>
  </si>
  <si>
    <t>REC-3095-T359-441737</t>
  </si>
  <si>
    <t>3930291</t>
  </si>
  <si>
    <t>0916828072</t>
  </si>
  <si>
    <t>20210222</t>
  </si>
  <si>
    <t>17:53:22</t>
  </si>
  <si>
    <t>REC-3161-KURB-447467</t>
  </si>
  <si>
    <t>3908215</t>
  </si>
  <si>
    <t>0927113969</t>
  </si>
  <si>
    <t>17:00:41</t>
  </si>
  <si>
    <t>REC-7894-VL41-886</t>
  </si>
  <si>
    <t>3930006</t>
  </si>
  <si>
    <t>0921458246</t>
  </si>
  <si>
    <t>15:46:26</t>
  </si>
  <si>
    <t>REC-5474-A871-662647</t>
  </si>
  <si>
    <t>14:27:38</t>
  </si>
  <si>
    <t>REC-3412-PTE5-657219</t>
  </si>
  <si>
    <t>14:23:14</t>
  </si>
  <si>
    <t>REC-7828-LV64-3152</t>
  </si>
  <si>
    <t>3908301</t>
  </si>
  <si>
    <t>1707791602</t>
  </si>
  <si>
    <t>13:42:27</t>
  </si>
  <si>
    <t>REC-355-N45U-580576</t>
  </si>
  <si>
    <t>3906047</t>
  </si>
  <si>
    <t>0941163289</t>
  </si>
  <si>
    <t>12:59:16</t>
  </si>
  <si>
    <t>REC-551-VOI8-618370</t>
  </si>
  <si>
    <t>12:06:13</t>
  </si>
  <si>
    <t>REC-3370-A6JI-270877</t>
  </si>
  <si>
    <t>3960372</t>
  </si>
  <si>
    <t>0901968701</t>
  </si>
  <si>
    <t>11:45:37</t>
  </si>
  <si>
    <t>REC-7545-PS31-7321</t>
  </si>
  <si>
    <t>11:10:01</t>
  </si>
  <si>
    <t>REC-3370-A6JI-270844</t>
  </si>
  <si>
    <t>10:34:31</t>
  </si>
  <si>
    <t>REC-3023-IZCF-588110</t>
  </si>
  <si>
    <t>3907919</t>
  </si>
  <si>
    <t>1309149035</t>
  </si>
  <si>
    <t>20210223</t>
  </si>
  <si>
    <t>17:54:04</t>
  </si>
  <si>
    <t>REC-3109-TTH2-698018</t>
  </si>
  <si>
    <t>17:07:32</t>
  </si>
  <si>
    <t>REC-585-ZQVC-464305</t>
  </si>
  <si>
    <t>3907399</t>
  </si>
  <si>
    <t>0952590099</t>
  </si>
  <si>
    <t>16:46:44</t>
  </si>
  <si>
    <t>REC-4717-FRZ4-703915</t>
  </si>
  <si>
    <t>3930301</t>
  </si>
  <si>
    <t>0901989921</t>
  </si>
  <si>
    <t>16:15:42</t>
  </si>
  <si>
    <t>REC-5635-A2YS-36508</t>
  </si>
  <si>
    <t>3906740</t>
  </si>
  <si>
    <t>0915179147</t>
  </si>
  <si>
    <t>14:06:42</t>
  </si>
  <si>
    <t>REC-3182-YQHE-249062</t>
  </si>
  <si>
    <t>3903198</t>
  </si>
  <si>
    <t>0916616758</t>
  </si>
  <si>
    <t>13:46:33</t>
  </si>
  <si>
    <t>REC-3371-EGEG-267799</t>
  </si>
  <si>
    <t>12:44:30</t>
  </si>
  <si>
    <t>REC-090-9SKJ-460871</t>
  </si>
  <si>
    <t>3906819</t>
  </si>
  <si>
    <t>1305239111</t>
  </si>
  <si>
    <t>12:34:16</t>
  </si>
  <si>
    <t>REC-223-B7CD-592170</t>
  </si>
  <si>
    <t>3900973</t>
  </si>
  <si>
    <t>0905936134</t>
  </si>
  <si>
    <t>REC-3216-CSE1-688566</t>
  </si>
  <si>
    <t>11:35:26</t>
  </si>
  <si>
    <t>REC-5276-A2G3-241683</t>
  </si>
  <si>
    <t>3903164</t>
  </si>
  <si>
    <t>0923493936</t>
  </si>
  <si>
    <t>20210224</t>
  </si>
  <si>
    <t>18:40:24</t>
  </si>
  <si>
    <t>REC-3412-PTE5-743626</t>
  </si>
  <si>
    <t>18:30:22</t>
  </si>
  <si>
    <t>REC-3520-A1CH-277547</t>
  </si>
  <si>
    <t>3909924</t>
  </si>
  <si>
    <t>0922046636</t>
  </si>
  <si>
    <t>18:01:01</t>
  </si>
  <si>
    <t>REC-090-ULDN-612440</t>
  </si>
  <si>
    <t>17:53:56</t>
  </si>
  <si>
    <t>REC-348-1R2Q-456226</t>
  </si>
  <si>
    <t>3906751</t>
  </si>
  <si>
    <t>0925825390</t>
  </si>
  <si>
    <t>16:22:35</t>
  </si>
  <si>
    <t>REC-342-EBMO-293503</t>
  </si>
  <si>
    <t>16:22:03</t>
  </si>
  <si>
    <t>REC-342-EBMO-293502</t>
  </si>
  <si>
    <t>16:01:42</t>
  </si>
  <si>
    <t>REC-3295-1T8E-238337</t>
  </si>
  <si>
    <t>3907563</t>
  </si>
  <si>
    <t>0919220434</t>
  </si>
  <si>
    <t>15:04:24</t>
  </si>
  <si>
    <t>REC-944-ZF9M-212679</t>
  </si>
  <si>
    <t>3945108</t>
  </si>
  <si>
    <t>0915929160</t>
  </si>
  <si>
    <t>15:01:07</t>
  </si>
  <si>
    <t>REC-049-A2U2-62061</t>
  </si>
  <si>
    <t>3950338</t>
  </si>
  <si>
    <t>0915602023</t>
  </si>
  <si>
    <t>11:48:17</t>
  </si>
  <si>
    <t>REC-3370-A6JI-271192</t>
  </si>
  <si>
    <t>3906847</t>
  </si>
  <si>
    <t>0912018603</t>
  </si>
  <si>
    <t>11:33:04</t>
  </si>
  <si>
    <t>REC-3371-EFX5-189815</t>
  </si>
  <si>
    <t>10:41:50</t>
  </si>
  <si>
    <t>REC-342-EBMO-293442</t>
  </si>
  <si>
    <t>3900688</t>
  </si>
  <si>
    <t>0919262964</t>
  </si>
  <si>
    <t>09:48:14</t>
  </si>
  <si>
    <t>REC-3172-YIG8-320410</t>
  </si>
  <si>
    <t>3908336</t>
  </si>
  <si>
    <t>1313902411</t>
  </si>
  <si>
    <t>20210225</t>
  </si>
  <si>
    <t>18:00:20</t>
  </si>
  <si>
    <t>REC-536-2GEZ-358261</t>
  </si>
  <si>
    <t>3907685</t>
  </si>
  <si>
    <t>1203209190</t>
  </si>
  <si>
    <t>17:24:38</t>
  </si>
  <si>
    <t>REC-5635-A2YS-36787</t>
  </si>
  <si>
    <t>17:17:09</t>
  </si>
  <si>
    <t>REC-008-PB64-390456</t>
  </si>
  <si>
    <t>15:13:05</t>
  </si>
  <si>
    <t>REC-3187-A2UE-57346</t>
  </si>
  <si>
    <t>14:17:37</t>
  </si>
  <si>
    <t>REC-011-JVA0-525968</t>
  </si>
  <si>
    <t>14:17:00</t>
  </si>
  <si>
    <t>REC-011-JVA0-525967</t>
  </si>
  <si>
    <t>13:41:08</t>
  </si>
  <si>
    <t>REC-5310-Z4YZ-764276</t>
  </si>
  <si>
    <t>3900351</t>
  </si>
  <si>
    <t>0927394619</t>
  </si>
  <si>
    <t>13:39:22</t>
  </si>
  <si>
    <t>REC-390-SB17-607012</t>
  </si>
  <si>
    <t>3945504</t>
  </si>
  <si>
    <t>0900857236</t>
  </si>
  <si>
    <t>12:43:26</t>
  </si>
  <si>
    <t>REC-3170-YGVG-336086</t>
  </si>
  <si>
    <t>12:08:51</t>
  </si>
  <si>
    <t>REC-072-AV01-7380</t>
  </si>
  <si>
    <t>REC-3187-A2UB-168971</t>
  </si>
  <si>
    <t>11:45:17</t>
  </si>
  <si>
    <t>REC-072-AV01-7376</t>
  </si>
  <si>
    <t>10:38:07</t>
  </si>
  <si>
    <t>REC-3182-YQHG-238616</t>
  </si>
  <si>
    <t>10:36:27</t>
  </si>
  <si>
    <t>REC-3784-ATA2-186425</t>
  </si>
  <si>
    <t>3901498</t>
  </si>
  <si>
    <t>0923903579</t>
  </si>
  <si>
    <t>20210226</t>
  </si>
  <si>
    <t>19:32:22</t>
  </si>
  <si>
    <t>REC-5610-A2YJ-16564</t>
  </si>
  <si>
    <t>3907934</t>
  </si>
  <si>
    <t>0923102065</t>
  </si>
  <si>
    <t>19:24:14</t>
  </si>
  <si>
    <t>REC-3172-YIHD-259010</t>
  </si>
  <si>
    <t>19:22:40</t>
  </si>
  <si>
    <t>REC-3187-A2UE-57515</t>
  </si>
  <si>
    <t>3908771</t>
  </si>
  <si>
    <t>1104185820</t>
  </si>
  <si>
    <t>18:33:49</t>
  </si>
  <si>
    <t>REC-3774-ABA2-805234</t>
  </si>
  <si>
    <t>18:10:01</t>
  </si>
  <si>
    <t>REC-609-A1M3-333945</t>
  </si>
  <si>
    <t>17:30:57</t>
  </si>
  <si>
    <t>REC-072-A6LX-218761</t>
  </si>
  <si>
    <t>16:51:27</t>
  </si>
  <si>
    <t>REC-3792-A24Z-575321</t>
  </si>
  <si>
    <t>16:47:40</t>
  </si>
  <si>
    <t>REC-536-2GEZ-358400</t>
  </si>
  <si>
    <t>3901616</t>
  </si>
  <si>
    <t>0917360315</t>
  </si>
  <si>
    <t>16:36:05</t>
  </si>
  <si>
    <t>REC-5770-A3HH-1577240</t>
  </si>
  <si>
    <t>23923201</t>
  </si>
  <si>
    <t>1105926529</t>
  </si>
  <si>
    <t>16:30:42</t>
  </si>
  <si>
    <t>REC-3295-1T8D-182793</t>
  </si>
  <si>
    <t>16:10:01</t>
  </si>
  <si>
    <t>REC-536-2GEZ-358386</t>
  </si>
  <si>
    <t>16:02:30</t>
  </si>
  <si>
    <t>REC-4202-A16N-8753</t>
  </si>
  <si>
    <t>15:54:10</t>
  </si>
  <si>
    <t>REC-226-B7CC-734855</t>
  </si>
  <si>
    <t>REC-4164-A1CB-131384</t>
  </si>
  <si>
    <t>15:30:19</t>
  </si>
  <si>
    <t>REC-543-U5H7-578460</t>
  </si>
  <si>
    <t>3908121</t>
  </si>
  <si>
    <t>0604337584</t>
  </si>
  <si>
    <t>15:29:24</t>
  </si>
  <si>
    <t>REC-3371-EGEG-268335</t>
  </si>
  <si>
    <t>15:28:38</t>
  </si>
  <si>
    <t>REC-3187-YWS5-618426</t>
  </si>
  <si>
    <t>3902359</t>
  </si>
  <si>
    <t>0917835837</t>
  </si>
  <si>
    <t>15:18:34</t>
  </si>
  <si>
    <t>REC-072-KBN0-275032</t>
  </si>
  <si>
    <t>14:54:47</t>
  </si>
  <si>
    <t>REC-3172-YIG8-320732</t>
  </si>
  <si>
    <t>14:32:14</t>
  </si>
  <si>
    <t>REC-011-JVA0-526050</t>
  </si>
  <si>
    <t>3930160</t>
  </si>
  <si>
    <t>0920002532</t>
  </si>
  <si>
    <t>12:51:32</t>
  </si>
  <si>
    <t>REC-4164-A1LY-147136</t>
  </si>
  <si>
    <t>REC-3808-A3Z9-541132</t>
  </si>
  <si>
    <t>3908818</t>
  </si>
  <si>
    <t>0955455720</t>
  </si>
  <si>
    <t>12:47:54</t>
  </si>
  <si>
    <t>REC-348-AB9D-158115</t>
  </si>
  <si>
    <t>3908746</t>
  </si>
  <si>
    <t>0919552828</t>
  </si>
  <si>
    <t>12:10:57</t>
  </si>
  <si>
    <t>REC-3792-A24Z-575262</t>
  </si>
  <si>
    <t>3906901</t>
  </si>
  <si>
    <t>0909497331</t>
  </si>
  <si>
    <t>12:06:50</t>
  </si>
  <si>
    <t>REC-4257-A221-140359</t>
  </si>
  <si>
    <t>3907498</t>
  </si>
  <si>
    <t>0919925248</t>
  </si>
  <si>
    <t>12:06:19</t>
  </si>
  <si>
    <t>REC-6397-A5XK-22191</t>
  </si>
  <si>
    <t>3906097</t>
  </si>
  <si>
    <t>0909368169001</t>
  </si>
  <si>
    <t>11:30:24</t>
  </si>
  <si>
    <t>REC-023-P4U6-468509</t>
  </si>
  <si>
    <t>10:45:52</t>
  </si>
  <si>
    <t>REC-536-TDSM-162148</t>
  </si>
  <si>
    <t>10:15:58</t>
  </si>
  <si>
    <t>REC-061-SPOX-304972</t>
  </si>
  <si>
    <t>09:48:21</t>
  </si>
  <si>
    <t>REC-4960-A1QG-108893</t>
  </si>
  <si>
    <t>09:42:59</t>
  </si>
  <si>
    <t>REC-045-VMU0-358482</t>
  </si>
  <si>
    <t>3903327</t>
  </si>
  <si>
    <t>09:42:32</t>
  </si>
  <si>
    <t>REC-045-VMU0-358481</t>
  </si>
  <si>
    <t>08:05:34</t>
  </si>
  <si>
    <t>REC-4303-IAI3-777642</t>
  </si>
  <si>
    <t>20210227</t>
  </si>
  <si>
    <t>17:30:14</t>
  </si>
  <si>
    <t>REC-3370-A6JI-271700</t>
  </si>
  <si>
    <t>16:17:13</t>
  </si>
  <si>
    <t>REC-3095-T359-442403</t>
  </si>
  <si>
    <t>3901615</t>
  </si>
  <si>
    <t>0802222935</t>
  </si>
  <si>
    <t>15:48:31</t>
  </si>
  <si>
    <t>REC-3520-A1CH-278119</t>
  </si>
  <si>
    <t>14:14:21</t>
  </si>
  <si>
    <t>REC-3370-A6JI-271661</t>
  </si>
  <si>
    <t>13:39:14</t>
  </si>
  <si>
    <t>REC-3412-PTE5-823274</t>
  </si>
  <si>
    <t>3900219</t>
  </si>
  <si>
    <t>1305865535</t>
  </si>
  <si>
    <t>12:47:09</t>
  </si>
  <si>
    <t>REC-3187-A2UB-169212</t>
  </si>
  <si>
    <t>11:53:37</t>
  </si>
  <si>
    <t>REC-3360-IPEN-237663</t>
  </si>
  <si>
    <t>11:32:22</t>
  </si>
  <si>
    <t>REC-3792-A39T-130262</t>
  </si>
  <si>
    <t>11:20:46</t>
  </si>
  <si>
    <t>REC-5202-A528-816843</t>
  </si>
  <si>
    <t>10:29:40</t>
  </si>
  <si>
    <t>REC-3370-A6JI-271601</t>
  </si>
  <si>
    <t>09:42:27</t>
  </si>
  <si>
    <t>REC-810-5CAY-442141</t>
  </si>
  <si>
    <t>09:27:34</t>
  </si>
  <si>
    <t>REC-3172-LIO4-253177</t>
  </si>
  <si>
    <t>20210228</t>
  </si>
  <si>
    <t>19:06:11</t>
  </si>
  <si>
    <t>REC-7314-A6GU-29189</t>
  </si>
  <si>
    <t>3908945</t>
  </si>
  <si>
    <t>0911575306</t>
  </si>
  <si>
    <t>18:50:07</t>
  </si>
  <si>
    <t>REC-5635-A2YS-37186</t>
  </si>
  <si>
    <t>3900648</t>
  </si>
  <si>
    <t>0914002506</t>
  </si>
  <si>
    <t>17:23:34</t>
  </si>
  <si>
    <t>REC-3295-1T8E-238730</t>
  </si>
  <si>
    <t>15:36:43</t>
  </si>
  <si>
    <t>REC-3295-1T8D-183017</t>
  </si>
  <si>
    <t>3909925</t>
  </si>
  <si>
    <t>0920334885</t>
  </si>
  <si>
    <t>11:00:10</t>
  </si>
  <si>
    <t>REC-5585-A2XB-79195</t>
  </si>
  <si>
    <t>10:44:11</t>
  </si>
  <si>
    <t>REC-678-3V18-582110</t>
  </si>
  <si>
    <t>10:43:37</t>
  </si>
  <si>
    <t>REC-678-3V18-582109</t>
  </si>
  <si>
    <t>08:58:38</t>
  </si>
  <si>
    <t>REC-609-A3AI-100362</t>
  </si>
  <si>
    <t>WESTERN UNION MES DE MARZO</t>
  </si>
  <si>
    <t>20210301</t>
  </si>
  <si>
    <t>17:39:41</t>
  </si>
  <si>
    <t>REC-7779-SS95-894499</t>
  </si>
  <si>
    <t>17:24:42</t>
  </si>
  <si>
    <t>REC-4960-A1QG-109424</t>
  </si>
  <si>
    <t>3909275</t>
  </si>
  <si>
    <t>0915770200</t>
  </si>
  <si>
    <t>17:05:43</t>
  </si>
  <si>
    <t>REC-4963-A3A0-892689</t>
  </si>
  <si>
    <t>3906914</t>
  </si>
  <si>
    <t>0909246902</t>
  </si>
  <si>
    <t>16:53:38</t>
  </si>
  <si>
    <t>REC-3187-A2UE-57773</t>
  </si>
  <si>
    <t>16:33:31</t>
  </si>
  <si>
    <t>REC-3412-PTE5-891269</t>
  </si>
  <si>
    <t>16:31:25</t>
  </si>
  <si>
    <t>REC-3022-FNNL-554181</t>
  </si>
  <si>
    <t>3907589</t>
  </si>
  <si>
    <t>0924945298</t>
  </si>
  <si>
    <t>16:31:22</t>
  </si>
  <si>
    <t>REC-3172-YIG8-320875</t>
  </si>
  <si>
    <t>16:27:58</t>
  </si>
  <si>
    <t>REC-3422-A3IU-646133</t>
  </si>
  <si>
    <t>16:15:48</t>
  </si>
  <si>
    <t>REC-224-B7CE-13986</t>
  </si>
  <si>
    <t>3900542</t>
  </si>
  <si>
    <t>0951828110</t>
  </si>
  <si>
    <t>14:51:41</t>
  </si>
  <si>
    <t>REC-3022-A364-140095</t>
  </si>
  <si>
    <t>3908761</t>
  </si>
  <si>
    <t>0923665228</t>
  </si>
  <si>
    <t>14:19:13</t>
  </si>
  <si>
    <t>REC-7383-RR36-880657</t>
  </si>
  <si>
    <t>3909126</t>
  </si>
  <si>
    <t>0924106289</t>
  </si>
  <si>
    <t>14:14:56</t>
  </si>
  <si>
    <t>REC-3994-A5HO-54353</t>
  </si>
  <si>
    <t>14:14:43</t>
  </si>
  <si>
    <t>REC-3994-A5HO-54352</t>
  </si>
  <si>
    <t>13:45:28</t>
  </si>
  <si>
    <t>REC-5310-Z4YZ-878052</t>
  </si>
  <si>
    <t>13:19:40</t>
  </si>
  <si>
    <t>REC-536-2GEZ-358556</t>
  </si>
  <si>
    <t>12:13:39</t>
  </si>
  <si>
    <t>REC-4882-A1XW-870763</t>
  </si>
  <si>
    <t>11:37:28</t>
  </si>
  <si>
    <t>REC-165-M8MT-666744</t>
  </si>
  <si>
    <t>REC-3301-CTQ4-861446</t>
  </si>
  <si>
    <t>3906728</t>
  </si>
  <si>
    <t>0924141328</t>
  </si>
  <si>
    <t>10:43:17</t>
  </si>
  <si>
    <t>REC-3370-A6JI-271850</t>
  </si>
  <si>
    <t>3930137</t>
  </si>
  <si>
    <t>0102779592</t>
  </si>
  <si>
    <t>10:25:10</t>
  </si>
  <si>
    <t>REC-061-A6S3-219510</t>
  </si>
  <si>
    <t>10:19:08</t>
  </si>
  <si>
    <t>REC-5310-Z4YZ-858618</t>
  </si>
  <si>
    <t>09:48:56</t>
  </si>
  <si>
    <t>REC-7316-RQ67-3533</t>
  </si>
  <si>
    <t>09:40:20</t>
  </si>
  <si>
    <t>REC-678-3V18-582165</t>
  </si>
  <si>
    <t>09:10:36</t>
  </si>
  <si>
    <t>REC-011-VD5Z-368619</t>
  </si>
  <si>
    <t>08:54:08</t>
  </si>
  <si>
    <t>REC-5585-A2XB-79342</t>
  </si>
  <si>
    <t>20210302</t>
  </si>
  <si>
    <t>18:29:18</t>
  </si>
  <si>
    <t>REC-2004-CNH2-602311</t>
  </si>
  <si>
    <t>3903898</t>
  </si>
  <si>
    <t>0913207064</t>
  </si>
  <si>
    <t>18:28:56</t>
  </si>
  <si>
    <t>REC-4721-A1WI-13329</t>
  </si>
  <si>
    <t>17:57:33</t>
  </si>
  <si>
    <t>REC-3371-EGEG-269231</t>
  </si>
  <si>
    <t>17:51:17</t>
  </si>
  <si>
    <t>REC-071-A4TR-179985</t>
  </si>
  <si>
    <t>17:50:54</t>
  </si>
  <si>
    <t>REC-071-A4TR-179984</t>
  </si>
  <si>
    <t>17:20:34</t>
  </si>
  <si>
    <t>REC-3371-EGEG-269212</t>
  </si>
  <si>
    <t>17:05:40</t>
  </si>
  <si>
    <t>REC-3792-A24Z-575867</t>
  </si>
  <si>
    <t>16:56:45</t>
  </si>
  <si>
    <t>REC-3792-A24Z-575862</t>
  </si>
  <si>
    <t>15:53:36</t>
  </si>
  <si>
    <t>REC-3161-KURB-448478</t>
  </si>
  <si>
    <t>3900193</t>
  </si>
  <si>
    <t>1311205544</t>
  </si>
  <si>
    <t>15:18:55</t>
  </si>
  <si>
    <t>REC-944-LRJ0-416242</t>
  </si>
  <si>
    <t>3903140</t>
  </si>
  <si>
    <t>0919009720</t>
  </si>
  <si>
    <t>15:02:10</t>
  </si>
  <si>
    <t>REC-3422-A25Y-107670</t>
  </si>
  <si>
    <t>14:52:32</t>
  </si>
  <si>
    <t>REC-3808-A3Z9-541470</t>
  </si>
  <si>
    <t>14:40:43</t>
  </si>
  <si>
    <t>REC-3371-EFX5-190203</t>
  </si>
  <si>
    <t>14:40:08</t>
  </si>
  <si>
    <t>REC-3172-LIO6-139338</t>
  </si>
  <si>
    <t>3907637</t>
  </si>
  <si>
    <t>1723051676</t>
  </si>
  <si>
    <t>14:38:09</t>
  </si>
  <si>
    <t>REC-944-LRJW-299665</t>
  </si>
  <si>
    <t>14:29:03</t>
  </si>
  <si>
    <t>REC-3200-SAMB-527584</t>
  </si>
  <si>
    <t>3900008</t>
  </si>
  <si>
    <t>1310794910</t>
  </si>
  <si>
    <t>14:03:15</t>
  </si>
  <si>
    <t>REC-072-A6LX-219115</t>
  </si>
  <si>
    <t>13:59:10</t>
  </si>
  <si>
    <t>REC-4164-A1CB-131686</t>
  </si>
  <si>
    <t>3902733</t>
  </si>
  <si>
    <t>0992857978001</t>
  </si>
  <si>
    <t>13:38:14</t>
  </si>
  <si>
    <t>REC-223-B7CD-593552</t>
  </si>
  <si>
    <t>13:15:03</t>
  </si>
  <si>
    <t>REC-3260-CTO1-924493</t>
  </si>
  <si>
    <t>3908169</t>
  </si>
  <si>
    <t>0103734224001</t>
  </si>
  <si>
    <t>13:13:31</t>
  </si>
  <si>
    <t>REC-072-TTF1-329720</t>
  </si>
  <si>
    <t>12:34:00</t>
  </si>
  <si>
    <t>REC-810-5CAY-442418</t>
  </si>
  <si>
    <t>11:36:28</t>
  </si>
  <si>
    <t>REC-3182-YQG9-294916</t>
  </si>
  <si>
    <t>11:27:19</t>
  </si>
  <si>
    <t>REC-4301-IAI1-916300</t>
  </si>
  <si>
    <t>11:10:31</t>
  </si>
  <si>
    <t>REC-348-AB9D-158872</t>
  </si>
  <si>
    <t>3906848</t>
  </si>
  <si>
    <t>0911066652</t>
  </si>
  <si>
    <t>11:02:54</t>
  </si>
  <si>
    <t>REC-096-ZU7N-267018</t>
  </si>
  <si>
    <t>10:38:12</t>
  </si>
  <si>
    <t>REC-7996-A810-911811</t>
  </si>
  <si>
    <t>10:28:29</t>
  </si>
  <si>
    <t>REC-061-SPOX-305101</t>
  </si>
  <si>
    <t>AT-3236</t>
  </si>
  <si>
    <t>10:28:03</t>
  </si>
  <si>
    <t>REC-4910-A22F-29476</t>
  </si>
  <si>
    <t>3906765</t>
  </si>
  <si>
    <t>0917638264</t>
  </si>
  <si>
    <t>10:16:26</t>
  </si>
  <si>
    <t>REC-5552-A944-909874</t>
  </si>
  <si>
    <t>10:08:07</t>
  </si>
  <si>
    <t>REC-3022-A364-140179</t>
  </si>
  <si>
    <t>08:57:25</t>
  </si>
  <si>
    <t>REC-355-J4YM-687672</t>
  </si>
  <si>
    <t>20210303</t>
  </si>
  <si>
    <t>20:34:43</t>
  </si>
  <si>
    <t>REC-3187-YWS5-618865</t>
  </si>
  <si>
    <t>3945281</t>
  </si>
  <si>
    <t>0903358794</t>
  </si>
  <si>
    <t>REC-3371-LD0C-306831</t>
  </si>
  <si>
    <t>3900359</t>
  </si>
  <si>
    <t>0921550141</t>
  </si>
  <si>
    <t>17:29:11</t>
  </si>
  <si>
    <t>REC-3371-EFX5-190412</t>
  </si>
  <si>
    <t>17:10:38</t>
  </si>
  <si>
    <t>REC-5434-A836-979805</t>
  </si>
  <si>
    <t>16:38:56</t>
  </si>
  <si>
    <t>REC-3023-IZCF-589332</t>
  </si>
  <si>
    <t>16:16:47</t>
  </si>
  <si>
    <t>REC-049-A2U2-62715</t>
  </si>
  <si>
    <t>3908025</t>
  </si>
  <si>
    <t>0908151046</t>
  </si>
  <si>
    <t>15:22:13</t>
  </si>
  <si>
    <t>REC-3422-A3IU-646396</t>
  </si>
  <si>
    <t>3909031</t>
  </si>
  <si>
    <t>0916551930</t>
  </si>
  <si>
    <t>14:48:27</t>
  </si>
  <si>
    <t>REC-3175-A3LN-147108</t>
  </si>
  <si>
    <t>14:43:56</t>
  </si>
  <si>
    <t>REC-7057-A66Z-18619</t>
  </si>
  <si>
    <t>14:21:15</t>
  </si>
  <si>
    <t>REC-004-KA8J-604980</t>
  </si>
  <si>
    <t>3901623</t>
  </si>
  <si>
    <t>0915101885</t>
  </si>
  <si>
    <t>14:02:49</t>
  </si>
  <si>
    <t>REC-7809-LV49-899</t>
  </si>
  <si>
    <t>13:56:23</t>
  </si>
  <si>
    <t>REC-3808-A3Z9-541554</t>
  </si>
  <si>
    <t>13:05:54</t>
  </si>
  <si>
    <t>REC-011-JVA0-526534</t>
  </si>
  <si>
    <t>12:58:15</t>
  </si>
  <si>
    <t>REC-568-YYC0-1586161</t>
  </si>
  <si>
    <t>23923099</t>
  </si>
  <si>
    <t>1755876958</t>
  </si>
  <si>
    <t>12:30:45</t>
  </si>
  <si>
    <t>REC-048-AFEP-257280</t>
  </si>
  <si>
    <t>REC-4960-A1QG-109658</t>
  </si>
  <si>
    <t>11:33:23</t>
  </si>
  <si>
    <t>REC-7467-PR63-959537</t>
  </si>
  <si>
    <t>11:20:48</t>
  </si>
  <si>
    <t>REC-536-2GEZ-358840</t>
  </si>
  <si>
    <t>3900652</t>
  </si>
  <si>
    <t>11:19:32</t>
  </si>
  <si>
    <t>REC-355-J4YM-687872</t>
  </si>
  <si>
    <t>11:00:57</t>
  </si>
  <si>
    <t>REC-4963-A3A0-956738</t>
  </si>
  <si>
    <t>3930293</t>
  </si>
  <si>
    <t>0924219447001</t>
  </si>
  <si>
    <t>10:41:31</t>
  </si>
  <si>
    <t>REC-4164-A19X-167242</t>
  </si>
  <si>
    <t>10:30:33</t>
  </si>
  <si>
    <t>REC-3808-A3Z9-541532</t>
  </si>
  <si>
    <t>10:29:33</t>
  </si>
  <si>
    <t>REC-348-AB9D-159088</t>
  </si>
  <si>
    <t>10:17:38</t>
  </si>
  <si>
    <t>REC-4636-NES1-5027</t>
  </si>
  <si>
    <t>3908968</t>
  </si>
  <si>
    <t>0992981695001</t>
  </si>
  <si>
    <t>10:07:48</t>
  </si>
  <si>
    <t>REC-3371-LD0C-306677</t>
  </si>
  <si>
    <t>3902753</t>
  </si>
  <si>
    <t>0919013102</t>
  </si>
  <si>
    <t>10:03:18</t>
  </si>
  <si>
    <t>REC-3611-AAD1-951640</t>
  </si>
  <si>
    <t>09:52:03</t>
  </si>
  <si>
    <t>REC-348-AB9D-159075</t>
  </si>
  <si>
    <t>20210304</t>
  </si>
  <si>
    <t>19:32:03</t>
  </si>
  <si>
    <t>REC-3371-EGEG-269637</t>
  </si>
  <si>
    <t>18:37:41</t>
  </si>
  <si>
    <t>REC-3792-A39T-130924</t>
  </si>
  <si>
    <t>3908154</t>
  </si>
  <si>
    <t>0916396617</t>
  </si>
  <si>
    <t>17:41:39</t>
  </si>
  <si>
    <t>REC-3520-A1CH-279168</t>
  </si>
  <si>
    <t>17:32:25</t>
  </si>
  <si>
    <t>REC-3161-KURB-448752</t>
  </si>
  <si>
    <t>3902771</t>
  </si>
  <si>
    <t>0914928544</t>
  </si>
  <si>
    <t>17:27:12</t>
  </si>
  <si>
    <t>REC-223-V7XD-289062</t>
  </si>
  <si>
    <t>16:43:49</t>
  </si>
  <si>
    <t>REC-3187-YWS5-618943</t>
  </si>
  <si>
    <t>3903318</t>
  </si>
  <si>
    <t>0703121079</t>
  </si>
  <si>
    <t>16:28:36</t>
  </si>
  <si>
    <t>REC-3371-LD0C-306962</t>
  </si>
  <si>
    <t>16:03:55</t>
  </si>
  <si>
    <t>REC-061-A6S3-219733</t>
  </si>
  <si>
    <t>15:52:25</t>
  </si>
  <si>
    <t>REC-7828-MB00-2984</t>
  </si>
  <si>
    <t>15:48:28</t>
  </si>
  <si>
    <t>REC-3172-LIO3-82126</t>
  </si>
  <si>
    <t>3900562</t>
  </si>
  <si>
    <t>0921917118</t>
  </si>
  <si>
    <t>15:38:27</t>
  </si>
  <si>
    <t>REC-7818-LV58-19210</t>
  </si>
  <si>
    <t>REC-072-GPG1-227149</t>
  </si>
  <si>
    <t>15:21:15</t>
  </si>
  <si>
    <t>REC-091-A1E5-408921</t>
  </si>
  <si>
    <t>3907697</t>
  </si>
  <si>
    <t>0911961258</t>
  </si>
  <si>
    <t>15:00:22</t>
  </si>
  <si>
    <t>REC-4164-A1LY-147808</t>
  </si>
  <si>
    <t>3945066</t>
  </si>
  <si>
    <t>1790898954001</t>
  </si>
  <si>
    <t>14:56:41</t>
  </si>
  <si>
    <t>REC-3577-A1IU-166726</t>
  </si>
  <si>
    <t>14:43:46</t>
  </si>
  <si>
    <t>REC-3172-YIGY-288488</t>
  </si>
  <si>
    <t>14:39:48</t>
  </si>
  <si>
    <t>REC-944-ZF9M-213682</t>
  </si>
  <si>
    <t>14:24:16</t>
  </si>
  <si>
    <t>REC-3370-A6JI-272492</t>
  </si>
  <si>
    <t>14:17:52</t>
  </si>
  <si>
    <t>REC-4278-IOI5-13971</t>
  </si>
  <si>
    <t>13:51:58</t>
  </si>
  <si>
    <t>REC-4164-A1LY-147778</t>
  </si>
  <si>
    <t>13:26:44</t>
  </si>
  <si>
    <t>REC-3792-A39T-130822</t>
  </si>
  <si>
    <t>13:13:25</t>
  </si>
  <si>
    <t>REC-3029-M9QW-194684</t>
  </si>
  <si>
    <t>13:12:40</t>
  </si>
  <si>
    <t>REC-072-AJ3R-260766</t>
  </si>
  <si>
    <t>12:39:48</t>
  </si>
  <si>
    <t>REC-536-2GEZ-359023</t>
  </si>
  <si>
    <t>12:29:38</t>
  </si>
  <si>
    <t>REC-3371-A1DS-232558</t>
  </si>
  <si>
    <t>3900198</t>
  </si>
  <si>
    <t>0913436200001</t>
  </si>
  <si>
    <t>12:09:44</t>
  </si>
  <si>
    <t>REC-609-A1M3-334545</t>
  </si>
  <si>
    <t>12:02:10</t>
  </si>
  <si>
    <t>REC-072-A6LX-219361</t>
  </si>
  <si>
    <t>3900954</t>
  </si>
  <si>
    <t>0917851578</t>
  </si>
  <si>
    <t>11:43:38</t>
  </si>
  <si>
    <t>REC-5635-A2YS-37783</t>
  </si>
  <si>
    <t>11:23:54</t>
  </si>
  <si>
    <t>REC-7624-PS94-3608</t>
  </si>
  <si>
    <t>10:56:21</t>
  </si>
  <si>
    <t>REC-5310-Z4YZ-663</t>
  </si>
  <si>
    <t>10:53:21</t>
  </si>
  <si>
    <t>REC-4717-FRZ4-385</t>
  </si>
  <si>
    <t>10:42:39</t>
  </si>
  <si>
    <t>REC-536-TDSM-162937</t>
  </si>
  <si>
    <t>09:20:48</t>
  </si>
  <si>
    <t>REC-5117-A283-5601</t>
  </si>
  <si>
    <t>20210305</t>
  </si>
  <si>
    <t>17:50:10</t>
  </si>
  <si>
    <t>REC-4313-IAI9-68295</t>
  </si>
  <si>
    <t>17:12:49</t>
  </si>
  <si>
    <t>REC-3022-FNNL-554915</t>
  </si>
  <si>
    <t>16:40:52</t>
  </si>
  <si>
    <t>REC-095-AJSE-688514</t>
  </si>
  <si>
    <t>16:39:49</t>
  </si>
  <si>
    <t>REC-609-A1M3-334776</t>
  </si>
  <si>
    <t>3903654</t>
  </si>
  <si>
    <t>0922286711</t>
  </si>
  <si>
    <t>16:18:22</t>
  </si>
  <si>
    <t>REC-536-2GEZ-359261</t>
  </si>
  <si>
    <t>15:41:01</t>
  </si>
  <si>
    <t>REC-7456-PR52-2033</t>
  </si>
  <si>
    <t>15:28:56</t>
  </si>
  <si>
    <t>REC-011-VD5Z-369190</t>
  </si>
  <si>
    <t>3903847</t>
  </si>
  <si>
    <t>0907032585</t>
  </si>
  <si>
    <t>15:23:23</t>
  </si>
  <si>
    <t>REC-223-V7XD-289195</t>
  </si>
  <si>
    <t>15:01:40</t>
  </si>
  <si>
    <t>REC-049-A2U2-62900</t>
  </si>
  <si>
    <t>14:46:30</t>
  </si>
  <si>
    <t>REC-944-LRJ0-416741</t>
  </si>
  <si>
    <t>14:44:51</t>
  </si>
  <si>
    <t>REC-7529-A12D-13304</t>
  </si>
  <si>
    <t>14:19:15</t>
  </si>
  <si>
    <t>REC-5594-A1BC-19666</t>
  </si>
  <si>
    <t>12:57:47</t>
  </si>
  <si>
    <t>REC-3697-AAO3-51206</t>
  </si>
  <si>
    <t>3901717</t>
  </si>
  <si>
    <t>0905630836</t>
  </si>
  <si>
    <t>12:44:11</t>
  </si>
  <si>
    <t>REC-342-VEHD-483294</t>
  </si>
  <si>
    <t>12:43:42</t>
  </si>
  <si>
    <t>REC-342-VEHD-483293</t>
  </si>
  <si>
    <t>12:32:12</t>
  </si>
  <si>
    <t>REC-3172-YIGY-288573</t>
  </si>
  <si>
    <t>12:17:50</t>
  </si>
  <si>
    <t>REC-536-TDSM-163072</t>
  </si>
  <si>
    <t>12:08:56</t>
  </si>
  <si>
    <t>REC-3172-LIO7-125512</t>
  </si>
  <si>
    <t>12:05:03</t>
  </si>
  <si>
    <t>REC-518-RI6X-440132</t>
  </si>
  <si>
    <t>3908706</t>
  </si>
  <si>
    <t>0925145369</t>
  </si>
  <si>
    <t>12:04:33</t>
  </si>
  <si>
    <t>REC-5762-FE91-47592</t>
  </si>
  <si>
    <t>12:02:30</t>
  </si>
  <si>
    <t>REC-4190-A11N-1478253</t>
  </si>
  <si>
    <t>11:15:24</t>
  </si>
  <si>
    <t>REC-518-RI6X-440121</t>
  </si>
  <si>
    <t>11:10:00</t>
  </si>
  <si>
    <t>REC-342-VEHD-483267</t>
  </si>
  <si>
    <t>3901351</t>
  </si>
  <si>
    <t>0925743924</t>
  </si>
  <si>
    <t>11:08:17</t>
  </si>
  <si>
    <t>REC-348-1R2Q-457185</t>
  </si>
  <si>
    <t>11:03:28</t>
  </si>
  <si>
    <t>REC-7738-SS61-42735</t>
  </si>
  <si>
    <t>10:33:31</t>
  </si>
  <si>
    <t>REC-678-3V18-582562</t>
  </si>
  <si>
    <t>10:33:24</t>
  </si>
  <si>
    <t>REC-4717-FRZ4-40340</t>
  </si>
  <si>
    <t>10:18:47</t>
  </si>
  <si>
    <t>REC-3577-A1IU-166803</t>
  </si>
  <si>
    <t>10:00:37</t>
  </si>
  <si>
    <t>REC-223-B7CD-594109</t>
  </si>
  <si>
    <t>20210306</t>
  </si>
  <si>
    <t>18:00:29</t>
  </si>
  <si>
    <t>REC-008-PB65-395249</t>
  </si>
  <si>
    <t>17:44:33</t>
  </si>
  <si>
    <t>REC-944-LRJ0-416908</t>
  </si>
  <si>
    <t>16:39:00</t>
  </si>
  <si>
    <t>REC-223-B7CD-594368</t>
  </si>
  <si>
    <t>15:58:03</t>
  </si>
  <si>
    <t>REC-543-U5H7-579502</t>
  </si>
  <si>
    <t>13:08:28</t>
  </si>
  <si>
    <t>REC-3370-A6JI-272770</t>
  </si>
  <si>
    <t>11:46:16</t>
  </si>
  <si>
    <t>REC-4620-A1TY-82459</t>
  </si>
  <si>
    <t>11:26:09</t>
  </si>
  <si>
    <t>REC-3201-Y46O-441115</t>
  </si>
  <si>
    <t>3906771</t>
  </si>
  <si>
    <t>0906960638</t>
  </si>
  <si>
    <t>10:51:49</t>
  </si>
  <si>
    <t>REC-4202-A16N-8786</t>
  </si>
  <si>
    <t>09:49:22</t>
  </si>
  <si>
    <t>REC-3175-A3LN-147469</t>
  </si>
  <si>
    <t>09:14:17</t>
  </si>
  <si>
    <t>REC-543-U5H7-579427</t>
  </si>
  <si>
    <t>20210307</t>
  </si>
  <si>
    <t>12:50:14</t>
  </si>
  <si>
    <t>REC-3371-LD0C-307309</t>
  </si>
  <si>
    <t>12:41:22</t>
  </si>
  <si>
    <t>REC-342-VEHD-483554</t>
  </si>
  <si>
    <t>REC-3792-A24Z-576612</t>
  </si>
  <si>
    <t>12:17:04</t>
  </si>
  <si>
    <t>REC-3792-A24Z-576599</t>
  </si>
  <si>
    <t>11:45:58</t>
  </si>
  <si>
    <t>REC-3187-A2UB-170206</t>
  </si>
  <si>
    <t>3909880</t>
  </si>
  <si>
    <t>0910140417</t>
  </si>
  <si>
    <t>11:13:11</t>
  </si>
  <si>
    <t>REC-3370-A6JI-272832</t>
  </si>
  <si>
    <t>18:03:44</t>
  </si>
  <si>
    <t>REC-5310-Z4YZ-105850</t>
  </si>
  <si>
    <t>15:11:25</t>
  </si>
  <si>
    <t>REC-3187-A2UE-58605</t>
  </si>
  <si>
    <t>3901576</t>
  </si>
  <si>
    <t>0961310190</t>
  </si>
  <si>
    <t>20210308</t>
  </si>
  <si>
    <t>16:40:06</t>
  </si>
  <si>
    <t>REC-390-BBF4-327047</t>
  </si>
  <si>
    <t>15:36:23</t>
  </si>
  <si>
    <t>REC-3187-YWS5-619267</t>
  </si>
  <si>
    <t>15:35:52</t>
  </si>
  <si>
    <t>REC-3187-YWS5-619266</t>
  </si>
  <si>
    <t>14:54:44</t>
  </si>
  <si>
    <t>REC-904-KZH3-424881</t>
  </si>
  <si>
    <t>14:16:35</t>
  </si>
  <si>
    <t>REC-048-QNCI-640912</t>
  </si>
  <si>
    <t>13:29:35</t>
  </si>
  <si>
    <t>REC-045-VMU0-359675</t>
  </si>
  <si>
    <t>11:47:58</t>
  </si>
  <si>
    <t>REC-090-9SKJ-463019</t>
  </si>
  <si>
    <t>11:30:55</t>
  </si>
  <si>
    <t>REC-3200-SAMB-528179</t>
  </si>
  <si>
    <t>11:23:31</t>
  </si>
  <si>
    <t>REC-3371-EFX5-190716</t>
  </si>
  <si>
    <t>10:47:56</t>
  </si>
  <si>
    <t>REC-7675-LB02-118529</t>
  </si>
  <si>
    <t>3907393</t>
  </si>
  <si>
    <t>0919785857</t>
  </si>
  <si>
    <t>10:44:46</t>
  </si>
  <si>
    <t>REC-5635-A2YS-38257</t>
  </si>
  <si>
    <t>10:14:15</t>
  </si>
  <si>
    <t>REC-011-VD5Z-369396</t>
  </si>
  <si>
    <t>09:54:21</t>
  </si>
  <si>
    <t>REC-3520-A1CH-279575</t>
  </si>
  <si>
    <t>09:52:23</t>
  </si>
  <si>
    <t>REC-4007-OIT2-113816</t>
  </si>
  <si>
    <t>09:36:14</t>
  </si>
  <si>
    <t>REC-3815-A3ZR-28926</t>
  </si>
  <si>
    <t>3906798</t>
  </si>
  <si>
    <t>0916405657</t>
  </si>
  <si>
    <t>09:14:01</t>
  </si>
  <si>
    <t>REC-5987-GFL4-110730</t>
  </si>
  <si>
    <t>20210309</t>
  </si>
  <si>
    <t>16:07:24</t>
  </si>
  <si>
    <t>REC-4257-A221-141844</t>
  </si>
  <si>
    <t>15:36:14</t>
  </si>
  <si>
    <t>REC-4960-A1QG-110495</t>
  </si>
  <si>
    <t>3900147</t>
  </si>
  <si>
    <t>1728077064</t>
  </si>
  <si>
    <t>15:17:36</t>
  </si>
  <si>
    <t>REC-072-KBN0-276643</t>
  </si>
  <si>
    <t>14:21:20</t>
  </si>
  <si>
    <t>REC-3172-LIO7-125924</t>
  </si>
  <si>
    <t>14:00:38</t>
  </si>
  <si>
    <t>REC-5762-FE91-172927</t>
  </si>
  <si>
    <t>13:51:31</t>
  </si>
  <si>
    <t>REC-944-PR10-439453</t>
  </si>
  <si>
    <t>3900993</t>
  </si>
  <si>
    <t>0917214330</t>
  </si>
  <si>
    <t>13:49:20</t>
  </si>
  <si>
    <t>REC-3200-SAMK-241897</t>
  </si>
  <si>
    <t>13:41:14</t>
  </si>
  <si>
    <t>REC-3792-A39T-131342</t>
  </si>
  <si>
    <t>REC-585-VR9E-514780</t>
  </si>
  <si>
    <t>11:59:39</t>
  </si>
  <si>
    <t>REC-3094-A521-1501130</t>
  </si>
  <si>
    <t>11:57:59</t>
  </si>
  <si>
    <t>REC-4966-A3Z7-166110</t>
  </si>
  <si>
    <t>11:38:46</t>
  </si>
  <si>
    <t>REC-3182-YQHE-249992</t>
  </si>
  <si>
    <t>3901483</t>
  </si>
  <si>
    <t>0907553267</t>
  </si>
  <si>
    <t>11:20:53</t>
  </si>
  <si>
    <t>REC-944-LRJ0-417094</t>
  </si>
  <si>
    <t>08:44:46</t>
  </si>
  <si>
    <t>REC-5310-Z4YZ-153511</t>
  </si>
  <si>
    <t>20210310</t>
  </si>
  <si>
    <t>17:41:44</t>
  </si>
  <si>
    <t>REC-3412-PTE5-222295</t>
  </si>
  <si>
    <t>16:39:24</t>
  </si>
  <si>
    <t>REC-3295-1T8E-239682</t>
  </si>
  <si>
    <t>3908223</t>
  </si>
  <si>
    <t>0992594950001</t>
  </si>
  <si>
    <t>16:36:54</t>
  </si>
  <si>
    <t>REC-3295-1T8E-239681</t>
  </si>
  <si>
    <t>3908222</t>
  </si>
  <si>
    <t>16:33:59</t>
  </si>
  <si>
    <t>REC-3301-CTQ4-219494</t>
  </si>
  <si>
    <t>3901010</t>
  </si>
  <si>
    <t>0992714727001</t>
  </si>
  <si>
    <t>15:44:37</t>
  </si>
  <si>
    <t>REC-5276-A2G3-243039</t>
  </si>
  <si>
    <t>14:59:47</t>
  </si>
  <si>
    <t>REC-191-A381-214245</t>
  </si>
  <si>
    <t>14:48:49</t>
  </si>
  <si>
    <t>REC-223-B7CD-594962</t>
  </si>
  <si>
    <t>14:00:03</t>
  </si>
  <si>
    <t>REC-7916-AV03-822</t>
  </si>
  <si>
    <t>3909000</t>
  </si>
  <si>
    <t>0915392070</t>
  </si>
  <si>
    <t>13:09:18</t>
  </si>
  <si>
    <t>REC-011-VD5Z-369593</t>
  </si>
  <si>
    <t>3901724</t>
  </si>
  <si>
    <t>0931127203</t>
  </si>
  <si>
    <t>10:47:02</t>
  </si>
  <si>
    <t>REC-241-M1DC-357975</t>
  </si>
  <si>
    <t>3907404</t>
  </si>
  <si>
    <t>0925055352</t>
  </si>
  <si>
    <t>10:37:02</t>
  </si>
  <si>
    <t>REC-3172-LIO6-140340</t>
  </si>
  <si>
    <t>09:55:02</t>
  </si>
  <si>
    <t>REC-7276-RQ45-196235</t>
  </si>
  <si>
    <t>20210311</t>
  </si>
  <si>
    <t>18:54:47</t>
  </si>
  <si>
    <t>REC-191-A381-255576</t>
  </si>
  <si>
    <t>23923115</t>
  </si>
  <si>
    <t>1722720834</t>
  </si>
  <si>
    <t>16:05:51</t>
  </si>
  <si>
    <t>REC-3554-PTY2-250127</t>
  </si>
  <si>
    <t>15:51:38</t>
  </si>
  <si>
    <t>REC-944-ZF9M-214450</t>
  </si>
  <si>
    <t>3906031</t>
  </si>
  <si>
    <t>0920786688</t>
  </si>
  <si>
    <t>15:37:18</t>
  </si>
  <si>
    <t>REC-031-BBYO-449492</t>
  </si>
  <si>
    <t>23923113</t>
  </si>
  <si>
    <t>1711726834</t>
  </si>
  <si>
    <t>15:04:14</t>
  </si>
  <si>
    <t>REC-6471-KF11-4368</t>
  </si>
  <si>
    <t>12:57:31</t>
  </si>
  <si>
    <t>REC-7433-PR32-241899</t>
  </si>
  <si>
    <t>12:17:35</t>
  </si>
  <si>
    <t>REC-096-LIO1-560735</t>
  </si>
  <si>
    <t>3903633</t>
  </si>
  <si>
    <t>0927174532</t>
  </si>
  <si>
    <t>11:55:20</t>
  </si>
  <si>
    <t>REC-3370-A6JI-273324</t>
  </si>
  <si>
    <t>11:44:35</t>
  </si>
  <si>
    <t>REC-3187-YWS5-619460</t>
  </si>
  <si>
    <t>11:00:22</t>
  </si>
  <si>
    <t>REC-3774-ABA2-235569</t>
  </si>
  <si>
    <t>09:22:05</t>
  </si>
  <si>
    <t>REC-3301-CTQ4-229912</t>
  </si>
  <si>
    <t>20210312</t>
  </si>
  <si>
    <t>19:09:23</t>
  </si>
  <si>
    <t>REC-3295-1TWC-231680</t>
  </si>
  <si>
    <t>18:16:21</t>
  </si>
  <si>
    <t>REC-3182-YQHG-240006</t>
  </si>
  <si>
    <t>16:05:21</t>
  </si>
  <si>
    <t>REC-3023-IZCF-590396</t>
  </si>
  <si>
    <t>16:00:42</t>
  </si>
  <si>
    <t>REC-3808-A3Z9-542336</t>
  </si>
  <si>
    <t>3903450</t>
  </si>
  <si>
    <t>0918655564</t>
  </si>
  <si>
    <t>15:58:46</t>
  </si>
  <si>
    <t>REC-090-9SKJ-463703</t>
  </si>
  <si>
    <t>15:54:59</t>
  </si>
  <si>
    <t>REC-3392-A39W-426540</t>
  </si>
  <si>
    <t>15:36:31</t>
  </si>
  <si>
    <t>REC-4961-A24R-49310</t>
  </si>
  <si>
    <t>3903173</t>
  </si>
  <si>
    <t>0922018239</t>
  </si>
  <si>
    <t>15:33:16</t>
  </si>
  <si>
    <t>REC-096-LIO1-560935</t>
  </si>
  <si>
    <t>15:31:06</t>
  </si>
  <si>
    <t>REC-072-TTF1-330651</t>
  </si>
  <si>
    <t>15:18:31</t>
  </si>
  <si>
    <t>REC-096-DCIZ-474357</t>
  </si>
  <si>
    <t>14:40:12</t>
  </si>
  <si>
    <t>REC-613-BK8R-431398</t>
  </si>
  <si>
    <t>14:35:20</t>
  </si>
  <si>
    <t>REC-3187-A2UE-59249</t>
  </si>
  <si>
    <t>14:24:28</t>
  </si>
  <si>
    <t>REC-3414-PTE7-276638</t>
  </si>
  <si>
    <t>3909242</t>
  </si>
  <si>
    <t>1204643652</t>
  </si>
  <si>
    <t>13:46:54</t>
  </si>
  <si>
    <t>REC-5585-RQ83-33727</t>
  </si>
  <si>
    <t>13:40:24</t>
  </si>
  <si>
    <t>REC-986-B099-112</t>
  </si>
  <si>
    <t>3908340</t>
  </si>
  <si>
    <t>0960013746</t>
  </si>
  <si>
    <t>12:31:35</t>
  </si>
  <si>
    <t>REC-3370-A6JI-273425</t>
  </si>
  <si>
    <t>12:22:02</t>
  </si>
  <si>
    <t>REC-3370-A6JI-273424</t>
  </si>
  <si>
    <t>12:08:02</t>
  </si>
  <si>
    <t>REC-096-DCIZ-474301</t>
  </si>
  <si>
    <t>11:43:53</t>
  </si>
  <si>
    <t>REC-3792-A24Z-577475</t>
  </si>
  <si>
    <t>3900569</t>
  </si>
  <si>
    <t>1803617644</t>
  </si>
  <si>
    <t>10:40:17</t>
  </si>
  <si>
    <t>REC-4934-A1ZV-265778</t>
  </si>
  <si>
    <t>08:05:46</t>
  </si>
  <si>
    <t>REC-7488-PR83-258221</t>
  </si>
  <si>
    <t>20210313</t>
  </si>
  <si>
    <t>20:10:40</t>
  </si>
  <si>
    <t>REC-3187-YWS5-619735</t>
  </si>
  <si>
    <t>3907982</t>
  </si>
  <si>
    <t>1803062189</t>
  </si>
  <si>
    <t>16:33:20</t>
  </si>
  <si>
    <t>REC-3182-YQHE-250419</t>
  </si>
  <si>
    <t>15:37:23</t>
  </si>
  <si>
    <t>REC-245-BEJI-688813</t>
  </si>
  <si>
    <t>14:40:55</t>
  </si>
  <si>
    <t>REC-011-JVA0-527451</t>
  </si>
  <si>
    <t>12:18:06</t>
  </si>
  <si>
    <t>REC-986-B099-131</t>
  </si>
  <si>
    <t>12:00:45</t>
  </si>
  <si>
    <t>REC-609-A3AI-101970</t>
  </si>
  <si>
    <t>11:28:16</t>
  </si>
  <si>
    <t>REC-3172-YIHD-260417</t>
  </si>
  <si>
    <t>11:10:16</t>
  </si>
  <si>
    <t>REC-3577-A1IU-167934</t>
  </si>
  <si>
    <t>10:58:27</t>
  </si>
  <si>
    <t>REC-3172-LIO4-254780</t>
  </si>
  <si>
    <t>10:39:29</t>
  </si>
  <si>
    <t>REC-191-A381-293361</t>
  </si>
  <si>
    <t>09:19:57</t>
  </si>
  <si>
    <t>REC-7731-SS58-5498</t>
  </si>
  <si>
    <t>3900560</t>
  </si>
  <si>
    <t>0925694275</t>
  </si>
  <si>
    <t>08:16:12</t>
  </si>
  <si>
    <t>REC-5987-GFL4-288766</t>
  </si>
  <si>
    <t>20210314</t>
  </si>
  <si>
    <t>12:23:36</t>
  </si>
  <si>
    <t>REC-7828-LV64-4150</t>
  </si>
  <si>
    <t>REC-348-AB9D-160672</t>
  </si>
  <si>
    <t>20210315</t>
  </si>
  <si>
    <t>19:07:10</t>
  </si>
  <si>
    <t>REC-008-PB64-391400</t>
  </si>
  <si>
    <t>18:56:52</t>
  </si>
  <si>
    <t>REC-027-A40B-85568</t>
  </si>
  <si>
    <t>3903867</t>
  </si>
  <si>
    <t>0912944006</t>
  </si>
  <si>
    <t>17:56:58</t>
  </si>
  <si>
    <t>REC-3022-A364-141886</t>
  </si>
  <si>
    <t>3902948</t>
  </si>
  <si>
    <t>0921202867</t>
  </si>
  <si>
    <t>17:32:34</t>
  </si>
  <si>
    <t>REC-241-BEJD-586919</t>
  </si>
  <si>
    <t>17:09:08</t>
  </si>
  <si>
    <t>REC-5635-A2YS-39216</t>
  </si>
  <si>
    <t>3930172</t>
  </si>
  <si>
    <t>0912220738</t>
  </si>
  <si>
    <t>16:45:12</t>
  </si>
  <si>
    <t>REC-043-HXVM-328806</t>
  </si>
  <si>
    <t>15:36:03</t>
  </si>
  <si>
    <t>REC-5328-A640-352215</t>
  </si>
  <si>
    <t>14:35:07</t>
  </si>
  <si>
    <t>REC-342-VEHD-484641</t>
  </si>
  <si>
    <t>14:29:55</t>
  </si>
  <si>
    <t>REC-3520-A1CH-280559</t>
  </si>
  <si>
    <t>14:24:40</t>
  </si>
  <si>
    <t>REC-3520-A1CH-280554</t>
  </si>
  <si>
    <t>12:54:11</t>
  </si>
  <si>
    <t>REC-5635-A2YS-39143</t>
  </si>
  <si>
    <t>12:44:15</t>
  </si>
  <si>
    <t>REC-518-RI6X-440997</t>
  </si>
  <si>
    <t>3930239</t>
  </si>
  <si>
    <t>0930882394</t>
  </si>
  <si>
    <t>12:20:56</t>
  </si>
  <si>
    <t>REC-3370-A6JI-273763</t>
  </si>
  <si>
    <t>11:58:40</t>
  </si>
  <si>
    <t>REC-342-VEHD-484592</t>
  </si>
  <si>
    <t>11:46:20</t>
  </si>
  <si>
    <t>REC-518-RI6X-440984</t>
  </si>
  <si>
    <t>3901380</t>
  </si>
  <si>
    <t>0919738260</t>
  </si>
  <si>
    <t>19:56:06</t>
  </si>
  <si>
    <t>REC-3187-A2UE-59532</t>
  </si>
  <si>
    <t>20210316</t>
  </si>
  <si>
    <t>18:49:32</t>
  </si>
  <si>
    <t>REC-5635-A2YS-39451</t>
  </si>
  <si>
    <t>18:45:32</t>
  </si>
  <si>
    <t>REC-3520-A1CH-280786</t>
  </si>
  <si>
    <t>18:37:01</t>
  </si>
  <si>
    <t>REC-7916-AV03-1007</t>
  </si>
  <si>
    <t>3908471</t>
  </si>
  <si>
    <t>1728077064001</t>
  </si>
  <si>
    <t>18:17:56</t>
  </si>
  <si>
    <t>REC-609-A1M3-335938</t>
  </si>
  <si>
    <t>17:50:14</t>
  </si>
  <si>
    <t>REC-3510-A4F9-255810</t>
  </si>
  <si>
    <t>17:28:04</t>
  </si>
  <si>
    <t>REC-4164-A1CB-132989</t>
  </si>
  <si>
    <t>17:21:58</t>
  </si>
  <si>
    <t>REC-096-LIO1-561426</t>
  </si>
  <si>
    <t>15:43:59</t>
  </si>
  <si>
    <t>REC-5221-A543-395183</t>
  </si>
  <si>
    <t>15:34:29</t>
  </si>
  <si>
    <t>REC-7894-VL41-2182</t>
  </si>
  <si>
    <t>14:50:35</t>
  </si>
  <si>
    <t>REC-3577-A26V-543490</t>
  </si>
  <si>
    <t>14:42:29</t>
  </si>
  <si>
    <t>REC-3422-A25Y-109070</t>
  </si>
  <si>
    <t>12:47:12</t>
  </si>
  <si>
    <t>REC-7529-A12D-14512</t>
  </si>
  <si>
    <t>12:18:40</t>
  </si>
  <si>
    <t>REC-096-LIO1-561380</t>
  </si>
  <si>
    <t>12:04:29</t>
  </si>
  <si>
    <t>REC-223-V7XD-290487</t>
  </si>
  <si>
    <t>3907845</t>
  </si>
  <si>
    <t>0908855059</t>
  </si>
  <si>
    <t>11:05:14</t>
  </si>
  <si>
    <t>REC-3187-A2UB-171305</t>
  </si>
  <si>
    <t>10:03:09</t>
  </si>
  <si>
    <t>REC-028-AJSG-573075</t>
  </si>
  <si>
    <t>09:32:27</t>
  </si>
  <si>
    <t>REC-390-BBF4-327490</t>
  </si>
  <si>
    <t>3909187</t>
  </si>
  <si>
    <t>0919738658</t>
  </si>
  <si>
    <t>09:28:57</t>
  </si>
  <si>
    <t>REC-4240-A1LP-411895</t>
  </si>
  <si>
    <t>23923267</t>
  </si>
  <si>
    <t>0501380851</t>
  </si>
  <si>
    <t>09:13:13</t>
  </si>
  <si>
    <t>REC-061-AEU1-200288</t>
  </si>
  <si>
    <t>20210317</t>
  </si>
  <si>
    <t>18:08:53</t>
  </si>
  <si>
    <t>REC-3792-A24Z-578376</t>
  </si>
  <si>
    <t>18:05:10</t>
  </si>
  <si>
    <t>REC-5243-A2DR-16872</t>
  </si>
  <si>
    <t>17:56:12</t>
  </si>
  <si>
    <t>REC-944-LRJW-301079</t>
  </si>
  <si>
    <t>17:49:04</t>
  </si>
  <si>
    <t>REC-3295-1TWC-232221</t>
  </si>
  <si>
    <t>at-3244</t>
  </si>
  <si>
    <t>16:58:57</t>
  </si>
  <si>
    <t>REC-4976-A25U-7745</t>
  </si>
  <si>
    <t>16:28:13</t>
  </si>
  <si>
    <t>REC-4910-A22F-29983</t>
  </si>
  <si>
    <t>16:06:20</t>
  </si>
  <si>
    <t>REC-061-A13Z-53482</t>
  </si>
  <si>
    <t>3908338</t>
  </si>
  <si>
    <t>0601289861</t>
  </si>
  <si>
    <t>15:48:23</t>
  </si>
  <si>
    <t>REC-072-KBN0-278059</t>
  </si>
  <si>
    <t>3908089</t>
  </si>
  <si>
    <t>1204680191</t>
  </si>
  <si>
    <t>15:48:01</t>
  </si>
  <si>
    <t>REC-3175-A3LN-148734</t>
  </si>
  <si>
    <t>3950175</t>
  </si>
  <si>
    <t>1200568259</t>
  </si>
  <si>
    <t>15:41:58</t>
  </si>
  <si>
    <t>REC-3187-A2UB-171482</t>
  </si>
  <si>
    <t>3930113</t>
  </si>
  <si>
    <t>1721239877</t>
  </si>
  <si>
    <t>15:13:04</t>
  </si>
  <si>
    <t>REC-620-CHS1-402764</t>
  </si>
  <si>
    <t>15:00:06</t>
  </si>
  <si>
    <t>REC-3301-CTQ4-430775</t>
  </si>
  <si>
    <t>14:17:40</t>
  </si>
  <si>
    <t>REC-944-ZF9M-214988</t>
  </si>
  <si>
    <t>13:12:14</t>
  </si>
  <si>
    <t>REC-944-LRJW-301030</t>
  </si>
  <si>
    <t>13:08:51</t>
  </si>
  <si>
    <t>REC-191-A381-425370</t>
  </si>
  <si>
    <t>11:49:54</t>
  </si>
  <si>
    <t>REC-3588-ACC3-420908</t>
  </si>
  <si>
    <t>11:01:02</t>
  </si>
  <si>
    <t>REC-7812-PT01-787</t>
  </si>
  <si>
    <t>3909246</t>
  </si>
  <si>
    <t>100780327</t>
  </si>
  <si>
    <t>10:44:24</t>
  </si>
  <si>
    <t>REC-348-AB9D-161211</t>
  </si>
  <si>
    <t>09:10:53</t>
  </si>
  <si>
    <t>REC-355-N45U-584209</t>
  </si>
  <si>
    <t>09:04:41</t>
  </si>
  <si>
    <t>REC-3170-YGVG-338364</t>
  </si>
  <si>
    <t>20210318</t>
  </si>
  <si>
    <t>16:47:18</t>
  </si>
  <si>
    <t>REC-3161-KURB-450536</t>
  </si>
  <si>
    <t>15:58:53</t>
  </si>
  <si>
    <t>REC-7314-A6GU-31328</t>
  </si>
  <si>
    <t>15:33:30</t>
  </si>
  <si>
    <t>REC-3512-A4FC-290665</t>
  </si>
  <si>
    <t>14:32:15</t>
  </si>
  <si>
    <t>REC-072-AV01-9152</t>
  </si>
  <si>
    <t>14:31:47</t>
  </si>
  <si>
    <t>REC-072-AV01-9151</t>
  </si>
  <si>
    <t>14:21:58</t>
  </si>
  <si>
    <t>REC-944-LRJW-301169</t>
  </si>
  <si>
    <t>13:38:59</t>
  </si>
  <si>
    <t>REC-095-AJSE-690120</t>
  </si>
  <si>
    <t>13:17:53</t>
  </si>
  <si>
    <t>REC-3187-A2UB-171624</t>
  </si>
  <si>
    <t>REC-5310-Z4YZ-461588</t>
  </si>
  <si>
    <t>12:28:40</t>
  </si>
  <si>
    <t>REC-3371-LD0C-308824</t>
  </si>
  <si>
    <t>3908589</t>
  </si>
  <si>
    <t>0940296080</t>
  </si>
  <si>
    <t>REC-3187-YWS5-620008</t>
  </si>
  <si>
    <t>10:12:52</t>
  </si>
  <si>
    <t>REC-223-B7CD-596215</t>
  </si>
  <si>
    <t>3903835</t>
  </si>
  <si>
    <t>1203477912001</t>
  </si>
  <si>
    <t>20210319</t>
  </si>
  <si>
    <t>20:12:29</t>
  </si>
  <si>
    <t>REC-5310-Z4YZ-512536</t>
  </si>
  <si>
    <t>19:08:27</t>
  </si>
  <si>
    <t>REC-4963-A3A0-511277</t>
  </si>
  <si>
    <t>18:10:16</t>
  </si>
  <si>
    <t>REC-5645-A1066-250</t>
  </si>
  <si>
    <t>16:31:39</t>
  </si>
  <si>
    <t>REC-072-AV01-9255</t>
  </si>
  <si>
    <t>3945202</t>
  </si>
  <si>
    <t>0903277895</t>
  </si>
  <si>
    <t>16:30:44</t>
  </si>
  <si>
    <t>REC-096-DCIZ-475194</t>
  </si>
  <si>
    <t>3930288</t>
  </si>
  <si>
    <t>1307794998</t>
  </si>
  <si>
    <t>16:15:46</t>
  </si>
  <si>
    <t>REC-5635-A2YS-39908</t>
  </si>
  <si>
    <t>15:41:53</t>
  </si>
  <si>
    <t>REC-049-A2U2-64164</t>
  </si>
  <si>
    <t>15:12:04</t>
  </si>
  <si>
    <t>REC-072-TTF1-331219</t>
  </si>
  <si>
    <t>3908910</t>
  </si>
  <si>
    <t>0901997650</t>
  </si>
  <si>
    <t>14:55:05</t>
  </si>
  <si>
    <t>REC-348-1R2Q-458652</t>
  </si>
  <si>
    <t>3908193</t>
  </si>
  <si>
    <t>0956212864</t>
  </si>
  <si>
    <t>14:45:34</t>
  </si>
  <si>
    <t>REC-226-B7CC-737294</t>
  </si>
  <si>
    <t>3930219</t>
  </si>
  <si>
    <t>0915373575</t>
  </si>
  <si>
    <t>13:02:31</t>
  </si>
  <si>
    <t>REC-3371-EFX5-191958</t>
  </si>
  <si>
    <t>10:56:57</t>
  </si>
  <si>
    <t>REC-3360-IPEN-238701</t>
  </si>
  <si>
    <t>3908543</t>
  </si>
  <si>
    <t>0918715574</t>
  </si>
  <si>
    <t>REC-4190-A11N-1479098</t>
  </si>
  <si>
    <t>at-3251</t>
  </si>
  <si>
    <t>20210320</t>
  </si>
  <si>
    <t>19:20:20</t>
  </si>
  <si>
    <t>REC-536-TDSM-164565</t>
  </si>
  <si>
    <t>3901201</t>
  </si>
  <si>
    <t>1707372924</t>
  </si>
  <si>
    <t>15:43:56</t>
  </si>
  <si>
    <t>REC-3533-CP5G-358089</t>
  </si>
  <si>
    <t>23923132</t>
  </si>
  <si>
    <t>1102109715</t>
  </si>
  <si>
    <t>15:20:43</t>
  </si>
  <si>
    <t>REC-986-B099-266</t>
  </si>
  <si>
    <t>15:11:40</t>
  </si>
  <si>
    <t>REC-223-B7CD-596683</t>
  </si>
  <si>
    <t>12:31:17</t>
  </si>
  <si>
    <t>REC-4654-ART3-525964</t>
  </si>
  <si>
    <t>3903849</t>
  </si>
  <si>
    <t>0930496021</t>
  </si>
  <si>
    <t>11:42:08</t>
  </si>
  <si>
    <t>REC-245-BEJI-689886</t>
  </si>
  <si>
    <t>3906838</t>
  </si>
  <si>
    <t>0907008726</t>
  </si>
  <si>
    <t>10:37:27</t>
  </si>
  <si>
    <t>REC-3095-T359-444634</t>
  </si>
  <si>
    <t>10:30:45</t>
  </si>
  <si>
    <t>REC-4960-A1QG-111977</t>
  </si>
  <si>
    <t>3900206</t>
  </si>
  <si>
    <t>0904966850</t>
  </si>
  <si>
    <t>20210321</t>
  </si>
  <si>
    <t>12:33:56</t>
  </si>
  <si>
    <t>REC-674-3K2R-1491845</t>
  </si>
  <si>
    <t>23923211</t>
  </si>
  <si>
    <t>1720926011</t>
  </si>
  <si>
    <t>20210322</t>
  </si>
  <si>
    <t>17:04:06</t>
  </si>
  <si>
    <t>REC-3022-A364-142412</t>
  </si>
  <si>
    <t>3901755</t>
  </si>
  <si>
    <t>0924589757</t>
  </si>
  <si>
    <t>14:37:07</t>
  </si>
  <si>
    <t>REC-090-ULDN-615990</t>
  </si>
  <si>
    <t>3907587</t>
  </si>
  <si>
    <t>0915811137</t>
  </si>
  <si>
    <t>12:55:04</t>
  </si>
  <si>
    <t>REC-3172-LIO3-83184</t>
  </si>
  <si>
    <t>3908816</t>
  </si>
  <si>
    <t>0926893405</t>
  </si>
  <si>
    <t>11:34:41</t>
  </si>
  <si>
    <t>REC-3158-KURJ-220576</t>
  </si>
  <si>
    <t>3901357</t>
  </si>
  <si>
    <t>0914382015</t>
  </si>
  <si>
    <t>11:32:42</t>
  </si>
  <si>
    <t>REC-223-B7CD-596965</t>
  </si>
  <si>
    <t>3907852</t>
  </si>
  <si>
    <t>0909787095</t>
  </si>
  <si>
    <t>20210323</t>
  </si>
  <si>
    <t>13:38:47</t>
  </si>
  <si>
    <t>REC-4963-A3A0-613793</t>
  </si>
  <si>
    <t>3908113</t>
  </si>
  <si>
    <t>0916386683</t>
  </si>
  <si>
    <t>13:01:38</t>
  </si>
  <si>
    <t>REC-4934-A1ZV-612058</t>
  </si>
  <si>
    <t>3901429</t>
  </si>
  <si>
    <t>0930836432</t>
  </si>
  <si>
    <t>12:29:43</t>
  </si>
  <si>
    <t>REC-4934-A1ZV-610333</t>
  </si>
  <si>
    <t>3907911</t>
  </si>
  <si>
    <t>20210324</t>
  </si>
  <si>
    <t>17:24:37</t>
  </si>
  <si>
    <t>REC-7314-A6GU-32004</t>
  </si>
  <si>
    <t>3900467</t>
  </si>
  <si>
    <t>0925282824</t>
  </si>
  <si>
    <t>15:36:20</t>
  </si>
  <si>
    <t>REC-3808-A3Z9-543376</t>
  </si>
  <si>
    <t>3907744</t>
  </si>
  <si>
    <t>0923855787</t>
  </si>
  <si>
    <t>20210325</t>
  </si>
  <si>
    <t>18:50:43</t>
  </si>
  <si>
    <t>REC-3792-A39T-133527</t>
  </si>
  <si>
    <t>17:54:15</t>
  </si>
  <si>
    <t>REC-609-A1M3-336701</t>
  </si>
  <si>
    <t>3902712</t>
  </si>
  <si>
    <t>0927292805</t>
  </si>
  <si>
    <t>17:00:32</t>
  </si>
  <si>
    <t>REC-986-B099-355</t>
  </si>
  <si>
    <t>16:11:01</t>
  </si>
  <si>
    <t>REC-7698-SS49-685470</t>
  </si>
  <si>
    <t>15:43:21</t>
  </si>
  <si>
    <t>REC-3260-CTO1-684368</t>
  </si>
  <si>
    <t>15:33:31</t>
  </si>
  <si>
    <t>REC-072-A6LX-221571</t>
  </si>
  <si>
    <t>3909145</t>
  </si>
  <si>
    <t>0908729445</t>
  </si>
  <si>
    <t>15:24:16</t>
  </si>
  <si>
    <t>REC-944-PR10-441140</t>
  </si>
  <si>
    <t>REC-061-AEU1-200964</t>
  </si>
  <si>
    <t>12:50:27</t>
  </si>
  <si>
    <t>REC-3370-A6JI-275210</t>
  </si>
  <si>
    <t>12:01:41</t>
  </si>
  <si>
    <t>REC-3422-A3IU-648755</t>
  </si>
  <si>
    <t>11:56:17</t>
  </si>
  <si>
    <t>REC-342-VEHD-485928</t>
  </si>
  <si>
    <t>11:44:55</t>
  </si>
  <si>
    <t>REC-3520-A1CH-281892</t>
  </si>
  <si>
    <t>11:39:54</t>
  </si>
  <si>
    <t>REC-3834-A4T5-108635</t>
  </si>
  <si>
    <t>10:56:51</t>
  </si>
  <si>
    <t>REC-011-JVA0-528622</t>
  </si>
  <si>
    <t>3903248</t>
  </si>
  <si>
    <t>0701654451</t>
  </si>
  <si>
    <t>10:52:04</t>
  </si>
  <si>
    <t>REC-7417-PR22-671423</t>
  </si>
  <si>
    <t>3909152</t>
  </si>
  <si>
    <t>0917707218</t>
  </si>
  <si>
    <t>10:05:17</t>
  </si>
  <si>
    <t>REC-048-AFEP-259275</t>
  </si>
  <si>
    <t>REC-4208-A14N-62946</t>
  </si>
  <si>
    <t>09:34:53</t>
  </si>
  <si>
    <t>REC-011-JVA0-528593</t>
  </si>
  <si>
    <t>3908273</t>
  </si>
  <si>
    <t>0910558949</t>
  </si>
  <si>
    <t>3908286</t>
  </si>
  <si>
    <t>0903877868</t>
  </si>
  <si>
    <t>3907564</t>
  </si>
  <si>
    <t>1306850668</t>
  </si>
  <si>
    <t>13:43:32</t>
  </si>
  <si>
    <t>13:36:46</t>
  </si>
  <si>
    <t>3908332</t>
  </si>
  <si>
    <t>0915081491</t>
  </si>
  <si>
    <t>3907675</t>
  </si>
  <si>
    <t>0905123956</t>
  </si>
  <si>
    <t>09:28:15</t>
  </si>
  <si>
    <t>16:27:23</t>
  </si>
  <si>
    <t>3902954</t>
  </si>
  <si>
    <t>1309167920</t>
  </si>
  <si>
    <t>3908557</t>
  </si>
  <si>
    <t>0909909095</t>
  </si>
  <si>
    <t>3906000</t>
  </si>
  <si>
    <t>0926121864</t>
  </si>
  <si>
    <t>3907376</t>
  </si>
  <si>
    <t>0916280662</t>
  </si>
  <si>
    <t>3901639</t>
  </si>
  <si>
    <t>1719905596001</t>
  </si>
  <si>
    <t>3901722</t>
  </si>
  <si>
    <t>0923861215</t>
  </si>
  <si>
    <t>3908669</t>
  </si>
  <si>
    <t>0923707871</t>
  </si>
  <si>
    <t>3907332</t>
  </si>
  <si>
    <t>0922773478</t>
  </si>
  <si>
    <t>16:00:24</t>
  </si>
  <si>
    <t>3907867</t>
  </si>
  <si>
    <t>0914934120</t>
  </si>
  <si>
    <t>17:09:24</t>
  </si>
  <si>
    <t>3903102</t>
  </si>
  <si>
    <t>0927586529</t>
  </si>
  <si>
    <t>3900275</t>
  </si>
  <si>
    <t xml:space="preserve">JENNY NATALIA MARTINEZ BAQUE            </t>
  </si>
  <si>
    <t xml:space="preserve">CORAIZACA RODRIGUEZ ROBINSON U          </t>
  </si>
  <si>
    <t xml:space="preserve">VASQUEZ RESABALA CARLOS JESUS           </t>
  </si>
  <si>
    <t xml:space="preserve">JAIME ALBERTO  RINCON GOMEZ             </t>
  </si>
  <si>
    <t xml:space="preserve">HUGO ALEXANDER ELIAS MENDEZ             </t>
  </si>
  <si>
    <t xml:space="preserve">RITOMI SA                               </t>
  </si>
  <si>
    <t xml:space="preserve">CADENA CHONG SEGUNDO NAPOLEON           </t>
  </si>
  <si>
    <t xml:space="preserve">EDISON GEOVANNY MEDINA SANGOLU          </t>
  </si>
  <si>
    <t xml:space="preserve">JAUREGUI RICO FERNANDO                  </t>
  </si>
  <si>
    <t xml:space="preserve">ESCALANTE BUSTAMANTE MARIA GAB          </t>
  </si>
  <si>
    <t xml:space="preserve">BAQUERO PILOSO OTTO XAVIER              </t>
  </si>
  <si>
    <t xml:space="preserve">SUQUILANDA VERA MICHAEL ANTONI          </t>
  </si>
  <si>
    <t xml:space="preserve">VICENTE  IMAICELA ROSILLO               </t>
  </si>
  <si>
    <t xml:space="preserve">MARCOS GABRIEL ECHEVERRIA GUTI          </t>
  </si>
  <si>
    <t xml:space="preserve">AGUILAR CARDENAS EDWIN MARCELO          </t>
  </si>
  <si>
    <t xml:space="preserve">SOLEDISPA CHIPRE SANDRA GISELA          </t>
  </si>
  <si>
    <t xml:space="preserve">ARIAS SALAZAR KATHERINE JUSETH          </t>
  </si>
  <si>
    <t xml:space="preserve">ECHEVERRIA MATA ALVARO DANIEL           </t>
  </si>
  <si>
    <t xml:space="preserve">NEDERAGRO SA                            </t>
  </si>
  <si>
    <t xml:space="preserve">DAGER PESANTES OMAR ALEJANDRO           </t>
  </si>
  <si>
    <t>at-3242</t>
  </si>
  <si>
    <t xml:space="preserve">ETYECU S A                              </t>
  </si>
  <si>
    <t xml:space="preserve">VELEZ MACIAS  KATHERINE ANGELI          </t>
  </si>
  <si>
    <t>3902243</t>
  </si>
  <si>
    <t>3909141</t>
  </si>
  <si>
    <t xml:space="preserve">ECHEVERRIA REYES JOE JOFFREY            </t>
  </si>
  <si>
    <t>3903497</t>
  </si>
  <si>
    <t>3907531</t>
  </si>
  <si>
    <t>3900176</t>
  </si>
  <si>
    <t>3907618</t>
  </si>
  <si>
    <t>3960375</t>
  </si>
  <si>
    <t>3960252</t>
  </si>
  <si>
    <t>3903951</t>
  </si>
  <si>
    <t xml:space="preserve">MARIA GABRIELA TERAN SEVILLA            </t>
  </si>
  <si>
    <t xml:space="preserve">PINCAY SILVA FERNANDO RAFAEL            </t>
  </si>
  <si>
    <t xml:space="preserve">EDWIN ANDRES REYES TOALA                </t>
  </si>
  <si>
    <t xml:space="preserve">NERY LILIANA OCHOA BAQUE                </t>
  </si>
  <si>
    <t>3945204</t>
  </si>
  <si>
    <t>3903105</t>
  </si>
  <si>
    <t>3908939</t>
  </si>
  <si>
    <t>3907846</t>
  </si>
  <si>
    <t>3902247</t>
  </si>
  <si>
    <t xml:space="preserve">ARMANDO ROBERTO  YAGUAL BRITO           </t>
  </si>
  <si>
    <t>3930021</t>
  </si>
  <si>
    <t>3900328</t>
  </si>
  <si>
    <t>3900325</t>
  </si>
  <si>
    <t>3909239</t>
  </si>
  <si>
    <t xml:space="preserve">MANUEL ISIDRO RICAURTE GARCES           </t>
  </si>
  <si>
    <t xml:space="preserve">PONCE ANDRADE KERLY KARINA              </t>
  </si>
  <si>
    <t>WESTERN UNION MES DE FEBRERO 2021</t>
  </si>
  <si>
    <t>WESTERN UNION MES DE ENERO 2021</t>
  </si>
  <si>
    <t>BCO PACIFICO MES DE ENERO 2021</t>
  </si>
  <si>
    <t>BCO PACIFICO MES DE MARZO 2021</t>
  </si>
  <si>
    <t>Fact#: 355206 Rec#: 32517 TAMMY CARMEN CAAMAÑO CORNEJO</t>
  </si>
  <si>
    <t>IC-2811</t>
  </si>
  <si>
    <t>Fact#: 352205-354546 Rec#: 16755 BOLANO HURTADO SUGEY MERY</t>
  </si>
  <si>
    <t>IC-2774</t>
  </si>
  <si>
    <t>Fact#: 354229 Rec#: 16754 TOMALA SANCAN JORGE LUIS</t>
  </si>
  <si>
    <t>IC-2773</t>
  </si>
  <si>
    <t>Fact#: 354070 Rec#: 16753 TOMALA SANCAN JORGE LUIS</t>
  </si>
  <si>
    <t>IC-2772</t>
  </si>
  <si>
    <t>Fact#: 354295 Rec#: 16752 GOMEZ CALDERON ALEXANDRA ELIZABETH</t>
  </si>
  <si>
    <t>IC-2771</t>
  </si>
  <si>
    <t>Fact#: 349243-351432-353758 Rec#: 16751 JONATHAN XAVIER RIVAS FIGUEROA</t>
  </si>
  <si>
    <t>IC-2770</t>
  </si>
  <si>
    <t>Fact#: 354665 Rec#: 16750 MALDONADO VILLAMAR HUMBERTO MARTIN</t>
  </si>
  <si>
    <t>IC-2769</t>
  </si>
  <si>
    <t>Fact#: 352283-354622 Rec#: 16749 FIGUEROA RIOS MIGUEL IBSEN</t>
  </si>
  <si>
    <t>IC-2768</t>
  </si>
  <si>
    <t>Fact#: 349438-351636-353967 Rec#: 16748 SARA DEL CONSUELO OCHOA VELASCO</t>
  </si>
  <si>
    <t>IC-2767</t>
  </si>
  <si>
    <t>Fact#: 351685-354018 Rec#: 32538 MEIBOL CRUZ VELEZ SANCHEZ</t>
  </si>
  <si>
    <t>IC-2876</t>
  </si>
  <si>
    <t>Fact#: 352968-354793 Rec#: 16747 ARCENTALES DOMINGUEZ JOSE LEONIDAS</t>
  </si>
  <si>
    <t>IC-2766</t>
  </si>
  <si>
    <t>Fact#: 354100 Rec#: 16746 VERA GONZALEZ MARIANA LORENA</t>
  </si>
  <si>
    <t>IC-2765</t>
  </si>
  <si>
    <t>Fact#: 352075-354415 Rec#: 16745 MIRABAL RODRIGUEZ CRISTINA</t>
  </si>
  <si>
    <t>IC-2764</t>
  </si>
  <si>
    <t>Fact#: 352837-355203 Rec#: 16744 CASTRO GALARZA RUTH CECILIA</t>
  </si>
  <si>
    <t>IC-2763</t>
  </si>
  <si>
    <t>Fact#: 354817 Rec#: 16743 AVILES PEREZ ALFONSO</t>
  </si>
  <si>
    <t>IC-2762</t>
  </si>
  <si>
    <t>Fact#: 352490-354835 Rec#: 16742 PAREDES TORRES ANGELA DEL ROSARIO</t>
  </si>
  <si>
    <t>IC-2761</t>
  </si>
  <si>
    <t>Fact#: 354129 Rec#: 16741 ARIAS FLORES ENRIQUE SEBASTIAN</t>
  </si>
  <si>
    <t>IC-2760</t>
  </si>
  <si>
    <t>Fact#: 349937-352164-354507 Rec#: 16740 GUERRERO AMAYA DIEGO ANDRES</t>
  </si>
  <si>
    <t>IC-2759</t>
  </si>
  <si>
    <t>Fact#: 353232 Rec#: 16739 CAMPOS VELEZ HENRRY GONZALO</t>
  </si>
  <si>
    <t>IC-2758</t>
  </si>
  <si>
    <t>Fact#: 351371-353700 Rec#: 16738 NUBIA CICELY LOPEZ CONTRERAS</t>
  </si>
  <si>
    <t>IC-2757</t>
  </si>
  <si>
    <t>Fact#: 350443-352723-355074 Rec#: 16737 LEMOS CASTILLO PEDRO FELIX</t>
  </si>
  <si>
    <t>IC-2756</t>
  </si>
  <si>
    <t>Fact#: 354195 Rec#: 16736 CEVALLOS PLUAS JULIT LORENA</t>
  </si>
  <si>
    <t>IC-2755</t>
  </si>
  <si>
    <t>GASTI BANCARIO PACIFICO #3796646-96557-88466-88383-80360-80257-61740-61657-37996-37914-25566-25455-17365-17248-3678577-78516-69185-69097-61485-61370-52983-52893-46267-46162-23893-23779-15858-15736-07791-07701-3598851-98736-88338-88276</t>
  </si>
  <si>
    <t>DR-887</t>
  </si>
  <si>
    <t>N/D BCO. PACIFICO TRANSFERENCIA ROLES DE PAGO 2DA QUINCENA MES DE FEBRERO 2021</t>
  </si>
  <si>
    <t>NDL-56</t>
  </si>
  <si>
    <t>N/D PRODUBANCO TRANSFERENCIA CANCELACIÓN DE FACTURA#435 POR HONORARIOS FEB 20201, A PABLO BAQUERIZO DAVILA</t>
  </si>
  <si>
    <t>NDL-55</t>
  </si>
  <si>
    <t>N/D PACIFICO TRANSFERENCIA CANCELACIÓN DE FACTURA#135 A BYRON BAQUE Y FACTURA#110 A FRANCISCO ESTUPIÑAN</t>
  </si>
  <si>
    <t>NDL-53</t>
  </si>
  <si>
    <t>Fact#: 354397 Rec#: 32521 CEDENO MUNOZ EDGAR ENRIQUE</t>
  </si>
  <si>
    <t>IC-2818</t>
  </si>
  <si>
    <t>Fact#: 348480-353042-353372 Rec#: 32520 MEGADATOS S.A.</t>
  </si>
  <si>
    <t>IC-2814</t>
  </si>
  <si>
    <t>Fact#: 354491 Rec#: 32519 FALCONI DUEÑAS ELISA MARIA</t>
  </si>
  <si>
    <t>IC-2813</t>
  </si>
  <si>
    <t>Fact#: 354595 Rec#: 32516 GUERRERO RENDON VICTORIA EDITA</t>
  </si>
  <si>
    <t>IC-2791</t>
  </si>
  <si>
    <t>Fact#: 354803 Rec#: 32515 ALFREDO GEOVANNY SANCHEZ BENAVIDES</t>
  </si>
  <si>
    <t>IC-2790</t>
  </si>
  <si>
    <t>Fact#: 354336 Rec#: 32514 GONZALEZ SANCHEZ CESAR IVAN</t>
  </si>
  <si>
    <t>IC-2789</t>
  </si>
  <si>
    <t>Fact#: 353176 Rec#: 32513 DELGADO VINTIMILLA CARLOS FERNANDO</t>
  </si>
  <si>
    <t>IC-2788</t>
  </si>
  <si>
    <t>Fact#: 348985-351173-353503 Rec#: 32512 NELSON SAVITRI  VELASCO PAZMIÑO</t>
  </si>
  <si>
    <t>IC-2786</t>
  </si>
  <si>
    <t>Fact#: 353313 Rec#: 32511 SERVICIO DE OFICINA COMPUTARIZADO SEROFICOM S.A.</t>
  </si>
  <si>
    <t>IC-2785</t>
  </si>
  <si>
    <t>Fact#: 351067-353398 Rec#: 32510 JORGE ALFREDO FRANCO MORAN</t>
  </si>
  <si>
    <t>IC-2784</t>
  </si>
  <si>
    <t>Fact#: 352971 Rec#: 32509 ASOC. DE PROPIETARIOS URB. VIA AL SOL</t>
  </si>
  <si>
    <t>IC-2783</t>
  </si>
  <si>
    <t>Fact#: 355024 Rec#: 32508 PRADO FRANCO ANDREA JACQUELINE</t>
  </si>
  <si>
    <t>IC-2782</t>
  </si>
  <si>
    <t>Fact#: 353395 Rec#: 32507 LOURDES DEL ROCIO CHAVEZ VELEZ</t>
  </si>
  <si>
    <t>IC-2781</t>
  </si>
  <si>
    <t>Fact#: 353221 Rec#: 32506 RAMIREZ TAMAYO ENMA MERCEDES</t>
  </si>
  <si>
    <t>IC-2780</t>
  </si>
  <si>
    <t>Fact#: 353216 Rec#: 32505 RAMIREZ TAMAYO ENMA MERCEDES</t>
  </si>
  <si>
    <t>IC-2779</t>
  </si>
  <si>
    <t>Fact#: 353130 Rec#: 32504 FINANCORE NET SERVICIOS TRANSACIONALES FINANCIEROS FICONET S.A.</t>
  </si>
  <si>
    <t>IC-2778</t>
  </si>
  <si>
    <t>Fact#: 354207 Rec#: 32503 HERRERA DIAZ HIALINA AMALIA DE LAS ROSAS</t>
  </si>
  <si>
    <t>IC-2777</t>
  </si>
  <si>
    <t>Fact#: 354744 Rec#: 32502 CASTAÑEDA RENDON JOFFRE AUGUSTO</t>
  </si>
  <si>
    <t>IC-2776</t>
  </si>
  <si>
    <t>Fact#: 353903 Rec#: 32501 CATHERINE NICOLE RUGEL CARRERA</t>
  </si>
  <si>
    <t>IC-2775</t>
  </si>
  <si>
    <t>Fact#: 352455-354799 Rec#: 16735 MENDEZ CARABALI FREDDY MANUEL</t>
  </si>
  <si>
    <t>IC-2754</t>
  </si>
  <si>
    <t>Fact#: 353091 Rec#: 16734 FORMICONSTRUC S.A.</t>
  </si>
  <si>
    <t>IC-2753</t>
  </si>
  <si>
    <t>Fact#: 348530-350758 Rec#: 16733 FORMICONSTRUC S.A.</t>
  </si>
  <si>
    <t>IC-2752</t>
  </si>
  <si>
    <t>Fact#: 353414 Rec#: 16732 NERY LILIANA OCHOA BAQUE</t>
  </si>
  <si>
    <t>IC-2750</t>
  </si>
  <si>
    <t>Fact#: 354487 Rec#: 16731 ROMMEL ANTONIO ZAMORA TRIGUERO</t>
  </si>
  <si>
    <t>IC-2749</t>
  </si>
  <si>
    <t>Fact#: 353765 Rec#: 16730 JESSICA LORENA TRIANA VELIS</t>
  </si>
  <si>
    <t>IC-2748</t>
  </si>
  <si>
    <t>Fact#: 3625-3821 Rec#: 16729 SANCHEZ RIOS FERNANDO ALEXIS</t>
  </si>
  <si>
    <t>IC-2747</t>
  </si>
  <si>
    <t>Fact#: 324577-327359-330130-332990-335914-338859-341854-345377-347879 Rec#: 16728 CAMPUZANO CASTILLO TOMAS ROLANDO</t>
  </si>
  <si>
    <t>IC-2746</t>
  </si>
  <si>
    <t>Fact#: 349148-351332-353661 Rec#: 16727 MABEL EMMA VALVERDE VULGARIN</t>
  </si>
  <si>
    <t>IC-2745</t>
  </si>
  <si>
    <t>Fact#: 349820-352040-354374 Rec#: 16726 MOLINA SALAVARRIA ADRIANO ENRIQUE</t>
  </si>
  <si>
    <t>IC-2744</t>
  </si>
  <si>
    <t>Fact#: 349294-351481-353810 Rec#: 16725 RICHARD VICENTE TORRES POVEDA</t>
  </si>
  <si>
    <t>IC-2743</t>
  </si>
  <si>
    <t>Fact#: 349354-351550-353877 Rec#: 16724 VICTOR HUGO INTRIAGO ESPINAR</t>
  </si>
  <si>
    <t>IC-2742</t>
  </si>
  <si>
    <t>Fact#: 352564-354907 Rec#: 16723 VILLAMAR CARRANZA MARISOL DEL PILAR</t>
  </si>
  <si>
    <t>IC-2741</t>
  </si>
  <si>
    <t>Fact#: 347709-350148-352400 Rec#: 16722 RONALD DAVID CONTRERAS POTES</t>
  </si>
  <si>
    <t>IC-2740</t>
  </si>
  <si>
    <t>Fact#: 354096 Rec#: 16721 MINO DOYLET YOLANDA ABIGAIL</t>
  </si>
  <si>
    <t>IC-2739</t>
  </si>
  <si>
    <t>Fact#: 353755 Rec#: 16720 MAGALY BETSABETH NAVARRETE LOOR</t>
  </si>
  <si>
    <t>IC-2738</t>
  </si>
  <si>
    <t>Fact#: 349678-351899-354237 Rec#: 16719 SAMANIEGO LAVAYEN YESENIA ELIZABETH</t>
  </si>
  <si>
    <t>IC-2737</t>
  </si>
  <si>
    <t>Fact#: 354133 Rec#: 16718 MORALES CASTRO SAMUEL</t>
  </si>
  <si>
    <t>IC-2736</t>
  </si>
  <si>
    <t>Fact#: 324868-330430-333314-336255-339216-342212-345736-348239 Rec#: 16717 LEMA PARCO JULIO CESAR</t>
  </si>
  <si>
    <t>IC-2735</t>
  </si>
  <si>
    <t>Fact#: 355290 Rec#: 16716 GILBERT SILVA CECILIA MARIA</t>
  </si>
  <si>
    <t>IC-2734</t>
  </si>
  <si>
    <t>Fact#: 354052 Rec#: 16715 LISETTE VICTORIA FRANCO CASTRO</t>
  </si>
  <si>
    <t>IC-2733</t>
  </si>
  <si>
    <t>Fact#: 354093 Rec#: 16714 NIETO BARQUET OSCAR AHMED</t>
  </si>
  <si>
    <t>IC-2732</t>
  </si>
  <si>
    <t>Fact#: 353993 Rec#: 16713 NEISI LORENA CHONG MELGAR</t>
  </si>
  <si>
    <t>IC-2708</t>
  </si>
  <si>
    <t>Fact#: 354408 Rec#: 16712 VILLEGAS BASTIDAS JOSE ALFREDO</t>
  </si>
  <si>
    <t>IC-2707</t>
  </si>
  <si>
    <t>Fact#: 3513-3701-3898 Rec#: 16711 ASTUDILLO PIURI DOLORES LUZMILA</t>
  </si>
  <si>
    <t>IC-2706</t>
  </si>
  <si>
    <t>Fact#: 352344-354687 Rec#: 16710 RENDON REGALADO MARIANA SOLANGE</t>
  </si>
  <si>
    <t>IC-2698</t>
  </si>
  <si>
    <t>Fact#: 354789 Rec#: 16709 CASTRO AGUA MARLON JOSE</t>
  </si>
  <si>
    <t>IC-2697</t>
  </si>
  <si>
    <t>Fact#: 351981-354315 Rec#: 16708 BELARDE BRAVO WILLIAM JASMANI</t>
  </si>
  <si>
    <t>IC-2696</t>
  </si>
  <si>
    <t>Fact#: 352553-354896 Rec#: 16707 MORENO TELLO CELI DURINDANA</t>
  </si>
  <si>
    <t>IC-2695</t>
  </si>
  <si>
    <t>Fact#: 354186 Rec#: 16706 HOLGUIN SUAREZ NELSON AMADOR</t>
  </si>
  <si>
    <t>IC-2694</t>
  </si>
  <si>
    <t>Fact#: 343940-346858-349325 Rec#: 16705 CHRISTIAN DAVID REATEGUI BURNEO</t>
  </si>
  <si>
    <t>IC-2693</t>
  </si>
  <si>
    <t>Fact#: 351806-354145 Rec#: 16704 RENDON SOLIS MARJORIE VALENTINA</t>
  </si>
  <si>
    <t>IC-2692</t>
  </si>
  <si>
    <t>Fact#: 349536-351742-354080 Rec#: 16703 LEON PIN OSWALDO NEMECIO</t>
  </si>
  <si>
    <t>IC-2691</t>
  </si>
  <si>
    <t>Fact#: 350581-352875-355236 Rec#: 32500 MEJIA RIVERA ROSARIO ARELYS</t>
  </si>
  <si>
    <t>IC-2673</t>
  </si>
  <si>
    <t>Fact#: 354917 Rec#: 32499 ESPINOSA ESPINOZA HUGO STANLEY</t>
  </si>
  <si>
    <t>IC-2667</t>
  </si>
  <si>
    <t>Fact#: 354433 Rec#: 32498 PUERO CUERO CARLOS JULIO</t>
  </si>
  <si>
    <t>IC-2666</t>
  </si>
  <si>
    <t>VISA - MASTERCARD - PACIFICARD CANCELACION DEBITO TARJETAS GUAYAQUIL-PAGO DE FACT 346664-349125-351782- 354119- 346924- 349393-347708- 350147- 348289- 350472- 348276- 350463- 351585- 353915- 342282</t>
  </si>
  <si>
    <t>NC-26</t>
  </si>
  <si>
    <t>Fact#: 353703 Rec#: 32497 GASTON ALLAND CORTEZ ESPINOZA</t>
  </si>
  <si>
    <t>IC-2665</t>
  </si>
  <si>
    <t>Fact#: 353210 Rec#: 32496 ASISTMED ASISTENCIA A MEDICOS S.A.</t>
  </si>
  <si>
    <t>IC-2652</t>
  </si>
  <si>
    <t>Fact#: 353900 Rec#: 32495 AIMARA RODRIGUEZ FERNANDEZ</t>
  </si>
  <si>
    <t>IC-2651</t>
  </si>
  <si>
    <t>Fact#: 353306 Rec#: 32494 INDUSTRIAL JUVENALIS S.A.</t>
  </si>
  <si>
    <t>IC-2650</t>
  </si>
  <si>
    <t>Fact#: 355073 Rec#: 32493 DUQUE ESTEVEZ MIRKA</t>
  </si>
  <si>
    <t>IC-2649</t>
  </si>
  <si>
    <t>Fact#: 351093-353424 Rec#: 32492 ARTURO ALFONSO VELASCO TUTIVEN</t>
  </si>
  <si>
    <t>IC-2648</t>
  </si>
  <si>
    <t>Fact#: 353455 Rec#: 32491 JAVIER MAURICIO RODRIGO ALBAN</t>
  </si>
  <si>
    <t>IC-2647</t>
  </si>
  <si>
    <t>Fact#: 351148-353477 Rec#: 32490 LOURDES JANET BRITO GUILLEN</t>
  </si>
  <si>
    <t>IC-2646</t>
  </si>
  <si>
    <t>Fact#: 350079-352322-354662 Rec#: 16702 SARMIENTO VIVEROS ALEXANDRA ELIZABETH</t>
  </si>
  <si>
    <t>IC-2645</t>
  </si>
  <si>
    <t>Fact#: 354565 Rec#: 16701 CASTRO MORA AGRIPINA GARDENIA</t>
  </si>
  <si>
    <t>IC-2644</t>
  </si>
  <si>
    <t>Fact#: 353735 Rec#: 16700 DENISSE JUDITH FLORES HUERTA</t>
  </si>
  <si>
    <t>IC-2643</t>
  </si>
  <si>
    <t>Fact#: 352487-354832 Rec#: 16699 CABRERA GOMEZ MARTHA INES</t>
  </si>
  <si>
    <t>IC-2642</t>
  </si>
  <si>
    <t>Fact#: 353543 Rec#: 16698 ANGELA MARIA ANA  FERAUD MANSSUR</t>
  </si>
  <si>
    <t>IC-2641</t>
  </si>
  <si>
    <t>Fact#: 351485-353813 Rec#: 16697 ALEXANDER WELLINGTON ALVARADO CARRIEL</t>
  </si>
  <si>
    <t>IC-2640</t>
  </si>
  <si>
    <t>Fact#: 353493 Rec#: 16696 PABLO ENRIQUE GONZENBACH IGLESIAS</t>
  </si>
  <si>
    <t>IC-2639</t>
  </si>
  <si>
    <t>Fact#: 324129-326904-329670-332524-335447-338389-341381-344905 Rec#: 16695 NEIRA LOY EDISON GUSTAVO</t>
  </si>
  <si>
    <t>IC-2638</t>
  </si>
  <si>
    <t>Fact#: 354303 Rec#: 16694 ESPINOZA ZUNIGA ISABEL MARIA</t>
  </si>
  <si>
    <t>IC-2637</t>
  </si>
  <si>
    <t>Fact#: 354206 Rec#: 16693 MIGUEZ ACOSTA WILLIAM GERMAN</t>
  </si>
  <si>
    <t>IC-2636</t>
  </si>
  <si>
    <t>Fact#: 351824-354164 Rec#: 16692 BURGOS BRIONES MARIA PAMELA</t>
  </si>
  <si>
    <t>IC-2635</t>
  </si>
  <si>
    <t>Fact#: 354583 Rec#: 16691 ROBALINO VALENCIA  SPARTA SUSANA</t>
  </si>
  <si>
    <t>IC-2634</t>
  </si>
  <si>
    <t>Fact#: 354311 Rec#: 16690 ALVERNIA OJEDA NIDIA ROSA</t>
  </si>
  <si>
    <t>IC-2633</t>
  </si>
  <si>
    <t>Fact#: 351530-353857 Rec#: 16689 ISABEL RODRIGUEZ RIZO</t>
  </si>
  <si>
    <t>IC-2632</t>
  </si>
  <si>
    <t>Fact#: 333642-336588-339580 Rec#: 32489 ROSERO CRUZ MARIA AUXILIADORA</t>
  </si>
  <si>
    <t>IC-2630</t>
  </si>
  <si>
    <t>Fact#: 353183-355378 Rec#: 32488 ALVARADO PIN EMILIO PABLO</t>
  </si>
  <si>
    <t>IC-2629</t>
  </si>
  <si>
    <t>Fact#: 353547 Rec#: 32487 SILVIA XIMENA CHAVEZ CABRERA</t>
  </si>
  <si>
    <t>IC-2622</t>
  </si>
  <si>
    <t>Fact#: 351274-351275 Rec#: 32486 LUIS DANIEL CHIANG GUERRERO</t>
  </si>
  <si>
    <t>IC-2620</t>
  </si>
  <si>
    <t>Fact#: 351547-353874 Rec#: 32485 EDISON PATRICIO SOSA SALAME</t>
  </si>
  <si>
    <t>IC-2619</t>
  </si>
  <si>
    <t>AIG METROPOLITANA DE SEGUROS Y REASEGUROS S.A., devolucion por saldo a favor, bco pacifico por transferencia #doc 1945</t>
  </si>
  <si>
    <t>DR-562</t>
  </si>
  <si>
    <t>Fact#: 3671 Rec#: 32522 ZAPATA FLORES GILMAR FABRICIO</t>
  </si>
  <si>
    <t>IC-2819</t>
  </si>
  <si>
    <t>Fact#: 351604-353932 Rec#: 32484 RODDY RAINER RAMIREZ ROJAS</t>
  </si>
  <si>
    <t>IC-2605</t>
  </si>
  <si>
    <t>Fact#: 346483-348941-351131 Rec#: 32483 ALEXANDRA KATHERINE ROMO MONTOYA</t>
  </si>
  <si>
    <t>IC-2604</t>
  </si>
  <si>
    <t>Fact#: 351282-353611 Rec#: 32482 FERNANDO JAVIER MARTINEZ GOMEZ</t>
  </si>
  <si>
    <t>IC-2603</t>
  </si>
  <si>
    <t>Fact#: 353107 Rec#: 32481 SERVICITY C A</t>
  </si>
  <si>
    <t>IC-2602</t>
  </si>
  <si>
    <t>Fact#: 352979 Rec#: 32480 ASOC. PRO. NEW YORK 12 DE SEPTIEMBRE</t>
  </si>
  <si>
    <t>IC-2601</t>
  </si>
  <si>
    <t>Fact#: 352972 Rec#: 32479 ASOC. PRO. NEW YORK 12 DE SEPTIEMBRE</t>
  </si>
  <si>
    <t>IC-2600</t>
  </si>
  <si>
    <t>Fact#: 355072 Rec#: 32478 SUESCUM ROMERO  NATHALY VIRINEYA</t>
  </si>
  <si>
    <t>IC-2599</t>
  </si>
  <si>
    <t>Fact#: 351091-353422 Rec#: 32477 VICTOR ANTONIO AGUSTO ALVARADO</t>
  </si>
  <si>
    <t>IC-2598</t>
  </si>
  <si>
    <t>Fact#: 353117 Rec#: 32476 EDGAR MARCELO MERA VASQUEZ</t>
  </si>
  <si>
    <t>IC-2597</t>
  </si>
  <si>
    <t>Fact#: 351450-353776 Rec#: 32475 FEDERICO GUILLERMO VARAS CHIQUITO</t>
  </si>
  <si>
    <t>IC-2596</t>
  </si>
  <si>
    <t>Fact#: 351085-353415 Rec#: 32474 RAFAEL VICENTE ERAZO FALQUEZ</t>
  </si>
  <si>
    <t>IC-2595</t>
  </si>
  <si>
    <t>Fact#: 354988 Rec#: 32473 CHACON CALDERON SARITA MARIA DE LOS ANGEL</t>
  </si>
  <si>
    <t>IC-2594</t>
  </si>
  <si>
    <t>Fact#: 339266-345794 Rec#: 16688 CEVALLOS YOZA LAILA NICOLE</t>
  </si>
  <si>
    <t>IC-2593</t>
  </si>
  <si>
    <t>Fact#: 352296 Rec#: 16687 PALMA MACIAS ROBERTO CARLOS</t>
  </si>
  <si>
    <t>IC-2592</t>
  </si>
  <si>
    <t>Fact#: 354409 Rec#: 16686 APOLO QUEZADA IVAN RAMIRO</t>
  </si>
  <si>
    <t>IC-2591</t>
  </si>
  <si>
    <t>Fact#: 350260-352525 Rec#: 16685 VALENZUELA PHILLIPS DANIEL ENRIQUE</t>
  </si>
  <si>
    <t>IC-2590</t>
  </si>
  <si>
    <t>Fact#: 348989-351177 Rec#: 16684 GREI DOLORES  DELGADO FARIA</t>
  </si>
  <si>
    <t>IC-2589</t>
  </si>
  <si>
    <t>Fact#: 343455-346477-348934 Rec#: 16683 MICHELLE LAI YIM LOPEZ CORDOVA</t>
  </si>
  <si>
    <t>IC-2588</t>
  </si>
  <si>
    <t>Fact#: 346748-349207-351393 Rec#: 16682 FREDY JHOVANY VARGAS LEON</t>
  </si>
  <si>
    <t>IC-2587</t>
  </si>
  <si>
    <t>Fact#: 351136 Rec#: 16681 JULIO LUIS ESPARZA  MORAN</t>
  </si>
  <si>
    <t>IC-2586</t>
  </si>
  <si>
    <t>Fact#: 351132 Rec#: 16680 MARIA GERMANIA ZAMORA RUIZ</t>
  </si>
  <si>
    <t>IC-2585</t>
  </si>
  <si>
    <t>Fact#: 344328-347109-349586 Rec#: 16679 CRUZ SEGURA SONIA YANINA</t>
  </si>
  <si>
    <t>IC-2584</t>
  </si>
  <si>
    <t>Fact#: 352552 Rec#: 16678 FIGUEROA GAVELA SILVIA FABIOLA</t>
  </si>
  <si>
    <t>IC-2583</t>
  </si>
  <si>
    <t>Fact#: 349269-351458 Rec#: 16677 LENIN ANTONIO SARABIA ORELLANA</t>
  </si>
  <si>
    <t>IC-2582</t>
  </si>
  <si>
    <t>Fact#: 352090 Rec#: 16676 GUAMAN IZA LILIANA ARACELY</t>
  </si>
  <si>
    <t>IC-2581</t>
  </si>
  <si>
    <t>Fact#: 351309-353638 Rec#: 32472 MARIA CRISTINA LOAIZA BREVI</t>
  </si>
  <si>
    <t>IC-2580</t>
  </si>
  <si>
    <t>Fact#: 353822 Rec#: 32470 ENRIQUE FEDERICO ARENAS PILATAXI</t>
  </si>
  <si>
    <t>IC-2573</t>
  </si>
  <si>
    <t>Fact#: 351135-353466 Rec#: 32469 OMAR  PALADINES CORDOVA</t>
  </si>
  <si>
    <t>IC-2572</t>
  </si>
  <si>
    <t>Fact#: 349323-351515-353843 Rec#: 32468 CONSUELO DEL ROCIO BAQUE SANCHEZ</t>
  </si>
  <si>
    <t>IC-2571</t>
  </si>
  <si>
    <t>Fact#: 352950 Rec#: 32467 HOLGUIN ESPINOZA TOMAS</t>
  </si>
  <si>
    <t>IC-2556</t>
  </si>
  <si>
    <t>Fact#: 353157 Rec#: 32471 FERRUX S.A.</t>
  </si>
  <si>
    <t>IC-2579</t>
  </si>
  <si>
    <t>Fact#: 349231-351420 Rec#: 16675 JOHN WALTER GRANDA CEDILLO</t>
  </si>
  <si>
    <t>IC-2530</t>
  </si>
  <si>
    <t>Fact#: 352710 Rec#: 16674 PILLIGUA ANCHUNDIA SEGUNDO BAUDILLO</t>
  </si>
  <si>
    <t>IC-2529</t>
  </si>
  <si>
    <t>Fact#: 349327-351520 Rec#: 16673 CORA MARGARITA ROCIO GALLARDO CRUSELLAS</t>
  </si>
  <si>
    <t>IC-2528</t>
  </si>
  <si>
    <t>Fact#: 351933 Rec#: 16672 ZAMBRANO MOREIRA LUIS ALFREDO</t>
  </si>
  <si>
    <t>IC-2527</t>
  </si>
  <si>
    <t>Fact#: 353111 Rec#: 16671 ALLINPUBLICIDAD&amp;MARKETING S A</t>
  </si>
  <si>
    <t>IC-2526</t>
  </si>
  <si>
    <t>Fact#: 349254-351444 Rec#: 16670 LUIS JOSE GUTIERREZ CASTILLO</t>
  </si>
  <si>
    <t>IC-2525</t>
  </si>
  <si>
    <t>Fact#: 337821-340812-344336 Rec#: 16669 PALACIOS DILLON ALEXANDRA DEL ROCIO</t>
  </si>
  <si>
    <t>IC-2524</t>
  </si>
  <si>
    <t>Fact#: 347178-349655-351878 Rec#: 16668 ANDRADE ALVARADO NANCY NOEMI</t>
  </si>
  <si>
    <t>IC-2523</t>
  </si>
  <si>
    <t>Fact#: 311172-327447-330219-333080-336005-338951-341947-345470-347973 Rec#: 16667 BELLO MENDEZ JOSELINE ZORAIDA</t>
  </si>
  <si>
    <t>IC-2522</t>
  </si>
  <si>
    <t>Fact#: 352249 Rec#: 16666 TOBAR MOROCHO JOSE AUGUSTO</t>
  </si>
  <si>
    <t>IC-2521</t>
  </si>
  <si>
    <t>Fact#: 348373-350543-352838 Rec#: 32466 ESPIN DEL SALTO ROMULO FERNANDO</t>
  </si>
  <si>
    <t>IC-2507</t>
  </si>
  <si>
    <t>Fact#: 349406 Rec#: 32465 RODDY RAINER RAMIREZ ROJAS</t>
  </si>
  <si>
    <t>IC-2506</t>
  </si>
  <si>
    <t>N/D PACIFICO PAGO DE IMPUESTO RETENCIÓN IVA MES DE ENENRO 2021</t>
  </si>
  <si>
    <t>N/D PACIFICO PAGO POR IMPUESTOS A RETENCIÓN EN LA FUENTE MES DE ENERO 2021</t>
  </si>
  <si>
    <t>N/D BCO. PACIFICO PAGO DE IMPUESTOS A LOS CONSUMOS ESPECIALES MES DE ENERO 2021</t>
  </si>
  <si>
    <t>Fact#: 352860 Rec#: 32682 CAMPOSANO VACA GLENDA MARJORIE</t>
  </si>
  <si>
    <t>IC-3755</t>
  </si>
  <si>
    <t>Fact#: 346404-348864 Rec#: 32464 EMPRESA PUBLICA MUNICIPAL DE TELECOMUNICACIONES, AGUA POTABLE, ALCANTARILLADO Y SANEAMIENTO DE CUENCA. ETAPA EP.</t>
  </si>
  <si>
    <t>IC-2501</t>
  </si>
  <si>
    <t>Fact#: 348131-350393-352665 Rec#: 32463 MONGE SCALDAFERRI ANDRES ALBERTO</t>
  </si>
  <si>
    <t>IC-2495</t>
  </si>
  <si>
    <t>Fact#: 346657-349118-351304 Rec#: 32462 EVELYN ROSANGELA ARGUELLO JURADO</t>
  </si>
  <si>
    <t>IC-2494</t>
  </si>
  <si>
    <t>Fact#: 353188 Rec#: 32461 DULCES, PASTELES Y TORTAS RADU S.A.</t>
  </si>
  <si>
    <t>IC-2493</t>
  </si>
  <si>
    <t>Fact#: 353145 Rec#: 32460 DULCES, PASTELES Y TORTAS RADU S.A.</t>
  </si>
  <si>
    <t>IC-2492</t>
  </si>
  <si>
    <t>Fact#: 351339 Rec#: 32459 HENRY LENY BETANCOURT VITERI</t>
  </si>
  <si>
    <t>IC-2491</t>
  </si>
  <si>
    <t>Fact#: 351231 Rec#: 32458 VINUEZA GALLARDO CARLOS ENRIQUE</t>
  </si>
  <si>
    <t>IC-2490</t>
  </si>
  <si>
    <t>Fact#: 351113 Rec#: 32457 NORMA ELISA YEPEZ JIMENEZ</t>
  </si>
  <si>
    <t>IC-2489</t>
  </si>
  <si>
    <t>Fact#: 351059 Rec#: 32456 LORENA VANONI ARMIJOS</t>
  </si>
  <si>
    <t>IC-2488</t>
  </si>
  <si>
    <t>Fact#: 351820 Rec#: 16665 ZAMBRANO CASTRO JOSE JAIR</t>
  </si>
  <si>
    <t>IC-2487</t>
  </si>
  <si>
    <t>Fact#: 351221 Rec#: 16664 SALAZAR CARRILLO MARIA ANDREA</t>
  </si>
  <si>
    <t>IC-2486</t>
  </si>
  <si>
    <t>Fact#: 3686 Rec#: 16663 CHAVEZ ZAMBRANO BRYAN SEBASTIAN</t>
  </si>
  <si>
    <t>IC-2485</t>
  </si>
  <si>
    <t>Fact#: 348948-351138 Rec#: 16662 ELSIE RUTH  ZERDA BARRENO</t>
  </si>
  <si>
    <t>IC-2484</t>
  </si>
  <si>
    <t>Fact#: 352316 Rec#: 16661 TOALA VELEZ CONSUELO ELIZABETH</t>
  </si>
  <si>
    <t>IC-2483</t>
  </si>
  <si>
    <t>Fact#: 350246-352511 Rec#: 16660 CHOEZ BRAVO JOSE ANTONIO</t>
  </si>
  <si>
    <t>IC-2482</t>
  </si>
  <si>
    <t>Fact#: 352729 Rec#: 16659 GUAMAN TUPIZA MANUEL FRANCISCO</t>
  </si>
  <si>
    <t>IC-2481</t>
  </si>
  <si>
    <t>Fact#: 351278 Rec#: 16658 NESTOR AGUSTIN SIMANCAS PINTA</t>
  </si>
  <si>
    <t>IC-2480</t>
  </si>
  <si>
    <t>Fact#: 351115 Rec#: 16657 ALFREDO BARRIGA HOLGUIN</t>
  </si>
  <si>
    <t>IC-2479</t>
  </si>
  <si>
    <t>Fact#: 337702-340694-344219 Rec#: 16656 VERONICA JAYONARA TENORIO QUIÑONEZ</t>
  </si>
  <si>
    <t>IC-2478</t>
  </si>
  <si>
    <t>Fact#: 350407-352680 Rec#: 16655 ZAPATA ROMERO ROBERTO DRUVAL</t>
  </si>
  <si>
    <t>IC-2477</t>
  </si>
  <si>
    <t>Fact#: 351331 Rec#: 32455 JAVIER SANTIAGO GUZHÑAY ANDRADE</t>
  </si>
  <si>
    <t>IC-2475</t>
  </si>
  <si>
    <t>Fact#: 353063 Rec#: 32454 WANHAI LINES ECUADOR S.A.</t>
  </si>
  <si>
    <t>IC-2474</t>
  </si>
  <si>
    <t>Fact#: 3606 Rec#: 32453 HERRERA CIFUENTES ESTUARDO WLADIMIR</t>
  </si>
  <si>
    <t>IC-2472</t>
  </si>
  <si>
    <t>Fact#: 350578-352872 Rec#: 32452 ESCOBAR ECHEVERRIA LUIS ALEJANDRO</t>
  </si>
  <si>
    <t>IC-2470</t>
  </si>
  <si>
    <t>JORGE JOSE  TORBAY GONZALEZ CANCELA TELEFONO 3950310 ABONA SGTE FACTURA, BCO PACIFICO POR VENTANILLA</t>
  </si>
  <si>
    <t>AT-3232</t>
  </si>
  <si>
    <t>Fact#: 351063 Rec#: 32451 KATHERINE MALENA CHILUIZA GARCIA</t>
  </si>
  <si>
    <t>IC-2469</t>
  </si>
  <si>
    <t>Fact#: 347275-349752-351971 Rec#: 16654 GUERRERO SPOONER IVON KATHERINE</t>
  </si>
  <si>
    <t>IC-2456</t>
  </si>
  <si>
    <t>Fact#: 351435 Rec#: 16653 CARLA MARIA GARCIA ANDRADE</t>
  </si>
  <si>
    <t>IC-2441</t>
  </si>
  <si>
    <t>Fact#: 351154 Rec#: 16652 BELINDA LEONOR QUIJANO GOMEZ</t>
  </si>
  <si>
    <t>IC-2440</t>
  </si>
  <si>
    <t>Fact#: 349717-351937 Rec#: 16651 SALAZAR MONTIEL ABEL OLIMPO</t>
  </si>
  <si>
    <t>IC-2439</t>
  </si>
  <si>
    <t>Fact#: 352348 Rec#: 16650 SOLANO DE LA TORRE EFRAIN ALFREDO</t>
  </si>
  <si>
    <t>IC-2438</t>
  </si>
  <si>
    <t>Fact#: 329735-332590-335512-338454-341446-344970 Rec#: 16649 CHRISTIAN GIOVANNY MUÑOZ RIVERA</t>
  </si>
  <si>
    <t>IC-2437</t>
  </si>
  <si>
    <t>Fact#: 351208 Rec#: 16648 ROSA MARGARITA  BARRIGA CANTOS</t>
  </si>
  <si>
    <t>IC-2436</t>
  </si>
  <si>
    <t>Fact#: 351543 Rec#: 16647 TEODOMIRO MAYO</t>
  </si>
  <si>
    <t>IC-2435</t>
  </si>
  <si>
    <t>Fact#: 351671 Rec#: 16646 LUIS ENRIQUE APOLINARIO ROJAS</t>
  </si>
  <si>
    <t>IC-2434</t>
  </si>
  <si>
    <t>N/D PACIFICO TRANSFERENCIA CANCELACIÓN DE FACTURAS#166274559, 166274560, 166274561, 166274562 CNT EP</t>
  </si>
  <si>
    <t>Fact#: 351928 Rec#: 16645 RAMIREZ RUIZ MILTON EMILIO</t>
  </si>
  <si>
    <t>IC-2433</t>
  </si>
  <si>
    <t>Fact#: 351317 Rec#: 16644 MARIA ELENA MORA LUZCANDO</t>
  </si>
  <si>
    <t>IC-2432</t>
  </si>
  <si>
    <t>Fact#: 346594-349054-351239 Rec#: 16643 ZAVALA ICAZA VICTOR HUGO</t>
  </si>
  <si>
    <t>IC-2431</t>
  </si>
  <si>
    <t>Fact#: 348982-351171 Rec#: 16642 BETTY EUVENIA ACOSTA CAJAPE</t>
  </si>
  <si>
    <t>IC-2430</t>
  </si>
  <si>
    <t>Fact#: 349957-352186 Rec#: 16641 CRUZ MONTANO CLAUDIA JOHANNA</t>
  </si>
  <si>
    <t>IC-2429</t>
  </si>
  <si>
    <t>Fact#: 352692 Rec#: 16640 PARADA PARRA MIGUEL ANGEL</t>
  </si>
  <si>
    <t>IC-2428</t>
  </si>
  <si>
    <t>Fact#: 351336 Rec#: 16639 CARLOS GUILLERMO MUÑOZ GUTIERREZ</t>
  </si>
  <si>
    <t>IC-2427</t>
  </si>
  <si>
    <t>Fact#: 3683 Rec#: 16638 ZABALA BARRIONUEVO RITA CECILIA</t>
  </si>
  <si>
    <t>IC-2426</t>
  </si>
  <si>
    <t>Fact#: 353348 Rec#: 16637 MENDOZA VELEZ CARLOS DAMIAN</t>
  </si>
  <si>
    <t>IC-2425</t>
  </si>
  <si>
    <t>Fact#: 352274 Rec#: 16636 SANCHEZ QUINCHUELA INES MONICA</t>
  </si>
  <si>
    <t>IC-2424</t>
  </si>
  <si>
    <t>Fact#: 350400-352673 Rec#: 16635 MAZZILLI MENDOZA MELANIE MICHELLE</t>
  </si>
  <si>
    <t>IC-2423</t>
  </si>
  <si>
    <t>Fact#: 323862-326633-329398-332243-335160-338104-341095-344621 Rec#: 16634 NARVAEZ SOLORZANO GABRIEL ANDRES</t>
  </si>
  <si>
    <t>IC-2422</t>
  </si>
  <si>
    <t>Fact#: 351259 Rec#: 32449 ITURRALDE TORRES EDUARDO ANIBAL</t>
  </si>
  <si>
    <t>IC-2421</t>
  </si>
  <si>
    <t>Fact#: 351935 Rec#: 32448 LOZANO OTERO RICARDO REIMONDI LOZANO OTERO</t>
  </si>
  <si>
    <t>IC-2420</t>
  </si>
  <si>
    <t>Fact#: 353003 Rec#: 32447 DVT DEL ECUADOR S.A</t>
  </si>
  <si>
    <t>IC-2418</t>
  </si>
  <si>
    <t>Fact#: 348849-351024-353368 Rec#: 32445 BROKER BALUARTE F&amp;L BALUARTEFLJ CIA LTDA</t>
  </si>
  <si>
    <t>IC-2410</t>
  </si>
  <si>
    <t>Fact#: 353156 Rec#: 32444 DATA TOOLS S.A.</t>
  </si>
  <si>
    <t>IC-2407</t>
  </si>
  <si>
    <t>FREDDY PABLO  ENDARA SAAVEDRA CANCELA TELEFONO 3903537 ABONA SGTE FACTURA, PAGO WESTERN UNION</t>
  </si>
  <si>
    <t>AT-3230</t>
  </si>
  <si>
    <t>Fact#: 350553-352847 Rec#: 32450 SALCEDO MOYA GLENDA VERONICA</t>
  </si>
  <si>
    <t>IC-2468</t>
  </si>
  <si>
    <t>Fact#: 351074 Rec#: 32446 JUAN JOSE CHACON PACHECO</t>
  </si>
  <si>
    <t>IC-2414</t>
  </si>
  <si>
    <t>Fact#: 352996 Rec#: 32443 LAUDE S.A. LAUDESA ADMINISTRADORA DE FONDOS Y FIDEICOMISOS</t>
  </si>
  <si>
    <t>IC-2400</t>
  </si>
  <si>
    <t>Fact#: 352176 Rec#: 32442 CEVALLOS ORVEN AMADITA</t>
  </si>
  <si>
    <t>IC-2399</t>
  </si>
  <si>
    <t>Fact#: 3659 Rec#: 16633 CRUZ JOSE AMABLE</t>
  </si>
  <si>
    <t>IC-2398</t>
  </si>
  <si>
    <t>Fact#: 351531 Rec#: 16632 CESAR ORLANDO VALLEJO VERA</t>
  </si>
  <si>
    <t>IC-2397</t>
  </si>
  <si>
    <t>Fact#: 352557 Rec#: 16631 VILLACIS LOPEZ ATALA ELENA</t>
  </si>
  <si>
    <t>IC-2396</t>
  </si>
  <si>
    <t>Fact#: 3774 Rec#: 16630 RODRIGUEZ GUEVARA MARIA AUGUSTA</t>
  </si>
  <si>
    <t>IC-2395</t>
  </si>
  <si>
    <t>Fact#: 352345 Rec#: 16629 CHELE TORO OSCAR EULICES</t>
  </si>
  <si>
    <t>IC-2394</t>
  </si>
  <si>
    <t>Fact#: 349465-351666 Rec#: 16628 CARMEN LUISA PORTUGAL JACOME</t>
  </si>
  <si>
    <t>IC-2393</t>
  </si>
  <si>
    <t>Fact#: 352456 Rec#: 16627 VARGAS PARRALES CARLOS JORGE</t>
  </si>
  <si>
    <t>IC-2392</t>
  </si>
  <si>
    <t>Fact#: 350346-352615 Rec#: 16626 ARGUELLO CORTEZ OSCAR NICOLAS</t>
  </si>
  <si>
    <t>IC-2391</t>
  </si>
  <si>
    <t>Fact#: 350974-353300 Rec#: 16625 VDS C.C.C</t>
  </si>
  <si>
    <t>IC-2390</t>
  </si>
  <si>
    <t>Fact#: 352587 Rec#: 16624 MERA NERO JHONNY ALEXANDER</t>
  </si>
  <si>
    <t>IC-2389</t>
  </si>
  <si>
    <t>Fact#: 351632 Rec#: 16623 GALO ENRIQUE ESTUPIÑAN VERA</t>
  </si>
  <si>
    <t>IC-2388</t>
  </si>
  <si>
    <t>Fact#: 346630-349091-351277 Rec#: 16622 EDIN ERNESTO CISNEROS MAESTRE</t>
  </si>
  <si>
    <t>IC-2387</t>
  </si>
  <si>
    <t>Fact#: 337647-340639-344164 Rec#: 16621 RAWAD MACHLB BZEIH BARAKAT</t>
  </si>
  <si>
    <t>IC-2386</t>
  </si>
  <si>
    <t>Fact#: 352143 Rec#: 16620 SALAZAR TELLO NICOLAS EDUARDO</t>
  </si>
  <si>
    <t>IC-2385</t>
  </si>
  <si>
    <t>Fact#: 347339-349819-352039 Rec#: 16619 JIMENEZ MARCHAN CARLOS ALEJANDRO</t>
  </si>
  <si>
    <t>IC-2384</t>
  </si>
  <si>
    <t>Fact#: 353377 Rec#: 32441 EMPRESA PUBLICA MUNICIPAL PARA LA GESTIÓN DE LA INNOVACIÓN  Y LA COMPETITIVIDAD, EP</t>
  </si>
  <si>
    <t>IC-2379</t>
  </si>
  <si>
    <t>Fact#: 353378 Rec#: 32440 EMPRESA PUBLICA MUNICIPAL PARA LA GESTIÓN DE LA INNOVACIÓN  Y LA COMPETITIVIDAD, EP</t>
  </si>
  <si>
    <t>IC-2378</t>
  </si>
  <si>
    <t>Fact#: 351720-352731 Rec#: 32438 ANGEL ROGELIO PUMA MEDINA</t>
  </si>
  <si>
    <t>IC-2371</t>
  </si>
  <si>
    <t>SANDRA PATRICIA MOREJON LLANOS CANCELA TELEFONO 3945486 ABONA SGTE FACTURA. PAGO WESTERN UNION</t>
  </si>
  <si>
    <t>AT-3229</t>
  </si>
  <si>
    <t>N/D BCO. PACIFICO TRANSFERENCIA CANCELACIÓN DE FACTURA#27586381 CNEL EP</t>
  </si>
  <si>
    <t>N/D BCO. PACIFICO TRANSFERENCIA CANCELACIÓN DE FACTURA#27611005 CNEL EP</t>
  </si>
  <si>
    <t>N/D BCO. PACIFICO TRANSFERENCIA CANCELACIÓN DE FACTURA#27575162 CNEL EP</t>
  </si>
  <si>
    <t>NDL-24</t>
  </si>
  <si>
    <t>N/D BCO. PACIFICO TRANSFERENCIA CANCELACIÓN DE FACTURA#4143007 CNEL EP</t>
  </si>
  <si>
    <t>NDL-23</t>
  </si>
  <si>
    <t>N/D BCO. PACIFICO TRANSFERENCIA CANCELACIÓN DE FACTURA#27506736 CNEL EP</t>
  </si>
  <si>
    <t>N/D BCO. PACIFICO TRANSFERENCIA POR CONSUMO DE ENERGÍA ELECTRICA, CTV, PORTAL AL SOL. COD:200017298429</t>
  </si>
  <si>
    <t>Fact#: 351108 Rec#: 32439 SERGIO ANDRES SEMMINARIO VALENZUELA</t>
  </si>
  <si>
    <t>IC-2373</t>
  </si>
  <si>
    <t>Fact#: 351330 Rec#: 32437 CAROLINA AMALIA IDROVO PIEDRAHITA</t>
  </si>
  <si>
    <t>IC-2357</t>
  </si>
  <si>
    <t>Fact#: 352768 Rec#: 32436 SILVA ESPINOZA CARLOTA ELIZABETH</t>
  </si>
  <si>
    <t>IC-2356</t>
  </si>
  <si>
    <t>Fact#: 352606 Rec#: 32435 SANCHEZ MEDINA FELIX</t>
  </si>
  <si>
    <t>IC-2355</t>
  </si>
  <si>
    <t>Fact#: 350031-352266 Rec#: 16618 CORDOVA REYES CARLOS HORACIO</t>
  </si>
  <si>
    <t>IC-2354</t>
  </si>
  <si>
    <t>Fact#: 352165 Rec#: 16617 VALENCIA NIEVES BYRON BOLIVAR</t>
  </si>
  <si>
    <t>IC-2353</t>
  </si>
  <si>
    <t>Fact#: 353276 Rec#: 16616 SPORTMEDIC.S.A</t>
  </si>
  <si>
    <t>IC-2352</t>
  </si>
  <si>
    <t>Fact#: 351823 Rec#: 16615 BRITO LAVAYEN BEATRIZ TERESA</t>
  </si>
  <si>
    <t>IC-2351</t>
  </si>
  <si>
    <t>Fact#: 351079 Rec#: 16614 EDDA GLADYS PARRALES GOMEZ</t>
  </si>
  <si>
    <t>IC-2350</t>
  </si>
  <si>
    <t>Fact#: 351500 Rec#: 16613 ANGEL ANTONIO RAMIREZ NUÑEZ</t>
  </si>
  <si>
    <t>IC-2349</t>
  </si>
  <si>
    <t>Fact#: 351281 Rec#: 16612 MARCOS GERMAN VERA ABAD</t>
  </si>
  <si>
    <t>IC-2348</t>
  </si>
  <si>
    <t>Fact#: 353310 Rec#: 16611 SEGURIDAD &amp; PROTECCION TECNICA SEPROTECSECURITY CIA. LTDA.</t>
  </si>
  <si>
    <t>IC-2347</t>
  </si>
  <si>
    <t>Fact#: 349397-351595 Rec#: 16610 NANCY ESTHELA SANCHEZ</t>
  </si>
  <si>
    <t>IC-2346</t>
  </si>
  <si>
    <t>Fact#: 351841 Rec#: 16609 CARRILLO ANCHUNDIA FLOR MARIA</t>
  </si>
  <si>
    <t>IC-2345</t>
  </si>
  <si>
    <t>Fact#: 350439-352718 Rec#: 16608 TUMBACO VERA JOSE LUIS</t>
  </si>
  <si>
    <t>IC-2344</t>
  </si>
  <si>
    <t>Fact#: 352030 Rec#: 16607 VALLE GONZALEZ LIDIA ELIZABETH</t>
  </si>
  <si>
    <t>IC-2343</t>
  </si>
  <si>
    <t>Fact#: 3493-3681 Rec#: 16606 PAREDES PEREZ GUSTAVO XAVIER</t>
  </si>
  <si>
    <t>IC-2342</t>
  </si>
  <si>
    <t>Fact#: 349389-351587 Rec#: 16605 AMADA ORQUIDEA CAICEDO TREJO</t>
  </si>
  <si>
    <t>IC-2341</t>
  </si>
  <si>
    <t>Fact#: 349240-351429 Rec#: 16604 MAGALY BETSABETH NAVARRETE LOOR</t>
  </si>
  <si>
    <t>IC-2340</t>
  </si>
  <si>
    <t>Fact#: 348371-350541-352836 Rec#: 32434 FIGUEROA VINCES JOSE ALFREDO</t>
  </si>
  <si>
    <t>IC-2322</t>
  </si>
  <si>
    <t>Fact#: 352835 Rec#: 32433 FLORES VELIZ CARMEN ROSA</t>
  </si>
  <si>
    <t>IC-2315</t>
  </si>
  <si>
    <t>Fact#: 350722-350724-353056-353058 Rec#: 32432 JUAYATABC TELEVISION S.A.</t>
  </si>
  <si>
    <t>IC-2313</t>
  </si>
  <si>
    <t>Fact#: 353190 Rec#: 32431 PAYLESS SHOESOURCE ECUADOR CIA. LTDA.</t>
  </si>
  <si>
    <t>IC-2310</t>
  </si>
  <si>
    <t>Fact#: 352149 Rec#: 32430 FALCONI DUEÑAS ELISA MARIA</t>
  </si>
  <si>
    <t>IC-2309</t>
  </si>
  <si>
    <t>AT-3227</t>
  </si>
  <si>
    <t>CUEVA VEGA EFREN CANCELA TELEFONO 3908240 ABONA SGTE FACTURA</t>
  </si>
  <si>
    <t>AT-3226</t>
  </si>
  <si>
    <t>Fact#: 3640 Rec#: 16603 CRUZ SANTANA MARCOS BOLIVAR</t>
  </si>
  <si>
    <t>IC-2304</t>
  </si>
  <si>
    <t>Fact#: 351283 Rec#: 16602 JULIO CESAR MONCAYO CRESPIN</t>
  </si>
  <si>
    <t>IC-2303</t>
  </si>
  <si>
    <t>Fact#: 351564 Rec#: 16601 PEDRO JAVIER BAQUERIZO SUAREZ</t>
  </si>
  <si>
    <t>IC-2302</t>
  </si>
  <si>
    <t>Fact#: 352852 Rec#: 16600 SANCHEZ MENDOZA ANA ADELA</t>
  </si>
  <si>
    <t>IC-2301</t>
  </si>
  <si>
    <t>Fact#: 349411-351609 Rec#: 16599 CESAR WILSON LARA NARVAEZ</t>
  </si>
  <si>
    <t>IC-2300</t>
  </si>
  <si>
    <t>Fact#: 3626 Rec#: 16598 CACUANGO LINCANGO EDISON FABIAN</t>
  </si>
  <si>
    <t>IC-2299</t>
  </si>
  <si>
    <t>Fact#: 350577-352871 Rec#: 16597 MIRANDA TORRES JUAN ERNESTO</t>
  </si>
  <si>
    <t>IC-2298</t>
  </si>
  <si>
    <t>Fact#: 349570-351779 Rec#: 16596 FLORES LAVAYEN HECTOR GIOVANNY</t>
  </si>
  <si>
    <t>IC-2297</t>
  </si>
  <si>
    <t>Fact#: 321272-324030-326804-329569-332421-335342-338284-341276-344800 Rec#: 16595 AGUIRRE CIRIO RIGOBERTO FRANCISCO</t>
  </si>
  <si>
    <t>IC-2296</t>
  </si>
  <si>
    <t>Fact#: 348306-350483-352776 Rec#: 16594 MONTOYA LEON DARWIN SANTIAGO</t>
  </si>
  <si>
    <t>IC-2295</t>
  </si>
  <si>
    <t>Fact#: 352394 Rec#: 16593 CORTEZ CANTOS  PEDRO PABLO</t>
  </si>
  <si>
    <t>IC-2294</t>
  </si>
  <si>
    <t>Fact#: 349119-351305 Rec#: 16592 JENNIFER MARITZA BAJAÑA MERCHAN</t>
  </si>
  <si>
    <t>IC-2293</t>
  </si>
  <si>
    <t>Fact#: 351474 Rec#: 16591 OMAR JOSSUE GRANIZO HUAYAMAVE</t>
  </si>
  <si>
    <t>IC-2292</t>
  </si>
  <si>
    <t>Fact#: 351743 Rec#: 16590 ESTEFANO ATTILIO LANATA GARAICOA</t>
  </si>
  <si>
    <t>IC-2291</t>
  </si>
  <si>
    <t>Fact#: 352519 Rec#: 16589 PONCE BURGOS NORMA ISABEL</t>
  </si>
  <si>
    <t>IC-2290</t>
  </si>
  <si>
    <t>Fact#: 352518 Rec#: 16588 PONCE BURGOS NORMA ISABEL</t>
  </si>
  <si>
    <t>IC-2289</t>
  </si>
  <si>
    <t>Fact#: 331486-334399-337334-340325-343855 Rec#: 16587 ANGEL FERNANDO ERAS GALARZA</t>
  </si>
  <si>
    <t>IC-2288</t>
  </si>
  <si>
    <t>Fact#: 3814 Rec#: 16586 INKA BURGER</t>
  </si>
  <si>
    <t>IC-2287</t>
  </si>
  <si>
    <t>Fact#: 347569-350055-352293 Rec#: 16585 QUINONEZ MINA DARLIS LUCIA</t>
  </si>
  <si>
    <t>IC-2286</t>
  </si>
  <si>
    <t>Fact#: 350383-352654 Rec#: 16584 LLERAS EVARISTO RAFAEL GUSTAVO</t>
  </si>
  <si>
    <t>IC-2285</t>
  </si>
  <si>
    <t>Fact#: 323801-326570-329335-332178-335094-338037-341027-344552 Rec#: 16583 GOMEZ CALDERON ALEXANDRA ELIZABETH</t>
  </si>
  <si>
    <t>IC-2284</t>
  </si>
  <si>
    <t>Fact#: 351997 Rec#: 16582 VALLEJO MARTINEZ LEIDIZ DIANA</t>
  </si>
  <si>
    <t>IC-2283</t>
  </si>
  <si>
    <t>Fact#: 341283-344807-347420 Rec#: 16581 BRITO ANDRADE MILTON KLEBER</t>
  </si>
  <si>
    <t>IC-2282</t>
  </si>
  <si>
    <t>N/D PACIFICO CANCELACIÓN DE FACTURA#72863268 OTECEL S.A. PLAN CORP. PERIODO 08-Ene-2021 al 07-Feb-2021</t>
  </si>
  <si>
    <t>N/D BCO.PACIFICO TRANSFERENCIA ANTICIPO A FACTURA#435 POR HONORARIOS MES DE FEB 2021 A BAQUERIZO DAVILA PABLO</t>
  </si>
  <si>
    <t>N/D BCO. PACIFICO TRANSFERENCIA ROLES DE PAGO 1ERA QUINCENA MES DE FEBRERO 2021</t>
  </si>
  <si>
    <t>N/D BCO. PACIFICO TRANSFERENCIA PAGO DE FONDOS DE RESERVA MES DE ENERO 2021</t>
  </si>
  <si>
    <t>N/D POR COMISIONES DE WESTERN UNION POR RECAUDACION DEL 05/02/2021 AL 11/02/2021</t>
  </si>
  <si>
    <t>Fact#: 352192 Rec#: 32429 VELIZ CASTRO RICARDO XAVIER</t>
  </si>
  <si>
    <t>IC-2281</t>
  </si>
  <si>
    <t>Fact#: 351144 Rec#: 32428 GLORIA ISABEL MITE LEON</t>
  </si>
  <si>
    <t>IC-2280</t>
  </si>
  <si>
    <t>Fact#: 351852 Rec#: 32427 VARGAS TORRES ZENIA</t>
  </si>
  <si>
    <t>IC-2279</t>
  </si>
  <si>
    <t>Fact#: 353015 Rec#: 32426 SOLUCIONES SEGURAS S.A</t>
  </si>
  <si>
    <t>IC-2278</t>
  </si>
  <si>
    <t>Fact#: 353142 Rec#: 32425 CIPORT &amp; TECNAC CIPTE C.L</t>
  </si>
  <si>
    <t>IC-2272</t>
  </si>
  <si>
    <t>Fact#: 761-762 Rec#: 32424 F.V - AREA ANDINA S.A.</t>
  </si>
  <si>
    <t>IC-2271</t>
  </si>
  <si>
    <t>Fact#: 352991 Rec#: 32423 LG ELECTRONICS PANAMA S.A</t>
  </si>
  <si>
    <t>IC-2270</t>
  </si>
  <si>
    <t>Fact#: 352594 Rec#: 16580 FERRIN ANDRADE ERICKA MARIUXI</t>
  </si>
  <si>
    <t>IC-2269</t>
  </si>
  <si>
    <t>Fact#: 351482 Rec#: 16579 SANDRA ELIZABETH BARBERAN GUADAMUD</t>
  </si>
  <si>
    <t>IC-2268</t>
  </si>
  <si>
    <t>Fact#: 349180-351364 Rec#: 16578 XIMENA DE LOURDES VASQUEZ HINOJOSA</t>
  </si>
  <si>
    <t>IC-2267</t>
  </si>
  <si>
    <t>Fact#: 351118 Rec#: 16577 MORAIMA SEMINARIO TOLEDO</t>
  </si>
  <si>
    <t>IC-2266</t>
  </si>
  <si>
    <t>Fact#: 352194 Rec#: 16576 DESINTONIO HUAYAMAVE ALBERTO LUIS</t>
  </si>
  <si>
    <t>IC-2265</t>
  </si>
  <si>
    <t>Fact#: 352424 Rec#: 16575 RODRIGUEZ REYES JINSOP ORLIN</t>
  </si>
  <si>
    <t>IC-2264</t>
  </si>
  <si>
    <t>Fact#: 352359 Rec#: 16574 CASTRO BARZOLA KEVIN JONATHAN</t>
  </si>
  <si>
    <t>IC-2263</t>
  </si>
  <si>
    <t>Fact#: 353263 Rec#: 16573 ALVARADO BASURTO SEGUNDO GABRIEL</t>
  </si>
  <si>
    <t>IC-2262</t>
  </si>
  <si>
    <t>Fact#: 346976-349450-351651 Rec#: 16572 ROBERTO GABRIEL QUINDE DIAZ</t>
  </si>
  <si>
    <t>IC-2261</t>
  </si>
  <si>
    <t>Fact#: 353078 Rec#: 32422 OPENGROUP S.A.</t>
  </si>
  <si>
    <t>IC-2245</t>
  </si>
  <si>
    <t>N/D BCO. PACIFICO TRANSFERENCIA CANCELACIÓN DE FACTURA#27494196 CNEL EP</t>
  </si>
  <si>
    <t>N/D BCO. PACIFICO TRANSFERENCIA CANCELACIÓN DE FACTURA#26871633 CNEL EP</t>
  </si>
  <si>
    <t>N/D BCO. PACIFICO TRANSFERENCIA CANCELACIÓN DE FACTURA#4307345 CNEL EP</t>
  </si>
  <si>
    <t>NDL-18</t>
  </si>
  <si>
    <t>N/D BCO. PACIFICO PAGO PLLAS. IESS FONDOS DE RESERVA MES DE ENERO 2020, COMP#20739952</t>
  </si>
  <si>
    <t>NDL-15</t>
  </si>
  <si>
    <t>N/D BCO. PACIFICO PAGO PLLAS. IESS PREST. QUIROGRAFARIO MES DE ENERO 2021, COMP#33150322</t>
  </si>
  <si>
    <t>NDL-14</t>
  </si>
  <si>
    <t>N/D BCO. PACIFICO PAGO PLLAS. PREST. HIPOTECARIO MES DE ENERO 2021, COMP#10915099</t>
  </si>
  <si>
    <t>N/D BCO. PACIFICO PAGO PLLAS. IESS AJUSTE MES DE ENERO 2021 COMP#139192015</t>
  </si>
  <si>
    <t>NDL-12</t>
  </si>
  <si>
    <t>N/D BCO. PACIFICO PAGO PLLAS. IESS NORMALES MES DE ENERO 2021, COMP#139191961</t>
  </si>
  <si>
    <t>NDL-11</t>
  </si>
  <si>
    <t>Fact#: 342262-345786 Rec#: 16571 PALACIOS ALVARADO JULIO RAMON</t>
  </si>
  <si>
    <t>IC-2244</t>
  </si>
  <si>
    <t>Fact#: 349606-351818 Rec#: 16570 REINA SALAZAR JOSE DIEGO</t>
  </si>
  <si>
    <t>IC-2243</t>
  </si>
  <si>
    <t>Fact#: 351827 Rec#: 16569 DEL VALLE MONTECE SELENA MARIBEL</t>
  </si>
  <si>
    <t>IC-2242</t>
  </si>
  <si>
    <t>Fact#: 351228 Rec#: 16568 ARMANDO ROBERTO  YAGUAL BRITO</t>
  </si>
  <si>
    <t>IC-2241</t>
  </si>
  <si>
    <t>Fact#: 352297 Rec#: 16567 FLORES GORDILLO LUIS EDUARDO</t>
  </si>
  <si>
    <t>IC-2240</t>
  </si>
  <si>
    <t>Fact#: 351162 Rec#: 16566 SANDRA PATRICIA MOREJON LLANOS</t>
  </si>
  <si>
    <t>IC-2239</t>
  </si>
  <si>
    <t>Fact#: 346922-349391-351589 Rec#: 16565 MARIA BRIGITE PEREZ MOLINA</t>
  </si>
  <si>
    <t>IC-2238</t>
  </si>
  <si>
    <t>Fact#: 343857-346802-349266 Rec#: 16564 GRACE JUANA CRUZ CHIPRE</t>
  </si>
  <si>
    <t>IC-2237</t>
  </si>
  <si>
    <t>Fact#: 352340 Rec#: 16563 CABELLO CHIRIGUAYA DAVID ELIAS</t>
  </si>
  <si>
    <t>IC-2236</t>
  </si>
  <si>
    <t>Fact#: 350182-352441 Rec#: 16562 FREIRE ANDRADE PAOLA MARIA</t>
  </si>
  <si>
    <t>IC-2235</t>
  </si>
  <si>
    <t>Fact#: 349665-351888 Rec#: 16561 CASTRO RIVERA JONATHAN GEOVANNY</t>
  </si>
  <si>
    <t>IC-2234</t>
  </si>
  <si>
    <t>Fact#: 350438-352716 Rec#: 32421 FLORES ORTEGA MERCEDES ROCIO</t>
  </si>
  <si>
    <t>IC-2232</t>
  </si>
  <si>
    <t>Fact#: 352301 Rec#: 32420 CEVALLOS ZAVALA BOLIVAR ANTONIO</t>
  </si>
  <si>
    <t>IC-2231</t>
  </si>
  <si>
    <t>Fact#: 353217-353233-353234-353235 Rec#: 32419 RUIZ ROMAN ROMMEL ELIAS</t>
  </si>
  <si>
    <t>IC-2228</t>
  </si>
  <si>
    <t>Fact#: 350893-350910-350911-350912 Rec#: 32418 RUIZ ROMAN ROMMEL ELIAS</t>
  </si>
  <si>
    <t>IC-2227</t>
  </si>
  <si>
    <t>Fact#: 353287-353288 Rec#: 32416 TOPFOOD CIA. LTDA.</t>
  </si>
  <si>
    <t>IC-2215</t>
  </si>
  <si>
    <t>Fact#: 350498-352797 Rec#: 32415 BATTEN SORIANO CARLOS ARTURO</t>
  </si>
  <si>
    <t>IC-2214</t>
  </si>
  <si>
    <t>Fact#: 350591-352885 Rec#: 32414 ARIAS ALVAREZ GLADYS MERCEDES</t>
  </si>
  <si>
    <t>IC-2209</t>
  </si>
  <si>
    <t>Fact#: 348909-351098 Rec#: 16560 MELVA PATRICIA TORRES ALMEIDA</t>
  </si>
  <si>
    <t>IC-2207</t>
  </si>
  <si>
    <t>Fact#: 352493 Rec#: 16559 VELEZ LOZANO HECTOR EDUARDO</t>
  </si>
  <si>
    <t>IC-2206</t>
  </si>
  <si>
    <t>Fact#: 352481 Rec#: 32413 REYES SOLIS  MARJORIE YOLANDA</t>
  </si>
  <si>
    <t>IC-2200</t>
  </si>
  <si>
    <t>Fact#: 352624 Rec#: 32412 CASTRO ESPINALES LUCELINA PRIMITIVA</t>
  </si>
  <si>
    <t>IC-2199</t>
  </si>
  <si>
    <t>Fact#: 349966-352195 Rec#: 16558 ORTEGA QUIMI ADRIANA ALEXANDRA</t>
  </si>
  <si>
    <t>IC-2198</t>
  </si>
  <si>
    <t>Fact#: 352298 Rec#: 16557 SANCHEZ PARRA MAYURI EMILIA</t>
  </si>
  <si>
    <t>IC-2197</t>
  </si>
  <si>
    <t>Fact#: 349275-351464 Rec#: 16556 CARLOS WELLINGTON CHOEZ VERA</t>
  </si>
  <si>
    <t>IC-2196</t>
  </si>
  <si>
    <t>Fact#: 3699 Rec#: 16555 GUERRERO CASTRO ROSA ELVIRA</t>
  </si>
  <si>
    <t>IC-2195</t>
  </si>
  <si>
    <t>Fact#: 347147-349623-351836 Rec#: 16554 MUÑOZ QUINTO MONICA ANABELLE</t>
  </si>
  <si>
    <t>IC-2194</t>
  </si>
  <si>
    <t>Fact#: 351944 Rec#: 16553 YANEZ ARROYO LUIS ALBERTO</t>
  </si>
  <si>
    <t>IC-2193</t>
  </si>
  <si>
    <t>Fact#: 352036 Rec#: 16552 RODRIGUEZ ENRIQUES FERNANDO FAVIAN</t>
  </si>
  <si>
    <t>IC-2192</t>
  </si>
  <si>
    <t>Fact#: 352613 Rec#: 16551 MACHACILLA QUINCHE MARIO UBALDO</t>
  </si>
  <si>
    <t>IC-2191</t>
  </si>
  <si>
    <t>Fact#: 351206 Rec#: 16550 MARIA DEL CARMEN VERA VALVERDE</t>
  </si>
  <si>
    <t>IC-2190</t>
  </si>
  <si>
    <t>Fact#: 351930 Rec#: 16549 DE LA O CHACON JOSEPH CHRISTIAN</t>
  </si>
  <si>
    <t>IC-2189</t>
  </si>
  <si>
    <t>PAGO TARJ. CORP. CUOTA MES DE FEB-2021</t>
  </si>
  <si>
    <t>NDL-64</t>
  </si>
  <si>
    <t>N/D PACIFICO TRANSFERENCIA CANCELACIÓN DE FACTURA#166274563 CNT EP</t>
  </si>
  <si>
    <t>NDL-28</t>
  </si>
  <si>
    <t>Fact#: 341524-345048-347572 Rec#: 32411 PESANTES GUAMAN DANIEL ARTURO</t>
  </si>
  <si>
    <t>IC-2171</t>
  </si>
  <si>
    <t>Fact#: 352074 Rec#: 32410 MANRIQUE OSORIO XAVIER ENRIQUE</t>
  </si>
  <si>
    <t>IC-2170</t>
  </si>
  <si>
    <t>Fact#: 3631 Rec#: 32409 GUATEMAL COLIMBA JUAN BAUTISTA</t>
  </si>
  <si>
    <t>IC-2169</t>
  </si>
  <si>
    <t>Fact#: 352094 Rec#: 32408 REIMBERG BADUY PETER PAUL</t>
  </si>
  <si>
    <t>IC-2168</t>
  </si>
  <si>
    <t>Fact#: 351992 Rec#: 32407 PERALTA CASTILLO ELSA DEL ROCIO</t>
  </si>
  <si>
    <t>IC-2167</t>
  </si>
  <si>
    <t>Fact#: 350162-352418 Rec#: 32406 JIMENEZ ALVAREZ GARY WINDER</t>
  </si>
  <si>
    <t>IC-2166</t>
  </si>
  <si>
    <t>Fact#: 351005 Rec#: 32405 PRETOMEL S.A.</t>
  </si>
  <si>
    <t>IC-2165</t>
  </si>
  <si>
    <t>Fact#: 352320 Rec#: 16548 PARRALES CABRERA TEOFILO CELESTINO</t>
  </si>
  <si>
    <t>IC-2164</t>
  </si>
  <si>
    <t>Fact#: 352983 Rec#: 16547 ASOCIACION DE PROPIETARIOS III ETAPA LONDRES</t>
  </si>
  <si>
    <t>IC-2163</t>
  </si>
  <si>
    <t>Fact#: 353253 Rec#: 16546 REX PLASTICS S.A.</t>
  </si>
  <si>
    <t>IC-2162</t>
  </si>
  <si>
    <t>Fact#: 349987-352218 Rec#: 16545 GUADALUPE REMACHE SILVIA FABIOLA</t>
  </si>
  <si>
    <t>IC-2161</t>
  </si>
  <si>
    <t>Fact#: 351705 Rec#: 16544 NARCISA MIRELLA ANDRADE SALTOS</t>
  </si>
  <si>
    <t>IC-2160</t>
  </si>
  <si>
    <t>Fact#: 352542 Rec#: 16543 SANTANA MORENO SAUL AUGUSTO</t>
  </si>
  <si>
    <t>IC-2159</t>
  </si>
  <si>
    <t>Fact#: 349878-352101 Rec#: 16542 GUERRERO CRESPIN JULIO ENRIQUE</t>
  </si>
  <si>
    <t>IC-2158</t>
  </si>
  <si>
    <t>Fact#: 337387-340378-343908 Rec#: 16541 FABRICIO OLMEDO GRANDA QUESADA</t>
  </si>
  <si>
    <t>IC-2157</t>
  </si>
  <si>
    <t>Fact#: 350792-353122 Rec#: 16540 JOMALUNKA S.A</t>
  </si>
  <si>
    <t>IC-2156</t>
  </si>
  <si>
    <t>Fact#: 346936-349405-351603 Rec#: 16539 ALEX EMILIO TELLO CEDEÑO</t>
  </si>
  <si>
    <t>IC-2155</t>
  </si>
  <si>
    <t>Fact#: 349477-351680 Rec#: 16538 HANS EDUARDO NORIEGA ALBUJA</t>
  </si>
  <si>
    <t>IC-2154</t>
  </si>
  <si>
    <t>Fact#: 353089 Rec#: 16537 FILUS S.A</t>
  </si>
  <si>
    <t>IC-2153</t>
  </si>
  <si>
    <t>Fact#: 353088 Rec#: 16536 FILUS S.A</t>
  </si>
  <si>
    <t>IC-2152</t>
  </si>
  <si>
    <t>Fact#: 349562-351771 Rec#: 16535 ESTUPIÑAN BAJAÑA JORDAN EDWARD</t>
  </si>
  <si>
    <t>IC-2151</t>
  </si>
  <si>
    <t>Fact#: 353120 Rec#: 32404 CONSTRU-YA S.A.</t>
  </si>
  <si>
    <t>IC-2148</t>
  </si>
  <si>
    <t>Fact#: 3065-3309-3720 Rec#: 32403 ZOANNI SALDIVAR DAMIAN ALFREDO</t>
  </si>
  <si>
    <t>IC-2143</t>
  </si>
  <si>
    <t>Fact#: 351994 Rec#: 32402 PAZMINO PRIETO SIXTO JAVIER</t>
  </si>
  <si>
    <t>IC-2140</t>
  </si>
  <si>
    <t>Fact#: 351903 Rec#: 32401 MACIAS PERUGACHI OSCAR ROLANDO</t>
  </si>
  <si>
    <t>IC-2139</t>
  </si>
  <si>
    <t>PENA MENDOZA JEFFERSON RAFAEL CANCELA TELEFONO 3900238 ABONA SGTE FACTURA</t>
  </si>
  <si>
    <t>AT-3223</t>
  </si>
  <si>
    <t>Fact#: 346683-349144-351328 Rec#: 32400 LUIS ANTONIO CARVAJAL TORAL</t>
  </si>
  <si>
    <t>IC-2134</t>
  </si>
  <si>
    <t>Fact#: 351225 Rec#: 32399 RIOS ORELLANA INGRID DE LA CRUZ</t>
  </si>
  <si>
    <t>IC-2133</t>
  </si>
  <si>
    <t>Fact#: 348910-351099 Rec#: 32398 LUIS EDUARDO BAQUERIZO BRAND</t>
  </si>
  <si>
    <t>IC-2132</t>
  </si>
  <si>
    <t>Fact#: 349949-352177 Rec#: 32397 SANCHEZ EGAS LIZETH MARITZA</t>
  </si>
  <si>
    <t>IC-2131</t>
  </si>
  <si>
    <t>Fact#: 350399-352671 Rec#: 32396 SALTOS MATA FILADELFO VLADIMIR</t>
  </si>
  <si>
    <t>IC-2130</t>
  </si>
  <si>
    <t>Fact#: 350418-352694 Rec#: 32395 CHALEN ROSADO VICENTE MANUEL</t>
  </si>
  <si>
    <t>IC-2129</t>
  </si>
  <si>
    <t>Fact#: 352440 Rec#: 32394 MORA REYES JOSE FRANK</t>
  </si>
  <si>
    <t>IC-2128</t>
  </si>
  <si>
    <t>Fact#: 349333-351528 Rec#: 16534 RAMIRO RAMON TOALA GARCIA</t>
  </si>
  <si>
    <t>IC-2113</t>
  </si>
  <si>
    <t>Fact#: 352434 Rec#: 16533 ZAMBRANO CALENO OLGA PATRICIA</t>
  </si>
  <si>
    <t>IC-2112</t>
  </si>
  <si>
    <t>Fact#: 349204-351390 Rec#: 16532 GINGER LIZBETH GOMEZ CALDERON</t>
  </si>
  <si>
    <t>IC-2111</t>
  </si>
  <si>
    <t>Fact#: 350257-352522 Rec#: 16531 RIVERA PINTO RAMONA ELIZABETH</t>
  </si>
  <si>
    <t>IC-2110</t>
  </si>
  <si>
    <t>Fact#: 351552 Rec#: 16530 JORJY JIMY RIVERA MONTIEL</t>
  </si>
  <si>
    <t>IC-2109</t>
  </si>
  <si>
    <t>Fact#: 349626-351839 Rec#: 16529 ARROYO AYOVI SANDRA YADIRA</t>
  </si>
  <si>
    <t>IC-2108</t>
  </si>
  <si>
    <t>Fact#: 349857-352079 Rec#: 16528 RUIZ JORDAN TERESA DE JESUS</t>
  </si>
  <si>
    <t>IC-2107</t>
  </si>
  <si>
    <t>Fact#: 350512-352809 Rec#: 16527 MEJIA LEMA WILSON ALEXANDER</t>
  </si>
  <si>
    <t>IC-2106</t>
  </si>
  <si>
    <t>Fact#: 350071-352314 Rec#: 16526 GAMEZ CUELLAR PEDRO NASARIO</t>
  </si>
  <si>
    <t>IC-2105</t>
  </si>
  <si>
    <t>Fact#: 351254 Rec#: 16525 LOPEZ LOPEZ WASHINGTON FERMIN</t>
  </si>
  <si>
    <t>IC-2104</t>
  </si>
  <si>
    <t>Fact#: 347284-349760-351978 Rec#: 16524 CEDENO CEVALLOS ALEJANDRO EUGENIO</t>
  </si>
  <si>
    <t>IC-2103</t>
  </si>
  <si>
    <t>Fact#: 350160-352415 Rec#: 16523 GUAMANQUISPE FLORES ESPERANZA ANTONIETA</t>
  </si>
  <si>
    <t>IC-2102</t>
  </si>
  <si>
    <t>Fact#: 349666-351889 Rec#: 16522 PINCAY RUIZ VICENTA MARLENE</t>
  </si>
  <si>
    <t>IC-2101</t>
  </si>
  <si>
    <t>Fact#: 346384 Rec#: 16521 DISTRIBUIDORA DE PRODUCTOS DE CONSUMO MASIVO CODIPROMASA C.A.</t>
  </si>
  <si>
    <t>IC-2100</t>
  </si>
  <si>
    <t>Fact#: 346385-348834 Rec#: 16520 DISTRIBUIDORA DE PRODUCTOS DE CONSUMO MASIVO CODIPROMASA C.A.</t>
  </si>
  <si>
    <t>IC-2099</t>
  </si>
  <si>
    <t>Fact#: 353202 Rec#: 16519 CORPORACION DE TRANSPORTISTAS DEL ECUADOR S.A.</t>
  </si>
  <si>
    <t>IC-2098</t>
  </si>
  <si>
    <t>Fact#: 349445-351647 Rec#: 16518 VILMA NINFA MORA MORA</t>
  </si>
  <si>
    <t>IC-2097</t>
  </si>
  <si>
    <t>Fact#: 351664 Rec#: 16517 NIZA ALEJANDRA MARRIOT CAICEDO</t>
  </si>
  <si>
    <t>IC-2096</t>
  </si>
  <si>
    <t>Fact#: 350287-352556 Rec#: 16516 ONETO LERTORA CARMEN MARIA</t>
  </si>
  <si>
    <t>IC-2095</t>
  </si>
  <si>
    <t>Fact#: 352064 Rec#: 16515 AGUIRRE HURTADO KATHERINE ELIZABETH</t>
  </si>
  <si>
    <t>IC-2094</t>
  </si>
  <si>
    <t>Fact#: 302775-305420-308180 Rec#: 16514 VILLAVICENCIO TIGRE DARWIN YAZMANY</t>
  </si>
  <si>
    <t>IC-2093</t>
  </si>
  <si>
    <t>Fact#: 352038 Rec#: 16513 VELASQUEZ POLIT NINA NATASHA</t>
  </si>
  <si>
    <t>IC-2092</t>
  </si>
  <si>
    <t>Fact#: 352489 Rec#: 16512 HERRERA LOOR GUILLERMO NILBERTO</t>
  </si>
  <si>
    <t>IC-2091</t>
  </si>
  <si>
    <t>Fact#: 322714-325471-328220-331039-333953-336897 Rec#: 16511 CARLOS LUIS  DUARTE FRANCO</t>
  </si>
  <si>
    <t>IC-2090</t>
  </si>
  <si>
    <t>Fact#: 351419 Rec#: 16510 UBALDO HELIODORO MOTOCHE MEDINA</t>
  </si>
  <si>
    <t>IC-2089</t>
  </si>
  <si>
    <t>Fact#: 349934-352160 Rec#: 16509 NEIRA PILLASAGUA ROSA DEL CARMEN</t>
  </si>
  <si>
    <t>IC-2088</t>
  </si>
  <si>
    <t>Fact#: 332323-335243-338187-341178-344702 Rec#: 16508 VERA GONZALEZ JOSE ANTONIO</t>
  </si>
  <si>
    <t>IC-2087</t>
  </si>
  <si>
    <t>Fact#: 352123 Rec#: 16507 ESCANDON DIAZ FRANCISCO DAVID</t>
  </si>
  <si>
    <t>IC-2086</t>
  </si>
  <si>
    <t>Fact#: 349647-351867 Rec#: 16506 MIGUEZ ACOSTA WILLIAM GERMAN</t>
  </si>
  <si>
    <t>IC-2085</t>
  </si>
  <si>
    <t>Fact#: 349748-351967 Rec#: 16505 ESPINOZA ZUNIGA ISABEL MARIA</t>
  </si>
  <si>
    <t>IC-2084</t>
  </si>
  <si>
    <t>Fact#: 344225 Rec#: 32393 DANIELA MELISSA MORAN RUGEL</t>
  </si>
  <si>
    <t>IC-2065</t>
  </si>
  <si>
    <t>Fact#: 348972 Rec#: 32391 CHRISTIAN ARTHUR KONANZ SCHOTEL</t>
  </si>
  <si>
    <t>IC-2044</t>
  </si>
  <si>
    <t>TAFUR MOSQUERA AMPARO JACQUELINE CANCELA TELEFONO 3900593 ABONA SGTE FACTURA, BCO PACIFICO POR VENTANILLA</t>
  </si>
  <si>
    <t>AT-3221</t>
  </si>
  <si>
    <t>Fact#: 349912-352138 Rec#: 32392 PALADINES RODRIGUEZ VICTOR EMILIO</t>
  </si>
  <si>
    <t>IC-2062</t>
  </si>
  <si>
    <t>Fact#: 332310-335229-338173-341164-344688 Rec#: 16504 GUARDINI PRIETO ADOLFO GIUSEPPE</t>
  </si>
  <si>
    <t>IC-2025</t>
  </si>
  <si>
    <t>Fact#: 350491-352787 Rec#: 16503 PRIETO VEGA MARTHA MARIA ELIZABETH</t>
  </si>
  <si>
    <t>IC-2024</t>
  </si>
  <si>
    <t>Fact#: 352433 Rec#: 16502 SAQUICELA SORIA MARCELO ALEJANDRO</t>
  </si>
  <si>
    <t>IC-2023</t>
  </si>
  <si>
    <t>Fact#: 352607 Rec#: 16501 ARAUJO AGUIRRE JUAN JOSE</t>
  </si>
  <si>
    <t>IC-2022</t>
  </si>
  <si>
    <t>Fact#: 349517-351722 Rec#: 16500 ALEXANDRE FABIAN MARTINEZ CARRION</t>
  </si>
  <si>
    <t>IC-2021</t>
  </si>
  <si>
    <t>Fact#: 3694 Rec#: 16499 GUTIERREZ ALVAREZ TERESA EUGENIA</t>
  </si>
  <si>
    <t>IC-2020</t>
  </si>
  <si>
    <t>Fact#: 3768 Rec#: 32390 CABEZAS GUERRA MARIA DEL CARMEN</t>
  </si>
  <si>
    <t>IC-2043</t>
  </si>
  <si>
    <t>Fact#: 350453-352737 Rec#: 32389 MAZZINI RADA MARIELA PAOLA</t>
  </si>
  <si>
    <t>IC-2042</t>
  </si>
  <si>
    <t>Fact#: 351762 Rec#: 16498 VERA GONZALEZ MARIANA LORENA</t>
  </si>
  <si>
    <t>IC-2019</t>
  </si>
  <si>
    <t>Fact#: 352914 Rec#: 16497 PAREDES LOPEZ MARIA PIEDAD</t>
  </si>
  <si>
    <t>IC-2018</t>
  </si>
  <si>
    <t>Fact#: 351023-353346 Rec#: 16496 DENNIS TOMALA ALBA ROSA</t>
  </si>
  <si>
    <t>IC-2017</t>
  </si>
  <si>
    <t>Fact#: 353151 Rec#: 16495 SALTOS RODRIGUEZ ANDREA EDITH</t>
  </si>
  <si>
    <t>IC-2016</t>
  </si>
  <si>
    <t>Fact#: 346844-349310-351499 Rec#: 16494 JONATHAN SAHI ALVES BAUTISTA</t>
  </si>
  <si>
    <t>IC-2015</t>
  </si>
  <si>
    <t>Fact#: 349711-351931 Rec#: 16493 MENDEZ ROSALES GIOCONDA EREUTEIDA</t>
  </si>
  <si>
    <t>IC-2014</t>
  </si>
  <si>
    <t>Fact#: 352464 Rec#: 16492 SOLARTE SOLARTE HERNEY SEBASTIAN</t>
  </si>
  <si>
    <t>IC-2013</t>
  </si>
  <si>
    <t>Fact#: 350592-352886 Rec#: 32388 INZHIVOTKINA YANA</t>
  </si>
  <si>
    <t>IC-2041</t>
  </si>
  <si>
    <t>Fact#: 351080 Rec#: 32387 GIOVANNY NARVAEZ PORTILLA</t>
  </si>
  <si>
    <t>IC-2040</t>
  </si>
  <si>
    <t>Fact#: 352459 Rec#: 32386 ALFREDO GEOVANNY SANCHEZ BENAVIDES</t>
  </si>
  <si>
    <t>IC-2039</t>
  </si>
  <si>
    <t>Fact#: 351461 Rec#: 32385 ALFREDO GEOVANNY SANCHEZ BENAVIDES</t>
  </si>
  <si>
    <t>IC-2038</t>
  </si>
  <si>
    <t>Fact#: 352128 Rec#: 32384 RAMOS MARCILLO CATHERINE LISSETTE</t>
  </si>
  <si>
    <t>IC-2037</t>
  </si>
  <si>
    <t>Fact#: 350206-352468 Rec#: 32383 BUSTAMANTE TORRES CAMILO EDUARDO</t>
  </si>
  <si>
    <t>IC-2036</t>
  </si>
  <si>
    <t>Fact#: 348997-351184 Rec#: 32382 CARMEN NARCISA  JURADO PAREDES</t>
  </si>
  <si>
    <t>IC-2035</t>
  </si>
  <si>
    <t>Fact#: 349076-351262 Rec#: 32381 VILLAO JURADO ANDREA BELEN</t>
  </si>
  <si>
    <t>IC-2034</t>
  </si>
  <si>
    <t>Fact#: 351384 Rec#: 32380 MIRIAM ANTONIETA MARIDUEÑA VALENZUELA</t>
  </si>
  <si>
    <t>IC-2033</t>
  </si>
  <si>
    <t>Fact#: 350933-353262 Rec#: 16491 DULCOSTA S.A.</t>
  </si>
  <si>
    <t>IC-2012</t>
  </si>
  <si>
    <t>Fact#: 3689 Rec#: 16490 ESPIN BIFARINI LOURDES TAMARA</t>
  </si>
  <si>
    <t>IC-2011</t>
  </si>
  <si>
    <t>Fact#: 2595-2908-3156-3401 Rec#: 16489 BORJA UYANA DANIEL GENARO</t>
  </si>
  <si>
    <t>IC-2010</t>
  </si>
  <si>
    <t>Fact#: 3637 Rec#: 16488 CADENA CHONTASI OLGA MARIA</t>
  </si>
  <si>
    <t>IC-2009</t>
  </si>
  <si>
    <t>Fact#: 352567 Rec#: 16487 SANCHEZ PEREZ FRANCISCO ROBERTO</t>
  </si>
  <si>
    <t>IC-2008</t>
  </si>
  <si>
    <t>Fact#: 349065-351251 Rec#: 16486 MARIA EUGENIA TERAN JORDAN</t>
  </si>
  <si>
    <t>IC-2007</t>
  </si>
  <si>
    <t>Fact#: 350178-352438 Rec#: 16485 SOLEDISPA ACEBO MILTON ANTONIO</t>
  </si>
  <si>
    <t>IC-2006</t>
  </si>
  <si>
    <t>Fact#: 351835 Rec#: 16484 MERCHAN  PEREZ FABIAN BERNARDINO</t>
  </si>
  <si>
    <t>IC-2005</t>
  </si>
  <si>
    <t>Fact#: 351383 Rec#: 16483 CINDY LORENA BAJAÑA BELTRAN</t>
  </si>
  <si>
    <t>IC-2004</t>
  </si>
  <si>
    <t>Fact#: 349559-351767 Rec#: 16482 TAMAYO CARABALLOSO LISANDRA MERCEDES</t>
  </si>
  <si>
    <t>IC-2003</t>
  </si>
  <si>
    <t>Fact#: 351382 Rec#: 16481 MARIA DEL ROSARIO GUZMAN MASPONS</t>
  </si>
  <si>
    <t>IC-2002</t>
  </si>
  <si>
    <t>Fact#: 350475-352766 Rec#: 16480 AVILES ECHEVER GUSTAVO MICHAEL</t>
  </si>
  <si>
    <t>IC-2001</t>
  </si>
  <si>
    <t>Fact#: 351611 Rec#: 16479 EDUARDO CAMPOSANO ULLOA</t>
  </si>
  <si>
    <t>IC-2000</t>
  </si>
  <si>
    <t>Fact#: 353087 Rec#: 16478 LABORATORIOS RENALABSA S A</t>
  </si>
  <si>
    <t>IC-1999</t>
  </si>
  <si>
    <t>Fact#: 350158-352413 Rec#: 16477 MACAS VERA CARLOS ERNESTO</t>
  </si>
  <si>
    <t>IC-1998</t>
  </si>
  <si>
    <t>Fact#: 351546 Rec#: 16476 JAVIER FEDERICO VILLON ANASTACIO</t>
  </si>
  <si>
    <t>IC-1997</t>
  </si>
  <si>
    <t>Fact#: 349183-351368 Rec#: 16475 LUCILA SOLANGE FLOR ORELLANA</t>
  </si>
  <si>
    <t>IC-1996</t>
  </si>
  <si>
    <t>Fact#: 351441 Rec#: 16474 WILLINGTON HUGO ROSALES MEDINA</t>
  </si>
  <si>
    <t>IC-1995</t>
  </si>
  <si>
    <t>Fact#: 351048 Rec#: 32379 CONSORCIO ECUATORIANO DE TELECOMUNICACIONES S.A. CONECEL</t>
  </si>
  <si>
    <t>IC-1992</t>
  </si>
  <si>
    <t>Fact#: 351043 Rec#: 32378 OTECEL</t>
  </si>
  <si>
    <t>IC-1991</t>
  </si>
  <si>
    <t>Fact#: 352093 Rec#: 32377 PUERO CUERO CARLOS JULIO</t>
  </si>
  <si>
    <t>IC-1989</t>
  </si>
  <si>
    <t>Fact#: 350546-352841 Rec#: 32376 TAMMY CARMEN CAAMAÑO CORNEJO</t>
  </si>
  <si>
    <t>IC-1988</t>
  </si>
  <si>
    <t>Fact#: 345222-347723-352411 Rec#: 32375 TRIVINO MORLA CARLOS ERNESTO</t>
  </si>
  <si>
    <t>IC-1987</t>
  </si>
  <si>
    <t>N/D BCO. PACIFICO PAGO PLLAS. IESS NORMALES MES DE ENERO 2021 A PABLO BAQUERIZO COMP#139121689</t>
  </si>
  <si>
    <t>NDL-10</t>
  </si>
  <si>
    <t>N/D BCO. PACIFICO PAGO PLLAS. IESS NORMALES MES DE DIC 2020 A PABLO BAQUERIZO COMP#139121681</t>
  </si>
  <si>
    <t>NDL-9</t>
  </si>
  <si>
    <t>Fact#: 350858-353182 Rec#: 16462 SOLUCIONES GLOBALES S.A GLOBFAST</t>
  </si>
  <si>
    <t>IC-3031</t>
  </si>
  <si>
    <t>Fact#: 350857-353181 Rec#: 16461 SOLUCIONES GLOBALES S.A GLOBFAST</t>
  </si>
  <si>
    <t>IC-3030</t>
  </si>
  <si>
    <t>Fact#: 350955-353283 Rec#: 16473 BRODERIN S.A</t>
  </si>
  <si>
    <t>IC-2537</t>
  </si>
  <si>
    <t>Fact#: 350422-352698 Rec#: 32374 JARAMILLO JALON JOSE GABRIEL</t>
  </si>
  <si>
    <t>IC-1910</t>
  </si>
  <si>
    <t>Fact#: 353159 Rec#: 32373 INDUVERIKA S.A.</t>
  </si>
  <si>
    <t>IC-1902</t>
  </si>
  <si>
    <t>Fact#: 353073 Rec#: 32372 DUPROCSA S.A.</t>
  </si>
  <si>
    <t>IC-1901</t>
  </si>
  <si>
    <t>Fact#: 352986 Rec#: 32371 AUTOMEKANO CIA. LTDA</t>
  </si>
  <si>
    <t>IC-1900</t>
  </si>
  <si>
    <t>Fact#: 352975 Rec#: 32370 EFFICACITAS CONSULTORA CIA.LTDA.</t>
  </si>
  <si>
    <t>IC-1899</t>
  </si>
  <si>
    <t>Fact#: 352976 Rec#: 32369 EFFICACITAS CONSULTORA CIA.LTDA.</t>
  </si>
  <si>
    <t>IC-1898</t>
  </si>
  <si>
    <t>Fact#: 352977 Rec#: 32368 EFFICACITAS CONSULTORA CIA.LTDA.</t>
  </si>
  <si>
    <t>IC-1897</t>
  </si>
  <si>
    <t>Fact#: 352980 Rec#: 32367 ASOC. DE PROPIETARIOS URB. TERRASOL</t>
  </si>
  <si>
    <t>IC-1896</t>
  </si>
  <si>
    <t>Fact#: 353065 Rec#: 32366 BELLUSCIO S.A.</t>
  </si>
  <si>
    <t>IC-1895</t>
  </si>
  <si>
    <t>Fact#: 351117 Rec#: 32365 JENNY CEDEÑO CAAMAÑO</t>
  </si>
  <si>
    <t>IC-1894</t>
  </si>
  <si>
    <t>Fact#: 351072 Rec#: 32364 GISELLE MARIELA CLEMENTE VERA</t>
  </si>
  <si>
    <t>IC-1893</t>
  </si>
  <si>
    <t>Fact#: 351448 Rec#: 32363 ANTONIO IGNACIO ARTEAGA FERAUD</t>
  </si>
  <si>
    <t>IC-1892</t>
  </si>
  <si>
    <t>Fact#: 352597 Rec#: 32362 JOSE FRANCISCO  FERNANDEZ   ESPINOZA</t>
  </si>
  <si>
    <t>IC-1891</t>
  </si>
  <si>
    <t>Fact#: 351654 Rec#: 32361 RICARDO PABLO FALCONI DUEÑAS</t>
  </si>
  <si>
    <t>IC-1890</t>
  </si>
  <si>
    <t>Fact#: 351172 Rec#: 32360 FAUSTO EDUARDO  CARBO RIVERA</t>
  </si>
  <si>
    <t>IC-1889</t>
  </si>
  <si>
    <t>Fact#: 351075 Rec#: 32359 JAIRO ALBERTO GOMEZ COELLO</t>
  </si>
  <si>
    <t>IC-1888</t>
  </si>
  <si>
    <t>Fact#: 351086 Rec#: 32358 ISABEL ROSARIO QUINDE SORIANO</t>
  </si>
  <si>
    <t>IC-1887</t>
  </si>
  <si>
    <t>Fact#: 351153 Rec#: 32357 PAULA JESUS SALAZAR MACIAS</t>
  </si>
  <si>
    <t>IC-1886</t>
  </si>
  <si>
    <t>Fact#: 351122 Rec#: 32356 JOSE JOAQUIN OLMEDO CASTELLO</t>
  </si>
  <si>
    <t>IC-1885</t>
  </si>
  <si>
    <t>Fact#: 351375 Rec#: 32355 JUAN XAVIER BENEDETI RIPALDA</t>
  </si>
  <si>
    <t>IC-1884</t>
  </si>
  <si>
    <t>Fact#: 351116 Rec#: 32354 MONICA CRIOLLO SALAZAR</t>
  </si>
  <si>
    <t>IC-1883</t>
  </si>
  <si>
    <t>Fact#: 352691 Rec#: 32353 NIEVES RODRIGUEZ JORGE ELIECER</t>
  </si>
  <si>
    <t>IC-1882</t>
  </si>
  <si>
    <t>Fact#: 352023 Rec#: 32352 ESPANA BAJANA STEFANIA ELIZABETH</t>
  </si>
  <si>
    <t>IC-1881</t>
  </si>
  <si>
    <t>Fact#: 351062 Rec#: 32351 ROBERTO MUZZIO NARANJO</t>
  </si>
  <si>
    <t>IC-1880</t>
  </si>
  <si>
    <t>Fact#: 351227 Rec#: 32350 MANRIQUEZ SALAZAR MARIA PAZ</t>
  </si>
  <si>
    <t>IC-1879</t>
  </si>
  <si>
    <t>Fact#: 351224 Rec#: 32349 CARLOS ALBERTO RENDON PALMA</t>
  </si>
  <si>
    <t>IC-1878</t>
  </si>
  <si>
    <t>Fact#: 351243 Rec#: 32348 TERESA DE LA CRUZ TOSCANO BRITO</t>
  </si>
  <si>
    <t>IC-1877</t>
  </si>
  <si>
    <t>Fact#: 352446 Rec#: 32347 ZULVY BEDON LAGOS</t>
  </si>
  <si>
    <t>IC-1876</t>
  </si>
  <si>
    <t>Fact#: 351054 Rec#: 32346 EVA MARIA VINUEZA OCAÑA</t>
  </si>
  <si>
    <t>IC-1875</t>
  </si>
  <si>
    <t>Fact#: 351175 Rec#: 32345 FRANKLIN JOAQUIN  DOMINGUEZ VARGAS</t>
  </si>
  <si>
    <t>IC-1874</t>
  </si>
  <si>
    <t>Fact#: 352210 Rec#: 32344 CANDO REYES JOSE MAURICIO</t>
  </si>
  <si>
    <t>IC-1873</t>
  </si>
  <si>
    <t>Fact#: 351391 Rec#: 32343 GUILLERMO ELOY SERRANO GOMEZ</t>
  </si>
  <si>
    <t>IC-1872</t>
  </si>
  <si>
    <t>Fact#: 351302 Rec#: 32342 GISELLA MARIA YUNES ANDRADE</t>
  </si>
  <si>
    <t>IC-1871</t>
  </si>
  <si>
    <t>Fact#: 351565 Rec#: 32341 FERNANDO XAVIER DROUET CEDEÑO</t>
  </si>
  <si>
    <t>IC-1870</t>
  </si>
  <si>
    <t>Fact#: 351842 Rec#: 32340 GILBERT SILVA CECILIA MARIA</t>
  </si>
  <si>
    <t>IC-1869</t>
  </si>
  <si>
    <t>Fact#: 351312 Rec#: 32339 LUIS EDUARDO SANCHEZ TIMM</t>
  </si>
  <si>
    <t>IC-1868</t>
  </si>
  <si>
    <t>Fact#: 352261 Rec#: 32338 VINUEZA GARCIA EDISON EDUARDO</t>
  </si>
  <si>
    <t>IC-1867</t>
  </si>
  <si>
    <t>Fact#: 351503 Rec#: 32337 CARLOS BENJAMIN ROSALES PINO</t>
  </si>
  <si>
    <t>IC-1866</t>
  </si>
  <si>
    <t>Fact#: 352198 Rec#: 32336 PERALTA BENITEZ ROBERTO ELIAS</t>
  </si>
  <si>
    <t>IC-1865</t>
  </si>
  <si>
    <t>Fact#: 351608 Rec#: 32335 CARLOS ADALBERTO SALAVARRIA PALMA</t>
  </si>
  <si>
    <t>IC-1864</t>
  </si>
  <si>
    <t>Fact#: 351214 Rec#: 32334 ANA LUCRECIA  CABRERA GARCIA</t>
  </si>
  <si>
    <t>IC-1863</t>
  </si>
  <si>
    <t>Fact#: 352312 Rec#: 32333 SUSANA HERMELINDA ANALUISA HARO</t>
  </si>
  <si>
    <t>IC-1862</t>
  </si>
  <si>
    <t>Fact#: 351226 Rec#: 32332 UVIDIA SALTOS  CARLOS BOLIVAR</t>
  </si>
  <si>
    <t>IC-1861</t>
  </si>
  <si>
    <t>Fact#: 350908 Rec#: 32331 CAMPOS VELEZ HENRRY GONZALO</t>
  </si>
  <si>
    <t>IC-1860</t>
  </si>
  <si>
    <t>Fact#: 351655 Rec#: 32330 XAVIER ALFREDO ZANABRIA VILLAMAR</t>
  </si>
  <si>
    <t>IC-1859</t>
  </si>
  <si>
    <t>Fact#: 351155 Rec#: 32329 FERNANDO GABRIEL AVILES USCOCOVICH</t>
  </si>
  <si>
    <t>IC-1858</t>
  </si>
  <si>
    <t>Fact#: 351919 Rec#: 16472 ARROBA VALENCIA  JULIO ZENON</t>
  </si>
  <si>
    <t>IC-1856</t>
  </si>
  <si>
    <t>Fact#: 350965-353292 Rec#: 16471 LOPEZ FLOREZ CARLOS RAFAEL</t>
  </si>
  <si>
    <t>IC-1855</t>
  </si>
  <si>
    <t>Fact#: 352759 Rec#: 16470 GONZALEZ BARRERA ANABEL NATALI</t>
  </si>
  <si>
    <t>IC-1854</t>
  </si>
  <si>
    <t>Fact#: 352367 Rec#: 16469 BORBOR MORENO LUIS ANTONIO</t>
  </si>
  <si>
    <t>IC-1853</t>
  </si>
  <si>
    <t>Fact#: 350128-352375 Rec#: 16468 GUARANDA SALAZAR MILTON JUAN</t>
  </si>
  <si>
    <t>IC-1852</t>
  </si>
  <si>
    <t>Fact#: 339252-342257-345781-348284 Rec#: 16467 CALLE RODRIGO GERARDO DANIEL</t>
  </si>
  <si>
    <t>IC-1851</t>
  </si>
  <si>
    <t>Fact#: 349780-351999 Rec#: 32328 JARAMILLO RIVERA WILLIAN ADOLFO</t>
  </si>
  <si>
    <t>IC-1850</t>
  </si>
  <si>
    <t>Fact#: 352171 Rec#: 16466 PENA MENDOZA JEFFERSON RAFAEL</t>
  </si>
  <si>
    <t>IC-1849</t>
  </si>
  <si>
    <t>Fact#: 353185 Rec#: 16465 R.C.N CONSTRUCIONES S.A</t>
  </si>
  <si>
    <t>IC-1848</t>
  </si>
  <si>
    <t>Fact#: 353184 Rec#: 16464 R.C.N CONSTRUCIONES S.A</t>
  </si>
  <si>
    <t>IC-1847</t>
  </si>
  <si>
    <t>Fact#: 327592-330389-339159-342154-345678-348181 Rec#: 16463 CUEVA VEGA EFREN</t>
  </si>
  <si>
    <t>IC-1846</t>
  </si>
  <si>
    <t>Fact#: 352083 Rec#: 16460 INTRIAGO GANCHOZO ANGELA MERCEDES</t>
  </si>
  <si>
    <t>IC-1843</t>
  </si>
  <si>
    <t>Fact#: 349505-351709 Rec#: 16459 RICHARD ORLANDO CHIQUITO MOLINA</t>
  </si>
  <si>
    <t>IC-1842</t>
  </si>
  <si>
    <t>Fact#: 349212-351399 Rec#: 16458 ADRIANA ALEXANDRA CHIQUITO MOLINA</t>
  </si>
  <si>
    <t>IC-1841</t>
  </si>
  <si>
    <t>Fact#: 350113-352358 Rec#: 16457 AGILA MALDONADO MANUEL HORACIO</t>
  </si>
  <si>
    <t>IC-1840</t>
  </si>
  <si>
    <t>Fact#: 352535 Rec#: 16456 FRANCO BARRAGAN MARLON JULIO</t>
  </si>
  <si>
    <t>IC-1839</t>
  </si>
  <si>
    <t>Fact#: 351233 Rec#: 16455 NELIS MARIA PINARGOTE YEPEZ</t>
  </si>
  <si>
    <t>IC-1838</t>
  </si>
  <si>
    <t>Fact#: 349982-352213 Rec#: 16454 NARANJO CADENA DANIEL FIDEL</t>
  </si>
  <si>
    <t>IC-1837</t>
  </si>
  <si>
    <t>Fact#: 349986-352217 Rec#: 16453 ORELLANA CALDERON JUAN CARLOS</t>
  </si>
  <si>
    <t>IC-1836</t>
  </si>
  <si>
    <t>Fact#: 349723-351943 Rec#: 16452 XIAOBAO WENG</t>
  </si>
  <si>
    <t>IC-1835</t>
  </si>
  <si>
    <t>Fact#: 346915-349385-351583 Rec#: 16451 SILVIA FILOMENA MOLINA BARONA</t>
  </si>
  <si>
    <t>IC-1834</t>
  </si>
  <si>
    <t>Fact#: 348647-350881 Rec#: 16450 CORPALVAH S A</t>
  </si>
  <si>
    <t>IC-1833</t>
  </si>
  <si>
    <t>Fact#: 350956-353284 Rec#: 16449 MERCHAN BALON CHRISTOPHER FERNANDO</t>
  </si>
  <si>
    <t>IC-1832</t>
  </si>
  <si>
    <t>Fact#: 351813 Rec#: 16448 AGUILAR AVILES ANDREA CAROLINA</t>
  </si>
  <si>
    <t>IC-1831</t>
  </si>
  <si>
    <t>Fact#: 349838-352057 Rec#: 16447 CASTILLO PAZMINO ANTHONI AARON</t>
  </si>
  <si>
    <t>IC-1830</t>
  </si>
  <si>
    <t>Fact#: 353259 Rec#: 16446 SOLIS REYES OMAR MICHAEL</t>
  </si>
  <si>
    <t>IC-1829</t>
  </si>
  <si>
    <t>Fact#: 350212-352474 Rec#: 16445 BURGOS GOYA MARLIE  KATHERINE</t>
  </si>
  <si>
    <t>IC-1828</t>
  </si>
  <si>
    <t>Fact#: 352670 Rec#: 16444 CEDENO ANGULO JAIRO RENE</t>
  </si>
  <si>
    <t>IC-1827</t>
  </si>
  <si>
    <t>Fact#: 343266-346294-348744 Rec#: 16443 LOOR ZAMBRANO EDGAR ASDRUBAL</t>
  </si>
  <si>
    <t>IC-1826</t>
  </si>
  <si>
    <t>Fact#: 351491 Rec#: 16442 JAVIER ENRIQUE ARTEAGA MENENDEZ</t>
  </si>
  <si>
    <t>IC-1825</t>
  </si>
  <si>
    <t>Fact#: 352517 Rec#: 32326 GUALAN HIDALGO MARCO ANTONIO</t>
  </si>
  <si>
    <t>IC-1806</t>
  </si>
  <si>
    <t>Fact#: 352516 Rec#: 32325 GUALAN HIDALGO MARCO ANTONIO</t>
  </si>
  <si>
    <t>IC-1805</t>
  </si>
  <si>
    <t>Fact#: 350375-352645 Rec#: 32321 VELASQUEZ SANTANA NESTOR SIGIFREDO</t>
  </si>
  <si>
    <t>IC-1796</t>
  </si>
  <si>
    <t>AMERICAN EXPRESS CANCELACION DEBITO TARJETAS GUAYAQUIL- PAGO DE FACT 351337- 351663- 349468- 351670- 353098- 351790- 353201- 353203- 352053- 352309- 352409- 352512- 353123- 352563- 352631- 352565- 352363- 352507  - 353307  - 352763- 352802  - 352785-</t>
  </si>
  <si>
    <t>NC-2</t>
  </si>
  <si>
    <t>VISA - MASTERCARD - PACIFICARD CANCELACION DEBITO TARJETAS GUAYAQUIL- PAGO DE FACT 352945</t>
  </si>
  <si>
    <t>Fact#: 353245 Rec#: 32324 MARRIOTT S.A</t>
  </si>
  <si>
    <t>IC-1803</t>
  </si>
  <si>
    <t>Fact#: 350652 Rec#: 32323 SOLVESA  ECUADOR S.A</t>
  </si>
  <si>
    <t>IC-1798</t>
  </si>
  <si>
    <t>Fact#: 353154 Rec#: 32322 SINERGIA MARIN SANCHEZ S.A. SINERMASA</t>
  </si>
  <si>
    <t>IC-1797</t>
  </si>
  <si>
    <t>Fact#: 336650-339643-343188-346216 Rec#: 32320 BAJANA DE LA ROSA SANTIAGO EDISON</t>
  </si>
  <si>
    <t>IC-1695</t>
  </si>
  <si>
    <t>Fact#: 346706-349167-351351 Rec#: 32319 JULIO MIGUEL NARANJO FIALLOS</t>
  </si>
  <si>
    <t>IC-1694</t>
  </si>
  <si>
    <t>Fact#: 350743 Rec#: 32318 RECICLA ELECTRONIC RECICLAJES RECICLAELECTRONIC S</t>
  </si>
  <si>
    <t>IC-1693</t>
  </si>
  <si>
    <t>Fact#: 350524-352821 Rec#: 32317 PROANO PIEDRA CHRISTIAN XAVIER</t>
  </si>
  <si>
    <t>IC-1692</t>
  </si>
  <si>
    <t>Fact#: 349688-351908 Rec#: 32316 BAJANA DE LA ROSA SANTIAGO EDISON</t>
  </si>
  <si>
    <t>IC-1691</t>
  </si>
  <si>
    <t>Fact#: 350828 Rec#: 32315 SANCHEZ TIMM RAFAEL ANDRES</t>
  </si>
  <si>
    <t>IC-1690</t>
  </si>
  <si>
    <t>Fact#: 351619 Rec#: 32314 RICARDO ARMANDO COLOMA MOLINA</t>
  </si>
  <si>
    <t>IC-1689</t>
  </si>
  <si>
    <t>Fact#: 348935-351125 Rec#: 32313 VICTOR HUGO PEZO AQUINO</t>
  </si>
  <si>
    <t>IC-1688</t>
  </si>
  <si>
    <t>Fact#: 351772 Rec#: 32312 TENENUELA CEPEDA MARIA MANUELA</t>
  </si>
  <si>
    <t>IC-1687</t>
  </si>
  <si>
    <t>Fact#: 333040-335964-338909-341905-345428-347931 Rec#: 16441 CEBALLOS CASTRILLON CAROLINA</t>
  </si>
  <si>
    <t>IC-1686</t>
  </si>
  <si>
    <t>Fact#: 347076-349552-351759 Rec#: 16440 BARRAGAN QUISHPE PATRICIO XAVIER</t>
  </si>
  <si>
    <t>IC-1685</t>
  </si>
  <si>
    <t>Fact#: 331877-334791-337731-340723-344248 Rec#: 16439 MERO MANTUANO DARWIN IVAN</t>
  </si>
  <si>
    <t>IC-1684</t>
  </si>
  <si>
    <t>Fact#: 349884-352107 Rec#: 16438 ASTUDILLO JARA ISRAEL WILLIAM</t>
  </si>
  <si>
    <t>IC-1683</t>
  </si>
  <si>
    <t>Fact#: 351033-353351 Rec#: 16437 LABORATORIOS TECNO - ALEMANES S.A. LATECNA</t>
  </si>
  <si>
    <t>IC-1682</t>
  </si>
  <si>
    <t>Fact#: 351077 Rec#: 16436 LIDIA JUDITH OJEDA RUIZ</t>
  </si>
  <si>
    <t>IC-1681</t>
  </si>
  <si>
    <t>Fact#: 349556-351764 Rec#: 16435 FREDDY PABLO  ENDARA SAAVEDRA</t>
  </si>
  <si>
    <t>IC-1680</t>
  </si>
  <si>
    <t>Fact#: 350957-353285 Rec#: 16434 LA CASA DEL MEDICO LACASADELMEDICO S.A.</t>
  </si>
  <si>
    <t>IC-1679</t>
  </si>
  <si>
    <t>Fact#: 353174 Rec#: 16433 PACHECO CACERES DENISE ERIKA</t>
  </si>
  <si>
    <t>IC-1678</t>
  </si>
  <si>
    <t>Fact#: 349238-351427 Rec#: 16432 ANGELICA KATTY CALDERON BARRIOS</t>
  </si>
  <si>
    <t>IC-1677</t>
  </si>
  <si>
    <t>Fact#: 350835-353161 Rec#: 16431 COOPERATIVA DE AHORRO Y CREDITO MUSHUK YUYAY-CHIMBORAZO LTDA</t>
  </si>
  <si>
    <t>IC-1676</t>
  </si>
  <si>
    <t>Fact#: 349977-352206 Rec#: 16430 PANCHANA GONZALEZ GLADYS HAIDEE</t>
  </si>
  <si>
    <t>IC-1675</t>
  </si>
  <si>
    <t>Fact#: 348851-351026 Rec#: 16429 LUZURIAGA CAMPOVERDE MILTON JAIRO</t>
  </si>
  <si>
    <t>IC-1674</t>
  </si>
  <si>
    <t>Fact#: 348852-351027 Rec#: 16428 LUZURIAGA CAMPOVERDE MILTON JAIRO</t>
  </si>
  <si>
    <t>IC-1673</t>
  </si>
  <si>
    <t>Fact#: 349849-352070 Rec#: 16427 APOLO QUEZADA IVAN RAMIRO</t>
  </si>
  <si>
    <t>IC-1672</t>
  </si>
  <si>
    <t>Fact#: 333329-336270-339230-342233-345757-348260 Rec#: 16426 RUIZ FLORES ESTANISLAO DEIVY</t>
  </si>
  <si>
    <t>IC-1671</t>
  </si>
  <si>
    <t>Fact#: 352092 Rec#: 16425 YUMBLA MENDIETA MONICA ELIZABETH</t>
  </si>
  <si>
    <t>IC-1670</t>
  </si>
  <si>
    <t>Fact#: 349528-351734 Rec#: 16424 MONCADA MORA WENDY GINA</t>
  </si>
  <si>
    <t>IC-1669</t>
  </si>
  <si>
    <t>Fact#: 347851-350231-352494 Rec#: 16423 BARZOLA ARREAGA IVAN ABEL</t>
  </si>
  <si>
    <t>IC-1668</t>
  </si>
  <si>
    <t>Fact#: 351376 Rec#: 16422 CARLOS IVAN AGUIRRE GARCIA</t>
  </si>
  <si>
    <t>IC-1667</t>
  </si>
  <si>
    <t>Fact#: 350248-352513 Rec#: 16421 AGUAYO SOLORZANO JOEL GEOVANNY</t>
  </si>
  <si>
    <t>IC-1666</t>
  </si>
  <si>
    <t>Fact#: 349338-351535 Rec#: 16420 ERIKA SUGEY ANCHUNDIA ALVARADO</t>
  </si>
  <si>
    <t>IC-1665</t>
  </si>
  <si>
    <t>Fact#: 3445-3633 Rec#: 16419 INTRIAGO ALCIVAR DAISY ADRIANA</t>
  </si>
  <si>
    <t>IC-1664</t>
  </si>
  <si>
    <t>Fact#: 349002-351189 Rec#: 16418 HAYDEE GANDIOSA  FALUGIANI MORA</t>
  </si>
  <si>
    <t>IC-1663</t>
  </si>
  <si>
    <t>Fact#: 352581 Rec#: 16417 LEON GARCIA MARCELA VERONICA</t>
  </si>
  <si>
    <t>IC-1662</t>
  </si>
  <si>
    <t>Fact#: 352010 Rec#: 16416 ROCAFUERTE FIGUEROA DILGLA MARIANELA</t>
  </si>
  <si>
    <t>IC-1661</t>
  </si>
  <si>
    <t>Fact#: 349785-352003 Rec#: 16415 ORTIZ ACOSTA HERNAN GONZALO</t>
  </si>
  <si>
    <t>IC-1660</t>
  </si>
  <si>
    <t>Fact#: 352029 Rec#: 16414 MEDINA BORJA LEONARDO JAVIER</t>
  </si>
  <si>
    <t>IC-1659</t>
  </si>
  <si>
    <t>MACIAS LOPEZ VICENTE ARCADIO CANCELA TELEFONO 3908531 ABONA SGTE FACTURA</t>
  </si>
  <si>
    <t>AT-3217</t>
  </si>
  <si>
    <t>Fact#: 350389-352661 Rec#: 16412 LETTY DEL CISNE DAVILA ROMO</t>
  </si>
  <si>
    <t>IC-2532</t>
  </si>
  <si>
    <t>Fact#: 329024-331862-334775-337715-340707-344232 Rec#: 32310 MARCELA CAROLINA BEDON BEDOYA</t>
  </si>
  <si>
    <t>IC-1633</t>
  </si>
  <si>
    <t>Fact#: 346637-349098-351284 Rec#: 32309 CAROLINA GLORIA BRAVO TOMALA</t>
  </si>
  <si>
    <t>IC-1632</t>
  </si>
  <si>
    <t>Fact#: 352208 Rec#: 32308 VILLON SORIANO DIOSELINA SOLEDAD</t>
  </si>
  <si>
    <t>IC-1631</t>
  </si>
  <si>
    <t>Fact#: 350734 Rec#: 32307 AUTOMERCADO S.A.</t>
  </si>
  <si>
    <t>IC-1630</t>
  </si>
  <si>
    <t>Fact#: 350735 Rec#: 32306 AUTOMERCADO S.A.</t>
  </si>
  <si>
    <t>IC-1629</t>
  </si>
  <si>
    <t>Fact#: 351306 Rec#: 32305 GUILLERMO IGNACIO JORGE BAQUERIZO VASQUEZ</t>
  </si>
  <si>
    <t>IC-1628</t>
  </si>
  <si>
    <t>Fact#: 350746 Rec#: 32304 CAMPOS Y ASOCIADOS CIA LTDA</t>
  </si>
  <si>
    <t>IC-1627</t>
  </si>
  <si>
    <t>Fact#: 351286 Rec#: 32303 GRACIELA GUADALUPE MEREJILDO VERA</t>
  </si>
  <si>
    <t>IC-1626</t>
  </si>
  <si>
    <t>Fact#: 349860-352082 Rec#: 32302 UBILLA MORAN MARIANA JACQUELINE</t>
  </si>
  <si>
    <t>IC-1625</t>
  </si>
  <si>
    <t>Fact#: 351594 Rec#: 32301 MELCHOR MAURICIO VALENCIA PEREZ</t>
  </si>
  <si>
    <t>IC-1624</t>
  </si>
  <si>
    <t>Fact#: 350825 Rec#: 16413 SALTOS RODRIGUEZ ANDREA EDITH</t>
  </si>
  <si>
    <t>IC-1623</t>
  </si>
  <si>
    <t>Fact#: 352447 Rec#: 16411 CASTRO AGUA MARLON JOSE</t>
  </si>
  <si>
    <t>IC-1621</t>
  </si>
  <si>
    <t>Fact#: 350207-352469 Rec#: 16410 LOPEZ HERRERA FRANKLIN RIGOBERTO</t>
  </si>
  <si>
    <t>IC-1620</t>
  </si>
  <si>
    <t>Fact#: 352153 Rec#: 16409 JIMA BRAVO  JOSE FLORENCIO</t>
  </si>
  <si>
    <t>IC-1619</t>
  </si>
  <si>
    <t>Fact#: 350129-352378 Rec#: 16408 ZAVALA TORO CRUZ SISIBEL</t>
  </si>
  <si>
    <t>IC-1618</t>
  </si>
  <si>
    <t>Fact#: 350605-352897 Rec#: 16407 HIDROVO BARREIRO JOSE MIGUEL RUBEN</t>
  </si>
  <si>
    <t>IC-1617</t>
  </si>
  <si>
    <t>Fact#: 349676-351898 Rec#: 16406 VALENCIA VICTOR HUGO</t>
  </si>
  <si>
    <t>IC-1616</t>
  </si>
  <si>
    <t>Fact#: 349139-351323 Rec#: 16405 LISETTE JOHANNA MEZA VEGA</t>
  </si>
  <si>
    <t>IC-1615</t>
  </si>
  <si>
    <t>Fact#: 3685 Rec#: 16404 SALINAS GONZALEZ JAIME PATRICIO</t>
  </si>
  <si>
    <t>IC-1614</t>
  </si>
  <si>
    <t>Fact#: 351748 Rec#: 16403 GONZALEZ MELLA CRISTIAN ALEJANDRO</t>
  </si>
  <si>
    <t>IC-1613</t>
  </si>
  <si>
    <t>Fact#: 346926-349395-351593 Rec#: 16402 MARCO VINICIO GONZALEZ LEDESMA</t>
  </si>
  <si>
    <t>IC-1612</t>
  </si>
  <si>
    <t>Fact#: 346925-349394-351592 Rec#: 16401 MARGARITA MAGALI VILLAMAR AGUAYO</t>
  </si>
  <si>
    <t>IC-1611</t>
  </si>
  <si>
    <t>Fact#: 350008-352241 Rec#: 16400 ORTEGA CHAVEZ JUANA ALEJANDRINA</t>
  </si>
  <si>
    <t>IC-1610</t>
  </si>
  <si>
    <t>Fact#: 352376 Rec#: 16399 GOMEZ VERA NATALY ELIZABETH</t>
  </si>
  <si>
    <t>IC-1609</t>
  </si>
  <si>
    <t>Fact#: 350142-352392 Rec#: 16398 ALZAMORA RAMIREZ PEDRO FAUSTO</t>
  </si>
  <si>
    <t>IC-1608</t>
  </si>
  <si>
    <t>Fact#: 346817-349281-351469 Rec#: 16397 BRYAN JOEL BURGOS GALARZA</t>
  </si>
  <si>
    <t>IC-1607</t>
  </si>
  <si>
    <t>Fact#: 350334-352605 Rec#: 16396 BRIONES BAQUERIZO ALFREDO ROBERTO</t>
  </si>
  <si>
    <t>IC-1606</t>
  </si>
  <si>
    <t>Fact#: 349287-351475 Rec#: 16395 RAQUEL YOLANDA POSADA RAMIREZ</t>
  </si>
  <si>
    <t>IC-1605</t>
  </si>
  <si>
    <t>Fact#: 352013 Rec#: 16394 ROMAN ALVARADO LILIAN ISIDORA</t>
  </si>
  <si>
    <t>IC-1604</t>
  </si>
  <si>
    <t>Fact#: 352240 Rec#: 16393 TENORIO PRECIADO SUSANA MIRELLA</t>
  </si>
  <si>
    <t>IC-1603</t>
  </si>
  <si>
    <t>Fact#: 350617-352907 Rec#: 16392 REINOSO MARISCAL CARLOS BORIS</t>
  </si>
  <si>
    <t>IC-1602</t>
  </si>
  <si>
    <t>Fact#: 350159-352414 Rec#: 16391 MACIAS PENAFIEL KATTY MARIBEL</t>
  </si>
  <si>
    <t>IC-1601</t>
  </si>
  <si>
    <t>Fact#: 347601-350089-352331 Rec#: 16390 BIMBELA HEREDIA AXEL AARON</t>
  </si>
  <si>
    <t>IC-1600</t>
  </si>
  <si>
    <t>Fact#: 351402 Rec#: 16389 PILAR MARYLIN ALCIVAR MORAN</t>
  </si>
  <si>
    <t>IC-1599</t>
  </si>
  <si>
    <t>Fact#: 349339-351536 Rec#: 16388 WILSON ISMAEL MIRANDA POZO</t>
  </si>
  <si>
    <t>IC-1598</t>
  </si>
  <si>
    <t>Fact#: 350800-353129-353177 Rec#: 32300 RITOMI S.A.</t>
  </si>
  <si>
    <t>IC-1568</t>
  </si>
  <si>
    <t>Fact#: 350852 Rec#: 32299 RITOMI S.A.</t>
  </si>
  <si>
    <t>IC-1548</t>
  </si>
  <si>
    <t>Fact#: 350516-352813 Rec#: 32298 IRIGOYEN NEGRON MARIA TERESA</t>
  </si>
  <si>
    <t>IC-1547</t>
  </si>
  <si>
    <t>Fact#: 350583-352877 Rec#: 32296 MURILLO BARAHONA LISSETTE ESTEFANIA</t>
  </si>
  <si>
    <t>IC-1537</t>
  </si>
  <si>
    <t>Fact#: 351973 Rec#: 32311 LOGROÑO REYES VICENTE JAVIER</t>
  </si>
  <si>
    <t>IC-1637</t>
  </si>
  <si>
    <t>Fact#: 317614-320354-323111-325872-328623-331451-334364-337298-340289-343819 Rec#: 32297 JORGE ANDRES TOALA ALVAREZ</t>
  </si>
  <si>
    <t>IC-1546</t>
  </si>
  <si>
    <t>Fact#: 351050 Rec#: 32295 Corporación Nacional de Telecomunicaciones-CNT EP</t>
  </si>
  <si>
    <t>IC-1536</t>
  </si>
  <si>
    <t>Fact#: 351757 Rec#: 32293 IBAÑEZ VASCONES MARIA CECILIA</t>
  </si>
  <si>
    <t>IC-1534</t>
  </si>
  <si>
    <t>Fact#: 320556-323309-326074-328828-331660-334572-337510-340502-344029 Rec#: 32292 VICENTE ANTONIO VITERI GOMEZ</t>
  </si>
  <si>
    <t>IC-1516</t>
  </si>
  <si>
    <t>Fact#: 352263 Rec#: 32291 HERNANDEZ GOMEZ EDDY MAXIMO</t>
  </si>
  <si>
    <t>IC-1515</t>
  </si>
  <si>
    <t>Fact#: 351313 Rec#: 32290 JAIME RICARDO ZUÑIGA RODRIGUEZ</t>
  </si>
  <si>
    <t>IC-1514</t>
  </si>
  <si>
    <t>Fact#: 349881-352104 Rec#: 32289 VALERO CEPEDA IVONNE MARIA</t>
  </si>
  <si>
    <t>IC-1513</t>
  </si>
  <si>
    <t>Fact#: 351963 Rec#: 32288 SOXO QUICHIMBO IVONNE ALEXANDRA</t>
  </si>
  <si>
    <t>IC-1512</t>
  </si>
  <si>
    <t>Fact#: 349576-351786 Rec#: 32287 RUIZ VELEZ LIBIA KARINA</t>
  </si>
  <si>
    <t>IC-1511</t>
  </si>
  <si>
    <t>Fact#: 348933-351124 Rec#: 32286 JAVIER MAURICIO RODRIGO ALBAN</t>
  </si>
  <si>
    <t>IC-1510</t>
  </si>
  <si>
    <t>Fact#: 351784 Rec#: 32285 QUINTO BAZAN JOHNN HENRY</t>
  </si>
  <si>
    <t>IC-1509</t>
  </si>
  <si>
    <t>Fact#: 350403-352675 Rec#: 32284 MAZZINI RIVADENEIRA VALERIE GEOVANNA</t>
  </si>
  <si>
    <t>IC-1508</t>
  </si>
  <si>
    <t>Fact#: 352753 Rec#: 32283 ANDRADE FLORENCIA  EMILIO JOSE</t>
  </si>
  <si>
    <t>IC-1507</t>
  </si>
  <si>
    <t>Fact#: 350388-352659 Rec#: 32282 MARTINEZ PUGA XAVIER ENRRIQUE</t>
  </si>
  <si>
    <t>IC-1506</t>
  </si>
  <si>
    <t>Fact#: 352001 Rec#: 32281 GONZALEZ SANCHEZ CESAR IVAN</t>
  </si>
  <si>
    <t>IC-1505</t>
  </si>
  <si>
    <t>Fact#: 349740-351959 Rec#: 32280 DUENAS RUIZ TERESA EDITH</t>
  </si>
  <si>
    <t>IC-1504</t>
  </si>
  <si>
    <t>Fact#: 351068 Rec#: 32279 SIMON EMILIO BRIONES LOOR</t>
  </si>
  <si>
    <t>IC-1503</t>
  </si>
  <si>
    <t>Fact#: 347107-349584-351794 Rec#: 32278 PERALTA RUA JOSE LUIS</t>
  </si>
  <si>
    <t>IC-1502</t>
  </si>
  <si>
    <t>Fact#: 352423 Rec#: 32277 AMAGUAYA CHUQUI ANGEL DANIEL</t>
  </si>
  <si>
    <t>IC-1501</t>
  </si>
  <si>
    <t>Fact#: 351492 Rec#: 32276 MARIA FERNANDA GONZALEZ MITE</t>
  </si>
  <si>
    <t>IC-1500</t>
  </si>
  <si>
    <t>Fact#: 347950-350291-352561 Rec#: 32275 MENDIETA VILLALVA ROSA MARIA</t>
  </si>
  <si>
    <t>IC-1499</t>
  </si>
  <si>
    <t>Fact#: 351248 Rec#: 16387 ALVARADO PIGUAVE CAROLIN JANET</t>
  </si>
  <si>
    <t>IC-1498</t>
  </si>
  <si>
    <t>Fact#: 349540-351747 Rec#: 16386 YAGUAL GOMEZ JOHAN ALEJANDRO</t>
  </si>
  <si>
    <t>IC-1497</t>
  </si>
  <si>
    <t>Fact#: 352543 Rec#: 16385 MACIAS GRACIA JOHNNY FRANCISCO</t>
  </si>
  <si>
    <t>IC-1496</t>
  </si>
  <si>
    <t>Fact#: 352656 Rec#: 16384 MONTEALEGRE PEDRO JOAQUIN</t>
  </si>
  <si>
    <t>IC-1495</t>
  </si>
  <si>
    <t>Fact#: 352120 Rec#: 16383 CAMPOVERDE AREVALO WILLIAM HERNAN</t>
  </si>
  <si>
    <t>IC-1494</t>
  </si>
  <si>
    <t>Fact#: 352728 Rec#: 16382 VILLAFUERTE PEREZ PETRA MARIA</t>
  </si>
  <si>
    <t>IC-1493</t>
  </si>
  <si>
    <t>Fact#: 351865 Rec#: 16381 CHACHA MOREIRA SINTIA PAOLA</t>
  </si>
  <si>
    <t>IC-1492</t>
  </si>
  <si>
    <t>Fact#: 347706-350146-352397 Rec#: 16380 LEON ANDRADE CRISTIAN ALFREDO</t>
  </si>
  <si>
    <t>IC-1491</t>
  </si>
  <si>
    <t>Fact#: 351681 Rec#: 16379 KATHERINE VIVIANA GUIM SANTILLAN</t>
  </si>
  <si>
    <t>IC-1490</t>
  </si>
  <si>
    <t>Fact#: 351996 Rec#: 16378 PILAY QUINDE ALEXI ANDRES</t>
  </si>
  <si>
    <t>IC-1489</t>
  </si>
  <si>
    <t>Fact#: 351675 Rec#: 16377 ANGELICA MARIA BARCIA SAN MARTIN</t>
  </si>
  <si>
    <t>IC-1488</t>
  </si>
  <si>
    <t>Fact#: 352741 Rec#: 16376 LAINEZ FRANCO MILDRED BETSABE</t>
  </si>
  <si>
    <t>IC-1487</t>
  </si>
  <si>
    <t>Fact#: 347742-350167-352425 Rec#: 16375 LARA MARURI SANDRA ELIZABETH</t>
  </si>
  <si>
    <t>IC-1486</t>
  </si>
  <si>
    <t>Fact#: 352054 Rec#: 16374 ORTEGA CONFORME  JANET AURORA</t>
  </si>
  <si>
    <t>IC-1485</t>
  </si>
  <si>
    <t>Fact#: 334873-337815-340806-344330 Rec#: 16373 CORTEZ ORDOÑEZ GABY GERALDINE</t>
  </si>
  <si>
    <t>IC-1484</t>
  </si>
  <si>
    <t>Fact#: 3462-3649 Rec#: 16372 SILVA REA OLIVO AMADO</t>
  </si>
  <si>
    <t>IC-1483</t>
  </si>
  <si>
    <t>Fact#: 352145 Rec#: 16371 ROMMEL ANTONIO ZAMORA TRIGUERO</t>
  </si>
  <si>
    <t>IC-1482</t>
  </si>
  <si>
    <t>Fact#: 349461-351662 Rec#: 16370 NEISI LORENA CHONG MELGAR</t>
  </si>
  <si>
    <t>IC-1481</t>
  </si>
  <si>
    <t>Fact#: 352391 Rec#: 16369 CHUCA CHANCAY ANDREA BETZABETH</t>
  </si>
  <si>
    <t>IC-1480</t>
  </si>
  <si>
    <t>Fact#: 352154 Rec#: 16368 FERNANDEZ PACHECO DIANA ISABEL</t>
  </si>
  <si>
    <t>IC-1479</t>
  </si>
  <si>
    <t>Fact#: 352055 Rec#: 16367 CHAVEZ ZAMBRANO MARIA DOLORES</t>
  </si>
  <si>
    <t>IC-1478</t>
  </si>
  <si>
    <t>Fact#: 350394-352666 Rec#: 16366 GOMEZ ALCIVAR RUBER GIL</t>
  </si>
  <si>
    <t>IC-1477</t>
  </si>
  <si>
    <t>Fact#: 352521 Rec#: 16365 MERINO MORAN LUIS MIGUEL</t>
  </si>
  <si>
    <t>IC-1476</t>
  </si>
  <si>
    <t>Fact#: 352849 Rec#: 32274 DE SANTIS NEIRA JUAN JAIME CRISTIAN</t>
  </si>
  <si>
    <t>IC-1472</t>
  </si>
  <si>
    <t>Feb/2021</t>
  </si>
  <si>
    <t>SALDO SEGÚN ESTADO DE CUENTA AL 28 DE FEBRERO DEL 2021</t>
  </si>
  <si>
    <t>SALDO SEGÚN LIBRO BANCOS AL 28 DE FEBRERO DEL 2021</t>
  </si>
  <si>
    <t>N/D PACIFICO TRANSFERENCIA CANCELACIÓN DE FACTURA#438 A PABLO BAQUERIZO DAVILA</t>
  </si>
  <si>
    <t>NDL-60</t>
  </si>
  <si>
    <t>N/D PACIFICO TRANSFERENCIA ROLES DE PAGO 2DA QUINCENA MES DE MARZO 2021</t>
  </si>
  <si>
    <t>NDL-58</t>
  </si>
  <si>
    <t>N/D PACIFICO TRANSFERENCIA CANCELACIÓN DE FACTURA#137 BAQUE BAQUE BYRON PAUL Y FACTURA#111 ESTUPIÑAN ANDRADE FRANCISCO JAVIER</t>
  </si>
  <si>
    <t>NDL-54</t>
  </si>
  <si>
    <t>Fact#: 356242 Rec#: 32795 MARIA FERNANDA GONZALEZ MITE</t>
  </si>
  <si>
    <t>IC-4469</t>
  </si>
  <si>
    <t>Fact#: 356548 Rec#: 32794 LOPEZ PALACIOS DANNY CHRISTIAN</t>
  </si>
  <si>
    <t>IC-4468</t>
  </si>
  <si>
    <t>Fact#: 356711 Rec#: 32793 ARIAS SALAZAR KATHERINE JUSETH</t>
  </si>
  <si>
    <t>IC-4467</t>
  </si>
  <si>
    <t>Fact#: 354356-356761 Rec#: 32792 PONCE ANDRADE KERLY KARINA</t>
  </si>
  <si>
    <t>IC-4466</t>
  </si>
  <si>
    <t>Fact#: 355851 Rec#: 32791 FATIMA LEONOR AGUILAR MURILLO</t>
  </si>
  <si>
    <t>IC-4465</t>
  </si>
  <si>
    <t>Fact#: 356355 Rec#: 32790 GALLEGOS ABARCA FILOMENA RUTH</t>
  </si>
  <si>
    <t>IC-4464</t>
  </si>
  <si>
    <t>Fact#: 355826 Rec#: 32789 LOURDES DEL ROCIO CHAVEZ VELEZ</t>
  </si>
  <si>
    <t>IC-4463</t>
  </si>
  <si>
    <t>Fact#: 354423-356827 Rec#: 17229 INTRIAGO GANCHOZO ANGELA MERCEDES</t>
  </si>
  <si>
    <t>IC-4442</t>
  </si>
  <si>
    <t>Fact#: 353463-355894 Rec#: 17228 MARIA GERMANIA ZAMORA RUIZ</t>
  </si>
  <si>
    <t>IC-4441</t>
  </si>
  <si>
    <t>Fact#: 353467-355896 Rec#: 17227 JULIO LUIS ESPARZA  MORAN</t>
  </si>
  <si>
    <t>IC-4440</t>
  </si>
  <si>
    <t>Fact#: 356999 Rec#: 17226 ROSERO MERCADO ELSA KARINA</t>
  </si>
  <si>
    <t>IC-4439</t>
  </si>
  <si>
    <t>Fact#: 354205-356613 Rec#: 17225 CHACHA MOREIRA SINTIA PAOLA</t>
  </si>
  <si>
    <t>IC-4437</t>
  </si>
  <si>
    <t>Fact#: 355066-357458 Rec#: 17224 GONZALES LOJA MARIA FERNANDA</t>
  </si>
  <si>
    <t>IC-4436</t>
  </si>
  <si>
    <t>Fact#: 354448-356852 Rec#: 17223 CAICHE ROMERO GRACE SOFIA</t>
  </si>
  <si>
    <t>IC-4424</t>
  </si>
  <si>
    <t>Fact#: 356780 Rec#: 17222 RIVADENEIRA SACON GRACE ALEXANDRA</t>
  </si>
  <si>
    <t>IC-4413</t>
  </si>
  <si>
    <t>Fact#: 357188 Rec#: 17221 CASTRO AGUA MARLON JOSE</t>
  </si>
  <si>
    <t>IC-4411</t>
  </si>
  <si>
    <t>Fact#: 355724 Rec#: 17220 LOPEZ FLOREZ CARLOS RAFAEL</t>
  </si>
  <si>
    <t>IC-4405</t>
  </si>
  <si>
    <t>Fact#: 357217 Rec#: 17219 AVILES PEREZ ALFONSO</t>
  </si>
  <si>
    <t>IC-4404</t>
  </si>
  <si>
    <t>Fact#: 357103 Rec#: 17218 MARCILLO COBOS DAVID FERNANDO</t>
  </si>
  <si>
    <t>IC-4403</t>
  </si>
  <si>
    <t>Fact#: 354925-357321 Rec#: 17217 LEON GARCIA MARCELA VERONICA</t>
  </si>
  <si>
    <t>IC-4402</t>
  </si>
  <si>
    <t>Fact#: 352385-354725-357124 Rec#: 17216 BHURANI SUMEET</t>
  </si>
  <si>
    <t>IC-4401</t>
  </si>
  <si>
    <t>Fact#: 356140 Rec#: 17215 GINGER LIZBETH GOMEZ CALDERON</t>
  </si>
  <si>
    <t>IC-4400</t>
  </si>
  <si>
    <t>Fact#: 321346-324101-326875-329640-332494-335417-338359-341351-344875 Rec#: 17214 MORENO VIVAR LORENA BEATRIZ</t>
  </si>
  <si>
    <t>IC-4399</t>
  </si>
  <si>
    <t>Fact#: 352735-355085-357477 Rec#: 17213 GUILLEN RENGIFO GLENDA ELIZABETH</t>
  </si>
  <si>
    <t>IC-4398</t>
  </si>
  <si>
    <t>Fact#: 355254-357648 Rec#: 17212 OVIEDO OVIEDO MANUEL ALFREDO</t>
  </si>
  <si>
    <t>IC-4397</t>
  </si>
  <si>
    <t>Fact#: 356157 Rec#: 17211 DENISSE JUDITH FLORES HUERTA</t>
  </si>
  <si>
    <t>IC-4396</t>
  </si>
  <si>
    <t>Fact#: 357503 Rec#: 17210 GONZALEZ BARRERA ANABEL NATALI</t>
  </si>
  <si>
    <t>IC-4395</t>
  </si>
  <si>
    <t>Fact#: 351848-354189-356598 Rec#: 17209 GAVINO LARREATEGUI  JUAN ALFREDO</t>
  </si>
  <si>
    <t>IC-4394</t>
  </si>
  <si>
    <t>Fact#: 4118 Rec#: 17208 ASTUDILLO PIURI DOLORES LUZMILA</t>
  </si>
  <si>
    <t>IC-4393</t>
  </si>
  <si>
    <t>Fact#: 353381 Rec#: 32788 CONSORCIO ECUATORIANO DE TELECOMUNICACIONES S.A. CONECEL</t>
  </si>
  <si>
    <t>IC-4382</t>
  </si>
  <si>
    <t>Fact#: 308341-311070-313782 Rec#: 32787 ROMERO ROMERO JANETT VICTORIA</t>
  </si>
  <si>
    <t>IC-4376</t>
  </si>
  <si>
    <t>Fact#: 356837 Rec#: 32786 PUERO CUERO CARLOS JULIO</t>
  </si>
  <si>
    <t>IC-4374</t>
  </si>
  <si>
    <t>Fact#: 353042-355453-355546 Rec#: 32784 MEGADATOS S.A.</t>
  </si>
  <si>
    <t>IC-4372</t>
  </si>
  <si>
    <t>GASTO BANCARIO PACIFICO #3833713-33800-46254-46377-57283-57402-67774-67880-77667-77776-3903023-03123-11006-11082-19146-19243-27249-27338-35646-35706-54109-54250-64124-64208-73547-73627-81987-82056-89887-89997-4013256-13381-27666-27715-35718-35823-43337-43</t>
  </si>
  <si>
    <t>DR-1242</t>
  </si>
  <si>
    <t>Fact#: 324115-326890-329656-332510-335433 Rec#: 32785 BALLADARES ALVARADO LEONARD ANTHONY</t>
  </si>
  <si>
    <t>IC-4373</t>
  </si>
  <si>
    <t>Fact#: 357482 Rec#: 17207 GANCINO TOAPANTA NAPOLEON ISRAEL</t>
  </si>
  <si>
    <t>IC-4371</t>
  </si>
  <si>
    <t>Fact#: 356740 Rec#: 32783 GONZALEZ SANCHEZ CESAR IVAN</t>
  </si>
  <si>
    <t>IC-4370</t>
  </si>
  <si>
    <t>Fact#: 354121-356530 Rec#: 32782 QUINTO BAZAN JOHNN HENRY</t>
  </si>
  <si>
    <t>IC-4369</t>
  </si>
  <si>
    <t>Fact#: 352306-354646-357049 Rec#: 32781 SALAS PLUAS PAULO ROBERTO</t>
  </si>
  <si>
    <t>IC-4368</t>
  </si>
  <si>
    <t>Fact#: 355855 Rec#: 32780 ARTURO ALFONSO VELASCO TUTIVEN</t>
  </si>
  <si>
    <t>IC-4367</t>
  </si>
  <si>
    <t>Fact#: 356615 Rec#: 32779 HERRERA DIAZ HIALINA AMALIA DE LAS ROSAS</t>
  </si>
  <si>
    <t>IC-4366</t>
  </si>
  <si>
    <t>Fact#: 356868 Rec#: 17206 MOREIRA VELEZ MANUEL ISIDRO</t>
  </si>
  <si>
    <t>IC-4356</t>
  </si>
  <si>
    <t>Fact#: 354046-356456 Rec#: 17205 TANIA PAOLA ILLESCAS PIBAQUE</t>
  </si>
  <si>
    <t>IC-4355</t>
  </si>
  <si>
    <t>Fact#: 353489-355918 Rec#: 17204 GRACIELA ELENA CAMACHO COELLO</t>
  </si>
  <si>
    <t>IC-4354</t>
  </si>
  <si>
    <t>Fact#: 356890 Rec#: 17203 SALAZAR TELLO NICOLAS EDUARDO</t>
  </si>
  <si>
    <t>IC-4353</t>
  </si>
  <si>
    <t>Fact#: 354627-357033 Rec#: 17202 FRANCO GARCIA BYRON NELSON</t>
  </si>
  <si>
    <t>IC-4352</t>
  </si>
  <si>
    <t>Fact#: 353537-355965 Rec#: 17201 MARIA DEL CARMEN VERA VALVERDE</t>
  </si>
  <si>
    <t>IC-4351</t>
  </si>
  <si>
    <t>Fact#: 357134 Rec#: 17200 MORA SANCHEZ DIANA LISSETH</t>
  </si>
  <si>
    <t>IC-4350</t>
  </si>
  <si>
    <t>Fact#: 351638-353969-356383 Rec#: 17199 ALBERTO WILSON CHOEZ FIGUEROA</t>
  </si>
  <si>
    <t>IC-4349</t>
  </si>
  <si>
    <t>Fact#: 357087 Rec#: 17198 RENDON REGALADO MARIANA SOLANGE</t>
  </si>
  <si>
    <t>IC-4348</t>
  </si>
  <si>
    <t>Fact#: 357265 Rec#: 17197 MERINO MORAN LUIS MIGUEL</t>
  </si>
  <si>
    <t>IC-4347</t>
  </si>
  <si>
    <t>Fact#: 356900 Rec#: 17196 JIMA BRAVO  JOSE FLORENCIO</t>
  </si>
  <si>
    <t>IC-4346</t>
  </si>
  <si>
    <t>Fact#: 356812 Rec#: 17195 VILLEGAS BASTIDAS JOSE ALFREDO</t>
  </si>
  <si>
    <t>IC-4345</t>
  </si>
  <si>
    <t>Fact#: 356407 Rec#: 17194 NEISI LORENA CHONG MELGAR</t>
  </si>
  <si>
    <t>IC-4344</t>
  </si>
  <si>
    <t>Fact#: 356354 Rec#: 17193 EDUARDO CAMPOSANO ULLOA</t>
  </si>
  <si>
    <t>IC-4343</t>
  </si>
  <si>
    <t>Fact#: 347930-350278-352546 Rec#: 17192 ZAMBRANO RIVERA EDINSON EDGAR</t>
  </si>
  <si>
    <t>IC-4342</t>
  </si>
  <si>
    <t>Fact#: 354159-356570 Rec#: 17191 ZAMBRANO CASTRO JOSE JAIR</t>
  </si>
  <si>
    <t>IC-4341</t>
  </si>
  <si>
    <t>Fact#: 351398-353726-356148 Rec#: 17190 GLORIA GABRIELA VARGAS ACUÑA</t>
  </si>
  <si>
    <t>IC-4340</t>
  </si>
  <si>
    <t>Fact#: 353657-356081 Rec#: 32778 LUIS ANTONIO CARVAJAL TORAL</t>
  </si>
  <si>
    <t>IC-4307</t>
  </si>
  <si>
    <t>Fact#: 354764-357164 Rec#: 32777 AMAGUAYA CHUQUI ANGEL DANIEL</t>
  </si>
  <si>
    <t>IC-4304</t>
  </si>
  <si>
    <t>Fact#: 356956 Rec#: 32776 VILLON SORIANO DIOSELINA SOLEDAD</t>
  </si>
  <si>
    <t>IC-4303</t>
  </si>
  <si>
    <t>Fact#: 357465 Rec#: 32775 SUESCUM ROMERO  NATHALY VIRINEYA</t>
  </si>
  <si>
    <t>IC-4302</t>
  </si>
  <si>
    <t>Fact#: 357643 Rec#: 32774 INZHIVOTKINA YANA</t>
  </si>
  <si>
    <t>IC-4301</t>
  </si>
  <si>
    <t>Fact#: 353923-356341 Rec#: 32773 MELCHOR MAURICIO VALENCIA PEREZ</t>
  </si>
  <si>
    <t>IC-4300</t>
  </si>
  <si>
    <t>Fact#: 354702-357101 Rec#: 17189 SANCHEZ AGUILAR SORAYA PATRICIA</t>
  </si>
  <si>
    <t>IC-4299</t>
  </si>
  <si>
    <t>Fact#: 357312 Rec#: 17188 BELLO MENDEZ JOSELINE ZORAIDA</t>
  </si>
  <si>
    <t>IC-4298</t>
  </si>
  <si>
    <t>Fact#: 357113 Rec#: 17187 CHANCAY SOLEDISPA VICTOR MANUEL</t>
  </si>
  <si>
    <t>IC-4297</t>
  </si>
  <si>
    <t>Fact#: 354250-356659 Rec#: 17186 PARIAS QUINTERO FRANKLIN ANTONIO</t>
  </si>
  <si>
    <t>IC-4296</t>
  </si>
  <si>
    <t>Fact#: 354273-356682 Rec#: 17185 FREIRE ORTIZ PEDRO PABLO</t>
  </si>
  <si>
    <t>IC-4295</t>
  </si>
  <si>
    <t>Fact#: 355107-357500 Rec#: 17184 CALLE RODRIGO GERARDO DANIEL</t>
  </si>
  <si>
    <t>IC-4294</t>
  </si>
  <si>
    <t>Fact#: 336682-339675-343220-346248-348698 Rec#: 17183 JARRIN LOPEZ VERONICA ELIZABETH</t>
  </si>
  <si>
    <t>IC-4293</t>
  </si>
  <si>
    <t>Fact#: 356935 Rec#: 17182 CRUZ MONTANO CLAUDIA JOHANNA</t>
  </si>
  <si>
    <t>IC-4292</t>
  </si>
  <si>
    <t>Fact#: 4071 Rec#: 17181 TIO ALVAREZ ADRIAN</t>
  </si>
  <si>
    <t>IC-4291</t>
  </si>
  <si>
    <t>Fact#: 354167-356576 Rec#: 17180 DEL VALLE MONTECE SELENA MARIBEL</t>
  </si>
  <si>
    <t>IC-4290</t>
  </si>
  <si>
    <t>Fact#: 353612-356037 Rec#: 17179 JULIO CESAR MONCAYO CRESPIN</t>
  </si>
  <si>
    <t>IC-4289</t>
  </si>
  <si>
    <t>Fact#: 357296 Rec#: 17178 MEDINA FLORES DANIEL FRANCISCO</t>
  </si>
  <si>
    <t>IC-4288</t>
  </si>
  <si>
    <t>Fact#: 352482-354827-357227 Rec#: 17177 PONCE CARRIEL BRENDA LIZETH</t>
  </si>
  <si>
    <t>IC-4287</t>
  </si>
  <si>
    <t>Fact#: 356628 Rec#: 17176 LUQUE RIVAS MARIA ROSA</t>
  </si>
  <si>
    <t>IC-4286</t>
  </si>
  <si>
    <t>Fact#: 356085 Rec#: 17175 MABEL EMMA VALVERDE VULGARIN</t>
  </si>
  <si>
    <t>IC-4285</t>
  </si>
  <si>
    <t>Fact#: 306486-309307-312094 Rec#: 17174 BOLIVAR ROLANDO GUEVARA ANGAMARCA</t>
  </si>
  <si>
    <t>IC-4284</t>
  </si>
  <si>
    <t>Fact#: 356050 Rec#: 17173 MARIA PIEDAD MONTALVAN CAMPOVERDE</t>
  </si>
  <si>
    <t>IC-4283</t>
  </si>
  <si>
    <t>Fact#: 3714-3913-4132 Rec#: 17172 CRUZ CESAR BELISARIO</t>
  </si>
  <si>
    <t>IC-4282</t>
  </si>
  <si>
    <t>Fact#: 357225 Rec#: 17171 BURBANO VARGAS LUIS ALEJANDRO</t>
  </si>
  <si>
    <t>IC-4281</t>
  </si>
  <si>
    <t>Fact#: 354462-356866 Rec#: 17170 AGUIRRE CIRIO RIGOBERTO FRANCISCO</t>
  </si>
  <si>
    <t>IC-4280</t>
  </si>
  <si>
    <t>Fact#: 356311 Rec#: 17169 PEDRO JAVIER BAQUERIZO SUAREZ</t>
  </si>
  <si>
    <t>IC-4279</t>
  </si>
  <si>
    <t>Fact#: 352750-355100-357493 Rec#: 32772 GONZALEZ RODRIGUEZ JUAN SEBASTIAN</t>
  </si>
  <si>
    <t>IC-4258</t>
  </si>
  <si>
    <t>Fact#: 357304 Rec#: 32771 GABINO MIRANDA DAVID EDUARDO</t>
  </si>
  <si>
    <t>IC-4255</t>
  </si>
  <si>
    <t>Fact#: 354095-356505 Rec#: 32768 IBAÑEZ VASCONES MARIA CECILIA</t>
  </si>
  <si>
    <t>IC-4252</t>
  </si>
  <si>
    <t>Fact#: 356062 Rec#: 32767 MARIA CRISTINA LOAIZA BREVI</t>
  </si>
  <si>
    <t>IC-4251</t>
  </si>
  <si>
    <t>Fact#: 357485 Rec#: 32766 CAGUANA VELESACA NORMA ALEXANDRA</t>
  </si>
  <si>
    <t>IC-4250</t>
  </si>
  <si>
    <t>Fact#: 356028-356029 Rec#: 32765 LUIS DANIEL CHIANG GUERRERO</t>
  </si>
  <si>
    <t>IC-4249</t>
  </si>
  <si>
    <t>Fact#: 356896 Rec#: 32764 FALCONI DUEÑAS ELISA MARIA</t>
  </si>
  <si>
    <t>IC-4248</t>
  </si>
  <si>
    <t>Fact#: 351019-353343-355780 Rec#: 32763 UNIPACK S.A.</t>
  </si>
  <si>
    <t>IC-4247</t>
  </si>
  <si>
    <t>Fact#: 357313 Rec#: 32762 ESPINOSA ESPINOZA HUGO STANLEY</t>
  </si>
  <si>
    <t>IC-4246</t>
  </si>
  <si>
    <t>Fact#: 357600 Rec#: 32769 TAMMY CARMEN CAAMAÑO CORNEJO</t>
  </si>
  <si>
    <t>IC-4253</t>
  </si>
  <si>
    <t>Fact#: 356436 Rec#: 17168 BEATRIZ MARIA DEL CARMEN PACHECO BALLESTEROS</t>
  </si>
  <si>
    <t>IC-4236</t>
  </si>
  <si>
    <t>Fact#: 354172-356581 Rec#: 17167 CAJAS BOHORQUEZ FREDDY XAVIER</t>
  </si>
  <si>
    <t>IC-4235</t>
  </si>
  <si>
    <t>Fact#: 357042 Rec#: 17166 FLORES GORDILLO LUIS EDUARDO</t>
  </si>
  <si>
    <t>IC-4234</t>
  </si>
  <si>
    <t>Fact#: 357067 Rec#: 17165 MALDONADO VILLAMAR HUMBERTO MARTIN</t>
  </si>
  <si>
    <t>IC-4233</t>
  </si>
  <si>
    <t>Fact#: 350611-352903 Rec#: 17164 GUARANDA MERCHAN NIEVE GRACIELA</t>
  </si>
  <si>
    <t>IC-4232</t>
  </si>
  <si>
    <t>Fact#: 353665-356089 Rec#: 17163 CARLOS GUILLERMO MUÑOZ GUTIERREZ</t>
  </si>
  <si>
    <t>IC-4231</t>
  </si>
  <si>
    <t>Fact#: 354460-356864 Rec#: 17162 CAMPOVERDE AREVALO WILLIAM HERNAN</t>
  </si>
  <si>
    <t>IC-4230</t>
  </si>
  <si>
    <t>Fact#: 357062 Rec#: 17161 PARRALES CABRERA TEOFILO CELESTINO</t>
  </si>
  <si>
    <t>IC-4229</t>
  </si>
  <si>
    <t>Fact#: 357046 Rec#: 17160 JURADO VELEZ JONNY EUGENIO</t>
  </si>
  <si>
    <t>IC-4228</t>
  </si>
  <si>
    <t>Fact#: 354081-356490 Rec#: 17159 ESTEFANO ATTILIO LANATA GARAICOA</t>
  </si>
  <si>
    <t>IC-4227</t>
  </si>
  <si>
    <t>Fact#: 353767-356189 Rec#: 17158 WILLINGTON HUGO ROSALES MEDINA</t>
  </si>
  <si>
    <t>IC-4226</t>
  </si>
  <si>
    <t>Fact#: 357325 Rec#: 17157 MORAN MOSQUERA JORGE RAMON</t>
  </si>
  <si>
    <t>IC-4225</t>
  </si>
  <si>
    <t>Fact#: 354224-356631 Rec#: 17156 VERA GUZMAN SILVIA AZUCENA</t>
  </si>
  <si>
    <t>IC-4224</t>
  </si>
  <si>
    <t>Fact#: 353963-356378 Rec#: 17155 GALO ENRIQUE ESTUPIÑAN VERA</t>
  </si>
  <si>
    <t>IC-4223</t>
  </si>
  <si>
    <t>Fact#: 351557-353884-356305 Rec#: 17154 FELIX EDUARDO CARRERA CEDEÑO</t>
  </si>
  <si>
    <t>IC-4222</t>
  </si>
  <si>
    <t>Fact#: 347402-349880-352103 Rec#: 17153 VENEGAS ARTEAGA CARLOS ALFREDO</t>
  </si>
  <si>
    <t>IC-4221</t>
  </si>
  <si>
    <t>Fact#: 352550-354893-357288 Rec#: 17152 LAUZO MARISCAL MANUEL DAVID</t>
  </si>
  <si>
    <t>IC-4220</t>
  </si>
  <si>
    <t>Fact#: 351783-354120-356529 Rec#: 17151 PEREZ CASTRO MARIANA DE JESUS</t>
  </si>
  <si>
    <t>IC-4219</t>
  </si>
  <si>
    <t>FERNANDEZ ZAMBRANO ELSA VIOLETA CANCLEA TELEFNO 3900566 ABONA SGTE FACTURA. PAGO WESTERN UNION</t>
  </si>
  <si>
    <t>AT-3255</t>
  </si>
  <si>
    <t>N/C PACIFICO TRANSFERENCIA DEVOLUCION DE DECIMO CUARTO POR IRMA VITERI PERIODO MARZO/2020 A FEB/2021</t>
  </si>
  <si>
    <t>NC-12</t>
  </si>
  <si>
    <t>Fact#: 356601 Rec#: 32761 VARGAS TORRES ZENIA</t>
  </si>
  <si>
    <t>IC-4210</t>
  </si>
  <si>
    <t>Fact#: 355573 Rec#: 32760 SANCHEZ TIMM RAFAEL ANDRES</t>
  </si>
  <si>
    <t>IC-4209</t>
  </si>
  <si>
    <t>Fact#: 355549 Rec#: 32759 FINANCORE NET SERVICIOS TRANSACIONALES FINANCIEROS FICONET S.A.</t>
  </si>
  <si>
    <t>IC-4208</t>
  </si>
  <si>
    <t>Fact#: 356074 Rec#: 32758 MANUEL ISIDRO RICAURTE GARCES</t>
  </si>
  <si>
    <t>IC-4207</t>
  </si>
  <si>
    <t>Fact#: 354811-357210 Rec#: 32757 BUSTAMANTE TORRES CAMILO EDUARDO</t>
  </si>
  <si>
    <t>IC-4206</t>
  </si>
  <si>
    <t>Fact#: 357466 Rec#: 32756 DUQUE ESTEVEZ MIRKA</t>
  </si>
  <si>
    <t>IC-4205</t>
  </si>
  <si>
    <t>Fact#: 357382 Rec#: 32755 CHACON CALDERON SARITA MARIA DE LOS ANGEL</t>
  </si>
  <si>
    <t>IC-4204</t>
  </si>
  <si>
    <t>Fact#: 356824 Rec#: 17150 MAYEZA REGALADO JIMMY HARRY</t>
  </si>
  <si>
    <t>IC-4203</t>
  </si>
  <si>
    <t>Fact#: 353456-355886 Rec#: 17149 MARTHA ROCIO  TRIVIÑO GRIJALVA</t>
  </si>
  <si>
    <t>IC-4202</t>
  </si>
  <si>
    <t>Fact#: 355042-357435 Rec#: 17148 MENDEZ LAINEZ RUTH ELIZABETH</t>
  </si>
  <si>
    <t>IC-4201</t>
  </si>
  <si>
    <t>Fact#: 356603 Rec#: 17147 CEVALLOS PLUAS JULIT LORENA</t>
  </si>
  <si>
    <t>IC-4200</t>
  </si>
  <si>
    <t>Fact#: 356067 Rec#: 17146 CESAR AUGUSTO BAQUERIZO AROSEMENA</t>
  </si>
  <si>
    <t>IC-4199</t>
  </si>
  <si>
    <t>Fact#: 355971 Rec#: 17145 ANGELA MARIA ANA  FERAUD MANSSUR</t>
  </si>
  <si>
    <t>IC-4198</t>
  </si>
  <si>
    <t>Fact#: 351532-353859-356280 Rec#: 17144 DELFIN NESTOR CALDERON GARCIA</t>
  </si>
  <si>
    <t>IC-4197</t>
  </si>
  <si>
    <t>Fact#: 352765-355116-357509 Rec#: 17143 MORA MORA MARIA DE LOURDES</t>
  </si>
  <si>
    <t>IC-4196</t>
  </si>
  <si>
    <t>Fact#: 356704 Rec#: 17142 VASQUEZ DORA JUAN JOSE</t>
  </si>
  <si>
    <t>IC-4195</t>
  </si>
  <si>
    <t>Fact#: 355391 Rec#: 17141 ASOCIACION DE PROPIETARIOS VALLE ALTO ETAPA PARIS</t>
  </si>
  <si>
    <t>IC-4194</t>
  </si>
  <si>
    <t>Fact#: 354822-357222 Rec#: 17140 PERALTA RODRIGUEZ MARLON SANTIAGO</t>
  </si>
  <si>
    <t>IC-4193</t>
  </si>
  <si>
    <t>Fact#: 4080 Rec#: 17139 VELEZ CHAVARRIA FRANCISCA MARIA</t>
  </si>
  <si>
    <t>IC-4192</t>
  </si>
  <si>
    <t>Fact#: 356989 Rec#: 17138 ROBALINO VALENCIA  SPARTA SUSANA</t>
  </si>
  <si>
    <t>IC-4191</t>
  </si>
  <si>
    <t>Fact#: 356875 Rec#: 17137 YUNEZ PARRA JOSE MIGUEL</t>
  </si>
  <si>
    <t>IC-4190</t>
  </si>
  <si>
    <t>Fact#: 356878 Rec#: 17136 YUNEZ PARRA JOSE MIGUEL</t>
  </si>
  <si>
    <t>IC-4189</t>
  </si>
  <si>
    <t>Fact#: 356506 Rec#: 17135 MINO DOYLET YOLANDA ABIGAIL</t>
  </si>
  <si>
    <t>IC-4188</t>
  </si>
  <si>
    <t>Fact#: 357504 Rec#: 17134 SORIA LAMAN HARRY SUN</t>
  </si>
  <si>
    <t>IC-4187</t>
  </si>
  <si>
    <t>Fact#: 351508-353835-356257 Rec#: 17133 NILO JUSTINO GUERRERO INDIO</t>
  </si>
  <si>
    <t>IC-4186</t>
  </si>
  <si>
    <t>Fact#: 355525 Rec#: 17132 ALLINPUBLICIDAD&amp;MARKETING S A</t>
  </si>
  <si>
    <t>IC-4185</t>
  </si>
  <si>
    <t>Fact#: 354579-356985 Rec#: 17131 TENORIO PRECIADO SUSANA MIRELLA</t>
  </si>
  <si>
    <t>IC-4184</t>
  </si>
  <si>
    <t>Fact#: 347870-350245-352510 Rec#: 17130 MACIAS MIRANDA DELIA ADRIANA</t>
  </si>
  <si>
    <t>IC-4183</t>
  </si>
  <si>
    <t>Fact#: 352714-355065-357457 Rec#: 17129 ALVARADO CALDERON LUIS ENRIQUE</t>
  </si>
  <si>
    <t>IC-4182</t>
  </si>
  <si>
    <t>Fact#: 349915-352141-354482 Rec#: 17128 MONTESDEOCA ZAMBRANO SILVIA MARIA</t>
  </si>
  <si>
    <t>IC-4181</t>
  </si>
  <si>
    <t>Fact#: 347432-349913-352139 Rec#: 17127 MONTESDEOCA ZAMBRANO SILVIA MARIA</t>
  </si>
  <si>
    <t>IC-4180</t>
  </si>
  <si>
    <t>Fact#: 353653-356077 Rec#: 17126 JIMMY LEANDRO MERCHAN JALCA</t>
  </si>
  <si>
    <t>IC-4179</t>
  </si>
  <si>
    <t>Fact#: 356636 Rec#: 17125 TOMALA SANCAN JORGE LUIS</t>
  </si>
  <si>
    <t>IC-4178</t>
  </si>
  <si>
    <t>Fact#: 356480 Rec#: 17124 TOMALA SANCAN JORGE LUIS</t>
  </si>
  <si>
    <t>IC-4177</t>
  </si>
  <si>
    <t>Fact#: 350432-352707-355056 Rec#: 17123 PANTA GARZON MARCOS STALYN</t>
  </si>
  <si>
    <t>IC-4176</t>
  </si>
  <si>
    <t>Fact#: 355010-357403 Rec#: 17122 GOMEZ ALCIVAR RUBER GIL</t>
  </si>
  <si>
    <t>IC-4175</t>
  </si>
  <si>
    <t>Fact#: 355975 Rec#: 32754 SILVIA XIMENA CHAVEZ CABRERA</t>
  </si>
  <si>
    <t>IC-4171</t>
  </si>
  <si>
    <t>Fact#: 354991-357385 Rec#: 32753 VELASQUEZ SANTANA NESTOR SIGIFREDO</t>
  </si>
  <si>
    <t>IC-4164</t>
  </si>
  <si>
    <t>Fact#: 355022-357415 Rec#: 32752 BOWEN FLORES WALTER EDISON</t>
  </si>
  <si>
    <t>IC-4146</t>
  </si>
  <si>
    <t>Fact#: 351374-353705-356126 Rec#: 32751 GIOMAR PAOLA CHOEZ CATUTO</t>
  </si>
  <si>
    <t>IC-4145</t>
  </si>
  <si>
    <t>Fact#: 356521 Rec#: 32750 ORTIZ CARRILLO ROBERTO JAVIER</t>
  </si>
  <si>
    <t>IC-4144</t>
  </si>
  <si>
    <t>Fact#: 354414-356818 Rec#: 32749 MANRIQUE OSORIO XAVIER ENRIQUE</t>
  </si>
  <si>
    <t>IC-4134</t>
  </si>
  <si>
    <t>Fact#: 357001 Rec#: 32748 GUERRERO RENDON VICTORIA EDITA</t>
  </si>
  <si>
    <t>IC-4133</t>
  </si>
  <si>
    <t>Fact#: 352190-354533-356938 Rec#: 32747 MERA ESPINOZA LEONEL ANTONIO</t>
  </si>
  <si>
    <t>IC-4132</t>
  </si>
  <si>
    <t>Fact#: 356939 Rec#: 32746 MERA ESPINOZA LEONEL ANTONIO</t>
  </si>
  <si>
    <t>IC-4131</t>
  </si>
  <si>
    <t>Fact#: 356319 Rec#: 32745 AIMARA RODRIGUEZ FERNANDEZ</t>
  </si>
  <si>
    <t>IC-4130</t>
  </si>
  <si>
    <t>Fact#: 355986 Rec#: 32744 ARMANDO ROBERTO  YAGUAL BRITO</t>
  </si>
  <si>
    <t>IC-4129</t>
  </si>
  <si>
    <t>Fact#: 356826 Rec#: 32743 UBILLA MORAN MARIANA JACQUELINE</t>
  </si>
  <si>
    <t>IC-4128</t>
  </si>
  <si>
    <t>Fact#: 351718-354053-356463 Rec#: 32742 JORGE ALBERTO NORERO SANTOS</t>
  </si>
  <si>
    <t>IC-4127</t>
  </si>
  <si>
    <t>Fact#: 355521 Rec#: 32741 SERVICITY C A</t>
  </si>
  <si>
    <t>IC-4126</t>
  </si>
  <si>
    <t>Fact#: 355635 Rec#: 32740 ASISTMED ASISTENCIA A MEDICOS S.A.</t>
  </si>
  <si>
    <t>IC-4125</t>
  </si>
  <si>
    <t>Fact#: 353527-355955 Rec#: 32739 TANNIA ELIZABETH  CARRERA CALDERON</t>
  </si>
  <si>
    <t>IC-4124</t>
  </si>
  <si>
    <t>Fact#: 355845 Rec#: 32738 NERY LILIANA OCHOA BAQUE</t>
  </si>
  <si>
    <t>IC-4123</t>
  </si>
  <si>
    <t>Fact#: 353879-356300 Rec#: 17121 JORJY JIMY RIVERA MONTIEL</t>
  </si>
  <si>
    <t>IC-4119</t>
  </si>
  <si>
    <t>Fact#: 354838-357238 Rec#: 17120 VELEZ LOZANO HECTOR EDUARDO</t>
  </si>
  <si>
    <t>IC-4118</t>
  </si>
  <si>
    <t>Fact#: 356551 Rec#: 17119 VASQUEZ AYALA MARIA DE LOURDES</t>
  </si>
  <si>
    <t>IC-4117</t>
  </si>
  <si>
    <t>Fact#: 349762-351980-354314 Rec#: 17118 ALEMAN SEGARRA SHIRLEY ELIZABETH</t>
  </si>
  <si>
    <t>IC-4116</t>
  </si>
  <si>
    <t>Fact#: 352444-354786-357185 Rec#: 17117 VERDUGA CANARTE ANTONIO ZABULON</t>
  </si>
  <si>
    <t>IC-4115</t>
  </si>
  <si>
    <t>Fact#: 355946 Rec#: 17116 LAURA BEATRIZ  ENCALADA ESPINOZA</t>
  </si>
  <si>
    <t>IC-4114</t>
  </si>
  <si>
    <t>Fact#: 354372-356777 Rec#: 17115 VELASQUEZ POLIT NINA NATASHA</t>
  </si>
  <si>
    <t>IC-4113</t>
  </si>
  <si>
    <t>Fact#: 354123-356532 Rec#: 17114 JOHN FRANCISCO IZQUIERDO ZAVALA</t>
  </si>
  <si>
    <t>IC-4112</t>
  </si>
  <si>
    <t>Fact#: 351653-353984-356398 Rec#: 17113 CARLOS ENRIQUE PAZ FIALLOS</t>
  </si>
  <si>
    <t>IC-4111</t>
  </si>
  <si>
    <t>Fact#: 353646-356070 Rec#: 17112 MARIA ELENA MORA LUZCANDO</t>
  </si>
  <si>
    <t>IC-4110</t>
  </si>
  <si>
    <t>Fact#: 355923 Rec#: 17111 CAROLA MISHEL ABISAAB MEDINA</t>
  </si>
  <si>
    <t>IC-4109</t>
  </si>
  <si>
    <t>Fact#: 354029-356441 Rec#: 17110 ESMERALDA MARITZA ALVARADO SEGURA</t>
  </si>
  <si>
    <t>IC-4108</t>
  </si>
  <si>
    <t>Fact#: 354291-356699 Rec#: 17109 GOMEZ HIDALGO LUIS EDUARDO</t>
  </si>
  <si>
    <t>IC-4107</t>
  </si>
  <si>
    <t>Fact#: 355690 Rec#: 17108 ALVARADO BASURTO SEGUNDO GABRIEL</t>
  </si>
  <si>
    <t>IC-4106</t>
  </si>
  <si>
    <t>Fact#: 353951-356366 Rec#: 17107 LUIS ENRIQUE COLOMBO MALTA</t>
  </si>
  <si>
    <t>IC-4105</t>
  </si>
  <si>
    <t>Fact#: 357004 Rec#: 17106 FERNANDEZ ZAMBRANO ELSA VIOLETA</t>
  </si>
  <si>
    <t>IC-4104</t>
  </si>
  <si>
    <t>Fact#: 352407-354746-357146 Rec#: 17105 MERINO GONZALEZ KELLY JESSENIA</t>
  </si>
  <si>
    <t>IC-4103</t>
  </si>
  <si>
    <t>Fact#: 352630-354975-357371 Rec#: 17104 MARTINEZ LOOR LOURDES ELIZABETH</t>
  </si>
  <si>
    <t>IC-4102</t>
  </si>
  <si>
    <t>Fact#: 356244 Rec#: 32737 ENRIQUE FEDERICO ARENAS PILATAXI</t>
  </si>
  <si>
    <t>IC-4101</t>
  </si>
  <si>
    <t>Fact#: 352628-354972 Rec#: 32736 JUMBO NARANJO LORENA DE LOURDES</t>
  </si>
  <si>
    <t>IC-4100</t>
  </si>
  <si>
    <t>Fact#: 355223 Rec#: 32735 AGUILAR TOLEDO MARCELA ALEJANDRA</t>
  </si>
  <si>
    <t>IC-4069</t>
  </si>
  <si>
    <t>Fact#: 354480-356885 Rec#: 32733 PALADINES RODRIGUEZ VICTOR EMILIO</t>
  </si>
  <si>
    <t>IC-4067</t>
  </si>
  <si>
    <t>Fact#: 351714-354048 Rec#: 32732 WENDY LORENA QUIMIS CHOEZ</t>
  </si>
  <si>
    <t>IC-4066</t>
  </si>
  <si>
    <t>Fact#: 355906 Rec#: 32731 LOURDES JANET BRITO GUILLEN</t>
  </si>
  <si>
    <t>IC-4061</t>
  </si>
  <si>
    <t>Fact#: 355030-357423 Rec#: 32730 ARMIJOS SALAZAR ANA ISABEL</t>
  </si>
  <si>
    <t>IC-4060</t>
  </si>
  <si>
    <t>Fact#: 356322 Rec#: 32729 CATHERINE NICOLE RUGEL CARRERA</t>
  </si>
  <si>
    <t>IC-4059</t>
  </si>
  <si>
    <t>Fact#: 351597-353926-356344 Rec#: 32728 EDWIN ANDRES REYES TOALA</t>
  </si>
  <si>
    <t>IC-4058</t>
  </si>
  <si>
    <t>Fact#: 323343-326108-328862-331696-334609-337547-340539-344065 Rec#: 17103 ANDREA DEL PILAR LOOR SUAREZ</t>
  </si>
  <si>
    <t>IC-4048</t>
  </si>
  <si>
    <t>Fact#: 350000-352232-354572 Rec#: 17102 CONSTANTE GARCIA VICKY POALA</t>
  </si>
  <si>
    <t>IC-4047</t>
  </si>
  <si>
    <t>VISA - MASTERCARD - PACIFICARD CANCELACION FACT DEL CLIENTE SILVA VANEGAS CESAR MARCOS, FACT # 3734 - 3932 POR DEP EN CTA #DOC 0517</t>
  </si>
  <si>
    <t>NC-11</t>
  </si>
  <si>
    <t>Fact#: 352628 Rec#: 32727 JUMBO NARANJO LORENA DE LOURDES</t>
  </si>
  <si>
    <t>IC-4057</t>
  </si>
  <si>
    <t>Fact#: 310006-312766-315440 Rec#: 17101 CORONEL REYES KARINA ELIZABETH</t>
  </si>
  <si>
    <t>IC-4033</t>
  </si>
  <si>
    <t>Fact#: 300043-302608 Rec#: 17100 CORONEL REYES KARINA ELIZABETH</t>
  </si>
  <si>
    <t>IC-4032</t>
  </si>
  <si>
    <t>Fact#: 350367-352638-354983 Rec#: 17099 LOPEZ MURILLO JOSE ANTONIO</t>
  </si>
  <si>
    <t>IC-4031</t>
  </si>
  <si>
    <t>Fact#: 351161-353491 Rec#: 32725 CHRISTIAN ARTHUR KONANZ SCHOTEL</t>
  </si>
  <si>
    <t>IC-4030</t>
  </si>
  <si>
    <t>Fact#: 355413 Rec#: 32724 DVT DEL ECUADOR S.A</t>
  </si>
  <si>
    <t>IC-4020</t>
  </si>
  <si>
    <t>AGUILAR BALSECA FANNY TERESA ABONA SGTE FACTURA, BCO PACIFICO POR TRANSFERENCIA #DOC 1641</t>
  </si>
  <si>
    <t>AT-3254</t>
  </si>
  <si>
    <t>Fact#: 348943-351133-353464 Rec#: 32723 MARIA GABRIELA TERAN SEVILLA</t>
  </si>
  <si>
    <t>IC-4015</t>
  </si>
  <si>
    <t>Fact#: 352048-354385 Rec#: 32722 PINCAY SILVA FERNANDO RAFAEL</t>
  </si>
  <si>
    <t>IC-4014</t>
  </si>
  <si>
    <t>Fact#: 353411 Rec#: 32721 GIOVANNY NARVAEZ PORTILLA</t>
  </si>
  <si>
    <t>IC-4013</t>
  </si>
  <si>
    <t>Fact#: 354519 Rec#: 32720 CEVALLOS ORVEN AMADITA</t>
  </si>
  <si>
    <t>IC-4012</t>
  </si>
  <si>
    <t>Fact#: 347030-349503-351706 Rec#: 17098 NEY AQUILES APOLINARIO RODRIGUEZ</t>
  </si>
  <si>
    <t>IC-4011</t>
  </si>
  <si>
    <t>Fact#: 327053-329821-332677-335602-338545-341537-345061 Rec#: 17097 ORELLANA VARGAS RAUL ALBINO</t>
  </si>
  <si>
    <t>IC-4010</t>
  </si>
  <si>
    <t>Fact#: 312400-315090-317779 Rec#: 17096 LUIS JOSE VELASCO GONZALEZ</t>
  </si>
  <si>
    <t>IC-4009</t>
  </si>
  <si>
    <t>Fact#: 349209-351395-353723 Rec#: 17095 FAUSTO HENRY ZAMBRANO VERA</t>
  </si>
  <si>
    <t>IC-4008</t>
  </si>
  <si>
    <t>Fact#: 341641-345165-347665 Rec#: 17094 ACOSTA SALTOS KEVIN JOSEPH</t>
  </si>
  <si>
    <t>IC-4007</t>
  </si>
  <si>
    <t>Fact#: 353438 Rec#: 32719 SERGIO ANDRES SEMMINARIO VALENZUELA</t>
  </si>
  <si>
    <t>IC-3998</t>
  </si>
  <si>
    <t>Fact#: 355577 Rec#: 32718 DATA TOOLS S.A.</t>
  </si>
  <si>
    <t>IC-3997</t>
  </si>
  <si>
    <t>Fact#: 351031-353349 Rec#: 32717 NEIRA FERNANDEZ CHRISTIAN JAVIER</t>
  </si>
  <si>
    <t>IC-3983</t>
  </si>
  <si>
    <t>Fact#: 3869 Rec#: 32716 ZAPATA FLORES GILMAR FABRICIO</t>
  </si>
  <si>
    <t>IC-3982</t>
  </si>
  <si>
    <t>Fact#: 3519-3706-3904 Rec#: 17093 IZA PUMASUNTA JOSSELYN LIZBETH</t>
  </si>
  <si>
    <t>IC-3967</t>
  </si>
  <si>
    <t>Fact#: 354055-355082 Rec#: 32715 ANGEL ROGELIO PUMA MEDINA</t>
  </si>
  <si>
    <t>IC-3976</t>
  </si>
  <si>
    <t>Fact#: 352159-354501 Rec#: 17092 MORENO OVIEDO LUIS ITALO</t>
  </si>
  <si>
    <t>IC-3966</t>
  </si>
  <si>
    <t>Fact#: 351529-353856 Rec#: 17091 SEGUNDO ELEUTERIO OROVIO COROZO</t>
  </si>
  <si>
    <t>IC-3965</t>
  </si>
  <si>
    <t>Fact#: 352640-354985 Rec#: 17090 VERA DEL PEZO DOLORES VICTORIA</t>
  </si>
  <si>
    <t>IC-3964</t>
  </si>
  <si>
    <t>Fact#: 352461-354805 Rec#: 17089 MEDINA MORA IVAN ALEXANDER</t>
  </si>
  <si>
    <t>IC-3963</t>
  </si>
  <si>
    <t>Fact#: 354382 Rec#: 17088 GUTIERREZ HERNANDEZ RICARDO ALBERTO</t>
  </si>
  <si>
    <t>IC-3962</t>
  </si>
  <si>
    <t>Fact#: 354580 Rec#: 17087 ORTEGA CHAVEZ JUANA ALEJANDRINA</t>
  </si>
  <si>
    <t>IC-3961</t>
  </si>
  <si>
    <t>Fact#: 3669-3867 Rec#: 17086 CORONEL CARRION DOLY ALBERTINA DE LOURDES</t>
  </si>
  <si>
    <t>IC-3960</t>
  </si>
  <si>
    <t>Fact#: 351887-354225 Rec#: 17085 RUIZ ZAMBRANO JUAN MANUEL</t>
  </si>
  <si>
    <t>IC-3959</t>
  </si>
  <si>
    <t>N/D PACIFICO TRANSFERENCIA CANCELACIÓN DE FACTURA#28323862 CNEL EP</t>
  </si>
  <si>
    <t>N/D PACIFICO TRANSFERENCIA CANCELACIÓN DE FACTURA#28260862 CNEL EP</t>
  </si>
  <si>
    <t>N/D PACIFICO TRANSFERENCIA CANCELACION DE FACTURA CNEL EP, PORTAL AL SO, CTV.</t>
  </si>
  <si>
    <t>N/D PACIFICO TRANSFERENCIA CANCELACION DE FACTURA#28323455 CNEL EP</t>
  </si>
  <si>
    <t>N/D PACIFICO TRANSFERENCIA CANCELACIÓN DE FACTURA#28303968 CNEL EP</t>
  </si>
  <si>
    <t>N/D PACIFICO TRANSFERENCIA CANCELACIÓN DE FACTURA#28360199 CNEL EP</t>
  </si>
  <si>
    <t>N/D PACIFICO TRANSFERENCIA REEMBOLSO A MANUEL MERELO POR MOVILIZACIÓN, DIA DE LA MUJER DIFERENCIA DE VALOR FACTURA#52 AFLOREMIO, PAGO SEGURO FACTURAS#6541 Y #7087 Y PENDRIVE</t>
  </si>
  <si>
    <t>Fact#: 355562 Rec#: 32871 CIPORT &amp; TECNAC CIPTE C.L</t>
  </si>
  <si>
    <t>IC-4878</t>
  </si>
  <si>
    <t>Fact#: 355406 Rec#: 32714 LAUDE S.A. LAUDESA ADMINISTRADORA DE FONDOS Y FIDEICOMISOS</t>
  </si>
  <si>
    <t>IC-3969</t>
  </si>
  <si>
    <t>Fact#: 354270 Rec#: 32713 LOZANO OTERO RICARDO REIMONDI LOZANO OTERO</t>
  </si>
  <si>
    <t>IC-3968</t>
  </si>
  <si>
    <t>Fact#: 350599-352892 Rec#: 17084 SOLIS CHUTO RAUL XAVIER</t>
  </si>
  <si>
    <t>IC-3958</t>
  </si>
  <si>
    <t>Fact#: 355500 Rec#: 17083 LABORATORIOS RENALABSA S A</t>
  </si>
  <si>
    <t>IC-3957</t>
  </si>
  <si>
    <t>Fact#: 334781-337721-340713-344238-348406-349524-351731-354068 Rec#: 17082 BILLY JOHN LARA FRANCO</t>
  </si>
  <si>
    <t>IC-3956</t>
  </si>
  <si>
    <t>Fact#: 339122-342117-345641-348144 Rec#: 17081 REYES QUIJIJE ALEXI EDUARDO</t>
  </si>
  <si>
    <t>IC-3955</t>
  </si>
  <si>
    <t>Fact#: 355304 Rec#: 17080 HOLGUIN ESPINOZA TOMAS</t>
  </si>
  <si>
    <t>IC-3954</t>
  </si>
  <si>
    <t>Fact#: 352539-354882 Rec#: 17079 MARIN RIVERA FREDDY OMAR</t>
  </si>
  <si>
    <t>IC-3953</t>
  </si>
  <si>
    <t>Fact#: 353891 Rec#: 17078 PEDRO JAVIER BAQUERIZO SUAREZ</t>
  </si>
  <si>
    <t>IC-3952</t>
  </si>
  <si>
    <t>Fact#: 332051-334965-337907-340898-344424 Rec#: 17077 CHESME BONILLA NATIVIDAD ELIZABETH</t>
  </si>
  <si>
    <t>IC-3951</t>
  </si>
  <si>
    <t>Fact#: 353526 Rec#: 17076 NELLY YOLANDA  SALCEDO BOWEN</t>
  </si>
  <si>
    <t>IC-3950</t>
  </si>
  <si>
    <t>Fact#: 354263 Rec#: 17075 RAMIREZ RUIZ MILTON EMILIO</t>
  </si>
  <si>
    <t>IC-3949</t>
  </si>
  <si>
    <t>Fact#: 353792 Rec#: 17074 CARLOS WELLINGTON CHOEZ VERA</t>
  </si>
  <si>
    <t>IC-3948</t>
  </si>
  <si>
    <t>Fact#: 354332 Rec#: 17073 VALLEJO MARTINEZ LEIDIZ DIANA</t>
  </si>
  <si>
    <t>IC-3947</t>
  </si>
  <si>
    <t>Fact#: 353438 Rec#: 32712 SERGIO ANDRES SEMMINARIO VALENZUELA</t>
  </si>
  <si>
    <t>IC-3941</t>
  </si>
  <si>
    <t>SILVA REA OLIVO AMADO CANCELA TELEFONO 023923080 ABONA SGTE FACTURA, PAGO WESTERN UNION</t>
  </si>
  <si>
    <t>AT-3251</t>
  </si>
  <si>
    <t>PAGO TARJ. CORP. CUOTA MES DE MAR-2021</t>
  </si>
  <si>
    <t>NDL-61</t>
  </si>
  <si>
    <t>Fact#: 353561 Rec#: 32711 VINUEZA GALLARDO CARLOS ENRIQUE</t>
  </si>
  <si>
    <t>IC-3935</t>
  </si>
  <si>
    <t>Fact#: 353444 Rec#: 32710 NORMA ELISA YEPEZ JIMENEZ</t>
  </si>
  <si>
    <t>IC-3934</t>
  </si>
  <si>
    <t>Fact#: 353476 Rec#: 32709 BENILDA JESUS ACOSTA ZAMBRANO</t>
  </si>
  <si>
    <t>IC-3933</t>
  </si>
  <si>
    <t>Fact#: 354952 Rec#: 32708 SANCHEZ MEDINA FELIX</t>
  </si>
  <si>
    <t>IC-3932</t>
  </si>
  <si>
    <t>Fact#: 322550-325307-328065-330872-333764-336707-339700-343245-346273-348723 Rec#: 17072 HIDALGO VEGA MARIUXI ELIZABETH</t>
  </si>
  <si>
    <t>IC-3931</t>
  </si>
  <si>
    <t>Fact#: 353487 Rec#: 17071 VICENTE GABRIEL VINUEZA MERINO</t>
  </si>
  <si>
    <t>IC-3930</t>
  </si>
  <si>
    <t>Fact#: 352920-355278 Rec#: 17070 PACHECO SOLEDISPA BORIS ALEXIS</t>
  </si>
  <si>
    <t>IC-3929</t>
  </si>
  <si>
    <t>Fact#: 351858-354199 Rec#: 17069 GOMEZ LOPEZ SAMUEL ELEODORO</t>
  </si>
  <si>
    <t>IC-3928</t>
  </si>
  <si>
    <t>Fact#: 351656-353987 Rec#: 17068 CARLOS RAUL CARPIO FREIRE</t>
  </si>
  <si>
    <t>IC-3927</t>
  </si>
  <si>
    <t>Fact#: 355743 Rec#: 17067 SEGURIDAD &amp; PROTECCION TECNICA SEPROTECSECURITY CIA. LTDA.</t>
  </si>
  <si>
    <t>IC-3926</t>
  </si>
  <si>
    <t>Fact#: 355698 Rec#: 17066 ALVARADO COBOS ALDO MANUEL</t>
  </si>
  <si>
    <t>IC-3925</t>
  </si>
  <si>
    <t>Fact#: 355501 Rec#: 17065 FILUS S.A</t>
  </si>
  <si>
    <t>IC-3924</t>
  </si>
  <si>
    <t>Fact#: 355502 Rec#: 17064 FILUS S.A</t>
  </si>
  <si>
    <t>IC-3923</t>
  </si>
  <si>
    <t>Fact#: 353858 Rec#: 17063 CESAR ORLANDO VALLEJO VERA</t>
  </si>
  <si>
    <t>IC-3922</t>
  </si>
  <si>
    <t>Fact#: 354515 Rec#: 17062 ROMERO VERSOZA RICARDO GERONIMO</t>
  </si>
  <si>
    <t>IC-3921</t>
  </si>
  <si>
    <t>Fact#: 354399 Rec#: 17061 NUNEZ CEDENO ANGY SABRINA</t>
  </si>
  <si>
    <t>IC-3920</t>
  </si>
  <si>
    <t>Fact#: 354329 Rec#: 32707 PAZMINO PRIETO SIXTO JAVIER</t>
  </si>
  <si>
    <t>IC-3919</t>
  </si>
  <si>
    <t>Fact#: 355482 Rec#: 32706 STEVEN MICHAEL RAMOS MEZA</t>
  </si>
  <si>
    <t>IC-3892</t>
  </si>
  <si>
    <t>Fact#: 353071 Rec#: 32705 STEVEN MICHAEL RAMOS MEZA</t>
  </si>
  <si>
    <t>IC-3891</t>
  </si>
  <si>
    <t>Fact#: 354111 Rec#: 32704 ORTIZ CARRILLO ROBERTO JAVIER</t>
  </si>
  <si>
    <t>IC-3888</t>
  </si>
  <si>
    <t>Fact#: 766 Rec#: 32703 F.V - AREA ANDINA S.A.</t>
  </si>
  <si>
    <t>IC-3887</t>
  </si>
  <si>
    <t>Fact#: 3799 Rec#: 32702 SANTIAGO JAVIER NIETO CARRERA</t>
  </si>
  <si>
    <t>IC-3886</t>
  </si>
  <si>
    <t>Fact#: 347258-349736-351955 Rec#: 32701 ECHEVERRIA REYES JOE JOFFREY</t>
  </si>
  <si>
    <t>IC-3875</t>
  </si>
  <si>
    <t>Fact#: 355739 Rec#: 32700 INDUSTRIAL JUVENALIS S.A.</t>
  </si>
  <si>
    <t>IC-3874</t>
  </si>
  <si>
    <t>Fact#: 353668 Rec#: 32699 HENRY LENY BETANCOURT VITERI</t>
  </si>
  <si>
    <t>IC-3873</t>
  </si>
  <si>
    <t>Fact#: 355747 Rec#: 32698 SERVICIO DE OFICINA COMPUTARIZADO SEROFICOM S.A.</t>
  </si>
  <si>
    <t>IC-3872</t>
  </si>
  <si>
    <t>Fact#: 354002 Rec#: 32697 DELIA JUDITH LEON LOPEZ</t>
  </si>
  <si>
    <t>IC-3871</t>
  </si>
  <si>
    <t>Fact#: 354654 Rec#: 17060 GAMEZ CUELLAR PEDRO NASARIO</t>
  </si>
  <si>
    <t>IC-3870</t>
  </si>
  <si>
    <t>Fact#: 354834 Rec#: 17059 HERRERA LOOR GUILLERMO NILBERTO</t>
  </si>
  <si>
    <t>IC-3869</t>
  </si>
  <si>
    <t>Fact#: 351605-353933 Rec#: 17058 EDISON FERNANDO MERA CASTAÑEDA</t>
  </si>
  <si>
    <t>IC-3868</t>
  </si>
  <si>
    <t>Fact#: 338218-341209-344733-348860 Rec#: 17057 CASTILLO PEREIRA GABRIEL ARCANGEL</t>
  </si>
  <si>
    <t>IC-3867</t>
  </si>
  <si>
    <t>Fact#: 353410 Rec#: 17056 EDDA GLADYS PARRALES GOMEZ</t>
  </si>
  <si>
    <t>IC-3866</t>
  </si>
  <si>
    <t>Fact#: 352201-354543 Rec#: 17055 ESTUPINAN PEREZ EDUARDO</t>
  </si>
  <si>
    <t>IC-3865</t>
  </si>
  <si>
    <t>Fact#: 353729 Rec#: 17054 PILAR MARYLIN ALCIVAR MORAN</t>
  </si>
  <si>
    <t>IC-3864</t>
  </si>
  <si>
    <t>Fact#: 351754-354092 Rec#: 17053 ROBAYO GONZALEZ ROBERTO JAVIER</t>
  </si>
  <si>
    <t>IC-3863</t>
  </si>
  <si>
    <t>Fact#: 353939 Rec#: 17052 EDUARDO CAMPOSANO ULLOA</t>
  </si>
  <si>
    <t>IC-3862</t>
  </si>
  <si>
    <t>Fact#: 4025 Rec#: 17051 INKA BURGER</t>
  </si>
  <si>
    <t>IC-3861</t>
  </si>
  <si>
    <t>Fact#: 351644-353975 Rec#: 17050 JAVIER JOHNNY VALLEJO NUÑEZ</t>
  </si>
  <si>
    <t>IC-3860</t>
  </si>
  <si>
    <t>Fact#: 319916-322682-325439-328187-331006-333921-336867-339878-343419 Rec#: 17049 NANCY ELENA MUÑOZ SUAREZ</t>
  </si>
  <si>
    <t>IC-3859</t>
  </si>
  <si>
    <t>Fact#: 352658-355004 Rec#: 17048 VERA VELA ANA MARIA</t>
  </si>
  <si>
    <t>IC-3858</t>
  </si>
  <si>
    <t>Fact#: 339267-342270-345795-348295 Rec#: 17047 OCAÑA MORALES ANGEL RODRIGO</t>
  </si>
  <si>
    <t>IC-3857</t>
  </si>
  <si>
    <t>Fact#: 354886 Rec#: 17046 MACIAS GRACIA JOHNNY FRANCISCO</t>
  </si>
  <si>
    <t>IC-3856</t>
  </si>
  <si>
    <t>Fact#: 355789 Rec#: 17045 LABORATORIOS TECNO - ALEMANES S.A. LATECNA</t>
  </si>
  <si>
    <t>IC-3855</t>
  </si>
  <si>
    <t>Fact#: 354614 Rec#: 17044 SANCHEZ QUINCHUELA INES MONICA</t>
  </si>
  <si>
    <t>IC-3854</t>
  </si>
  <si>
    <t>Fact#: 3838 Rec#: 17043 CRUZ SANTANA MARCOS BOLIVAR</t>
  </si>
  <si>
    <t>IC-3853</t>
  </si>
  <si>
    <t>Fact#: 355019 Rec#: 17042 MAZZILLI MENDOZA MELANIE MICHELLE</t>
  </si>
  <si>
    <t>IC-3852</t>
  </si>
  <si>
    <t>KEVIN BLADIMIR PONCE GREFA CANCELA TELEFONO 3908740 ABONA SGTE FACTURA</t>
  </si>
  <si>
    <t>AT-3244</t>
  </si>
  <si>
    <t>Fact#: 339736-355722 Rec#: 32695 COBREXLEG SA</t>
  </si>
  <si>
    <t>IC-5225</t>
  </si>
  <si>
    <t>Fact#: 353499 Rec#: 32696 HUGO ANTONIO SALMERON ACOSTA</t>
  </si>
  <si>
    <t>IC-3848</t>
  </si>
  <si>
    <t>Fact#: 353855 Rec#: 17041 RAMIRO RAMON TOALA GARCIA</t>
  </si>
  <si>
    <t>IC-3846</t>
  </si>
  <si>
    <t>Fact#: 3926 Rec#: 17040 ALVAREZ MOLINA PAUL ALEJANDRO</t>
  </si>
  <si>
    <t>IC-3845</t>
  </si>
  <si>
    <t>Fact#: 323939-326711-329476-332325-335245-338189-341180-344704 Rec#: 17039 MORA RODRIGUEZ BLANCA MARGARITA</t>
  </si>
  <si>
    <t>IC-3844</t>
  </si>
  <si>
    <t>Fact#: 355232 Rec#: 17038 MIRANDA TORRES JUAN ERNESTO</t>
  </si>
  <si>
    <t>IC-3843</t>
  </si>
  <si>
    <t>Fact#: 351541-353868 Rec#: 17037 MATILDE PILAR MORA QUIROZ</t>
  </si>
  <si>
    <t>IC-3842</t>
  </si>
  <si>
    <t>Fact#: 351717-354051 Rec#: 17036 LAURA MARIA NOBOA BAQUERIZO</t>
  </si>
  <si>
    <t>IC-3841</t>
  </si>
  <si>
    <t>Fact#: 352495-354840 Rec#: 17035 CABEZA RODRIGUEZ PETER FABRICIO</t>
  </si>
  <si>
    <t>IC-3840</t>
  </si>
  <si>
    <t>Fact#: 3857 Rec#: 17034 CRUZ JOSE AMABLE</t>
  </si>
  <si>
    <t>IC-3839</t>
  </si>
  <si>
    <t>Fact#: 355757 Rec#: 17033 LANDIVAR VELIZ CARLOS ALEX</t>
  </si>
  <si>
    <t>IC-3838</t>
  </si>
  <si>
    <t>Fact#: 351904-354242 Rec#: 17032 BAÑOS BARRAGAN FLOR AMERICA</t>
  </si>
  <si>
    <t>IC-3837</t>
  </si>
  <si>
    <t>Fact#: 354992 Rec#: 17031 JIMENEZ OCHOA LUIS ENRIQUE</t>
  </si>
  <si>
    <t>IC-3836</t>
  </si>
  <si>
    <t>Fact#: 352305-354645 Rec#: 17030 MORALES MARCILLO YESENIA MONICA</t>
  </si>
  <si>
    <t>IC-3835</t>
  </si>
  <si>
    <t>Fact#: 354556 Rec#: 17029 BORJA MESIAS SEGUNDO ALFREDO</t>
  </si>
  <si>
    <t>IC-3834</t>
  </si>
  <si>
    <t>Fact#: 354637 Rec#: 17028 FLORES GORDILLO LUIS EDUARDO</t>
  </si>
  <si>
    <t>IC-3833</t>
  </si>
  <si>
    <t>Fact#: 351678-354010 Rec#: 17027 ALEXANDRA JACKELINE SANCHEZ ZAMBRANO</t>
  </si>
  <si>
    <t>IC-3832</t>
  </si>
  <si>
    <t>Fact#: 352702-355051 Rec#: 17026 TOMALA CEDENO ANATOLIA ESTHER</t>
  </si>
  <si>
    <t>IC-3831</t>
  </si>
  <si>
    <t>Fact#: 348848 Rec#: 17025 MORILLO GRIBORIO JUAN PABLO</t>
  </si>
  <si>
    <t>IC-3830</t>
  </si>
  <si>
    <t>Fact#: 353786 Rec#: 17024 LENIN ANTONIO SARABIA ORELLANA</t>
  </si>
  <si>
    <t>IC-3829</t>
  </si>
  <si>
    <t>Fact#: 351830-354170 Rec#: 17023 MURILLO MIRANDA GUILLERMO XAVIER</t>
  </si>
  <si>
    <t>IC-3828</t>
  </si>
  <si>
    <t>Fact#: 352940-355294 Rec#: 32694 VILLAMAR SALAZAR CESAR ANTONIO</t>
  </si>
  <si>
    <t>IC-3817</t>
  </si>
  <si>
    <t>Fact#: 355224 Rec#: 32693 CAMPOSANO VACA GLENDA MARJORIE</t>
  </si>
  <si>
    <t>IC-3816</t>
  </si>
  <si>
    <t>N/D PACIFICO TRANSFERENCIA ANTICIPO A FACTURA POR HONORARIOS PROFESIONALES MES DE MARZO 2021 A PABLO BAQUERIZO DAVILA</t>
  </si>
  <si>
    <t>N/D PACIFICO TRANSFERENCIA PAGO DE DECIMO CUARTO SUELDO PERIODO MARZO/2020 A FEB/2021</t>
  </si>
  <si>
    <t>N/D PACIFICO TRANSFERENCIA PAGO DE FONDOS DE RESERVA MES DE FEBRERO 2021</t>
  </si>
  <si>
    <t>N/D PACIFICO TRANSFERENCIA ROLES DE PAGO 1ERA QUINCENA MES DE MARZO 2021</t>
  </si>
  <si>
    <t>NDL-17</t>
  </si>
  <si>
    <t>Fact#: 355719-355720 Rec#: 32691 TOPFOOD CIA. LTDA.</t>
  </si>
  <si>
    <t>IC-5594</t>
  </si>
  <si>
    <t>Fact#: 354345 Rec#: 17022 ROCAFUERTE FIGUEROA DILGLA MARIANELA</t>
  </si>
  <si>
    <t>IC-3806</t>
  </si>
  <si>
    <t>Fact#: 767 Rec#: 32692 F.V - AREA ANDINA S.A.</t>
  </si>
  <si>
    <t>IC-3800</t>
  </si>
  <si>
    <t>Fact#: 348590-350818 Rec#: 32690 ETYECU S A</t>
  </si>
  <si>
    <t>IC-3798</t>
  </si>
  <si>
    <t>Fact#: 354968 Rec#: 32689 CASTRO ESPINALES LUCELINA PRIMITIVA</t>
  </si>
  <si>
    <t>IC-3797</t>
  </si>
  <si>
    <t>Fact#: 352527-354871 Rec#: 32688 VELEZ MACIAS  KATHERINE ANGELINE</t>
  </si>
  <si>
    <t>IC-3796</t>
  </si>
  <si>
    <t>Fact#: 354443 Rec#: 32687 VALERO CEPEDA IVONNE MARIA</t>
  </si>
  <si>
    <t>IC-3795</t>
  </si>
  <si>
    <t>Fact#: 353820 Rec#: 32686 MARIA FERNANDA GONZALEZ MITE</t>
  </si>
  <si>
    <t>IC-3794</t>
  </si>
  <si>
    <t>Fact#: 353474 Rec#: 32685 GLORIA ISABEL MITE LEON</t>
  </si>
  <si>
    <t>IC-3793</t>
  </si>
  <si>
    <t>Fact#: 353103-355516 Rec#: 32684 CHRISTIAN JAVIER MIDEROS ROMERO</t>
  </si>
  <si>
    <t>IC-3792</t>
  </si>
  <si>
    <t>Fact#: 352191-354534 Rec#: 32683 MERA ESPINOZA LEONEL ANTONIO</t>
  </si>
  <si>
    <t>IC-3791</t>
  </si>
  <si>
    <t>Fact#: 350068-352311-354651 Rec#: 17021 YAGUAREMA GUEVARA RUTH ALEXANDRA</t>
  </si>
  <si>
    <t>IC-3790</t>
  </si>
  <si>
    <t>Fact#: 351218-353549 Rec#: 17020 ENCALADA SANCHEZ NIEVES ELIZABETH</t>
  </si>
  <si>
    <t>IC-3789</t>
  </si>
  <si>
    <t>Fact#: 353584 Rec#: 17019 LOPEZ LOPEZ WASHINGTON FERMIN</t>
  </si>
  <si>
    <t>IC-3788</t>
  </si>
  <si>
    <t>Fact#: 320772-323522-326291-329052-331890-334804-337744-340736-344260 Rec#: 17018 VACA LOPEZ DAVID MANUEL</t>
  </si>
  <si>
    <t>IC-3787</t>
  </si>
  <si>
    <t>Fact#: 354258 Rec#: 17017 CAZAR ERAZO RODRIGO ARTURO</t>
  </si>
  <si>
    <t>IC-3786</t>
  </si>
  <si>
    <t>Fact#: 353870 Rec#: 17016 TEODOMIRO MAYO</t>
  </si>
  <si>
    <t>IC-3785</t>
  </si>
  <si>
    <t>Fact#: 354328 Rec#: 17015 VELEZ CASTRO HARRY VICENTE</t>
  </si>
  <si>
    <t>IC-3784</t>
  </si>
  <si>
    <t>Fact#: 355013 Rec#: 17014 TRUJILL0 ELJURI ROBERTO FARID</t>
  </si>
  <si>
    <t>IC-3783</t>
  </si>
  <si>
    <t>Fact#: 355596 Rec#: 17013 PACHECO CACERES DENISE ERIKA</t>
  </si>
  <si>
    <t>IC-3782</t>
  </si>
  <si>
    <t>Fact#: 3880 Rec#: 17012 ZABALA BARRIONUEVO RITA CECILIA</t>
  </si>
  <si>
    <t>IC-3781</t>
  </si>
  <si>
    <t>Fact#: 349518-351723-354060 Rec#: 17011 PRISCILA NORALMA DELA AVENDANO</t>
  </si>
  <si>
    <t>IC-3780</t>
  </si>
  <si>
    <t>Fact#: 352016-354351 Rec#: 17010 ZHICAY CARRILLO FRANKLIN GEOVANNY</t>
  </si>
  <si>
    <t>IC-3779</t>
  </si>
  <si>
    <t>Fact#: 352100-354440 Rec#: 17009 ALVARADO HOLGUIN HENRRY EDUARDO</t>
  </si>
  <si>
    <t>IC-3778</t>
  </si>
  <si>
    <t>Fact#: 352589-354935 Rec#: 17008 GALLEGOS VERA ALEX AUGUSTO</t>
  </si>
  <si>
    <t>IC-3777</t>
  </si>
  <si>
    <t>Fact#: 351065-353396 Rec#: 17007 CARMEN CECILIA SORIA FLORENCIA</t>
  </si>
  <si>
    <t>IC-3776</t>
  </si>
  <si>
    <t>Fact#: 355612 Rec#: 32679 PAYLESS SHOESOURCE ECUADOR CIA. LTDA.</t>
  </si>
  <si>
    <t>IC-3748</t>
  </si>
  <si>
    <t>SIMON EMILIO BRIONES LOOR CANCELA TELEFONO 3960274 ABONA SGTE FACTURA, BCO PACIFICO POR VENTANILLA</t>
  </si>
  <si>
    <t>AT-3242</t>
  </si>
  <si>
    <t>Fact#: 354568 Rec#: 17006 BORBOR VILLON ALEX ALEJANDRO</t>
  </si>
  <si>
    <t>IC-3747</t>
  </si>
  <si>
    <t>Fact#: 352430-354771 Rec#: 17005 VITE CALDERON PEDRO PABLO</t>
  </si>
  <si>
    <t>IC-3746</t>
  </si>
  <si>
    <t>N/D PACIFICO CANCELACIÓN DE FACTURA#73614607 OTECEL PLAN CORP.</t>
  </si>
  <si>
    <t>Fact#: 350365-352636-354981 Rec#: 32681 STURLA GALLEGOS FELIPE NICOLAS</t>
  </si>
  <si>
    <t>IC-3750</t>
  </si>
  <si>
    <t>Fact#: 353394 Rec#: 32680 KATHERINE MALENA CHILUIZA GARCIA</t>
  </si>
  <si>
    <t>IC-3749</t>
  </si>
  <si>
    <t>Fact#: 354885 Rec#: 17004 SANTANA MORENO SAUL AUGUSTO</t>
  </si>
  <si>
    <t>IC-3726</t>
  </si>
  <si>
    <t>Fact#: 338464-341456-344980 Rec#: 17003 MACAS CHAUCA CARLOS ALBERTO</t>
  </si>
  <si>
    <t>IC-3725</t>
  </si>
  <si>
    <t>Fact#: 352355-354697 Rec#: 17002 ALVAREZ BORRERO JUAN CARLOS</t>
  </si>
  <si>
    <t>IC-3724</t>
  </si>
  <si>
    <t>Fact#: 354547 Rec#: 17001 PANCHANA GONZALEZ GLADYS HAIDEE</t>
  </si>
  <si>
    <t>IC-3723</t>
  </si>
  <si>
    <t>Fact#: 351917-354255 Rec#: 17000 MOLINA ALCIVAR CESAR RAUL</t>
  </si>
  <si>
    <t>IC-3722</t>
  </si>
  <si>
    <t>Fact#: 352625-354969 Rec#: 16999 HENRIQUEZ PAZMINO EVELIN MARGARITA</t>
  </si>
  <si>
    <t>IC-3721</t>
  </si>
  <si>
    <t>Fact#: 352020-354355 Rec#: 16998 ZAMORA AVILA ANGELA MARIA</t>
  </si>
  <si>
    <t>IC-3720</t>
  </si>
  <si>
    <t>Fact#: 352259-354598 Rec#: 16997 FERNANDEZ ZAMBRANO ELSA VIOLETA</t>
  </si>
  <si>
    <t>IC-3719</t>
  </si>
  <si>
    <t>Fact#: 354779 Rec#: 16996 SOLEDISPA ACEBO MILTON ANTONIO</t>
  </si>
  <si>
    <t>IC-3718</t>
  </si>
  <si>
    <t>Fact#: 354858 Rec#: 16995 AGUAYO SOLORZANO JOEL GEOVANNY</t>
  </si>
  <si>
    <t>IC-3717</t>
  </si>
  <si>
    <t>Fact#: 354188 Rec#: 16994 SANCHEZ CARRIEL NARCISA DE JESUS</t>
  </si>
  <si>
    <t>IC-3716</t>
  </si>
  <si>
    <t>Fact#: 350356-352626-354970 Rec#: 16993 LEON VILLALVA JUAN CARLOS</t>
  </si>
  <si>
    <t>IC-3715</t>
  </si>
  <si>
    <t>Fact#: 355657 Rec#: 32678 CAMPOS VELEZ HENRRY GONZALO</t>
  </si>
  <si>
    <t>IC-3730</t>
  </si>
  <si>
    <t>Fact#: 354535 Rec#: 32677 VELIZ CASTRO RICARDO XAVIER</t>
  </si>
  <si>
    <t>IC-3729</t>
  </si>
  <si>
    <t>Fact#: 355067 Rec#: 32676 FLORES ORTEGA MERCEDES ROCIO</t>
  </si>
  <si>
    <t>IC-3728</t>
  </si>
  <si>
    <t>Fact#: 353789 Rec#: 32675 ALFREDO GEOVANNY SANCHEZ BENAVIDES</t>
  </si>
  <si>
    <t>IC-3727</t>
  </si>
  <si>
    <t>Fact#: 354940 Rec#: 16992 FERRIN ANDRADE ERICKA MARIUXI</t>
  </si>
  <si>
    <t>IC-3714</t>
  </si>
  <si>
    <t>Fact#: 355079 Rec#: 16991 VILLAFUERTE PEREZ PETRA MARIA</t>
  </si>
  <si>
    <t>IC-3713</t>
  </si>
  <si>
    <t>Fact#: 294869-297349 Rec#: 16990 ESPIN PICO NANCY CRISTINA</t>
  </si>
  <si>
    <t>IC-3712</t>
  </si>
  <si>
    <t>Fact#: 352027-354361 Rec#: 16989 SIMISTERRA MICOLTA RUBEN DARIO</t>
  </si>
  <si>
    <t>IC-3711</t>
  </si>
  <si>
    <t>Fact#: 351111-353441 Rec#: 16988 LINO MARTIN  BRITO BRITO</t>
  </si>
  <si>
    <t>IC-3710</t>
  </si>
  <si>
    <t>Fact#: 353520 Rec#: 16987 HAYDEE GANDIOSA  FALUGIANI MORA</t>
  </si>
  <si>
    <t>IC-3709</t>
  </si>
  <si>
    <t>Fact#: 355121 Rec#: 16986 CALDERIO HECHAVARRIA DAIRON FREDDY</t>
  </si>
  <si>
    <t>IC-3708</t>
  </si>
  <si>
    <t>Fact#: 354717 Rec#: 16985 GOMEZ VERA NATALY ELIZABETH</t>
  </si>
  <si>
    <t>IC-3707</t>
  </si>
  <si>
    <t>Fact#: 352071-354410 Rec#: 16984 INTRIAGO TORRES NARCISA JANETH</t>
  </si>
  <si>
    <t>IC-3706</t>
  </si>
  <si>
    <t>Fact#: 352282-354621 Rec#: 16983 HERNANDEZ MARIA ISABEL</t>
  </si>
  <si>
    <t>IC-3705</t>
  </si>
  <si>
    <t>Fact#: 3890 Rec#: 16982 GUTIERREZ ALVAREZ TERESA EUGENIA</t>
  </si>
  <si>
    <t>IC-3704</t>
  </si>
  <si>
    <t>Fact#: 354182 Rec#: 16981 CARRILLO ANCHUNDIA FLOR MARIA</t>
  </si>
  <si>
    <t>IC-3703</t>
  </si>
  <si>
    <t>Fact#: 351418-353744 Rec#: 16980 HOLGER FREDDY CAMPOVERDE CARBAJO</t>
  </si>
  <si>
    <t>IC-3702</t>
  </si>
  <si>
    <t>Fact#: 355272 Rec#: 16979 PAREDES LOPEZ MARIA PIEDAD</t>
  </si>
  <si>
    <t>IC-3701</t>
  </si>
  <si>
    <t>Fact#: 346740-349200-351385 Rec#: 16978 RAUL ARTURO LEON ORTIZ</t>
  </si>
  <si>
    <t>IC-3700</t>
  </si>
  <si>
    <t>Fact#: 354593 Rec#: 16977 ROSERO MERCADO ELSA KARINA</t>
  </si>
  <si>
    <t>IC-3699</t>
  </si>
  <si>
    <t>Fact#: 353873 Rec#: 16976 JAVIER FEDERICO VILLON ANASTACIO</t>
  </si>
  <si>
    <t>IC-3698</t>
  </si>
  <si>
    <t>Fact#: 349511-351715-354049 Rec#: 16975 GABRIEL CLEMENTE MEJIA MATA</t>
  </si>
  <si>
    <t>IC-3697</t>
  </si>
  <si>
    <t>Fact#: 354395 Rec#: 16974 CASTILLO PAZMINO ANTHONI AARON</t>
  </si>
  <si>
    <t>IC-3696</t>
  </si>
  <si>
    <t>Fact#: 355016 Rec#: 16973 CEDENO ANGULO JAIRO RENE</t>
  </si>
  <si>
    <t>IC-3695</t>
  </si>
  <si>
    <t>Fact#: 351456-353784 Rec#: 16972 CARLOS ENRIQUE TAPIA TAPIA</t>
  </si>
  <si>
    <t>IC-3694</t>
  </si>
  <si>
    <t>Fact#: 355491 Rec#: 32674 OPENGROUP S.A.</t>
  </si>
  <si>
    <t>IC-3683</t>
  </si>
  <si>
    <t>Fact#: 355401 Rec#: 32673 LG ELECTRONICS PANAMA S.A</t>
  </si>
  <si>
    <t>IC-3682</t>
  </si>
  <si>
    <t>N/D PACIFICO TRANSFERENCIA CANCELACIÓN DE FACTURA#4520397 CNEL EP</t>
  </si>
  <si>
    <t>N/D PACIFICO TRANSFERENCIA CANCELACION DE FACTURA#168250772 CNT EP</t>
  </si>
  <si>
    <t>N/D PACIFICO TRANSFERENCIA PAGO PLLAS. IESS NORMALES MES DE FEBRERO 2021 A PABLO BAQUERIZO DAVILA</t>
  </si>
  <si>
    <t>N/D PACIFICO TRANSFERENCIA PAGO PLLAS. IESS NORMALES MES DE FEBRERO 2021, COMP#140307878</t>
  </si>
  <si>
    <t>N/D PACIFICO TRANSFERENCIA PAGO PLLAS. IESS FONDOS DE RESERVA MES DE FEBRERO 2021, COMP#20841298</t>
  </si>
  <si>
    <t>N/D PACIFICO TRANSFERENCIA PAGO PLLAS. IESS PRESTAMO QUIROGRAFARIO MES DE FEBRERO 2021, COMP#33502795</t>
  </si>
  <si>
    <t>N/D PACIFICO TRANSFERENCIA PAGO PLLAS. IESS PRESTAMO HIPOTECARIO MES DE FEBRERO 2021, COMP#11091008</t>
  </si>
  <si>
    <t>N/D PACIFICO TRANSFERENCIA PAGO PLLAS. IESS AJUSTE MES DE FEBRERO 2021, COMP#140308868</t>
  </si>
  <si>
    <t>N/D PACIFICO TRANSFERENCIA REEMBOLSO A ANDREA PEÑA POR COMPRA DE 38 ETIQUETAS SEGÚN FACTURA#1297 Milestone Technologies</t>
  </si>
  <si>
    <t>NDL-8</t>
  </si>
  <si>
    <t>Fact#: 351411-353737 Rec#: 32672 MARIA ELENA QUISHPILLO PAGUAY</t>
  </si>
  <si>
    <t>IC-3670</t>
  </si>
  <si>
    <t>Fact#: 348579-350807 Rec#: 32671 NEDERAGRO S.A.</t>
  </si>
  <si>
    <t>IC-3668</t>
  </si>
  <si>
    <t>Fact#: 354327 Rec#: 32670 PERALTA CASTILLO ELSA DEL ROCIO</t>
  </si>
  <si>
    <t>IC-3667</t>
  </si>
  <si>
    <t>Fact#: 354112 Rec#: 32669 SALAZAR JAIME CECILIA NARCISA</t>
  </si>
  <si>
    <t>IC-3666</t>
  </si>
  <si>
    <t>Fact#: 351574-353901 Rec#: 32668 CRISTIAN ALAN PARRALES TUMBACO</t>
  </si>
  <si>
    <t>IC-3665</t>
  </si>
  <si>
    <t>Fact#: 351575-353902 Rec#: 32667 CRISTIAN ALAN PARRALES TUMBACO</t>
  </si>
  <si>
    <t>IC-3664</t>
  </si>
  <si>
    <t>Fact#: 351849-354190 Rec#: 32666 DAGER PESANTES OMAR ALEJANDRO</t>
  </si>
  <si>
    <t>IC-3663</t>
  </si>
  <si>
    <t>Fact#: 354647 Rec#: 16971 ROVELLO VALENCIA JOSE ROMAN</t>
  </si>
  <si>
    <t>IC-3662</t>
  </si>
  <si>
    <t>Fact#: 352864-355227 Rec#: 16970 RODRIGUEZ PALMA NELSON IVAN</t>
  </si>
  <si>
    <t>IC-3661</t>
  </si>
  <si>
    <t>Fact#: 353913 Rec#: 16969 SILVIA FILOMENA MOLINA BARONA</t>
  </si>
  <si>
    <t>IC-3660</t>
  </si>
  <si>
    <t>Fact#: 354784 Rec#: 16968 FREIRE ANDRADE PAOLA MARIA</t>
  </si>
  <si>
    <t>IC-3659</t>
  </si>
  <si>
    <t>Fact#: 351920-354257 Rec#: 16967 ELIZALDE MAZZINI PAULINA GABRIELA</t>
  </si>
  <si>
    <t>IC-3658</t>
  </si>
  <si>
    <t>Fact#: 354733 Rec#: 16966 CORTEZ CANTOS  PEDRO PABLO</t>
  </si>
  <si>
    <t>IC-3657</t>
  </si>
  <si>
    <t>Fact#: 351152-353481 Rec#: 16965 MARCOS ROBERTO CALDERON VELASQUEZ</t>
  </si>
  <si>
    <t>IC-3656</t>
  </si>
  <si>
    <t>Fact#: 3476-3663-3861 Rec#: 16964 VELEZ CHAVARRIA FRANCISCA MARIA</t>
  </si>
  <si>
    <t>IC-3655</t>
  </si>
  <si>
    <t>Fact#: 350235-352500-354845 Rec#: 16963 GONZALEZ SINCHE EDWIN VICENTE</t>
  </si>
  <si>
    <t>IC-3654</t>
  </si>
  <si>
    <t>Fact#: 354280 Rec#: 16962 YANEZ ARROYO LUIS ALBERTO</t>
  </si>
  <si>
    <t>IC-3653</t>
  </si>
  <si>
    <t>Fact#: 3477-3664-3862 Rec#: 16961 CARRANZA PINARGOTE CATHERYNE ELIZABETH</t>
  </si>
  <si>
    <t>IC-3652</t>
  </si>
  <si>
    <t>Fact#: 321036-323794-326563-329328-332171-335087-338031-341021-344546 Rec#: 32665 TOVAR HERNANDEZ CESAR ALBERTO</t>
  </si>
  <si>
    <t>IC-3650</t>
  </si>
  <si>
    <t>Fact#: 351965-354301 Rec#: 32664 PAZ SANCHEZ ROXANA MICHELLE</t>
  </si>
  <si>
    <t>IC-3636</t>
  </si>
  <si>
    <t>Fact#: 353118-355534 Rec#: 32663 JORGE ARTURO ZANABRIA VILLAMAR</t>
  </si>
  <si>
    <t>IC-3635</t>
  </si>
  <si>
    <t>Fact#: 353986 Rec#: 32662 XAVIER ALFREDO ZANABRIA VILLAMAR</t>
  </si>
  <si>
    <t>IC-3634</t>
  </si>
  <si>
    <t>Fact#: 353070-355481 Rec#: 32661 ANEMASA S.A.</t>
  </si>
  <si>
    <t>IC-3633</t>
  </si>
  <si>
    <t>Fact#: 354401 Rec#: 32660 DUARTE DEMERA FRANCISCO JAVIER</t>
  </si>
  <si>
    <t>IC-3632</t>
  </si>
  <si>
    <t>Fact#: 353067-355477 Rec#: 32659 AUTOMERCADO S.A.</t>
  </si>
  <si>
    <t>IC-3631</t>
  </si>
  <si>
    <t>Fact#: 353068-355478 Rec#: 32658 AUTOMERCADO S.A.</t>
  </si>
  <si>
    <t>IC-3630</t>
  </si>
  <si>
    <t>Fact#: 354989 Rec#: 32657 NAVARRETE CEDENO RUTH ELIZABETH</t>
  </si>
  <si>
    <t>IC-3629</t>
  </si>
  <si>
    <t>Fact#: 352058-354396 Rec#: 16960 CORTEZ AVILES PEDRO ROGELIO</t>
  </si>
  <si>
    <t>IC-3628</t>
  </si>
  <si>
    <t>Fact#: 352019-354354 Rec#: 16959 PARRALES GONZALEZ NIXA JASMIN</t>
  </si>
  <si>
    <t>IC-3627</t>
  </si>
  <si>
    <t>Fact#: 352717-355068 Rec#: 16958 MEZA PIN YESSICA PAOLA</t>
  </si>
  <si>
    <t>IC-3626</t>
  </si>
  <si>
    <t>Fact#: 350116-352362-354704 Rec#: 16957 MARCILLO COBOS DAVID FERNANDO</t>
  </si>
  <si>
    <t>IC-3625</t>
  </si>
  <si>
    <t>Fact#: 349500-351703-354037 Rec#: 16956 MARJORIE LUISA SCOTLAND TUTIVEN</t>
  </si>
  <si>
    <t>IC-3624</t>
  </si>
  <si>
    <t>Fact#: 351883-354221 Rec#: 16955 LUQUE RIVAS MARIA ROSA</t>
  </si>
  <si>
    <t>IC-3623</t>
  </si>
  <si>
    <t>Fact#: 353718 Rec#: 16954 GINGER LIZBETH GOMEZ CALDERON</t>
  </si>
  <si>
    <t>IC-3622</t>
  </si>
  <si>
    <t>Fact#: 354755 Rec#: 16953 GUAMANQUISPE FLORES ESPERANZA ANTONIETA</t>
  </si>
  <si>
    <t>IC-3621</t>
  </si>
  <si>
    <t>Fact#: 353160-355581 Rec#: 16952 TECNOLOGIAS DE BUSINESS S.A  TECBUSINESS</t>
  </si>
  <si>
    <t>IC-3620</t>
  </si>
  <si>
    <t>Fact#: 355736 Rec#: 16951 FERNANDEZ CEVALLOS S.A FERCEVSA</t>
  </si>
  <si>
    <t>IC-3619</t>
  </si>
  <si>
    <t>Fact#: 355737 Rec#: 16950 FERNANDEZ CEVALLOS S.A FERCEVSA</t>
  </si>
  <si>
    <t>IC-3618</t>
  </si>
  <si>
    <t>Fact#: 354363 Rec#: 16949 MEDINA BORJA LEONARDO JAVIER</t>
  </si>
  <si>
    <t>IC-3617</t>
  </si>
  <si>
    <t>AVILA ORTIZ GEOVANNY FABRICIO ABONA SGTE FACTURA, PAGO WESTERN UNION</t>
  </si>
  <si>
    <t>AT-3265</t>
  </si>
  <si>
    <t>N/D PACIFICO TRANSFERENCIA CANCELACIÓN DE FACTURAS#168250768, #168250769, #168250770, #168250771 CNT EP</t>
  </si>
  <si>
    <t>NDL-32</t>
  </si>
  <si>
    <t>Fact#: 351950-354287 Rec#: 32654 DURAN POLIT MARIA DANIELLA</t>
  </si>
  <si>
    <t>IC-3586</t>
  </si>
  <si>
    <t>Fact#: 3827 Rec#: 32653 GUATEMAL COLIMBA JUAN BAUTISTA</t>
  </si>
  <si>
    <t>IC-3585</t>
  </si>
  <si>
    <t>Fact#: 352990-355400 Rec#: 32652 DORCIEN S.A</t>
  </si>
  <si>
    <t>IC-3584</t>
  </si>
  <si>
    <t>Fact#: 353086-355499 Rec#: 32651 ELECTROMOOM S.A.</t>
  </si>
  <si>
    <t>IC-3583</t>
  </si>
  <si>
    <t>Fact#: 353484 Rec#: 32650 FERNANDO GABRIEL AVILES USCOCOVICH</t>
  </si>
  <si>
    <t>IC-3582</t>
  </si>
  <si>
    <t>Fact#: 354683 Rec#: 16948 CABELLO CHIRIGUAYA DAVID ELIAS</t>
  </si>
  <si>
    <t>IC-3581</t>
  </si>
  <si>
    <t>Fact#: 353238-355665 Rec#: 16947 MORANTE VILLARREAL ROBERTO OMAR</t>
  </si>
  <si>
    <t>IC-3580</t>
  </si>
  <si>
    <t>Fact#: 352321-354661 Rec#: 16946 MARIN CESAR EDUARDO</t>
  </si>
  <si>
    <t>IC-3579</t>
  </si>
  <si>
    <t>Fact#: 351533-353860 Rec#: 16945 CECILIA ISABEL PORTILLA ESPINOZA</t>
  </si>
  <si>
    <t>IC-3578</t>
  </si>
  <si>
    <t>Fact#: 3925 Rec#: 16944 MINDA POZO EDVIN ERNESTO</t>
  </si>
  <si>
    <t>IC-3577</t>
  </si>
  <si>
    <t>Fact#: 351446-353772 Rec#: 16943 MARIA ELIZABETH SANTOS MACIAS</t>
  </si>
  <si>
    <t>IC-3576</t>
  </si>
  <si>
    <t>Fact#: 352161-354503 Rec#: 16942 BERMELLO PONCE SALBADOR ATILIO</t>
  </si>
  <si>
    <t>IC-3575</t>
  </si>
  <si>
    <t>Fact#: 351445-353771 Rec#: 16941 ULISES MARTIN VARGAS FIGUEROA</t>
  </si>
  <si>
    <t>IC-3574</t>
  </si>
  <si>
    <t>Fact#: 351504-353831 Rec#: 16940 JOHANNA MARICELA CARRANZA ANCHUNDIA</t>
  </si>
  <si>
    <t>IC-3573</t>
  </si>
  <si>
    <t>Fact#: 354375 Rec#: 16939 RIVADENEIRA SACON GRACE ALEXANDRA</t>
  </si>
  <si>
    <t>IC-3572</t>
  </si>
  <si>
    <t>Fact#: 352458-354802 Rec#: 16938 BUSTAMANTE CHUQUIMARCA SANDRA ELIZABETH</t>
  </si>
  <si>
    <t>IC-3571</t>
  </si>
  <si>
    <t>Fact#: 352087-354427 Rec#: 16937 AGUINO ARTEAGA MARIA DE LOURDES</t>
  </si>
  <si>
    <t>IC-3570</t>
  </si>
  <si>
    <t>Fact#: 349911-352137-354479 Rec#: 16936 MORILLO GRIBORIO JUAN PABLO</t>
  </si>
  <si>
    <t>IC-3569</t>
  </si>
  <si>
    <t>Fact#: 352569-354912 Rec#: 16935 LOPEZ MALDONADO CARLOS ROLANDO</t>
  </si>
  <si>
    <t>IC-3568</t>
  </si>
  <si>
    <t>Fact#: 353892 Rec#: 32649 FERNANDO XAVIER DROUET CEDEÑO</t>
  </si>
  <si>
    <t>IC-3567</t>
  </si>
  <si>
    <t>Fact#: 352919-355277 Rec#: 32648 TIGUA QUIMIZ DENNYS XAVIER</t>
  </si>
  <si>
    <t>IC-3565</t>
  </si>
  <si>
    <t>Fact#: 349402-351600-353928 Rec#: 32647 CARMEN ELIZABETH BELTRAN GARCES</t>
  </si>
  <si>
    <t>IC-3564</t>
  </si>
  <si>
    <t>Fact#: 355642-355659-355660-355661 Rec#: 32646 RUIZ ROMAN ROMMEL ELIAS</t>
  </si>
  <si>
    <t>IC-3563</t>
  </si>
  <si>
    <t>Fact#: 355538 Rec#: 32645 CONSTRU-YA S.A.</t>
  </si>
  <si>
    <t>IC-3560</t>
  </si>
  <si>
    <t>CALLE DURAN DIEGO VINICIO ABONA SGTE FACTURA, BCO PACIFICO POR DEP EN CTA #DOC 0519015839</t>
  </si>
  <si>
    <t>AT-3239</t>
  </si>
  <si>
    <t>Fact#: 349992-352223-354563 Rec#: 32643 ECHEVERRIA MATA ALVARO DANIEL</t>
  </si>
  <si>
    <t>IC-3482</t>
  </si>
  <si>
    <t>Fact#: 347274-349751-351970 Rec#: 32642 AGUILAR CARDENAS EDWIN MARCELO</t>
  </si>
  <si>
    <t>IC-3481</t>
  </si>
  <si>
    <t>Fact#: 349697-351916-354254 Rec#: 32641 SUQUILANDA VERA MICHAEL ANTONIO</t>
  </si>
  <si>
    <t>IC-3480</t>
  </si>
  <si>
    <t>Fact#: 355775 Rec#: 32640 ADMINASES S A</t>
  </si>
  <si>
    <t>IC-3479</t>
  </si>
  <si>
    <t>Fact#: 353389 Rec#: 32639 STEFFIE GALLESE DE DUNN</t>
  </si>
  <si>
    <t>IC-3478</t>
  </si>
  <si>
    <t>Fact#: 355738 Rec#: 32638 MÜLLER CARDENAS MICHAEL</t>
  </si>
  <si>
    <t>IC-3477</t>
  </si>
  <si>
    <t>Fact#: 351968-354304 Rec#: 32637 ARIAS SALAZAR KATHERINE JUSETH</t>
  </si>
  <si>
    <t>IC-3476</t>
  </si>
  <si>
    <t>Fact#: 353430 Rec#: 32636 LUIS EDUARDO BAQUERIZO BRAND</t>
  </si>
  <si>
    <t>IC-3475</t>
  </si>
  <si>
    <t>Fact#: 352913-355271 Rec#: 32635 SOLEDISPA CHIPRE SANDRA GISELA</t>
  </si>
  <si>
    <t>IC-3474</t>
  </si>
  <si>
    <t>Fact#: 353615 Rec#: 32634 GRACIELA GUADALUPE MEREJILDO VERA</t>
  </si>
  <si>
    <t>IC-3473</t>
  </si>
  <si>
    <t>Fact#: 351365-353695 Rec#: 32633 MARCOS GABRIEL ECHEVERRIA GUTIERREZ</t>
  </si>
  <si>
    <t>IC-3472</t>
  </si>
  <si>
    <t>Fact#: 351194-353525 Rec#: 32632 VICENTE  IMAICELA ROSILLO</t>
  </si>
  <si>
    <t>IC-3471</t>
  </si>
  <si>
    <t>Fact#: 351129-353461 Rec#: 32631 LAURO DAVID TORRES CARRILLO</t>
  </si>
  <si>
    <t>IC-3470</t>
  </si>
  <si>
    <t>Fact#: 354660 Rec#: 16934 PARRALES CABRERA TEOFILO CELESTINO</t>
  </si>
  <si>
    <t>IC-3469</t>
  </si>
  <si>
    <t>Fact#: 351925-354260 Rec#: 16933 GONZALEZ MARTINEZ NINFA KARINA</t>
  </si>
  <si>
    <t>IC-3468</t>
  </si>
  <si>
    <t>Fact#: 354256 Rec#: 16932 ARROBA VALENCIA  JULIO ZENON</t>
  </si>
  <si>
    <t>IC-3467</t>
  </si>
  <si>
    <t>Fact#: 351433-353759 Rec#: 16931 TERESA LEONOR SALAZAR PLUAS</t>
  </si>
  <si>
    <t>IC-3466</t>
  </si>
  <si>
    <t>Fact#: 355680 Rec#: 16930 REX PLASTICS S.A.</t>
  </si>
  <si>
    <t>IC-3465</t>
  </si>
  <si>
    <t>Fact#: 352204-354545 Rec#: 16929 QUIMI LOPEZ FROILAN TITO</t>
  </si>
  <si>
    <t>IC-3464</t>
  </si>
  <si>
    <t>Fact#: 352570-354913 Rec#: 16928 GUZMAN PONGUILLO MAYRA AZUCENA</t>
  </si>
  <si>
    <t>IC-3463</t>
  </si>
  <si>
    <t>Fact#: 352757-355108 Rec#: 16927 ALAVA CORNEJO JOSE ISRAEL</t>
  </si>
  <si>
    <t>IC-3462</t>
  </si>
  <si>
    <t>Fact#: 355061 Rec#: 16926 PILLIGUA ANCHUNDIA SEGUNDO BAUDILLO</t>
  </si>
  <si>
    <t>IC-3461</t>
  </si>
  <si>
    <t>Fact#: 354105 Rec#: 16925 TAMAYO CARABALLOSO LISANDRA MERCEDES</t>
  </si>
  <si>
    <t>IC-3460</t>
  </si>
  <si>
    <t>Fact#: 355243 Rec#: 16924 ANDRADE RIVERA RAFAEL ALBERTO</t>
  </si>
  <si>
    <t>IC-3459</t>
  </si>
  <si>
    <t>Fact#: 354141 Rec#: 16923 VASQUEZ AYALA MARIA DE LOURDES</t>
  </si>
  <si>
    <t>IC-3458</t>
  </si>
  <si>
    <t>Fact#: 3775-3983 Rec#: 16922 AGUILAR ECHEVERRIA LUIS FERNANDO</t>
  </si>
  <si>
    <t>IC-3457</t>
  </si>
  <si>
    <t>Fact#: 355786 Rec#: 16921 LUZURIAGA CAMPOVERDE MILTON JAIRO</t>
  </si>
  <si>
    <t>IC-3456</t>
  </si>
  <si>
    <t>Fact#: 355785 Rec#: 16920 LUZURIAGA CAMPOVERDE MILTON JAIRO</t>
  </si>
  <si>
    <t>IC-3455</t>
  </si>
  <si>
    <t>Fact#: 352112-354452 Rec#: 16919 MINA MONTANO JUVER RUBEN</t>
  </si>
  <si>
    <t>IC-3454</t>
  </si>
  <si>
    <t>Fact#: 355425 Rec#: 32630 SOLUCIONES SEGURAS S.A</t>
  </si>
  <si>
    <t>IC-3440</t>
  </si>
  <si>
    <t>Fact#: 355473 Rec#: 32629 WANHAI LINES ECUADOR S.A.</t>
  </si>
  <si>
    <t>IC-3439</t>
  </si>
  <si>
    <t>Fact#: 339580-343124 Rec#: 32626 ROSERO CRUZ MARIA AUXILIADORA</t>
  </si>
  <si>
    <t>IC-3427</t>
  </si>
  <si>
    <t>Fact#: 352337-354680 Rec#: 16918 PIZA POZUELO FERNANDO</t>
  </si>
  <si>
    <t>IC-3424</t>
  </si>
  <si>
    <t>Fact#: 351357-353687 Rec#: 16917 EVELYN DAYANA LINO DELGADO</t>
  </si>
  <si>
    <t>IC-3423</t>
  </si>
  <si>
    <t>Fact#: 353818 Rec#: 16916 JAVIER ENRIQUE ARTEAGA MENENDEZ</t>
  </si>
  <si>
    <t>IC-3402</t>
  </si>
  <si>
    <t>Fact#: 351449-353775 Rec#: 16915 JERRY JEFFREY GARCIA HUAYAMAVE</t>
  </si>
  <si>
    <t>IC-3401</t>
  </si>
  <si>
    <t>Fact#: 351657-353988 Rec#: 16914 ALEX RICARDO POLIT LUNA</t>
  </si>
  <si>
    <t>IC-3400</t>
  </si>
  <si>
    <t>Fact#: 352061-354400 Rec#: 16913 BUENAVENTURA RODRIGUEZ MARIA DEL CARMEN</t>
  </si>
  <si>
    <t>IC-3399</t>
  </si>
  <si>
    <t>Fact#: 355255 Rec#: 16912 HIDROVO BARREIRO JOSE MIGUEL RUBEN</t>
  </si>
  <si>
    <t>IC-3398</t>
  </si>
  <si>
    <t>Fact#: 352304-354644 Rec#: 16911 BALSECA CALVA GRACIELA RAQUEL</t>
  </si>
  <si>
    <t>IC-3397</t>
  </si>
  <si>
    <t>Fact#: 352884-355244 Rec#: 32628 ALZAMORA BATALLA BLANCA LEONOR</t>
  </si>
  <si>
    <t>IC-3429</t>
  </si>
  <si>
    <t>Fact#: 3975 Rec#: 32627 CABEZAS GUERRA MARIA DEL CARMEN</t>
  </si>
  <si>
    <t>IC-3428</t>
  </si>
  <si>
    <t>Fact#: 354464 Rec#: 16910 MOREIRA VELEZ MANUEL ISIDRO</t>
  </si>
  <si>
    <t>IC-3396</t>
  </si>
  <si>
    <t>Fact#: 353558 Rec#: 16909 ARMANDO ROBERTO  YAGUAL BRITO</t>
  </si>
  <si>
    <t>IC-3395</t>
  </si>
  <si>
    <t>Fact#: 353694 Rec#: 16908 XIMENA DE LOURDES VASQUEZ HINOJOSA</t>
  </si>
  <si>
    <t>IC-3394</t>
  </si>
  <si>
    <t>Fact#: 351792-354130 Rec#: 16907 SUAREZ PALMA JOSE LUIS</t>
  </si>
  <si>
    <t>IC-3393</t>
  </si>
  <si>
    <t>Fact#: 354175 Rec#: 16906 MERCHAN  PEREZ FABIAN BERNARDINO</t>
  </si>
  <si>
    <t>IC-3392</t>
  </si>
  <si>
    <t>Fact#: 351090-353421 Rec#: 16905 DELIA AMPARO SALMERON ACOSTA</t>
  </si>
  <si>
    <t>IC-3391</t>
  </si>
  <si>
    <t>Fact#: 352264-354603 Rec#: 16904 CUEVA SAREZ JENNIFER STEFANIA</t>
  </si>
  <si>
    <t>IC-3390</t>
  </si>
  <si>
    <t>Fact#: 355111 Rec#: 16903 SORIA LAMAN HARRY SUN</t>
  </si>
  <si>
    <t>IC-3389</t>
  </si>
  <si>
    <t>Fact#: 354085 Rec#: 16902 YAGUAL GOMEZ JOHAN ALEJANDRO</t>
  </si>
  <si>
    <t>IC-3388</t>
  </si>
  <si>
    <t>Fact#: 353280-355710 Rec#: 16901 TRSC ENTERPRISES S.A</t>
  </si>
  <si>
    <t>IC-3387</t>
  </si>
  <si>
    <t>Fact#: 353374 Rec#: 32656 OTECEL</t>
  </si>
  <si>
    <t>IC-3594</t>
  </si>
  <si>
    <t>Fact#: 355772 Rec#: 32644 REPROLIMIT CIA.LTDA</t>
  </si>
  <si>
    <t>IC-3483</t>
  </si>
  <si>
    <t>Fact#: 353379 Rec#: 32625 Corporación Nacional de Telecomunicaciones-CNT EP</t>
  </si>
  <si>
    <t>IC-3415</t>
  </si>
  <si>
    <t>Fact#: 355744 Rec#: 32624 EMPRESA PUBLICA MUNICIPAL PARA LA GESTIÓN DE LA INNOVACIÓN  Y LA COMPETITIVIDAD, EP</t>
  </si>
  <si>
    <t>IC-3414</t>
  </si>
  <si>
    <t>Fact#: 354299 Rec#: 32623 SOXO QUICHIMBO IVONNE ALEXANDRA</t>
  </si>
  <si>
    <t>IC-3410</t>
  </si>
  <si>
    <t>Fact#: 354193 Rec#: 32622 VARGAS TORRES ZENIA</t>
  </si>
  <si>
    <t>IC-3409</t>
  </si>
  <si>
    <t>Fact#: 353208-355633 Rec#: 32621 SERVICIO &amp; MANTENIMIENTO INDUSTRIAL MANSEINSAJAB S.A</t>
  </si>
  <si>
    <t>IC-3408</t>
  </si>
  <si>
    <t>Fact#: 354434 Rec#: 32620 REIMBERG BADUY PETER PAUL</t>
  </si>
  <si>
    <t>IC-3407</t>
  </si>
  <si>
    <t>Fact#: 355388 Rec#: 32619 ASOC. PRO. NEW YORK 12 DE SEPTIEMBRE</t>
  </si>
  <si>
    <t>IC-3406</t>
  </si>
  <si>
    <t>Fact#: 355381 Rec#: 32618 ASOC. PRO. NEW YORK 12 DE SEPTIEMBRE</t>
  </si>
  <si>
    <t>IC-3405</t>
  </si>
  <si>
    <t>Fact#: 355005 Rec#: 32617 MARTINEZ PUGA XAVIER ENRRIQUE</t>
  </si>
  <si>
    <t>IC-3404</t>
  </si>
  <si>
    <t>Fact#: 353714 Rec#: 32616 MIRIAM ANTONIETA MARIDUEÑA VALENZUELA</t>
  </si>
  <si>
    <t>IC-3403</t>
  </si>
  <si>
    <t>Fact#: 355714 Rec#: 16900 BRODERIN S.A</t>
  </si>
  <si>
    <t>IC-3386</t>
  </si>
  <si>
    <t>Fact#: 354296 Rec#: 16899 VASQUEZ DORA JUAN JOSE</t>
  </si>
  <si>
    <t>IC-3385</t>
  </si>
  <si>
    <t>Fact#: 354432 Rec#: 16898 YUMBLA MENDIETA MONICA ELIZABETH</t>
  </si>
  <si>
    <t>IC-3384</t>
  </si>
  <si>
    <t>Fact#: 354495 Rec#: 16897 JIMA BRAVO  JOSE FLORENCIO</t>
  </si>
  <si>
    <t>IC-3383</t>
  </si>
  <si>
    <t>Fact#: 341501-354624 Rec#: 16896 RAMOS PACHAY JOSE MANUEL</t>
  </si>
  <si>
    <t>IC-3382</t>
  </si>
  <si>
    <t>Fact#: 352227-354567 Rec#: 16895 BENITEZ SIGUENZA CECILIA DEL CARMEN</t>
  </si>
  <si>
    <t>IC-3381</t>
  </si>
  <si>
    <t>Fact#: 352308-354648 Rec#: 16894 VERA VELOZ LISSETTE IRENE</t>
  </si>
  <si>
    <t>IC-3380</t>
  </si>
  <si>
    <t>Fact#: 353408 Rec#: 16893 LIDIA JUDITH OJEDA RUIZ</t>
  </si>
  <si>
    <t>IC-3379</t>
  </si>
  <si>
    <t>Fact#: 3846 Rec#: 16892 SILVA REA OLIVO AMADO</t>
  </si>
  <si>
    <t>IC-3378</t>
  </si>
  <si>
    <t>Fact#: 354331 Rec#: 16891 PILAY QUINDE ALEXI ANDRES</t>
  </si>
  <si>
    <t>IC-3377</t>
  </si>
  <si>
    <t>Fact#: 351406-353732 Rec#: 16890 SARA YAZMIN MOLINA ASENCIO</t>
  </si>
  <si>
    <t>IC-3376</t>
  </si>
  <si>
    <t>Fact#: 354910 Rec#: 16889 SANCHEZ PEREZ FRANCISCO ROBERTO</t>
  </si>
  <si>
    <t>IC-3375</t>
  </si>
  <si>
    <t>Fact#: 354420 Rec#: 16888 MAYEZA REGALADO JIMMY HARRY</t>
  </si>
  <si>
    <t>IC-3374</t>
  </si>
  <si>
    <t>Fact#: 352681-355027 Rec#: 16887 HOLGUIN VAQUE PEDRO PABLO</t>
  </si>
  <si>
    <t>IC-3373</t>
  </si>
  <si>
    <t>Fact#: 355606 Rec#: 16886 R.C.N CONSTRUCIONES S.A</t>
  </si>
  <si>
    <t>IC-3372</t>
  </si>
  <si>
    <t>Fact#: 355607 Rec#: 16885 R.C.N CONSTRUCIONES S.A</t>
  </si>
  <si>
    <t>IC-3371</t>
  </si>
  <si>
    <t>Fact#: 352357-354699 Rec#: 16884 MARQUEZ SELLAN NICOLAS AGAPITO</t>
  </si>
  <si>
    <t>IC-3370</t>
  </si>
  <si>
    <t>Fact#: 352667-355011 Rec#: 16883 CABEZAS QUINONEZ LEONELA KATHERINE</t>
  </si>
  <si>
    <t>IC-3369</t>
  </si>
  <si>
    <t>Fact#: 3885 Rec#: 16882 ESPIN BIFARINI LOURDES TAMARA</t>
  </si>
  <si>
    <t>IC-3368</t>
  </si>
  <si>
    <t>Fact#: 354153 Rec#: 16881 AGUILAR AVILES ANDREA CAROLINA</t>
  </si>
  <si>
    <t>IC-3367</t>
  </si>
  <si>
    <t>Fact#: 354959 Rec#: 16880 MACHACILLA QUINCHE MARIO UBALDO</t>
  </si>
  <si>
    <t>IC-3366</t>
  </si>
  <si>
    <t>Fact#: 351166-353496 Rec#: 16879 MARCOS ALFREDO CHANG HI FONG</t>
  </si>
  <si>
    <t>IC-3365</t>
  </si>
  <si>
    <t>Fact#: 352496-354841 Rec#: 16878 ARBOLEDA CORTEZ CRUZ</t>
  </si>
  <si>
    <t>IC-3364</t>
  </si>
  <si>
    <t>Fact#: 351414-353740 Rec#: 16877 KEVIN BLADIMIR PONCE GREFA</t>
  </si>
  <si>
    <t>IC-3363</t>
  </si>
  <si>
    <t>Fact#: 354278 Rec#: 16876 XIAOBAO WENG</t>
  </si>
  <si>
    <t>IC-3362</t>
  </si>
  <si>
    <t>Fact#: 350191-352451-354795 Rec#: 16875 VERA DOMINGUEZ JOSE MARCELO</t>
  </si>
  <si>
    <t>IC-3361</t>
  </si>
  <si>
    <t>Fact#: 351707-354041 Rec#: 16874 PEDRO ROBERTO MERELLO LOPEZ</t>
  </si>
  <si>
    <t>IC-3360</t>
  </si>
  <si>
    <t>Fact#: 354348 Rec#: 16873 ROMAN ALVARADO LILIAN ISIDORA</t>
  </si>
  <si>
    <t>IC-3359</t>
  </si>
  <si>
    <t>Fact#: 352066-354405 Rec#: 16872 ESCOBAR HERRERA EDISON EDUARDO</t>
  </si>
  <si>
    <t>IC-3358</t>
  </si>
  <si>
    <t>Fact#: 351044 Rec#: 32615 CONSORCIO ECUATORIANO DE TELECOMUNICACIONES S.A. CONECEL</t>
  </si>
  <si>
    <t>IC-3346</t>
  </si>
  <si>
    <t>Fact#: 354059 Rec#: 32614 DANIELA MELISSA MORAN RUGEL</t>
  </si>
  <si>
    <t>IC-3336</t>
  </si>
  <si>
    <t>AMERICAN EXPRESS CANCELACION DEBITO TARJETAS GUAYAQUIL- PAGO DE FACT 353666- 353994- 354128- 355624- 355627- 354390- 354649- 354749- 354857- 355541- 354906- 354976- 354908- 354705- 354853- 355740- 355114- 355166- 355148- 355200- 355192-355064 355214</t>
  </si>
  <si>
    <t>VISA - MASTERCARD - PACIFICARD CANCELACION DEBITO TARJETAS- PAGO DE FACT 351310- 353639- 353023- 355434- 351347- 353677- 351591- 353920- 352399-354739- 352761- 355112- 352748- 355098- 355135- 3755- 3953- 355234- 355512- 355513- 355522</t>
  </si>
  <si>
    <t>Fact#: 354909 Rec#: 32770 GABINO MIRANDA DAVID EDUARDO</t>
  </si>
  <si>
    <t>IC-4254</t>
  </si>
  <si>
    <t>Fact#: 353375 Rec#: 32726 Corporación Nacional de Telecomunicaciones-CNT EP</t>
  </si>
  <si>
    <t>IC-4046</t>
  </si>
  <si>
    <t>Fact#: 352585-354930 Rec#: 32613 LARA CHERE FREDY GONZALO</t>
  </si>
  <si>
    <t>IC-3315</t>
  </si>
  <si>
    <t>Fact#: 351825-354165 Rec#: 32612 BAQUERO PILOSO OTTO XAVIER</t>
  </si>
  <si>
    <t>IC-3314</t>
  </si>
  <si>
    <t>Fact#: 354597 Rec#: 32611 ANDRADE AMOROZO AUGUSTO GUIDO</t>
  </si>
  <si>
    <t>IC-3313</t>
  </si>
  <si>
    <t>Fact#: 353587 Rec#: 32610 HUGO RENE LUNA</t>
  </si>
  <si>
    <t>IC-3312</t>
  </si>
  <si>
    <t>Fact#: 3896 Rec#: 16871 GUERRERO CASTRO ROSA ELVIRA</t>
  </si>
  <si>
    <t>IC-3304</t>
  </si>
  <si>
    <t>Fact#: 354619 Rec#: 16870 CABRERA JIMENES FAUSTO IBAN</t>
  </si>
  <si>
    <t>IC-3303</t>
  </si>
  <si>
    <t>Fact#: 351778-354115 Rec#: 16869 MORA GUERRERO HILDA ANTONIETA</t>
  </si>
  <si>
    <t>IC-3302</t>
  </si>
  <si>
    <t>Fact#: 351801-354140 Rec#: 16868 CARRIEL DELGADO SIRLYS JADIRA</t>
  </si>
  <si>
    <t>IC-3301</t>
  </si>
  <si>
    <t>Fact#: 354441 Rec#: 16867 GUERRERO CRESPIN JULIO ENRIQUE</t>
  </si>
  <si>
    <t>IC-3300</t>
  </si>
  <si>
    <t>Fact#: 354486 Rec#: 16866 SALAZAR TELLO NICOLAS EDUARDO</t>
  </si>
  <si>
    <t>IC-3299</t>
  </si>
  <si>
    <t>Fact#: 351519-353847 Rec#: 16865 MICHAEL MAURICIO MORLA MERO</t>
  </si>
  <si>
    <t>IC-3298</t>
  </si>
  <si>
    <t>Fact#: 354403 Rec#: 16864 AGUIRRE HURTADO KATHERINE ELIZABETH</t>
  </si>
  <si>
    <t>IC-3297</t>
  </si>
  <si>
    <t>Fact#: 339637-343182-346210 Rec#: 16863 BLOISE CORTAZAR LUIGI BRUNO</t>
  </si>
  <si>
    <t>IC-3296</t>
  </si>
  <si>
    <t>Fact#: 351905-354243 Rec#: 16862 ANANGONO COTTO ALEXANDRA MARIBEL</t>
  </si>
  <si>
    <t>IC-3295</t>
  </si>
  <si>
    <t>Fact#: 354808 Rec#: 16861 ARROYO MOURA RENE PATRICIO</t>
  </si>
  <si>
    <t>IC-3294</t>
  </si>
  <si>
    <t>Fact#: 3835 Rec#: 16860 CADENA CHONTASI OLGA MARIA</t>
  </si>
  <si>
    <t>IC-3293</t>
  </si>
  <si>
    <t>Fact#: 351840-354181 Rec#: 16859 QUIÑONEZ VILLOTA KATTY ELIANA</t>
  </si>
  <si>
    <t>IC-3292</t>
  </si>
  <si>
    <t>Fact#: 351650-353981 Rec#: 16858 JACKELINE LUCIA LOOR ORTEGA</t>
  </si>
  <si>
    <t>IC-3291</t>
  </si>
  <si>
    <t>Fact#: 353220-355645 Rec#: 16857 VIOSCULPT ECUADOR S.A.</t>
  </si>
  <si>
    <t>IC-3290</t>
  </si>
  <si>
    <t>Fact#: 353518 Rec#: 16856 LAURA BEATRIZ  ENCALADA ESPINOZA</t>
  </si>
  <si>
    <t>IC-3289</t>
  </si>
  <si>
    <t>Fact#: 354735 Rec#: 16855 MORA SANCHEZ DIANA LISSETH</t>
  </si>
  <si>
    <t>IC-3288</t>
  </si>
  <si>
    <t>Fact#: 352689-355035 Rec#: 16854 LANDA SANCHEZ JAZMIN ALEXANDRA</t>
  </si>
  <si>
    <t>IC-3287</t>
  </si>
  <si>
    <t>Fact#: 354879 Rec#: 16853 FRANCO BARRAGAN MARLON JULIO</t>
  </si>
  <si>
    <t>IC-3286</t>
  </si>
  <si>
    <t>Fact#: 353013-355423 Rec#: 16852 IGLESIA DE JESUCRISTO SUD</t>
  </si>
  <si>
    <t>IC-3285</t>
  </si>
  <si>
    <t>Fact#: 352961-355317 Rec#: 16851 OCHOA RUIZ JORGE LUIS</t>
  </si>
  <si>
    <t>IC-3284</t>
  </si>
  <si>
    <t>Fact#: 354558 Rec#: 16850 ORELLANA CALDERON JUAN CARLOS</t>
  </si>
  <si>
    <t>IC-3283</t>
  </si>
  <si>
    <t>Fact#: 3648-3845 Rec#: 16849 ZAMBRANO OLMEDO VERONICA PATRICIA</t>
  </si>
  <si>
    <t>IC-3282</t>
  </si>
  <si>
    <t>Fact#: 350021-352255-354594 Rec#: 16848 CALONGE GUERRERO JAIR</t>
  </si>
  <si>
    <t>IC-3281</t>
  </si>
  <si>
    <t>Fact#: 355703 Rec#: 16847 SPORTMEDIC.S.A</t>
  </si>
  <si>
    <t>IC-3280</t>
  </si>
  <si>
    <t>Fact#: 353713 Rec#: 16846 CINDY LORENA BAJAÑA BELTRAN</t>
  </si>
  <si>
    <t>IC-3279</t>
  </si>
  <si>
    <t>Fact#: 353449 Rec#: 16845 MORAIMA SEMINARIO TOLEDO</t>
  </si>
  <si>
    <t>IC-3278</t>
  </si>
  <si>
    <t>Fact#: 349311-351501-353828 Rec#: 16844 CHRISTIAN RODIAN GONZALEZ ZAMBRANO</t>
  </si>
  <si>
    <t>IC-3277</t>
  </si>
  <si>
    <t>Fact#: 351910-354247 Rec#: 16843 SALEM ONETO MARIA AUXILIADORA</t>
  </si>
  <si>
    <t>IC-3276</t>
  </si>
  <si>
    <t>Fact#: 352427-354768 Rec#: 16842 LUCIN DE LA A ANA GERTRUDIS</t>
  </si>
  <si>
    <t>IC-3275</t>
  </si>
  <si>
    <t>Fact#: 354529 Rec#: 16841 CRUZ MONTANO CLAUDIA JOHANNA</t>
  </si>
  <si>
    <t>IC-3274</t>
  </si>
  <si>
    <t>Fact#: 352655-355001 Rec#: 16840 ENRIQUEZ LOMBEIDA ROSA ISABEL</t>
  </si>
  <si>
    <t>IC-3273</t>
  </si>
  <si>
    <t>Fact#: 354953 Rec#: 16839 ARAUJO AGUIRRE JUAN JOSE</t>
  </si>
  <si>
    <t>IC-3272</t>
  </si>
  <si>
    <t>Fact#: 355574 Rec#: 32609 SINERGIA MARIN SANCHEZ S.A. SINERMASA</t>
  </si>
  <si>
    <t>IC-3197</t>
  </si>
  <si>
    <t>Fact#: 354307 Rec#: 32734 LOGROÑO REYES VICENTE JAVIER</t>
  </si>
  <si>
    <t>IC-4068</t>
  </si>
  <si>
    <t>Fact#: 349203-351389-353717 Rec#: 32608 EDISON GEOVANNY MEDINA SANGOLUISA</t>
  </si>
  <si>
    <t>IC-3080</t>
  </si>
  <si>
    <t>Fact#: 355146 Rec#: 32607 ESCALANTE BUSTAMANTE MARIA GABRIELA</t>
  </si>
  <si>
    <t>IC-3079</t>
  </si>
  <si>
    <t>Fact#: 353462 Rec#: 32606 ALVARO CORNEJO RODRIGUEZ</t>
  </si>
  <si>
    <t>IC-3078</t>
  </si>
  <si>
    <t>Fact#: 353317-355752 Rec#: 32605 JAUREGUI RICO FERNANDO</t>
  </si>
  <si>
    <t>IC-3077</t>
  </si>
  <si>
    <t>Fact#: 353298-355731 Rec#: 32604 PAN ZI</t>
  </si>
  <si>
    <t>IC-3076</t>
  </si>
  <si>
    <t>Fact#: 353297-355730 Rec#: 32603 PAN ZI</t>
  </si>
  <si>
    <t>IC-3075</t>
  </si>
  <si>
    <t>Fact#: 351476-353805 Rec#: 32602 CAROLINA ALICIA EGAS NUÑEZ</t>
  </si>
  <si>
    <t>IC-3074</t>
  </si>
  <si>
    <t>Fact#: 354124 Rec#: 32601 RUIZ VELEZ LIBIA KARINA</t>
  </si>
  <si>
    <t>IC-3073</t>
  </si>
  <si>
    <t>Fact#: 355598 Rec#: 32600 DELGADO VINTIMILLA CARLOS FERNANDO</t>
  </si>
  <si>
    <t>IC-3072</t>
  </si>
  <si>
    <t>Fact#: 355103 Rec#: 32599 ANDRADE FLORENCIA  EMILIO JOSE</t>
  </si>
  <si>
    <t>IC-3071</t>
  </si>
  <si>
    <t>Fact#: 353090-355503 Rec#: 32598 WILMER JONAS MEJIA LEON</t>
  </si>
  <si>
    <t>IC-3070</t>
  </si>
  <si>
    <t>Fact#: 352672-355018 Rec#: 32597 CADENA CHONG SEGUNDO NAPOLEON</t>
  </si>
  <si>
    <t>IC-3069</t>
  </si>
  <si>
    <t>Fact#: 354357 Rec#: 32596 ESPANA BAJANA STEFANIA ELIZABETH</t>
  </si>
  <si>
    <t>IC-3068</t>
  </si>
  <si>
    <t>Fact#: 351700-354034 Rec#: 16838 JUVIKA JOHANNA CABUYALES HUACON</t>
  </si>
  <si>
    <t>IC-3067</t>
  </si>
  <si>
    <t>Fact#: 355110 Rec#: 16837 GONZALEZ BARRERA ANABEL NATALI</t>
  </si>
  <si>
    <t>IC-3066</t>
  </si>
  <si>
    <t>Fact#: 352421-354762 Rec#: 16836 BERMEO ANDRADE RITA AZUCENA</t>
  </si>
  <si>
    <t>IC-3065</t>
  </si>
  <si>
    <t>Fact#: 353359 Rec#: 16835 GREENCORP SUPPLIES AND GRESURESA S.A</t>
  </si>
  <si>
    <t>IC-3064</t>
  </si>
  <si>
    <t>Fact#: 354643 Rec#: 16834 JURADO VELEZ JONNY EUGENIO</t>
  </si>
  <si>
    <t>IC-3063</t>
  </si>
  <si>
    <t>Fact#: 351694-354028 Rec#: 16833 ELIDA DEL CARMEN MOREIRA VELEZ</t>
  </si>
  <si>
    <t>IC-3062</t>
  </si>
  <si>
    <t>Fact#: 354773 Rec#: 16832 ALZAMORA ALVARADO HECTOR JAVIER</t>
  </si>
  <si>
    <t>IC-3061</t>
  </si>
  <si>
    <t>Fact#: 353153 Rec#: 16831 SANCHEZ TIMM RAFAEL ANDRES</t>
  </si>
  <si>
    <t>IC-3060</t>
  </si>
  <si>
    <t>Fact#: 352096-354436 Rec#: 16830 CHOLOTA OQUENDO JORDAN GONZALO</t>
  </si>
  <si>
    <t>IC-3059</t>
  </si>
  <si>
    <t>Fact#: 352285-354625 Rec#: 16829 RAMOS PACHAY JOSE MANUEL</t>
  </si>
  <si>
    <t>IC-3058</t>
  </si>
  <si>
    <t>Fact#: 353747 Rec#: 16828 ANDREA CANAHUATI CHAIN</t>
  </si>
  <si>
    <t>IC-3057</t>
  </si>
  <si>
    <t>Fact#: 354158 Rec#: 16827 PINO MATAMOROS GALO EFRAIN</t>
  </si>
  <si>
    <t>IC-3056</t>
  </si>
  <si>
    <t>Fact#: 352584-354929 Rec#: 16826 MORAN MOSQUERA JORGE RAMON</t>
  </si>
  <si>
    <t>IC-3055</t>
  </si>
  <si>
    <t>Fact#: 3655-3852 Rec#: 16825 TIO ALVAREZ ADRIAN</t>
  </si>
  <si>
    <t>IC-3054</t>
  </si>
  <si>
    <t>Fact#: 351434-353760 Rec#: 16824 MOISES SIGIFREDO OBANDO MONTENEGRO</t>
  </si>
  <si>
    <t>IC-3053</t>
  </si>
  <si>
    <t>Fact#: 353609 Rec#: 16823 BELLA FRANCISCA FARIAS BANEGAS</t>
  </si>
  <si>
    <t>IC-3052</t>
  </si>
  <si>
    <t>Fact#: 352982 Rec#: 16822 ASOCIACION DE PROPIETARIOS VALLE ALTO ETAPA PARIS</t>
  </si>
  <si>
    <t>IC-3051</t>
  </si>
  <si>
    <t>Fact#: 321577-324332-327110-329879-332736-335661-338604-341596-345120-347620 Rec#: 16821 TACURY CALDERON CARLOS ALBERTO</t>
  </si>
  <si>
    <t>IC-3050</t>
  </si>
  <si>
    <t>Fact#: 3882 Rec#: 16820 SALINAS GONZALEZ JAIME PATRICIO</t>
  </si>
  <si>
    <t>IC-3049</t>
  </si>
  <si>
    <t>Fact#: 353563 Rec#: 16819 NELIS MARIA PINARGOTE YEPEZ</t>
  </si>
  <si>
    <t>IC-3048</t>
  </si>
  <si>
    <t>Fact#: 351837-354177 Rec#: 16818 SALTOS RODRIGUEZ ANDREA EDITH</t>
  </si>
  <si>
    <t>IC-3047</t>
  </si>
  <si>
    <t>Fact#: 350454-352738-355088 Rec#: 16817 VALLEJO MEDRANDA YURI MAURICIO</t>
  </si>
  <si>
    <t>IC-3046</t>
  </si>
  <si>
    <t>Fact#: 354251 Rec#: 16816 CASTRO DORADO MARJORIE LUCIA</t>
  </si>
  <si>
    <t>IC-3045</t>
  </si>
  <si>
    <t>Fact#: 351998-354333 Rec#: 16815 RUIZ SOLANO KELVIL ORLANDO</t>
  </si>
  <si>
    <t>IC-3044</t>
  </si>
  <si>
    <t>Fact#: 351615-353943 Rec#: 16814 RUTH ANGELICA VERDEZOTO GAIBOR</t>
  </si>
  <si>
    <t>IC-3043</t>
  </si>
  <si>
    <t>Fact#: 352200-354542 Rec#: 16813 ANZULES LEMA JUAN GABRIEL</t>
  </si>
  <si>
    <t>IC-3042</t>
  </si>
  <si>
    <t>Fact#: 353555 Rec#: 16812 RIOS ORELLANA INGRID DE LA CRUZ</t>
  </si>
  <si>
    <t>IC-3041</t>
  </si>
  <si>
    <t>Fact#: 353030 Rec#: 32595 JORGE RODRIGUEZ Y DUQUE</t>
  </si>
  <si>
    <t>IC-3037</t>
  </si>
  <si>
    <t>Fact#: 352742-355092 Rec#: 32594 CAGUANA VELESACA NORMA ALEXANDRA</t>
  </si>
  <si>
    <t>IC-3032</t>
  </si>
  <si>
    <t>Fact#: 350518-352816-355182 Rec#: 32593 REYES HERRERA SILVIA LORENA</t>
  </si>
  <si>
    <t>IC-3028</t>
  </si>
  <si>
    <t>Fact#: 354777 Rec#: 32592 ARANA BARROS AMBAR GEOVANA</t>
  </si>
  <si>
    <t>IC-3027</t>
  </si>
  <si>
    <t>Fact#: 355466-355468 Rec#: 32590 JUAYATABC TELEVISION S.A.</t>
  </si>
  <si>
    <t>IC-3015</t>
  </si>
  <si>
    <t>Fact#: 314426-328095-330901-333793-336737-339731-343274-346302-348752 Rec#: 32589 LABMAC S.A.</t>
  </si>
  <si>
    <t>IC-3014</t>
  </si>
  <si>
    <t>Fact#: 355672 Rec#: 32591 MARRIOTT S.A</t>
  </si>
  <si>
    <t>IC-3025</t>
  </si>
  <si>
    <t>Fact#: 353047-353048-355457-355458 Rec#: 32588 REFRIGERACIÓN INDUSTRIAL CORNEJO REFRICOR-EC CIA.</t>
  </si>
  <si>
    <t>IC-3013</t>
  </si>
  <si>
    <t>Fact#: 354852 Rec#: 16811 CERCADO MENDOZA MARIA AUXILIADORA</t>
  </si>
  <si>
    <t>IC-2996</t>
  </si>
  <si>
    <t>Fact#: 353643 Rec#: 16810 CESAR AUGUSTO BAQUERIZO AROSEMENA</t>
  </si>
  <si>
    <t>IC-2995</t>
  </si>
  <si>
    <t>Fact#: 351982-354317 Rec#: 16809 MENDEZ VILLON CARMEN MARISOL</t>
  </si>
  <si>
    <t>IC-2994</t>
  </si>
  <si>
    <t>Fact#: 351797-354135 Rec#: 16808 MANTILLA ABAD DARWIN ALEX</t>
  </si>
  <si>
    <t>IC-2993</t>
  </si>
  <si>
    <t>Fact#: 354040 Rec#: 16807 OSCAR LEONEL MONTERO HINOJOSA</t>
  </si>
  <si>
    <t>IC-2992</t>
  </si>
  <si>
    <t>Fact#: 354282 Rec#: 16806 GOMEZ PENAFIEL BLANCA VICTORIA</t>
  </si>
  <si>
    <t>IC-2991</t>
  </si>
  <si>
    <t>Fact#: 351985-354319 Rec#: 16805 BURGOS MERCHAN UVENCIO ELICIO</t>
  </si>
  <si>
    <t>IC-2990</t>
  </si>
  <si>
    <t>Fact#: 354391 Rec#: 16804 ORTEGA CONFORME  JANET AURORA</t>
  </si>
  <si>
    <t>IC-2989</t>
  </si>
  <si>
    <t>Fact#: 351793-354131 Rec#: 16803 SUAREZ MAGALLANES JULIO ALFONSO</t>
  </si>
  <si>
    <t>IC-2988</t>
  </si>
  <si>
    <t>Fact#: 354730 Rec#: 16802 CHUCA CHANCAY ANDREA BETZABETH</t>
  </si>
  <si>
    <t>IC-2987</t>
  </si>
  <si>
    <t>Fact#: 355091 Rec#: 16801 LAINEZ FRANCO MILDRED BETSABE</t>
  </si>
  <si>
    <t>IC-2986</t>
  </si>
  <si>
    <t>Fact#: 350968-353295 Rec#: 16800 ORELLANA ALVAREZ FRANKLIN NAPOLEON</t>
  </si>
  <si>
    <t>IC-2985</t>
  </si>
  <si>
    <t>Fact#: 353712 Rec#: 16799 MARIA DEL ROSARIO GUZMAN MASPONS</t>
  </si>
  <si>
    <t>IC-2984</t>
  </si>
  <si>
    <t>Fact#: 353267 Rec#: 16798 RENFID S.A.</t>
  </si>
  <si>
    <t>IC-2982</t>
  </si>
  <si>
    <t>Fact#: 354720 Rec#: 16797 LUCAS VALAREZO CRISTINA EVELIN</t>
  </si>
  <si>
    <t>IC-2981</t>
  </si>
  <si>
    <t>Fact#: 340738-344262-347063 Rec#: 16796 VASQUEZ GOMEZ FREDDY DOLORES</t>
  </si>
  <si>
    <t>IC-2980</t>
  </si>
  <si>
    <t>Fact#: 353271 Rec#: 16795 ALVARADO COBOS ALDO MANUEL</t>
  </si>
  <si>
    <t>IC-2979</t>
  </si>
  <si>
    <t>Fact#: 343889-346825-349290 Rec#: 16794 PAOLA MARIA AURELIA BARBA BAILON</t>
  </si>
  <si>
    <t>IC-2978</t>
  </si>
  <si>
    <t>Fact#: 354496 Rec#: 16793 FERNANDEZ PACHECO DIANA ISABEL</t>
  </si>
  <si>
    <t>IC-2977</t>
  </si>
  <si>
    <t>Fact#: 355215 Rec#: 16792 SANCHEZ MENDOZA ANA ADELA</t>
  </si>
  <si>
    <t>IC-2976</t>
  </si>
  <si>
    <t>Fact#: 353321 Rec#: 16791 LANDIVAR VELIZ CARLOS ALEX</t>
  </si>
  <si>
    <t>IC-2975</t>
  </si>
  <si>
    <t>Fact#: 321270-324028-326802-329567-332419-335340-338282-341274-344798 Rec#: 16790 FIGUEROA RODRIGUEZ JUANA BARTOLA</t>
  </si>
  <si>
    <t>IC-2974</t>
  </si>
  <si>
    <t>Fact#: 332464-335385-338327-341319-344844 Rec#: 16789 ALCIVAR MACIAS ROLANDO ANTONIO</t>
  </si>
  <si>
    <t>IC-2973</t>
  </si>
  <si>
    <t>Fact#: 354023 Rec#: 16788 BEATRIZ MARIA DEL CARMEN PACHECO BALLESTEROS</t>
  </si>
  <si>
    <t>IC-2971</t>
  </si>
  <si>
    <t>Fact#: 354039 Rec#: 16787 NARCISA MIRELLA ANDRADE SALTOS</t>
  </si>
  <si>
    <t>IC-2970</t>
  </si>
  <si>
    <t>Fact#: 353626 Rec#: 16786 MARIA PIEDAD MONTALVAN CAMPOVERDE</t>
  </si>
  <si>
    <t>IC-2969</t>
  </si>
  <si>
    <t>Fact#: 352239-354578 Rec#: 16785 MORENO GOMEZ DUQUE ALFREDO</t>
  </si>
  <si>
    <t>IC-2968</t>
  </si>
  <si>
    <t>Fact#: 352231-354571 Rec#: 16784 MORENO GOMEZ DUQUE ALFREDO</t>
  </si>
  <si>
    <t>IC-2967</t>
  </si>
  <si>
    <t>Fact#: 354978 Rec#: 16783 CABRERA SOLORZANO NELSON CATITO</t>
  </si>
  <si>
    <t>IC-2966</t>
  </si>
  <si>
    <t>Fact#: 354901 Rec#: 16782 TAPIA RODRIGUEZ MARIOLI MARITZA</t>
  </si>
  <si>
    <t>IC-2965</t>
  </si>
  <si>
    <t>Fact#: 352480-354825 Rec#: 16781 BURBANO VARGAS LUIS ALEJANDRO</t>
  </si>
  <si>
    <t>IC-2964</t>
  </si>
  <si>
    <t>Fact#: 349292-351479-353807 Rec#: 32587 HUGO ALEXANDER ELIAS MENDEZ</t>
  </si>
  <si>
    <t>IC-2963</t>
  </si>
  <si>
    <t>Fact#: 355395 Rec#: 32586 AUTOMEKANO CIA. LTDA</t>
  </si>
  <si>
    <t>IC-2962</t>
  </si>
  <si>
    <t>Fact#: 355599 Rec#: 32585 RITOMI S.A.</t>
  </si>
  <si>
    <t>IC-2961</t>
  </si>
  <si>
    <t>Fact#: 355547 Rec#: 32584 RITOMI S.A.</t>
  </si>
  <si>
    <t>IC-2960</t>
  </si>
  <si>
    <t>Fact#: 355389 Rec#: 32583 ASOC. DE PROPIETARIOS URB. TERRASOL</t>
  </si>
  <si>
    <t>IC-2959</t>
  </si>
  <si>
    <t>Fact#: 355384 Rec#: 32582 EFFICACITAS CONSULTORA CIA.LTDA.</t>
  </si>
  <si>
    <t>IC-2958</t>
  </si>
  <si>
    <t>Fact#: 355386 Rec#: 32581 EFFICACITAS CONSULTORA CIA.LTDA.</t>
  </si>
  <si>
    <t>IC-2957</t>
  </si>
  <si>
    <t>Fact#: 355385 Rec#: 32580 EFFICACITAS CONSULTORA CIA.LTDA.</t>
  </si>
  <si>
    <t>IC-2956</t>
  </si>
  <si>
    <t>Fact#: 355484 Rec#: 32579 DUPROCSA S.A.</t>
  </si>
  <si>
    <t>IC-2955</t>
  </si>
  <si>
    <t>Fact#: 355475 Rec#: 32578 BELLUSCIO S.A.</t>
  </si>
  <si>
    <t>IC-2954</t>
  </si>
  <si>
    <t>Fact#: 355580 Rec#: 32577 INDUVERIKA S.A.</t>
  </si>
  <si>
    <t>IC-2953</t>
  </si>
  <si>
    <t>Fact#: 353404 Rec#: 32576 GISELLE MARIELA CLEMENTE VERA</t>
  </si>
  <si>
    <t>IC-2952</t>
  </si>
  <si>
    <t>Fact#: 354943 Rec#: 32575 JOSE FRANCISCO  FERNANDEZ   ESPINOZA</t>
  </si>
  <si>
    <t>IC-2951</t>
  </si>
  <si>
    <t>Fact#: 353572 Rec#: 32574 TERESA DE LA CRUZ TOSCANO BRITO</t>
  </si>
  <si>
    <t>IC-2950</t>
  </si>
  <si>
    <t>Fact#: 353557 Rec#: 32573 MANRIQUEZ SALAZAR MARIA PAZ</t>
  </si>
  <si>
    <t>IC-2949</t>
  </si>
  <si>
    <t>Fact#: 353985 Rec#: 32572 RICARDO PABLO FALCONI DUEÑAS</t>
  </si>
  <si>
    <t>IC-2948</t>
  </si>
  <si>
    <t>Fact#: 354551 Rec#: 32571 CANDO REYES JOSE MAURICIO</t>
  </si>
  <si>
    <t>IC-2947</t>
  </si>
  <si>
    <t>Fact#: 353505 Rec#: 32570 FRANKLIN JOAQUIN  DOMINGUEZ VARGAS</t>
  </si>
  <si>
    <t>IC-2946</t>
  </si>
  <si>
    <t>Fact#: 353554 Rec#: 32569 CARLOS ALBERTO RENDON PALMA</t>
  </si>
  <si>
    <t>IC-2945</t>
  </si>
  <si>
    <t>Fact#: 353385 Rec#: 32568 EVA MARIA VINUEZA OCAÑA</t>
  </si>
  <si>
    <t>IC-2944</t>
  </si>
  <si>
    <t>Fact#: 351057-353388 Rec#: 32567 MARIA ROSA DUNN YCAZA</t>
  </si>
  <si>
    <t>IC-2943</t>
  </si>
  <si>
    <t>Fact#: 353774 Rec#: 32566 ANTONIO IGNACIO ARTEAGA FERAUD</t>
  </si>
  <si>
    <t>IC-2942</t>
  </si>
  <si>
    <t>Fact#: 353393 Rec#: 32565 ROBERTO MUZZIO NARANJO</t>
  </si>
  <si>
    <t>IC-2941</t>
  </si>
  <si>
    <t>Fact#: 354788 Rec#: 32564 ZULVY BEDON LAGOS</t>
  </si>
  <si>
    <t>IC-2940</t>
  </si>
  <si>
    <t>Fact#: 353448 Rec#: 32563 JENNY CEDEÑO CAAMAÑO</t>
  </si>
  <si>
    <t>IC-2939</t>
  </si>
  <si>
    <t>Fact#: 353447 Rec#: 32562 MONICA CRIOLLO SALAZAR</t>
  </si>
  <si>
    <t>IC-2938</t>
  </si>
  <si>
    <t>Fact#: 354540 Rec#: 32561 PERALTA BENITEZ ROBERTO ELIAS</t>
  </si>
  <si>
    <t>IC-2937</t>
  </si>
  <si>
    <t>Fact#: 353502 Rec#: 32560 FAUSTO EDUARDO  CARBO RIVERA</t>
  </si>
  <si>
    <t>IC-2936</t>
  </si>
  <si>
    <t>Fact#: 353545 Rec#: 32559 ANA LUCRECIA  CABRERA GARCIA</t>
  </si>
  <si>
    <t>IC-2935</t>
  </si>
  <si>
    <t>Fact#: 353406 Rec#: 32558 JAIRO ALBERTO GOMEZ COELLO</t>
  </si>
  <si>
    <t>IC-2934</t>
  </si>
  <si>
    <t>Fact#: 353482 Rec#: 32557 PAULA JESUS SALAZAR MACIAS</t>
  </si>
  <si>
    <t>IC-2933</t>
  </si>
  <si>
    <t>Fact#: 354183 Rec#: 32556 GILBERT SILVA CECILIA MARIA</t>
  </si>
  <si>
    <t>IC-2932</t>
  </si>
  <si>
    <t>Fact#: 353641 Rec#: 32555 LUIS EDUARDO SANCHEZ TIMM</t>
  </si>
  <si>
    <t>IC-2931</t>
  </si>
  <si>
    <t>Fact#: 353830 Rec#: 32554 CARLOS BENJAMIN ROSALES PINO</t>
  </si>
  <si>
    <t>IC-2930</t>
  </si>
  <si>
    <t>Fact#: 353556 Rec#: 32553 UVIDIA SALTOS  CARLOS BOLIVAR</t>
  </si>
  <si>
    <t>IC-2929</t>
  </si>
  <si>
    <t>Fact#: 353719 Rec#: 32552 GUILLERMO ELOY SERRANO GOMEZ</t>
  </si>
  <si>
    <t>IC-2928</t>
  </si>
  <si>
    <t>Fact#: 353453 Rec#: 32551 JOSE JOAQUIN OLMEDO CASTELLO</t>
  </si>
  <si>
    <t>IC-2927</t>
  </si>
  <si>
    <t>Fact#: 353706 Rec#: 32550 JUAN XAVIER BENEDETI RIPALDA</t>
  </si>
  <si>
    <t>IC-2926</t>
  </si>
  <si>
    <t>Fact#: 353416 Rec#: 32549 ISABEL ROSARIO QUINDE SORIANO</t>
  </si>
  <si>
    <t>IC-2925</t>
  </si>
  <si>
    <t>Fact#: 353936 Rec#: 32548 CARLOS ADALBERTO SALAVARRIA PALMA</t>
  </si>
  <si>
    <t>IC-2924</t>
  </si>
  <si>
    <t>Fact#: 355037 Rec#: 32547 NIEVES RODRIGUEZ JORGE ELIECER</t>
  </si>
  <si>
    <t>IC-2923</t>
  </si>
  <si>
    <t>Fact#: 353631 Rec#: 32546 GISELLA MARIA YUNES ANDRADE</t>
  </si>
  <si>
    <t>IC-2922</t>
  </si>
  <si>
    <t>Fact#: 354652 Rec#: 32545 SUSANA HERMELINDA ANALUISA HARO</t>
  </si>
  <si>
    <t>IC-2921</t>
  </si>
  <si>
    <t>Fact#: 354600 Rec#: 32544 VINUEZA GARCIA EDISON EDUARDO</t>
  </si>
  <si>
    <t>IC-2920</t>
  </si>
  <si>
    <t>Fact#: 354847 Rec#: 32543 MONTES BRIONES JEFFERSON ANTONIO</t>
  </si>
  <si>
    <t>IC-2919</t>
  </si>
  <si>
    <t>Fact#: 351350-353680 Rec#: 32542 MANUEL ISAIAS TAPIA LOPEZ</t>
  </si>
  <si>
    <t>IC-2918</t>
  </si>
  <si>
    <t>Fact#: 351167-353497 Rec#: 32541 MARIA DOLORES COBOS MARMOLEJO</t>
  </si>
  <si>
    <t>IC-2917</t>
  </si>
  <si>
    <t>Fact#: 353400 Rec#: 32540 SIMON EMILIO BRIONES LOOR</t>
  </si>
  <si>
    <t>IC-2916</t>
  </si>
  <si>
    <t>ROMMEL ANTONIO ZAMORA TRIGUERO CANCELA TELEFONO 3900174 ABONA SGTE FACTURA, PAGO WESTERN UNION</t>
  </si>
  <si>
    <t>Fact#: 355213 Rec#: 32539 DE SANTIS NEIRA JUAN JAIME CRISTIAN</t>
  </si>
  <si>
    <t>IC-2880</t>
  </si>
  <si>
    <t>Fact#: 322066-324806-327580-330376-333257-336198-339144-342139-345663-348166 Rec#: 32537 JAIME ALBERTO  RINCON GOMEZ</t>
  </si>
  <si>
    <t>IC-2859</t>
  </si>
  <si>
    <t>Fact#: 338802-341796-345319-347820 Rec#: 32536 VASQUEZ RESABALA CARLOS JESUS</t>
  </si>
  <si>
    <t>IC-2858</t>
  </si>
  <si>
    <t>Fact#: 353948 Rec#: 32535 RICARDO ARMANDO COLOMA MOLINA</t>
  </si>
  <si>
    <t>IC-2857</t>
  </si>
  <si>
    <t>Fact#: 355349 Rec#: 32534 CORAIZACA RODRIGUEZ ROBINSON UBALDO</t>
  </si>
  <si>
    <t>IC-2856</t>
  </si>
  <si>
    <t>Fact#: 355246 Rec#: 32533 INZHIVOTKINA YANA</t>
  </si>
  <si>
    <t>IC-2855</t>
  </si>
  <si>
    <t>Fact#: 353642 Rec#: 32532 JAIME RICARDO ZUÑIGA RODRIGUEZ</t>
  </si>
  <si>
    <t>IC-2854</t>
  </si>
  <si>
    <t>Fact#: 351089-353420 Rec#: 32531 FATIMA LEONOR AGUILAR MURILLO</t>
  </si>
  <si>
    <t>IC-2853</t>
  </si>
  <si>
    <t>Fact#: 355017 Rec#: 32530 SALTOS MATA FILADELFO VLADIMIR</t>
  </si>
  <si>
    <t>IC-2852</t>
  </si>
  <si>
    <t>Fact#: 353656 Rec#: 32529 JENNY NATALIA MARTINEZ BAQUE</t>
  </si>
  <si>
    <t>IC-2851</t>
  </si>
  <si>
    <t>Fact#: 353305 Rec#: 32528 MÜLLER CARDENAS MICHAEL</t>
  </si>
  <si>
    <t>IC-2850</t>
  </si>
  <si>
    <t>Fact#: 354602 Rec#: 32527 HERNANDEZ GOMEZ EDDY MAXIMO</t>
  </si>
  <si>
    <t>IC-2849</t>
  </si>
  <si>
    <t>Fact#: 354294 Rec#: 32526 DUENAS RUIZ TERESA EDITH</t>
  </si>
  <si>
    <t>IC-2848</t>
  </si>
  <si>
    <t>Fact#: 354138 Rec#: 32525 LOPEZ PALACIOS DANNY CHRISTIAN</t>
  </si>
  <si>
    <t>IC-2847</t>
  </si>
  <si>
    <t>Fact#: 354549 Rec#: 32524 VILLON SORIANO DIOSELINA SOLEDAD</t>
  </si>
  <si>
    <t>IC-2846</t>
  </si>
  <si>
    <t>Fact#: 353339 Rec#: 32523 ADMINASES S A</t>
  </si>
  <si>
    <t>IC-2845</t>
  </si>
  <si>
    <t>Fact#: 351983-354318 Rec#: 16780 VALERO ZABALA  JULIA ELIZABETH</t>
  </si>
  <si>
    <t>IC-2844</t>
  </si>
  <si>
    <t>Fact#: 353324 Rec#: 16779 ASISTENCA TECNICA INDUSTRIAL ATEIND S.A.</t>
  </si>
  <si>
    <t>IC-2843</t>
  </si>
  <si>
    <t>Fact#: 354714 Rec#: 16778 CHANCAY SOLEDISPA VICTOR MANUEL</t>
  </si>
  <si>
    <t>IC-2842</t>
  </si>
  <si>
    <t>Fact#: 352764-355115 Rec#: 16777 CASTRO YEPEZ CARMEN CAROLINA</t>
  </si>
  <si>
    <t>IC-2841</t>
  </si>
  <si>
    <t>Fact#: 352238-354577 Rec#: 16776 ORTEGA ARGUELLO GISELLA LORENA</t>
  </si>
  <si>
    <t>IC-2840</t>
  </si>
  <si>
    <t>Fact#: 353494 Rec#: 16775 CAROLA MISHEL ABISAAB MEDINA</t>
  </si>
  <si>
    <t>IC-2839</t>
  </si>
  <si>
    <t>Fact#: 354011 Rec#: 16774 LUIS BENIGNO ROMERO ABAD</t>
  </si>
  <si>
    <t>IC-2838</t>
  </si>
  <si>
    <t>Fact#: 352799-355163 Rec#: 16773 SEGOVIA DOMINGUEZ KARLA FIORELLA</t>
  </si>
  <si>
    <t>IC-2837</t>
  </si>
  <si>
    <t>Fact#: 355007 Rec#: 16772 LETTY DEL CISNE DAVILA ROMO</t>
  </si>
  <si>
    <t>IC-2836</t>
  </si>
  <si>
    <t>Fact#: 353861 Rec#: 16771 ERIKA SUGEY ANCHUNDIA ALVARADO</t>
  </si>
  <si>
    <t>IC-2835</t>
  </si>
  <si>
    <t>Fact#: 353652 Rec#: 16770 LISETTE JOHANNA MEZA VEGA</t>
  </si>
  <si>
    <t>IC-2834</t>
  </si>
  <si>
    <t>Fact#: 352319-354659 Rec#: 16769 INFANTE MINDIOLA JULIA MARLENE</t>
  </si>
  <si>
    <t>IC-2833</t>
  </si>
  <si>
    <t>Fact#: 354471 Rec#: 16768 YUNEZ PARRA JOSE MIGUEL</t>
  </si>
  <si>
    <t>IC-2832</t>
  </si>
  <si>
    <t>Fact#: 354474 Rec#: 16767 YUNEZ PARRA JOSE MIGUEL</t>
  </si>
  <si>
    <t>IC-2831</t>
  </si>
  <si>
    <t>Fact#: 349730-351949-354286 Rec#: 16766 REINOSO VASCONEZ RONALD HUMBERTO</t>
  </si>
  <si>
    <t>IC-2830</t>
  </si>
  <si>
    <t>Fact#: 346830-349295-351483 Rec#: 16765 LORENA LISSET NUÑEZ RODRIGUEZ</t>
  </si>
  <si>
    <t>IC-2829</t>
  </si>
  <si>
    <t>Fact#: 352248-354587 Rec#: 16764 JIMBO ANDRADE KEVIN ISAAC</t>
  </si>
  <si>
    <t>IC-2828</t>
  </si>
  <si>
    <t>Fact#: 354259 Rec#: 16763 FLORES MARTINEZ RAQUEL VERONICA</t>
  </si>
  <si>
    <t>IC-2827</t>
  </si>
  <si>
    <t>Fact#: 354865 Rec#: 16762 MERINO MORAN LUIS MIGUEL</t>
  </si>
  <si>
    <t>IC-2826</t>
  </si>
  <si>
    <t>Fact#: 353798 Rec#: 16761 DIEGO FRANCISCO PONCE MENDOZA</t>
  </si>
  <si>
    <t>IC-2825</t>
  </si>
  <si>
    <t>Fact#: 355089 Rec#: 16760 GANCINO TOAPANTA NAPOLEON ISRAEL</t>
  </si>
  <si>
    <t>IC-2824</t>
  </si>
  <si>
    <t>Fact#: 354478 Rec#: 16759 VELASTEGUI COELLAR MICHAEL PATRICIO</t>
  </si>
  <si>
    <t>IC-2823</t>
  </si>
  <si>
    <t>Fact#: 350261-352528-354872 Rec#: 16758 SANCHEZ ALVARADO JACINTA ROSARIO</t>
  </si>
  <si>
    <t>IC-2822</t>
  </si>
  <si>
    <t>Fact#: 355363 Rec#: 16757 GARCIA RUIZ ALEX ISRAEL</t>
  </si>
  <si>
    <t>IC-2821</t>
  </si>
  <si>
    <t>Fact#: 355247 Rec#: 16756 MENDOZA VELEZ CARLOS DAMIAN</t>
  </si>
  <si>
    <t>IC-2820</t>
  </si>
  <si>
    <t>Fact#: 355238 Rec#: 32518 MURILLO BARAHONA LISSETTE ESTEFANIA</t>
  </si>
  <si>
    <t>IC-2812</t>
  </si>
  <si>
    <t>Mar/2021</t>
  </si>
  <si>
    <t>SALDO SEGÚN ESTADO DE CUENTA AL 31 DE MARZO DEL 2021</t>
  </si>
  <si>
    <t>SALDO SEGÚN LIBRO BANCOS AL 31 DE MARZO DEL 2021</t>
  </si>
  <si>
    <t>at-3265</t>
  </si>
  <si>
    <t>REC-3783-ACA1-225827</t>
  </si>
  <si>
    <t>19:48:26</t>
  </si>
  <si>
    <t>Fact#: 357176-359639 Rec#: 33036 ARANA BARROS AMBAR GEOVANA</t>
  </si>
  <si>
    <t>IC-5963</t>
  </si>
  <si>
    <t>Fact#: 359893 Rec#: 17712 LINDAO CEDENO KATHERIN LIZBETH</t>
  </si>
  <si>
    <t>IC-5960</t>
  </si>
  <si>
    <t>Fact#: 356803-359275 Rec#: 17711 NUNEZ CEDENO ANGY SABRINA</t>
  </si>
  <si>
    <t>IC-5959</t>
  </si>
  <si>
    <t>Fact#: 355118-357511-359979 Rec#: 17710 AVILES ECHEVER GUSTAVO MICHAEL</t>
  </si>
  <si>
    <t>IC-5958</t>
  </si>
  <si>
    <t>Fact#: 358632 Rec#: 17709 ADRIANA ALEXANDRA CHIQUITO MOLINA</t>
  </si>
  <si>
    <t>IC-5957</t>
  </si>
  <si>
    <t>Fact#: 357173-359636 Rec#: 17708 SAQUICELA SORIA MARCELO ALEJANDRO</t>
  </si>
  <si>
    <t>IC-5956</t>
  </si>
  <si>
    <t>Fact#: 359241 Rec#: 17707 MEDINA BORJA LEONARDO JAVIER</t>
  </si>
  <si>
    <t>IC-5955</t>
  </si>
  <si>
    <t>Fact#: 358960 Rec#: 17706 MERO MANTUANO DARWIN IVAN</t>
  </si>
  <si>
    <t>IC-5954</t>
  </si>
  <si>
    <t>Fact#: 359566 Rec#: 17705 SANCHEZ AGUILAR SORAYA PATRICIA</t>
  </si>
  <si>
    <t>IC-5953</t>
  </si>
  <si>
    <t>Fact#: 359771 Rec#: 17704 VILLAMAR CARRANZA MARISOL DEL PILAR</t>
  </si>
  <si>
    <t>IC-5952</t>
  </si>
  <si>
    <t>Fact#: 359579 Rec#: 17703 CHANCAY SOLEDISPA VICTOR MANUEL</t>
  </si>
  <si>
    <t>IC-5951</t>
  </si>
  <si>
    <t>Fact#: 349609-351821-354160 Rec#: 17702 FLORES MORALES  JORGE ALFREDO</t>
  </si>
  <si>
    <t>IC-5950</t>
  </si>
  <si>
    <t>Fact#: 356539-359014 Rec#: 17701 SUAREZ PALMA JOSE LUIS</t>
  </si>
  <si>
    <t>IC-5949</t>
  </si>
  <si>
    <t>Fact#: 4335 Rec#: 17700 ASTUDILLO PIURI DOLORES LUZMILA</t>
  </si>
  <si>
    <t>IC-5944</t>
  </si>
  <si>
    <t>Fact#: 359890 Rec#: 17699 PRECIADO SALVATIERRA PATRICIA PAOLA</t>
  </si>
  <si>
    <t>IC-5943</t>
  </si>
  <si>
    <t>Fact#: 359972 Rec#: 17698 SORIA LAMAN HARRY SUN</t>
  </si>
  <si>
    <t>IC-5942</t>
  </si>
  <si>
    <t>Fact#: 358822 Rec#: 17697 EDWIN ANDRES REYES TOALA</t>
  </si>
  <si>
    <t>IC-5941</t>
  </si>
  <si>
    <t>Fact#: 359466 Rec#: 17696 ROSERO MERCADO ELSA KARINA</t>
  </si>
  <si>
    <t>IC-5940</t>
  </si>
  <si>
    <t>Fact#: 4311 Rec#: 17695 JARAMILLO MONTANO JESSICA XIMENA</t>
  </si>
  <si>
    <t>IC-5939</t>
  </si>
  <si>
    <t>Fact#: 348053-350351-352620 Rec#: 17694 CHOEZ ANCHUNDIA WILTER ANTONIO</t>
  </si>
  <si>
    <t>IC-5938</t>
  </si>
  <si>
    <t>Fact#: 357258-359723 Rec#: 17693 AGUAYO SOLORZANO JOEL GEOVANNY</t>
  </si>
  <si>
    <t>IC-5937</t>
  </si>
  <si>
    <t>Fact#: 358970 Rec#: 17692 VASQUEZ GOMEZ FREDDY DOLORES</t>
  </si>
  <si>
    <t>IC-5936</t>
  </si>
  <si>
    <t>Fact#: 359732 Rec#: 17691 MERINO MORAN LUIS MIGUEL</t>
  </si>
  <si>
    <t>IC-5935</t>
  </si>
  <si>
    <t>Fact#: 359146 Rec#: 17690 DE LA O CHACON JOSEPH CHRISTIAN</t>
  </si>
  <si>
    <t>IC-5934</t>
  </si>
  <si>
    <t>Fact#: 360191 Rec#: 17689 VERA GUZMAN MARIA DOLORES</t>
  </si>
  <si>
    <t>IC-5933</t>
  </si>
  <si>
    <t>Fact#: 359585 Rec#: 17688 LUCAS VALAREZO CRISTINA EVELIN</t>
  </si>
  <si>
    <t>IC-5932</t>
  </si>
  <si>
    <t>Fact#: 360279 Rec#: 17687 MEZA ANDRADE PAUL EDUARDO</t>
  </si>
  <si>
    <t>IC-5931</t>
  </si>
  <si>
    <t>Fact#: 359782 Rec#: 17686 BELLO MENDEZ JOSELINE ZORAIDA</t>
  </si>
  <si>
    <t>IC-5930</t>
  </si>
  <si>
    <t>Fact#: 358485 Rec#: 17685 ALVARADO PIGUAVE CAROLIN JANET</t>
  </si>
  <si>
    <t>IC-5929</t>
  </si>
  <si>
    <t>Fact#: 359420 Rec#: 17684 SAMPEDRO BASURTO MARIA JULIANA</t>
  </si>
  <si>
    <t>IC-5928</t>
  </si>
  <si>
    <t>Fact#: 357240-359705 Rec#: 17683 CABEZA RODRIGUEZ PETER FABRICIO</t>
  </si>
  <si>
    <t>IC-5927</t>
  </si>
  <si>
    <t>Fact#: 357235-359700 Rec#: 17682 PAREDES TORRES ANGELA DEL ROSARIO</t>
  </si>
  <si>
    <t>IC-5926</t>
  </si>
  <si>
    <t>GASTO BANCARIO PACIFICO #4091120-203-30748-30877-39818-39884-49577-49662-60430-60502-69532-69605-4200587-00665-09722-09778-18610-18710-27550-27662-38291-38406-67194-67282-75636-75690-93049-93087-02454-02532-29647-29734-41564-41625-52938-53033-63187-63280</t>
  </si>
  <si>
    <t>DR-1613</t>
  </si>
  <si>
    <t>N/D PACIFICO TRANSF. CANCELACION DE FACTURA#439 A PABLO BAQUERIZO MES DE ABRIL 2021</t>
  </si>
  <si>
    <t>N/D PACIFICO TRANSF. ROLES DE PAGO 2DA QUINCENA MES DE ABRIL 2021</t>
  </si>
  <si>
    <t>NDL-52</t>
  </si>
  <si>
    <t>N/D PACIFICO CANCELACIÓN DE FACTURA#1274 VALERIANO CHÓEZ JOSÉ LUIS</t>
  </si>
  <si>
    <t>Fact#: 351045-353373 Rec#: 33038 EMPRESA PUBLICA MUNICIPAL DE TELECOMUNICACIONES, AGUA POTABLE, ALCANTARILLADO Y SANEAMIENTO DE CUENCA. ETAPA EP.</t>
  </si>
  <si>
    <t>IC-5971</t>
  </si>
  <si>
    <t>Fact#: 359216 Rec#: 17681 ORTIZ ACOSTA HERNAN GONZALO</t>
  </si>
  <si>
    <t>IC-5925</t>
  </si>
  <si>
    <t>Fact#: 358914 Rec#: 17680 CESAR VICENTE ALDAZABAL ALZAMORA</t>
  </si>
  <si>
    <t>IC-5924</t>
  </si>
  <si>
    <t>Fact#: 356804-359276 Rec#: 17679 BUENAVENTURA RODRIGUEZ MARIA DEL CARMEN</t>
  </si>
  <si>
    <t>IC-5923</t>
  </si>
  <si>
    <t>Fact#: 358724 Rec#: 33035 MARIA FERNANDA GONZALEZ MITE</t>
  </si>
  <si>
    <t>IC-5922</t>
  </si>
  <si>
    <t>Fact#: 358800 Rec#: 33034 CATHERINE NICOLE RUGEL CARRERA</t>
  </si>
  <si>
    <t>IC-5921</t>
  </si>
  <si>
    <t>Fact#: 358835 Rec#: 33033 GALLEGOS ABARCA FILOMENA RUTH</t>
  </si>
  <si>
    <t>IC-5920</t>
  </si>
  <si>
    <t>Fact#: 358833 Rec#: 17678 EDUARDO CAMPOSANO ULLOA</t>
  </si>
  <si>
    <t>IC-5919</t>
  </si>
  <si>
    <t>Fact#: 359448 Rec#: 17677 ORTEGA ARGUELLO GISELLA LORENA</t>
  </si>
  <si>
    <t>IC-5918</t>
  </si>
  <si>
    <t>Fact#: 356525-359000 Rec#: 17676 MORA GUERRERO HILDA ANTONIETA</t>
  </si>
  <si>
    <t>IC-5917</t>
  </si>
  <si>
    <t>Fact#: 354393-356798-359269 Rec#: 17675 VERA GONZALEZ JOSE ANTONIO</t>
  </si>
  <si>
    <t>IC-5916</t>
  </si>
  <si>
    <t>Fact#: 357030-359496 Rec#: 17674 RAMOS PACHAY JOSE MANUEL</t>
  </si>
  <si>
    <t>IC-5915</t>
  </si>
  <si>
    <t>Fact#: 355533-357997 Rec#: 17673 LUIS OSWALDO HERRERA HERRERA</t>
  </si>
  <si>
    <t>IC-5914</t>
  </si>
  <si>
    <t>Fact#: 349401-351599-353927 Rec#: 33032 JENNIFER STEFANIA MACANCELA AVENDAÑO</t>
  </si>
  <si>
    <t>IC-5913</t>
  </si>
  <si>
    <t>Fact#: 321327-324081-326855-329620-332471-335392-338334-341326-344850 Rec#: 17672 PEREIRA CACERES KETTY DEL ROCIO</t>
  </si>
  <si>
    <t>IC-5912</t>
  </si>
  <si>
    <t>Fact#: 360341 Rec#: 17671 CHAVEZ MORA RITA TERESA</t>
  </si>
  <si>
    <t>IC-5911</t>
  </si>
  <si>
    <t>Fact#: 354866-357266-359733 Rec#: 17670 RIVERA PINTO RAMONA ELIZABETH</t>
  </si>
  <si>
    <t>IC-5910</t>
  </si>
  <si>
    <t>Fact#: 321908-324665-327451-330223-333084-336009-338955-341951-345474-347977 Rec#: 17669 ITURBURU SALVADOR JORGE DAVID</t>
  </si>
  <si>
    <t>IC-5909</t>
  </si>
  <si>
    <t>Fact#: 359283 Rec#: 17668 VILLEGAS BASTIDAS JOSE ALFREDO</t>
  </si>
  <si>
    <t>IC-5908</t>
  </si>
  <si>
    <t>Fact#: 357597-360071 Rec#: 17667 CASTRO GALARZA RUTH CECILIA</t>
  </si>
  <si>
    <t>IC-5907</t>
  </si>
  <si>
    <t>Fact#: 357467-359934 Rec#: 17666 LEMOS CASTILLO PEDRO FELIX</t>
  </si>
  <si>
    <t>IC-5906</t>
  </si>
  <si>
    <t>Fact#: 356214-358696 Rec#: 17665 CARLOS WELLINGTON CHOEZ VERA</t>
  </si>
  <si>
    <t>IC-5905</t>
  </si>
  <si>
    <t>Fact#: 356595-359066 Rec#: 17664 HOLGUIN SUAREZ NELSON AMADOR</t>
  </si>
  <si>
    <t>IC-5904</t>
  </si>
  <si>
    <t>Fact#: 358779 Rec#: 17663 HOLGER ALFREDO TOMALA DE LA ROSA</t>
  </si>
  <si>
    <t>IC-5903</t>
  </si>
  <si>
    <t>Fact#: 355046-357439-359907 Rec#: 17662 MITE LOPEZ JESSICA ALEXANDRA</t>
  </si>
  <si>
    <t>IC-5902</t>
  </si>
  <si>
    <t>Fact#: 358690 Rec#: 17661 LENIN ANTONIO SARABIA ORELLANA</t>
  </si>
  <si>
    <t>IC-5901</t>
  </si>
  <si>
    <t>Fact#: 358082 Rec#: 33031 ROSERO CRUZ MARIA AUXILIADORA</t>
  </si>
  <si>
    <t>IC-5894</t>
  </si>
  <si>
    <t>Fact#: 360238 Rec#: 33030 ZAMBRANO ROMAN OLGA MATILDE</t>
  </si>
  <si>
    <t>IC-5890</t>
  </si>
  <si>
    <t>Fact#: 358310 Rec#: 33029 KATHERINE MALENA CHILUIZA GARCIA</t>
  </si>
  <si>
    <t>IC-5889</t>
  </si>
  <si>
    <t>Fact#: 355810 Rec#: 33028 CONSORCIO ECUATORIANO DE TELECOMUNICACIONES S.A. CONECEL</t>
  </si>
  <si>
    <t>IC-5888</t>
  </si>
  <si>
    <t>Fact#: 356159-358642 Rec#: 33027 MARIA ELENA QUISHPILLO PAGUAY</t>
  </si>
  <si>
    <t>IC-5876</t>
  </si>
  <si>
    <t>Fact#: 359335 Rec#: 17660 MOREIRA VELEZ MANUEL ISIDRO</t>
  </si>
  <si>
    <t>IC-5875</t>
  </si>
  <si>
    <t>Fact#: 360270 Rec#: 17659 CONTRERAS RODRIGUEZ EUBENIA MARIETA</t>
  </si>
  <si>
    <t>IC-5874</t>
  </si>
  <si>
    <t>Fact#: 356281-358759 Rec#: 17658 CECILIA ISABEL PORTILLA ESPINOZA</t>
  </si>
  <si>
    <t>IC-5873</t>
  </si>
  <si>
    <t>Fact#: 359051 Rec#: 17657 DEL VALLE MONTECE SELENA MARIBEL</t>
  </si>
  <si>
    <t>IC-5872</t>
  </si>
  <si>
    <t>Fact#: 358019 Rec#: 17656 NEDERAGRO S.A.</t>
  </si>
  <si>
    <t>IC-5871</t>
  </si>
  <si>
    <t>Fact#: 359358 Rec#: 17655 ROMMEL ANTONIO ZAMORA TRIGUERO</t>
  </si>
  <si>
    <t>IC-5870</t>
  </si>
  <si>
    <t>Fact#: 359330 Rec#: 17654 CAMPOVERDE AREVALO WILLIAM HERNAN</t>
  </si>
  <si>
    <t>IC-5869</t>
  </si>
  <si>
    <t>Fact#: 356579-359053 Rec#: 17653 MURILLO MIRANDA GUILLERMO XAVIER</t>
  </si>
  <si>
    <t>IC-5868</t>
  </si>
  <si>
    <t>Fact#: 358531 Rec#: 17652 MARIA PIEDAD MONTALVAN CAMPOVERDE</t>
  </si>
  <si>
    <t>IC-5867</t>
  </si>
  <si>
    <t>Fact#: 353992-356406-358881 Rec#: 17651 MARITZA MABEL USHIÑA GIRALDO</t>
  </si>
  <si>
    <t>IC-5866</t>
  </si>
  <si>
    <t>Fact#: 360336 Rec#: 17650 QUIMIS CHIQUITO LUPE DIONICIO</t>
  </si>
  <si>
    <t>IC-5865</t>
  </si>
  <si>
    <t>Fact#: 356632-359101 Rec#: 17649 RUIZ ZAMBRANO JUAN MANUEL</t>
  </si>
  <si>
    <t>IC-5864</t>
  </si>
  <si>
    <t>Fact#: 353922-356340-358818 Rec#: 17648 MARCO VINICIO GONZALEZ LEDESMA</t>
  </si>
  <si>
    <t>IC-5863</t>
  </si>
  <si>
    <t>Fact#: 353921-356339-358817 Rec#: 17647 MARGARITA MAGALI VILLAMAR AGUAYO</t>
  </si>
  <si>
    <t>IC-5862</t>
  </si>
  <si>
    <t>Fact#: 356986-359451 Rec#: 17646 ORTEGA CHAVEZ JUANA ALEJANDRINA</t>
  </si>
  <si>
    <t>IC-5861</t>
  </si>
  <si>
    <t>Fact#: 351510-353838-356260 Rec#: 17645 WILINTON ALEXANDER GUZMAN MUÑETON</t>
  </si>
  <si>
    <t>IC-5860</t>
  </si>
  <si>
    <t>Fact#: 357802-360272 Rec#: 17644 APONTE GONZALEZ MARJORIE VANESSA</t>
  </si>
  <si>
    <t>IC-5859</t>
  </si>
  <si>
    <t>Fact#: 356978-359442 Rec#: 17643 MORENO GOMEZ DUQUE ALFREDO</t>
  </si>
  <si>
    <t>IC-5858</t>
  </si>
  <si>
    <t>Fact#: 356984-359449 Rec#: 17642 MORENO GOMEZ DUQUE ALFREDO</t>
  </si>
  <si>
    <t>IC-5857</t>
  </si>
  <si>
    <t>Fact#: 358882 Rec#: 17641 NEISI LORENA CHONG MELGAR</t>
  </si>
  <si>
    <t>IC-5856</t>
  </si>
  <si>
    <t>Fact#: 359107 Rec#: 17640 TOMALA SANCAN JORGE LUIS</t>
  </si>
  <si>
    <t>IC-5855</t>
  </si>
  <si>
    <t>Fact#: 358957 Rec#: 17639 TOMALA SANCAN JORGE LUIS</t>
  </si>
  <si>
    <t>IC-5854</t>
  </si>
  <si>
    <t>Fact#: 354058-356469-358946 Rec#: 17638 ALEXANDRE FABIAN MARTINEZ CARRION</t>
  </si>
  <si>
    <t>IC-5853</t>
  </si>
  <si>
    <t>Fact#: 358856 Rec#: 17637 GALO ENRIQUE ESTUPIÑAN VERA</t>
  </si>
  <si>
    <t>IC-5852</t>
  </si>
  <si>
    <t>Fact#: 356724-359199 Rec#: 17636 VALERO ZABALA  JULIA ELIZABETH</t>
  </si>
  <si>
    <t>IC-5851</t>
  </si>
  <si>
    <t>Fact#: 357326-359796 Rec#: 33026 LARA CHERE FREDY GONZALO</t>
  </si>
  <si>
    <t>IC-5850</t>
  </si>
  <si>
    <t>Fact#: 359214 Rec#: 33025 GONZALEZ SANCHEZ CESAR IVAN</t>
  </si>
  <si>
    <t>IC-5849</t>
  </si>
  <si>
    <t>Fact#: 359726 Rec#: 33024 ROMERO ROMERO JANETT VICTORIA</t>
  </si>
  <si>
    <t>IC-5837</t>
  </si>
  <si>
    <t xml:space="preserve">Fact#: 347349-349828-352047 Rec#: 17612 MONTOYA RENDON GUSTAVO ADOLFO </t>
  </si>
  <si>
    <t>IC-5808</t>
  </si>
  <si>
    <t>N/D PACIFICO ANTICIPO A FACTURA#1274 VALERIANO CHÓEZ JOSÉ LUIS</t>
  </si>
  <si>
    <t>N/D PACIFICO CANCELACION DE FACTURA#139 BAQUE BAQUE BYRON PAUL Y FACTURA#112 ESTUPIÑAN ANDRADE FRANCISCO JAVIER</t>
  </si>
  <si>
    <t>VISA - MASTERCARD - PACIFICARD CANCELACION DE PAGO POR PAYMENTS DEL CLIENTE RIERA ORDONEZ MIGUEL ANGEL FACT 4135, 4353</t>
  </si>
  <si>
    <t>NC-16</t>
  </si>
  <si>
    <t>Fact#: 356124-358607 Rec#: 33023 GASTON ALLAND CORTEZ ESPINOZA</t>
  </si>
  <si>
    <t>IC-5832</t>
  </si>
  <si>
    <t>Fact#: 357705-360175 Rec#: 17635 OCHOA RUIZ JORGE LUIS</t>
  </si>
  <si>
    <t>IC-5831</t>
  </si>
  <si>
    <t>Fact#: 357472-359938 Rec#: 17634 VILLAFUERTE PEREZ PETRA MARIA</t>
  </si>
  <si>
    <t>IC-5830</t>
  </si>
  <si>
    <t>Fact#: 359026 Rec#: 17633 VASQUEZ AYALA MARIA DE LOURDES</t>
  </si>
  <si>
    <t>IC-5829</t>
  </si>
  <si>
    <t>Fact#: 360198 Rec#: 17632 CUESTA CORTEZ ANTONIO JOSE</t>
  </si>
  <si>
    <t>IC-5828</t>
  </si>
  <si>
    <t>Fact#: 353507-355935-358416 Rec#: 17631 GREI DOLORES  DELGADO FARIA</t>
  </si>
  <si>
    <t>IC-5827</t>
  </si>
  <si>
    <t>Fact#: 359766 Rec#: 17630 MENDIETA VILLALVA ROSA MARIA</t>
  </si>
  <si>
    <t>IC-5826</t>
  </si>
  <si>
    <t>Fact#: 356115-358598 Rec#: 17629 XIMENA DE LOURDES VASQUEZ HINOJOSA</t>
  </si>
  <si>
    <t>IC-5825</t>
  </si>
  <si>
    <t>Fact#: 359416 Rec#: 17628 VALENCIA MEDINA JOSE RICARDO</t>
  </si>
  <si>
    <t>IC-5824</t>
  </si>
  <si>
    <t>Fact#: 4039-4257 Rec#: 17627 SANCHEZ RIOS FERNANDO ALEXIS</t>
  </si>
  <si>
    <t>IC-5823</t>
  </si>
  <si>
    <t>Fact#: 357444-359912 Rec#: 17626 TOMALA CEDENO ANATOLIA ESTHER</t>
  </si>
  <si>
    <t>IC-5822</t>
  </si>
  <si>
    <t>Fact#: 359556 Rec#: 17625 SOLANO DE LA TORRE EFRAIN ALFREDO</t>
  </si>
  <si>
    <t>IC-5821</t>
  </si>
  <si>
    <t>Fact#: 360324 Rec#: 17624 TRIVINO ANDRADE JUAN SEBASTIAN</t>
  </si>
  <si>
    <t>IC-5820</t>
  </si>
  <si>
    <t>Fact#: 358404 Rec#: 17623 CAROLA MISHEL ABISAAB MEDINA</t>
  </si>
  <si>
    <t>IC-5819</t>
  </si>
  <si>
    <t>Fact#: 354874-357272-359740 Rec#: 17622 BACA GARAYCOA HILDA SHELLMA</t>
  </si>
  <si>
    <t>IC-5818</t>
  </si>
  <si>
    <t>Fact#: 359367 Rec#: 17621 FERNANDEZ PACHECO DIANA ISABEL</t>
  </si>
  <si>
    <t>IC-5817</t>
  </si>
  <si>
    <t>Fact#: 358973 Rec#: 17620 GONZALEZ MELLA CRISTIAN ALEJANDRO</t>
  </si>
  <si>
    <t>IC-5816</t>
  </si>
  <si>
    <t>Fact#: 356668-359139 Rec#: 17619 FLORES MARTINEZ RAQUEL VERONICA</t>
  </si>
  <si>
    <t>IC-5815</t>
  </si>
  <si>
    <t>Fact#: 359017 Rec#: 17618 MORALES CASTRO SAMUEL</t>
  </si>
  <si>
    <t>IC-5814</t>
  </si>
  <si>
    <t>Fact#: 358552 Rec#: 17617 MARIA ELENA MORA LUZCANDO</t>
  </si>
  <si>
    <t>IC-5813</t>
  </si>
  <si>
    <t>Fact#: 359791 Rec#: 17616 LEON GARCIA MARCELA VERONICA</t>
  </si>
  <si>
    <t>IC-5812</t>
  </si>
  <si>
    <t>Fact#: 353848-356269-358750 Rec#: 17615 CORA MARGARITA ROCIO GALLARDO CRUSELLAS</t>
  </si>
  <si>
    <t>IC-5811</t>
  </si>
  <si>
    <t>Fact#: 359097 Rec#: 17614 LUQUE RIVAS MARIA ROSA</t>
  </si>
  <si>
    <t>IC-5810</t>
  </si>
  <si>
    <t>Fact#: 356680-359152 Rec#: 17613 GONZALEZ RENDON MARCOS DANIEL</t>
  </si>
  <si>
    <t>IC-5809</t>
  </si>
  <si>
    <t>Fact#: 354757-357157-359620 Rec#: 17611 VILLAVICENCIO TIGRE DARWIN YAZMANY</t>
  </si>
  <si>
    <t>IC-5807</t>
  </si>
  <si>
    <t>Fact#: 324494-327275-330045-332905-335829-338774-341768-345291-347792 Rec#: 17610 SANCHEZ CASTELLANO GLADYS MARICELA</t>
  </si>
  <si>
    <t>IC-5805</t>
  </si>
  <si>
    <t>Fact#: 353910-356329-358806 Rec#: 17609 EDDY ALBERTO BUSTOS PEÑAHERRERA</t>
  </si>
  <si>
    <t>IC-5804</t>
  </si>
  <si>
    <t>Fact#: 355335-357724-360192 Rec#: 17608 TORRES VILLA GENESIS ELENA</t>
  </si>
  <si>
    <t>IC-5803</t>
  </si>
  <si>
    <t>Fact#: 359986 Rec#: 17607 SILVA ESPINOZA CARLOTA ELIZABETH</t>
  </si>
  <si>
    <t>IC-5802</t>
  </si>
  <si>
    <t>Fact#: 348674-350909-353366-355658 Rec#: 33022 ADUANOVACORP S.A.</t>
  </si>
  <si>
    <t>IC-5796</t>
  </si>
  <si>
    <t>Fact#: 356694-359165 Rec#: 33021 DURAN POLIT MARIA DANIELLA</t>
  </si>
  <si>
    <t>IC-5795</t>
  </si>
  <si>
    <t>Fact#: 360348 Rec#: 33020 AVEIGA PAINI CARLOS ENRIQUE</t>
  </si>
  <si>
    <t>IC-5794</t>
  </si>
  <si>
    <t>Fact#: 358981 Rec#: 33019 MINO DOYLET YOLANDA ABIGAIL</t>
  </si>
  <si>
    <t>IC-5793</t>
  </si>
  <si>
    <t>Fact#: 359289 Rec#: 33018 MANRIQUE OSORIO XAVIER ENRIQUE</t>
  </si>
  <si>
    <t>IC-5792</t>
  </si>
  <si>
    <t>Fact#: 359179 Rec#: 33017 SOXO QUICHIMBO IVONNE ALEXANDRA</t>
  </si>
  <si>
    <t>IC-5791</t>
  </si>
  <si>
    <t>Fact#: 359674 Rec#: 33016 BUSTAMANTE TORRES CAMILO EDUARDO</t>
  </si>
  <si>
    <t>IC-5790</t>
  </si>
  <si>
    <t>Fact#: 358562 Rec#: 33015 JENNY NATALIA MARTINEZ BAQUE</t>
  </si>
  <si>
    <t>IC-5789</t>
  </si>
  <si>
    <t>Fact#: 358311 Rec#: 33014 LOURDES DEL ROCIO CHAVEZ VELEZ</t>
  </si>
  <si>
    <t>IC-5788</t>
  </si>
  <si>
    <t>Fact#: 358099 Rec#: 33013 ASISTMED ASISTENCIA A MEDICOS S.A.</t>
  </si>
  <si>
    <t>IC-5787</t>
  </si>
  <si>
    <t>Fact#: 359783 Rec#: 33011 ESPINOSA ESPINOZA HUGO STANLEY</t>
  </si>
  <si>
    <t>IC-5765</t>
  </si>
  <si>
    <t>Fact#: 357631-360106 Rec#: 33012 ESCOBAR ECHEVERRIA LUIS ALEJANDRO</t>
  </si>
  <si>
    <t>IC-5767</t>
  </si>
  <si>
    <t>Fact#: 357919-358010 Rec#: 33010 MEGADATOS S.A.</t>
  </si>
  <si>
    <t>IC-5762</t>
  </si>
  <si>
    <t>Fact#: 353863-356284-358762 Rec#: 33009 WILSON ISMAEL MIRANDA POZO</t>
  </si>
  <si>
    <t>IC-5761</t>
  </si>
  <si>
    <t>Fact#: 358577 Rec#: 33008 ZHU ZHIPENG</t>
  </si>
  <si>
    <t>IC-5760</t>
  </si>
  <si>
    <t>Fact#: 359187 Rec#: 33007 WAN CHEN ZULEIKA</t>
  </si>
  <si>
    <t>IC-5759</t>
  </si>
  <si>
    <t>Fact#: 359468 Rec#: 33006 GUERRERO RENDON VICTORIA EDITA</t>
  </si>
  <si>
    <t>IC-5758</t>
  </si>
  <si>
    <t>Fact#: 359023 Rec#: 33005 LOPEZ PALACIOS DANNY CHRISTIAN</t>
  </si>
  <si>
    <t>IC-5757</t>
  </si>
  <si>
    <t>Fact#: 357397-359866 Rec#: 33004 MARTINEZ PUGA XAVIER ENRRIQUE</t>
  </si>
  <si>
    <t>IC-5756</t>
  </si>
  <si>
    <t>Fact#: 359933 Rec#: 33003 DUQUE ESTEVEZ MIRKA</t>
  </si>
  <si>
    <t>IC-5755</t>
  </si>
  <si>
    <t>Fact#: 356503-358978 Rec#: 17606 NIETO BARQUET OSCAR AHMED</t>
  </si>
  <si>
    <t>IC-5754</t>
  </si>
  <si>
    <t>Fact#: 359341 Rec#: 17605 YUNEZ PARRA JOSE MIGUEL</t>
  </si>
  <si>
    <t>IC-5753</t>
  </si>
  <si>
    <t>Fact#: 359343 Rec#: 17604 YUNEZ PARRA JOSE MIGUEL</t>
  </si>
  <si>
    <t>IC-5752</t>
  </si>
  <si>
    <t>Fact#: 359295 Rec#: 17603 MAYEZA REGALADO JIMMY HARRY</t>
  </si>
  <si>
    <t>IC-5751</t>
  </si>
  <si>
    <t>Fact#: 354483-356887-359353 Rec#: 17602 MARTINEZ DAVILA YINET</t>
  </si>
  <si>
    <t>IC-5750</t>
  </si>
  <si>
    <t>Fact#: 356291-358768 Rec#: 17601 TEODOMIRO MAYO</t>
  </si>
  <si>
    <t>IC-5749</t>
  </si>
  <si>
    <t>Fact#: 353875-356296-358773 Rec#: 17600 MAGDALENA CONCEPCION FRANCO CORREA</t>
  </si>
  <si>
    <t>IC-5748</t>
  </si>
  <si>
    <t>Fact#: 358453 Rec#: 17599 ANGELA MARIA ANA  FERAUD MANSSUR</t>
  </si>
  <si>
    <t>IC-5747</t>
  </si>
  <si>
    <t>Fact#: 359290 Rec#: 17598 CASTILLO PEREIRA GABRIEL ARCANGEL</t>
  </si>
  <si>
    <t>IC-5746</t>
  </si>
  <si>
    <t>Fact#: 349409-351607-353935 Rec#: 17597 MAYRA MARIELA MORAN MOREIRA</t>
  </si>
  <si>
    <t>IC-5745</t>
  </si>
  <si>
    <t>Fact#: 359598 Rec#: 17596 MORA SANCHEZ DIANA LISSETH</t>
  </si>
  <si>
    <t>IC-5744</t>
  </si>
  <si>
    <t>Fact#: 353387-355818-358303 Rec#: 17595 SONNIA VANESSA AVILA ESPINOZA</t>
  </si>
  <si>
    <t>IC-5743</t>
  </si>
  <si>
    <t>Fact#: 357354-359823 Rec#: 17594 MACHACILLA QUINCHE MARIO UBALDO</t>
  </si>
  <si>
    <t>IC-5723</t>
  </si>
  <si>
    <t>Fact#: 4292 Rec#: 17593 TIO ALVAREZ ADRIAN</t>
  </si>
  <si>
    <t>IC-5722</t>
  </si>
  <si>
    <t>Fact#: 359508 Rec#: 17592 FLORES GORDILLO LUIS EDUARDO</t>
  </si>
  <si>
    <t>IC-5721</t>
  </si>
  <si>
    <t>Fact#: 356895-359361 Rec#: 17591 MUNOZ CASTRO JULEXI ALEXANDRA</t>
  </si>
  <si>
    <t>IC-5720</t>
  </si>
  <si>
    <t>Fact#: 357484-359952 Rec#: 17590 LAINEZ FRANCO MILDRED BETSABE</t>
  </si>
  <si>
    <t>IC-5719</t>
  </si>
  <si>
    <t>Fact#: 357664-360140 Rec#: 17589 PAREDES LOPEZ MARIA PIEDAD</t>
  </si>
  <si>
    <t>IC-5718</t>
  </si>
  <si>
    <t>Fact#: 357031-359497 Rec#: 17588 RAMOS PACHAY JOSE MANUEL</t>
  </si>
  <si>
    <t>IC-5717</t>
  </si>
  <si>
    <t>Fact#: 360363 Rec#: 17587 YAGUAL GONZALEZ OSWALDO ALCIDES</t>
  </si>
  <si>
    <t>IC-5716</t>
  </si>
  <si>
    <t>Fact#: 356689-359160 Rec#: 17586 GOMEZ PENAFIEL BLANCA VICTORIA</t>
  </si>
  <si>
    <t>IC-5715</t>
  </si>
  <si>
    <t>Fact#: 358698 Rec#: 17585 LUIS GALO IDROBO ACEBO</t>
  </si>
  <si>
    <t>IC-5714</t>
  </si>
  <si>
    <t>Fact#: 358423 Rec#: 17584 OSCAR HUMBERTO  BRITO GUILLEN</t>
  </si>
  <si>
    <t>IC-5713</t>
  </si>
  <si>
    <t>Fact#: 359547 Rec#: 17583 PIZA POZUELO FERNANDO</t>
  </si>
  <si>
    <t>IC-5712</t>
  </si>
  <si>
    <t>Fact#: 359454 Rec#: 17582 ROBALINO VALENCIA  SPARTA SUSANA</t>
  </si>
  <si>
    <t>IC-5711</t>
  </si>
  <si>
    <t>Fact#: 358927 Rec#: 17581 MAYI CECIBEL VILLACRES GUZMAN</t>
  </si>
  <si>
    <t>IC-5710</t>
  </si>
  <si>
    <t>Fact#: 4409 Rec#: 33002 LARA AGUILAR SILVIO DANILO</t>
  </si>
  <si>
    <t>IC-5668</t>
  </si>
  <si>
    <t>Fact#: 358457 Rec#: 33001 SILVIA XIMENA CHAVEZ CABRERA</t>
  </si>
  <si>
    <t>IC-5664</t>
  </si>
  <si>
    <t>Fact#: 358076 Rec#: 32999 PAYLESS SHOESOURCE ECUADOR CIA. LTDA.</t>
  </si>
  <si>
    <t>IC-5645</t>
  </si>
  <si>
    <t>Fact#: 357879 Rec#: 32998 DVT DEL ECUADOR S.A</t>
  </si>
  <si>
    <t>IC-5643</t>
  </si>
  <si>
    <t>Fact#: 360075 Rec#: 33000 TAMMY CARMEN CAAMAÑO CORNEJO</t>
  </si>
  <si>
    <t>IC-5657</t>
  </si>
  <si>
    <t>Fact#: 356198-358680 Rec#: 32997 FEDERICO GUILLERMO VARAS CHIQUITO</t>
  </si>
  <si>
    <t>IC-5630</t>
  </si>
  <si>
    <t>Fact#: 358314 Rec#: 32996 SIMON EMILIO BRIONES LOOR</t>
  </si>
  <si>
    <t>IC-5629</t>
  </si>
  <si>
    <t>Fact#: 354022-356435-358911 Rec#: 32995 ANDRES GONZALO CELI PEREZ</t>
  </si>
  <si>
    <t>IC-5628</t>
  </si>
  <si>
    <t>Fact#: 357939 Rec#: 32994 YARECUADOR CIA. LTDA</t>
  </si>
  <si>
    <t>IC-5625</t>
  </si>
  <si>
    <t>Fact#: 358726 Rec#: 32993 ENRIQUE FEDERICO ARENAS PILATAXI</t>
  </si>
  <si>
    <t>IC-5624</t>
  </si>
  <si>
    <t>Fact#: 357609 Rec#: 32992 DE SANTIS NEIRA JUAN JAIME CRISTIAN</t>
  </si>
  <si>
    <t>IC-5609</t>
  </si>
  <si>
    <t>N/D PACIFICO TRANSF. PAGO PLLAS. IESS NORMALES MES DE MARZO 2021 A PABLO BAQUERIZO</t>
  </si>
  <si>
    <t>Fact#: 772 Rec#: 32990 F.V - AREA ANDINA S.A.</t>
  </si>
  <si>
    <t>IC-5590</t>
  </si>
  <si>
    <t>Fact#: 355989 Rec#: 32989 VINUEZA GALLARDO CARLOS ENRIQUE</t>
  </si>
  <si>
    <t>IC-5587</t>
  </si>
  <si>
    <t>Fact#: 355874 Rec#: 32988 NORMA ELISA YEPEZ JIMENEZ</t>
  </si>
  <si>
    <t>IC-5586</t>
  </si>
  <si>
    <t>Fact#: 355853 Rec#: 32987 VICTOR ANTONIO AGUSTO ALVARADO</t>
  </si>
  <si>
    <t>IC-5585</t>
  </si>
  <si>
    <t>Fact#: 355846 Rec#: 32986 RAFAEL VICENTE ERAZO FALQUEZ</t>
  </si>
  <si>
    <t>IC-5584</t>
  </si>
  <si>
    <t>Fact#: 349722-351942-354277 Rec#: 17580 CASTILLO RIVERA RUTH NOEMI</t>
  </si>
  <si>
    <t>IC-5583</t>
  </si>
  <si>
    <t>Fact#: 349301-351490-353817 Rec#: 17579 GIOVANNY FRANCISCO TOLOZANO YEPEZ</t>
  </si>
  <si>
    <t>IC-5582</t>
  </si>
  <si>
    <t>Fact#: 355365 Rec#: 32985 VELIZ SANTILLAN GENESIS JOHANNA</t>
  </si>
  <si>
    <t>IC-5564</t>
  </si>
  <si>
    <t>Fact#: 356466-357475 Rec#: 32984 ANGEL ROGELIO PUMA MEDINA</t>
  </si>
  <si>
    <t>IC-5563</t>
  </si>
  <si>
    <t>Fact#: 351126-353458-355889 Rec#: 32983 FREDDY MAURICIO SARANGO MARTINEZ</t>
  </si>
  <si>
    <t>IC-5561</t>
  </si>
  <si>
    <t>Fact#: 357424 Rec#: 32982 JAIME ALBERTO  RINCON GOMEZ</t>
  </si>
  <si>
    <t>IC-5560</t>
  </si>
  <si>
    <t>Fact#: 358201 Rec#: 32981 INDUSTRIAL JUVENALIS S.A.</t>
  </si>
  <si>
    <t>IC-5559</t>
  </si>
  <si>
    <t>Fact#: 357192 Rec#: 32980 ARCENTALES DOMINGUEZ JOSE LEONIDAS</t>
  </si>
  <si>
    <t>IC-5558</t>
  </si>
  <si>
    <t>Fact#: 357348 Rec#: 32979 SANCHEZ MEDINA FELIX</t>
  </si>
  <si>
    <t>IC-5557</t>
  </si>
  <si>
    <t>Fact#: 355903 Rec#: 32978 GLORIA ISABEL MITE LEON</t>
  </si>
  <si>
    <t>IC-5556</t>
  </si>
  <si>
    <t>Fact#: 355891 Rec#: 32977 LAURO DAVID TORRES CARRILLO</t>
  </si>
  <si>
    <t>IC-5555</t>
  </si>
  <si>
    <t>Fact#: 357204 Rec#: 17578 MEDINA MORA IVAN ALEXANDER</t>
  </si>
  <si>
    <t>IC-5553</t>
  </si>
  <si>
    <t>Fact#: 353937-356352 Rec#: 17577 CESAR WILSON LARA NARVAEZ</t>
  </si>
  <si>
    <t>IC-5552</t>
  </si>
  <si>
    <t>Fact#: 353978-356392 Rec#: 17576 VILMA NINFA MORA MORA</t>
  </si>
  <si>
    <t>IC-5551</t>
  </si>
  <si>
    <t>Fact#: 356181 Rec#: 17575 TERESA LEONOR SALAZAR PLUAS</t>
  </si>
  <si>
    <t>IC-5549</t>
  </si>
  <si>
    <t>Fact#: 357282 Rec#: 17574 MACIAS GRACIA JOHNNY FRANCISCO</t>
  </si>
  <si>
    <t>IC-5548</t>
  </si>
  <si>
    <t>Fact#: 4056 Rec#: 17573 CRUZ SANTANA MARCOS BOLIVAR</t>
  </si>
  <si>
    <t>IC-5546</t>
  </si>
  <si>
    <t>Fact#: 349571-351780-354117 Rec#: 17572 VERA VELASQUEZ MARIA AUXILIADORA</t>
  </si>
  <si>
    <t>IC-5545</t>
  </si>
  <si>
    <t>Fact#: 355364-357747 Rec#: 17571 VELIZ SANTILLAN GENESIS JOHANNA</t>
  </si>
  <si>
    <t>IC-5544</t>
  </si>
  <si>
    <t>Fact#: 356423 Rec#: 17570 ALEXANDRA JACKELINE SANCHEZ ZAMBRANO</t>
  </si>
  <si>
    <t>IC-5543</t>
  </si>
  <si>
    <t>Fact#: 357050 Rec#: 17569 ROVELLO VALENCIA JOSE ROMAN</t>
  </si>
  <si>
    <t>IC-5542</t>
  </si>
  <si>
    <t>Fact#: 355353-357737 Rec#: 17568 MORANTE AVILA CESAR HIPOLITO</t>
  </si>
  <si>
    <t>IC-5541</t>
  </si>
  <si>
    <t>Fact#: 357020 Rec#: 17567 SANCHEZ QUINCHUELA INES MONICA</t>
  </si>
  <si>
    <t>IC-5540</t>
  </si>
  <si>
    <t>Fact#: 356921 Rec#: 17566 ROMERO VERSOZA RICARDO GERONIMO</t>
  </si>
  <si>
    <t>IC-5539</t>
  </si>
  <si>
    <t>Fact#: 357027 Rec#: 17565 HERNANDEZ MARIA ISABEL</t>
  </si>
  <si>
    <t>IC-5527</t>
  </si>
  <si>
    <t>Fact#: 357290 Rec#: 17564 MORENO TELLO CELI DURINDANA</t>
  </si>
  <si>
    <t>IC-5526</t>
  </si>
  <si>
    <t>Fact#: 352105-354444-356848 Rec#: 32976 GRANADOS MUTIS JUAN PABLO</t>
  </si>
  <si>
    <t>IC-5519</t>
  </si>
  <si>
    <t>CABRERA SOLORZANO NELSON CATITO CANCELA TELEFONO 3908107 ABONA SGTE FACTURA, PAGO WESTERN UNION</t>
  </si>
  <si>
    <t>AT-3267</t>
  </si>
  <si>
    <t>DAYANNA ANABELL BAQUERIZO AQUINO CANCELA TELEFONO 3930025 ABONA SGTE FACTURA, PAGO WESTERN UNION</t>
  </si>
  <si>
    <t>AT-3266</t>
  </si>
  <si>
    <t>Fact#: 350501-352801 Rec#: 32975 FERNANDEZ RONQUILLO JORGE ENRIQUE MARCELO</t>
  </si>
  <si>
    <t>IC-5503</t>
  </si>
  <si>
    <t>Fact#: 355928 Rec#: 32974 HUGO ANTONIO SALMERON ACOSTA</t>
  </si>
  <si>
    <t>IC-5502</t>
  </si>
  <si>
    <t>Fact#: 354642 Rec#: 32973 CEVALLOS ZAVALA BOLIVAR ANTONIO</t>
  </si>
  <si>
    <t>IC-5501</t>
  </si>
  <si>
    <t>Fact#: 355892 Rec#: 32972 ALVARO CORNEJO RODRIGUEZ</t>
  </si>
  <si>
    <t>IC-5500</t>
  </si>
  <si>
    <t>Fact#: 356679 Rec#: 32971 LOZANO OTERO RICARDO REIMONDI LOZANO OTERO</t>
  </si>
  <si>
    <t>IC-5499</t>
  </si>
  <si>
    <t>Fact#: 358071 Rec#: 32970 R.C.N CONSTRUCIONES S.A</t>
  </si>
  <si>
    <t>IC-5498</t>
  </si>
  <si>
    <t>Fact#: 358070 Rec#: 32969 R.C.N CONSTRUCIONES S.A</t>
  </si>
  <si>
    <t>IC-5497</t>
  </si>
  <si>
    <t>Fact#: 358209 Rec#: 32968 SERVICIO DE OFICINA COMPUTARIZADO SEROFICOM S.A.</t>
  </si>
  <si>
    <t>IC-5496</t>
  </si>
  <si>
    <t>Fact#: 352315-354655-357058 Rec#: 17563 MARTINEZ ABAD DOUGLAS GUILLERMO</t>
  </si>
  <si>
    <t>IC-5495</t>
  </si>
  <si>
    <t>Fact#: 354161-356571 Rec#: 17562 REINA SALAZAR JOSE DIEGO</t>
  </si>
  <si>
    <t>IC-5494</t>
  </si>
  <si>
    <t>Fact#: 354157-356568 Rec#: 17561 REINA SALAZAR JOSE DIEGO</t>
  </si>
  <si>
    <t>IC-5493</t>
  </si>
  <si>
    <t>Fact#: 354373-356778 Rec#: 17560 JIMENEZ MARCHAN CARLOS ALEJANDRO</t>
  </si>
  <si>
    <t>IC-5492</t>
  </si>
  <si>
    <t>Fact#: 353753-356175 Rec#: 17559 ANGELICA KATTY CALDERON BARRIOS</t>
  </si>
  <si>
    <t>IC-5491</t>
  </si>
  <si>
    <t>Fact#: 352954-355310-357699 Rec#: 17558 SARMIENTO LOOR GABRIELA DEL ROCIO</t>
  </si>
  <si>
    <t>IC-5490</t>
  </si>
  <si>
    <t>Fact#: 355582-358047 Rec#: 17557 COOPERATIVA DE AHORRO Y CREDITO MUSHUK YUYAY-CHIMBORAZO LTDA</t>
  </si>
  <si>
    <t>IC-5489</t>
  </si>
  <si>
    <t>Fact#: 356279 Rec#: 17556 CESAR ORLANDO VALLEJO VERA</t>
  </si>
  <si>
    <t>IC-5488</t>
  </si>
  <si>
    <t>Fact#: 357558 Rec#: 17555 SEGOVIA DOMINGUEZ KARLA FIORELLA</t>
  </si>
  <si>
    <t>IC-5487</t>
  </si>
  <si>
    <t>Fact#: 350255-352520-354864 Rec#: 17554 PEREZ ASENCIO LUCIANO ALBERTO</t>
  </si>
  <si>
    <t>IC-5486</t>
  </si>
  <si>
    <t>Fact#: 324515-327296-330066-332926-335850-338795-341789-345312-347813 Rec#: 17553 PENAFIEL VALLE MELISSA DEL ROCIO</t>
  </si>
  <si>
    <t>IC-5485</t>
  </si>
  <si>
    <t>Fact#: 358271 Rec#: 17552 GREENCORP SUPPLIES AND GRESURESA S.A</t>
  </si>
  <si>
    <t>IC-5484</t>
  </si>
  <si>
    <t>Fact#: 357800 Rec#: 17551 CONTRERAS RODRIGUEZ EUBENIA MARIETA</t>
  </si>
  <si>
    <t>IC-5483</t>
  </si>
  <si>
    <t>Fact#: 354073-356483 Rec#: 17550 MERO MANTUANO DARWIN IVAN</t>
  </si>
  <si>
    <t>IC-5482</t>
  </si>
  <si>
    <t>Fact#: 356736 Rec#: 17549 VALLEJO MARTINEZ LEIDIZ DIANA</t>
  </si>
  <si>
    <t>IC-5481</t>
  </si>
  <si>
    <t>Fact#: 353660-356084 Rec#: 32967 JAVIER SANTIAGO GUZHÑAY ANDRADE</t>
  </si>
  <si>
    <t>IC-5479</t>
  </si>
  <si>
    <t>Fact#: 357635 Rec#: 32966 MURILLO BARAHONA LISSETTE ESTEFANIA</t>
  </si>
  <si>
    <t>IC-5460</t>
  </si>
  <si>
    <t>Fact#: 354071-356481 Rec#: 17548 MONCADA MORA WENDY GINA</t>
  </si>
  <si>
    <t>IC-5447</t>
  </si>
  <si>
    <t>Fact#: 355069-357461 Rec#: 17547 TUMBACO VERA JOSE LUIS</t>
  </si>
  <si>
    <t>IC-5446</t>
  </si>
  <si>
    <t>Fact#: 353761-356183 Rec#: 17546 CARLA MARIA GARCIA ANDRADE</t>
  </si>
  <si>
    <t>IC-5445</t>
  </si>
  <si>
    <t>Fact#: 357453 Rec#: 17545 PILLIGUA ANCHUNDIA SEGUNDO BAUDILLO</t>
  </si>
  <si>
    <t>IC-5444</t>
  </si>
  <si>
    <t>Fact#: 353607-356032 Rec#: 17544 NESTOR AGUSTIN SIMANCAS PINTA</t>
  </si>
  <si>
    <t>IC-5443</t>
  </si>
  <si>
    <t>N/D PACIFICO CANCELACION DE FACTURA#29104282 CNEL EP</t>
  </si>
  <si>
    <t>NDL-7</t>
  </si>
  <si>
    <t>Fact#: 352929-355286-357676 Rec#: 32991 CABRERA ZALAMEA BLANCA ESMERALDA</t>
  </si>
  <si>
    <t>IC-5606</t>
  </si>
  <si>
    <t>Fact#: 353722-356145 Rec#: 32964 MAYRA ROCIO MULLO SAGÑAY</t>
  </si>
  <si>
    <t>IC-5457</t>
  </si>
  <si>
    <t>Fact#: 357281 Rec#: 17543 SANTANA MORENO SAUL AUGUSTO</t>
  </si>
  <si>
    <t>IC-5442</t>
  </si>
  <si>
    <t>Fact#: 354168-356577 Rec#: 17542 CABEZA BENITEZ MONSERRATE FATIMA</t>
  </si>
  <si>
    <t>IC-5441</t>
  </si>
  <si>
    <t>Fact#: 354899-357293 Rec#: 17541 VILLACIS LOPEZ ATALA ELENA</t>
  </si>
  <si>
    <t>IC-5440</t>
  </si>
  <si>
    <t>Fact#: 357823 Rec#: 17540 COELLO ACOSTA JUSTINA SUSANA</t>
  </si>
  <si>
    <t>IC-5439</t>
  </si>
  <si>
    <t>Fact#: 352932-355289 Rec#: 17539 ROSARIO GRANDA SANDRA KARINA</t>
  </si>
  <si>
    <t>IC-5438</t>
  </si>
  <si>
    <t>Fact#: 355329-357718 Rec#: 17538 LINO VILLEGAS ANGEL ALFONSO</t>
  </si>
  <si>
    <t>IC-5437</t>
  </si>
  <si>
    <t>Fact#: 354904-357298 Rec#: 17537 MUNOZ PROANO HUGO</t>
  </si>
  <si>
    <t>IC-5436</t>
  </si>
  <si>
    <t>Fact#: 356760 Rec#: 17536 ZAMORA AVILA ANGELA MARIA</t>
  </si>
  <si>
    <t>IC-5435</t>
  </si>
  <si>
    <t>Fact#: 4100 Rec#: 17535 ZABALA BARRIONUEVO RITA CECILIA</t>
  </si>
  <si>
    <t>IC-5434</t>
  </si>
  <si>
    <t>Fact#: 356952 Rec#: 17534 QUIMI LOPEZ FROILAN TITO</t>
  </si>
  <si>
    <t>IC-5433</t>
  </si>
  <si>
    <t>N/D POR COMISIONES DE WESTERN UNION POR RECAUDACION DEL 09/04/2021 AL 15/04/2021</t>
  </si>
  <si>
    <t>Fact#: 355868 Rec#: 32965 SERGIO ANDRES SEMMINARIO VALENZUELA</t>
  </si>
  <si>
    <t>IC-5458</t>
  </si>
  <si>
    <t>Fact#: 356591 Rec#: 17533 CARRILLO ANCHUNDIA FLOR MARIA</t>
  </si>
  <si>
    <t>IC-5432</t>
  </si>
  <si>
    <t>Fact#: 357940 Rec#: 32962 WANHAI LINES ECUADOR S.A.</t>
  </si>
  <si>
    <t>IC-5424</t>
  </si>
  <si>
    <t>Fact#: 357866 Rec#: 32961 LG ELECTRONICS PANAMA S.A</t>
  </si>
  <si>
    <t>IC-5423</t>
  </si>
  <si>
    <t>Fact#: 358042 Rec#: 32960 DATA TOOLS S.A.</t>
  </si>
  <si>
    <t>IC-5422</t>
  </si>
  <si>
    <t>Fact#: 357252 Rec#: 17532 CERCADO MENDOZA MARIA AUXILIADORA</t>
  </si>
  <si>
    <t>IC-5421</t>
  </si>
  <si>
    <t>Fact#: 4076 Rec#: 17531 CRUZ JOSE AMABLE</t>
  </si>
  <si>
    <t>IC-5420</t>
  </si>
  <si>
    <t>Fact#: 356768 Rec#: 17530 MEDINA BORJA LEONARDO JAVIER</t>
  </si>
  <si>
    <t>IC-5419</t>
  </si>
  <si>
    <t>Fact#: 355841 Rec#: 17529 EDDA GLADYS PARRALES GOMEZ</t>
  </si>
  <si>
    <t>IC-5418</t>
  </si>
  <si>
    <t>Fact#: 357428 Rec#: 17528 LANDA SANCHEZ JAZMIN ALEXANDRA</t>
  </si>
  <si>
    <t>IC-5417</t>
  </si>
  <si>
    <t>Fact#: 353777-356199 Rec#: 17527 PACO OLMEDO ORNA AYMACANA</t>
  </si>
  <si>
    <t>IC-5416</t>
  </si>
  <si>
    <t>Fact#: 356667 Rec#: 17526 CAZAR ERAZO RODRIGO ARTURO</t>
  </si>
  <si>
    <t>IC-5415</t>
  </si>
  <si>
    <t>Fact#: 356471 Rec#: 17525 PRISCILA NORALMA DELA AVENDANO</t>
  </si>
  <si>
    <t>IC-5414</t>
  </si>
  <si>
    <t>Fact#: 321482-324233-327009-329777-332633-335557-338499-341491-345015 Rec#: 17524 GRESELY RODRIGUEZ JONATHAN FRANCISCO</t>
  </si>
  <si>
    <t>IC-5413</t>
  </si>
  <si>
    <t>Fact#: 352398-354738-357137 Rec#: 17523 ALVAREZ CASTILLO AURORA DEL CISNE</t>
  </si>
  <si>
    <t>IC-5412</t>
  </si>
  <si>
    <t>Fact#: 351009-353337-355773 Rec#: 17522 RUIZ CARRION MARIA DANIELA</t>
  </si>
  <si>
    <t>IC-5411</t>
  </si>
  <si>
    <t>Fact#: 353862-356283 Rec#: 17521 NUBE MARLENE GONZALEZ CASTILLO</t>
  </si>
  <si>
    <t>IC-5410</t>
  </si>
  <si>
    <t>Fact#: 357630 Rec#: 17520 MIRANDA TORRES JUAN ERNESTO</t>
  </si>
  <si>
    <t>IC-5409</t>
  </si>
  <si>
    <t>Fact#: 358151 Rec#: 17519 ALVARADO BASURTO SEGUNDO GABRIEL</t>
  </si>
  <si>
    <t>IC-5408</t>
  </si>
  <si>
    <t>Fact#: 354194-356602 Rec#: 17518 HERBAS MORALES CHRISTIAN ALFREDO</t>
  </si>
  <si>
    <t>IC-5407</t>
  </si>
  <si>
    <t>Fact#: 351692-354026-356439 Rec#: 17517 DAVID PETER CHAVEZ GUALE</t>
  </si>
  <si>
    <t>IC-5406</t>
  </si>
  <si>
    <t>Fact#: 352505-354851-357251 Rec#: 17516 PARRAGA JOSE JUAN</t>
  </si>
  <si>
    <t>IC-5405</t>
  </si>
  <si>
    <t>Fact#: 358205 Rec#: 17515 SEGURIDAD &amp; PROTECCION TECNICA SEPROTECSECURITY CIA. LTDA.</t>
  </si>
  <si>
    <t>IC-5404</t>
  </si>
  <si>
    <t>Fact#: 355879 Rec#: 17514 MORAIMA SEMINARIO TOLEDO</t>
  </si>
  <si>
    <t>IC-5403</t>
  </si>
  <si>
    <t>Fact#: 354012-356425 Rec#: 17513 HANS EDUARDO NORIEGA ALBUJA</t>
  </si>
  <si>
    <t>IC-5402</t>
  </si>
  <si>
    <t>Fact#: 354826-357226 Rec#: 32959 REYES SOLIS  MARJORIE YOLANDA</t>
  </si>
  <si>
    <t>IC-5392</t>
  </si>
  <si>
    <t>Fact#: 354759-357159 Rec#: 32958 JIMENEZ ALVAREZ GARY WINDER</t>
  </si>
  <si>
    <t>IC-5391</t>
  </si>
  <si>
    <t>Fact#: 356790 Rec#: 32957 PINCAY SILVA FERNANDO RAFAEL</t>
  </si>
  <si>
    <t>IC-5390</t>
  </si>
  <si>
    <t>Fact#: 355124-357518 Rec#: 32956 SILVA ESPINOZA CARLOTA ELIZABETH</t>
  </si>
  <si>
    <t>IC-5389</t>
  </si>
  <si>
    <t>Fact#: 357383 Rec#: 32955 NAVARRETE CEDENO RUTH ELIZABETH</t>
  </si>
  <si>
    <t>IC-5388</t>
  </si>
  <si>
    <t>Fact#: 4224 Rec#: 32954 FUNDACION AVSI</t>
  </si>
  <si>
    <t>IC-5387</t>
  </si>
  <si>
    <t>Fact#: 355885 Rec#: 32953 JAVIER MAURICIO RODRIGO ALBAN</t>
  </si>
  <si>
    <t>IC-5386</t>
  </si>
  <si>
    <t>Fact#: 357856 Rec#: 32952 ASOCIACION DE PROPIETARIOS VALLE ALTO ETAPA PARIS</t>
  </si>
  <si>
    <t>IC-5385</t>
  </si>
  <si>
    <t>N/D PACIFICO TRANSF. ANTICIPO A FACTURA POR HONORARIOS PROFESIONALES MES DE ABR-2021 A PABLO BAQUERIZO DAVILA</t>
  </si>
  <si>
    <t>NDL-31</t>
  </si>
  <si>
    <t>N/D PACIFICO TRANSF. PAGO DE FONDOS DE RESERVA MES DE MARZO 2021</t>
  </si>
  <si>
    <t>NDL-30</t>
  </si>
  <si>
    <t>N/D PACIFICO TRANSF. ROLES DE PAGO 1ERA QUINCENA MES DE ABRIL 2021</t>
  </si>
  <si>
    <t>N/D PACIFICO TRANSF. PAGO PLLAS. IESS FONDOS DE RESERVA MES DE MARZO 2021, COMP#20976598</t>
  </si>
  <si>
    <t>N/D PACIFICO TRANSF. PLLAS. IESS PREST. HIPOTECARIO MES DE MARZO 2021, COMP#11242753</t>
  </si>
  <si>
    <t>N/D PACIFICO TRANSF. PLLAS. IESS PREST. QUIROGRAFARIO MES DE MARZO 2021, COMP#33915690</t>
  </si>
  <si>
    <t>N/D PACIFICO PLLAS. IESS AJUSTE MES DE MARZO 2021, COMP#141502282</t>
  </si>
  <si>
    <t>N/D PACIFICO TRANSF. PLLAS. IESS NORMALES MES DE MARZO 2021, COMP#141502178</t>
  </si>
  <si>
    <t>N/D PACIFICO CANCELACION DE FACTURAS#170584595, 170584596, 170584597, 170584598 CNT EP</t>
  </si>
  <si>
    <t>N/D PACIFICO CANCELACION DE FACTURA#170584599 CNEL EP</t>
  </si>
  <si>
    <t>N/D PACIFICO CANCELACION POR CONSUMO DE ENERGÍA ELECTRICA COD:200017298429 PORTAL AL SOL, CTV.</t>
  </si>
  <si>
    <t>N/D PACIFICO CANCELACION DE FACTURA#4923400 CNEL EP</t>
  </si>
  <si>
    <t>N/D PACIFICO CANCELACIÓN DE FACTURA#29011488 CNEL EP</t>
  </si>
  <si>
    <t>NDL-6</t>
  </si>
  <si>
    <t>N/D PACIFICO CANCELACIÓN DE FACTURA#28991886 CNEL EP</t>
  </si>
  <si>
    <t>N/D PACIFICO CANCELACIÓN DE FACTURA#28969363 CNEL EP</t>
  </si>
  <si>
    <t>N/D PACIFICO CANCELACIÓN DE FACTURA#28953534 CNEL EP</t>
  </si>
  <si>
    <t>N/D PACIFICO CANCELACION DE FACTURA#4883605 CNEL EP</t>
  </si>
  <si>
    <t>N/D PACIFICO CANCELACIÓN DE FACTURA#4753643 CNEL EP</t>
  </si>
  <si>
    <t>NDL-1</t>
  </si>
  <si>
    <t>Fact#: 355815 Rec#: 33148 CONSORCIO ECUATORIANO DE TELECOMUNICACIONES S.A. CONECEL</t>
  </si>
  <si>
    <t>IC-6561</t>
  </si>
  <si>
    <t>Fact#: 356925 Rec#: 32951 CEVALLOS ORVEN AMADITA</t>
  </si>
  <si>
    <t>IC-5384</t>
  </si>
  <si>
    <t>Fact#: 357965 Rec#: 32950 ELECTROMOOM S.A.</t>
  </si>
  <si>
    <t>IC-5383</t>
  </si>
  <si>
    <t>Fact#: 355829 Rec#: 32949 JORGE ALFREDO FRANCO MORAN</t>
  </si>
  <si>
    <t>IC-5382</t>
  </si>
  <si>
    <t>Fact#: 355905 Rec#: 32948 BENILDA JESUS ACOSTA ZAMBRANO</t>
  </si>
  <si>
    <t>IC-5381</t>
  </si>
  <si>
    <t>Fact#: 357872 Rec#: 32947 LAUDE S.A. LAUDESA ADMINISTRADORA DE FONDOS Y FIDEICOMISOS</t>
  </si>
  <si>
    <t>IC-5380</t>
  </si>
  <si>
    <t>Fact#: 357865 Rec#: 32946 DORCIEN S.A</t>
  </si>
  <si>
    <t>IC-5379</t>
  </si>
  <si>
    <t>Fact#: 357806 Rec#: 17512 FALQUEZ SALAVARRIA PATRICIA AZUCENA</t>
  </si>
  <si>
    <t>IC-5377</t>
  </si>
  <si>
    <t>Fact#: 345375-347877-350249 Rec#: 17511 SALAZAR ZULEYMAN FELIX ANTONIO</t>
  </si>
  <si>
    <t>IC-5376</t>
  </si>
  <si>
    <t>Fact#: 355871 Rec#: 17510 LINO MARTIN  BRITO BRITO</t>
  </si>
  <si>
    <t>IC-5375</t>
  </si>
  <si>
    <t>Fact#: 357232 Rec#: 17509 CABRERA GOMEZ MARTHA INES</t>
  </si>
  <si>
    <t>IC-5374</t>
  </si>
  <si>
    <t>Fact#: 354321-356727 Rec#: 17508 MORA URRUTIA MACARENA IVONNE</t>
  </si>
  <si>
    <t>IC-5373</t>
  </si>
  <si>
    <t>Fact#: 305524-321773-324520-327301-330071-332931-335855-338800-341794-345317-347818 Rec#: 17507 RECALDE FERNANDEZ CARLA ANDREA</t>
  </si>
  <si>
    <t>IC-5372</t>
  </si>
  <si>
    <t>Fact#: 352926-355284 Rec#: 17506 BRIONES ALVARADO MERCEDES MARLENE</t>
  </si>
  <si>
    <t>IC-5371</t>
  </si>
  <si>
    <t>Fact#: 352937 Rec#: 17505 CORONEL RODRIGUEZ MARIELA ASTRID</t>
  </si>
  <si>
    <t>IC-5354</t>
  </si>
  <si>
    <t>Fact#: 354863-357264 Rec#: 17504 PONCE BURGOS NORMA ISABEL</t>
  </si>
  <si>
    <t>IC-5353</t>
  </si>
  <si>
    <t>Fact#: 354862-357263 Rec#: 17503 PONCE BURGOS NORMA ISABEL</t>
  </si>
  <si>
    <t>IC-5352</t>
  </si>
  <si>
    <t>Fact#: 357302 Rec#: 17502 VILLAMAR CARRANZA MARISOL DEL PILAR</t>
  </si>
  <si>
    <t>IC-5351</t>
  </si>
  <si>
    <t>Fact#: 354366-356771 Rec#: 17501 PENAFIEL TAPIA FRANCISCO MIGUEL</t>
  </si>
  <si>
    <t>IC-5350</t>
  </si>
  <si>
    <t>Fact#: 357640 Rec#: 17500 ANDRADE RIVERA RAFAEL ALBERTO</t>
  </si>
  <si>
    <t>IC-5349</t>
  </si>
  <si>
    <t>Fact#: 356556 Rec#: 17499 RENDON SOLIS MARJORIE VALENTINA</t>
  </si>
  <si>
    <t>IC-5348</t>
  </si>
  <si>
    <t>Fact#: 357129 Rec#: 17498 CHUCA CHANCAY ANDREA BETZABETH</t>
  </si>
  <si>
    <t>IC-5347</t>
  </si>
  <si>
    <t>Fact#: 356687 Rec#: 17497 YANEZ ARROYO LUIS ALBERTO</t>
  </si>
  <si>
    <t>IC-5346</t>
  </si>
  <si>
    <t>Fact#: 356836 Rec#: 17496 YUMBLA MENDIETA MONICA ELIZABETH</t>
  </si>
  <si>
    <t>IC-5345</t>
  </si>
  <si>
    <t>Fact#: 332077-334991-337934-340924-344450 Rec#: 17495 EGAS LINO KEVIN STALIN</t>
  </si>
  <si>
    <t>IC-5344</t>
  </si>
  <si>
    <t>Fact#: 356703 Rec#: 17494 GOMEZ CALDERON ALEXANDRA ELIZABETH</t>
  </si>
  <si>
    <t>IC-5343</t>
  </si>
  <si>
    <t>Fact#: 357481 Rec#: 17493 VALLEJO MEDRANDA YURI MAURICIO</t>
  </si>
  <si>
    <t>IC-5342</t>
  </si>
  <si>
    <t>Fact#: 353266-355693-358154 Rec#: 17492 CABANILLA FUENTES CINDY GABRIELA</t>
  </si>
  <si>
    <t>IC-5341</t>
  </si>
  <si>
    <t>Fact#: 357409 Rec#: 17491 CEDENO ANGULO JAIRO RENE</t>
  </si>
  <si>
    <t>IC-5340</t>
  </si>
  <si>
    <t>Fact#: 354753-357153 Rec#: 17490 MACAS VERA CARLOS ERNESTO</t>
  </si>
  <si>
    <t>IC-5339</t>
  </si>
  <si>
    <t>Fact#: 356459 Rec#: 17489 GABRIEL CLEMENTE MEJIA MATA</t>
  </si>
  <si>
    <t>IC-5338</t>
  </si>
  <si>
    <t>Fact#: 352233-354573-356979 Rec#: 17488 BRAVO BRIONES JOSE FEDERICO</t>
  </si>
  <si>
    <t>IC-5337</t>
  </si>
  <si>
    <t>Fact#: 354933-357329 Rec#: 17487 ALVARADO JALCA JAZMIN ESTHER</t>
  </si>
  <si>
    <t>IC-5336</t>
  </si>
  <si>
    <t>Fact#: 355161-357556 Rec#: 32945 BATTEN SORIANO CARLOS ARTURO</t>
  </si>
  <si>
    <t>IC-5303</t>
  </si>
  <si>
    <t>Fact#: 358235 Rec#: 32963 REPROLIMIT CIA.LTDA</t>
  </si>
  <si>
    <t>IC-5431</t>
  </si>
  <si>
    <t>Fact#: 328482-331304-334216-337148-340139-343668 Rec#: 32944 WILSON ORLANDO GUILLEN LAPO</t>
  </si>
  <si>
    <t>IC-5302</t>
  </si>
  <si>
    <t>Fact#: 356831 Rec#: 17486 AGUINO ARTEAGA MARIA DE LOURDES</t>
  </si>
  <si>
    <t>IC-5295</t>
  </si>
  <si>
    <t>Fact#: 356954 Rec#: 17485 PANCHANA GONZALEZ GLADYS HAIDEE</t>
  </si>
  <si>
    <t>IC-5294</t>
  </si>
  <si>
    <t>Fact#: 358176 Rec#: 17484 BRODERIN S.A</t>
  </si>
  <si>
    <t>IC-5293</t>
  </si>
  <si>
    <t>Fact#: 354818-357218 Rec#: 17483 BURGOS GOYA MARLIE  KATHERINE</t>
  </si>
  <si>
    <t>IC-5292</t>
  </si>
  <si>
    <t>Fact#: 354266-356675 Rec#: 17482 MENDEZ ROSALES GIOCONDA EREUTEIDA</t>
  </si>
  <si>
    <t>IC-5291</t>
  </si>
  <si>
    <t>Fact#: 355921 Rec#: 17481 SANDRA PATRICIA MOREJON LLANOS</t>
  </si>
  <si>
    <t>IC-5290</t>
  </si>
  <si>
    <t>Fact#: 355916 Rec#: 17480 VICENTE GABRIEL VINUEZA MERINO</t>
  </si>
  <si>
    <t>IC-5289</t>
  </si>
  <si>
    <t>Fact#: 357207 Rec#: 17479 ARROYO MOURA RENE PATRICIO</t>
  </si>
  <si>
    <t>IC-5288</t>
  </si>
  <si>
    <t>Fact#: 353446-355876 Rec#: 17478 ALFREDO BARRIGA HOLGUIN</t>
  </si>
  <si>
    <t>IC-5287</t>
  </si>
  <si>
    <t>Fact#: 355852 Rec#: 17477 DELIA AMPARO SALMERON ACOSTA</t>
  </si>
  <si>
    <t>IC-5286</t>
  </si>
  <si>
    <t>Fact#: 356721 Rec#: 17476 BELARDE BRAVO WILLIAM JASMANI</t>
  </si>
  <si>
    <t>IC-5285</t>
  </si>
  <si>
    <t>Fact#: 355565-358030 Rec#: 17475 DULCES, PASTELES Y TORTAS RADU S.A.</t>
  </si>
  <si>
    <t>IC-5284</t>
  </si>
  <si>
    <t>Fact#: 320176-322942-325701-328450-331272-334184-337116-340108-343638 Rec#: 17474 NESTOR EDUARDO PLUAS OCHOA</t>
  </si>
  <si>
    <t>IC-5283</t>
  </si>
  <si>
    <t>Fact#: 4243 Rec#: 17473 INKA BURGER</t>
  </si>
  <si>
    <t>IC-5282</t>
  </si>
  <si>
    <t>Fact#: 354430-356834 Rec#: 17472 GUAMAN IZA LILIANA ARACELY</t>
  </si>
  <si>
    <t>IC-5281</t>
  </si>
  <si>
    <t>Fact#: 354903-357297 Rec#: 17471 MENDIETA VILLALVA ROSA MARIA</t>
  </si>
  <si>
    <t>IC-5280</t>
  </si>
  <si>
    <t>Fact#: 347526-350013-352246 Rec#: 17470 ALFONZO TIGRE GUILLERMO DARIO</t>
  </si>
  <si>
    <t>IC-5279</t>
  </si>
  <si>
    <t>Fact#: 355948 Rec#: 17469 HAYDEE GANDIOSA  FALUGIANI MORA</t>
  </si>
  <si>
    <t>IC-5278</t>
  </si>
  <si>
    <t>Fact#: 355031-357425 Rec#: 17468 LINDAO CEDENO KATHERIN LIZBETH</t>
  </si>
  <si>
    <t>IC-5277</t>
  </si>
  <si>
    <t>Fact#: 355926 Rec#: 32943 MARIA DOLORES COBOS MARMOLEJO</t>
  </si>
  <si>
    <t>IC-5276</t>
  </si>
  <si>
    <t>Fact#: 356748 Rec#: 32942 NARANJO BENITES LUIS ALBERTO</t>
  </si>
  <si>
    <t>IC-5275</t>
  </si>
  <si>
    <t>Fact#: 356707 Rec#: 32941 SOXO QUICHIMBO IVONNE ALEXANDRA</t>
  </si>
  <si>
    <t>IC-5274</t>
  </si>
  <si>
    <t>Fact#: 357981 Rec#: 32940 CHRISTIAN JAVIER MIDEROS ROMERO</t>
  </si>
  <si>
    <t>IC-5273</t>
  </si>
  <si>
    <t>Fact#: 355532-357996 Rec#: 32939 EDGAR MARCELO MERA VASQUEZ</t>
  </si>
  <si>
    <t>IC-5272</t>
  </si>
  <si>
    <t>Fact#: 354146-356557 Rec#: 32938 ESPIN PEREZ JOSE XAVIER</t>
  </si>
  <si>
    <t>IC-5271</t>
  </si>
  <si>
    <t>Fact#: 343124 Rec#: 32937 ROSERO CRUZ MARIA AUXILIADORA</t>
  </si>
  <si>
    <t>IC-5270</t>
  </si>
  <si>
    <t>Fact#: 357662 Rec#: 32936 MIRTHA ACELA ESCALANTE GARCIA</t>
  </si>
  <si>
    <t>IC-5268</t>
  </si>
  <si>
    <t>RODRIGUEZ SANCHEZ JANNETH HOMAIRA CANCELA TELEFONO 3908017 ABONA SGTE FACTURA, PAGO WESTERN UNION</t>
  </si>
  <si>
    <t>AT-3264</t>
  </si>
  <si>
    <t>N/D  PACIFICO CANCELACION DE FACTURA#74401881 OTECEL</t>
  </si>
  <si>
    <t>Fact#: 355604-358069 Rec#: 17462 SOLUCIONES GLOBALES S.A GLOBFAST</t>
  </si>
  <si>
    <t>IC-6677</t>
  </si>
  <si>
    <t>Fact#: 355603-358068 Rec#: 17461 SOLUCIONES GLOBALES S.A GLOBFAST</t>
  </si>
  <si>
    <t>IC-6676</t>
  </si>
  <si>
    <t>Fact#: 4088 Rec#: 32935 ZAPATA FLORES GILMAR FABRICIO</t>
  </si>
  <si>
    <t>IC-5264</t>
  </si>
  <si>
    <t>Fact#: 351112-353443-355873 Rec#: 32934 ELIANA JOANELY BARCHI GUTIERREZ</t>
  </si>
  <si>
    <t>IC-5258</t>
  </si>
  <si>
    <t>Fact#: 357854 Rec#: 32933 ASOC. PRO. NEW YORK 12 DE SEPTIEMBRE</t>
  </si>
  <si>
    <t>IC-5257</t>
  </si>
  <si>
    <t>Fact#: 357847 Rec#: 32932 ASOC. PRO. NEW YORK 12 DE SEPTIEMBRE</t>
  </si>
  <si>
    <t>IC-5256</t>
  </si>
  <si>
    <t>Fact#: 354057-356468 Rec#: 32931 JAVIER ALEJANDRO PAREDES SALTOS</t>
  </si>
  <si>
    <t>IC-5255</t>
  </si>
  <si>
    <t>Fact#: 356092 Rec#: 32930 HENRY LENY BETANCOURT VITERI</t>
  </si>
  <si>
    <t>IC-5254</t>
  </si>
  <si>
    <t>Fact#: 357998 Rec#: 32929 JORGE ARTURO ZANABRIA VILLAMAR</t>
  </si>
  <si>
    <t>IC-5253</t>
  </si>
  <si>
    <t>Fact#: 358187 Rec#: 17467 LOPEZ FLOREZ CARLOS RAFAEL</t>
  </si>
  <si>
    <t>IC-5252</t>
  </si>
  <si>
    <t>Fact#: 351567-353894-356313 Rec#: 17466 KATTIA MARIA JOSEFINA CARDENAS FREIRE</t>
  </si>
  <si>
    <t>IC-5251</t>
  </si>
  <si>
    <t>Fact#: 353539-355967 Rec#: 17465 ROSA MARGARITA  BARRIGA CANTOS</t>
  </si>
  <si>
    <t>IC-5249</t>
  </si>
  <si>
    <t>Fact#: 354538-356943 Rec#: 17464 ORTEGA QUIMI ADRIANA ALEXANDRA</t>
  </si>
  <si>
    <t>IC-5248</t>
  </si>
  <si>
    <t>Fact#: 356844 Rec#: 17463 ALVARADO HOLGUIN HENRRY EDUARDO</t>
  </si>
  <si>
    <t>IC-5247</t>
  </si>
  <si>
    <t>Fact#: 353803-356225 Rec#: 17460 OMAR JOSSUE GRANIZO HUAYAMAVE</t>
  </si>
  <si>
    <t>IC-5244</t>
  </si>
  <si>
    <t>Fact#: 357889 Rec#: 17459 IGLESIA DE JESUCRISTO SUD</t>
  </si>
  <si>
    <t>IC-5243</t>
  </si>
  <si>
    <t>Fact#: 351502-353829-356251 Rec#: 17458 NUVIA ELIZABETH TORRES VERA</t>
  </si>
  <si>
    <t>IC-5242</t>
  </si>
  <si>
    <t>Fact#: 3737-3935-4154 Rec#: 17457 ROMERO MONTOYA MARIA AMADA</t>
  </si>
  <si>
    <t>IC-5241</t>
  </si>
  <si>
    <t>Fact#: 322274-325033-327801-330603-333493-336442-339440-342988-346015 Rec#: 17456 JORGE LUIS ORTIZ MOLINA</t>
  </si>
  <si>
    <t>IC-5240</t>
  </si>
  <si>
    <t>Fact#: 358159 Rec#: 17455 ALVARADO COBOS ALDO MANUEL</t>
  </si>
  <si>
    <t>IC-5239</t>
  </si>
  <si>
    <t>Fact#: 322564-325321-328079-330885-333776-336719-339713-343258-346286-348736 Rec#: 17454 MIRANDA COPPIANO JUAN CARLOS</t>
  </si>
  <si>
    <t>IC-5238</t>
  </si>
  <si>
    <t>Fact#: 357968 Rec#: 17453 FILUS S.A</t>
  </si>
  <si>
    <t>IC-5237</t>
  </si>
  <si>
    <t>Fact#: 357967 Rec#: 17452 FILUS S.A</t>
  </si>
  <si>
    <t>IC-5236</t>
  </si>
  <si>
    <t>Fact#: 312915-315581-318274 Rec#: 17451 RODRIGUEZ SANCHEZ JANNETH HOMAIRA</t>
  </si>
  <si>
    <t>IC-5235</t>
  </si>
  <si>
    <t>Fact#: 357201 Rec#: 17450 BUSTAMANTE CHUQUIMARCA SANDRA ELIZABETH</t>
  </si>
  <si>
    <t>IC-5234</t>
  </si>
  <si>
    <t>Fact#: 355689-358150 Rec#: 17449 DULCOSTA S.A.</t>
  </si>
  <si>
    <t>IC-5233</t>
  </si>
  <si>
    <t>Fact#: 357331 Rec#: 17448 GALLEGOS VERA ALEX AUGUSTO</t>
  </si>
  <si>
    <t>IC-5232</t>
  </si>
  <si>
    <t>Fact#: 356733 Rec#: 32927 PAZMINO PRIETO SIXTO JAVIER</t>
  </si>
  <si>
    <t>IC-5220</t>
  </si>
  <si>
    <t>BYRON JOSE LEDESMA CARDENAS CANCELA TELEFONO 3908830 ABONA SGTE FACTURA, PAGO WESTERN UNION</t>
  </si>
  <si>
    <t>AT-3263</t>
  </si>
  <si>
    <t>Fact#: 352330-354673-357074 Rec#: 32926 AREVALO PONCE JAVIER MAURICIO</t>
  </si>
  <si>
    <t>IC-5211</t>
  </si>
  <si>
    <t>Fact#: 354781-357180 Rec#: 32925 MORA REYES JOSE FRANK</t>
  </si>
  <si>
    <t>IC-5210</t>
  </si>
  <si>
    <t>Fact#: 358120 Rec#: 32924 CAMPOS VELEZ HENRRY GONZALO</t>
  </si>
  <si>
    <t>IC-5209</t>
  </si>
  <si>
    <t>Fact#: 358237 Rec#: 32923 ADMINASES S A</t>
  </si>
  <si>
    <t>IC-5208</t>
  </si>
  <si>
    <t>Fact#: 357948 Rec#: 32922 ANEMASA S.A.</t>
  </si>
  <si>
    <t>IC-5207</t>
  </si>
  <si>
    <t>Fact#: 357944 Rec#: 32921 AUTOMERCADO S.A.</t>
  </si>
  <si>
    <t>IC-5206</t>
  </si>
  <si>
    <t>Fact#: 357945 Rec#: 32920 AUTOMERCADO S.A.</t>
  </si>
  <si>
    <t>IC-5205</t>
  </si>
  <si>
    <t>Fact#: 356013 Rec#: 32919 HUGO RENE LUNA</t>
  </si>
  <si>
    <t>IC-5204</t>
  </si>
  <si>
    <t>Fact#: 357663 Rec#: 32918 SOLEDISPA CHIPRE SANDRA GISELA</t>
  </si>
  <si>
    <t>IC-5203</t>
  </si>
  <si>
    <t>Fact#: 354965-357361 Rec#: 32917 ELIAS CABRERA ANGELA MARIA</t>
  </si>
  <si>
    <t>IC-5202</t>
  </si>
  <si>
    <t>Fact#: 355842 Rec#: 32916 GIOVANNY NARVAEZ PORTILLA</t>
  </si>
  <si>
    <t>IC-5201</t>
  </si>
  <si>
    <t>Fact#: 353457-355888 Rec#: 32915 VICTOR HUGO PEZO AQUINO</t>
  </si>
  <si>
    <t>IC-5200</t>
  </si>
  <si>
    <t>Fact#: 354605-357011 Rec#: 17447 CORDOVA REYES CARLOS HORACIO</t>
  </si>
  <si>
    <t>IC-5199</t>
  </si>
  <si>
    <t>Fact#: 355535-357999 Rec#: 17446 DANILO ROMO LEROUX ZUÑIGA</t>
  </si>
  <si>
    <t>IC-5198</t>
  </si>
  <si>
    <t>Fact#: 321355-324110-326884-329649-332503-335426-338368-341360-344884 Rec#: 17445 PENAFIEL TIRCIO KARINA LISSETTE</t>
  </si>
  <si>
    <t>IC-5197</t>
  </si>
  <si>
    <t>Fact#: 355080-357473 Rec#: 17444 GUAMAN TUPIZA MANUEL FRANCISCO</t>
  </si>
  <si>
    <t>IC-5196</t>
  </si>
  <si>
    <t>Fact#: 357412 Rec#: 17443 MAZZILLI MENDOZA MELANIE MICHELLE</t>
  </si>
  <si>
    <t>IC-5195</t>
  </si>
  <si>
    <t>Fact#: 356495 Rec#: 17442 YAGUAL GOMEZ JOHAN ALEJANDRO</t>
  </si>
  <si>
    <t>IC-5194</t>
  </si>
  <si>
    <t>Fact#: 356533 Rec#: 17441 RUIZ VELEZ LIBIA KARINA</t>
  </si>
  <si>
    <t>IC-5193</t>
  </si>
  <si>
    <t>Fact#: 353770-356192 Rec#: 17440 LUIS JOSE GUTIERREZ CASTILLO</t>
  </si>
  <si>
    <t>IC-5192</t>
  </si>
  <si>
    <t>Fact#: 355715-358177 Rec#: 17439 MERCHAN BALON CHRISTOPHER FERNANDO</t>
  </si>
  <si>
    <t>IC-5191</t>
  </si>
  <si>
    <t>Fact#: 3829-4047 Rec#: 17438 INTRIAGO ALCIVAR DAISY ADRIANA</t>
  </si>
  <si>
    <t>IC-5190</t>
  </si>
  <si>
    <t>Fact#: 351691-354025-356438 Rec#: 17437 CESAR VICENTE ALDAZABAL ALZAMORA</t>
  </si>
  <si>
    <t>IC-5189</t>
  </si>
  <si>
    <t>Fact#: 352660-355006-357398 Rec#: 17436 MORA FUENTES ALONSO GABRIEL</t>
  </si>
  <si>
    <t>IC-5188</t>
  </si>
  <si>
    <t>Fact#: 324477-327257-330027-332887-335811-338756-341750-345273-347774 Rec#: 17435 MARQUEZ HONORATO ARNOLDO OSVALDO</t>
  </si>
  <si>
    <t>IC-5187</t>
  </si>
  <si>
    <t>Fact#: 353403-355834 Rec#: 32914 ANA MIRIAM ACUÑA AUCATOMA</t>
  </si>
  <si>
    <t>IC-5112</t>
  </si>
  <si>
    <t>Fact#: 358002 Rec#: 32913 CONSTRU-YA S.A.</t>
  </si>
  <si>
    <t>IC-5108</t>
  </si>
  <si>
    <t>Fact#: 771 Rec#: 32912 F.V - AREA ANDINA S.A.</t>
  </si>
  <si>
    <t>IC-5107</t>
  </si>
  <si>
    <t>AT-3262</t>
  </si>
  <si>
    <t>Fact#: 358253 Rec#: 17434 DENNIS TOMALA ALBA ROSA</t>
  </si>
  <si>
    <t>IC-5095</t>
  </si>
  <si>
    <t>Fact#: 356759 Rec#: 17424 PARRALES GONZALEZ NIXA JASMIN</t>
  </si>
  <si>
    <t>IC-5082</t>
  </si>
  <si>
    <t>Fact#: 354775-357174 Rec#: 17423 ZAMBRANO CALENO OLGA PATRICIA</t>
  </si>
  <si>
    <t>IC-5081</t>
  </si>
  <si>
    <t>Fact#: 355175-357570 Rec#: 17422 MEJIA LEMA WILSON ALEXANDER</t>
  </si>
  <si>
    <t>IC-5080</t>
  </si>
  <si>
    <t>Fact#: 357618 Rec#: 17421 CHICALA GARCIA GEOVANNY PATRICIO</t>
  </si>
  <si>
    <t>IC-5079</t>
  </si>
  <si>
    <t>Fact#: 352323-354663-357065 Rec#: 17420 MENENDEZ GARCIA RODRIGO ANTONIO</t>
  </si>
  <si>
    <t>IC-5078</t>
  </si>
  <si>
    <t>Fact#: 4196 Rec#: 32911 CABEZAS GUERRA MARIA DEL CARMEN</t>
  </si>
  <si>
    <t>IC-5098</t>
  </si>
  <si>
    <t>Fact#: 355045-357438 Rec#: 32910 JARAMILLO JALON JOSE GABRIEL</t>
  </si>
  <si>
    <t>IC-5097</t>
  </si>
  <si>
    <t>Fact#: 352571-354914-357309 Rec#: 17419 MACIAS CASTRO GINA MAYRA</t>
  </si>
  <si>
    <t>IC-5077</t>
  </si>
  <si>
    <t>Fact#: 356947 Rec#: 17418 NEIRA LOY EDISON GUSTAVO</t>
  </si>
  <si>
    <t>IC-5076</t>
  </si>
  <si>
    <t>Fact#: 356737 Rec#: 17417 RUIZ SOLANO KELVIL ORLANDO</t>
  </si>
  <si>
    <t>IC-5075</t>
  </si>
  <si>
    <t>Fact#: 351431-353757-356179 Rec#: 17416 RUBEN ESTEBAN URRUTIA VINUEZA</t>
  </si>
  <si>
    <t>IC-5074</t>
  </si>
  <si>
    <t>Fact#: 353880-356301 Rec#: 17415 HOLGER ALFREDO TOMALA DE LA ROSA</t>
  </si>
  <si>
    <t>IC-5073</t>
  </si>
  <si>
    <t>Fact#: 354265-356674 Rec#: 17414 DE LA O CHACON JOSEPH CHRISTIAN</t>
  </si>
  <si>
    <t>IC-5072</t>
  </si>
  <si>
    <t>Fact#: 357386 Rec#: 17413 JIMENEZ OCHOA LUIS ENRIQUE</t>
  </si>
  <si>
    <t>IC-5071</t>
  </si>
  <si>
    <t>Fact#: 353633-356057 Rec#: 17412 JENNIFER MARITZA BAJAÑA MERCHAN</t>
  </si>
  <si>
    <t>IC-5070</t>
  </si>
  <si>
    <t>Fact#: 355026-357419 Rec#: 17411 ZAPATA ROMERO ROBERTO DRUVAL</t>
  </si>
  <si>
    <t>IC-5069</t>
  </si>
  <si>
    <t>Fact#: 354895-357289 Rec#: 17410 FIGUEROA GAVELA SILVIA FABIOLA</t>
  </si>
  <si>
    <t>IC-5068</t>
  </si>
  <si>
    <t>Fact#: 357083 Rec#: 17409 CABELLO CHIRIGUAYA DAVID ELIAS</t>
  </si>
  <si>
    <t>IC-5067</t>
  </si>
  <si>
    <t>Fact#: 353603-353604 Rec#: 32928 LUIS DANIEL CHIANG GUERRERO</t>
  </si>
  <si>
    <t>IC-5222</t>
  </si>
  <si>
    <t>Fact#: 351945-354281-356688 Rec#: 32909 MORAN CABELLO JUSUETH WENSTLAND</t>
  </si>
  <si>
    <t>IC-5087</t>
  </si>
  <si>
    <t>Fact#: 356227 Rec#: 32908 CAROLINA ALICIA EGAS NUÑEZ</t>
  </si>
  <si>
    <t>IC-5086</t>
  </si>
  <si>
    <t>Fact#: 354245-356653 Rec#: 32907 BAJANA DE LA ROSA SANTIAGO EDISON</t>
  </si>
  <si>
    <t>IC-5085</t>
  </si>
  <si>
    <t>Fact#: 355041-357434 Rec#: 32906 CHALEN ROSADO VICENTE MANUEL</t>
  </si>
  <si>
    <t>IC-5084</t>
  </si>
  <si>
    <t>Fact#: 356940 Rec#: 32905 VELIZ CASTRO RICARDO XAVIER</t>
  </si>
  <si>
    <t>IC-5083</t>
  </si>
  <si>
    <t>Fact#: 355694-358155 Rec#: 17408 RENFID S.A.</t>
  </si>
  <si>
    <t>IC-5066</t>
  </si>
  <si>
    <t>Fact#: 354559-356966 Rec#: 17407 GUADALUPE REMACHE SILVIA FABIOLA</t>
  </si>
  <si>
    <t>IC-5065</t>
  </si>
  <si>
    <t>Fact#: 354508-356914 Rec#: 17406 VALENCIA NIEVES BYRON BOLIVAR</t>
  </si>
  <si>
    <t>IC-5064</t>
  </si>
  <si>
    <t>Fact#: 356133 Rec#: 17405 MARIA DEL ROSARIO GUZMAN MASPONS</t>
  </si>
  <si>
    <t>IC-5063</t>
  </si>
  <si>
    <t>Fact#: 353583-356010 Rec#: 17404 ASTUDILLO AYORA CECILIA FILOMENA</t>
  </si>
  <si>
    <t>IC-5062</t>
  </si>
  <si>
    <t>Fact#: 338941-341937-345460-347963 Rec#: 17403 PILAY ALVARADO MARIA BELEN</t>
  </si>
  <si>
    <t>IC-5061</t>
  </si>
  <si>
    <t>Fact#: 351721-354056-356467 Rec#: 17402 PAUL FERNANDO SEGURA MACIAS</t>
  </si>
  <si>
    <t>IC-5060</t>
  </si>
  <si>
    <t>Fact#: 355370-357751 Rec#: 17401 VERA BAZAN ELIO ERASMO</t>
  </si>
  <si>
    <t>IC-5059</t>
  </si>
  <si>
    <t>Fact#: 354620-357026 Rec#: 17400 MUNIZ MARTINEZ CARMEN ALEJA</t>
  </si>
  <si>
    <t>IC-5058</t>
  </si>
  <si>
    <t>Fact#: 357611 Rec#: 17399 SANCHEZ MENDOZA ANA ADELA</t>
  </si>
  <si>
    <t>IC-5057</t>
  </si>
  <si>
    <t>Fact#: 354688-357089 Rec#: 17398 CHELE TORO OSCAR EULICES</t>
  </si>
  <si>
    <t>IC-5056</t>
  </si>
  <si>
    <t>Fact#: 356665 Rec#: 17397 ARROBA VALENCIA  JULIO ZENON</t>
  </si>
  <si>
    <t>IC-5055</t>
  </si>
  <si>
    <t>Fact#: 355038-357431 Rec#: 17396 PARADA PARRA MIGUEL ANGEL</t>
  </si>
  <si>
    <t>IC-5054</t>
  </si>
  <si>
    <t>Fact#: 355716-358178 Rec#: 17395 LA CASA DEL MEDICO LACASADELMEDICO S.A.</t>
  </si>
  <si>
    <t>IC-5053</t>
  </si>
  <si>
    <t>Fact#: 356294 Rec#: 17394 JAVIER FEDERICO VILLON ANASTACIO</t>
  </si>
  <si>
    <t>IC-5052</t>
  </si>
  <si>
    <t>Fact#: 354554-356961 Rec#: 17393 NARANJO CADENA DANIEL FIDEL</t>
  </si>
  <si>
    <t>IC-5051</t>
  </si>
  <si>
    <t>Fact#: 354236-356643 Rec#: 17392 VALENCIA VICTOR HUGO</t>
  </si>
  <si>
    <t>IC-5050</t>
  </si>
  <si>
    <t>Fact#: 3878-4098 Rec#: 17391 PAREDES PEREZ GUSTAVO XAVIER</t>
  </si>
  <si>
    <t>IC-5049</t>
  </si>
  <si>
    <t>Fact#: 354285-356692 Rec#: 17390 CARRASCO ARANA LEONELA MERCEDES</t>
  </si>
  <si>
    <t>IC-5048</t>
  </si>
  <si>
    <t>Fact#: 357364 Rec#: 17389 CASTRO ESPINALES LUCELINA PRIMITIVA</t>
  </si>
  <si>
    <t>IC-5047</t>
  </si>
  <si>
    <t>Fact#: 353334-355770-358232 Rec#: 17388 PRETOMEL S.A.</t>
  </si>
  <si>
    <t>IC-5046</t>
  </si>
  <si>
    <t>Fact#: 358027 Rec#: 32904 CIPORT &amp; TECNAC CIPTE C.L</t>
  </si>
  <si>
    <t>IC-5043</t>
  </si>
  <si>
    <t>Fact#: 357641 Rec#: 32903 ALZAMORA BATALLA BLANCA LEONOR</t>
  </si>
  <si>
    <t>IC-5042</t>
  </si>
  <si>
    <t>Fact#: 355578-358043 Rec#: 32902 FERRUX S.A.</t>
  </si>
  <si>
    <t>IC-5038</t>
  </si>
  <si>
    <t>Fact#: 357923-357924 Rec#: 32901 REFRIGERACIÓN INDUSTRIAL CORNEJO REFRICOR-EC CIA.</t>
  </si>
  <si>
    <t>IC-5023</t>
  </si>
  <si>
    <t>Fact#: 355245-357642 Rec#: 32899 ARIAS ALVAREZ GLADYS MERCEDES</t>
  </si>
  <si>
    <t>IC-5021</t>
  </si>
  <si>
    <t>Fact#: 355259-357654 Rec#: 32900 BAZURTO MONTIEL PILAR CLARIBEL</t>
  </si>
  <si>
    <t>IC-5022</t>
  </si>
  <si>
    <t>Fact#: 358206 Rec#: 32898 EMPRESA PUBLICA MUNICIPAL PARA LA GESTIÓN DE LA INNOVACIÓN  Y LA COMPETITIVIDAD, EP</t>
  </si>
  <si>
    <t>IC-5014</t>
  </si>
  <si>
    <t>Fact#: 353515-355943 Rec#: 32897 CARMEN NARCISA  JURADO PAREDES</t>
  </si>
  <si>
    <t>IC-5012</t>
  </si>
  <si>
    <t>Fact#: 353591-356017 Rec#: 32896 VILLAO JURADO ANDREA BELEN</t>
  </si>
  <si>
    <t>IC-5011</t>
  </si>
  <si>
    <t>Fact#: 356838 Rec#: 32895 REIMBERG BADUY PETER PAUL</t>
  </si>
  <si>
    <t>IC-5010</t>
  </si>
  <si>
    <t>Fact#: 354972-357368 Rec#: 32894 JUMBO NARANJO LORENA DE LOURDES</t>
  </si>
  <si>
    <t>IC-5009</t>
  </si>
  <si>
    <t>Fact#: 357734 Rec#: 32893 CORAIZACA RODRIGUEZ ROBINSON UBALDO</t>
  </si>
  <si>
    <t>IC-5008</t>
  </si>
  <si>
    <t>Fact#: 4045 Rec#: 32892 GUATEMAL COLIMBA JUAN BAUTISTA</t>
  </si>
  <si>
    <t>IC-5007</t>
  </si>
  <si>
    <t>Fact#: 353490-355919 Rec#: 32891 FAUSTO LEONARDO  ORTIZ DE LA CADENA</t>
  </si>
  <si>
    <t>IC-5006</t>
  </si>
  <si>
    <t>Fact#: 352959-355315-357703 Rec#: 17387 LABORDA. JUAN CRUZ</t>
  </si>
  <si>
    <t>IC-5005</t>
  </si>
  <si>
    <t>Fact#: 357836 Rec#: 17386 JIMENEZ JIMENEZ GABRIEL BENANCIO</t>
  </si>
  <si>
    <t>IC-5004</t>
  </si>
  <si>
    <t>Fact#: 356169 Rec#: 17385 ANDREA CANAHUATI CHAIN</t>
  </si>
  <si>
    <t>IC-5003</t>
  </si>
  <si>
    <t>Fact#: 322759-325517-328267-331088-334001-336944-339943-343478 Rec#: 17384 OLIBA SELEDINA NIEVE ARROYO</t>
  </si>
  <si>
    <t>IC-5002</t>
  </si>
  <si>
    <t>Fact#: 353924-356342 Rec#: 17383 NANCY ESTHELA SANCHEZ</t>
  </si>
  <si>
    <t>IC-5001</t>
  </si>
  <si>
    <t>Fact#: 355355-357739 Rec#: 17382 TIXE SALAVARRIA FRANCISCA TERESA</t>
  </si>
  <si>
    <t>IC-5000</t>
  </si>
  <si>
    <t>Fact#: 355002-357394 Rec#: 17381 MONTEALEGRE PEDRO JOAQUIN</t>
  </si>
  <si>
    <t>IC-4999</t>
  </si>
  <si>
    <t>Fact#: 354588-356993 Rec#: 17380 TOBAR MOROCHO JOSE AUGUSTO</t>
  </si>
  <si>
    <t>IC-4998</t>
  </si>
  <si>
    <t>Fact#: 354701-357100 Rec#: 17379 CASTRO BARZOLA KEVIN JONATHAN</t>
  </si>
  <si>
    <t>IC-4997</t>
  </si>
  <si>
    <t>Fact#: 353783-356205 Rec#: 17378 GRACE JUANA CRUZ CHIPRE</t>
  </si>
  <si>
    <t>IC-4996</t>
  </si>
  <si>
    <t>Fact#: 352157-354499-356905 Rec#: 17377 GONZALEZ PENA WRLEY ARNULFO</t>
  </si>
  <si>
    <t>IC-4995</t>
  </si>
  <si>
    <t>Fact#: 354664-357066 Rec#: 17376 PITA PENAFIEL ALISON CAROLINA</t>
  </si>
  <si>
    <t>IC-4994</t>
  </si>
  <si>
    <t>Fact#: 351730-354067-356478 Rec#: 17375 CARLOS FERNANDO BERMELLO MEZA</t>
  </si>
  <si>
    <t>IC-4993</t>
  </si>
  <si>
    <t>Fact#: 354631-357037 Rec#: 32890 ANDRADE FORNELL JOSE LUIS</t>
  </si>
  <si>
    <t>IC-4956</t>
  </si>
  <si>
    <t>Fact#: 338402-341394-344918-348861-352207-354548-356955 Rec#: 32889 SAMPEDRO BASURTO MARIA JULIANA</t>
  </si>
  <si>
    <t>IC-4955</t>
  </si>
  <si>
    <t>Fact#: 294584-302302-304937 Rec#: 32882 GUZMAN CELLERI GINGER DEL ROCIO</t>
  </si>
  <si>
    <t>IC-4942</t>
  </si>
  <si>
    <t>Fact#: 357957 Rec#: 32881 OPENGROUP S.A.</t>
  </si>
  <si>
    <t>IC-4941</t>
  </si>
  <si>
    <t>PAGO TARJ. CORP. CUOTA MES DE ABR-2021</t>
  </si>
  <si>
    <t>VISA - MASTERCARD - PACIFICARD CANCELACION DEBITO TARJETAS GUAYAQUIL- PAGO DE FACT 356063- 357900  - 356099- 356333- 357977- 357978- 356528- 356338- 357138  - 357505- 357491  - 357529  - 4174 POR DEP EN CTA #DOC 1945</t>
  </si>
  <si>
    <t>NC-3</t>
  </si>
  <si>
    <t>VISA - MASTERCARD - PACIFICARD CANCELACION DEBITO TARJETAS GUAYAQUIL- PAGO DE FACT 355298- 357688 POR DEP EN CTA #DOC 1945</t>
  </si>
  <si>
    <t>AMERICAN EXPRESS CANCELACION DEBITO TARJETAS GUAYAQUIL- PAGO DE FACT 356090- 356408- 356537- 358089- 358091- 356795- 357052- 357149- 357257- 358005- 357301- 357372- 357303- 357253- 352588- 354934- 357330- 358202- 357507  - 357594-357456- 357610- 357674</t>
  </si>
  <si>
    <t>Fact#: 355808 Rec#: 32888 Corporación Nacional de Telecomunicaciones-CNT EP</t>
  </si>
  <si>
    <t>IC-4953</t>
  </si>
  <si>
    <t>Fact#: 357262 Rec#: 32887 GUALAN HIDALGO MARCO ANTONIO</t>
  </si>
  <si>
    <t>IC-4947</t>
  </si>
  <si>
    <t>Fact#: 357261 Rec#: 32886 GUALAN HIDALGO MARCO ANTONIO</t>
  </si>
  <si>
    <t>IC-4946</t>
  </si>
  <si>
    <t>Fact#: 354334 Rec#: 32885 JARAMILLO RIVERA WILLIAN ADOLFO</t>
  </si>
  <si>
    <t>IC-4945</t>
  </si>
  <si>
    <t>Fact#: 354973 Rec#: 32883 VALLEJO PROANO FABIAN IGNACIO</t>
  </si>
  <si>
    <t>IC-4943</t>
  </si>
  <si>
    <t>Fact#: 344452-347193-349668 Rec#: 32880 SORIANO SUAREZ GUILBERT SAUL</t>
  </si>
  <si>
    <t>IC-4923</t>
  </si>
  <si>
    <t>Fact#: 324131-326906-329672-332526-335449-338391-341383-344907 Rec#: 32879 AMBALY ASHOKAN</t>
  </si>
  <si>
    <t>IC-4922</t>
  </si>
  <si>
    <t>Fact#: 352098-354438-356842 Rec#: 32878 SILVA ARMAS MARIA TERESA</t>
  </si>
  <si>
    <t>IC-4921</t>
  </si>
  <si>
    <t>Fact#: 346919-349390-351588 Rec#: 32877 ROSANA LETICIA VIOLA</t>
  </si>
  <si>
    <t>IC-4920</t>
  </si>
  <si>
    <t>Fact#: 355983 Rec#: 32876 RIOS ORELLANA INGRID DE LA CRUZ</t>
  </si>
  <si>
    <t>IC-4919</t>
  </si>
  <si>
    <t>Fact#: 358062 Rec#: 32875 DELGADO VINTIMILLA CARLOS FERNANDO</t>
  </si>
  <si>
    <t>IC-4918</t>
  </si>
  <si>
    <t>Fact#: 357247 Rec#: 32874 MONTES BRIONES JEFFERSON ANTONIO</t>
  </si>
  <si>
    <t>IC-4917</t>
  </si>
  <si>
    <t>Fact#: 355913 Rec#: 32873 FERNANDO GABRIEL AVILES USCOCOVICH</t>
  </si>
  <si>
    <t>IC-4916</t>
  </si>
  <si>
    <t>Fact#: 354656-357059 Rec#: 17374 TOALA VELEZ CONSUELO ELIZABETH</t>
  </si>
  <si>
    <t>IC-4915</t>
  </si>
  <si>
    <t>Fact#: 355333-357722 Rec#: 17373 VERA GUZMAN MARIA DOLORES</t>
  </si>
  <si>
    <t>IC-4914</t>
  </si>
  <si>
    <t>Fact#: 355342-357730 Rec#: 17372 CUESTA CORTEZ ANTONIO JOSE</t>
  </si>
  <si>
    <t>IC-4913</t>
  </si>
  <si>
    <t>Fact#: 357815 Rec#: 17371 MATA MARTINEZ JUAN CARLOS</t>
  </si>
  <si>
    <t>IC-4912</t>
  </si>
  <si>
    <t>Fact#: 354700-357099 Rec#: 17370 AGILA MALDONADO MANUEL HORACIO</t>
  </si>
  <si>
    <t>IC-4911</t>
  </si>
  <si>
    <t>Fact#: 354267-356676 Rec#: 17369 DIAZ CHAMBA WALTER OVIDIO</t>
  </si>
  <si>
    <t>IC-4910</t>
  </si>
  <si>
    <t>Fact#: 353794-356216 Rec#: 17368 LUIS GALO IDROBO ACEBO</t>
  </si>
  <si>
    <t>IC-4909</t>
  </si>
  <si>
    <t>Fact#: 354419-356823 Rec#: 17367 RUIZ JORDAN TERESA DE JESUS</t>
  </si>
  <si>
    <t>IC-4908</t>
  </si>
  <si>
    <t>Fact#: 353982-356396 Rec#: 17366 ROBERTO GABRIEL QUINDE DIAZ</t>
  </si>
  <si>
    <t>IC-4907</t>
  </si>
  <si>
    <t>Fact#: 354383-356788 Rec#: 17365 GUARDINI PRIETO ADOLFO GIUSEPPE</t>
  </si>
  <si>
    <t>IC-4906</t>
  </si>
  <si>
    <t>Fact#: 355150-357544 Rec#: 17364 PRIETO VEGA MARTHA MARIA ELIZABETH</t>
  </si>
  <si>
    <t>IC-4905</t>
  </si>
  <si>
    <t>Fact#: 4110 Rec#: 17363 GUTIERREZ ALVAREZ TERESA EUGENIA</t>
  </si>
  <si>
    <t>IC-4904</t>
  </si>
  <si>
    <t>Fact#: 353882-356303 Rec#: 17362 EINER JOSE VALENCIA BUSTAMANTE</t>
  </si>
  <si>
    <t>IC-4903</t>
  </si>
  <si>
    <t>Fact#: 356011 Rec#: 17361 LOPEZ LOPEZ WASHINGTON FERMIN</t>
  </si>
  <si>
    <t>IC-4902</t>
  </si>
  <si>
    <t>Fact#: 354497-356903 Rec#: 17360 SEGOVIA TOMALA DENNIS ABEL</t>
  </si>
  <si>
    <t>IC-4901</t>
  </si>
  <si>
    <t>Fact#: 3872-4092 Rec#: 17359 JARAMILLO MONTANO JESSICA XIMENA</t>
  </si>
  <si>
    <t>IC-4900</t>
  </si>
  <si>
    <t>Fact#: 354302-356709 Rec#: 17358 COROZO CORTEZ VICTOR LELY</t>
  </si>
  <si>
    <t>IC-4899</t>
  </si>
  <si>
    <t>Fact#: 356819 Rec#: 17357 MIRABAL RODRIGUEZ CRISTINA</t>
  </si>
  <si>
    <t>IC-4898</t>
  </si>
  <si>
    <t>Fact#: 4144 Rec#: 17356 MINDA POZO EDVIN ERNESTO</t>
  </si>
  <si>
    <t>IC-4897</t>
  </si>
  <si>
    <t>Fact#: 358165 Rec#: 17355 SPORTMEDIC.S.A</t>
  </si>
  <si>
    <t>IC-4896</t>
  </si>
  <si>
    <t>Fact#: 351517-353845-356267 Rec#: 17354 ANA ESTHER ANTEPARA ACOSTA</t>
  </si>
  <si>
    <t>IC-4895</t>
  </si>
  <si>
    <t>Fact#: 357857 Rec#: 17353 ASOCIACION DE PROPIETARIOS III ETAPA LONDRES</t>
  </si>
  <si>
    <t>IC-4894</t>
  </si>
  <si>
    <t>Fact#: 343166-346194-348663 Rec#: 17352 GUACHO LEMA JORGE LUIS</t>
  </si>
  <si>
    <t>IC-4893</t>
  </si>
  <si>
    <t>Fact#: 358219 Rec#: 17351 LANDIVAR VELIZ CARLOS ALEX</t>
  </si>
  <si>
    <t>IC-4892</t>
  </si>
  <si>
    <t>Fact#: 354380-356785 Rec#: 17350 CALI PINCAY SANDRA ELIZABETH</t>
  </si>
  <si>
    <t>IC-4891</t>
  </si>
  <si>
    <t>Fact#: 338076-341067-344593 Rec#: 17349 ROJAS ULLOA AURORA DEL CARMEN</t>
  </si>
  <si>
    <t>IC-4890</t>
  </si>
  <si>
    <t>Fact#: 357080 Rec#: 17348 PIZA POZUELO FERNANDO</t>
  </si>
  <si>
    <t>IC-4889</t>
  </si>
  <si>
    <t>Fact#: 349537-351744-354082 Rec#: 17347 MINCHALA ZAMBRANO TOBIA ANDRES</t>
  </si>
  <si>
    <t>IC-4888</t>
  </si>
  <si>
    <t>Fact#: 354465-356869 Rec#: 17346 ESCANDON DIAZ FRANCISCO DAVID</t>
  </si>
  <si>
    <t>IC-4887</t>
  </si>
  <si>
    <t>Fact#: 357365 Rec#: 17345 HENRIQUEZ PAZMINO EVELIN MARGARITA</t>
  </si>
  <si>
    <t>IC-4886</t>
  </si>
  <si>
    <t>Fact#: 357891 Rec#: 32872 SOLUCIONES SEGURAS S.A</t>
  </si>
  <si>
    <t>IC-4884</t>
  </si>
  <si>
    <t>Fact#: 354334-356738 Rec#: 32884 JARAMILLO RIVERA WILLIAN ADOLFO</t>
  </si>
  <si>
    <t>IC-4944</t>
  </si>
  <si>
    <t>Fact#: 354751-357151 Rec#: 32869 TRIVINO MORLA CARLOS ERNESTO</t>
  </si>
  <si>
    <t>IC-4875</t>
  </si>
  <si>
    <t>Fact#: 358039 Rec#: 32868 SINERGIA MARIN SANCHEZ S.A. SINERMASA</t>
  </si>
  <si>
    <t>IC-4871</t>
  </si>
  <si>
    <t>Fact#: 358181-358182 Rec#: 32867 TOPFOOD CIA. LTDA.</t>
  </si>
  <si>
    <t>IC-4870</t>
  </si>
  <si>
    <t>Fact#: 3901-4121 Rec#: 32866 SANGUNA RON TANIA GRICELDA</t>
  </si>
  <si>
    <t>IC-4723</t>
  </si>
  <si>
    <t>Fact#: 354640-357044 Rec#: 32865 PESANTES GUAMAN DANIEL ARTURO</t>
  </si>
  <si>
    <t>IC-4722</t>
  </si>
  <si>
    <t>Fact#: 356040 Rec#: 32864 GRACIELA GUADALUPE MEREJILDO VERA</t>
  </si>
  <si>
    <t>IC-4721</t>
  </si>
  <si>
    <t>Fact#: 355380-357846 Rec#: 32863 ASOC. DE PROPIETARIOS URB. VIA AL SOL</t>
  </si>
  <si>
    <t>IC-4720</t>
  </si>
  <si>
    <t>Fact#: 353707-356128 Rec#: 32862 CARLOS IVAN AGUIRRE GARCIA</t>
  </si>
  <si>
    <t>IC-4719</t>
  </si>
  <si>
    <t>Fact#: 354032-356444 Rec#: 32861 JUAN CARLOS MARTINEZ FASSIO</t>
  </si>
  <si>
    <t>IC-4718</t>
  </si>
  <si>
    <t>Fact#: 356135 Rec#: 32860 MIRIAM ANTONIETA MARIDUEÑA VALENZUELA</t>
  </si>
  <si>
    <t>IC-4717</t>
  </si>
  <si>
    <t>Fact#: 358141 Rec#: 17344 REX PLASTICS S.A.</t>
  </si>
  <si>
    <t>IC-4716</t>
  </si>
  <si>
    <t>Fact#: 356569 Rec#: 17343 PINO MATAMOROS GALO EFRAIN</t>
  </si>
  <si>
    <t>IC-4715</t>
  </si>
  <si>
    <t>Fact#: 356909 Rec#: 17342 BERMELLO PONCE SALBADOR ATILIO</t>
  </si>
  <si>
    <t>IC-4714</t>
  </si>
  <si>
    <t>Fact#: 357420 Rec#: 17341 HOLGUIN VAQUE PEDRO PABLO</t>
  </si>
  <si>
    <t>IC-4713</t>
  </si>
  <si>
    <t>Fact#: 353827-356249 Rec#: 17340 ANGEL ANTONIO RAMIREZ NUÑEZ</t>
  </si>
  <si>
    <t>IC-4712</t>
  </si>
  <si>
    <t>Fact#: 356564 Rec#: 17339 AGUILAR AVILES ANDREA CAROLINA</t>
  </si>
  <si>
    <t>IC-4711</t>
  </si>
  <si>
    <t>Fact#: 355925 Rec#: 17338 MARCOS ALFREDO CHANG HI FONG</t>
  </si>
  <si>
    <t>IC-4710</t>
  </si>
  <si>
    <t>Fact#: 4116 Rec#: 17337 GUERRERO CASTRO ROSA ELVIRA</t>
  </si>
  <si>
    <t>IC-4709</t>
  </si>
  <si>
    <t>Fact#: 356134 Rec#: 17336 CINDY LORENA BAJAÑA BELTRAN</t>
  </si>
  <si>
    <t>IC-4708</t>
  </si>
  <si>
    <t>Fact#: 357404 Rec#: 17335 CABEZAS QUINONEZ LEONELA KATHERINE</t>
  </si>
  <si>
    <t>IC-4707</t>
  </si>
  <si>
    <t>Fact#: 354268-356677 Rec#: 17334 ZAMBRANO MOREIRA LUIS ALFREDO</t>
  </si>
  <si>
    <t>IC-4706</t>
  </si>
  <si>
    <t>Fact#: 355751-358213 Rec#: 17333 MERA NEVAREZ FREDEVINDA ALEXANDRA</t>
  </si>
  <si>
    <t>IC-4705</t>
  </si>
  <si>
    <t>Fact#: 354094-356504 Rec#: 17332 ARELLANO SAMANIEGO NAY ALEXANDRA</t>
  </si>
  <si>
    <t>IC-4704</t>
  </si>
  <si>
    <t>Fact#: 355760-358222 Rec#: 17331 ASISTENCA TECNICA INDUSTRIAL ATEIND S.A.</t>
  </si>
  <si>
    <t>IC-4703</t>
  </si>
  <si>
    <t>Fact#: 355991 Rec#: 17330 NELIS MARIA PINARGOTE YEPEZ</t>
  </si>
  <si>
    <t>IC-4702</t>
  </si>
  <si>
    <t>Fact#: 356452 Rec#: 17329 OSCAR LEONEL MONTERO HINOJOSA</t>
  </si>
  <si>
    <t>IC-4701</t>
  </si>
  <si>
    <t>Fact#: 351701-354035-356447 Rec#: 17328 KARINA PATRICIA GIRALDO MONTERO</t>
  </si>
  <si>
    <t>IC-4700</t>
  </si>
  <si>
    <t>Fact#: 355540-358004 Rec#: 17327 JOMALUNKA S.A</t>
  </si>
  <si>
    <t>IC-4699</t>
  </si>
  <si>
    <t>Fact#: 356845 Rec#: 17326 GUERRERO CRESPIN JULIO ENRIQUE</t>
  </si>
  <si>
    <t>IC-4698</t>
  </si>
  <si>
    <t>Fact#: 353195-355617-358081 Rec#: 17325 CONSULENZA CORPORATE CONSULENCORP CIA LTDA</t>
  </si>
  <si>
    <t>IC-4697</t>
  </si>
  <si>
    <t>Fact#: 354691-357091 Rec#: 17324 SOLANO DE LA TORRE EFRAIN ALFREDO</t>
  </si>
  <si>
    <t>IC-4696</t>
  </si>
  <si>
    <t>Fact#: 356080 Rec#: 17323 JENNY NATALIA MARTINEZ BAQUE</t>
  </si>
  <si>
    <t>IC-4695</t>
  </si>
  <si>
    <t>Fact#: 354731-357130 Rec#: 17322 ALZAMORA RAMIREZ PEDRO FAUSTO</t>
  </si>
  <si>
    <t>IC-4694</t>
  </si>
  <si>
    <t>Fact#: 3831-4049 Rec#: 17321 GARCIA RAMOS JOSE RIGOBERTO</t>
  </si>
  <si>
    <t>IC-4693</t>
  </si>
  <si>
    <t>Fact#: 3830-4048 Rec#: 17320 GARCIA RAMOS JOSE RIGOBERTO</t>
  </si>
  <si>
    <t>IC-4692</t>
  </si>
  <si>
    <t>Fact#: 3981-4202 Rec#: 17319 RODRIGUEZ GUEVARA MARIA AUGUSTA</t>
  </si>
  <si>
    <t>IC-4691</t>
  </si>
  <si>
    <t>Fact#: 354800-357199 Rec#: 17318 VARGAS PARRALES CARLOS JORGE</t>
  </si>
  <si>
    <t>IC-4690</t>
  </si>
  <si>
    <t>Fact#: 354754-357154 Rec#: 17317 MACIAS PENAFIEL KATTY MARIBEL</t>
  </si>
  <si>
    <t>IC-4689</t>
  </si>
  <si>
    <t>Fact#: 339281-355139-357533 Rec#: 17316 GONZALEZ HUACON ANABELL DOLORES</t>
  </si>
  <si>
    <t>IC-4688</t>
  </si>
  <si>
    <t>Fact#: 353501-355930 Rec#: 17315 BETTY EUVENIA ACOSTA CAJAPE</t>
  </si>
  <si>
    <t>IC-4687</t>
  </si>
  <si>
    <t>Fact#: 337599-340590-344115-351646-353977-356391 Rec#: 17314 JOSE EDUARDO GUILLEN VELEZ</t>
  </si>
  <si>
    <t>IC-4686</t>
  </si>
  <si>
    <t>Fact#: 357374 Rec#: 17313 CABRERA SOLORZANO NELSON CATITO</t>
  </si>
  <si>
    <t>IC-4685</t>
  </si>
  <si>
    <t>Fact#: 355811 Rec#: 32859 OTECEL</t>
  </si>
  <si>
    <t>IC-4654</t>
  </si>
  <si>
    <t>Fact#: 350359 Rec#: 32857 VALLEJO PROANO FABIAN IGNACIO</t>
  </si>
  <si>
    <t>IC-4652</t>
  </si>
  <si>
    <t>Fact#: 357949 Rec#: 32856 STEVEN MICHAEL RAMOS MEZA</t>
  </si>
  <si>
    <t>IC-4644</t>
  </si>
  <si>
    <t>Fact#: 356715 Rec#: 32870 LOGROÑO REYES VICENTE JAVIER</t>
  </si>
  <si>
    <t>IC-4876</t>
  </si>
  <si>
    <t>Fact#: 353382 Rec#: 32858 CONSORCIO ECUATORIANO DE TELECOMUNICACIONES S.A. CONECEL</t>
  </si>
  <si>
    <t>IC-4653</t>
  </si>
  <si>
    <t>Fact#: 358134 Rec#: 32855 MARRIOTT S.A</t>
  </si>
  <si>
    <t>IC-4643</t>
  </si>
  <si>
    <t>Fact#: 357951 Rec#: 32852 DUPROCSA S.A.</t>
  </si>
  <si>
    <t>IC-4642</t>
  </si>
  <si>
    <t>Fact#: 357942 Rec#: 32851 BELLUSCIO S.A.</t>
  </si>
  <si>
    <t>IC-4641</t>
  </si>
  <si>
    <t>Fact#: 358045 Rec#: 32850 INDUVERIKA S.A.</t>
  </si>
  <si>
    <t>IC-4640</t>
  </si>
  <si>
    <t>Fact#: 357860 Rec#: 32849 AUTOMEKANO CIA. LTDA</t>
  </si>
  <si>
    <t>IC-4639</t>
  </si>
  <si>
    <t>Fact#: 357855 Rec#: 32848 ASOC. DE PROPIETARIOS URB. TERRASOL</t>
  </si>
  <si>
    <t>IC-4638</t>
  </si>
  <si>
    <t>Fact#: 358063 Rec#: 32847 RITOMI S.A.</t>
  </si>
  <si>
    <t>IC-4637</t>
  </si>
  <si>
    <t>Fact#: 358011 Rec#: 32846 RITOMI S.A.</t>
  </si>
  <si>
    <t>IC-4636</t>
  </si>
  <si>
    <t>Fact#: 357852 Rec#: 32845 EFFICACITAS CONSULTORA CIA.LTDA.</t>
  </si>
  <si>
    <t>IC-4635</t>
  </si>
  <si>
    <t>Fact#: 357851 Rec#: 32844 EFFICACITAS CONSULTORA CIA.LTDA.</t>
  </si>
  <si>
    <t>IC-4634</t>
  </si>
  <si>
    <t>Fact#: 357850 Rec#: 32843 EFFICACITAS CONSULTORA CIA.LTDA.</t>
  </si>
  <si>
    <t>IC-4633</t>
  </si>
  <si>
    <t>Fact#: 355837 Rec#: 32842 JAIRO ALBERTO GOMEZ COELLO</t>
  </si>
  <si>
    <t>IC-4632</t>
  </si>
  <si>
    <t>Fact#: 356252 Rec#: 32841 CARLOS BENJAMIN ROSALES PINO</t>
  </si>
  <si>
    <t>IC-4631</t>
  </si>
  <si>
    <t>Fact#: 356351 Rec#: 32840 CARLOS ADALBERTO SALAVARRIA PALMA</t>
  </si>
  <si>
    <t>IC-4630</t>
  </si>
  <si>
    <t>Fact#: 355890 Rec#: 32839 LUIS CESAR GAMARRA GONZALES</t>
  </si>
  <si>
    <t>IC-4629</t>
  </si>
  <si>
    <t>Fact#: 355973 Rec#: 32838 ANA LUCRECIA  CABRERA GARCIA</t>
  </si>
  <si>
    <t>IC-4628</t>
  </si>
  <si>
    <t>Fact#: 357055 Rec#: 32837 SUSANA HERMELINDA ANALUISA HARO</t>
  </si>
  <si>
    <t>IC-4627</t>
  </si>
  <si>
    <t>Fact#: 357006 Rec#: 32836 VINUEZA GARCIA EDISON EDUARDO</t>
  </si>
  <si>
    <t>IC-4626</t>
  </si>
  <si>
    <t>Fact#: 356946 Rec#: 32835 PERALTA BENITEZ ROBERTO ELIAS</t>
  </si>
  <si>
    <t>IC-4625</t>
  </si>
  <si>
    <t>Fact#: 355931 Rec#: 32834 FAUSTO EDUARDO  CARBO RIVERA</t>
  </si>
  <si>
    <t>IC-4624</t>
  </si>
  <si>
    <t>Fact#: 356054 Rec#: 32833 GISELLA MARIA YUNES ANDRADE</t>
  </si>
  <si>
    <t>IC-4623</t>
  </si>
  <si>
    <t>Fact#: 355877 Rec#: 32832 MONICA CRIOLLO SALAZAR</t>
  </si>
  <si>
    <t>IC-4622</t>
  </si>
  <si>
    <t>Fact#: 355984 Rec#: 32831 UVIDIA SALTOS  CARLOS BOLIVAR</t>
  </si>
  <si>
    <t>IC-4621</t>
  </si>
  <si>
    <t>Fact#: 356141 Rec#: 32830 GUILLERMO ELOY SERRANO GOMEZ</t>
  </si>
  <si>
    <t>IC-4620</t>
  </si>
  <si>
    <t>Fact#: 355883 Rec#: 32829 JOSE JOAQUIN OLMEDO CASTELLO</t>
  </si>
  <si>
    <t>IC-4619</t>
  </si>
  <si>
    <t>Fact#: 356127 Rec#: 32828 JUAN XAVIER BENEDETI RIPALDA</t>
  </si>
  <si>
    <t>IC-4618</t>
  </si>
  <si>
    <t>Fact#: 355911 Rec#: 32827 PAULA JESUS SALAZAR MACIAS</t>
  </si>
  <si>
    <t>IC-4617</t>
  </si>
  <si>
    <t>Fact#: 356762 Rec#: 32826 ESPANA BAJANA STEFANIA ELIZABETH</t>
  </si>
  <si>
    <t>IC-4616</t>
  </si>
  <si>
    <t>Fact#: 355847 Rec#: 32825 ISABEL ROSARIO QUINDE SORIANO</t>
  </si>
  <si>
    <t>IC-4615</t>
  </si>
  <si>
    <t>Fact#: 356592 Rec#: 32824 GILBERT SILVA CECILIA MARIA</t>
  </si>
  <si>
    <t>IC-4613</t>
  </si>
  <si>
    <t>Fact#: 357430 Rec#: 32823 NIEVES RODRIGUEZ JORGE ELIECER</t>
  </si>
  <si>
    <t>IC-4612</t>
  </si>
  <si>
    <t>Fact#: 352068-354407-356811 Rec#: 32854 CASTILLO PALMA DANIEL ALFREDO</t>
  </si>
  <si>
    <t>IC-4611</t>
  </si>
  <si>
    <t>Fact#: 356065 Rec#: 32822 LUIS EDUARDO SANCHEZ TIMM</t>
  </si>
  <si>
    <t>IC-4610</t>
  </si>
  <si>
    <t>Fact#: 356073 Rec#: 32821 LUIS CARLOS ABAD YCAZA</t>
  </si>
  <si>
    <t>IC-4609</t>
  </si>
  <si>
    <t>Fact#: 355835 Rec#: 32820 GISELLE MARIELA CLEMENTE VERA</t>
  </si>
  <si>
    <t>IC-4608</t>
  </si>
  <si>
    <t>Fact#: 357339 Rec#: 32819 JOSE FRANCISCO  FERNANDEZ   ESPINOZA</t>
  </si>
  <si>
    <t>IC-4607</t>
  </si>
  <si>
    <t>Fact#: 354241-356649 Rec#: 32853 MACIAS PERUGACHI OSCAR ROLANDO</t>
  </si>
  <si>
    <t>IC-4606</t>
  </si>
  <si>
    <t>Fact#: 356399 Rec#: 32818 RICARDO PABLO FALCONI DUEÑAS</t>
  </si>
  <si>
    <t>IC-4605</t>
  </si>
  <si>
    <t>Fact#: 357187 Rec#: 32817 ZULVY BEDON LAGOS</t>
  </si>
  <si>
    <t>IC-4604</t>
  </si>
  <si>
    <t>Fact#: 356958 Rec#: 32816 CANDO REYES JOSE MAURICIO</t>
  </si>
  <si>
    <t>IC-4603</t>
  </si>
  <si>
    <t>Fact#: 355982 Rec#: 32815 CARLOS ALBERTO RENDON PALMA</t>
  </si>
  <si>
    <t>IC-4602</t>
  </si>
  <si>
    <t>Fact#: 355816 Rec#: 32814 EVA MARIA VINUEZA OCAÑA</t>
  </si>
  <si>
    <t>IC-4601</t>
  </si>
  <si>
    <t>Fact#: 356000 Rec#: 32813 TERESA DE LA CRUZ TOSCANO BRITO</t>
  </si>
  <si>
    <t>IC-4600</t>
  </si>
  <si>
    <t>Fact#: 355878 Rec#: 32812 JENNY CEDEÑO CAAMAÑO</t>
  </si>
  <si>
    <t>IC-4599</t>
  </si>
  <si>
    <t>Fact#: 356196 Rec#: 32811 ANTONIO IGNACIO ARTEAGA FERAUD</t>
  </si>
  <si>
    <t>IC-4598</t>
  </si>
  <si>
    <t>Fact#: 355824 Rec#: 32810 ROBERTO MUZZIO NARANJO</t>
  </si>
  <si>
    <t>IC-4597</t>
  </si>
  <si>
    <t>Fact#: 355985 Rec#: 32809 MANRIQUEZ SALAZAR MARIA PAZ</t>
  </si>
  <si>
    <t>IC-4596</t>
  </si>
  <si>
    <t>Fact#: 355933 Rec#: 32808 FRANKLIN JOAQUIN  DOMINGUEZ VARGAS</t>
  </si>
  <si>
    <t>IC-4595</t>
  </si>
  <si>
    <t>Fact#: 354108-356518 Rec#: 17312 ESTUPIÑAN BAJAÑA JORDAN EDWARD</t>
  </si>
  <si>
    <t>IC-4591</t>
  </si>
  <si>
    <t>Fact#: 356856 Rec#: 17311 MINA MONTANO JUVER RUBEN</t>
  </si>
  <si>
    <t>IC-4590</t>
  </si>
  <si>
    <t>Fact#: 356586 Rec#: 17310 SALTOS RODRIGUEZ ANDREA EDITH</t>
  </si>
  <si>
    <t>IC-4589</t>
  </si>
  <si>
    <t>Fact#: 358036 Rec#: 17309 SALTOS RODRIGUEZ ANDREA EDITH</t>
  </si>
  <si>
    <t>IC-4588</t>
  </si>
  <si>
    <t>Fact#: 3800-4009-4227 Rec#: 32807 HERRERA CIFUENTES ESTUARDO WLADIMIR</t>
  </si>
  <si>
    <t>IC-4584</t>
  </si>
  <si>
    <t>Fact#: 353296-355729-358191 Rec#: 32804 ROYAL TOUR S.A.</t>
  </si>
  <si>
    <t>IC-4558</t>
  </si>
  <si>
    <t>Fact#: 356540 Rec#: 17308 SUAREZ MAGALLANES JULIO ALFONSO</t>
  </si>
  <si>
    <t>IC-4557</t>
  </si>
  <si>
    <t>Fact#: 357064 Rec#: 17307 SARMIENTO VIVEROS ALEXANDRA ELIZABETH</t>
  </si>
  <si>
    <t>IC-4556</t>
  </si>
  <si>
    <t>Fact#: 353905-356324 Rec#: 17306 DAYANNA ANABELL BAQUERIZO AQUINO</t>
  </si>
  <si>
    <t>IC-4555</t>
  </si>
  <si>
    <t>Fact#: 353849-356270 Rec#: 17305 LUIS FERNANDO RODRIGUEZ TAPIA</t>
  </si>
  <si>
    <t>IC-4554</t>
  </si>
  <si>
    <t>Fact#: 352703-355052-357445 Rec#: 17304 VALVERDE MACAY CARLOS ARTURO</t>
  </si>
  <si>
    <t>IC-4553</t>
  </si>
  <si>
    <t>Fact#: 354544-356951 Rec#: 17303 VALENCIA MEDINA JOSE RICARDO</t>
  </si>
  <si>
    <t>IC-4552</t>
  </si>
  <si>
    <t>Fact#: 354710-357109 Rec#: 17302 BORBOR MORENO LUIS ANTONIO</t>
  </si>
  <si>
    <t>IC-4551</t>
  </si>
  <si>
    <t>Fact#: 358260 Rec#: 17301 LABORATORIOS TECNO - ALEMANES S.A. LATECNA</t>
  </si>
  <si>
    <t>IC-4550</t>
  </si>
  <si>
    <t>Fact#: 356268 Rec#: 17300 MICHAEL MAURICIO MORLA MERO</t>
  </si>
  <si>
    <t>IC-4549</t>
  </si>
  <si>
    <t>Fact#: 4102 Rec#: 17299 SALINAS GONZALEZ JAIME PATRICIO</t>
  </si>
  <si>
    <t>IC-4548</t>
  </si>
  <si>
    <t>Fact#: 355839 Rec#: 17298 LIDIA JUDITH OJEDA RUIZ</t>
  </si>
  <si>
    <t>IC-4547</t>
  </si>
  <si>
    <t>Fact#: 356193 Rec#: 17297 ULISES MARTIN VARGAS FIGUEROA</t>
  </si>
  <si>
    <t>IC-4546</t>
  </si>
  <si>
    <t>Fact#: 356584 Rec#: 17296 MERCHAN  PEREZ FABIAN BERNARDINO</t>
  </si>
  <si>
    <t>IC-4545</t>
  </si>
  <si>
    <t>Fact#: 357305 Rec#: 17295 SANCHEZ PEREZ FRANCISCO ROBERTO</t>
  </si>
  <si>
    <t>IC-4544</t>
  </si>
  <si>
    <t>Fact#: 3761-3957 Rec#: 17294 PEÑARANDA VILLALTA JORGE ABRAHAN</t>
  </si>
  <si>
    <t>IC-4543</t>
  </si>
  <si>
    <t>Fact#: 356187 Rec#: 17293 JESSICA LORENA TRIANA VELIS</t>
  </si>
  <si>
    <t>IC-4542</t>
  </si>
  <si>
    <t>Fact#: 352690-355036-357429 Rec#: 17292 CARDONA RUIZ JOSE ALEXANDER</t>
  </si>
  <si>
    <t>IC-4541</t>
  </si>
  <si>
    <t>Fact#: 357025 Rec#: 17291 CABRERA JIMENES FAUSTO IBAN</t>
  </si>
  <si>
    <t>IC-4540</t>
  </si>
  <si>
    <t>Fact#: 357277 Rec#: 17290 FRANCO BARRAGAN MARLON JULIO</t>
  </si>
  <si>
    <t>IC-4539</t>
  </si>
  <si>
    <t>Fact#: 353917-356335 Rec#: 17289 AMADA ORQUIDEA CAICEDO TREJO</t>
  </si>
  <si>
    <t>IC-4538</t>
  </si>
  <si>
    <t>Fact#: 356597 Rec#: 17288 SANCHEZ CARRIEL NARCISA DE JESUS</t>
  </si>
  <si>
    <t>IC-4537</t>
  </si>
  <si>
    <t>Fact#: 356807 Rec#: 17287 AGUIRRE HURTADO KATHERINE ELIZABETH</t>
  </si>
  <si>
    <t>IC-4536</t>
  </si>
  <si>
    <t>Fact#: 356752 Rec#: 17286 ROMAN ALVARADO LILIAN ISIDORA</t>
  </si>
  <si>
    <t>IC-4535</t>
  </si>
  <si>
    <t>Fact#: 357966 Rec#: 17285 LABORATORIOS RENALABSA S A</t>
  </si>
  <si>
    <t>IC-4534</t>
  </si>
  <si>
    <t>Fact#: 353745-356167 Rec#: 17284 UBALDO HELIODORO MOTOCHE MEDINA</t>
  </si>
  <si>
    <t>IC-4533</t>
  </si>
  <si>
    <t>Fact#: 353186-355608-358072 Rec#: 17283 LOOR VIEJO ESTEFANIA EILLIN</t>
  </si>
  <si>
    <t>IC-4532</t>
  </si>
  <si>
    <t>Ingreso por deposito realizado erroneamente por el cliente CARVAJAL PILCO CARLOS LUIS, bco pacifico por dep en cta doc # TBBA-02-0007-FC_USER</t>
  </si>
  <si>
    <t>DR-1255</t>
  </si>
  <si>
    <t>Fact#: 356983 Rec#: 17282 ORTEGA ARGUELLO GISELLA LORENA</t>
  </si>
  <si>
    <t>IC-4531</t>
  </si>
  <si>
    <t>Fact#: 354466-356870 Rec#: 17281 BRITO ANDRADE MILTON KLEBER</t>
  </si>
  <si>
    <t>IC-4530</t>
  </si>
  <si>
    <t>Fact#: 356208 Rec#: 17280 LENIN ANTONIO SARABIA ORELLANA</t>
  </si>
  <si>
    <t>IC-4529</t>
  </si>
  <si>
    <t>Fact#: 356240 Rec#: 17279 JAVIER ENRIQUE ARTEAGA MENENDEZ</t>
  </si>
  <si>
    <t>IC-4528</t>
  </si>
  <si>
    <t>Fact#: 354338-356742 Rec#: 17278 ORTIZ ACOSTA HERNAN GONZALO</t>
  </si>
  <si>
    <t>IC-4527</t>
  </si>
  <si>
    <t>Fact#: 350366-352637-354982 Rec#: 17277 MOSCOSO MEJIA GUSTAVO ANTONIO</t>
  </si>
  <si>
    <t>IC-4526</t>
  </si>
  <si>
    <t>Fact#: 356796 Rec#: 17276 ORTEGA CONFORME  JANET AURORA</t>
  </si>
  <si>
    <t>IC-4525</t>
  </si>
  <si>
    <t>Fact#: 3822-4040 Rec#: 17275 CACUANGO LINCANGO EDISON FABIAN</t>
  </si>
  <si>
    <t>IC-4524</t>
  </si>
  <si>
    <t>Fact#: 356660 Rec#: 17274 CASTRO DORADO MARJORIE LUCIA</t>
  </si>
  <si>
    <t>IC-4523</t>
  </si>
  <si>
    <t>Fact#: 353577-356005 Rec#: 17273 ALVARADO PIGUAVE CAROLIN JANET</t>
  </si>
  <si>
    <t>IC-4522</t>
  </si>
  <si>
    <t>Fact#: 354378-356783 Rec#: 17272 CHIRIBOGA GONZALEZ DIGNA MERCEDES</t>
  </si>
  <si>
    <t>IC-4517</t>
  </si>
  <si>
    <t>Fact#: 358049 Rec#: 17271 LAGOS LAKE ALEJANDRO ANDRE</t>
  </si>
  <si>
    <t>IC-4516</t>
  </si>
  <si>
    <t>Fact#: 358266 Rec#: 17270 LAGOS LAKE ALEJANDRO ANDRE</t>
  </si>
  <si>
    <t>IC-4515</t>
  </si>
  <si>
    <t>Fact#: 353468-355897 Rec#: 17269 ELSIE RUTH  ZERDA BARRENO</t>
  </si>
  <si>
    <t>IC-4514</t>
  </si>
  <si>
    <t>Fact#: 358117 Rec#: 17268 LAGOS LAKE ALEJANDRO ANDRE</t>
  </si>
  <si>
    <t>IC-4513</t>
  </si>
  <si>
    <t>Fact#: 357119 Rec#: 17267 LUCAS VALAREZO CRISTINA EVELIN</t>
  </si>
  <si>
    <t>IC-4512</t>
  </si>
  <si>
    <t>Fact#: 358208 Rec#: 17266 LAGOS LAKE ALEJANDRO ANDRE</t>
  </si>
  <si>
    <t>IC-4511</t>
  </si>
  <si>
    <t>Fact#: 271281-273285-275382-317843-320584-323334-326099-328853-331687-334600 Rec#: 17265 JOSELYNE VIVIANA MORA ARRIAGA</t>
  </si>
  <si>
    <t>IC-4510</t>
  </si>
  <si>
    <t>Fact#: 352174-354517-356923 Rec#: 17264 MOLINA PALMA WALTER DANIEL</t>
  </si>
  <si>
    <t>IC-4509</t>
  </si>
  <si>
    <t>Fact#: 355686-358147 Rec#: 17263 SOLIS REYES OMAR MICHAEL</t>
  </si>
  <si>
    <t>IC-4508</t>
  </si>
  <si>
    <t>Fact#: 356234 Rec#: 17262 LORENA LISSET NUÑEZ RODRIGUEZ</t>
  </si>
  <si>
    <t>IC-4507</t>
  </si>
  <si>
    <t>Fact#: 357809 Rec#: 17261 MEZA ANDRADE PAUL EDUARDO</t>
  </si>
  <si>
    <t>IC-4506</t>
  </si>
  <si>
    <t>Fact#: 352146-354488-356893 Rec#: 17260 AVILA ORTIZ GEOVANNY FABRICIO</t>
  </si>
  <si>
    <t>IC-4505</t>
  </si>
  <si>
    <t>Fact#: 354086-356496 Rec#: 17259 GONZALEZ MELLA CRISTIAN ALEJANDRO</t>
  </si>
  <si>
    <t>IC-4504</t>
  </si>
  <si>
    <t>Fact#: 355825 Rec#: 32805 KATHERINE MALENA CHILUIZA GARCIA</t>
  </si>
  <si>
    <t>IC-4559</t>
  </si>
  <si>
    <t>Fact#: 347214-349687-351907 Rec#: 17258 FIGUEROA RUIZ NAIDDA ELIZABETH</t>
  </si>
  <si>
    <t>IC-4503</t>
  </si>
  <si>
    <t>Fact#: 246952-247881-248831 Rec#: 17257 MARCOS ABRAHAM LOOR HOLMES</t>
  </si>
  <si>
    <t>IC-4498</t>
  </si>
  <si>
    <t>Fact#: 356542 Rec#: 17256 MORALES CASTRO SAMUEL</t>
  </si>
  <si>
    <t>IC-4497</t>
  </si>
  <si>
    <t>Fact#: 3883-4103 Rec#: 17255 CHAVEZ ZAMBRANO BRYAN SEBASTIAN</t>
  </si>
  <si>
    <t>IC-4496</t>
  </si>
  <si>
    <t>Fact#: 357406 Rec#: 17254 TRUJILL0 ELJURI ROBERTO FARID</t>
  </si>
  <si>
    <t>IC-4495</t>
  </si>
  <si>
    <t>Fact#: 354765-357165 Rec#: 17253 RODRIGUEZ REYES JINSOP ORLIN</t>
  </si>
  <si>
    <t>IC-4494</t>
  </si>
  <si>
    <t>Fact#: 357057 Rec#: 17252 GAMEZ CUELLAR PEDRO NASARIO</t>
  </si>
  <si>
    <t>IC-4493</t>
  </si>
  <si>
    <t>Fact#: 355787 Rec#: 17251 MENDOZA VELEZ CARLOS DAMIAN</t>
  </si>
  <si>
    <t>IC-4492</t>
  </si>
  <si>
    <t>Fact#: 356963 Rec#: 17250 BORJA MESIAS SEGUNDO ALFREDO</t>
  </si>
  <si>
    <t>IC-4491</t>
  </si>
  <si>
    <t>Fact#: 356975 Rec#: 17249 BORBOR VILLON ALEX ALEJANDRO</t>
  </si>
  <si>
    <t>IC-4490</t>
  </si>
  <si>
    <t>Fact#: 353727-356149 Rec#: 17248 ADRIANA ALEXANDRA CHIQUITO MOLINA</t>
  </si>
  <si>
    <t>IC-4489</t>
  </si>
  <si>
    <t>Fact#: 355809 Rec#: 32806 Corporación Nacional de Telecomunicaciones-CNT EP</t>
  </si>
  <si>
    <t>IC-4573</t>
  </si>
  <si>
    <t>Fact#: 356801 Rec#: 32803 CEDENO MUNOZ EDGAR ENRIQUE</t>
  </si>
  <si>
    <t>IC-4488</t>
  </si>
  <si>
    <t>Fact#: 348705-350934 Rec#: 32802 SOLUCIONES WANDARINA S.A</t>
  </si>
  <si>
    <t>IC-4476</t>
  </si>
  <si>
    <t>Fact#: 357009 Rec#: 32801 HERNANDEZ GOMEZ EDDY MAXIMO</t>
  </si>
  <si>
    <t>IC-4475</t>
  </si>
  <si>
    <t>Fact#: 354003-356417 Rec#: 32800 LUIS ENRIQUE APOLINARIO ROJAS</t>
  </si>
  <si>
    <t>IC-4474</t>
  </si>
  <si>
    <t>Fact#: 357417 Rec#: 32799 PRADO FRANCO ANDREA JACQUELINE</t>
  </si>
  <si>
    <t>IC-4473</t>
  </si>
  <si>
    <t>Fact#: 356702 Rec#: 32798 DUENAS RUIZ TERESA EDITH</t>
  </si>
  <si>
    <t>IC-4472</t>
  </si>
  <si>
    <t>Fact#: 356847 Rec#: 32797 VALERO CEPEDA IVONNE MARIA</t>
  </si>
  <si>
    <t>IC-4471</t>
  </si>
  <si>
    <t>Fact#: 353659-356083 Rec#: 32796 CAROLINA AMALIA IDROVO PIEDRAHITA</t>
  </si>
  <si>
    <t>IC-4470</t>
  </si>
  <si>
    <t>Fact#: 356206 Rec#: 17247 CARLOS ENRIQUE TAPIA TAPIA</t>
  </si>
  <si>
    <t>IC-4462</t>
  </si>
  <si>
    <t>Fact#: 354961-357357 Rec#: 17246 ARGUELLO CORTEZ OSCAR NICOLAS</t>
  </si>
  <si>
    <t>IC-4461</t>
  </si>
  <si>
    <t>Fact#: 356176 Rec#: 17245 ANGELA LEONOR SAAVEDRA QUINTO</t>
  </si>
  <si>
    <t>IC-4460</t>
  </si>
  <si>
    <t>Fact#: 355504 Rec#: 17244 FORMICONSTRUC S.A.</t>
  </si>
  <si>
    <t>IC-4459</t>
  </si>
  <si>
    <t>Fact#: 356735 Rec#: 17243 PILAY QUINDE ALEXI ANDRES</t>
  </si>
  <si>
    <t>IC-4458</t>
  </si>
  <si>
    <t>Fact#: 356492 Rec#: 17242 VASQUEZ GOMEZ FREDDY DOLORES</t>
  </si>
  <si>
    <t>IC-4457</t>
  </si>
  <si>
    <t>Fact#: 356902 Rec#: 17241 FERNANDEZ PACHECO DIANA ISABEL</t>
  </si>
  <si>
    <t>IC-4456</t>
  </si>
  <si>
    <t>Fact#: 352211-354552-356959 Rec#: 17240 CEDENO MARCILLO IRMA JANETH</t>
  </si>
  <si>
    <t>IC-4455</t>
  </si>
  <si>
    <t>Fact#: 354856-357256 Rec#: 17239 CHOEZ BRAVO JOSE ANTONIO</t>
  </si>
  <si>
    <t>IC-4454</t>
  </si>
  <si>
    <t>Fact#: 351727-354063-356474 Rec#: 17238 DIEGO EMILIO CAÑARTE EISER</t>
  </si>
  <si>
    <t>IC-4453</t>
  </si>
  <si>
    <t>Fact#: 325084-327851-330655-333544-336492-339489-343037-346064 Rec#: 17237 CAPACITACIONES Y EVENTOS ARTE&amp;CAFE ZAMPRO S A</t>
  </si>
  <si>
    <t>IC-4452</t>
  </si>
  <si>
    <t>Fact#: 352611-354957-357352 Rec#: 17236 JOSE ANTONIO  DIAZ ACOSTA</t>
  </si>
  <si>
    <t>IC-4451</t>
  </si>
  <si>
    <t>Fact#: 357644 Rec#: 17235 MENDOZA VELEZ CARLOS DAMIAN</t>
  </si>
  <si>
    <t>IC-4450</t>
  </si>
  <si>
    <t>Fact#: 355887 Rec#: 17234 MICHELLE LAI YIM LOPEZ CORDOVA</t>
  </si>
  <si>
    <t>IC-4449</t>
  </si>
  <si>
    <t>Fact#: 347324-349803-352022 Rec#: 17233 ROMERO LOPEZ ANDRES ROBERTO</t>
  </si>
  <si>
    <t>IC-4448</t>
  </si>
  <si>
    <t>Fact#: 351766-354104-356514 Rec#: 17232 MOROCHO CRUZ ELIZABETH MERCEDEZ</t>
  </si>
  <si>
    <t>IC-4447</t>
  </si>
  <si>
    <t>Fact#: 355029-357422 Rec#: 17231 PRECIADO SALVATIERRA PATRICIA PAOLA</t>
  </si>
  <si>
    <t>IC-4446</t>
  </si>
  <si>
    <t>Fact#: 355059-357451 Rec#: 17230 LOOR ROMERO HILDA MERCEDES</t>
  </si>
  <si>
    <t>IC-4445</t>
  </si>
  <si>
    <t>N/D POR COMISIONES DE WESTERN UNION POR RECAUDACION DEL 26/03/2021 AL 31/03/2021</t>
  </si>
  <si>
    <t>DR-929</t>
  </si>
  <si>
    <t>Abr/2021</t>
  </si>
  <si>
    <t>11:40:14</t>
  </si>
  <si>
    <t>0918264862</t>
  </si>
  <si>
    <t>3909224</t>
  </si>
  <si>
    <t>0919747543</t>
  </si>
  <si>
    <t>3909364</t>
  </si>
  <si>
    <t>13:32:25</t>
  </si>
  <si>
    <t>14:23:09</t>
  </si>
  <si>
    <t>0925445652</t>
  </si>
  <si>
    <t>3900381</t>
  </si>
  <si>
    <t>0958495467</t>
  </si>
  <si>
    <t>3908972</t>
  </si>
  <si>
    <t>0704266055001</t>
  </si>
  <si>
    <t>3903423</t>
  </si>
  <si>
    <t>0913777900</t>
  </si>
  <si>
    <t>3907515</t>
  </si>
  <si>
    <t>0915591762</t>
  </si>
  <si>
    <t>3906747</t>
  </si>
  <si>
    <t>13:36:34</t>
  </si>
  <si>
    <t>REC-543-U5H7-584250</t>
  </si>
  <si>
    <t>08:52:00</t>
  </si>
  <si>
    <t>20210428</t>
  </si>
  <si>
    <t>0909720302</t>
  </si>
  <si>
    <t>3909352</t>
  </si>
  <si>
    <t>REC-3095-T359-447770</t>
  </si>
  <si>
    <t>09:00:49</t>
  </si>
  <si>
    <t>REC-4966-A3Z7-672595</t>
  </si>
  <si>
    <t>09:30:37</t>
  </si>
  <si>
    <t>REC-4963-A3A0-672917</t>
  </si>
  <si>
    <t>09:36:25</t>
  </si>
  <si>
    <t>0992335610001</t>
  </si>
  <si>
    <t>3906725</t>
  </si>
  <si>
    <t>REC-611-J4ZN-521915</t>
  </si>
  <si>
    <t>09:59:43</t>
  </si>
  <si>
    <t>REC-061-SPOX-307603</t>
  </si>
  <si>
    <t>10:09:33</t>
  </si>
  <si>
    <t>REC-551-VOIB-565334</t>
  </si>
  <si>
    <t>10:46:19</t>
  </si>
  <si>
    <t>REC-5635-A2YS-45269</t>
  </si>
  <si>
    <t>REC-3371-EGEG-276403</t>
  </si>
  <si>
    <t>12:39:46</t>
  </si>
  <si>
    <t>REC-096-LIO1-565376</t>
  </si>
  <si>
    <t>12:54:16</t>
  </si>
  <si>
    <t>0906103577</t>
  </si>
  <si>
    <t>3909466</t>
  </si>
  <si>
    <t>REC-072-GPG1-230237</t>
  </si>
  <si>
    <t>13:15:41</t>
  </si>
  <si>
    <t>REC-536-2GEZ-364447</t>
  </si>
  <si>
    <t>13:39:23</t>
  </si>
  <si>
    <t>REC-004-P4FN-111111</t>
  </si>
  <si>
    <t>13:49:10</t>
  </si>
  <si>
    <t>REC-004-P4FN-111112</t>
  </si>
  <si>
    <t>13:50:02</t>
  </si>
  <si>
    <t>REC-004-P4FN-111113</t>
  </si>
  <si>
    <t>13:50:21</t>
  </si>
  <si>
    <t>REC-3422-A25Y-112859</t>
  </si>
  <si>
    <t>14:17:26</t>
  </si>
  <si>
    <t>0921618344</t>
  </si>
  <si>
    <t>3909356</t>
  </si>
  <si>
    <t>REC-3371-LD0C-313900</t>
  </si>
  <si>
    <t>14:27:32</t>
  </si>
  <si>
    <t>REC-7314-A6GU-35875</t>
  </si>
  <si>
    <t>15:11:41</t>
  </si>
  <si>
    <t>REC-7314-A6GU-35876</t>
  </si>
  <si>
    <t>15:12:20</t>
  </si>
  <si>
    <t>REC-4960-A1QG-116624</t>
  </si>
  <si>
    <t>15:43:49</t>
  </si>
  <si>
    <t>REC-678-3V18-587130</t>
  </si>
  <si>
    <t>15:54:38</t>
  </si>
  <si>
    <t>REC-678-3V18-587131</t>
  </si>
  <si>
    <t>15:55:07</t>
  </si>
  <si>
    <t>REC-3422-A3IU-652250</t>
  </si>
  <si>
    <t>16:41:31</t>
  </si>
  <si>
    <t>REC-5585-RQ83-38839</t>
  </si>
  <si>
    <t>17:14:48</t>
  </si>
  <si>
    <t>REC-3182-YQHG-243619</t>
  </si>
  <si>
    <t>17:58:04</t>
  </si>
  <si>
    <t>REC-072-GPG1-230164</t>
  </si>
  <si>
    <t>08:13:06</t>
  </si>
  <si>
    <t>20210427</t>
  </si>
  <si>
    <t>REC-4934-A1ZV-633968</t>
  </si>
  <si>
    <t>08:40:27</t>
  </si>
  <si>
    <t>REC-342-VEHD-489919</t>
  </si>
  <si>
    <t>09:07:26</t>
  </si>
  <si>
    <t>0915261796</t>
  </si>
  <si>
    <t>3909233</t>
  </si>
  <si>
    <t>REC-4963-A3A0-638800</t>
  </si>
  <si>
    <t>09:56:49</t>
  </si>
  <si>
    <t>REC-049-A518-1580553</t>
  </si>
  <si>
    <t>10:07:30</t>
  </si>
  <si>
    <t>0905055901</t>
  </si>
  <si>
    <t>3907377</t>
  </si>
  <si>
    <t>REC-3370-A6JI-279172</t>
  </si>
  <si>
    <t>10:17:12</t>
  </si>
  <si>
    <t>REC-4202-A16N-9019</t>
  </si>
  <si>
    <t>10:49:09</t>
  </si>
  <si>
    <t>REC-3172-YIG8-325912</t>
  </si>
  <si>
    <t>11:05:22</t>
  </si>
  <si>
    <t>REC-023-P4U6-470673</t>
  </si>
  <si>
    <t>11:45:26</t>
  </si>
  <si>
    <t>REC-609-A1M3-339600</t>
  </si>
  <si>
    <t>REC-7734-MAC1-10026</t>
  </si>
  <si>
    <t>12:05:42</t>
  </si>
  <si>
    <t>0925537151</t>
  </si>
  <si>
    <t>3909451</t>
  </si>
  <si>
    <t>REC-072-KBN0-284970</t>
  </si>
  <si>
    <t>12:16:32</t>
  </si>
  <si>
    <t>REC-061-A1BW-80473</t>
  </si>
  <si>
    <t>REC-342-VEHD-489986</t>
  </si>
  <si>
    <t>12:35:52</t>
  </si>
  <si>
    <t>REC-3371-EFX5-195399</t>
  </si>
  <si>
    <t>13:14:08</t>
  </si>
  <si>
    <t>REC-944-LRJW-304693</t>
  </si>
  <si>
    <t>13:22:17</t>
  </si>
  <si>
    <t>REC-3422-A3IU-652043</t>
  </si>
  <si>
    <t>13:28:25</t>
  </si>
  <si>
    <t>REC-3371-A1DS-234271</t>
  </si>
  <si>
    <t>13:37:59</t>
  </si>
  <si>
    <t>REC-3370-A6JI-279224</t>
  </si>
  <si>
    <t>14:03:53</t>
  </si>
  <si>
    <t>REC-4164-A1CB-136087</t>
  </si>
  <si>
    <t>14:15:34</t>
  </si>
  <si>
    <t>REC-3422-A25Y-112776</t>
  </si>
  <si>
    <t>14:41:56</t>
  </si>
  <si>
    <t>REC-223-B7CD-603156</t>
  </si>
  <si>
    <t>14:44:24</t>
  </si>
  <si>
    <t>0909554537</t>
  </si>
  <si>
    <t>3909111</t>
  </si>
  <si>
    <t>REC-3200-SAMB-533152</t>
  </si>
  <si>
    <t>15:58:05</t>
  </si>
  <si>
    <t>AT959164</t>
  </si>
  <si>
    <t>3908063</t>
  </si>
  <si>
    <t>REC-7894-VL41-4397</t>
  </si>
  <si>
    <t>16:06:56</t>
  </si>
  <si>
    <t>0922710165</t>
  </si>
  <si>
    <t>3903833</t>
  </si>
  <si>
    <t>REC-3158-KURJ-224019</t>
  </si>
  <si>
    <t>16:18:28</t>
  </si>
  <si>
    <t>1709165151</t>
  </si>
  <si>
    <t>3930050</t>
  </si>
  <si>
    <t>REC-3187-A2UB-174818</t>
  </si>
  <si>
    <t>16:22:01</t>
  </si>
  <si>
    <t>REC-3295-1T8E-243331</t>
  </si>
  <si>
    <t>16:44:52</t>
  </si>
  <si>
    <t>0954761474</t>
  </si>
  <si>
    <t>3909226</t>
  </si>
  <si>
    <t>REC-6397-A5XK-25764</t>
  </si>
  <si>
    <t>17:04:04</t>
  </si>
  <si>
    <t>1202255723</t>
  </si>
  <si>
    <t>3908344</t>
  </si>
  <si>
    <t>REC-4963-A3A0-666088</t>
  </si>
  <si>
    <t>18:19:03</t>
  </si>
  <si>
    <t>REC-4202-A16N-9012</t>
  </si>
  <si>
    <t>09:15:51</t>
  </si>
  <si>
    <t>20210426</t>
  </si>
  <si>
    <t>REC-3769-A26U-9784</t>
  </si>
  <si>
    <t>09:48:39</t>
  </si>
  <si>
    <t>REC-3769-A26U-9785</t>
  </si>
  <si>
    <t>09:52:14</t>
  </si>
  <si>
    <t>REC-348-AB9D-167025</t>
  </si>
  <si>
    <t>09:53:27</t>
  </si>
  <si>
    <t>REC-7996-A810-600588</t>
  </si>
  <si>
    <t>10:33:34</t>
  </si>
  <si>
    <t>REC-3520-A1CH-286247</t>
  </si>
  <si>
    <t>11:02:08</t>
  </si>
  <si>
    <t>REC-3769-A26U-9790</t>
  </si>
  <si>
    <t>11:10:57</t>
  </si>
  <si>
    <t>REC-3370-A6JI-279031</t>
  </si>
  <si>
    <t>11:20:12</t>
  </si>
  <si>
    <t>REC-7812-PT01-1228</t>
  </si>
  <si>
    <t>12:08:17</t>
  </si>
  <si>
    <t>0928778182</t>
  </si>
  <si>
    <t>3903360</t>
  </si>
  <si>
    <t>REC-536-TDSM-167890</t>
  </si>
  <si>
    <t>12:10:21</t>
  </si>
  <si>
    <t>REC-944-LRJW-304562</t>
  </si>
  <si>
    <t>12:28:58</t>
  </si>
  <si>
    <t>REC-061-AF82-286365</t>
  </si>
  <si>
    <t>12:28:59</t>
  </si>
  <si>
    <t>REC-049-A2U2-67590</t>
  </si>
  <si>
    <t>12:34:22</t>
  </si>
  <si>
    <t>REC-568-YXPM-437856</t>
  </si>
  <si>
    <t>12:44:28</t>
  </si>
  <si>
    <t>REC-072-A6LX-224530</t>
  </si>
  <si>
    <t>12:51:19</t>
  </si>
  <si>
    <t>0954783320</t>
  </si>
  <si>
    <t>3900181</t>
  </si>
  <si>
    <t>REC-3182-YQHD-284535</t>
  </si>
  <si>
    <t>12:57:17</t>
  </si>
  <si>
    <t>REC-072-TTF1-333566</t>
  </si>
  <si>
    <t>13:08:29</t>
  </si>
  <si>
    <t>REC-096-DCIZ-478815</t>
  </si>
  <si>
    <t>15:01:19</t>
  </si>
  <si>
    <t>REC-536-2GEZ-364218</t>
  </si>
  <si>
    <t>15:14:32</t>
  </si>
  <si>
    <t>0909575201</t>
  </si>
  <si>
    <t>3909496</t>
  </si>
  <si>
    <t>REC-3520-A1CH-286331</t>
  </si>
  <si>
    <t>16:06:41</t>
  </si>
  <si>
    <t>REC-096-HG9K-324567</t>
  </si>
  <si>
    <t>16:20:35</t>
  </si>
  <si>
    <t>REC-4164-A1LY-152362</t>
  </si>
  <si>
    <t>16:22:21</t>
  </si>
  <si>
    <t>REC-3175-C8JC-330188</t>
  </si>
  <si>
    <t>16:36:08</t>
  </si>
  <si>
    <t>REC-3187-YWS5-623535</t>
  </si>
  <si>
    <t>16:38:28</t>
  </si>
  <si>
    <t>REC-008-PB65-400399</t>
  </si>
  <si>
    <t>17:45:35</t>
  </si>
  <si>
    <t>REC-3187-YWS5-623544</t>
  </si>
  <si>
    <t>17:51:29</t>
  </si>
  <si>
    <t>0952180586</t>
  </si>
  <si>
    <t>3906832</t>
  </si>
  <si>
    <t>REC-046-AFER-639039</t>
  </si>
  <si>
    <t>12:26:59</t>
  </si>
  <si>
    <t>20210421</t>
  </si>
  <si>
    <t>0918343419</t>
  </si>
  <si>
    <t>3908744</t>
  </si>
  <si>
    <t>REC-4167-WDE2-507213</t>
  </si>
  <si>
    <t>15:33:03</t>
  </si>
  <si>
    <t>REC-4654-ART3-448857</t>
  </si>
  <si>
    <t>10:08:04</t>
  </si>
  <si>
    <t>20210420</t>
  </si>
  <si>
    <t>REC-4179-LOE1-449446</t>
  </si>
  <si>
    <t>10:14:10</t>
  </si>
  <si>
    <t>REC-3295-1TWC-234703</t>
  </si>
  <si>
    <t>10:23:55</t>
  </si>
  <si>
    <t>REC-3520-A1CH-285526</t>
  </si>
  <si>
    <t>10:43:16</t>
  </si>
  <si>
    <t>REC-4910-A22F-31009</t>
  </si>
  <si>
    <t>10:51:54</t>
  </si>
  <si>
    <t>REC-5243-RP46-3511</t>
  </si>
  <si>
    <t>11:44:09</t>
  </si>
  <si>
    <t>1307576437</t>
  </si>
  <si>
    <t>3906724</t>
  </si>
  <si>
    <t>REC-986-B099-1260</t>
  </si>
  <si>
    <t>12:17:16</t>
  </si>
  <si>
    <t>0944355882</t>
  </si>
  <si>
    <t>3909276</t>
  </si>
  <si>
    <t>REC-3360-IPEN-241298</t>
  </si>
  <si>
    <t>12:39:24</t>
  </si>
  <si>
    <t>REC-3109-TTH2-703153</t>
  </si>
  <si>
    <t>15:32:33</t>
  </si>
  <si>
    <t>REC-3301-CTQ4-472549</t>
  </si>
  <si>
    <t>16:10:30</t>
  </si>
  <si>
    <t>0702196502</t>
  </si>
  <si>
    <t>3909266</t>
  </si>
  <si>
    <t>REC-4392-PR49-1893</t>
  </si>
  <si>
    <t>16:40:41</t>
  </si>
  <si>
    <t>at-3267</t>
  </si>
  <si>
    <t>REC-008-PB64-393227</t>
  </si>
  <si>
    <t>17:01:38</t>
  </si>
  <si>
    <t>REC-944-PR10-444489</t>
  </si>
  <si>
    <t>17:45:09</t>
  </si>
  <si>
    <t>REC-061-A6S4-162644</t>
  </si>
  <si>
    <t>18:03:27</t>
  </si>
  <si>
    <t>REC-3187-A2UB-174223</t>
  </si>
  <si>
    <t>18:13:18</t>
  </si>
  <si>
    <t>at-3266</t>
  </si>
  <si>
    <t>REC-3172-LIO4-258590</t>
  </si>
  <si>
    <t>18:44:42</t>
  </si>
  <si>
    <t>REC-3182-YQHE-253978</t>
  </si>
  <si>
    <t>18:46:12</t>
  </si>
  <si>
    <t>REC-3143-AWFJ-348619</t>
  </si>
  <si>
    <t>10:38:34</t>
  </si>
  <si>
    <t>20210419</t>
  </si>
  <si>
    <t>REC-072-A6LX-223923</t>
  </si>
  <si>
    <t>11:02:22</t>
  </si>
  <si>
    <t>3907923</t>
  </si>
  <si>
    <t>REC-072-A6LX-223924</t>
  </si>
  <si>
    <t>11:02:46</t>
  </si>
  <si>
    <t>REC-5635-A2YS-43870</t>
  </si>
  <si>
    <t>11:19:12</t>
  </si>
  <si>
    <t>REC-536-2GEZ-363510</t>
  </si>
  <si>
    <t>11:27:53</t>
  </si>
  <si>
    <t>0926354002</t>
  </si>
  <si>
    <t>3908961</t>
  </si>
  <si>
    <t>REC-4961-A24R-53055</t>
  </si>
  <si>
    <t>11:40:34</t>
  </si>
  <si>
    <t>REC-3295-1T8D-186991</t>
  </si>
  <si>
    <t>12:25:19</t>
  </si>
  <si>
    <t>REC-096-LIO1-564659</t>
  </si>
  <si>
    <t>13:45:53</t>
  </si>
  <si>
    <t>REC-223-B7CD-601900</t>
  </si>
  <si>
    <t>14:55:18</t>
  </si>
  <si>
    <t>0920853603</t>
  </si>
  <si>
    <t>3906321</t>
  </si>
  <si>
    <t>REC-5310-Z4YZ-428611</t>
  </si>
  <si>
    <t>16:00:01</t>
  </si>
  <si>
    <t>1204517740</t>
  </si>
  <si>
    <t>3903873</t>
  </si>
  <si>
    <t>REC-3143-AWFJ-348685</t>
  </si>
  <si>
    <t>REC-3371-EFX5-194939</t>
  </si>
  <si>
    <t>17:00:08</t>
  </si>
  <si>
    <t>REC-3170-YGVG-341476</t>
  </si>
  <si>
    <t>17:20:02</t>
  </si>
  <si>
    <t>REC-3784-ATA2-189116</t>
  </si>
  <si>
    <t>18:59:05</t>
  </si>
  <si>
    <t>REC-5310-Z4YZ-439200</t>
  </si>
  <si>
    <t>20:00:26</t>
  </si>
  <si>
    <t>REC-4942-A1Z4-382024</t>
  </si>
  <si>
    <t>08:27:59</t>
  </si>
  <si>
    <t>20210418</t>
  </si>
  <si>
    <t>REC-226-B7CC-740617</t>
  </si>
  <si>
    <t>11:32:01</t>
  </si>
  <si>
    <t>REC-4824-FSL1-388141</t>
  </si>
  <si>
    <t>11:47:08</t>
  </si>
  <si>
    <t>REC-348-AB9D-166118</t>
  </si>
  <si>
    <t>12:43:47</t>
  </si>
  <si>
    <t>REC-3412-PTE5-394199</t>
  </si>
  <si>
    <t>16:05:23</t>
  </si>
  <si>
    <t>REC-5987-GFL4-360680</t>
  </si>
  <si>
    <t>09:52:11</t>
  </si>
  <si>
    <t>20210417</t>
  </si>
  <si>
    <t>REC-5987-GFL4-360756</t>
  </si>
  <si>
    <t>09:54:18</t>
  </si>
  <si>
    <t>REC-7698-SS49-362018</t>
  </si>
  <si>
    <t>10:22:41</t>
  </si>
  <si>
    <t>0905153425</t>
  </si>
  <si>
    <t>3909389</t>
  </si>
  <si>
    <t>REC-3175-C8JC-329395</t>
  </si>
  <si>
    <t>12:06:54</t>
  </si>
  <si>
    <t>0923004295</t>
  </si>
  <si>
    <t>3908760</t>
  </si>
  <si>
    <t>REC-585-ZQVC-469193</t>
  </si>
  <si>
    <t>13:03:01</t>
  </si>
  <si>
    <t>0915513352</t>
  </si>
  <si>
    <t>3909196</t>
  </si>
  <si>
    <t>REC-3172-LIO4-258248</t>
  </si>
  <si>
    <t>REC-944-LRJ0-420806</t>
  </si>
  <si>
    <t>14:24:49</t>
  </si>
  <si>
    <t>REC-3200-SAMB-532258</t>
  </si>
  <si>
    <t>15:31:11</t>
  </si>
  <si>
    <t>REC-043-HXVM-329902</t>
  </si>
  <si>
    <t>16:47:46</t>
  </si>
  <si>
    <t>REC-3187-YWS5-622826</t>
  </si>
  <si>
    <t>17:52:27</t>
  </si>
  <si>
    <t>REC-3170-YGVG-341243</t>
  </si>
  <si>
    <t>17:47:06</t>
  </si>
  <si>
    <t>20210416</t>
  </si>
  <si>
    <t>REC-355-J4YM-692847</t>
  </si>
  <si>
    <t>09:11:07</t>
  </si>
  <si>
    <t>REC-568-YXPM-437372</t>
  </si>
  <si>
    <t>REC-3412-PTE5-327227</t>
  </si>
  <si>
    <t>09:27:45</t>
  </si>
  <si>
    <t>REC-3175-C8JC-329237</t>
  </si>
  <si>
    <t>10:28:47</t>
  </si>
  <si>
    <t>REC-678-3V18-586102</t>
  </si>
  <si>
    <t>10:46:46</t>
  </si>
  <si>
    <t>REC-223-B7CD-601368</t>
  </si>
  <si>
    <t>10:53:19</t>
  </si>
  <si>
    <t>REC-3422-A3IU-650931</t>
  </si>
  <si>
    <t>11:06:20</t>
  </si>
  <si>
    <t>REC-5635-A2YS-43432</t>
  </si>
  <si>
    <t>11:18:54</t>
  </si>
  <si>
    <t>0925620486</t>
  </si>
  <si>
    <t>3900632</t>
  </si>
  <si>
    <t>REC-3172-YIHD-263693</t>
  </si>
  <si>
    <t>12:53:27</t>
  </si>
  <si>
    <t>1102832894</t>
  </si>
  <si>
    <t>3902692</t>
  </si>
  <si>
    <t>REC-3187-A2UE-62555</t>
  </si>
  <si>
    <t>13:25:27</t>
  </si>
  <si>
    <t>1713760500001</t>
  </si>
  <si>
    <t>3908401</t>
  </si>
  <si>
    <t>REC-7984-A772-342449</t>
  </si>
  <si>
    <t>14:03:09</t>
  </si>
  <si>
    <t>REC-165-M8MT-671792</t>
  </si>
  <si>
    <t>14:20:51</t>
  </si>
  <si>
    <t>REC-096-HG9K-324212</t>
  </si>
  <si>
    <t>15:16:26</t>
  </si>
  <si>
    <t>REC-4961-A24R-52962</t>
  </si>
  <si>
    <t>15:42:32</t>
  </si>
  <si>
    <t>REC-3792-A24Z-582193</t>
  </si>
  <si>
    <t>REC-3172-YIG8-325295</t>
  </si>
  <si>
    <t>16:13:25</t>
  </si>
  <si>
    <t>REC-048-QNCI-643975</t>
  </si>
  <si>
    <t>16:41:16</t>
  </si>
  <si>
    <t>REC-061-A13Z-54472</t>
  </si>
  <si>
    <t>16:42:00</t>
  </si>
  <si>
    <t>REC-3371-EGEG-275135</t>
  </si>
  <si>
    <t>16:43:19</t>
  </si>
  <si>
    <t>REC-5585-RQ83-37617</t>
  </si>
  <si>
    <t>17:01:35</t>
  </si>
  <si>
    <t>0911401859</t>
  </si>
  <si>
    <t>3909360</t>
  </si>
  <si>
    <t>REC-226-B7CC-740225</t>
  </si>
  <si>
    <t>09:18:05</t>
  </si>
  <si>
    <t>20210415</t>
  </si>
  <si>
    <t>FB611002</t>
  </si>
  <si>
    <t>3906095</t>
  </si>
  <si>
    <t>REC-3301-CTQ4-292872</t>
  </si>
  <si>
    <t>09:44:13</t>
  </si>
  <si>
    <t>REC-3370-A6JI-277700</t>
  </si>
  <si>
    <t>10:56:46</t>
  </si>
  <si>
    <t>REC-4164-A19P-176021</t>
  </si>
  <si>
    <t>10:57:25</t>
  </si>
  <si>
    <t>0930427661</t>
  </si>
  <si>
    <t>3930370</t>
  </si>
  <si>
    <t>REC-3187-YWS5-622529</t>
  </si>
  <si>
    <t>11:21:20</t>
  </si>
  <si>
    <t>0915274856</t>
  </si>
  <si>
    <t>3903880</t>
  </si>
  <si>
    <t>REC-223-V7XD-294644</t>
  </si>
  <si>
    <t>12:09:01</t>
  </si>
  <si>
    <t>0906654793</t>
  </si>
  <si>
    <t>3908655</t>
  </si>
  <si>
    <t>REC-3295-1T8E-242436</t>
  </si>
  <si>
    <t>12:12:31</t>
  </si>
  <si>
    <t>0931251466</t>
  </si>
  <si>
    <t>3908781</t>
  </si>
  <si>
    <t>REC-3792-A24Z-581912</t>
  </si>
  <si>
    <t>12:27:19</t>
  </si>
  <si>
    <t>REC-241-M1DC-361066</t>
  </si>
  <si>
    <t>13:49:53</t>
  </si>
  <si>
    <t>REC-241-M1DC-361067</t>
  </si>
  <si>
    <t>13:50:15</t>
  </si>
  <si>
    <t>REC-4164-A1LY-151557</t>
  </si>
  <si>
    <t>14:44:47</t>
  </si>
  <si>
    <t>REC-061-ZGFI-107842</t>
  </si>
  <si>
    <t>15:04:12</t>
  </si>
  <si>
    <t>REC-072-AJ3R-263675</t>
  </si>
  <si>
    <t>15:06:24</t>
  </si>
  <si>
    <t>REC-096-LIO1-564272</t>
  </si>
  <si>
    <t>15:22:20</t>
  </si>
  <si>
    <t>REC-810-5CAY-446419</t>
  </si>
  <si>
    <t>15:27:54</t>
  </si>
  <si>
    <t>REC-3553-PTY1-313290</t>
  </si>
  <si>
    <t>15:54:42</t>
  </si>
  <si>
    <t>REC-4717-FRZ4-313599</t>
  </si>
  <si>
    <t>15:59:58</t>
  </si>
  <si>
    <t>0931612790</t>
  </si>
  <si>
    <t>3901228</t>
  </si>
  <si>
    <t>REC-3172-LIO5-578766</t>
  </si>
  <si>
    <t>16:09:58</t>
  </si>
  <si>
    <t>REC-3520-A1CH-285020</t>
  </si>
  <si>
    <t>16:32:53</t>
  </si>
  <si>
    <t>REC-3158-KURJ-222942</t>
  </si>
  <si>
    <t>0927007260001</t>
  </si>
  <si>
    <t>3902698</t>
  </si>
  <si>
    <t>REC-3187-A2UB-173645</t>
  </si>
  <si>
    <t>17:14:16</t>
  </si>
  <si>
    <t>REC-3392-A39W-430109</t>
  </si>
  <si>
    <t>17:33:50</t>
  </si>
  <si>
    <t>REC-551-B2PQ-324023</t>
  </si>
  <si>
    <t>17:38:32</t>
  </si>
  <si>
    <t>REC-096-DCIZ-477918</t>
  </si>
  <si>
    <t>17:56:37</t>
  </si>
  <si>
    <t>REC-944-PR10-443837</t>
  </si>
  <si>
    <t>18:20:55</t>
  </si>
  <si>
    <t>REC-3172-YIHD-263636</t>
  </si>
  <si>
    <t>19:10:58</t>
  </si>
  <si>
    <t>REC-072-KBN0-282799</t>
  </si>
  <si>
    <t>10:12:33</t>
  </si>
  <si>
    <t>20210414</t>
  </si>
  <si>
    <t>REC-096-LIO1-564072</t>
  </si>
  <si>
    <t>10:18:05</t>
  </si>
  <si>
    <t>REC-223-B7CD-600888</t>
  </si>
  <si>
    <t>10:18:27</t>
  </si>
  <si>
    <t>REC-4814-FSJ9-264620</t>
  </si>
  <si>
    <t>11:20:00</t>
  </si>
  <si>
    <t>REC-3577-A1IU-171326</t>
  </si>
  <si>
    <t>12:18:47</t>
  </si>
  <si>
    <t>REC-223-B7CD-600975</t>
  </si>
  <si>
    <t>12:23:41</t>
  </si>
  <si>
    <t>REC-3187-A2UE-62293</t>
  </si>
  <si>
    <t>12:38:37</t>
  </si>
  <si>
    <t>at-3264</t>
  </si>
  <si>
    <t>1203027360</t>
  </si>
  <si>
    <t>3908017</t>
  </si>
  <si>
    <t>REC-4164-A19X-170497</t>
  </si>
  <si>
    <t>12:48:34</t>
  </si>
  <si>
    <t>REC-072-KBN0-282872</t>
  </si>
  <si>
    <t>12:51:49</t>
  </si>
  <si>
    <t>REC-3187-YWS5-622462</t>
  </si>
  <si>
    <t>13:39:12</t>
  </si>
  <si>
    <t>REC-3370-A6JI-277572</t>
  </si>
  <si>
    <t>13:41:42</t>
  </si>
  <si>
    <t>REC-072-TTF1-332782</t>
  </si>
  <si>
    <t>13:46:00</t>
  </si>
  <si>
    <t>0992217936001</t>
  </si>
  <si>
    <t>3902021</t>
  </si>
  <si>
    <t>REC-7837-LV74-872</t>
  </si>
  <si>
    <t>13:51:12</t>
  </si>
  <si>
    <t>0941080079</t>
  </si>
  <si>
    <t>3907150</t>
  </si>
  <si>
    <t>REC-3808-A3Z9-544994</t>
  </si>
  <si>
    <t>14:26:46</t>
  </si>
  <si>
    <t>REC-620-VWAG-132772</t>
  </si>
  <si>
    <t>15:03:46</t>
  </si>
  <si>
    <t>REC-096-DCIZ-477748</t>
  </si>
  <si>
    <t>15:32:56</t>
  </si>
  <si>
    <t>REC-342-EBMO-299943</t>
  </si>
  <si>
    <t>16:21:26</t>
  </si>
  <si>
    <t>0925657116</t>
  </si>
  <si>
    <t>3900530</t>
  </si>
  <si>
    <t>REC-3187-YWS5-622504</t>
  </si>
  <si>
    <t>16:49:13</t>
  </si>
  <si>
    <t>REC-3370-A6JI-277636</t>
  </si>
  <si>
    <t>16:56:28</t>
  </si>
  <si>
    <t>REC-191-A381-288291</t>
  </si>
  <si>
    <t>21:23:26</t>
  </si>
  <si>
    <t>REC-3422-A25Y-111411</t>
  </si>
  <si>
    <t>09:53:25</t>
  </si>
  <si>
    <t>20210413</t>
  </si>
  <si>
    <t>REC-048-QNCI-643572</t>
  </si>
  <si>
    <t>10:11:19</t>
  </si>
  <si>
    <t>at-3263</t>
  </si>
  <si>
    <t>0917183550</t>
  </si>
  <si>
    <t>3908830</t>
  </si>
  <si>
    <t>REC-048-QNCI-643573</t>
  </si>
  <si>
    <t>10:11:52</t>
  </si>
  <si>
    <t>REC-223-B7CD-600710</t>
  </si>
  <si>
    <t>10:22:09</t>
  </si>
  <si>
    <t>REC-551-B2PQ-323674</t>
  </si>
  <si>
    <t>10:41:59</t>
  </si>
  <si>
    <t>REC-3022-FNNL-559075</t>
  </si>
  <si>
    <t>11:20:50</t>
  </si>
  <si>
    <t>REC-4960-A1QG-114838</t>
  </si>
  <si>
    <t>11:46:15</t>
  </si>
  <si>
    <t>REC-4960-A1QG-114839</t>
  </si>
  <si>
    <t>11:47:19</t>
  </si>
  <si>
    <t>REC-3295-1T8A-220069</t>
  </si>
  <si>
    <t>12:07:37</t>
  </si>
  <si>
    <t>REC-5528-A2W5-12079</t>
  </si>
  <si>
    <t>12:25:48</t>
  </si>
  <si>
    <t>1714708417</t>
  </si>
  <si>
    <t>3909980</t>
  </si>
  <si>
    <t>REC-090-IRFP-608348</t>
  </si>
  <si>
    <t>13:06:24</t>
  </si>
  <si>
    <t>1719757039</t>
  </si>
  <si>
    <t>23923225</t>
  </si>
  <si>
    <t>REC-5460-A2UF-39131</t>
  </si>
  <si>
    <t>13:11:29</t>
  </si>
  <si>
    <t>0922482179001</t>
  </si>
  <si>
    <t>3903335</t>
  </si>
  <si>
    <t>REC-5585-RQ83-37252</t>
  </si>
  <si>
    <t>14:26:23</t>
  </si>
  <si>
    <t>REC-944-PR10-443303</t>
  </si>
  <si>
    <t>14:35:24</t>
  </si>
  <si>
    <t>0912030475001</t>
  </si>
  <si>
    <t>3906043</t>
  </si>
  <si>
    <t>REC-585-VR9E-517343</t>
  </si>
  <si>
    <t>15:08:31</t>
  </si>
  <si>
    <t>REC-097-AJSC-512970</t>
  </si>
  <si>
    <t>15:22:17</t>
  </si>
  <si>
    <t>REC-097-AJSC-512971</t>
  </si>
  <si>
    <t>15:22:35</t>
  </si>
  <si>
    <t>REC-049-A518-1579547</t>
  </si>
  <si>
    <t>15:57:10</t>
  </si>
  <si>
    <t>REC-072-A6LX-223254</t>
  </si>
  <si>
    <t>16:12:48</t>
  </si>
  <si>
    <t>REC-342-VEHD-488226</t>
  </si>
  <si>
    <t>16:43:06</t>
  </si>
  <si>
    <t>REC-027-A40B-87899</t>
  </si>
  <si>
    <t>17:45:29</t>
  </si>
  <si>
    <t>REC-072-A6LX-223044</t>
  </si>
  <si>
    <t>09:24:32</t>
  </si>
  <si>
    <t>20210412</t>
  </si>
  <si>
    <t>REC-390-BBF4-328875</t>
  </si>
  <si>
    <t>09:33:45</t>
  </si>
  <si>
    <t>0911403715</t>
  </si>
  <si>
    <t>3900313</t>
  </si>
  <si>
    <t>REC-3187-YWS5-622220</t>
  </si>
  <si>
    <t>10:58:20</t>
  </si>
  <si>
    <t>REC-090-9SKJ-467734</t>
  </si>
  <si>
    <t>11:30:23</t>
  </si>
  <si>
    <t>REC-3792-A24Z-581318</t>
  </si>
  <si>
    <t>11:49:14</t>
  </si>
  <si>
    <t>REC-3172-LIO7-128489</t>
  </si>
  <si>
    <t>12:14:54</t>
  </si>
  <si>
    <t>0911776326</t>
  </si>
  <si>
    <t>3903549</t>
  </si>
  <si>
    <t>REC-095-AJSE-693144</t>
  </si>
  <si>
    <t>13:35:34</t>
  </si>
  <si>
    <t>REC-5987-GFL4-199500</t>
  </si>
  <si>
    <t>15:05:33</t>
  </si>
  <si>
    <t>REC-4976-A25U-7863</t>
  </si>
  <si>
    <t>16:19:25</t>
  </si>
  <si>
    <t>REC-364-NKDD-375309</t>
  </si>
  <si>
    <t>17:21:41</t>
  </si>
  <si>
    <t>REC-3175-C8JC-328843</t>
  </si>
  <si>
    <t>17:30:19</t>
  </si>
  <si>
    <t>0915588305</t>
  </si>
  <si>
    <t>3908162</t>
  </si>
  <si>
    <t>REC-7276-RQ45-207963</t>
  </si>
  <si>
    <t>17:33:48</t>
  </si>
  <si>
    <t>at-3262</t>
  </si>
  <si>
    <t>REC-5585-RQ83-37160</t>
  </si>
  <si>
    <t>17:37:31</t>
  </si>
  <si>
    <t>0960856649</t>
  </si>
  <si>
    <t>3903340</t>
  </si>
  <si>
    <t>REC-3187-YWS5-622326</t>
  </si>
  <si>
    <t>18:33:37</t>
  </si>
  <si>
    <t>REC-3187-A2UE-62008</t>
  </si>
  <si>
    <t>17:35:45</t>
  </si>
  <si>
    <t>20210411</t>
  </si>
  <si>
    <t>REC-3172-LIO6-143523</t>
  </si>
  <si>
    <t>11:34:53</t>
  </si>
  <si>
    <t>REC-3095-T359-446524</t>
  </si>
  <si>
    <t>12:52:36</t>
  </si>
  <si>
    <t>REC-518-RI6W-443465</t>
  </si>
  <si>
    <t>13:37:40</t>
  </si>
  <si>
    <t>0920678190</t>
  </si>
  <si>
    <t>3908496</t>
  </si>
  <si>
    <t>REC-3187-A2UE-61972</t>
  </si>
  <si>
    <t>REC-585-ZQVC-468787</t>
  </si>
  <si>
    <t>15:25:10</t>
  </si>
  <si>
    <t>1201980677</t>
  </si>
  <si>
    <t>3907394</t>
  </si>
  <si>
    <t>REC-011-VD5Z-373085</t>
  </si>
  <si>
    <t>10:59:46</t>
  </si>
  <si>
    <t>20210410</t>
  </si>
  <si>
    <t>REC-5310-Z4YZ-147379</t>
  </si>
  <si>
    <t>11:05:19</t>
  </si>
  <si>
    <t>REC-3360-IPEN-240392</t>
  </si>
  <si>
    <t>11:38:08</t>
  </si>
  <si>
    <t>REC-5695-A2E3-31674</t>
  </si>
  <si>
    <t>14:41:11</t>
  </si>
  <si>
    <t>REC-072-AJ3R-263352</t>
  </si>
  <si>
    <t>14:41:18</t>
  </si>
  <si>
    <t>REC-191-A381-154825</t>
  </si>
  <si>
    <t>14:46:42</t>
  </si>
  <si>
    <t>REC-245-BEJI-692747</t>
  </si>
  <si>
    <t>15:35:51</t>
  </si>
  <si>
    <t>REC-3200-SAMB-531555</t>
  </si>
  <si>
    <t>15:53:10</t>
  </si>
  <si>
    <t>REC-3161-KURB-453124</t>
  </si>
  <si>
    <t>16:22:26</t>
  </si>
  <si>
    <t>REC-090-ULDN-618565</t>
  </si>
  <si>
    <t>16:23:37</t>
  </si>
  <si>
    <t>REC-5310-Z4YZ-158587</t>
  </si>
  <si>
    <t>17:17:26</t>
  </si>
  <si>
    <t>REC-097-AJSC-512652</t>
  </si>
  <si>
    <t>09:30:23</t>
  </si>
  <si>
    <t>20210409</t>
  </si>
  <si>
    <t>REC-4179-LOE1-111668</t>
  </si>
  <si>
    <t>09:36:46</t>
  </si>
  <si>
    <t>REC-4303-IAI3-114234</t>
  </si>
  <si>
    <t>10:14:28</t>
  </si>
  <si>
    <t>REC-3172-LIO4-257512</t>
  </si>
  <si>
    <t>10:16:03</t>
  </si>
  <si>
    <t>REC-090-IRFP-607889</t>
  </si>
  <si>
    <t>10:54:14</t>
  </si>
  <si>
    <t>0927869339</t>
  </si>
  <si>
    <t>3907388</t>
  </si>
  <si>
    <t>REC-096-DCIZ-477195</t>
  </si>
  <si>
    <t>11:31:45</t>
  </si>
  <si>
    <t>REC-049-A518-1579305</t>
  </si>
  <si>
    <t>11:32:00</t>
  </si>
  <si>
    <t>0919155309</t>
  </si>
  <si>
    <t>3909283</t>
  </si>
  <si>
    <t>REC-5645-A1066-1288</t>
  </si>
  <si>
    <t>12:02:21</t>
  </si>
  <si>
    <t>REC-4313-IAI9-121580</t>
  </si>
  <si>
    <t>12:07:23</t>
  </si>
  <si>
    <t>REC-3808-A3Z9-544569</t>
  </si>
  <si>
    <t>12:13:03</t>
  </si>
  <si>
    <t>REC-609-A1M3-338260</t>
  </si>
  <si>
    <t>12:16:48</t>
  </si>
  <si>
    <t>REC-4007-OIT2-124390</t>
  </si>
  <si>
    <t>13:03:17</t>
  </si>
  <si>
    <t>REC-518-RI71-195854</t>
  </si>
  <si>
    <t>13:45:18</t>
  </si>
  <si>
    <t>REC-4164-A19P-175527</t>
  </si>
  <si>
    <t>14:10:10</t>
  </si>
  <si>
    <t>REC-944-LRJ0-420288</t>
  </si>
  <si>
    <t>14:44:37</t>
  </si>
  <si>
    <t>REC-5680-PS51-131525</t>
  </si>
  <si>
    <t>15:36:10</t>
  </si>
  <si>
    <t>REC-944-PR10-442857</t>
  </si>
  <si>
    <t>15:54:51</t>
  </si>
  <si>
    <t>REC-3809-A2FM-141635</t>
  </si>
  <si>
    <t>17:04:19</t>
  </si>
  <si>
    <t>REC-3172-YIHD-263089</t>
  </si>
  <si>
    <t>0907103238</t>
  </si>
  <si>
    <t>3907965</t>
  </si>
  <si>
    <t>REC-3792-A24Z-581048</t>
  </si>
  <si>
    <t>17:30:01</t>
  </si>
  <si>
    <t>0992856254001</t>
  </si>
  <si>
    <t>3908384</t>
  </si>
  <si>
    <t>REC-7731-SS58-7178</t>
  </si>
  <si>
    <t>18:11:32</t>
  </si>
  <si>
    <t>0927309591</t>
  </si>
  <si>
    <t>3908998</t>
  </si>
  <si>
    <t>REC-3792-A39T-134899</t>
  </si>
  <si>
    <t>10:03:35</t>
  </si>
  <si>
    <t>20210408</t>
  </si>
  <si>
    <t>0919450924</t>
  </si>
  <si>
    <t>3909423</t>
  </si>
  <si>
    <t>REC-4963-A3A0-80808</t>
  </si>
  <si>
    <t>REC-2004-CNH2-606364</t>
  </si>
  <si>
    <t>11:33:49</t>
  </si>
  <si>
    <t>0801829631</t>
  </si>
  <si>
    <t>3960336</t>
  </si>
  <si>
    <t>REC-7492-A6NE-20258</t>
  </si>
  <si>
    <t>11:45:14</t>
  </si>
  <si>
    <t>REC-3422-A25Y-111002</t>
  </si>
  <si>
    <t>13:39:43</t>
  </si>
  <si>
    <t>0908357841</t>
  </si>
  <si>
    <t>3909268</t>
  </si>
  <si>
    <t>REC-3189-YWSY-175200</t>
  </si>
  <si>
    <t>14:43:38</t>
  </si>
  <si>
    <t>REC-3412-PTE5-93990</t>
  </si>
  <si>
    <t>14:58:25</t>
  </si>
  <si>
    <t>REC-3109-TTH2-701968</t>
  </si>
  <si>
    <t>15:22:03</t>
  </si>
  <si>
    <t>REC-678-3V18-585420</t>
  </si>
  <si>
    <t>15:28:59</t>
  </si>
  <si>
    <t>REC-3170-YGVG-340373</t>
  </si>
  <si>
    <t>16:33:53</t>
  </si>
  <si>
    <t>REC-3187-YWS5-622006</t>
  </si>
  <si>
    <t>18:06:35</t>
  </si>
  <si>
    <t>0928900711</t>
  </si>
  <si>
    <t>3901507</t>
  </si>
  <si>
    <t>REC-4654-ART3-103588</t>
  </si>
  <si>
    <t>18:18:03</t>
  </si>
  <si>
    <t>1204697120</t>
  </si>
  <si>
    <t>3930213</t>
  </si>
  <si>
    <t>REC-5635-A2YS-42593</t>
  </si>
  <si>
    <t>19:18:15</t>
  </si>
  <si>
    <t>REC-551-VOI9-584844</t>
  </si>
  <si>
    <t>09:51:16</t>
  </si>
  <si>
    <t>20210407</t>
  </si>
  <si>
    <t>REC-3815-A3ZR-29338</t>
  </si>
  <si>
    <t>10:17:53</t>
  </si>
  <si>
    <t>REC-4963-A3A0-41283</t>
  </si>
  <si>
    <t>10:29:31</t>
  </si>
  <si>
    <t>0960429926</t>
  </si>
  <si>
    <t>3909376</t>
  </si>
  <si>
    <t>REC-5635-A2YS-42331</t>
  </si>
  <si>
    <t>10:38:51</t>
  </si>
  <si>
    <t>REC-3260-CTO1-42042</t>
  </si>
  <si>
    <t>10:39:46</t>
  </si>
  <si>
    <t>REC-3022-A364-144243</t>
  </si>
  <si>
    <t>11:00:31</t>
  </si>
  <si>
    <t>REC-048-AFEP-260361</t>
  </si>
  <si>
    <t>11:02:23</t>
  </si>
  <si>
    <t>REC-3143-AWFJ-347645</t>
  </si>
  <si>
    <t>11:08:38</t>
  </si>
  <si>
    <t>REC-5502-A2W2-3335</t>
  </si>
  <si>
    <t>11:24:12</t>
  </si>
  <si>
    <t>REC-3187-YWS5-621781</t>
  </si>
  <si>
    <t>11:48:19</t>
  </si>
  <si>
    <t>REC-3187-YWS5-621782</t>
  </si>
  <si>
    <t>11:49:12</t>
  </si>
  <si>
    <t>REC-613-BK8R-432188</t>
  </si>
  <si>
    <t>11:52:01</t>
  </si>
  <si>
    <t>REC-536-2GEZ-362453</t>
  </si>
  <si>
    <t>11:58:22</t>
  </si>
  <si>
    <t>REC-3370-A6JI-276742</t>
  </si>
  <si>
    <t>12:25:18</t>
  </si>
  <si>
    <t>REC-191-A381-50127</t>
  </si>
  <si>
    <t>12:32:39</t>
  </si>
  <si>
    <t>REC-4190-A11N-1480294</t>
  </si>
  <si>
    <t>12:33:49</t>
  </si>
  <si>
    <t>REC-4010-LOP1-50539</t>
  </si>
  <si>
    <t>12:39:30</t>
  </si>
  <si>
    <t>REC-342-VEHD-487464</t>
  </si>
  <si>
    <t>12:49:20</t>
  </si>
  <si>
    <t>REC-663-1R5N-1508575</t>
  </si>
  <si>
    <t>12:49:42</t>
  </si>
  <si>
    <t>REC-045-VMU0-362904</t>
  </si>
  <si>
    <t>12:52:27</t>
  </si>
  <si>
    <t>0907142814</t>
  </si>
  <si>
    <t>3908777</t>
  </si>
  <si>
    <t>REC-1049-B057-212</t>
  </si>
  <si>
    <t>13:24:53</t>
  </si>
  <si>
    <t>REC-4866-A1XE-56395</t>
  </si>
  <si>
    <t>14:35:18</t>
  </si>
  <si>
    <t>0927799213001</t>
  </si>
  <si>
    <t>3900146</t>
  </si>
  <si>
    <t>REC-5310-Z4YZ-57239</t>
  </si>
  <si>
    <t>14:52:50</t>
  </si>
  <si>
    <t>REC-3187-YWS5-621837</t>
  </si>
  <si>
    <t>15:27:18</t>
  </si>
  <si>
    <t>REC-3295-1T8A-219760</t>
  </si>
  <si>
    <t>15:45:13</t>
  </si>
  <si>
    <t>0921596136</t>
  </si>
  <si>
    <t>3930363</t>
  </si>
  <si>
    <t>REC-518-RI71-195702</t>
  </si>
  <si>
    <t>16:00:59</t>
  </si>
  <si>
    <t>REC-3187-YWS5-621872</t>
  </si>
  <si>
    <t>17:18:10</t>
  </si>
  <si>
    <t>0925301442</t>
  </si>
  <si>
    <t>3930242</t>
  </si>
  <si>
    <t>REC-3187-YWS5-621878</t>
  </si>
  <si>
    <t>17:41:33</t>
  </si>
  <si>
    <t>REC-543-U5H7-582464</t>
  </si>
  <si>
    <t>17:59:37</t>
  </si>
  <si>
    <t>REC-3187-A2UE-61613</t>
  </si>
  <si>
    <t>18:07:56</t>
  </si>
  <si>
    <t>REC-011-JVA0-529470</t>
  </si>
  <si>
    <t>09:29:02</t>
  </si>
  <si>
    <t>20210406</t>
  </si>
  <si>
    <t>REC-4960-A1QG-113949</t>
  </si>
  <si>
    <t>10:14:01</t>
  </si>
  <si>
    <t>REC-3792-A24Z-580433</t>
  </si>
  <si>
    <t>10:26:27</t>
  </si>
  <si>
    <t>REC-3172-LIO7-127972</t>
  </si>
  <si>
    <t>10:31:51</t>
  </si>
  <si>
    <t>REC-096-LIO1-563224</t>
  </si>
  <si>
    <t>10:51:26</t>
  </si>
  <si>
    <t>REC-944-ZF9M-217479</t>
  </si>
  <si>
    <t>11:16:02</t>
  </si>
  <si>
    <t>REC-223-V7XD-293266</t>
  </si>
  <si>
    <t>11:40:42</t>
  </si>
  <si>
    <t>REC-5117-A283-5789</t>
  </si>
  <si>
    <t>11:56:59</t>
  </si>
  <si>
    <t>REC-061-A1AW-61571</t>
  </si>
  <si>
    <t>12:03:45</t>
  </si>
  <si>
    <t>REC-7926-VL74-782</t>
  </si>
  <si>
    <t>12:05:07</t>
  </si>
  <si>
    <t>REC-7828-MB00-4384</t>
  </si>
  <si>
    <t>12:14:07</t>
  </si>
  <si>
    <t>1303923179001</t>
  </si>
  <si>
    <t>3908214</t>
  </si>
  <si>
    <t>REC-4164-A1LY-150702</t>
  </si>
  <si>
    <t>12:15:20</t>
  </si>
  <si>
    <t>0909648164</t>
  </si>
  <si>
    <t>3930229</t>
  </si>
  <si>
    <t>REC-223-V7XD-293283</t>
  </si>
  <si>
    <t>12:34:27</t>
  </si>
  <si>
    <t>REC-011-VD5Z-372631</t>
  </si>
  <si>
    <t>12:49:03</t>
  </si>
  <si>
    <t>REC-536-2GEZ-362339</t>
  </si>
  <si>
    <t>13:26:26</t>
  </si>
  <si>
    <t>REC-191-A381-11920</t>
  </si>
  <si>
    <t>13:33:59</t>
  </si>
  <si>
    <t>REC-191-A381-12499</t>
  </si>
  <si>
    <t>13:43:01</t>
  </si>
  <si>
    <t>REC-5310-Z4YZ-13629</t>
  </si>
  <si>
    <t>14:03:21</t>
  </si>
  <si>
    <t>REC-7624-PS94-4415</t>
  </si>
  <si>
    <t>0993013811001</t>
  </si>
  <si>
    <t>3906873</t>
  </si>
  <si>
    <t>REC-4278-IOI5-14198</t>
  </si>
  <si>
    <t>14:11:38</t>
  </si>
  <si>
    <t>REC-4313-IAI9-15985</t>
  </si>
  <si>
    <t>14:38:34</t>
  </si>
  <si>
    <t>1306361054</t>
  </si>
  <si>
    <t>3907487</t>
  </si>
  <si>
    <t>REC-348-1R2Q-460300</t>
  </si>
  <si>
    <t>14:48:01</t>
  </si>
  <si>
    <t>REC-5635-A2YS-42212</t>
  </si>
  <si>
    <t>14:57:37</t>
  </si>
  <si>
    <t>1756871214</t>
  </si>
  <si>
    <t>23923035</t>
  </si>
  <si>
    <t>REC-4942-A1Z4-19052</t>
  </si>
  <si>
    <t>15:25:29</t>
  </si>
  <si>
    <t>23923036</t>
  </si>
  <si>
    <t>REC-4942-A1Z4-19796</t>
  </si>
  <si>
    <t>15:35:07</t>
  </si>
  <si>
    <t>REC-3214-A160-105463</t>
  </si>
  <si>
    <t>15:42:46</t>
  </si>
  <si>
    <t>REC-3200-SAMK-244284</t>
  </si>
  <si>
    <t>16:10:16</t>
  </si>
  <si>
    <t>REC-3201-Y46O-445490</t>
  </si>
  <si>
    <t>16:20:34</t>
  </si>
  <si>
    <t>0916773724</t>
  </si>
  <si>
    <t>3908359</t>
  </si>
  <si>
    <t>REC-551-B2PQ-323066</t>
  </si>
  <si>
    <t>16:27:32</t>
  </si>
  <si>
    <t>REC-095-AJSE-692484</t>
  </si>
  <si>
    <t>16:44:51</t>
  </si>
  <si>
    <t>0906563093</t>
  </si>
  <si>
    <t>3930111</t>
  </si>
  <si>
    <t>REC-7828-MB00-4466</t>
  </si>
  <si>
    <t>17:02:00</t>
  </si>
  <si>
    <t>REC-5585-A2XB-83830</t>
  </si>
  <si>
    <t>18:34:53</t>
  </si>
  <si>
    <t>REC-191-A381-983162</t>
  </si>
  <si>
    <t>19:56:47</t>
  </si>
  <si>
    <t>20210405</t>
  </si>
  <si>
    <t>REC-7492-A6NE-19859</t>
  </si>
  <si>
    <t>16:59:45</t>
  </si>
  <si>
    <t>REC-3422-A25Y-110741</t>
  </si>
  <si>
    <t>17:37:46</t>
  </si>
  <si>
    <t>REC-3422-A25Y-110742</t>
  </si>
  <si>
    <t>17:38:25</t>
  </si>
  <si>
    <t>REC-4866-A1XE-932139</t>
  </si>
  <si>
    <t>09:19:02</t>
  </si>
  <si>
    <t>REC-3784-ATA2-188425</t>
  </si>
  <si>
    <t>10:43:31</t>
  </si>
  <si>
    <t>REC-3172-LIO4-256937</t>
  </si>
  <si>
    <t>10:47:51</t>
  </si>
  <si>
    <t>REC-245-BEJI-691883</t>
  </si>
  <si>
    <t>10:51:31</t>
  </si>
  <si>
    <t>REC-218-AYN0-321394</t>
  </si>
  <si>
    <t>11:08:06</t>
  </si>
  <si>
    <t>REC-3172-YIGY-290481</t>
  </si>
  <si>
    <t>11:09:42</t>
  </si>
  <si>
    <t>REC-609-A1M3-337678</t>
  </si>
  <si>
    <t>11:12:03</t>
  </si>
  <si>
    <t>REC-4976-A25U-7828</t>
  </si>
  <si>
    <t>11:21:51</t>
  </si>
  <si>
    <t>REC-072-KBN0-281075</t>
  </si>
  <si>
    <t>11:26:21</t>
  </si>
  <si>
    <t>REC-7057-A66Z-20666</t>
  </si>
  <si>
    <t>11:36:34</t>
  </si>
  <si>
    <t>REC-518-RI71-195343</t>
  </si>
  <si>
    <t>11:42:51</t>
  </si>
  <si>
    <t>REC-7916-AV03-1467</t>
  </si>
  <si>
    <t>11:53:44</t>
  </si>
  <si>
    <t>REC-7764-SS85-1234</t>
  </si>
  <si>
    <t>12:05:00</t>
  </si>
  <si>
    <t>REC-3172-YIHD-262339</t>
  </si>
  <si>
    <t>12:31:05</t>
  </si>
  <si>
    <t>1400500466</t>
  </si>
  <si>
    <t>23923316</t>
  </si>
  <si>
    <t>REC-7100-A69T-16477</t>
  </si>
  <si>
    <t>13:19:55</t>
  </si>
  <si>
    <t>REC-348-AB9D-163877</t>
  </si>
  <si>
    <t>13:26:47</t>
  </si>
  <si>
    <t>0962651758</t>
  </si>
  <si>
    <t>3908235</t>
  </si>
  <si>
    <t>REC-4960-A1QG-113844</t>
  </si>
  <si>
    <t>13:49:31</t>
  </si>
  <si>
    <t>REC-348-AB9D-163895</t>
  </si>
  <si>
    <t>13:49:55</t>
  </si>
  <si>
    <t>REC-3577-A1IU-170350</t>
  </si>
  <si>
    <t>14:09:56</t>
  </si>
  <si>
    <t>REC-7366-Y05Q-22943</t>
  </si>
  <si>
    <t>14:31:55</t>
  </si>
  <si>
    <t>REC-3371-EFX5-193440</t>
  </si>
  <si>
    <t>15:05:39</t>
  </si>
  <si>
    <t>REC-609-A3AI-104203</t>
  </si>
  <si>
    <t>15:12:57</t>
  </si>
  <si>
    <t>REC-543-U5H7-582173</t>
  </si>
  <si>
    <t>15:13:18</t>
  </si>
  <si>
    <t>REC-3371-A1DS-233573</t>
  </si>
  <si>
    <t>REC-3182-YQHD-282571</t>
  </si>
  <si>
    <t>15:48:52</t>
  </si>
  <si>
    <t>REC-3577-A1IU-170415</t>
  </si>
  <si>
    <t>16:00:58</t>
  </si>
  <si>
    <t>REC-5310-Z4YZ-913969</t>
  </si>
  <si>
    <t>08:20:39</t>
  </si>
  <si>
    <t>20210404</t>
  </si>
  <si>
    <t>REC-3520-A1CH-283251</t>
  </si>
  <si>
    <t>09:01:24</t>
  </si>
  <si>
    <t>REC-3520-A1CH-283271</t>
  </si>
  <si>
    <t>10:59:54</t>
  </si>
  <si>
    <t>REC-3370-A6JI-276323</t>
  </si>
  <si>
    <t>11:33:28</t>
  </si>
  <si>
    <t>REC-3187-A2UE-61174</t>
  </si>
  <si>
    <t>12:49:40</t>
  </si>
  <si>
    <t>0919506006</t>
  </si>
  <si>
    <t>3908111</t>
  </si>
  <si>
    <t>REC-3370-A6JI-276342</t>
  </si>
  <si>
    <t>14:07:57</t>
  </si>
  <si>
    <t>REC-4301-IAI1-895433</t>
  </si>
  <si>
    <t>09:24:29</t>
  </si>
  <si>
    <t>20210403</t>
  </si>
  <si>
    <t>REC-3809-A2FM-141032</t>
  </si>
  <si>
    <t>09:46:27</t>
  </si>
  <si>
    <t>REC-3023-IZCF-592415</t>
  </si>
  <si>
    <t>10:28:24</t>
  </si>
  <si>
    <t>REC-3370-A6JI-276228</t>
  </si>
  <si>
    <t>10:55:34</t>
  </si>
  <si>
    <t>REC-3295-1T8D-185609</t>
  </si>
  <si>
    <t>11:25:58</t>
  </si>
  <si>
    <t>0908598196001</t>
  </si>
  <si>
    <t>3902347</t>
  </si>
  <si>
    <t>REC-008-PB65-398109</t>
  </si>
  <si>
    <t>12:08:06</t>
  </si>
  <si>
    <t>3908679</t>
  </si>
  <si>
    <t>REC-008-PB65-398110</t>
  </si>
  <si>
    <t>REC-3370-A6JI-276248</t>
  </si>
  <si>
    <t>12:09:09</t>
  </si>
  <si>
    <t>3900303</t>
  </si>
  <si>
    <t>REC-008-PB65-398111</t>
  </si>
  <si>
    <t>12:09:46</t>
  </si>
  <si>
    <t>REC-348-AB9D-163530</t>
  </si>
  <si>
    <t>12:36:16</t>
  </si>
  <si>
    <t>3908226</t>
  </si>
  <si>
    <t>REC-008-PB64-392298</t>
  </si>
  <si>
    <t>13:16:34</t>
  </si>
  <si>
    <t>0927178616</t>
  </si>
  <si>
    <t>3903358</t>
  </si>
  <si>
    <t>REC-609-A1M3-337427</t>
  </si>
  <si>
    <t>13:20:50</t>
  </si>
  <si>
    <t>REC-008-PB64-392304</t>
  </si>
  <si>
    <t>13:26:51</t>
  </si>
  <si>
    <t>REC-072-GPG1-228896</t>
  </si>
  <si>
    <t>13:38:12</t>
  </si>
  <si>
    <t>REC-7828-LV64-5212</t>
  </si>
  <si>
    <t>14:42:46</t>
  </si>
  <si>
    <t>REC-3187-A2UB-173224</t>
  </si>
  <si>
    <t>15:09:50</t>
  </si>
  <si>
    <t>REC-3792-A39T-134339</t>
  </si>
  <si>
    <t>15:28:39</t>
  </si>
  <si>
    <t>REC-4960-A1QG-113666</t>
  </si>
  <si>
    <t>15:31:13</t>
  </si>
  <si>
    <t>0910644608</t>
  </si>
  <si>
    <t>3903581</t>
  </si>
  <si>
    <t>REC-4257-A221-144909</t>
  </si>
  <si>
    <t>09:15:00</t>
  </si>
  <si>
    <t>20210402</t>
  </si>
  <si>
    <t>0952422434</t>
  </si>
  <si>
    <t>3907182</t>
  </si>
  <si>
    <t>REC-4963-A3A0-881766</t>
  </si>
  <si>
    <t>10:19:39</t>
  </si>
  <si>
    <t>REC-3371-EGEG-273184</t>
  </si>
  <si>
    <t>10:57:37</t>
  </si>
  <si>
    <t>REC-7545-PS31-9448</t>
  </si>
  <si>
    <t>11:41:00</t>
  </si>
  <si>
    <t>REC-223-V7XD-292927</t>
  </si>
  <si>
    <t>13:32:05</t>
  </si>
  <si>
    <t>REC-4301-IAI1-889619</t>
  </si>
  <si>
    <t>REC-3095-T359-445876</t>
  </si>
  <si>
    <t>15:44:17</t>
  </si>
  <si>
    <t>REC-7779-SS95-889975</t>
  </si>
  <si>
    <t>15:49:20</t>
  </si>
  <si>
    <t>REC-4966-A3Z7-890618</t>
  </si>
  <si>
    <t>16:23:22</t>
  </si>
  <si>
    <t>REC-3182-YQHE-252308</t>
  </si>
  <si>
    <t>17:23:07</t>
  </si>
  <si>
    <t>REC-4963-A3A0-892832</t>
  </si>
  <si>
    <t>18:48:06</t>
  </si>
  <si>
    <t>REC-3172-LIO3-83579</t>
  </si>
  <si>
    <t>09:52:29</t>
  </si>
  <si>
    <t>20210401</t>
  </si>
  <si>
    <t>REC-3520-A1CH-282803</t>
  </si>
  <si>
    <t>10:58:52</t>
  </si>
  <si>
    <t>0906919519</t>
  </si>
  <si>
    <t>3908677</t>
  </si>
  <si>
    <t>REC-944-PR10-441690</t>
  </si>
  <si>
    <t>11:25:33</t>
  </si>
  <si>
    <t>REC-008-PB64-392201</t>
  </si>
  <si>
    <t>11:29:41</t>
  </si>
  <si>
    <t>REC-5762-FE91-855183</t>
  </si>
  <si>
    <t>11:40:32</t>
  </si>
  <si>
    <t>REC-3200-SAMD-284818</t>
  </si>
  <si>
    <t>11:47:54</t>
  </si>
  <si>
    <t>REC-3371-EGEG-273076</t>
  </si>
  <si>
    <t>12:38:16</t>
  </si>
  <si>
    <t>0913381067</t>
  </si>
  <si>
    <t>3900392</t>
  </si>
  <si>
    <t>REC-5919-PRA9-860990</t>
  </si>
  <si>
    <t>13:27:44</t>
  </si>
  <si>
    <t>REC-011-JVA0-529156</t>
  </si>
  <si>
    <t>14:05:47</t>
  </si>
  <si>
    <t>0908754492</t>
  </si>
  <si>
    <t>3930197</t>
  </si>
  <si>
    <t>REC-5801-PRI3-862887</t>
  </si>
  <si>
    <t>14:09:31</t>
  </si>
  <si>
    <t>0993053848001</t>
  </si>
  <si>
    <t>3930221</t>
  </si>
  <si>
    <t>REC-028-A3ZW-82713</t>
  </si>
  <si>
    <t>14:24:07</t>
  </si>
  <si>
    <t>1706787288</t>
  </si>
  <si>
    <t>3907771</t>
  </si>
  <si>
    <t>REC-046-AFER-637250</t>
  </si>
  <si>
    <t>14:41:49</t>
  </si>
  <si>
    <t>REC-7779-SS95-868611</t>
  </si>
  <si>
    <t>16:00:52</t>
  </si>
  <si>
    <t>REC-7451-QPQ1-14446</t>
  </si>
  <si>
    <t>0923215925</t>
  </si>
  <si>
    <t>3902422</t>
  </si>
  <si>
    <t>REC-4654-ART3-870042</t>
  </si>
  <si>
    <t>16:30:33</t>
  </si>
  <si>
    <t>REC-4352-A194-55789</t>
  </si>
  <si>
    <t>16:44:12</t>
  </si>
  <si>
    <t>REC-3295-1TWC-233249</t>
  </si>
  <si>
    <t>17:27:58</t>
  </si>
  <si>
    <t>REC-027-A40B-86967</t>
  </si>
  <si>
    <t>17:37:36</t>
  </si>
  <si>
    <t>WESTERN UNION MES DE ABRIL</t>
  </si>
  <si>
    <t>3907489</t>
  </si>
  <si>
    <t>3909808</t>
  </si>
  <si>
    <t>3909157</t>
  </si>
  <si>
    <t>3908209</t>
  </si>
  <si>
    <t>3902509</t>
  </si>
  <si>
    <t xml:space="preserve">SOLUCIONES WANDARINA SA                 </t>
  </si>
  <si>
    <t xml:space="preserve">LUIS ENRIQUE APOLINARIO ROJAS           </t>
  </si>
  <si>
    <t>3900576</t>
  </si>
  <si>
    <t>3950328</t>
  </si>
  <si>
    <t>3945262</t>
  </si>
  <si>
    <t>3960264</t>
  </si>
  <si>
    <t>3909981</t>
  </si>
  <si>
    <t>3960232</t>
  </si>
  <si>
    <t>3906324</t>
  </si>
  <si>
    <t>3920281</t>
  </si>
  <si>
    <t>3945272</t>
  </si>
  <si>
    <t>3909223</t>
  </si>
  <si>
    <t>3900389</t>
  </si>
  <si>
    <t>3903282</t>
  </si>
  <si>
    <t>3901113</t>
  </si>
  <si>
    <t>3900676</t>
  </si>
  <si>
    <t>3960256</t>
  </si>
  <si>
    <t>3903098</t>
  </si>
  <si>
    <t>3903061</t>
  </si>
  <si>
    <t>3903883</t>
  </si>
  <si>
    <t>3909039</t>
  </si>
  <si>
    <t>3960277</t>
  </si>
  <si>
    <t>3902419</t>
  </si>
  <si>
    <t>3945435</t>
  </si>
  <si>
    <t>3903127</t>
  </si>
  <si>
    <t>3945105</t>
  </si>
  <si>
    <t>3907541</t>
  </si>
  <si>
    <t>3945284</t>
  </si>
  <si>
    <t>3945102</t>
  </si>
  <si>
    <t>3907239</t>
  </si>
  <si>
    <t>3960315</t>
  </si>
  <si>
    <t>3900349</t>
  </si>
  <si>
    <t>3900568</t>
  </si>
  <si>
    <t>3901398</t>
  </si>
  <si>
    <t>3902750</t>
  </si>
  <si>
    <t>3960364</t>
  </si>
  <si>
    <t>3903364</t>
  </si>
  <si>
    <t>3909936</t>
  </si>
  <si>
    <t>3950033</t>
  </si>
  <si>
    <t>3900657</t>
  </si>
  <si>
    <t>3900340</t>
  </si>
  <si>
    <t>3900344</t>
  </si>
  <si>
    <t>3909007</t>
  </si>
  <si>
    <t>3930195</t>
  </si>
  <si>
    <t>3945038</t>
  </si>
  <si>
    <t>3901033</t>
  </si>
  <si>
    <t>3906796</t>
  </si>
  <si>
    <t>3908672</t>
  </si>
  <si>
    <t>3908716</t>
  </si>
  <si>
    <t xml:space="preserve">SANGUNA RON TANIA GRICELDA              </t>
  </si>
  <si>
    <t xml:space="preserve">ROSANA LETICIA VIOLA                    </t>
  </si>
  <si>
    <t xml:space="preserve">AMBALY ASHOKAN                          </t>
  </si>
  <si>
    <t xml:space="preserve">SORIANO SUAREZ GUILBERT SAUL            </t>
  </si>
  <si>
    <t xml:space="preserve">JUMBO NARANJO LORENA DE LOURDE          </t>
  </si>
  <si>
    <t xml:space="preserve">ESPIN PEREZ JOSE XAVIER                 </t>
  </si>
  <si>
    <t xml:space="preserve">ASOCIACION DE PROPIETARIOS VAL          </t>
  </si>
  <si>
    <t xml:space="preserve">FUNDACION AVSI                          </t>
  </si>
  <si>
    <t xml:space="preserve">RCN CONSTRUCIONES SA                    </t>
  </si>
  <si>
    <t xml:space="preserve">ARCENTALES DOMINGUEZ JOSE LEON          </t>
  </si>
  <si>
    <t xml:space="preserve">FREDDY MAURICIO SARANGO MARTIN          </t>
  </si>
  <si>
    <t xml:space="preserve">ANDRES GONZALO CELI PEREZ               </t>
  </si>
  <si>
    <t xml:space="preserve">WAN CHEN ZULEIKA                        </t>
  </si>
  <si>
    <t xml:space="preserve">ZHU ZHIPENG                             </t>
  </si>
  <si>
    <t xml:space="preserve">WILSON ISMAEL MIRANDA POZO              </t>
  </si>
  <si>
    <t xml:space="preserve">MINO DOYLET YOLANDA ABIGAIL             </t>
  </si>
  <si>
    <t xml:space="preserve">ADUANOVACORP SA                         </t>
  </si>
  <si>
    <t xml:space="preserve">AVEIGA PAINI CARLOS ENRIQUE             </t>
  </si>
  <si>
    <t>N/D PACIFICO TRANSF. ROLES DE PAGO 2DO TRIMESTRE MES DE MAYO 2021</t>
  </si>
  <si>
    <t>NDL-62</t>
  </si>
  <si>
    <t>N/D PACIFICO TRANSF. CANCELACIÓN DE FACTURA#441 BAQUERIZO DAVILA PABLO JONATHAN</t>
  </si>
  <si>
    <t>N/D PACIFICO TRASNF. REEMBOLSO A MANUEL MERELO POR MOVILIZACIÓN Y COMPRAS VARIAS DÍAS 14 AL 28 MAYO 2021</t>
  </si>
  <si>
    <t>N/D PACIFICO TRANSF. CANCELACIÓN DE FACTURA#140 BAQUE BAQUE BYRON PAUL Y FACTURA#113 ESTUPIÑAN ANDRADE FRANCISCO JAVIER</t>
  </si>
  <si>
    <t>Fact#: 360187-362708 Rec#: 18165 LINO VILLEGAS ANGEL ALFONSO</t>
  </si>
  <si>
    <t>IC-8415</t>
  </si>
  <si>
    <t>Fact#: 356599-359070-361587 Rec#: 33313 DAGER PESANTES OMAR ALEJANDRO</t>
  </si>
  <si>
    <t>IC-7609</t>
  </si>
  <si>
    <t>Fact#: 360656 Rec#: 33315 CAMPOS VELEZ HENRRY GONZALO</t>
  </si>
  <si>
    <t>IC-7563</t>
  </si>
  <si>
    <t>Fact#: 360714 Rec#: 33314 LA CASA DEL MEDICO LACASADELMEDICO S.A.</t>
  </si>
  <si>
    <t>IC-7562</t>
  </si>
  <si>
    <t>Fact#: 362000 Rec#: 33312 HERNANDEZ GOMEZ EDDY MAXIMO</t>
  </si>
  <si>
    <t>IC-7560</t>
  </si>
  <si>
    <t>Fact#: 359885-362401 Rec#: 33311 PRADO FRANCO ANDREA JACQUELINE</t>
  </si>
  <si>
    <t>IC-7559</t>
  </si>
  <si>
    <t>Fact#: 358920-361440 Rec#: 33310 JUAN CARLOS MARTINEZ FASSIO</t>
  </si>
  <si>
    <t>IC-7558</t>
  </si>
  <si>
    <t>Fact#: 361589 Rec#: 33309 VARGAS TORRES ZENIA</t>
  </si>
  <si>
    <t>IC-7557</t>
  </si>
  <si>
    <t>Fact#: 359622-362139 Rec#: 33308 JIMENEZ ALVAREZ GARY WINDER</t>
  </si>
  <si>
    <t>IC-7556</t>
  </si>
  <si>
    <t>Fact#: 359906-362423 Rec#: 33302 JARAMILLO JALON JOSE GABRIEL</t>
  </si>
  <si>
    <t>IC-7549</t>
  </si>
  <si>
    <t>Fact#: 362469 Rec#: 33301 CAGUANA VELESACA NORMA ALEXANDRA</t>
  </si>
  <si>
    <t>IC-7544</t>
  </si>
  <si>
    <t>Fact#: 360826 Rec#: 33300 ROMCOEL S.A.</t>
  </si>
  <si>
    <t>IC-7543</t>
  </si>
  <si>
    <t>Fact#: 360095 Rec#: 33299 CAMPOSANO VACA GLENDA MARJORIE</t>
  </si>
  <si>
    <t>IC-7542</t>
  </si>
  <si>
    <t>Fact#: 360021-362535 Rec#: 33298 BATTEN SORIANO CARLOS ARTURO</t>
  </si>
  <si>
    <t>IC-7539</t>
  </si>
  <si>
    <t>GASTO BANCARIO PACIFICO #4411625-11744-22745-22853-33811-33893-43490-43573-53089-53138-85067-85149-95796-95908-04984-4505047-04984-05047-13788-13885-24058-24128-42453-42539-50674-50737-58805-58895-66542-66653-75072-75112-4605157-05233-14483-14566-23084-23</t>
  </si>
  <si>
    <t>DR-1925</t>
  </si>
  <si>
    <t>NARANJO BENITES LUIS ALBERTO CANCELA TELEFONO 3907960 ABONA SGTE FACTURA,  BCO PACIFICO POR VENTANILLA</t>
  </si>
  <si>
    <t>AT-3291</t>
  </si>
  <si>
    <t>Fact#: 362243 Rec#: 33297 GUALAN HIDALGO MARCO ANTONIO</t>
  </si>
  <si>
    <t>IC-7537</t>
  </si>
  <si>
    <t>Fact#: 362406 Rec#: 18160 PRECIADO SALVATIERRA PATRICIA PAOLA</t>
  </si>
  <si>
    <t>IC-7515</t>
  </si>
  <si>
    <t>Fact#: 356713-359185-361708 Rec#: 18159 AGUILAR CARDENAS EDWIN MARCELO</t>
  </si>
  <si>
    <t>IC-7513</t>
  </si>
  <si>
    <t>Fact#: 357804-360274-362777 Rec#: 18158 BOHORQUEZ MITE GENESIS KARLA</t>
  </si>
  <si>
    <t>IC-7512</t>
  </si>
  <si>
    <t>Fact#: 359757-362272 Rec#: 18157 LAUZO MARISCAL MANUEL DAVID</t>
  </si>
  <si>
    <t>IC-7511</t>
  </si>
  <si>
    <t>Fact#: 359845-362359 Rec#: 18156 MOSCOSO MEJIA GUSTAVO ANTONIO</t>
  </si>
  <si>
    <t>IC-7510</t>
  </si>
  <si>
    <t>FERNANDEZ ZAMBRANO ELSA VIOLETA CANCELA TELEFONO 3900566 ABONA SGTE FACTURA, PAGO WESTERN UNION</t>
  </si>
  <si>
    <t>AT-3289</t>
  </si>
  <si>
    <t>Fact#: 359349-361874 Rec#: 33295 PALADINES RODRIGUEZ VICTOR EMILIO</t>
  </si>
  <si>
    <t>IC-7524</t>
  </si>
  <si>
    <t>Fact#: 361464-362457 Rec#: 33294 ANGEL ROGELIO PUMA MEDINA</t>
  </si>
  <si>
    <t>IC-7523</t>
  </si>
  <si>
    <t>Fact#: 359872-362387 Rec#: 18155 GOMEZ ALCIVAR RUBER GIL</t>
  </si>
  <si>
    <t>IC-7509</t>
  </si>
  <si>
    <t>Fact#: 362603 Rec#: 18154 SANCHEZ MENDOZA ANA ADELA</t>
  </si>
  <si>
    <t>IC-7507</t>
  </si>
  <si>
    <t>Fact#: 361460 Rec#: 18153 LISETTE VICTORIA FRANCO CASTRO</t>
  </si>
  <si>
    <t>IC-7506</t>
  </si>
  <si>
    <t>Fact#: 362084 Rec#: 18152 SANCHEZ AGUILAR SORAYA PATRICIA</t>
  </si>
  <si>
    <t>IC-7505</t>
  </si>
  <si>
    <t>Fact#: 360988 Rec#: 18151 ANGELA MARIA ANA  FERAUD MANSSUR</t>
  </si>
  <si>
    <t>IC-7504</t>
  </si>
  <si>
    <t>Fact#: 357198-359662-362179 Rec#: 18150 MENDEZ CARABALI FREDDY MANUEL</t>
  </si>
  <si>
    <t>IC-7503</t>
  </si>
  <si>
    <t>Fact#: 353850-356271-358752 Rec#: 18149 SEGUNDO PATRICIO ALMACHE AGUIRRE</t>
  </si>
  <si>
    <t>IC-7502</t>
  </si>
  <si>
    <t>Fact#: 361195 Rec#: 18148 JESSICA LORENA TRIANA VELIS</t>
  </si>
  <si>
    <t>IC-7501</t>
  </si>
  <si>
    <t>Fact#: 361619 Rec#: 18147 RUIZ ZAMBRANO JUAN MANUEL</t>
  </si>
  <si>
    <t>IC-7500</t>
  </si>
  <si>
    <t>Fact#: 362067 Rec#: 18146 CABELLO CHIRIGUAYA DAVID ELIAS</t>
  </si>
  <si>
    <t>IC-7499</t>
  </si>
  <si>
    <t>Fact#: 362884 Rec#: 18145 GONZALEZ CHINEA HUMBERTO</t>
  </si>
  <si>
    <t>IC-7498</t>
  </si>
  <si>
    <t>IC-7495</t>
  </si>
  <si>
    <t xml:space="preserve">Fact#: 362052 Rec#: 18142 PARRALES CABRERA TEOFILO CELESTINO </t>
  </si>
  <si>
    <t>IC-7494</t>
  </si>
  <si>
    <t xml:space="preserve">Fact#: 357010-359477-362001 Rec#: 18141 CUEVA SAREZ JENNIFER STEFANIA </t>
  </si>
  <si>
    <t>IC-7493</t>
  </si>
  <si>
    <t xml:space="preserve">Fact#: 350277-352545-354888 Rec#: 18140 CHICA GARCIA DEISY KARINA </t>
  </si>
  <si>
    <t>IC-7492</t>
  </si>
  <si>
    <t xml:space="preserve">Fact#: 362097 Rec#: 18139 CHANCAY SOLEDISPA VICTOR MANUEL </t>
  </si>
  <si>
    <t>IC-7491</t>
  </si>
  <si>
    <t xml:space="preserve">Fact#: 4296-4521 Rec#: 18138 CRUZ JOSE AMABLE </t>
  </si>
  <si>
    <t>IC-7490</t>
  </si>
  <si>
    <t xml:space="preserve">Fact#: 361882 Rec#: 18137 ROMMEL ANTONIO ZAMORA TRIGUERO </t>
  </si>
  <si>
    <t>IC-7489</t>
  </si>
  <si>
    <t xml:space="preserve">Fact#: 4517 Rec#: 18136 TIO ALVAREZ ADRIAN </t>
  </si>
  <si>
    <t>IC-7488</t>
  </si>
  <si>
    <t xml:space="preserve">Fact#: 361356 Rec#: 18135 EDUARDO CAMPOSANO ULLOA </t>
  </si>
  <si>
    <t>IC-7487</t>
  </si>
  <si>
    <t xml:space="preserve">Fact#: 359668-362186 Rec#: 18134 MEDINA MORA IVAN ALEXANDER </t>
  </si>
  <si>
    <t>IC-7486</t>
  </si>
  <si>
    <t xml:space="preserve">Fact#: 361800 Rec#: 18133 BUENAVENTURA RODRIGUEZ MARIA DEL CARMEN </t>
  </si>
  <si>
    <t>IC-7485</t>
  </si>
  <si>
    <t xml:space="preserve">Fact#: 337752-340744-344268 Rec#: 18132 BARCO LOOR ALEXANDRA JACQUELINE </t>
  </si>
  <si>
    <t>IC-7484</t>
  </si>
  <si>
    <t xml:space="preserve">Fact#: 359008-361526 Rec#: 18131 RUIZ VELEZ LIBIA KARINA </t>
  </si>
  <si>
    <t>IC-7483</t>
  </si>
  <si>
    <t xml:space="preserve">Fact#: 362487 Rec#: 18130 SORIA LAMAN HARRY SUN </t>
  </si>
  <si>
    <t>IC-7482</t>
  </si>
  <si>
    <t xml:space="preserve">Fact#: 359313-361837 Rec#: 18129 ALVARADO HOLGUIN HENRRY EDUARDO </t>
  </si>
  <si>
    <t>IC-7481</t>
  </si>
  <si>
    <t xml:space="preserve">Fact#: 361093 Rec#: 18128 LISETTE JOHANNA MEZA VEGA </t>
  </si>
  <si>
    <t>IC-7480</t>
  </si>
  <si>
    <t xml:space="preserve">Fact#: 356194-358676-361202 Rec#: 18127 MARIA ELIZABETH SANTOS MACIAS </t>
  </si>
  <si>
    <t>IC-7479</t>
  </si>
  <si>
    <t xml:space="preserve">Fact#: 351538-353865-356286 Rec#: 18126 MARTHA WENDY VILLEGAS MONTOYA </t>
  </si>
  <si>
    <t>IC-7478</t>
  </si>
  <si>
    <t xml:space="preserve">Fact#: 362724 Rec#: 18125 MORANTE AVILA CESAR HIPOLITO </t>
  </si>
  <si>
    <t>IC-7477</t>
  </si>
  <si>
    <t xml:space="preserve">Fact#: 361020 Rec#: 18124 ALVARADO PIGUAVE CAROLIN JANET </t>
  </si>
  <si>
    <t>IC-7476</t>
  </si>
  <si>
    <t xml:space="preserve">Fact#: 361766 Rec#: 18123 MEDINA BORJA LEONARDO JAVIER </t>
  </si>
  <si>
    <t>IC-7475</t>
  </si>
  <si>
    <t xml:space="preserve">Fact#: 358503-361039 Rec#: 18122 DE LUCCA MEJIA ROSA ELVIRA </t>
  </si>
  <si>
    <t>IC-7474</t>
  </si>
  <si>
    <t xml:space="preserve">Fact#: 361583 Rec#: 18121 HOLGUIN SUAREZ NELSON AMADOR </t>
  </si>
  <si>
    <t>IC-7473</t>
  </si>
  <si>
    <t>ALEXANDER WELLINGTON ALVARADO CARRIEL ABONA SGTE FACTURA, PAGO WESTERN UNION</t>
  </si>
  <si>
    <t>AT-3288</t>
  </si>
  <si>
    <t>Fact#: 361165 Rec#: 33307 KEVIN ALEXANDER PINO BERMELLO</t>
  </si>
  <si>
    <t>IC-7555</t>
  </si>
  <si>
    <t>Fact#: 358281-360819 Rec#: 33306 MAXIPAPER S.A</t>
  </si>
  <si>
    <t>IC-7554</t>
  </si>
  <si>
    <t>Fact#: 356550-359025-361542 Rec#: 33305 CARRIEL DELGADO SIRLYS JADIRA</t>
  </si>
  <si>
    <t>IC-7553</t>
  </si>
  <si>
    <t>Fact#: 357985-360522 Rec#: 33304 SERVICITY C A</t>
  </si>
  <si>
    <t>IC-7552</t>
  </si>
  <si>
    <t>Fact#: 359891-362407 Rec#: 33303 ARMIJOS SALAZAR ANA ISABEL</t>
  </si>
  <si>
    <t>IC-7551</t>
  </si>
  <si>
    <t>Fact#: 360835 Rec#: 33296 Corporación Nacional de Telecomunicaciones-CNT EP</t>
  </si>
  <si>
    <t>IC-7536</t>
  </si>
  <si>
    <t>Fact#: 360836 Rec#: 33292 Corporación Nacional de Telecomunicaciones-CNT EP</t>
  </si>
  <si>
    <t>IC-7472</t>
  </si>
  <si>
    <t xml:space="preserve">Fact#: 358544 Rec#: 33291 MARIA CRISTINA LOAIZA BREVI </t>
  </si>
  <si>
    <t>IC-7470</t>
  </si>
  <si>
    <t xml:space="preserve">Fact#: 362638 Rec#: 18120 MENDOZA VELEZ CARLOS DAMIAN </t>
  </si>
  <si>
    <t>IC-7426</t>
  </si>
  <si>
    <t xml:space="preserve">Fact#: 359423-361948 Rec#: 18119 CEDENO MARCILLO IRMA JANETH </t>
  </si>
  <si>
    <t>IC-7425</t>
  </si>
  <si>
    <t>Fact#: 362848 Rec#: 33289 AVEIGA PAINI CARLOS ENRIQUE</t>
  </si>
  <si>
    <t>IC-7429</t>
  </si>
  <si>
    <t>Fact#: 359404-361929 Rec#: 33290 VELIZ CASTRO RICARDO XAVIER</t>
  </si>
  <si>
    <t>IC-7428</t>
  </si>
  <si>
    <t xml:space="preserve">Fact#: 4299-4524 Rec#: 18118 VELEZ CHAVARRIA FRANCISCA MARIA </t>
  </si>
  <si>
    <t>IC-7424</t>
  </si>
  <si>
    <t xml:space="preserve">Fact#: 360959 Rec#: 18117 OSCAR HUMBERTO  BRITO GUILLEN </t>
  </si>
  <si>
    <t>IC-7423</t>
  </si>
  <si>
    <t xml:space="preserve">Fact#: 361179 Rec#: 18116 ANDREA CANAHUATI CHAIN </t>
  </si>
  <si>
    <t>IC-7422</t>
  </si>
  <si>
    <t xml:space="preserve">Fact#: 361819 Rec#: 18115 MAYEZA REGALADO JIMMY HARRY </t>
  </si>
  <si>
    <t>IC-7421</t>
  </si>
  <si>
    <t xml:space="preserve">Fact#: 359925-362441 Rec#: 18114 ALVARADO CALDERON LUIS ENRIQUE </t>
  </si>
  <si>
    <t>IC-7420</t>
  </si>
  <si>
    <t xml:space="preserve">Fact#: 4536 Rec#: 18113 JARAMILLO MONTANO JESSICA XIMENA </t>
  </si>
  <si>
    <t>IC-7419</t>
  </si>
  <si>
    <t xml:space="preserve">Fact#: 361065 Rec#: 18112 MARIA PIEDAD MONTALVAN CAMPOVERDE </t>
  </si>
  <si>
    <t>IC-7418</t>
  </si>
  <si>
    <t xml:space="preserve">Fact#: 359730-362245 Rec#: 18111 PONCE BURGOS NORMA ISABEL  </t>
  </si>
  <si>
    <t>IC-7417</t>
  </si>
  <si>
    <t xml:space="preserve">Fact#: 359731-362246 Rec#: 18110 PONCE BURGOS NORMA ISABEL  </t>
  </si>
  <si>
    <t>IC-7416</t>
  </si>
  <si>
    <t xml:space="preserve">Fact#: 360943 Rec#: 18109 HENRRY ALBERTO ALCIVAR AREVALO </t>
  </si>
  <si>
    <t>IC-7415</t>
  </si>
  <si>
    <t xml:space="preserve">Fact#: 361868 Rec#: 18108 YUNEZ PARRA JOSE MIGUEL </t>
  </si>
  <si>
    <t>IC-7414</t>
  </si>
  <si>
    <t xml:space="preserve">Fact#: 361866 Rec#: 18107 YUNEZ PARRA JOSE MIGUEL </t>
  </si>
  <si>
    <t>IC-7413</t>
  </si>
  <si>
    <t xml:space="preserve">Fact#: 360356-362856 Rec#: 18106 VILLACIS DE LA CADENA TEODORA </t>
  </si>
  <si>
    <t>IC-7412</t>
  </si>
  <si>
    <t xml:space="preserve">Fact#: 360355-362855 Rec#: 18105 HEINERT VILLACIS LEONARDO ANTONIO </t>
  </si>
  <si>
    <t>IC-7411</t>
  </si>
  <si>
    <t xml:space="preserve">Fact#: 359648-362164 Rec#: 18104 VERDUGA CANARTE ANTONIO ZABULON </t>
  </si>
  <si>
    <t>IC-7410</t>
  </si>
  <si>
    <t xml:space="preserve">Fact#: 356650-359120-361641 Rec#: 18103 BAÑOS BARRAGAN FLOR AMERICA </t>
  </si>
  <si>
    <t>IC-7409</t>
  </si>
  <si>
    <t xml:space="preserve">Fact#: 4428 Rec#: 18102 RODRIGUEZ GUEVARA MARIA AUGUSTA </t>
  </si>
  <si>
    <t>IC-7408</t>
  </si>
  <si>
    <t xml:space="preserve">Fact#: 362493 Rec#: 18101 PADILLA ALVAREZ JUAN LEONARDO </t>
  </si>
  <si>
    <t>IC-7407</t>
  </si>
  <si>
    <t xml:space="preserve">Fact#: 361477 Rec#: 18100 TOMALA SANCAN JORGE LUIS </t>
  </si>
  <si>
    <t>IC-7406</t>
  </si>
  <si>
    <t xml:space="preserve">Fact#: 361625 Rec#: 18099 TOMALA SANCAN JORGE LUIS </t>
  </si>
  <si>
    <t>IC-7405</t>
  </si>
  <si>
    <t xml:space="preserve">Fact#: 359450-361975 Rec#: 18098 TENORIO PRECIADO SUSANA MIRELLA </t>
  </si>
  <si>
    <t>IC-7404</t>
  </si>
  <si>
    <t xml:space="preserve">Fact#: 357051-359518-362038 Rec#: 18097 VERA VELOZ LISSETTE IRENE </t>
  </si>
  <si>
    <t>IC-7403</t>
  </si>
  <si>
    <t xml:space="preserve">Fact#: 361872 Rec#: 18096 VELASTEGUI COELLAR MICHAEL PATRICIO </t>
  </si>
  <si>
    <t>IC-7402</t>
  </si>
  <si>
    <t xml:space="preserve">Fact#: 361084 Rec#: 18095 CESAR AUGUSTO BAQUERIZO AROSEMENA </t>
  </si>
  <si>
    <t>IC-7401</t>
  </si>
  <si>
    <t xml:space="preserve">Fact#: 362167 Rec#: 18094 CASTRO AGUA MARLON JOSE </t>
  </si>
  <si>
    <t>IC-7400</t>
  </si>
  <si>
    <t xml:space="preserve">Fact#: 362418 Rec#: 18093 CUEVA VEGA EFREN </t>
  </si>
  <si>
    <t>IC-7399</t>
  </si>
  <si>
    <t>Fact#: 358565-361100 Rec#: 33288 CAROLINA AMALIA IDROVO PIEDRAHITA</t>
  </si>
  <si>
    <t>IC-7398</t>
  </si>
  <si>
    <t>Fact#: 359711-362227 Rec#: 33287 MONTES BRIONES JEFFERSON ANTONIO</t>
  </si>
  <si>
    <t>IC-7397</t>
  </si>
  <si>
    <t>Fact#: 361702 Rec#: 33286 SOXO QUICHIMBO IVONNE ALEXANDRA</t>
  </si>
  <si>
    <t>IC-7396</t>
  </si>
  <si>
    <t>Fact#: 358994-361513 Rec#: 33285 TENENUELA CEPEDA MARIA MANUELA</t>
  </si>
  <si>
    <t>IC-7395</t>
  </si>
  <si>
    <t>Fact#: 362800 Rec#: 33284 SOLANO BAIDAL ISABEL YAJAIRA</t>
  </si>
  <si>
    <t>IC-7394</t>
  </si>
  <si>
    <t>Fact#: 358334-360871 Rec#: 33283 FATIMA LEONOR AGUILAR MURILLO</t>
  </si>
  <si>
    <t>IC-7393</t>
  </si>
  <si>
    <t>Fact#: 362822 Rec#: 33282 GOMEZ AGUIRRE ANTONIO VICENTE</t>
  </si>
  <si>
    <t>IC-7392</t>
  </si>
  <si>
    <t>Fact#: 361502 Rec#: 33281 MINO DOYLET YOLANDA ABIGAIL</t>
  </si>
  <si>
    <t>IC-7391</t>
  </si>
  <si>
    <t>Fact#: 361206 Rec#: 33280 FEDERICO GUILLERMO VARAS CHIQUITO</t>
  </si>
  <si>
    <t>IC-7390</t>
  </si>
  <si>
    <t>Fact#: 359084-361602 Rec#: 33279 HERRERA DIAZ HIALINA AMALIA DE LAS ROSAS</t>
  </si>
  <si>
    <t>IC-7389</t>
  </si>
  <si>
    <t>Fact#: 357619-360094-362611 Rec#: 33278 AGUILAR TOLEDO MARCELA ALEJANDRA</t>
  </si>
  <si>
    <t>IC-7354</t>
  </si>
  <si>
    <t>Fact#: 357377-359844-362358 Rec#: 33277 STURLA GALLEGOS FELIPE NICOLAS</t>
  </si>
  <si>
    <t>IC-7353</t>
  </si>
  <si>
    <t>Fact#: 361043-361044 Rec#: 33276 LUIS DANIEL CHIANG GUERRERO</t>
  </si>
  <si>
    <t>IC-7352</t>
  </si>
  <si>
    <t xml:space="preserve">Fact#: 361432 Rec#: 18092 BEATRIZ MARIA DEL CARMEN PACHECO BALLESTEROS </t>
  </si>
  <si>
    <t>IC-7318</t>
  </si>
  <si>
    <t xml:space="preserve">Fact#: 358929-361449 Rec#: 18091 NEY AQUILES APOLINARIO RODRIGUEZ </t>
  </si>
  <si>
    <t>IC-7317</t>
  </si>
  <si>
    <t xml:space="preserve">Fact#: 358517-361052 Rec#: 18090 JULIO CESAR MONCAYO CRESPIN </t>
  </si>
  <si>
    <t>IC-7316</t>
  </si>
  <si>
    <t xml:space="preserve">Fact#: 358611-361141 Rec#: 18089 CARLOS IVAN AGUIRRE GARCIA </t>
  </si>
  <si>
    <t>IC-7315</t>
  </si>
  <si>
    <t xml:space="preserve">Fact#: 358492-361028 Rec#: 18088 HUGO RENE LUNA </t>
  </si>
  <si>
    <t>IC-7314</t>
  </si>
  <si>
    <t xml:space="preserve">Fact#: 361294 Rec#: 18087 JAVIER FEDERICO VILLON ANASTACIO </t>
  </si>
  <si>
    <t>IC-7313</t>
  </si>
  <si>
    <t xml:space="preserve">Fact#: 357819-360288-362792 Rec#: 18086 PINCAY BAQUE DAYSI PETRONILA </t>
  </si>
  <si>
    <t>IC-7312</t>
  </si>
  <si>
    <t xml:space="preserve">Fact#: 362837 Rec#: 18085 QUIMIS CHIQUITO LUPE DIONICIO </t>
  </si>
  <si>
    <t>IC-7311</t>
  </si>
  <si>
    <t xml:space="preserve">Fact#: 4322-4547 Rec#: 18084 CHAVEZ ZAMBRANO BRYAN SEBASTIAN </t>
  </si>
  <si>
    <t>IC-7310</t>
  </si>
  <si>
    <t xml:space="preserve">Fact#: 359298-361822 Rec#: 18083 INTRIAGO GANCHOZO ANGELA MERCEDES </t>
  </si>
  <si>
    <t>IC-7309</t>
  </si>
  <si>
    <t xml:space="preserve">Fact#: 360377-362879 Rec#: 18082 BAILON PEZO MERCEDES NATALIA </t>
  </si>
  <si>
    <t>IC-7308</t>
  </si>
  <si>
    <t xml:space="preserve">Fact#: 360215-362731 Rec#: 18081 GARCIA RUIZ ALEX ISRAEL </t>
  </si>
  <si>
    <t>IC-7307</t>
  </si>
  <si>
    <t xml:space="preserve">Fact#: 357335-359805-362318 Rec#: 18080 PENAFIEL MOSQUERA MIRNA LORGIA </t>
  </si>
  <si>
    <t>IC-7306</t>
  </si>
  <si>
    <t xml:space="preserve">Fact#: 359627-362144 Rec#: 18079 AMAGUAYA CHUQUI ANGEL DANIEL </t>
  </si>
  <si>
    <t>IC-7305</t>
  </si>
  <si>
    <t xml:space="preserve">Fact#: 358930-361450 Rec#: 18078 OSCAR LEONEL MONTERO HINOJOSA </t>
  </si>
  <si>
    <t>IC-7304</t>
  </si>
  <si>
    <t xml:space="preserve">Fact#: 360894 Rec#: 18077 MORAIMA SEMINARIO TOLEDO </t>
  </si>
  <si>
    <t>IC-7303</t>
  </si>
  <si>
    <t xml:space="preserve">Fact#: 355351-357735-360204 Rec#: 18076 MACKLIFF GARAYCOA EMILIO JOSE </t>
  </si>
  <si>
    <t>IC-7302</t>
  </si>
  <si>
    <t xml:space="preserve">Fact#: 362100 Rec#: 18075 GOMEZ VERA NATALY ELIZABETH </t>
  </si>
  <si>
    <t>IC-7301</t>
  </si>
  <si>
    <t xml:space="preserve">Fact#: 4341-4565 Rec#: 18074 IZA PUMASUNTA JOSSELYN LIZBETH </t>
  </si>
  <si>
    <t>IC-7300</t>
  </si>
  <si>
    <t xml:space="preserve">Fact#: 361883 Rec#: 18073 AVILA ORTIZ GEOVANNY FABRICIO </t>
  </si>
  <si>
    <t>IC-7299</t>
  </si>
  <si>
    <t xml:space="preserve">Fact#: 361223 Rec#: 18072 LUIS GALO IDROBO ACEBO </t>
  </si>
  <si>
    <t>IC-7298</t>
  </si>
  <si>
    <t xml:space="preserve">Fact#: 359138-361661 Rec#: 18071 CAZAR ERAZO RODRIGO ARTURO </t>
  </si>
  <si>
    <t>IC-7297</t>
  </si>
  <si>
    <t>Ingreso por pago Telconet en banco pacifico por dep en cta #doc 29851485</t>
  </si>
  <si>
    <t>DR-1770</t>
  </si>
  <si>
    <t>N/D PACIFICO TRANSF. CANCELACIÓN DE FACTURA#29826193 CNEL EP</t>
  </si>
  <si>
    <t>Fact#: 361079 Rec#: 33275 MARIA CRISTINA LOAIZA BREVI</t>
  </si>
  <si>
    <t>IC-7345</t>
  </si>
  <si>
    <t>Fact#: 359855-362369 Rec#: 33274 VELASQUEZ SANTANA NESTOR SIGIFREDO</t>
  </si>
  <si>
    <t>IC-7344</t>
  </si>
  <si>
    <t>Fact#: 359307-361830 Rec#: 33273 PUERO CUERO CARLOS JULIO</t>
  </si>
  <si>
    <t>IC-7343</t>
  </si>
  <si>
    <t>Fact#: 360992 Rec#: 33272 SILVIA XIMENA CHAVEZ CABRERA</t>
  </si>
  <si>
    <t>IC-7342</t>
  </si>
  <si>
    <t>Fact#: 362297 Rec#: 33271 ESPINOSA ESPINOZA HUGO STANLEY</t>
  </si>
  <si>
    <t>IC-7341</t>
  </si>
  <si>
    <t>Fact#: 4605 Rec#: 33270 CABEZAS SAMANIEGO JORGE GEOVANNY</t>
  </si>
  <si>
    <t>IC-7340</t>
  </si>
  <si>
    <t>Fact#: 362588 Rec#: 33269 TAMMY CARMEN CAAMAÑO CORNEJO</t>
  </si>
  <si>
    <t>IC-7339</t>
  </si>
  <si>
    <t>Fact#: 360848 Rec#: 33268 LOURDES DEL ROCIO CHAVEZ VELEZ</t>
  </si>
  <si>
    <t>IC-7328</t>
  </si>
  <si>
    <t>Fact#: 355820-358305-360843 Rec#: 33267 STEFFIE GALLESE DE DUNN</t>
  </si>
  <si>
    <t>IC-7327</t>
  </si>
  <si>
    <t>Fact#: 362448 Rec#: 33266 SUESCUM ROMERO  NATHALY VIRINEYA</t>
  </si>
  <si>
    <t>IC-7326</t>
  </si>
  <si>
    <t>Fact#: 358336-360873 Rec#: 33265 VICTOR ANTONIO AGUSTO ALVARADO</t>
  </si>
  <si>
    <t>IC-7325</t>
  </si>
  <si>
    <t>Fact#: 362499 Rec#: 33264 CALDERIO HECHAVARRIA DAIRON FREDDY</t>
  </si>
  <si>
    <t>IC-7324</t>
  </si>
  <si>
    <t>Fact#: 358556-361091 Rec#: 33263 MANUEL ISIDRO RICAURTE GARCES</t>
  </si>
  <si>
    <t>IC-7323</t>
  </si>
  <si>
    <t>Fact#: 359388-361914 Rec#: 33262 CEVALLOS ORVEN AMADITA</t>
  </si>
  <si>
    <t>IC-7322</t>
  </si>
  <si>
    <t>Fact#: 361697 Rec#: 33261 DUENAS RUIZ TERESA EDITH</t>
  </si>
  <si>
    <t>IC-7321</t>
  </si>
  <si>
    <t>Fact#: 362449 Rec#: 33260 DUQUE ESTEVEZ MIRKA</t>
  </si>
  <si>
    <t>IC-7320</t>
  </si>
  <si>
    <t>Fact#: 362365 Rec#: 33259 CHACON CALDERON SARITA MARIA DE LOS ANGEL</t>
  </si>
  <si>
    <t>IC-7319</t>
  </si>
  <si>
    <t>Fact#: 360418 Rec#: 33257 DVT DEL ECUADOR S.A</t>
  </si>
  <si>
    <t>IC-7249</t>
  </si>
  <si>
    <t xml:space="preserve">Fact#: 358664-361190 Rec#: 18070 TERESA LEONOR SALAZAR PLUAS </t>
  </si>
  <si>
    <t>IC-7235</t>
  </si>
  <si>
    <t xml:space="preserve">Fact#: 359291-361814 Rec#: 18069 MIRABAL RODRIGUEZ CRISTINA </t>
  </si>
  <si>
    <t>IC-7234</t>
  </si>
  <si>
    <t xml:space="preserve">Fact#: 358868-361390 Rec#: 18068 VILMA NINFA MORA MORA </t>
  </si>
  <si>
    <t>IC-7233</t>
  </si>
  <si>
    <t xml:space="preserve">Fact#: 359176-361699 Rec#: 18067 VASQUEZ DORA JUAN JOSE </t>
  </si>
  <si>
    <t>IC-7232</t>
  </si>
  <si>
    <t xml:space="preserve">Fact#: 359154-361677 Rec#: 18066 FREIRE ORTIZ PEDRO PABLO </t>
  </si>
  <si>
    <t>IC-7231</t>
  </si>
  <si>
    <t xml:space="preserve">Fact#: 1026-200-858 Rec#: 18065 TORRES MOPOSITA ELIANA ESTEFANIA </t>
  </si>
  <si>
    <t>IC-7230</t>
  </si>
  <si>
    <t xml:space="preserve">Fact#: 361534 Rec#: 18064 MORALES CASTRO SAMUEL </t>
  </si>
  <si>
    <t>IC-7229</t>
  </si>
  <si>
    <t xml:space="preserve">Fact#: 352549-354892-357287 Rec#: 18063 MORAN MERA SANDRA ISABEL </t>
  </si>
  <si>
    <t>IC-7228</t>
  </si>
  <si>
    <t xml:space="preserve">Fact#: 361836 Rec#: 18062 PINO ARROBA ALVARO ERNESTO </t>
  </si>
  <si>
    <t>IC-7227</t>
  </si>
  <si>
    <t xml:space="preserve">Fact#: 362220 Rec#: 18061 CABEZA RODRIGUEZ PETER FABRICIO </t>
  </si>
  <si>
    <t>IC-7226</t>
  </si>
  <si>
    <t xml:space="preserve">Fact#: 357755-360221-362736 Rec#: 18060 OCHOA SUAREZ MARILYN ARACELY </t>
  </si>
  <si>
    <t>IC-7225</t>
  </si>
  <si>
    <t xml:space="preserve">Fact#: 361553 Rec#: 18059 QUIÑONEZ SIMISTERRA CARLOS EFREN </t>
  </si>
  <si>
    <t>IC-7224</t>
  </si>
  <si>
    <t xml:space="preserve">Fact#: 362028 Rec#: 18058 FLORES GORDILLO LUIS EDUARDO </t>
  </si>
  <si>
    <t>IC-7223</t>
  </si>
  <si>
    <t xml:space="preserve">Fact#: 361296 Rec#: 18057 MAGDALENA CONCEPCION FRANCO CORREA </t>
  </si>
  <si>
    <t>IC-7222</t>
  </si>
  <si>
    <t xml:space="preserve">Fact#: 359068-361585 Rec#: 18056 SANCHEZ CARRIEL NARCISA DE JESUS </t>
  </si>
  <si>
    <t>IC-7221</t>
  </si>
  <si>
    <t xml:space="preserve">Fact#: 360120-362640 Rec#: 18055 SOLIS CHUTO RAUL XAVIER </t>
  </si>
  <si>
    <t>IC-7220</t>
  </si>
  <si>
    <t xml:space="preserve">Fact#: 361979 Rec#: 18054 ROBALINO VALENCIA  SPARTA SUSANA  </t>
  </si>
  <si>
    <t>IC-7219</t>
  </si>
  <si>
    <t xml:space="preserve">Fact#: 362825 Rec#: 18053 ICAZA RIVAS ENRIQUE MEDARDO </t>
  </si>
  <si>
    <t>IC-7218</t>
  </si>
  <si>
    <t xml:space="preserve">Fact#: 361447 Rec#: 18052 MAYI CECIBEL VILLACRES GUZMAN </t>
  </si>
  <si>
    <t>IC-7217</t>
  </si>
  <si>
    <t xml:space="preserve">Fact#: 361614 Rec#: 18051 LUQUE RIVAS MARIA ROSA </t>
  </si>
  <si>
    <t>IC-7216</t>
  </si>
  <si>
    <t xml:space="preserve">Fact#: 359801-362314 Rec#: 18050 GALLEGOS VERA ALEX AUGUSTO </t>
  </si>
  <si>
    <t>IC-7215</t>
  </si>
  <si>
    <t xml:space="preserve">Fact#: 360758 Rec#: 18049 ASISTENCA TECNICA INDUSTRIAL ATEIND S.A.  </t>
  </si>
  <si>
    <t>IC-7214</t>
  </si>
  <si>
    <t>N/D PACIFICO TRANSF. CANCELACIÓN DE FACTURA#1698 COMSADIMTELCO S.A.</t>
  </si>
  <si>
    <t>Fact#: 362156 Rec#: 33258 ARANA BARROS AMBAR GEOVANA</t>
  </si>
  <si>
    <t>IC-7250</t>
  </si>
  <si>
    <t>Fact#: 361812 Rec#: 33256 MANRIQUE OSORIO XAVIER ENRIQUE</t>
  </si>
  <si>
    <t>IC-7213</t>
  </si>
  <si>
    <t>Fact#: 361992 Rec#: 33255 GUERRERO RENDON VICTORIA EDITA</t>
  </si>
  <si>
    <t>IC-7212</t>
  </si>
  <si>
    <t>Fact#: 359183-361706 Rec#: 33254 ARIAS SALAZAR KATHERINE JUSETH</t>
  </si>
  <si>
    <t>IC-7211</t>
  </si>
  <si>
    <t>Fact#: 359817-362330 Rec#: 33253 SANCHEZ MEDINA FELIX</t>
  </si>
  <si>
    <t>IC-7210</t>
  </si>
  <si>
    <t>Fact#: 362502 Rec#: 33252 SILVA ESPINOZA CARLOTA ELIZABETH</t>
  </si>
  <si>
    <t>IC-7209</t>
  </si>
  <si>
    <t>Fact#: 361728 Rec#: 33251 PERALTA CASTILLO ELSA DEL ROCIO</t>
  </si>
  <si>
    <t>IC-7208</t>
  </si>
  <si>
    <t>Fact#: 358387-360923 Rec#: 33250 LOURDES JANET BRITO GUILLEN</t>
  </si>
  <si>
    <t>IC-7207</t>
  </si>
  <si>
    <t>Fact#: 355861-358344-360880 Rec#: 33249 LUIS EDUARDO BAQUERIZO BRAND</t>
  </si>
  <si>
    <t>IC-7206</t>
  </si>
  <si>
    <t>Fact#: 360875 Rec#: 33248 ARTURO ALFONSO VELASCO TUTIVEN</t>
  </si>
  <si>
    <t>IC-7205</t>
  </si>
  <si>
    <t>Fact#: 361083 Rec#: 33247 JAIME RICARDO ZUÑIGA RODRIGUEZ</t>
  </si>
  <si>
    <t>IC-7204</t>
  </si>
  <si>
    <t>Fact#: 361540 Rec#: 33246 LOPEZ PALACIOS DANNY CHRISTIAN</t>
  </si>
  <si>
    <t>IC-7203</t>
  </si>
  <si>
    <t>Fact#: 360861 Rec#: 33245 GIOVANNY NARVAEZ PORTILLA</t>
  </si>
  <si>
    <t>IC-7202</t>
  </si>
  <si>
    <t xml:space="preserve">Fact#: 360874 Rec#: 33244 MANUEL ALFREDO MENDOZA RODRIGUEZ </t>
  </si>
  <si>
    <t>IC-7193</t>
  </si>
  <si>
    <t>IC-7192</t>
  </si>
  <si>
    <t xml:space="preserve">Fact#: 360116-362636 Rec#: 33242 ARIAS ALVAREZ GLADYS MERCEDES </t>
  </si>
  <si>
    <t>IC-7184</t>
  </si>
  <si>
    <t xml:space="preserve">Fact#: 358980-361501 Rec#: 33241 IBAÑEZ VASCONES MARIA CECILIA </t>
  </si>
  <si>
    <t>IC-7183</t>
  </si>
  <si>
    <t xml:space="preserve">Fact#: 361249 Rec#: 33240 ENRIQUE FEDERICO ARENAS PILATAXI </t>
  </si>
  <si>
    <t>IC-7182</t>
  </si>
  <si>
    <t xml:space="preserve">Fact#: 358943-359941 Rec#: 33239 ANGEL ROGELIO PUMA MEDINA </t>
  </si>
  <si>
    <t>IC-7181</t>
  </si>
  <si>
    <t xml:space="preserve">Fact#: 358609-361139 Rec#: 33238 GIOMAR PAOLA CHOEZ CATUTO </t>
  </si>
  <si>
    <t>IC-7180</t>
  </si>
  <si>
    <t xml:space="preserve">Fact#: 358996 Rec#: 33237 ORTIZ CARRILLO ROBERTO JAVIER </t>
  </si>
  <si>
    <t>IC-7179</t>
  </si>
  <si>
    <t xml:space="preserve">Fact#: 360613 Rec#: 33236 PAYLESS SHOESOURCE ECUADOR CIA. LTDA. </t>
  </si>
  <si>
    <t>IC-7176</t>
  </si>
  <si>
    <t xml:space="preserve">Fact#: 357088-359553-362071 Rec#: 18048 TACURY CALDERON CARLOS ALBERTO </t>
  </si>
  <si>
    <t>IC-7167</t>
  </si>
  <si>
    <t xml:space="preserve">Fact#: 357508-359976-362491 Rec#: 18047 CASTRO YEPEZ CARMEN CAROLINA </t>
  </si>
  <si>
    <t>IC-7166</t>
  </si>
  <si>
    <t xml:space="preserve">Fact#: 361995 Rec#: 18046 FERNANDEZ ZAMBRANO ELSA VIOLETA </t>
  </si>
  <si>
    <t>IC-7165</t>
  </si>
  <si>
    <t xml:space="preserve">Fact#: 324826-339166-342161-345685-348188 Rec#: 18045 TAPIA ONOFRE MARCOS ANDRES </t>
  </si>
  <si>
    <t>IC-7164</t>
  </si>
  <si>
    <t xml:space="preserve">Fact#: 356381-358859-361381 Rec#: 18044 SARA DEL CONSUELO OCHOA VELASCO </t>
  </si>
  <si>
    <t>IC-7163</t>
  </si>
  <si>
    <t xml:space="preserve">Fact#: 356913-359376-361904 Rec#: 18043 GUERRERO AMAYA DIEGO ANDRES </t>
  </si>
  <si>
    <t>IC-7162</t>
  </si>
  <si>
    <t xml:space="preserve">Fact#: 352273-354613-357019 Rec#: 18042 ZAMBRANO COLLAGUAZO HECTOR FABIAN </t>
  </si>
  <si>
    <t>IC-7159</t>
  </si>
  <si>
    <t xml:space="preserve">Fact#: 349491-351693-354027 Rec#: 18041 EDGAR HERNAN PEREZ MONTERO </t>
  </si>
  <si>
    <t>IC-7158</t>
  </si>
  <si>
    <t>Fact#: 360476 Rec#: 33235 YARECUADOR CIA. LTDA</t>
  </si>
  <si>
    <t>IC-7161</t>
  </si>
  <si>
    <t>Fact#: 358471 Rec#: 33234 VINUEZA GALLARDO CARLOS ENRIQUE</t>
  </si>
  <si>
    <t>IC-7157</t>
  </si>
  <si>
    <t>Fact#: 358354 Rec#: 33233 NORMA ELISA YEPEZ JIMENEZ</t>
  </si>
  <si>
    <t>IC-7156</t>
  </si>
  <si>
    <t>Fact#: 359874 Rec#: 33232 VELASCO ROMERO MARIA DEL CARMEN</t>
  </si>
  <si>
    <t>IC-7146</t>
  </si>
  <si>
    <t xml:space="preserve">Fact#: 359074 Rec#: 18040 CEVALLOS PLUAS JULIT LORENA </t>
  </si>
  <si>
    <t>IC-7127</t>
  </si>
  <si>
    <t xml:space="preserve">Fact#: 356664-359135 Rec#: 18039 MOLINA ALCIVAR CESAR RAUL </t>
  </si>
  <si>
    <t>IC-7126</t>
  </si>
  <si>
    <t xml:space="preserve">Fact#: 356465-358942 Rec#: 18038 VERONICA JAYONARA TENORIO QUIÑONEZ </t>
  </si>
  <si>
    <t>IC-7125</t>
  </si>
  <si>
    <t xml:space="preserve">Fact#: 360291 Rec#: 18037 COELLO ACOSTA JUSTINA SUSANA </t>
  </si>
  <si>
    <t>IC-7124</t>
  </si>
  <si>
    <t xml:space="preserve">Fact#: 360723 Rec#: 18036 LOPEZ FLOREZ CARLOS RAFAEL </t>
  </si>
  <si>
    <t>IC-7123</t>
  </si>
  <si>
    <t xml:space="preserve">Fact#: 357000-359467 Rec#: 18035 CALONGE GUERRERO JAIR </t>
  </si>
  <si>
    <t>IC-7122</t>
  </si>
  <si>
    <t xml:space="preserve">Fact#: 358538 Rec#: 18034 JENNIFER MARITZA BAJAÑA MERCHAN </t>
  </si>
  <si>
    <t>IC-7121</t>
  </si>
  <si>
    <t xml:space="preserve">Fact#: 358758 Rec#: 18033 DELFIN NESTOR CALDERON GARCIA </t>
  </si>
  <si>
    <t>IC-7120</t>
  </si>
  <si>
    <t xml:space="preserve">Fact#: 357155-359618 Rec#: 18032 GUAMANQUISPE FLORES ESPERANZA ANTONIETA </t>
  </si>
  <si>
    <t>IC-7119</t>
  </si>
  <si>
    <t xml:space="preserve">Fact#: 358397 Rec#: 18031 VICENTE GABRIEL VINUEZA MERINO </t>
  </si>
  <si>
    <t>IC-7118</t>
  </si>
  <si>
    <t xml:space="preserve">Fact#: 358899 Rec#: 18030 ALEXANDRA JACKELINE SANCHEZ ZAMBRANO </t>
  </si>
  <si>
    <t>IC-7117</t>
  </si>
  <si>
    <t xml:space="preserve">Fact#: 359759 Rec#: 18029 MORENO TELLO CELI DURINDANA </t>
  </si>
  <si>
    <t>IC-7116</t>
  </si>
  <si>
    <t>SANCHEZ TIMM RAFAEL ANDRES CANCELA TELEFONO 3930293 ABONA SGTE FACTURA, BCO PACIFICO POR VENTANILLA</t>
  </si>
  <si>
    <t>AT-3286</t>
  </si>
  <si>
    <t>Fact#: 360774 Rec#: 33230 ADMINASES S A</t>
  </si>
  <si>
    <t>IC-7131</t>
  </si>
  <si>
    <t>Fact#: 358647 Rec#: 33229 SANDRA DEL ROCIO PESANTES GONZALEZ</t>
  </si>
  <si>
    <t>IC-7130</t>
  </si>
  <si>
    <t>Fact#: 359656 Rec#: 33228 ARCENTALES DOMINGUEZ JOSE LEONIDAS</t>
  </si>
  <si>
    <t>IC-7129</t>
  </si>
  <si>
    <t>Fact#: 358369 Rec#: 33227 LAURO DAVID TORRES CARRILLO</t>
  </si>
  <si>
    <t>IC-7128</t>
  </si>
  <si>
    <t xml:space="preserve">Fact#: 356246-358728 Rec#: 33226 ANA KARINA GOMEZ ATIENCIA </t>
  </si>
  <si>
    <t>IC-7113</t>
  </si>
  <si>
    <t>Fact#: 356907-359370 Rec#: 33225 MORENO OVIEDO LUIS ITALO</t>
  </si>
  <si>
    <t>IC-7112</t>
  </si>
  <si>
    <t>Fact#: 358349 Rec#: 33224 SERGIO ANDRES SEMMINARIO VALENZUELA</t>
  </si>
  <si>
    <t>IC-7109</t>
  </si>
  <si>
    <t xml:space="preserve">Fact#: 360682 Rec#: 18028 SOLIS REYES OMAR MICHAEL </t>
  </si>
  <si>
    <t>IC-7108</t>
  </si>
  <si>
    <t xml:space="preserve">Fact#: 356228-358710 Rec#: 18027 PAOLA MARIA AURELIA BARBA BAILON </t>
  </si>
  <si>
    <t>IC-7107</t>
  </si>
  <si>
    <t xml:space="preserve">Fact#: 357803-360273 Rec#: 18026 BRAVO VILLAMAR JOHNNY VICENTE </t>
  </si>
  <si>
    <t>IC-7106</t>
  </si>
  <si>
    <t xml:space="preserve">Fact#: 353979-356393-358869 Rec#: 18025 LOURDES DEL ROCIO JIMENEZ ACOSTA </t>
  </si>
  <si>
    <t>IC-7105</t>
  </si>
  <si>
    <t xml:space="preserve">Fact#: 360365 Rec#: 18024 GRACIA LOOR ANGEL FRANCISCO </t>
  </si>
  <si>
    <t>IC-7104</t>
  </si>
  <si>
    <t xml:space="preserve">Fact#: 359825 Rec#: 18023 NEIRA CUENCA MAGNER RICHARD </t>
  </si>
  <si>
    <t>IC-7103</t>
  </si>
  <si>
    <t xml:space="preserve">Fact#: 354638-357043-359509 Rec#: 18022 SANCHEZ PARRA MAYURI EMILIA </t>
  </si>
  <si>
    <t>IC-7102</t>
  </si>
  <si>
    <t xml:space="preserve">Fact#: 354747-357147-359610 Rec#: 18021 MITE VERGARA EDISON CLAUDIO </t>
  </si>
  <si>
    <t>IC-7101</t>
  </si>
  <si>
    <t xml:space="preserve">Fact#: 347227-349702-351921 Rec#: 18020 PIZARRO CARDENAS MIGUEL MODESTO </t>
  </si>
  <si>
    <t>IC-7100</t>
  </si>
  <si>
    <t xml:space="preserve">Fact#: 359697 Rec#: 18019 CABRERA GOMEZ MARTHA INES </t>
  </si>
  <si>
    <t>IC-7099</t>
  </si>
  <si>
    <t xml:space="preserve">Fact#: 360428 Rec#: 18018 IGLESIA DE JESUCRISTO SUD </t>
  </si>
  <si>
    <t>IC-7098</t>
  </si>
  <si>
    <t xml:space="preserve">Fact#: 356749-359223 Rec#: 18017 ROCAFUERTE FIGUEROA DILGLA MARIANELA </t>
  </si>
  <si>
    <t>IC-7095</t>
  </si>
  <si>
    <t xml:space="preserve">Fact#: 360331 Rec#: 18016 TORRES YEPEZ MARCELA VIRGINIA </t>
  </si>
  <si>
    <t>IC-7094</t>
  </si>
  <si>
    <t xml:space="preserve">Fact#: 357170-359633 Rec#: 18015 VITE CALDERON PEDRO PABLO </t>
  </si>
  <si>
    <t>IC-7093</t>
  </si>
  <si>
    <t xml:space="preserve">Fact#: 359485 Rec#: 18014 SANCHEZ QUINCHUELA INES MONICA </t>
  </si>
  <si>
    <t>IC-7092</t>
  </si>
  <si>
    <t>SANGUNA RON TANIA GRICELDA CANCELA TELEFONO 023923204 ABONA SGTE FACTURA, PAGO WESTERN UNION</t>
  </si>
  <si>
    <t>AT-3285</t>
  </si>
  <si>
    <t>PAGO TARJ. CORP. CUOTA MES DE MAYO-2021</t>
  </si>
  <si>
    <t>NDL-66</t>
  </si>
  <si>
    <t xml:space="preserve">Fact#: 357480-359948-362463 Rec#: 33605 MORALES MORALES ALEXANDRA MARISELA </t>
  </si>
  <si>
    <t>IC-9400</t>
  </si>
  <si>
    <t>Fact#: 360412 Rec#: 33223 LAUDE S.A. LAUDESA ADMINISTRADORA DE FONDOS Y FIDEICOMISOS</t>
  </si>
  <si>
    <t>IC-7088</t>
  </si>
  <si>
    <t>Fact#: 4307 Rec#: 33222 ZAPATA FLORES GILMAR FABRICIO</t>
  </si>
  <si>
    <t>IC-7086</t>
  </si>
  <si>
    <t>VALERO CEPEDA IVONNE MARIA CANCELA TELEFONO 3909808 ABONA SGTE FACTURA, BCO PACIFICO POR VENTANILLA</t>
  </si>
  <si>
    <t>AT-3283</t>
  </si>
  <si>
    <t>N/D PACIFICO TRANSF. ARCOTEL DIFERENCIA DERECHO CONCESION 1ER TRIMESTRE</t>
  </si>
  <si>
    <t>Fact#: 360765 Rec#: 18013 PROVEEDORA ANDINA DE ALARMAS INCORPORADAS S.A. PRANAINC</t>
  </si>
  <si>
    <t>IC-7075</t>
  </si>
  <si>
    <t>Fact#: 353911-356330-358807 Rec#: 33221 VICENTE ANTONIO VITERI GOMEZ</t>
  </si>
  <si>
    <t>IC-7074</t>
  </si>
  <si>
    <t>Fact#: 358386 Rec#: 33220 BENILDA JESUS ACOSTA ZAMBRANO</t>
  </si>
  <si>
    <t>IC-7073</t>
  </si>
  <si>
    <t>Fact#: 359151 Rec#: 33219 LOZANO OTERO RICARDO REIMONDI LOZANO OTERO</t>
  </si>
  <si>
    <t>IC-7072</t>
  </si>
  <si>
    <t>Fact#: 358494 Rec#: 33218 ITURRALDE TORRES EDUARDO ANIBAL</t>
  </si>
  <si>
    <t>IC-7071</t>
  </si>
  <si>
    <t>Fact#: 358329 Rec#: 33217 RAFAEL VICENTE ERAZO FALQUEZ</t>
  </si>
  <si>
    <t>IC-7070</t>
  </si>
  <si>
    <t>Fact#: 358382 Rec#: 33216 GLORIA ISABEL MITE LEON</t>
  </si>
  <si>
    <t>IC-7069</t>
  </si>
  <si>
    <t>Fact#: 359403 Rec#: 33215 MERA ESPINOZA LEONEL ANTONIO</t>
  </si>
  <si>
    <t>IC-7068</t>
  </si>
  <si>
    <t>Fact#: 360737 Rec#: 33214 INDUSTRIAL JUVENALIS S.A.</t>
  </si>
  <si>
    <t>IC-7067</t>
  </si>
  <si>
    <t xml:space="preserve">Fact#: 322074-324814-327588-330384-333265-336206-339152-342147-345671-348174 Rec#: 18012 TAMAYO SANCHEZ ZOILA KATTIA </t>
  </si>
  <si>
    <t>IC-7066</t>
  </si>
  <si>
    <t xml:space="preserve">Fact#: 352119-354459-356863 Rec#: 18011 VARGAS TAPIA ANGELICA THALIA </t>
  </si>
  <si>
    <t>IC-7065</t>
  </si>
  <si>
    <t xml:space="preserve">Fact#: 358757 Rec#: 18010 CESAR ORLANDO VALLEJO VERA </t>
  </si>
  <si>
    <t>IC-7064</t>
  </si>
  <si>
    <t xml:space="preserve">Fact#: 359750 Rec#: 18009 SANTANA MORENO SAUL AUGUSTO </t>
  </si>
  <si>
    <t>IC-7063</t>
  </si>
  <si>
    <t xml:space="preserve">Fact#: 358323 Rec#: 18008 EDDA GLADYS PARRALES GOMEZ </t>
  </si>
  <si>
    <t>IC-7062</t>
  </si>
  <si>
    <t xml:space="preserve">Fact#: 352498-354843-357243 Rec#: 18007 PONCE GANCHOZO MARICELA RAQUEL  </t>
  </si>
  <si>
    <t>IC-7061</t>
  </si>
  <si>
    <t xml:space="preserve">Fact#: 358993 Rec#: 18006 ESTUPIÑAN BAJAÑA JORDAN EDWARD </t>
  </si>
  <si>
    <t>IC-7060</t>
  </si>
  <si>
    <t xml:space="preserve">Fact#: 358941 Rec#: 18005 JOSE ANTONIO CABEZAS BURGOS </t>
  </si>
  <si>
    <t>IC-7059</t>
  </si>
  <si>
    <t xml:space="preserve">Fact#: 360086 Rec#: 18004 SANCHEZ MENDOZA ANA ADELA </t>
  </si>
  <si>
    <t>IC-7058</t>
  </si>
  <si>
    <t xml:space="preserve">Fact#: 359875 Rec#: 18003 TRUJILL0 ELJURI ROBERTO FARID </t>
  </si>
  <si>
    <t>IC-7057</t>
  </si>
  <si>
    <t xml:space="preserve">Fact#: 360370 Rec#: 18002 BANCHON GONZALEZ YANINA DENISSE </t>
  </si>
  <si>
    <t>IC-7056</t>
  </si>
  <si>
    <t xml:space="preserve">Fact#: 357773-360244 Rec#: 18001 CAMACHO RONQUILLO WASHINGTON LEONARDO </t>
  </si>
  <si>
    <t>IC-7055</t>
  </si>
  <si>
    <t xml:space="preserve">Fact#: 360741 Rec#: 18000 SEGURIDAD &amp; PROTECCION TECNICA SEPROTECSECURITY CIA. LTDA.  </t>
  </si>
  <si>
    <t>IC-7054</t>
  </si>
  <si>
    <t xml:space="preserve">Fact#: 357194-359658 Rec#: 17999 VERA DOMINGUEZ JOSE MARCELO </t>
  </si>
  <si>
    <t>IC-7053</t>
  </si>
  <si>
    <t xml:space="preserve">Fact#: 357396-359865 Rec#: 17998 VERA VELA ANA MARIA </t>
  </si>
  <si>
    <t>IC-7052</t>
  </si>
  <si>
    <t xml:space="preserve">Fact#: 358672 Rec#: 17997 WILLINGTON HUGO ROSALES MEDINA </t>
  </si>
  <si>
    <t>IC-7051</t>
  </si>
  <si>
    <t xml:space="preserve">Fact#: 359856 Rec#: 17996 JIMENEZ OCHOA LUIS ENRIQUE </t>
  </si>
  <si>
    <t>IC-7050</t>
  </si>
  <si>
    <t xml:space="preserve">Fact#: 354150-356561-359036 Rec#: 17995 QUIÑONEZ SIMISTERRA CARLOS EFREN </t>
  </si>
  <si>
    <t>IC-7049</t>
  </si>
  <si>
    <t>Fact#: 349070-351256-353586 Rec#: 33213 RODRIGUEZ Y DUQUE JORGE</t>
  </si>
  <si>
    <t>IC-7029</t>
  </si>
  <si>
    <t xml:space="preserve">Fact#: 356470-358947 Rec#: 33212 DANIELA MELISSA MORAN RUGEL </t>
  </si>
  <si>
    <t>IC-7028</t>
  </si>
  <si>
    <t>N/D PACIFICO TRANSF. CANCELACIÓN DERECHO DE CONCESIONES 0.50% 1ER  TRIMESTRE ENE A MAR 2020, TELEFONIA LARGA DISTANCIA INTERNACIONAL FACTURA#233201</t>
  </si>
  <si>
    <t>N/D PACIFICO TRANSF. CANCELACIÓN DERECHO DE CONCESIONES 0.50% 1ER TRIMESTRE ENE A MAR 2020, TELEFONIA FIJA LOCAL FACTURA#233200</t>
  </si>
  <si>
    <t>NDL-59</t>
  </si>
  <si>
    <t>N/D PACIFICO TRANSF. PAGO DE FONDOS DE RESERVA MES DE ABRIL 2021</t>
  </si>
  <si>
    <t xml:space="preserve">Fact#: 358688 Rec#: 17994 CARLOS ENRIQUE TAPIA TAPIA </t>
  </si>
  <si>
    <t>IC-7012</t>
  </si>
  <si>
    <t xml:space="preserve">Fact#: 351626-353956-356371 Rec#: 17993 DIOCELINA JACQUELINE HERNANDEZ CRUZ </t>
  </si>
  <si>
    <t>IC-7011</t>
  </si>
  <si>
    <t xml:space="preserve">Fact#: 358449 Rec#: 17992 ROSA MARGARITA  BARRIGA CANTOS </t>
  </si>
  <si>
    <t>IC-7010</t>
  </si>
  <si>
    <t xml:space="preserve">Fact#: 358615 Rec#: 17991 MARIA DEL ROSARIO GUZMAN MASPONS </t>
  </si>
  <si>
    <t>IC-7009</t>
  </si>
  <si>
    <t xml:space="preserve">Fact#: 354766-357166-359629 Rec#: 17990 LARA MARURI SANDRA ELIZABETH </t>
  </si>
  <si>
    <t>IC-7008</t>
  </si>
  <si>
    <t xml:space="preserve">Fact#: 4274 Rec#: 17989 CRUZ SANTANA MARCOS BOLIVAR </t>
  </si>
  <si>
    <t>IC-7007</t>
  </si>
  <si>
    <t xml:space="preserve">Fact#: 360647 Rec#: 17988 GUACHO LEMA JORGE LUIS </t>
  </si>
  <si>
    <t>IC-7006</t>
  </si>
  <si>
    <t xml:space="preserve">Fact#: 358948 Rec#: 17987 PRISCILA NORALMA DELA AVENDANO </t>
  </si>
  <si>
    <t>IC-7005</t>
  </si>
  <si>
    <t xml:space="preserve">Fact#: 4319 Rec#: 17986 ZABALA BARRIONUEVO RITA CECILIA </t>
  </si>
  <si>
    <t>IC-7004</t>
  </si>
  <si>
    <t xml:space="preserve">Fact#: 353796-356218-358700 Rec#: 17985 BRYAN JOEL BURGOS GALARZA </t>
  </si>
  <si>
    <t>IC-7003</t>
  </si>
  <si>
    <t xml:space="preserve">Fact#: 354504-356910-359373 Rec#: 17984 CAMPUZANO CASTILLO TOMAS ROLANDO </t>
  </si>
  <si>
    <t>IC-7002</t>
  </si>
  <si>
    <t xml:space="preserve">Fact#: 353931-356348-358826 Rec#: 17983 ALEX EMILIO TELLO CEDEÑO </t>
  </si>
  <si>
    <t>IC-7001</t>
  </si>
  <si>
    <t xml:space="preserve">Fact#: 358447 Rec#: 17982 MARIA DEL CARMEN VERA VALVERDE </t>
  </si>
  <si>
    <t>IC-7000</t>
  </si>
  <si>
    <t xml:space="preserve">Fact#: 360506 Rec#: 17981 FILUS S.A </t>
  </si>
  <si>
    <t>IC-6999</t>
  </si>
  <si>
    <t xml:space="preserve">Fact#: 360505 Rec#: 17980 FILUS S.A </t>
  </si>
  <si>
    <t>IC-6998</t>
  </si>
  <si>
    <t xml:space="preserve">Fact#: 4468 Rec#: 17979 INKA BURGER </t>
  </si>
  <si>
    <t>IC-6997</t>
  </si>
  <si>
    <t xml:space="preserve">Fact#: 356136-358618 Rec#: 17978 RAUL ARTURO LEON ORTIZ </t>
  </si>
  <si>
    <t>IC-6996</t>
  </si>
  <si>
    <t xml:space="preserve">Fact#: 356672-359144 Rec#: 17977 RAMIREZ RUIZ MILTON EMILIO </t>
  </si>
  <si>
    <t>IC-6995</t>
  </si>
  <si>
    <t xml:space="preserve">Fact#: 359063 Rec#: 17976 CARRILLO ANCHUNDIA FLOR MARIA </t>
  </si>
  <si>
    <t>IC-6994</t>
  </si>
  <si>
    <t xml:space="preserve">Fact#: 360626 Rec#: 17975 CORPORACION DE TRANSPORTISTAS DEL ECUADOR S.A. </t>
  </si>
  <si>
    <t>IC-6993</t>
  </si>
  <si>
    <t xml:space="preserve">Fact#: 356276-358754 Rec#: 17974 RAMIRO RAMON TOALA GARCIA </t>
  </si>
  <si>
    <t>IC-6992</t>
  </si>
  <si>
    <t xml:space="preserve">Fact#: 358783 Rec#: 17973 FELIX EDUARDO CARRERA CEDEÑO </t>
  </si>
  <si>
    <t>IC-6991</t>
  </si>
  <si>
    <t xml:space="preserve">Fact#: 354014-356427-358903 Rec#: 17972 RAWAD MACHLB BZEIH BARAKAT </t>
  </si>
  <si>
    <t>IC-6990</t>
  </si>
  <si>
    <t xml:space="preserve">Fact#: 356787-359259 Rec#: 17971 GUTIERREZ HERNANDEZ RICARDO ALBERTO </t>
  </si>
  <si>
    <t>IC-6989</t>
  </si>
  <si>
    <t>Fact#: 353390-355821-358306 Rec#: 33211 LORENA VANONI ARMIJOS</t>
  </si>
  <si>
    <t>IC-6988</t>
  </si>
  <si>
    <t>Fact#: 359106 Rec#: 33210 SORIANO SUAREZ GUILBERT SAUL</t>
  </si>
  <si>
    <t>IC-6987</t>
  </si>
  <si>
    <t>Fact#: 358400 Rec#: 33209 FAUSTO LEONARDO  ORTIZ DE LA CADENA</t>
  </si>
  <si>
    <t>IC-6986</t>
  </si>
  <si>
    <t>Fact#: 355932-358413 Rec#: 33208 NELSON SAVITRI  VELASCO PAZMIÑO</t>
  </si>
  <si>
    <t>IC-6985</t>
  </si>
  <si>
    <t>Fact#: 356139-358622 Rec#: 33207 EDISON GEOVANNY MEDINA SANGOLUISA</t>
  </si>
  <si>
    <t>IC-6984</t>
  </si>
  <si>
    <t>Fact#: 358409 Rec#: 33206 HUGO ANTONIO SALMERON ACOSTA</t>
  </si>
  <si>
    <t>IC-6983</t>
  </si>
  <si>
    <t>Fact#: 359833 Rec#: 33205 CASTRO ESPINALES LUCELINA PRIMITIVA</t>
  </si>
  <si>
    <t>IC-6982</t>
  </si>
  <si>
    <t>Fact#: 358313 Rec#: 33204 JORGE ALFREDO FRANCO MORAN</t>
  </si>
  <si>
    <t>IC-6981</t>
  </si>
  <si>
    <t>Fact#: 357496-359964 Rec#: 33203 ANDRADE FLORENCIA  EMILIO JOSE</t>
  </si>
  <si>
    <t>IC-6980</t>
  </si>
  <si>
    <t>Fact#: 359207 Rec#: 33202 PAZMINO PRIETO SIXTO JAVIER</t>
  </si>
  <si>
    <t>IC-6978</t>
  </si>
  <si>
    <t xml:space="preserve">Fact#: 343124-346152 Rec#: 33201 ROSERO CRUZ MARIA AUXILIADORA </t>
  </si>
  <si>
    <t>IC-6956</t>
  </si>
  <si>
    <t xml:space="preserve">Fact#: 357932-357934-360469-360471 Rec#: 33200 JUAYATABC TELEVISION S.A. </t>
  </si>
  <si>
    <t>IC-6955</t>
  </si>
  <si>
    <t>Fact#: 360577 Rec#: 33199 DATA TOOLS S.A.</t>
  </si>
  <si>
    <t>IC-6954</t>
  </si>
  <si>
    <t>Fact#: 360477 Rec#: 33198 WANHAI LINES ECUADOR S.A.</t>
  </si>
  <si>
    <t>IC-6953</t>
  </si>
  <si>
    <t>N/D PACIFICO TRANSF. CANCELACIÓN FODETEL 1% 1ER TRIMESTRE ENE A MAR 2021 POR TELEFONIA LARGA DISTANCIA INTERNACIONAL</t>
  </si>
  <si>
    <t>N/D PACIFICO TRANSF. CANCELACIÓN FODETEL 1% 4TO TRIMESTRES ENE A MAR 2021 TELEFONIA FIJA LOCAL</t>
  </si>
  <si>
    <t>NDL-57</t>
  </si>
  <si>
    <t xml:space="preserve">Fact#: 359935 Rec#: 17970 MAYORGA ASPIAZU DARWIN RODY </t>
  </si>
  <si>
    <t>IC-6933</t>
  </si>
  <si>
    <t xml:space="preserve">Fact#: 357825-360293 Rec#: 17969 REYES ZAMBRANO MAYDA TRINIDAD </t>
  </si>
  <si>
    <t>IC-6932</t>
  </si>
  <si>
    <t xml:space="preserve">Fact#: 359372 Rec#: 17968 BERMELLO PONCE SALBADOR ATILIO </t>
  </si>
  <si>
    <t>IC-6931</t>
  </si>
  <si>
    <t xml:space="preserve">Fact#: 321848-324595-327377-330148-333008-335932-338877-341873-345396-347898 Rec#: 17967 JIMENEZ BARBERAN DANIELA JESSICA </t>
  </si>
  <si>
    <t>IC-6930</t>
  </si>
  <si>
    <t xml:space="preserve">Fact#: 352540-354883-357279 Rec#: 17966 RIVADENEIRA ZAMBRANO ANGEL FAUSTO </t>
  </si>
  <si>
    <t>IC-6929</t>
  </si>
  <si>
    <t xml:space="preserve">Fact#: 357234-359699 Rec#: 17965 HERRERA LOOR GUILLERMO NILBERTO </t>
  </si>
  <si>
    <t>IC-6928</t>
  </si>
  <si>
    <t xml:space="preserve">Fact#: 359899 Rec#: 17964 PARADA PARRA MIGUEL ANGEL </t>
  </si>
  <si>
    <t>IC-6927</t>
  </si>
  <si>
    <t>Fact#: 359318 Rec#: 33197 GUZMAN CELLERI GINGER DEL ROCIO</t>
  </si>
  <si>
    <t>IC-6944</t>
  </si>
  <si>
    <t>N/D PACIFICO TRANSF. ANTICIPO A FACTURA DE MAYO 2021 A PABLO BAQUERIZO POR HONORARIOS PROFESIONALES</t>
  </si>
  <si>
    <t>N/D PACIFICO TRANSF. ROLES DE PAGO 1ERA QUINCENA MES DE MAYO 2021</t>
  </si>
  <si>
    <t>N/D PACIFICO TRANSF. REEMBOLSO A MANUEL MERELO POR MOVILIZACIÓN DÍAS 03 AL  07 MAY 2021, MOUSE Y DETALLE POR EL DÍA DE LA MADRE</t>
  </si>
  <si>
    <t>N/D PACIFICO TRANSF. CANCELACIÓN DE FACTURA#5249737 CNEL EP</t>
  </si>
  <si>
    <t>N/D PACIFICO TRANSF. CANCELACIÓN DE FACTURA#29704036 CNEL EP</t>
  </si>
  <si>
    <t>NDL-16</t>
  </si>
  <si>
    <t>N/D PACIFICO TRANSF. CANCELACIÓN DE FACTURA CNEL EP COD:200017298429, PORTAL AL SOL, C.T.V.</t>
  </si>
  <si>
    <t>N/D PACIFICO TRANSF. CANCELACIÓN DE FACTURA#29749038 CNEL EP</t>
  </si>
  <si>
    <t>N/D PACIFICO TRANSF. CANCELACIÓN DE FACTURA#29750806 CNEL EP</t>
  </si>
  <si>
    <t>Fact#: 360406 Rec#: 33196 LG ELECTRONICS PANAMA S.A</t>
  </si>
  <si>
    <t>IC-6942</t>
  </si>
  <si>
    <t>Fact#: 360578 Rec#: 33195 FERRUX S.A.</t>
  </si>
  <si>
    <t>IC-6941</t>
  </si>
  <si>
    <t>Fact#: 358716 Rec#: 17963 LORENA LISSET NUÑEZ RODRIGUEZ</t>
  </si>
  <si>
    <t>IC-6926</t>
  </si>
  <si>
    <t>Fact#: 4258 Rec#: 17962 CACUANGO LINCANGO EDISON FABIAN</t>
  </si>
  <si>
    <t>IC-6925</t>
  </si>
  <si>
    <t>Fact#: 359377 Rec#: 17961 VALENCIA NIEVES BYRON BOLIVAR</t>
  </si>
  <si>
    <t>IC-6924</t>
  </si>
  <si>
    <t>Fact#: 354136-356546-359021 Rec#: 17960 CORTEZ ORDOÑEZ GABY GERALDINE</t>
  </si>
  <si>
    <t>IC-6923</t>
  </si>
  <si>
    <t>Fact#: 360709 Rec#: 17959 MIRANDA COPPIANO JUAN CARLOS</t>
  </si>
  <si>
    <t>IC-6922</t>
  </si>
  <si>
    <t>Fact#: 354839-357239-359704 Rec#: 17958 BARZOLA ARREAGA IVAN ABEL</t>
  </si>
  <si>
    <t>IC-6921</t>
  </si>
  <si>
    <t>Fact#: 324686-327478-330250-333111-336038-338984-341979-345502-348005 Rec#: 17957 RODRIGUEZ Y DUQUE JORGE</t>
  </si>
  <si>
    <t>IC-6920</t>
  </si>
  <si>
    <t>Fact#: 354674-357075-359543 Rec#: 17956 BIMBELA HEREDIA AXEL AARON</t>
  </si>
  <si>
    <t>IC-6919</t>
  </si>
  <si>
    <t>Fact#: 360276 Rec#: 17955 FALQUEZ SALAVARRIA PATRICIA AZUCENA</t>
  </si>
  <si>
    <t>IC-6918</t>
  </si>
  <si>
    <t>Fact#: 1341-1547-1746-1936-2141-2357-2581-2894-3144-3389 Rec#: 33194 CENTRO DE CAPACITACION ECUADOR CCDE CIA. LTDA.</t>
  </si>
  <si>
    <t>IC-6917</t>
  </si>
  <si>
    <t>Fact#: 1336 Rec#: 33193 CENTRO DE CAPACITACION ECUADOR CCDE CIA. LTDA.</t>
  </si>
  <si>
    <t>IC-6916</t>
  </si>
  <si>
    <t>Fact#: 356708-359180 Rec#: 33192 PAZ SANCHEZ ROXANA MICHELLE</t>
  </si>
  <si>
    <t>IC-6915</t>
  </si>
  <si>
    <t>Fact#: 360203 Rec#: 33191 CORAIZACA RODRIGUEZ ROBINSON UBALDO</t>
  </si>
  <si>
    <t>IC-6914</t>
  </si>
  <si>
    <t>Fact#: 360405 Rec#: 33190 DORCIEN S.A</t>
  </si>
  <si>
    <t>IC-6913</t>
  </si>
  <si>
    <t>SALAZAR TELLO NICOLAS EDUARDO CANCELA TELEFONO 3900172 ABONA SGTE FACTURA, PAGO WESTERN UNION</t>
  </si>
  <si>
    <t>AT-3281</t>
  </si>
  <si>
    <t>Fact#: 354716-357115-359581 Rec#: 17954 GUARANDA SALAZAR MILTON JUAN</t>
  </si>
  <si>
    <t>IC-6889</t>
  </si>
  <si>
    <t>Fact#: 357132-359597 Rec#: 17953 CORTEZ CANTOS  PEDRO PABLO</t>
  </si>
  <si>
    <t>IC-6888</t>
  </si>
  <si>
    <t>Fact#: 359594 Rec#: 17952 CHUCA CHANCAY ANDREA BETZABETH</t>
  </si>
  <si>
    <t>IC-6887</t>
  </si>
  <si>
    <t>Fact#: 358402 Rec#: 17951 SANDRA PATRICIA MOREJON LLANOS</t>
  </si>
  <si>
    <t>IC-6886</t>
  </si>
  <si>
    <t>Fact#: 359131 Rec#: 17950 CASTRO DORADO MARJORIE LUCIA</t>
  </si>
  <si>
    <t>IC-6885</t>
  </si>
  <si>
    <t>Fact#: 356440-358916 Rec#: 17949 ELIDA DEL CARMEN MOREIRA VELEZ</t>
  </si>
  <si>
    <t>IC-6884</t>
  </si>
  <si>
    <t>Fact#: 359715 Rec#: 17948 CERCADO MENDOZA MARIA AUXILIADORA</t>
  </si>
  <si>
    <t>IC-6883</t>
  </si>
  <si>
    <t>Fact#: 356800-359272 Rec#: 17947 CORTEZ AVILES PEDRO ROGELIO</t>
  </si>
  <si>
    <t>IC-6882</t>
  </si>
  <si>
    <t>Fact#: 360206 Rec#: 17946 MORANTE AVILA CESAR HIPOLITO</t>
  </si>
  <si>
    <t>IC-6881</t>
  </si>
  <si>
    <t>Fact#: 360676 Rec#: 17945 REX PLASTICS S.A.</t>
  </si>
  <si>
    <t>IC-6880</t>
  </si>
  <si>
    <t>Fact#: 356731-359205 Rec#: 33189 PERALTA CASTILLO ELSA DEL ROCIO</t>
  </si>
  <si>
    <t>IC-6879</t>
  </si>
  <si>
    <t>Fact#: 360503 Rec#: 33188 ELECTROMOOM S.A.</t>
  </si>
  <si>
    <t>IC-6878</t>
  </si>
  <si>
    <t>Fact#: 359753 Rec#: 17944 ZAMBRANO RIVERA EDINSON EDGAR</t>
  </si>
  <si>
    <t>IC-6877</t>
  </si>
  <si>
    <t>Fact#: 4321 Rec#: 17943 SALINAS GONZALEZ JAIME PATRICIO</t>
  </si>
  <si>
    <t>IC-6876</t>
  </si>
  <si>
    <t>Fact#: 359565 Rec#: 17942 CASTRO BARZOLA KEVIN JONATHAN</t>
  </si>
  <si>
    <t>IC-6875</t>
  </si>
  <si>
    <t>Fact#: 358366 Rec#: 17941 MICHELLE LAI YIM LOPEZ CORDOVA</t>
  </si>
  <si>
    <t>IC-6874</t>
  </si>
  <si>
    <t>Fact#: 357162-359625 Rec#: 17940 BERMEO ANDRADE RITA AZUCENA</t>
  </si>
  <si>
    <t>IC-6871</t>
  </si>
  <si>
    <t>Fact#: 355977-358459 Rec#: 17939 ENCALADA SANCHEZ NIEVES ELIZABETH</t>
  </si>
  <si>
    <t>IC-6870</t>
  </si>
  <si>
    <t>IC-6858</t>
  </si>
  <si>
    <t>ZAMBRANO MOREIRA LUIS ALFREDO  CANCLEA TELEFONO 3906819 ABONA SGTE FACTURA, PAGO WESTERN UNION</t>
  </si>
  <si>
    <t>AT-3280</t>
  </si>
  <si>
    <t>N/D PACIFICO CANCELACION DE FACTURA#75163979 OTECEL S.A. CUOTA 11/24</t>
  </si>
  <si>
    <t>Fact#: 360823 Rec#: 17937 T &amp; C ECUADOR SETCEC S.A.</t>
  </si>
  <si>
    <t>IC-6979</t>
  </si>
  <si>
    <t>Fact#: 357841-360314 Rec#: 33182 ROMERO SORNOZA LUIS ALFREDO</t>
  </si>
  <si>
    <t>IC-6846</t>
  </si>
  <si>
    <t>Fact#: 356363-358843 Rec#: 33186 RICARDO ARMANDO COLOMA MOLINA</t>
  </si>
  <si>
    <t>IC-6845</t>
  </si>
  <si>
    <t>Fact#: 359892 Rec#: 33185 JAIME ALBERTO  RINCON GOMEZ</t>
  </si>
  <si>
    <t>IC-6844</t>
  </si>
  <si>
    <t>Fact#: 360535 Rec#: 33184 JORGE ARTURO ZANABRIA VILLAMAR</t>
  </si>
  <si>
    <t>IC-6843</t>
  </si>
  <si>
    <t>Fact#: 356400-358875 Rec#: 33183 XAVIER ALFREDO ZANABRIA VILLAMAR</t>
  </si>
  <si>
    <t>IC-6842</t>
  </si>
  <si>
    <t>Fact#: 339736-343279 Rec#: 33181 COBREXLEG SA</t>
  </si>
  <si>
    <t>IC-6841</t>
  </si>
  <si>
    <t>Fact#: 360385 Rec#: 33180 ASOC. DE PROPIETARIOS URB. VIA AL SOL</t>
  </si>
  <si>
    <t>IC-6840</t>
  </si>
  <si>
    <t>Fact#: 359158 Rec#: 17938 YANEZ ARROYO LUIS ALBERTO</t>
  </si>
  <si>
    <t>IC-6839</t>
  </si>
  <si>
    <t>Fact#: 359268 Rec#: 17936 CHAVEZ ZAMBRANO MARIA DOLORES</t>
  </si>
  <si>
    <t>IC-6837</t>
  </si>
  <si>
    <t>Fact#: 358282-360820 Rec#: 17935 KAT SUSPENSION AUTOMOTRIZ S.A.</t>
  </si>
  <si>
    <t>IC-6836</t>
  </si>
  <si>
    <t>Fact#: 353811-356233-358715 Rec#: 17934 SANDRA ELIZABETH BARBERAN GUADAMUD</t>
  </si>
  <si>
    <t>IC-6835</t>
  </si>
  <si>
    <t>Fact#: 357437-359905 Rec#: 17933 SANCHEZ CONSTANTE RICHARD ALBERTO</t>
  </si>
  <si>
    <t>IC-6834</t>
  </si>
  <si>
    <t>Fact#: 357379-359848 Rec#: 17932 VERA DEL PEZO DOLORES VICTORIA</t>
  </si>
  <si>
    <t>IC-6833</t>
  </si>
  <si>
    <t>Fact#: 357047-359514 Rec#: 17931 BALSECA CALVA GRACIELA RAQUEL</t>
  </si>
  <si>
    <t>IC-6832</t>
  </si>
  <si>
    <t>Fact#: 356293-358770 Rec#: 17930 ALONSO RIGOBERTO VALENCIA CHICA</t>
  </si>
  <si>
    <t>IC-6831</t>
  </si>
  <si>
    <t>Fact#: 354446-356850-359319 Rec#: 17929 ASTUDILLO JARA ISRAEL WILLIAM</t>
  </si>
  <si>
    <t>IC-6829</t>
  </si>
  <si>
    <t>Fact#: 359045 Rec#: 17928 PINO MATAMOROS GALO EFRAIN</t>
  </si>
  <si>
    <t>IC-6828</t>
  </si>
  <si>
    <t>Fact#: 359231 Rec#: 17927 PARRALES GONZALEZ NIXA JASMIN</t>
  </si>
  <si>
    <t>IC-6827</t>
  </si>
  <si>
    <t>Fact#: 357003-359470 Rec#: 17926 ANDRADE AMOROZO AUGUSTO GUIDO</t>
  </si>
  <si>
    <t>IC-6826</t>
  </si>
  <si>
    <t>Fact#: 356177-358660 Rec#: 17925 MAGALY BETSABETH NAVARRETE LOOR</t>
  </si>
  <si>
    <t>IC-6825</t>
  </si>
  <si>
    <t>Fact#: 344439-347184-349660 Rec#: 17924 ARIAS RIVERA SONIA CARMEN</t>
  </si>
  <si>
    <t>IC-6824</t>
  </si>
  <si>
    <t>Fact#: 356451-358928 Rec#: 17923 NARCISA MIRELLA ANDRADE SALTOS</t>
  </si>
  <si>
    <t>IC-6823</t>
  </si>
  <si>
    <t>Fact#: 360688 Rec#: 17922 ALVARADO BASURTO SEGUNDO GABRIEL</t>
  </si>
  <si>
    <t>IC-6822</t>
  </si>
  <si>
    <t>Fact#: 357063-359532 Rec#: 17921 MARIN CESAR EDUARDO</t>
  </si>
  <si>
    <t>IC-6821</t>
  </si>
  <si>
    <t>Fact#: 358284-360822 Rec#: 17920 SAKURA HATSUMI INTERNACIONAL EXPORTADORA S.A</t>
  </si>
  <si>
    <t>IC-6820</t>
  </si>
  <si>
    <t>Fact#: 359252 Rec#: 17919 RIVADENEIRA SACON GRACE ALEXANDRA</t>
  </si>
  <si>
    <t>IC-6819</t>
  </si>
  <si>
    <t>Fact#: 359821 Rec#: 17918 JOSE ANTONIO  DIAZ ACOSTA</t>
  </si>
  <si>
    <t>IC-6818</t>
  </si>
  <si>
    <t>Fact#: 354347-356751-359225 Rec#: 17917 PENA PAREDES PEDRO PABLO</t>
  </si>
  <si>
    <t>IC-6817</t>
  </si>
  <si>
    <t>JOMALUNKA S.A CANCELA TELEFONO 3902004 ABONA SGTE FACTURA, PAGO WESTERN UNION</t>
  </si>
  <si>
    <t>AT-3278</t>
  </si>
  <si>
    <t>N/D PACIFICO TRANSF. PAGO PLLAS. IESS NORMAL MES DE ABRIL 2021, COMP#142536655 A PABLO BAQUERIZO</t>
  </si>
  <si>
    <t>N/D PACIFICO TRANSF. PAGO PLLAS. FONDOS DE RESERVA MES DE ABRIL 2021, COMP#21024488</t>
  </si>
  <si>
    <t>N/D PACIFICO TRANSF. PAGO PLLAS. IESS PREST. QUIROGRAFARIO MES DE ABRIL 2021, COMP#34073952</t>
  </si>
  <si>
    <t>N/D PACIFICO TRANSF. PAGO PLLAS. IESS PREST. HIPOTECARIO MES DE ABRIL 2021, COMP#11410924</t>
  </si>
  <si>
    <t>N/D PACIFICO TRANSF. PAGO DE PLLAS. AJUSTE MES DE ABRIL 2021, COMP#142499334</t>
  </si>
  <si>
    <t>N/D PACIFICO TRANSF. PAGO DE PLLAS. IESS NORMALES MES DE ABRIL-2021, COMP#142498289</t>
  </si>
  <si>
    <t>N/D PACIFICO TRANSF. CANCELACIÓN DE FACTURA#5301942 CNEL EP</t>
  </si>
  <si>
    <t>N/D PACIFICO TRANSF. CANCELACIÓN DE FACTURA#5115490 CNEL EP</t>
  </si>
  <si>
    <t>N/D PACIFICO TRANSF. CANCELACIÓN DE FACTURAS#172386605, 172386606, 172386607, 172386608 CNT EP</t>
  </si>
  <si>
    <t>N/D PACIFICO TRANSF. CANCELACIÓN DE FACTURA#172386609 CNT EP</t>
  </si>
  <si>
    <t>Fact#: 360771 Rec#: 33231 REPROLIMIT CIA.LTDA</t>
  </si>
  <si>
    <t>IC-7139</t>
  </si>
  <si>
    <t>Fact#: 352668-355014-357407 Rec#: 17916 RIZZO BASTIDAS CECILIA ELIZABETH</t>
  </si>
  <si>
    <t>IC-6806</t>
  </si>
  <si>
    <t>Fact#: 357183-359646 Rec#: 17915 FREIRE ANDRADE PAOLA MARIA</t>
  </si>
  <si>
    <t>IC-6805</t>
  </si>
  <si>
    <t>Fact#: 354272-356681-359153 Rec#: 17914 SALAZAR MONTIEL ABEL OLIMPO</t>
  </si>
  <si>
    <t>IC-6804</t>
  </si>
  <si>
    <t>Fact#: 354921-357317-359787 Rec#: 17913 IZQUIERDO NOBOA ANDREA STEFANIA</t>
  </si>
  <si>
    <t>IC-6803</t>
  </si>
  <si>
    <t>Fact#: 357307-359777 Rec#: 17912 LOPEZ MALDONADO CARLOS ROLANDO</t>
  </si>
  <si>
    <t>IC-6802</t>
  </si>
  <si>
    <t>Fact#: 358675 Rec#: 17911 ULISES MARTIN VARGAS FIGUEROA</t>
  </si>
  <si>
    <t>IC-6801</t>
  </si>
  <si>
    <t>Fact#: 4145-4361 Rec#: 17910 ALVAREZ MOLINA PAUL ALEJANDRO</t>
  </si>
  <si>
    <t>IC-6800</t>
  </si>
  <si>
    <t>Fact#: 358199-360735 Rec#: 17909 FERNANDEZ CEVALLOS S.A FERCEVSA</t>
  </si>
  <si>
    <t>IC-6799</t>
  </si>
  <si>
    <t>Fact#: 358198-360734 Rec#: 17908 FERNANDEZ CEVALLOS S.A FERCEVSA</t>
  </si>
  <si>
    <t>IC-6798</t>
  </si>
  <si>
    <t>Fact#: 4003-4221-4447 Rec#: 17907 BORJA UYANA DANIEL GENARO</t>
  </si>
  <si>
    <t>IC-6797</t>
  </si>
  <si>
    <t>Fact#: 360396 Rec#: 17906 ASOCIACION DE PROPIETARIOS VALLE ALTO ETAPA PARIS</t>
  </si>
  <si>
    <t>IC-6796</t>
  </si>
  <si>
    <t>Fact#: 358820 Rec#: 17905 NANCY ESTHELA SANCHEZ</t>
  </si>
  <si>
    <t>IC-6795</t>
  </si>
  <si>
    <t>Fact#: 356236-358718 Rec#: 17904 ALEXANDER WELLINGTON ALVARADO CARRIEL</t>
  </si>
  <si>
    <t>IC-6794</t>
  </si>
  <si>
    <t>Fact#: 359533 Rec#: 17903 SARMIENTO VIVEROS ALEXANDRA ELIZABETH</t>
  </si>
  <si>
    <t>IC-6793</t>
  </si>
  <si>
    <t>Fact#: 356389-358865 Rec#: 17902 JAVIER JOHNNY VALLEJO NUÑEZ</t>
  </si>
  <si>
    <t>IC-6792</t>
  </si>
  <si>
    <t>Fact#: 358490 Rec#: 17901 LOPEZ LOPEZ WASHINGTON FERMIN</t>
  </si>
  <si>
    <t>IC-6791</t>
  </si>
  <si>
    <t>Fact#: 359922 Rec#: 17900 PILLIGUA ANCHUNDIA SEGUNDO BAUDILLO</t>
  </si>
  <si>
    <t>IC-6790</t>
  </si>
  <si>
    <t>Fact#: 328604-331430-334343-337277-340268-343798 Rec#: 33179 KEVIN ALEXANDER PINO BERMELLO</t>
  </si>
  <si>
    <t>IC-6789</t>
  </si>
  <si>
    <t>Fact#: 360481 Rec#: 33178 AUTOMERCADO S.A.</t>
  </si>
  <si>
    <t>IC-6788</t>
  </si>
  <si>
    <t>Fact#: 360482 Rec#: 33177 AUTOMERCADO S.A.</t>
  </si>
  <si>
    <t>IC-6787</t>
  </si>
  <si>
    <t>Fact#: 360485 Rec#: 33176 ANEMASA S.A.</t>
  </si>
  <si>
    <t>IC-6786</t>
  </si>
  <si>
    <t>Fact#: 360519 Rec#: 33175 CHRISTIAN JAVIER MIDEROS ROMERO</t>
  </si>
  <si>
    <t>IC-6785</t>
  </si>
  <si>
    <t>Fact#: 360683 Rec#: 17899 JARRIN LOPEZ VERONICA ELIZABETH</t>
  </si>
  <si>
    <t>IC-6778</t>
  </si>
  <si>
    <t>Fact#: 360713 Rec#: 17898 MERCHAN BALON CHRISTOPHER FERNANDO</t>
  </si>
  <si>
    <t>IC-6777</t>
  </si>
  <si>
    <t>Fact#: 353997-356411-358886 Rec#: 17897 CARMEN LUISA PORTUGAL JACOME</t>
  </si>
  <si>
    <t>IC-6776</t>
  </si>
  <si>
    <t>Fact#: 356883-359347 Rec#: 17896 VELASTEGUI COELLAR MICHAEL PATRICIO</t>
  </si>
  <si>
    <t>IC-6775</t>
  </si>
  <si>
    <t>Fact#: 354797-357196-359660 Rec#: 17895 FRANCO RODRIGUEZ FEDERICO ENRIQUE</t>
  </si>
  <si>
    <t>IC-6774</t>
  </si>
  <si>
    <t>Fact#: 357459-359927 Rec#: 17894 FLORES ORTEGA MERCEDES ROCIO</t>
  </si>
  <si>
    <t>IC-6772</t>
  </si>
  <si>
    <t>Fact#: 356799-359271 Rec#: 17893 CASTILLO PAZMINO ANTHONI AARON</t>
  </si>
  <si>
    <t>IC-6771</t>
  </si>
  <si>
    <t>Fact#: 357628-360103 Rec#: 17892 BARBERAN BRIONES CARMEN ASUNCION</t>
  </si>
  <si>
    <t>IC-6770</t>
  </si>
  <si>
    <t>Fact#: 355902-358381 Rec#: 17891 EDDY MANUEL CHAVEZ CEDEÑO</t>
  </si>
  <si>
    <t>IC-6768</t>
  </si>
  <si>
    <t>Fact#: 354364-356769-359242 Rec#: 17890 VALLE GONZALEZ LIDIA ELIZABETH</t>
  </si>
  <si>
    <t>IC-6767</t>
  </si>
  <si>
    <t>Fact#: 357172-359635 Rec#: 17889 ALZAMORA ALVARADO HECTOR JAVIER</t>
  </si>
  <si>
    <t>IC-6766</t>
  </si>
  <si>
    <t>Fact#: 356402-358877 Rec#: 17888 ALEX RICARDO POLIT LUNA</t>
  </si>
  <si>
    <t>IC-6765</t>
  </si>
  <si>
    <t>Fact#: 358429 Rec#: 17887 HAYDEE GANDIOSA  FALUGIANI MORA</t>
  </si>
  <si>
    <t>IC-6764</t>
  </si>
  <si>
    <t>Fact#: 356144-358627 Rec#: 17886 FREDY JHOVANY VARGAS LEON</t>
  </si>
  <si>
    <t>IC-6763</t>
  </si>
  <si>
    <t>Fact#: 356607-359078 Rec#: 17885 GOMEZ LOPEZ SAMUEL ELEODORO</t>
  </si>
  <si>
    <t>IC-6762</t>
  </si>
  <si>
    <t>Fact#: 354227-356634-359103 Rec#: 17884 PINCAY RUIZ VICENTA MARLENE</t>
  </si>
  <si>
    <t>IC-6761</t>
  </si>
  <si>
    <t>Fact#: 356723-359197 Rec#: 17883 MENDEZ VILLON CARMEN MARISOL</t>
  </si>
  <si>
    <t>IC-6760</t>
  </si>
  <si>
    <t>Fact#: 4064-4285 Rec#: 17882 ZAMBRANO OLMEDO VERONICA PATRICIA</t>
  </si>
  <si>
    <t>IC-6759</t>
  </si>
  <si>
    <t>Fact#: 356949-359414 Rec#: 17881 ANZULES LEMA JUAN GABRIEL</t>
  </si>
  <si>
    <t>IC-6758</t>
  </si>
  <si>
    <t>Fact#: 359721 Rec#: 17880 LAURIDO ROMERO MOISES ARGENIS</t>
  </si>
  <si>
    <t>IC-6757</t>
  </si>
  <si>
    <t xml:space="preserve">Fact#: 776-777 Rec#: 33174 F.V - AREA ANDINA S.A. </t>
  </si>
  <si>
    <t>IC-6755</t>
  </si>
  <si>
    <t xml:space="preserve">Fact#: 357554-360018 Rec#: 33173 ESTACIO NAPA HECTOR RICARDO </t>
  </si>
  <si>
    <t>IC-6754</t>
  </si>
  <si>
    <t>Fact#: 358295 Rec#: 33172 Corporación Nacional de Telecomunicaciones-CNT EP</t>
  </si>
  <si>
    <t>IC-6726</t>
  </si>
  <si>
    <t>Fact#: 358296 Rec#: 33171 Corporación Nacional de Telecomunicaciones-CNT EP</t>
  </si>
  <si>
    <t>IC-6725</t>
  </si>
  <si>
    <t>Fact#: 357565-360030 Rec#: 33170 CAMACHO SILVA JAVIER ENRIQUE</t>
  </si>
  <si>
    <t>IC-6723</t>
  </si>
  <si>
    <t>CHACON CALDERON SARITA MARIA DE LOS ANGEL CANCELA TELEFONO 3908129 ABONA SGTE FACTURA, BCO PACIFICO POR VENTANILLA</t>
  </si>
  <si>
    <t>AT-3277</t>
  </si>
  <si>
    <t>Fact#: 359421 Rec#: 33169 VILLON SORIANO DIOSELINA SOLEDAD</t>
  </si>
  <si>
    <t>IC-6712</t>
  </si>
  <si>
    <t>Fact#: 360597 Rec#: 33168 DELGADO VINTIMILLA CARLOS FERNANDO</t>
  </si>
  <si>
    <t>IC-6711</t>
  </si>
  <si>
    <t>Fact#: 358496 Rec#: 33167 VILLAO JURADO ANDREA BELEN</t>
  </si>
  <si>
    <t>IC-6710</t>
  </si>
  <si>
    <t>Fact#: 358424 Rec#: 33166 CARMEN NARCISA  JURADO PAREDES</t>
  </si>
  <si>
    <t>IC-6709</t>
  </si>
  <si>
    <t>Fact#: 356663-359134 Rec#: 33165 SUQUILANDA VERA MICHAEL ANTONIO</t>
  </si>
  <si>
    <t>IC-6708</t>
  </si>
  <si>
    <t>Fact#: 357410-359878 Rec#: 33164 SALTOS MATA FILADELFO VLADIMIR</t>
  </si>
  <si>
    <t>IC-6707</t>
  </si>
  <si>
    <t>Fact#: 360539 Rec#: 33163 CONSTRU-YA S.A.</t>
  </si>
  <si>
    <t>IC-6706</t>
  </si>
  <si>
    <t>Fact#: 360461-360462 Rec#: 33162 REFRIGERACIÓN INDUSTRIAL CORNEJO REFRICOR-EC CIA.</t>
  </si>
  <si>
    <t>IC-6705</t>
  </si>
  <si>
    <t>Fact#: 360742 Rec#: 33161 EMPRESA PUBLICA MUNICIPAL PARA LA GESTIÓN DE LA INNOVACIÓN  Y LA COMPETITIVIDAD, EP</t>
  </si>
  <si>
    <t>IC-6704</t>
  </si>
  <si>
    <t>Fact#: 4204-4430 Rec#: 17879 AGUILAR ECHEVERRIA LUIS FERNANDO</t>
  </si>
  <si>
    <t>IC-6702</t>
  </si>
  <si>
    <t>Fact#: 357775-360246 Rec#: 17878 REDROBAN MORA MAXIMO PATRICIO</t>
  </si>
  <si>
    <t>IC-6701</t>
  </si>
  <si>
    <t>Fact#: 359278 Rec#: 17877 AGUIRRE HURTADO KATHERINE ELIZABETH</t>
  </si>
  <si>
    <t>IC-6699</t>
  </si>
  <si>
    <t>Fact#: 359056 Rec#: 17876 MERCHAN  PEREZ FABIAN BERNARDINO</t>
  </si>
  <si>
    <t>IC-6698</t>
  </si>
  <si>
    <t>Fact#: 360351 Rec#: 17875 ASTUDILLO PIURI DOLORES LUZMILA</t>
  </si>
  <si>
    <t>IC-6697</t>
  </si>
  <si>
    <t>Fact#: 353826-356248-358730 Rec#: 17874 JONATHAN SAHI ALVES BAUTISTA</t>
  </si>
  <si>
    <t>IC-6696</t>
  </si>
  <si>
    <t>Fact#: 3138-3383-3589 Rec#: 17873 ROSO SANCHEZ JHONATAN ALFONSO</t>
  </si>
  <si>
    <t>IC-6695</t>
  </si>
  <si>
    <t>Fact#: 354713-357112-359578 Rec#: 17872 REYES PINCAY JORGE VICTOR</t>
  </si>
  <si>
    <t>IC-6694</t>
  </si>
  <si>
    <t>Fact#: 353781-356203-358685 Rec#: 17871 ANGEL FERNANDO ERAS GALARZA</t>
  </si>
  <si>
    <t>IC-6693</t>
  </si>
  <si>
    <t>Fact#: 359887 Rec#: 17870 ZAPATA ROMERO ROBERTO DRUVAL</t>
  </si>
  <si>
    <t>IC-6692</t>
  </si>
  <si>
    <t>Fact#: 359720 Rec#: 17869 CHOEZ BRAVO JOSE ANTONIO</t>
  </si>
  <si>
    <t>IC-6691</t>
  </si>
  <si>
    <t>Fact#: 351859-354200-356608 Rec#: 17868 CORNEJO PRIMO CRISTIAN XAVIER</t>
  </si>
  <si>
    <t>IC-6690</t>
  </si>
  <si>
    <t>Fact#: 355704-358166-360701 Rec#: 17867 VASQUEZ MOREIRA HILDA VIVIANA</t>
  </si>
  <si>
    <t>IC-6689</t>
  </si>
  <si>
    <t>Fact#: 355705-358167-360702 Rec#: 17866 VASQUEZ MOREIRA HILDA VIVIANA</t>
  </si>
  <si>
    <t>IC-6688</t>
  </si>
  <si>
    <t>Fact#: 357336-359806 Rec#: 17865 FERRIN ANDRADE ERICKA MARIUXI</t>
  </si>
  <si>
    <t>IC-6687</t>
  </si>
  <si>
    <t>Fact#: 354226-356633-359102 Rec#: 17864 CASTRO RIVERA JONATHAN GEOVANNY</t>
  </si>
  <si>
    <t>IC-6686</t>
  </si>
  <si>
    <t>Fact#: 360755 Rec#: 17863 LANDIVAR VELIZ CARLOS ALEX</t>
  </si>
  <si>
    <t>IC-6685</t>
  </si>
  <si>
    <t>Fact#: 360144 Rec#: 17862 PACHECO SOLEDISPA BORIS ALEXIS</t>
  </si>
  <si>
    <t>IC-6684</t>
  </si>
  <si>
    <t>Fact#: 357622-360097 Rec#: 17861 ANDRADE TOBAR MIGUEL ANTONIO</t>
  </si>
  <si>
    <t>IC-6683</t>
  </si>
  <si>
    <t>Fact#: 359398 Rec#: 17860 CRUZ MONTANO CLAUDIA JOHANNA</t>
  </si>
  <si>
    <t>IC-6682</t>
  </si>
  <si>
    <t>Fact#: 356220-358702 Rec#: 17859 DIEGO FRANCISCO PONCE MENDOZA</t>
  </si>
  <si>
    <t>IC-6681</t>
  </si>
  <si>
    <t>Fact#: 359867 Rec#: 17858 MORA FUENTES ALONSO GABRIEL</t>
  </si>
  <si>
    <t>IC-6680</t>
  </si>
  <si>
    <t>Fact#: 354884-357280-359749 Rec#: 33160 ROSERO TEJADA RICARDO EMILIO</t>
  </si>
  <si>
    <t>IC-6678</t>
  </si>
  <si>
    <t>Fact#: 360342 Rec#: 33159 URAGA AYALA ROBERTO JOSE</t>
  </si>
  <si>
    <t>IC-6673</t>
  </si>
  <si>
    <t>INZHIVOTKINA YANA CANCELA TELEFONO 3908534 ABONA SGTE FACTURA, BCO PACIFICO POR VENTANILLA</t>
  </si>
  <si>
    <t>AT-3276</t>
  </si>
  <si>
    <t>SERCOBCIM S.A. CANCELA TELEFONO 3901284 ABONA SGTE FACTURA, PAGO WETSERN UNION</t>
  </si>
  <si>
    <t>AT-3275</t>
  </si>
  <si>
    <t>IC-6633</t>
  </si>
  <si>
    <t xml:space="preserve">Fact#: 355354-357738-360207 Rec#: 33150 JIMENEZ ICAZA JULIO CESAR </t>
  </si>
  <si>
    <t>IC-6632</t>
  </si>
  <si>
    <t xml:space="preserve">Fact#: 360563 Rec#: 33149 CIPORT &amp; TECNAC CIPTE C.L </t>
  </si>
  <si>
    <t>IC-6631</t>
  </si>
  <si>
    <t>N/d por comisiones de western union por recaudacion 03/05/2021 al 06/05/2021</t>
  </si>
  <si>
    <t>Fact#: 358465 Rec#: 33158 RIOS ORELLANA INGRID DE LA CRUZ</t>
  </si>
  <si>
    <t>IC-6657</t>
  </si>
  <si>
    <t>Fact#: 358257-360799 Rec#: 33157 LUZURIAGA CAMPOVERDE MILTON JAIRO</t>
  </si>
  <si>
    <t>IC-6656</t>
  </si>
  <si>
    <t>Fact#: 358256-360798 Rec#: 33156 LUZURIAGA CAMPOVERDE MILTON JAIRO</t>
  </si>
  <si>
    <t>IC-6655</t>
  </si>
  <si>
    <t>Fact#: 358574 Rec#: 33155 HENRY LENY BETANCOURT VITERI</t>
  </si>
  <si>
    <t>IC-6654</t>
  </si>
  <si>
    <t>Fact#: 358370 Rec#: 33154 ALVARO CORNEJO RODRIGUEZ</t>
  </si>
  <si>
    <t>IC-6653</t>
  </si>
  <si>
    <t>Fact#: 356458-358935 Rec#: 33153 WENDY LORENA QUIMIS CHOEZ</t>
  </si>
  <si>
    <t>IC-6652</t>
  </si>
  <si>
    <t>Fact#: 358394 Rec#: 33152 FERNANDO GABRIEL AVILES USCOCOVICH</t>
  </si>
  <si>
    <t>IC-6651</t>
  </si>
  <si>
    <t>Fact#: 359226 Rec#: 17857 ROMAN ALVARADO LILIAN ISIDORA</t>
  </si>
  <si>
    <t>IC-6650</t>
  </si>
  <si>
    <t>Fact#: 354316-356722-359196 Rec#: 17856 ROMERO VERA MARIANA DE LAS MERCEDES</t>
  </si>
  <si>
    <t>IC-6649</t>
  </si>
  <si>
    <t>Fact#: 360712 Rec#: 17855 BRODERIN S.A</t>
  </si>
  <si>
    <t>IC-6648</t>
  </si>
  <si>
    <t>Fact#: 356034-358514 Rec#: 17854 BELLA FRANCISCA FARIAS BANEGAS</t>
  </si>
  <si>
    <t>IC-6647</t>
  </si>
  <si>
    <t>Fact#: 359549 Rec#: 17853 CABELLO CHIRIGUAYA DAVID ELIAS</t>
  </si>
  <si>
    <t>IC-6646</t>
  </si>
  <si>
    <t>Fact#: 359536 Rec#: 17852 MALDONADO VILLAMAR HUMBERTO MARTIN</t>
  </si>
  <si>
    <t>IC-6645</t>
  </si>
  <si>
    <t>Fact#: 351844-354185-356594 Rec#: 17851 GUERRERO HOLGUIN JAIME GUSTAVO</t>
  </si>
  <si>
    <t>IC-6644</t>
  </si>
  <si>
    <t>Fact#: 356121-358604 Rec#: 17850 NUBIA CICELY LOPEZ CONTRERAS</t>
  </si>
  <si>
    <t>IC-6643</t>
  </si>
  <si>
    <t>Fact#: 358771 Rec#: 17849 JAVIER FEDERICO VILLON ANASTACIO</t>
  </si>
  <si>
    <t>IC-6642</t>
  </si>
  <si>
    <t>Fact#: 356974-359439 Rec#: 17848 BENITEZ SIGUENZA CECILIA DEL CARMEN</t>
  </si>
  <si>
    <t>IC-6641</t>
  </si>
  <si>
    <t>Fact#: 358108-360645 Rec#: 17847 VIOSCULPT ECUADOR S.A.</t>
  </si>
  <si>
    <t>IC-6640</t>
  </si>
  <si>
    <t>Fact#: 358291-359495 Rec#: 17846 DUQUE ROMERO LENIN EFRAIN</t>
  </si>
  <si>
    <t>IC-6639</t>
  </si>
  <si>
    <t>Fact#: 357783-360254 Rec#: 17845 ROURA SEMINARIO MARIA LEONOR</t>
  </si>
  <si>
    <t>IC-6638</t>
  </si>
  <si>
    <t>Fact#: 359040 Rec#: 17844 AGUILAR AVILES ANDREA CAROLINA</t>
  </si>
  <si>
    <t>IC-6637</t>
  </si>
  <si>
    <t>Fact#: 352953-355309-357698 Rec#: 17843 MATEO SANTILLAN FERNANDO XAVIER</t>
  </si>
  <si>
    <t>IC-6636</t>
  </si>
  <si>
    <t>Fact#: 359069 Rec#: 17842 GAVINO LARREATEGUI  JUAN ALFREDO</t>
  </si>
  <si>
    <t>IC-6635</t>
  </si>
  <si>
    <t>Fact#: 357048-359515 Rec#: 17841 MORALES MARCILLO YESENIA MONICA</t>
  </si>
  <si>
    <t>IC-6634</t>
  </si>
  <si>
    <t>Fact#: 4453 Rec#: 33147 HERRERA CIFUENTES ESTUARDO WLADIMIR</t>
  </si>
  <si>
    <t>IC-6560</t>
  </si>
  <si>
    <t>Fact#: 358105-358121-358122-358123 Rec#: 33146 RUIZ ROMAN ROMMEL ELIAS</t>
  </si>
  <si>
    <t>IC-6530</t>
  </si>
  <si>
    <t>Fact#: 358200-360736 Rec#: 33145 MÜLLER CARDENAS MICHAEL</t>
  </si>
  <si>
    <t>IC-6528</t>
  </si>
  <si>
    <t>Fact#: 355910-358391 Rec#: 17840 MARCOS ROBERTO CALDERON VELASQUEZ</t>
  </si>
  <si>
    <t>IC-6518</t>
  </si>
  <si>
    <t>Fact#: 354898-357292-359761 Rec#: 17839 ONETO LERTORA CARMEN MARIA</t>
  </si>
  <si>
    <t>IC-6517</t>
  </si>
  <si>
    <t>Fact#: 357970-360508 Rec#: 17838 FORMICONSTRUC S.A.</t>
  </si>
  <si>
    <t>IC-6516</t>
  </si>
  <si>
    <t>Fact#: 359589 Rec#: 17837 BHURANI SUMEET</t>
  </si>
  <si>
    <t>IC-6515</t>
  </si>
  <si>
    <t>Fact#: 355733-358195-360731 Rec#: 17836 VDS C.C.C</t>
  </si>
  <si>
    <t>IC-6514</t>
  </si>
  <si>
    <t>Fact#: 358322 Rec#: 17835 LIDIA JUDITH OJEDA RUIZ</t>
  </si>
  <si>
    <t>IC-6513</t>
  </si>
  <si>
    <t>Fact#: 352099-354439-356843 Rec#: 17834 PINO ARROBA ALVARO ERNESTO</t>
  </si>
  <si>
    <t>IC-6512</t>
  </si>
  <si>
    <t>Fact#: 356292-358769 Rec#: 17833 NANCY GREGORIA DELGADO MEZA</t>
  </si>
  <si>
    <t>IC-6511</t>
  </si>
  <si>
    <t>Fact#: 358473 Rec#: 17832 NELIS MARIA PINARGOTE YEPEZ</t>
  </si>
  <si>
    <t>IC-6510</t>
  </si>
  <si>
    <t>Fact#: 359149 Rec#: 17831 ZAMBRANO MOREIRA LUIS ALFREDO</t>
  </si>
  <si>
    <t>IC-6509</t>
  </si>
  <si>
    <t>Fact#: 357028-359493 Rec#: 17830 FIGUEROA RIOS MIGUEL IBSEN</t>
  </si>
  <si>
    <t>IC-6508</t>
  </si>
  <si>
    <t>Fact#: 336276-339236-342240-345764-348267 Rec#: 17829 CONTRERAS PEREZ MARTHA YOLANDA</t>
  </si>
  <si>
    <t>IC-6507</t>
  </si>
  <si>
    <t>Fact#: 358912 Rec#: 17828 BEATRIZ MARIA DEL CARMEN PACHECO BALLESTEROS</t>
  </si>
  <si>
    <t>IC-6506</t>
  </si>
  <si>
    <t>Fact#: 4286 Rec#: 17827 SILVA REA OLIVO AMADO</t>
  </si>
  <si>
    <t>IC-6505</t>
  </si>
  <si>
    <t>Fact#: 359136 Rec#: 17826 ARROBA VALENCIA  JULIO ZENON</t>
  </si>
  <si>
    <t>IC-6504</t>
  </si>
  <si>
    <t>Fact#: 356358-358838 Rec#: 17825 RUTH ANGELICA VERDEZOTO GAIBOR</t>
  </si>
  <si>
    <t>IC-6503</t>
  </si>
  <si>
    <t>Fact#: 358277-360815 Rec#: 17824 BAUMAN</t>
  </si>
  <si>
    <t>IC-6502</t>
  </si>
  <si>
    <t>Fact#: 358172-360707 Rec#: 17823 TRSC ENTERPRISES S.A</t>
  </si>
  <si>
    <t>IC-6501</t>
  </si>
  <si>
    <t>Fact#: 358972 Rec#: 17822 YAGUAL GOMEZ JOHAN ALEJANDRO</t>
  </si>
  <si>
    <t>IC-6500</t>
  </si>
  <si>
    <t>Fact#: 312885-315551-318244 Rec#: 17821 PIZARRO CARDENAS PEDRO ANTONIO</t>
  </si>
  <si>
    <t>IC-6499</t>
  </si>
  <si>
    <t>Fact#: 359249 Rec#: 17820 VELASQUEZ POLIT NINA NATASHA</t>
  </si>
  <si>
    <t>IC-6498</t>
  </si>
  <si>
    <t>Fact#: 360093 Rec#: 17819 CHICALA GARCIA GEOVANNY PATRICIO</t>
  </si>
  <si>
    <t>IC-6497</t>
  </si>
  <si>
    <t>Fact#: 359971 Rec#: 17818 GONZALEZ BARRERA ANABEL NATALI</t>
  </si>
  <si>
    <t>IC-6496</t>
  </si>
  <si>
    <t>Fact#: 360694 Rec#: 17817 ALVARADO COBOS ALDO MANUEL</t>
  </si>
  <si>
    <t>IC-6495</t>
  </si>
  <si>
    <t>Fact#: 356154-358637 Rec#: 17816 SARA YAZMIN MOLINA ASENCIO</t>
  </si>
  <si>
    <t>IC-6494</t>
  </si>
  <si>
    <t>Fact#: 358427 Rec#: 17815 LAURA BEATRIZ  ENCALADA ESPINOZA</t>
  </si>
  <si>
    <t>IC-6493</t>
  </si>
  <si>
    <t>Fact#: 360541 Rec#: 17814 JOMALUNKA S.A</t>
  </si>
  <si>
    <t>IC-6492</t>
  </si>
  <si>
    <t>Fact#: 325352-333814-336758-339752-343295-346323-348773 Rec#: 33144 PASEABORDO S.A</t>
  </si>
  <si>
    <t>IC-6491</t>
  </si>
  <si>
    <t>Fact#: 360393 Rec#: 33143 ASOC. PRO. NEW YORK 12 DE SEPTIEMBRE</t>
  </si>
  <si>
    <t>IC-6490</t>
  </si>
  <si>
    <t>Fact#: 360386 Rec#: 33142 ASOC. PRO. NEW YORK 12 DE SEPTIEMBRE</t>
  </si>
  <si>
    <t>IC-6489</t>
  </si>
  <si>
    <t>Fact#: 4263 Rec#: 33141 GUATEMAL COLIMBA JUAN BAUTISTA</t>
  </si>
  <si>
    <t>IC-6488</t>
  </si>
  <si>
    <t>Fact#: 360397 Rec#: 33140 ASOCIACION DE PROPIETARIOS III ETAPA LONDRES</t>
  </si>
  <si>
    <t>IC-6487</t>
  </si>
  <si>
    <t>Fact#: 358324 Rec#: 33139 GIOVANNY NARVAEZ PORTILLA</t>
  </si>
  <si>
    <t>IC-6486</t>
  </si>
  <si>
    <t>Fact#: 358364 Rec#: 33138 JAVIER MAURICIO RODRIGO ALBAN</t>
  </si>
  <si>
    <t>IC-6485</t>
  </si>
  <si>
    <t>Fact#: 359308 Rec#: 33137 REIMBERG BADUY PETER PAUL</t>
  </si>
  <si>
    <t>IC-6484</t>
  </si>
  <si>
    <t>Fact#: 358426 Rec#: 33136 CAROLINA JEANNETTE  BORDES ESTRADA</t>
  </si>
  <si>
    <t>IC-6483</t>
  </si>
  <si>
    <t>Fact#: 355491-360495 Rec#: 33135 OPENGROUP S.A.</t>
  </si>
  <si>
    <t>IC-6455</t>
  </si>
  <si>
    <t>Fact#: 360430 Rec#: 33133 SOLUCIONES SEGURAS S.A</t>
  </si>
  <si>
    <t>IC-6453</t>
  </si>
  <si>
    <t>Fact#: 358293 Rec#: 33132 OTECEL</t>
  </si>
  <si>
    <t>IC-6451</t>
  </si>
  <si>
    <t>Fact#: 4422 Rec#: 33131 CABEZAS GUERRA MARIA DEL CARMEN</t>
  </si>
  <si>
    <t>IC-6450</t>
  </si>
  <si>
    <t>Fact#: 357683-360156 Rec#: 33130 VILLAMAR SALAZAR CESAR ANTONIO</t>
  </si>
  <si>
    <t>IC-6449</t>
  </si>
  <si>
    <t>Fact#: 357973-360511 Rec#: 33129 SOLUCIONESVERDES S A</t>
  </si>
  <si>
    <t>IC-6448</t>
  </si>
  <si>
    <t>Fact#: 360575 Rec#: 33124 SINERGIA MARIN SANCHEZ S.A. SINERMASA</t>
  </si>
  <si>
    <t>IC-6436</t>
  </si>
  <si>
    <t>Fact#: 356066-358548 Rec#: 33121 JAIME RICARDO ZUÑIGA RODRIGUEZ</t>
  </si>
  <si>
    <t>IC-6285</t>
  </si>
  <si>
    <t>Fact#: 4338 Rec#: 33120 SANGUNA RON TANIA GRICELDA</t>
  </si>
  <si>
    <t>IC-6284</t>
  </si>
  <si>
    <t>Fact#: 359932 Rec#: 33119 SUESCUM ROMERO  NATHALY VIRINEYA</t>
  </si>
  <si>
    <t>IC-6283</t>
  </si>
  <si>
    <t>Fact#: 358709 Rec#: 33118 CAROLINA ALICIA EGAS NUÑEZ</t>
  </si>
  <si>
    <t>IC-6282</t>
  </si>
  <si>
    <t>Fact#: 358097-360633 Rec#: 33117 SERVICIO &amp; MANTENIMIENTO INDUSTRIAL MANSEINSAJAB S.A</t>
  </si>
  <si>
    <t>IC-6281</t>
  </si>
  <si>
    <t>Fact#: 357801-360271 Rec#: 17813 CALLE JULCA KARLA MILENE</t>
  </si>
  <si>
    <t>IC-6226</t>
  </si>
  <si>
    <t>Fact#: 358617 Rec#: 17812 MIRIAM ANTONIETA MARIDUEÑA VALENZUELA</t>
  </si>
  <si>
    <t>IC-6225</t>
  </si>
  <si>
    <t>Fact#: 358393 Rec#: 17811 BELINDA LEONOR QUIJANO GOMEZ</t>
  </si>
  <si>
    <t>IC-6224</t>
  </si>
  <si>
    <t>Fact#: 356289-358766 Rec#: 17810 MATILDE PILAR MORA QUIROZ</t>
  </si>
  <si>
    <t>IC-6223</t>
  </si>
  <si>
    <t>Fact#: 357501-359969 Rec#: 17809 ALAVA CORNEJO JOSE ISRAEL</t>
  </si>
  <si>
    <t>IC-6222</t>
  </si>
  <si>
    <t>Fact#: 357650-360125 Rec#: 17808 HIDROVO BARREIRO JOSE MIGUEL RUBEN</t>
  </si>
  <si>
    <t>IC-6221</t>
  </si>
  <si>
    <t>Fact#: 357096-359561 Rec#: 17807 ALVAREZ BORRERO JUAN CARLOS</t>
  </si>
  <si>
    <t>IC-6220</t>
  </si>
  <si>
    <t>Fact#: 359148 Rec#: 17806 DIAZ CHAMBA WALTER OVIDIO</t>
  </si>
  <si>
    <t>IC-6218</t>
  </si>
  <si>
    <t>Fact#: 359617 Rec#: 17805 MACIAS PENAFIEL KATTY MARIBEL</t>
  </si>
  <si>
    <t>IC-6217</t>
  </si>
  <si>
    <t>Fact#: 354489-356894-359360 Rec#: 17804 CEDENO VILLAVICENCIO ROBERTO ANTONIO</t>
  </si>
  <si>
    <t>IC-6216</t>
  </si>
  <si>
    <t>Fact#: 318913-321615-324368-327146-329915-332774-335699-338643-341636-345160-347660 Rec#: 17803 FERNANDEZ ASSAN CESAR ENRIQUE</t>
  </si>
  <si>
    <t>IC-6215</t>
  </si>
  <si>
    <t>Fact#: 355000-357392-359861 Rec#: 17802 LLERAS EVARISTO RAFAEL GUSTAVO</t>
  </si>
  <si>
    <t>IC-6214</t>
  </si>
  <si>
    <t>Fact#: 4023-4240-4465 Rec#: 17801 CANETE GARCIA RICARDO RAMON</t>
  </si>
  <si>
    <t>IC-6213</t>
  </si>
  <si>
    <t>Fact#: 3182-3428-3618 Rec#: 17800 CANETE GARCIA RICARDO RAMON</t>
  </si>
  <si>
    <t>IC-6212</t>
  </si>
  <si>
    <t>Fact#: 356349-358828 Rec#: 17799 EDISON FERNANDO MERA CASTAÑEDA</t>
  </si>
  <si>
    <t>IC-6211</t>
  </si>
  <si>
    <t>Fact#: 351895-354233-356640 Rec#: 17798 PERALTA GODOY JORGE DAVID</t>
  </si>
  <si>
    <t>IC-6210</t>
  </si>
  <si>
    <t>Fact#: 356840-359310 Rec#: 17797 CHOLOTA OQUENDO JORDAN GONZALO</t>
  </si>
  <si>
    <t>IC-6209</t>
  </si>
  <si>
    <t>Fact#: 356779-359251 Rec#: 17796 MOLINA SALAVARRIA ADRIANO ENRIQUE</t>
  </si>
  <si>
    <t>IC-6208</t>
  </si>
  <si>
    <t>Fact#: 359775 Rec#: 17795 SANCHEZ PEREZ FRANCISCO ROBERTO</t>
  </si>
  <si>
    <t>IC-6207</t>
  </si>
  <si>
    <t>Fact#: 356809-359280 Rec#: 17794 ESCOBAR HERRERA EDISON EDUARDO</t>
  </si>
  <si>
    <t>IC-6206</t>
  </si>
  <si>
    <t>Fact#: 356655-359126 Rec#: 17793 SALEM ONETO MARIA AUXILIADORA</t>
  </si>
  <si>
    <t>IC-6205</t>
  </si>
  <si>
    <t>Fact#: 358259-360802 Rec#: 17792 MENDOZA VELEZ CARLOS DAMIAN</t>
  </si>
  <si>
    <t>IC-6204</t>
  </si>
  <si>
    <t>Fact#: 360118 Rec#: 17791 MENDOZA VELEZ CARLOS DAMIAN</t>
  </si>
  <si>
    <t>IC-6203</t>
  </si>
  <si>
    <t>Fact#: 359234 Rec#: 17790 ROMERO LOPEZ ANDRES ROBERTO</t>
  </si>
  <si>
    <t>IC-6202</t>
  </si>
  <si>
    <t>Fact#: 358722 Rec#: 17789 JAVIER ENRIQUE ARTEAGA MENENDEZ</t>
  </si>
  <si>
    <t>IC-6201</t>
  </si>
  <si>
    <t>Fact#: 356512-358987 Rec#: 17788 FREDDY PABLO  ENDARA SAAVEDRA</t>
  </si>
  <si>
    <t>IC-6200</t>
  </si>
  <si>
    <t>Fact#: 4086-4305 Rec#: 17787 CORONEL CARRION DOLY ALBERTINA DE LOURDES</t>
  </si>
  <si>
    <t>IC-6199</t>
  </si>
  <si>
    <t>Fact#: 358731 Rec#: 17786 ANGEL ANTONIO RAMIREZ NUÑEZ</t>
  </si>
  <si>
    <t>IC-6198</t>
  </si>
  <si>
    <t>Fact#: 358046-360581 Rec#: 17785 TECNOLOGIAS DE BUSINESS S.A  TECBUSINESS</t>
  </si>
  <si>
    <t>IC-6197</t>
  </si>
  <si>
    <t>Fact#: 356710-359182 Rec#: 17784 ESPINOZA ZUNIGA ISABEL MARIA</t>
  </si>
  <si>
    <t>IC-6196</t>
  </si>
  <si>
    <t>Fact#: 356614-359083 Rec#: 17783 MIGUEZ ACOSTA WILLIAM GERMAN</t>
  </si>
  <si>
    <t>IC-6195</t>
  </si>
  <si>
    <t>Fact#: 357696-360168 Rec#: 17782 BARRIGA POMA WILSON EDUARDO</t>
  </si>
  <si>
    <t>IC-6194</t>
  </si>
  <si>
    <t>Fact#: 356446-358922 Rec#: 17781 JUVIKA JOHANNA CABUYALES HUACON</t>
  </si>
  <si>
    <t>IC-6193</t>
  </si>
  <si>
    <t>Fact#: 354176-356585-359057 Rec#: 17780 MUÑOZ QUINTO MONICA ANABELLE</t>
  </si>
  <si>
    <t>IC-6192</t>
  </si>
  <si>
    <t>Fact#: 356076-358558 Rec#: 17779 LISETTE JOHANNA MEZA VEGA</t>
  </si>
  <si>
    <t>IC-6191</t>
  </si>
  <si>
    <t>Fact#: 358650 Rec#: 17778 UBALDO HELIODORO MOTOCHE MEDINA</t>
  </si>
  <si>
    <t>IC-6190</t>
  </si>
  <si>
    <t>Fact#: 4267 Rec#: 17777 GARCIA RAMOS JOSE RIGOBERTO</t>
  </si>
  <si>
    <t>IC-6189</t>
  </si>
  <si>
    <t>Fact#: 4266 Rec#: 17776 GARCIA RAMOS JOSE RIGOBERTO</t>
  </si>
  <si>
    <t>IC-6188</t>
  </si>
  <si>
    <t>Fact#: 353581-356008-358487 Rec#: 17775 MARIA EUGENIA TERAN JORDAN</t>
  </si>
  <si>
    <t>IC-6187</t>
  </si>
  <si>
    <t>Fact#: 354807-357206-359670 Rec#: 17774 SOLARTE SOLARTE HERNEY SEBASTIAN</t>
  </si>
  <si>
    <t>IC-6186</t>
  </si>
  <si>
    <t>Fact#: 4328 Rec#: 17773 GUTIERREZ ALVAREZ TERESA EUGENIA</t>
  </si>
  <si>
    <t>IC-6185</t>
  </si>
  <si>
    <t>Fact#: 356766-359239 Rec#: 17772 SIMISTERRA MICOLTA RUBEN DARIO</t>
  </si>
  <si>
    <t>IC-6184</t>
  </si>
  <si>
    <t>Fact#: 358376 Rec#: 17771 ELSIE RUTH  ZERDA BARRENO</t>
  </si>
  <si>
    <t>IC-6183</t>
  </si>
  <si>
    <t>AMERICAN EXPRESS CANCELACION DEBITO TARJETAS GUAYAQUIL-PAGO DE FACT 358572- 358883- 359012- 360625- 360627- 359266- 359520-359612  -359722- 360543-359770-359840-357976-360514-349366-351563- 353890-359772  - 357104-359569-359716-359800  -360738-359975</t>
  </si>
  <si>
    <t>VISA - MASTERCARD - PACIFICARD CANCELACION DEBITO TARJETAS GUAYAQUIL-PAGO DE FACT 358545- 360438- 358582- 358811-360515- 360516- 359003- 358816-359602- 359974- 359959- 359997- 4390- 357632- 360313  -360523</t>
  </si>
  <si>
    <t>Fact#: 359212-361735 Rec#: 33326 JARAMILLO RIVERA WILLIAN ADOLFO</t>
  </si>
  <si>
    <t>IC-7709</t>
  </si>
  <si>
    <t>Fact#: 360129 Rec#: 33134 BAZURTO MONTIEL PILAR CLARIBEL</t>
  </si>
  <si>
    <t>IC-6454</t>
  </si>
  <si>
    <t>Fact#: 360670 Rec#: 33128 MARRIOTT S.A</t>
  </si>
  <si>
    <t>IC-6446</t>
  </si>
  <si>
    <t>Fact#: 357369-359837 Rec#: 33126 VALLEJO PROANO FABIAN IGNACIO</t>
  </si>
  <si>
    <t>IC-6442</t>
  </si>
  <si>
    <t>Fact#: 335433-338375-359401 Rec#: 33125 BALLADARES ALVARADO LEONARD ANTHONY</t>
  </si>
  <si>
    <t>IC-6437</t>
  </si>
  <si>
    <t>Fact#: 360295 Rec#: 33115 GUERRERO GUERRERO DIEGO ANDRES</t>
  </si>
  <si>
    <t>IC-6280</t>
  </si>
  <si>
    <t>Fact#: 310964 Rec#: 33114 SUAREZ MAYORGA FRANK JONNATHAN</t>
  </si>
  <si>
    <t>IC-6279</t>
  </si>
  <si>
    <t>Fact#: 358819 Rec#: 33113 MELCHOR MAURICIO VALENCIA PEREZ</t>
  </si>
  <si>
    <t>IC-6278</t>
  </si>
  <si>
    <t>Fact#: 353096-355509-357974 Rec#: 33123 FOODSERVEC FOOD SERVICE ECUADOR S.A</t>
  </si>
  <si>
    <t>IC-6277</t>
  </si>
  <si>
    <t>Fact#: 354724-357123-359588 Rec#: 33122 CASTRO CASTILLO BYRON MANUEL</t>
  </si>
  <si>
    <t>IC-6276</t>
  </si>
  <si>
    <t>Fact#: 358540 Rec#: 33112 GUILLERMO IGNACIO JORGE BAQUERIZO VASQUEZ</t>
  </si>
  <si>
    <t>IC-6275</t>
  </si>
  <si>
    <t>Fact#: 358192-360728 Rec#: 33111 PAN ZI</t>
  </si>
  <si>
    <t>IC-6274</t>
  </si>
  <si>
    <t>Fact#: 358193-360729 Rec#: 33110 PAN ZI</t>
  </si>
  <si>
    <t>IC-6273</t>
  </si>
  <si>
    <t>Fact#: 356056-358537 Rec#: 33109 EVELYN ROSANGELA ARGUELLO JURADO</t>
  </si>
  <si>
    <t>IC-6272</t>
  </si>
  <si>
    <t>Fact#: 356805-359277 Rec#: 33108 DUARTE DEMERA FRANCISCO JAVIER</t>
  </si>
  <si>
    <t>IC-6271</t>
  </si>
  <si>
    <t>Fact#: 360400 Rec#: 33107 AUTOMEKANO CIA. LTDA</t>
  </si>
  <si>
    <t>IC-6270</t>
  </si>
  <si>
    <t>Fact#: 360394 Rec#: 33106 ASOC. DE PROPIETARIOS URB. TERRASOL</t>
  </si>
  <si>
    <t>IC-6269</t>
  </si>
  <si>
    <t>Fact#: 360598 Rec#: 33105 RITOMI S.A.</t>
  </si>
  <si>
    <t>IC-6268</t>
  </si>
  <si>
    <t>Fact#: 360549 Rec#: 33104 RITOMI S.A.</t>
  </si>
  <si>
    <t>IC-6267</t>
  </si>
  <si>
    <t>Fact#: 360391 Rec#: 33103 EFFICACITAS CONSULTORA CIA.LTDA.</t>
  </si>
  <si>
    <t>IC-6266</t>
  </si>
  <si>
    <t>Fact#: 360390 Rec#: 33102 EFFICACITAS CONSULTORA CIA.LTDA.</t>
  </si>
  <si>
    <t>IC-6265</t>
  </si>
  <si>
    <t>Fact#: 360389 Rec#: 33101 EFFICACITAS CONSULTORA CIA.LTDA.</t>
  </si>
  <si>
    <t>IC-6264</t>
  </si>
  <si>
    <t>Fact#: 360488 Rec#: 33100 DUPROCSA S.A.</t>
  </si>
  <si>
    <t>IC-6263</t>
  </si>
  <si>
    <t>Fact#: 360479 Rec#: 33099 BELLUSCIO S.A.</t>
  </si>
  <si>
    <t>IC-6262</t>
  </si>
  <si>
    <t>Fact#: 360580 Rec#: 33098 INDUVERIKA S.A.</t>
  </si>
  <si>
    <t>IC-6261</t>
  </si>
  <si>
    <t>Fact#: 359282 Rec#: 33097 CASTILLO PALMA DANIEL ALFREDO</t>
  </si>
  <si>
    <t>IC-6260</t>
  </si>
  <si>
    <t>Fact#: 358318 Rec#: 33096 GISELLE MARIELA CLEMENTE VERA</t>
  </si>
  <si>
    <t>IC-6259</t>
  </si>
  <si>
    <t>Fact#: 359650 Rec#: 33095 ZULVY BEDON LAGOS</t>
  </si>
  <si>
    <t>IC-6258</t>
  </si>
  <si>
    <t>Fact#: 358678 Rec#: 33094 ANTONIO IGNACIO ARTEAGA FERAUD</t>
  </si>
  <si>
    <t>IC-6257</t>
  </si>
  <si>
    <t>Fact#: 358309 Rec#: 33093 ROBERTO MUZZIO NARANJO</t>
  </si>
  <si>
    <t>IC-6256</t>
  </si>
  <si>
    <t>Fact#: 358467 Rec#: 33092 MANRIQUEZ SALAZAR MARIA PAZ</t>
  </si>
  <si>
    <t>IC-6255</t>
  </si>
  <si>
    <t>Fact#: 358874 Rec#: 33091 RICARDO PABLO FALCONI DUEÑAS</t>
  </si>
  <si>
    <t>IC-6254</t>
  </si>
  <si>
    <t>Fact#: 358414 Rec#: 33090 FRANKLIN JOAQUIN  DOMINGUEZ VARGAS</t>
  </si>
  <si>
    <t>IC-6253</t>
  </si>
  <si>
    <t>Fact#: 359809 Rec#: 33089 JOSE FRANCISCO  FERNANDEZ   ESPINOZA</t>
  </si>
  <si>
    <t>IC-6252</t>
  </si>
  <si>
    <t>Fact#: 358464 Rec#: 33088 CARLOS ALBERTO RENDON PALMA</t>
  </si>
  <si>
    <t>IC-6251</t>
  </si>
  <si>
    <t>Fact#: 358301 Rec#: 33087 EVA MARIA VINUEZA OCAÑA</t>
  </si>
  <si>
    <t>IC-6250</t>
  </si>
  <si>
    <t>Fact#: 358481 Rec#: 33086 TERESA DE LA CRUZ TOSCANO BRITO</t>
  </si>
  <si>
    <t>IC-6249</t>
  </si>
  <si>
    <t>Fact#: 358555 Rec#: 33085 LUIS CARLOS ABAD YCAZA</t>
  </si>
  <si>
    <t>IC-6248</t>
  </si>
  <si>
    <t>Fact#: 359422 Rec#: 33084 CANDO REYES JOSE MAURICIO</t>
  </si>
  <si>
    <t>IC-6247</t>
  </si>
  <si>
    <t>Fact#: 358358 Rec#: 33083 JENNY CEDEÑO CAAMAÑO</t>
  </si>
  <si>
    <t>IC-6246</t>
  </si>
  <si>
    <t>Fact#: 359523 Rec#: 33082 SUSANA HERMELINDA ANALUISA HARO</t>
  </si>
  <si>
    <t>IC-6245</t>
  </si>
  <si>
    <t>Fact#: 358357 Rec#: 33081 MONICA CRIOLLO SALAZAR</t>
  </si>
  <si>
    <t>IC-6244</t>
  </si>
  <si>
    <t>Fact#: 359410 Rec#: 33080 PERALTA BENITEZ ROBERTO ELIAS</t>
  </si>
  <si>
    <t>IC-6243</t>
  </si>
  <si>
    <t>Fact#: 358412 Rec#: 33079 FAUSTO EDUARDO  CARBO RIVERA</t>
  </si>
  <si>
    <t>IC-6242</t>
  </si>
  <si>
    <t>Fact#: 358830 Rec#: 33078 CARLOS ADALBERTO SALAVARRIA PALMA</t>
  </si>
  <si>
    <t>IC-6241</t>
  </si>
  <si>
    <t>Fact#: 358368 Rec#: 33077 LUIS CESAR GAMARRA GONZALES</t>
  </si>
  <si>
    <t>IC-6240</t>
  </si>
  <si>
    <t>Fact#: 358320 Rec#: 33076 JAIRO ALBERTO GOMEZ COELLO</t>
  </si>
  <si>
    <t>IC-6239</t>
  </si>
  <si>
    <t>Fact#: 358392 Rec#: 33075 PAULA JESUS SALAZAR MACIAS</t>
  </si>
  <si>
    <t>IC-6238</t>
  </si>
  <si>
    <t>Fact#: 359064 Rec#: 33074 GILBERT SILVA CECILIA MARIA</t>
  </si>
  <si>
    <t>IC-6237</t>
  </si>
  <si>
    <t>Fact#: 359898 Rec#: 33073 NIEVES RODRIGUEZ JORGE ELIECER</t>
  </si>
  <si>
    <t>IC-6236</t>
  </si>
  <si>
    <t>Fact#: 358455 Rec#: 33065 ANA LUCRECIA  CABRERA GARCIA</t>
  </si>
  <si>
    <t>IC-6235</t>
  </si>
  <si>
    <t>Fact#: 358547 Rec#: 33072 LUIS EDUARDO SANCHEZ TIMM</t>
  </si>
  <si>
    <t>IC-6234</t>
  </si>
  <si>
    <t>Fact#: 358535 Rec#: 33071 GISELLA MARIA YUNES ANDRADE</t>
  </si>
  <si>
    <t>IC-6233</t>
  </si>
  <si>
    <t>Fact#: 358734 Rec#: 33070 CARLOS BENJAMIN ROSALES PINO</t>
  </si>
  <si>
    <t>IC-6232</t>
  </si>
  <si>
    <t>Fact#: 358466 Rec#: 33069 UVIDIA SALTOS  CARLOS BOLIVAR</t>
  </si>
  <si>
    <t>IC-6231</t>
  </si>
  <si>
    <t>Fact#: 358624 Rec#: 33068 GUILLERMO ELOY SERRANO GOMEZ</t>
  </si>
  <si>
    <t>IC-6230</t>
  </si>
  <si>
    <t>Fact#: 358363 Rec#: 33067 JOSE JOAQUIN OLMEDO CASTELLO</t>
  </si>
  <si>
    <t>IC-6229</t>
  </si>
  <si>
    <t>Fact#: 358610 Rec#: 33066 JUAN XAVIER BENEDETI RIPALDA</t>
  </si>
  <si>
    <t>IC-6228</t>
  </si>
  <si>
    <t>Fact#: 217467-218845-220200 Rec#: 33116 JUAN CARLOS TERAN GUERRA</t>
  </si>
  <si>
    <t>IC-6227</t>
  </si>
  <si>
    <t>Fact#: 358038-360574 Rec#: 17770 SANCHEZ TIMM RAFAEL ANDRES</t>
  </si>
  <si>
    <t>IC-6182</t>
  </si>
  <si>
    <t>Fact#: 358846 Rec#: 17769 LUIS ENRIQUE COLOMBO MALTA</t>
  </si>
  <si>
    <t>IC-6180</t>
  </si>
  <si>
    <t>Fact#: 357828-360297 Rec#: 17768 FLORES CORTEZ KETTY BEATRIZ</t>
  </si>
  <si>
    <t>IC-6179</t>
  </si>
  <si>
    <t>Fact#: 359896 Rec#: 17767 LANDA SANCHEZ JAZMIN ALEXANDRA</t>
  </si>
  <si>
    <t>IC-6177</t>
  </si>
  <si>
    <t>Fact#: 357061-359530 Rec#: 17766 INFANTE MINDIOLA JULIA MARLENE</t>
  </si>
  <si>
    <t>IC-6176</t>
  </si>
  <si>
    <t>Fact#: 354502-356908-359371 Rec#: 17765 NEIRA PILLASAGUA ROSA DEL CARMEN</t>
  </si>
  <si>
    <t>IC-6174</t>
  </si>
  <si>
    <t>Fact#: 356461-358938 Rec#: 17764 LAURA MARIA NOBOA BAQUERIZO</t>
  </si>
  <si>
    <t>IC-6173</t>
  </si>
  <si>
    <t>Fact#: 358468 Rec#: 17763 ARMANDO ROBERTO  YAGUAL BRITO</t>
  </si>
  <si>
    <t>IC-6172</t>
  </si>
  <si>
    <t>Fact#: 358652 Rec#: 17762 ANDREA CANAHUATI CHAIN</t>
  </si>
  <si>
    <t>IC-6171</t>
  </si>
  <si>
    <t>Fact#: 359735 Rec#: 17761 BASANTES CHILUIZA RAUL</t>
  </si>
  <si>
    <t>IC-6170</t>
  </si>
  <si>
    <t>Fact#: 357116-359582 Rec#: 17760 GOMEZ VERA NATALY ELIZABETH</t>
  </si>
  <si>
    <t>IC-6168</t>
  </si>
  <si>
    <t>Fact#: 355117-357510-359978 Rec#: 17759 PADILLA ALVAREZ JUAN LEONARDO</t>
  </si>
  <si>
    <t>IC-6167</t>
  </si>
  <si>
    <t>Fact#: 357984 Rec#: 17758 SERCOBCIM S.A.</t>
  </si>
  <si>
    <t>IC-6166</t>
  </si>
  <si>
    <t>Fact#: 4249-4473 Rec#: 17757 YANKOVIC S.A.</t>
  </si>
  <si>
    <t>IC-6165</t>
  </si>
  <si>
    <t>Fact#: 360130 Rec#: 17756 GUARANDA MERCHAN NIEVE GRACIELA</t>
  </si>
  <si>
    <t>IC-6164</t>
  </si>
  <si>
    <t>Fact#: 359651 Rec#: 17755 CASTRO AGUA MARLON JOSE</t>
  </si>
  <si>
    <t>IC-6163</t>
  </si>
  <si>
    <t>Fact#: 357399-359868 Rec#: 17754 LETTY DEL CISNE DAVILA ROMO</t>
  </si>
  <si>
    <t>IC-6162</t>
  </si>
  <si>
    <t>Fact#: 358670 Rec#: 17753 JESSICA LORENA TRIANA VELIS</t>
  </si>
  <si>
    <t>IC-6161</t>
  </si>
  <si>
    <t>Fact#: 359267 Rec#: 17752 ORTEGA CONFORME  JANET AURORA</t>
  </si>
  <si>
    <t>IC-6160</t>
  </si>
  <si>
    <t>Fact#: 356453-358931 Rec#: 17751 PEDRO ROBERTO MERELLO LOPEZ</t>
  </si>
  <si>
    <t>IC-6159</t>
  </si>
  <si>
    <t>Fact#: 359863 Rec#: 17750 MONTEALEGRE PEDRO JOAQUIN</t>
  </si>
  <si>
    <t>IC-6158</t>
  </si>
  <si>
    <t>Fact#: 359490 Rec#: 17749 CABRERA JIMENES FAUSTO IBAN</t>
  </si>
  <si>
    <t>IC-6157</t>
  </si>
  <si>
    <t>Fact#: 359745 Rec#: 17748 FRANCO BARRAGAN MARLON JULIO</t>
  </si>
  <si>
    <t>IC-6156</t>
  </si>
  <si>
    <t>Fact#: 358933 Rec#: 17747 TANIA PAOLA ILLESCAS PIBAQUE</t>
  </si>
  <si>
    <t>IC-6155</t>
  </si>
  <si>
    <t>Fact#: 359663 Rec#: 17746 VARGAS PARRALES CARLOS JORGE</t>
  </si>
  <si>
    <t>IC-6154</t>
  </si>
  <si>
    <t>Fact#: 354829-357229-359694 Rec#: 17745 CASTRO SAENZ DIANA INDIRA</t>
  </si>
  <si>
    <t>IC-6153</t>
  </si>
  <si>
    <t>Fact#: 359306 Rec#: 17744 YUMBLA MENDIETA MONICA ELIZABETH</t>
  </si>
  <si>
    <t>IC-6151</t>
  </si>
  <si>
    <t>Fact#: 360504 Rec#: 17743 LABORATORIOS RENALABSA S A</t>
  </si>
  <si>
    <t>IC-6149</t>
  </si>
  <si>
    <t>Fact#: 360322 Rec#: 17742 ICAZA RIVAS ENRIQUE MEDARDO</t>
  </si>
  <si>
    <t>IC-6148</t>
  </si>
  <si>
    <t>Fact#: 359356 Rec#: 17741 SALAZAR TELLO NICOLAS EDUARDO</t>
  </si>
  <si>
    <t>IC-6147</t>
  </si>
  <si>
    <t>Fact#: 360536 Rec#: 17740 DANILO ROMO LEROUX ZUÑIGA</t>
  </si>
  <si>
    <t>IC-6146</t>
  </si>
  <si>
    <t>Fact#: 356998-359465 Rec#: 17739 MACAS CHAUCA CARLOS ALBERTO</t>
  </si>
  <si>
    <t>IC-6145</t>
  </si>
  <si>
    <t>Fact#: 359574 Rec#: 17738 BORBOR MORENO LUIS ANTONIO</t>
  </si>
  <si>
    <t>IC-6144</t>
  </si>
  <si>
    <t>Fact#: 356278-358756 Rec#: 17737 ISABEL RODRIGUEZ RIZO</t>
  </si>
  <si>
    <t>IC-6143</t>
  </si>
  <si>
    <t>Fact#: 358489 Rec#: 17736 ASTUDILLO AYORA CECILIA FILOMENA</t>
  </si>
  <si>
    <t>IC-6142</t>
  </si>
  <si>
    <t>Fact#: 351630-353961-356376 Rec#: 17735 YULEXI ANDREA ANGULO ROSALES</t>
  </si>
  <si>
    <t>IC-6141</t>
  </si>
  <si>
    <t>Fact#: 359427 Rec#: 17734 BORJA MESIAS SEGUNDO ALFREDO</t>
  </si>
  <si>
    <t>IC-6140</t>
  </si>
  <si>
    <t>Fact#: 357349-359818 Rec#: 17733 ARAUJO AGUIRRE JUAN JOSE</t>
  </si>
  <si>
    <t>IC-6139</t>
  </si>
  <si>
    <t>Fact#: 356108-358591 Rec#: 17732 EVELYN DAYANA LINO DELGADO</t>
  </si>
  <si>
    <t>IC-6138</t>
  </si>
  <si>
    <t>Fact#: 359473 Rec#: 33064 VINUEZA GARCIA EDISON EDUARDO</t>
  </si>
  <si>
    <t>IC-6100</t>
  </si>
  <si>
    <t>Fact#: 359235 Rec#: 33063 ESPANA BAJANA STEFANIA ELIZABETH</t>
  </si>
  <si>
    <t>IC-6099</t>
  </si>
  <si>
    <t>Fact#: 358330 Rec#: 33062 ISABEL ROSARIO QUINDE SORIANO</t>
  </si>
  <si>
    <t>IC-6098</t>
  </si>
  <si>
    <t>Fact#: 359773 Rec#: 33060 GABINO MIRANDA DAVID EDUARDO</t>
  </si>
  <si>
    <t>IC-6083</t>
  </si>
  <si>
    <t>Fact#: 357969-360507 Rec#: 33059 WILMER JONAS MEJIA LEON</t>
  </si>
  <si>
    <t>IC-6080</t>
  </si>
  <si>
    <t>Fact#: 357669-360143 Rec#: 33058 TIGUA QUIMIZ DENNYS XAVIER</t>
  </si>
  <si>
    <t>IC-6076</t>
  </si>
  <si>
    <t>Fact#: 356431-358907 Rec#: 33061 MEIBOL CRUZ VELEZ SANCHEZ</t>
  </si>
  <si>
    <t>IC-6084</t>
  </si>
  <si>
    <t>Fact#: 359728 Rec#: 33057 GUALAN HIDALGO MARCO ANTONIO</t>
  </si>
  <si>
    <t>IC-6075</t>
  </si>
  <si>
    <t>Fact#: 354860-354861-359729 Rec#: 33056 GUALAN HIDALGO MARCO ANTONIO</t>
  </si>
  <si>
    <t>IC-6074</t>
  </si>
  <si>
    <t>Fact#: 356502-358977 Rec#: 17731 ROBAYO GONZALEZ ROBERTO JAVIER</t>
  </si>
  <si>
    <t>IC-6059</t>
  </si>
  <si>
    <t>Fact#: 359795 Rec#: 17730 MORAN MOSQUERA JORGE RAMON</t>
  </si>
  <si>
    <t>IC-6058</t>
  </si>
  <si>
    <t>Fact#: 358640 Rec#: 17729 DENISSE JUDITH FLORES HUERTA</t>
  </si>
  <si>
    <t>IC-6057</t>
  </si>
  <si>
    <t>Fact#: 359531 Rec#: 17728 PARRALES CABRERA TEOFILO CELESTINO</t>
  </si>
  <si>
    <t>IC-6056</t>
  </si>
  <si>
    <t>Fact#: 359411 Rec#: 17727 NEIRA LOY EDISON GUSTAVO</t>
  </si>
  <si>
    <t>IC-6055</t>
  </si>
  <si>
    <t>Fact#: 358958 Rec#: 17726 MONCADA MORA WENDY GINA</t>
  </si>
  <si>
    <t>IC-6054</t>
  </si>
  <si>
    <t>Fact#: 359973 Rec#: 17725 PALACIOS ALVARADO JULIO RAMON</t>
  </si>
  <si>
    <t>IC-6053</t>
  </si>
  <si>
    <t>Fact#: 359554 Rec#: 17724 CHELE TORO OSCAR EULICES</t>
  </si>
  <si>
    <t>IC-6052</t>
  </si>
  <si>
    <t>Fact#: 357989 Rec#: 17723 ALLINPUBLICIDAD&amp;MARKETING S A</t>
  </si>
  <si>
    <t>IC-6051</t>
  </si>
  <si>
    <t>Fact#: 356538-359013 Rec#: 17722 ARIAS FLORES ENRIQUE SEBASTIAN</t>
  </si>
  <si>
    <t>IC-6050</t>
  </si>
  <si>
    <t>Fact#: 359123 Rec#: 17721 FIGUEROA RUIZ NAIDDA ELIZABETH</t>
  </si>
  <si>
    <t>IC-6049</t>
  </si>
  <si>
    <t>Fact#: 355179-357573-360039 Rec#: 33055 IRIGOYEN NEGRON MARIA TERESA</t>
  </si>
  <si>
    <t>IC-6048</t>
  </si>
  <si>
    <t>Fact#: 359072 Rec#: 33054 VARGAS TORRES ZENIA</t>
  </si>
  <si>
    <t>IC-6047</t>
  </si>
  <si>
    <t>Fact#: 359317 Rec#: 33053 VALERO CEPEDA IVONNE MARIA</t>
  </si>
  <si>
    <t>IC-6046</t>
  </si>
  <si>
    <t>Fact#: 357411-359880 Rec#: 33052 CADENA CHONG SEGUNDO NAPOLEON</t>
  </si>
  <si>
    <t>IC-6045</t>
  </si>
  <si>
    <t>Fact#: 358338 Rec#: 33051 ARTURO ALFONSO VELASCO TUTIVEN</t>
  </si>
  <si>
    <t>IC-6044</t>
  </si>
  <si>
    <t>Fact#: 359297 Rec#: 33050 UBILLA MORAN MARIANA JACQUELINE</t>
  </si>
  <si>
    <t>IC-6043</t>
  </si>
  <si>
    <t>Fact#: 360139 Rec#: 33049 SOLEDISPA CHIPRE SANDRA GISELA</t>
  </si>
  <si>
    <t>IC-6042</t>
  </si>
  <si>
    <t>Fact#: 358521 Rec#: 33048 GRACIELA GUADALUPE MEREJILDO VERA</t>
  </si>
  <si>
    <t>IC-6041</t>
  </si>
  <si>
    <t>Fact#: 356462-358939 Rec#: 33047 LISETTE VICTORIA FRANCO CASTRO</t>
  </si>
  <si>
    <t>IC-6040</t>
  </si>
  <si>
    <t>Fact#: 358797 Rec#: 33046 AIMARA RODRIGUEZ FERNANDEZ</t>
  </si>
  <si>
    <t>IC-6039</t>
  </si>
  <si>
    <t>Fact#: 359476 Rec#: 33045 HERNANDEZ GOMEZ EDDY MAXIMO</t>
  </si>
  <si>
    <t>IC-6038</t>
  </si>
  <si>
    <t>Fact#: 359005 Rec#: 33044 QUINTO BAZAN JOHNN HENRY</t>
  </si>
  <si>
    <t>IC-6037</t>
  </si>
  <si>
    <t>Fact#: 359174 Rec#: 33043 DUENAS RUIZ TERESA EDITH</t>
  </si>
  <si>
    <t>IC-6036</t>
  </si>
  <si>
    <t>Fact#: 359851 Rec#: 33042 CHACON CALDERON SARITA MARIA DE LOS ANGEL</t>
  </si>
  <si>
    <t>IC-6035</t>
  </si>
  <si>
    <t>Fact#: 360298 Rec#: 33041 SOLANO BAIDAL ISABEL YAJAIRA</t>
  </si>
  <si>
    <t>IC-6034</t>
  </si>
  <si>
    <t>Fact#: 359209 Rec#: 17720 PILAY QUINDE ALEXI ANDRES</t>
  </si>
  <si>
    <t>IC-6033</t>
  </si>
  <si>
    <t>Fact#: 360117 Rec#: 33040 INZHIVOTKINA YANA</t>
  </si>
  <si>
    <t>IC-6032</t>
  </si>
  <si>
    <t>Fact#: 359681 Rec#: 17719 AVILES PEREZ ALFONSO</t>
  </si>
  <si>
    <t>IC-6031</t>
  </si>
  <si>
    <t>Fact#: 359257 Rec#: 17718 CALI PINCAY SANDRA ELIZABETH</t>
  </si>
  <si>
    <t>IC-6030</t>
  </si>
  <si>
    <t>Fact#: 358406 Rec#: 17717 MARCOS ALFREDO CHANG HI FONG</t>
  </si>
  <si>
    <t>IC-6029</t>
  </si>
  <si>
    <t>Fact#: 343842-346792-349256 Rec#: 17716 RODOLFO JAVIER CASSAGNE VERA</t>
  </si>
  <si>
    <t>IC-6028</t>
  </si>
  <si>
    <t>Fact#: 358359 Rec#: 17715 MORAIMA SEMINARIO TOLEDO</t>
  </si>
  <si>
    <t>IC-6027</t>
  </si>
  <si>
    <t>Fact#: 359950 Rec#: 17714 GANCINO TOAPANTA NAPOLEON ISRAEL</t>
  </si>
  <si>
    <t>IC-6024</t>
  </si>
  <si>
    <t>Fact#: 346836-349300-351489 Rec#: 17713 BERNABE LEONEL MARCILLO MARCILLO</t>
  </si>
  <si>
    <t>IC-6023</t>
  </si>
  <si>
    <t>Fact#: 357574-360044 Rec#: 33039 REYES HERRERA SILVIA LORENA</t>
  </si>
  <si>
    <t>IC-6018</t>
  </si>
  <si>
    <t>AT-3271</t>
  </si>
  <si>
    <t>Fact#: 359953 Rec#: 33037 CAGUANA VELESACA NORMA ALEXANDRA</t>
  </si>
  <si>
    <t>IC-5964</t>
  </si>
  <si>
    <t>May/2021</t>
  </si>
  <si>
    <t>at-3291</t>
  </si>
  <si>
    <t xml:space="preserve">LA CASA DEL MEDICO LACASADELME          </t>
  </si>
  <si>
    <t xml:space="preserve">KEVIN ALEXANDER PINO BERMELLO           </t>
  </si>
  <si>
    <t xml:space="preserve">MAXIPAPER SA                            </t>
  </si>
  <si>
    <t xml:space="preserve">CARRIEL DELGADO SIRLYS JADIRA           </t>
  </si>
  <si>
    <t xml:space="preserve">SOLANO BAIDAL ISABEL YAJAIRA            </t>
  </si>
  <si>
    <t xml:space="preserve">GOMEZ AGUIRRE ANTONIO VICENTE           </t>
  </si>
  <si>
    <t xml:space="preserve">CALDERIO HECHAVARRIA DAIRON FR          </t>
  </si>
  <si>
    <t>at-3286</t>
  </si>
  <si>
    <t xml:space="preserve">SANDRA DEL ROCIO PESANTES GONZ          </t>
  </si>
  <si>
    <t>at-3283</t>
  </si>
  <si>
    <t>3930057</t>
  </si>
  <si>
    <t>3906821</t>
  </si>
  <si>
    <t>3906070</t>
  </si>
  <si>
    <t>3960276</t>
  </si>
  <si>
    <t>3960373</t>
  </si>
  <si>
    <t xml:space="preserve">CENTRO DE CAPACITACION ECUADOR          </t>
  </si>
  <si>
    <t xml:space="preserve">ROMERO SORNOZA LUIS ALFREDO             </t>
  </si>
  <si>
    <t>at-3277</t>
  </si>
  <si>
    <t>at-3276</t>
  </si>
  <si>
    <t xml:space="preserve">LUZURIAGA CAMPOVERDE MILTON JA          </t>
  </si>
  <si>
    <t xml:space="preserve">WENDY LORENA QUIMIS CHOEZ               </t>
  </si>
  <si>
    <t xml:space="preserve">ASOCIACION DE PROPIETARIOS III          </t>
  </si>
  <si>
    <t xml:space="preserve">PASEABORDO SA                           </t>
  </si>
  <si>
    <t xml:space="preserve">CAROLINA JEANNETTE  BORDES EST          </t>
  </si>
  <si>
    <t xml:space="preserve">GUERRERO GUERRERO DIEGO ANDRES          </t>
  </si>
  <si>
    <t xml:space="preserve">SUAREZ MAYORGA FRANK JONNATHAN          </t>
  </si>
  <si>
    <t xml:space="preserve">FOODSERVEC FOOD SERVICE ECUADO          </t>
  </si>
  <si>
    <t xml:space="preserve">JUAN CARLOS TERAN GUERRA                </t>
  </si>
  <si>
    <t xml:space="preserve">IRIGOYEN NEGRON MARIA TERESA            </t>
  </si>
  <si>
    <t xml:space="preserve">LISETTE VICTORIA FRANCO CASTRO          </t>
  </si>
  <si>
    <t>BCO PACIFICO MES DE MAYO</t>
  </si>
  <si>
    <t>SALDO SEGÚN ESTADO DE CUENTA AL 30 DE ABRIL DEL 2021</t>
  </si>
  <si>
    <t>SALDO SEGÚN LIBRO BANCOS AL 30 DE ABRIL DEL 2021</t>
  </si>
  <si>
    <t>SALDO SEGÚN LIBRO BANCOS AL 31 DE MAYO DEL 2021</t>
  </si>
  <si>
    <t>SALDO SEGÚN ESTADO DE CUENTA AL 31 DE MAYO DEL 2021</t>
  </si>
  <si>
    <t>REC-011-VD5Z-378500</t>
  </si>
  <si>
    <t>09:14:18</t>
  </si>
  <si>
    <t>20210531</t>
  </si>
  <si>
    <t>REC-191-A381-702482</t>
  </si>
  <si>
    <t>10:04:07</t>
  </si>
  <si>
    <t>0917142572</t>
  </si>
  <si>
    <t>3907812</t>
  </si>
  <si>
    <t>REC-7731-B239-1548</t>
  </si>
  <si>
    <t>10:52:28</t>
  </si>
  <si>
    <t>REC-096-ZU7N-274946</t>
  </si>
  <si>
    <t>10:53:40</t>
  </si>
  <si>
    <t>REC-3371-LD0C-317127</t>
  </si>
  <si>
    <t>11:06:52</t>
  </si>
  <si>
    <t>0918644352</t>
  </si>
  <si>
    <t>3909351</t>
  </si>
  <si>
    <t>REC-3201-Y46O-452819</t>
  </si>
  <si>
    <t>11:10:02</t>
  </si>
  <si>
    <t>REC-944-ZF9M-222953</t>
  </si>
  <si>
    <t>11:15:54</t>
  </si>
  <si>
    <t>REC-061-SPOX-308961</t>
  </si>
  <si>
    <t>11:28:42</t>
  </si>
  <si>
    <t>REC-3412-PTE5-709663</t>
  </si>
  <si>
    <t>11:40:16</t>
  </si>
  <si>
    <t>REC-3295-1T8A-222634</t>
  </si>
  <si>
    <t>REC-3792-A24Z-587408</t>
  </si>
  <si>
    <t>12:54:23</t>
  </si>
  <si>
    <t>REC-5695-A2E3-35250</t>
  </si>
  <si>
    <t>14:03:14</t>
  </si>
  <si>
    <t>REC-3187-A2UB-177732</t>
  </si>
  <si>
    <t>14:11:02</t>
  </si>
  <si>
    <t>REC-048-QNCI-647388</t>
  </si>
  <si>
    <t>14:16:40</t>
  </si>
  <si>
    <t>0953633773</t>
  </si>
  <si>
    <t>3900274</t>
  </si>
  <si>
    <t>REC-048-QNCI-647392</t>
  </si>
  <si>
    <t>14:22:21</t>
  </si>
  <si>
    <t>REC-061-AEU1-205122</t>
  </si>
  <si>
    <t>14:51:24</t>
  </si>
  <si>
    <t>REC-5310-Z4YZ-721389</t>
  </si>
  <si>
    <t>14:57:22</t>
  </si>
  <si>
    <t>REC-543-U5H7-587562</t>
  </si>
  <si>
    <t>15:12:40</t>
  </si>
  <si>
    <t>0910363589</t>
  </si>
  <si>
    <t>3909405</t>
  </si>
  <si>
    <t>REC-2004-CNH2-611892</t>
  </si>
  <si>
    <t>15:13:24</t>
  </si>
  <si>
    <t>REC-223-V7XD-301001</t>
  </si>
  <si>
    <t>16:33:16</t>
  </si>
  <si>
    <t>REC-096-DCIZ-481839</t>
  </si>
  <si>
    <t>16:39:25</t>
  </si>
  <si>
    <t>REC-3392-A39W-434423</t>
  </si>
  <si>
    <t>16:51:21</t>
  </si>
  <si>
    <t>REC-3182-YQHD-287216</t>
  </si>
  <si>
    <t>17:19:43</t>
  </si>
  <si>
    <t>0923692636001</t>
  </si>
  <si>
    <t>3903275</t>
  </si>
  <si>
    <t>REC-7381-RR35-730491</t>
  </si>
  <si>
    <t>17:23:04</t>
  </si>
  <si>
    <t>REC-7314-A6GU-39412</t>
  </si>
  <si>
    <t>19:40:10</t>
  </si>
  <si>
    <t>REC-7911-A7NS-591</t>
  </si>
  <si>
    <t>20:34:29</t>
  </si>
  <si>
    <t>at-3289</t>
  </si>
  <si>
    <t>REC-3792-A24Z-587312</t>
  </si>
  <si>
    <t>11:22:48</t>
  </si>
  <si>
    <t>20210530</t>
  </si>
  <si>
    <t>REC-3295-1T8E-245966</t>
  </si>
  <si>
    <t>11:35:37</t>
  </si>
  <si>
    <t>1712482304</t>
  </si>
  <si>
    <t>3930275</t>
  </si>
  <si>
    <t>REC-223-B7CD-607704</t>
  </si>
  <si>
    <t>12:37:17</t>
  </si>
  <si>
    <t>0951370675</t>
  </si>
  <si>
    <t>REC-6017-A48G-692590</t>
  </si>
  <si>
    <t>14:29:46</t>
  </si>
  <si>
    <t>REC-3422-A25Y-115514</t>
  </si>
  <si>
    <t>15:26:16</t>
  </si>
  <si>
    <t>REC-3370-A6JI-283102</t>
  </si>
  <si>
    <t>19:46:14</t>
  </si>
  <si>
    <t>REC-3201-Y46O-452578</t>
  </si>
  <si>
    <t>10:21:16</t>
  </si>
  <si>
    <t>20210529</t>
  </si>
  <si>
    <t>REC-3808-A3Z9-548354</t>
  </si>
  <si>
    <t>10:43:02</t>
  </si>
  <si>
    <t>at-3288</t>
  </si>
  <si>
    <t>REC-072-AJ3R-266764</t>
  </si>
  <si>
    <t>11:18:04</t>
  </si>
  <si>
    <t>REC-226-B7CC-744818</t>
  </si>
  <si>
    <t>12:07:21</t>
  </si>
  <si>
    <t>REC-048-QNCI-647285</t>
  </si>
  <si>
    <t>13:47:51</t>
  </si>
  <si>
    <t>REC-3370-A6JI-283022</t>
  </si>
  <si>
    <t>13:52:42</t>
  </si>
  <si>
    <t>REC-4303-IAI3-682777</t>
  </si>
  <si>
    <t>15:31:09</t>
  </si>
  <si>
    <t>0500179346</t>
  </si>
  <si>
    <t>3903254</t>
  </si>
  <si>
    <t>REC-3421-A2OB-467734</t>
  </si>
  <si>
    <t>16:25:57</t>
  </si>
  <si>
    <t>REC-609-A3AI-109203</t>
  </si>
  <si>
    <t>17:06:49</t>
  </si>
  <si>
    <t>REC-536-TDSM-170490</t>
  </si>
  <si>
    <t>17:18:09</t>
  </si>
  <si>
    <t>REC-5310-Z4YZ-685021</t>
  </si>
  <si>
    <t>17:22:50</t>
  </si>
  <si>
    <t>0960270536</t>
  </si>
  <si>
    <t>3909522</t>
  </si>
  <si>
    <t>REC-048-AFEP-265141</t>
  </si>
  <si>
    <t>19:06:54</t>
  </si>
  <si>
    <t>REC-5987-GFL4-643852</t>
  </si>
  <si>
    <t>09:30:31</t>
  </si>
  <si>
    <t>20210528</t>
  </si>
  <si>
    <t>REC-543-U5H7-587235</t>
  </si>
  <si>
    <t>09:54:25</t>
  </si>
  <si>
    <t>0919591594</t>
  </si>
  <si>
    <t>3907298</t>
  </si>
  <si>
    <t>REC-2004-CNH2-611609</t>
  </si>
  <si>
    <t>10:15:07</t>
  </si>
  <si>
    <t>REC-678-3V18-589648</t>
  </si>
  <si>
    <t>10:42:51</t>
  </si>
  <si>
    <t>REC-568-YYC0-1589728</t>
  </si>
  <si>
    <t>11:04:42</t>
  </si>
  <si>
    <t>REC-061-A6S3-223208</t>
  </si>
  <si>
    <t>11:30:16</t>
  </si>
  <si>
    <t>REC-568-YXPM-439383</t>
  </si>
  <si>
    <t>12:05:36</t>
  </si>
  <si>
    <t>REC-3301-CTQ4-652951</t>
  </si>
  <si>
    <t>12:12:29</t>
  </si>
  <si>
    <t>REC-7911-A7NS-569</t>
  </si>
  <si>
    <t>12:14:16</t>
  </si>
  <si>
    <t>REC-4810-FSJ5-653491</t>
  </si>
  <si>
    <t>12:23:47</t>
  </si>
  <si>
    <t>1202953137</t>
  </si>
  <si>
    <t>3902279</t>
  </si>
  <si>
    <t>REC-3371-A1DS-235756</t>
  </si>
  <si>
    <t>12:24:33</t>
  </si>
  <si>
    <t>REC-3187-YWS5-626141</t>
  </si>
  <si>
    <t>13:01:05</t>
  </si>
  <si>
    <t>REC-3301-CTQ4-658542</t>
  </si>
  <si>
    <t>14:18:24</t>
  </si>
  <si>
    <t>REC-3022-FNNL-563532</t>
  </si>
  <si>
    <t>15:40:02</t>
  </si>
  <si>
    <t>REC-3371-EGEG-279845</t>
  </si>
  <si>
    <t>15:46:56</t>
  </si>
  <si>
    <t>REC-3200-SAMK-247833</t>
  </si>
  <si>
    <t>16:09:19</t>
  </si>
  <si>
    <t>REC-096-ZU7N-274876</t>
  </si>
  <si>
    <t>REC-4392-A1LW-39824</t>
  </si>
  <si>
    <t>16:30:23</t>
  </si>
  <si>
    <t>REC-046-AFER-642632</t>
  </si>
  <si>
    <t>18:16:48</t>
  </si>
  <si>
    <t>REC-096-DCIZ-481634</t>
  </si>
  <si>
    <t>19:15:18</t>
  </si>
  <si>
    <t>0903988715</t>
  </si>
  <si>
    <t>3906472</t>
  </si>
  <si>
    <t>REC-011-JVA0-534343</t>
  </si>
  <si>
    <t>19:15:40</t>
  </si>
  <si>
    <t>REC-3774-ABA2-669781</t>
  </si>
  <si>
    <t>20:23:28</t>
  </si>
  <si>
    <t>REC-7779-SS95-636142</t>
  </si>
  <si>
    <t>18:16:02</t>
  </si>
  <si>
    <t>20210527</t>
  </si>
  <si>
    <t>REC-5919-PRA9-637396</t>
  </si>
  <si>
    <t>18:55:25</t>
  </si>
  <si>
    <t>REC-1051-B059-1142</t>
  </si>
  <si>
    <t>09:43:02</t>
  </si>
  <si>
    <t>REC-536-TDSM-170251</t>
  </si>
  <si>
    <t>09:56:52</t>
  </si>
  <si>
    <t>REC-3187-A2UB-177464</t>
  </si>
  <si>
    <t>10:39:37</t>
  </si>
  <si>
    <t>REC-348-AB9D-171937</t>
  </si>
  <si>
    <t>10:44:19</t>
  </si>
  <si>
    <t>REC-3412-PTE5-614228</t>
  </si>
  <si>
    <t>10:50:22</t>
  </si>
  <si>
    <t>REC-7545-PS31-12769</t>
  </si>
  <si>
    <t>10:59:25</t>
  </si>
  <si>
    <t>REC-3371-EGEG-279691</t>
  </si>
  <si>
    <t>11:17:28</t>
  </si>
  <si>
    <t>REC-355-N45U-595038</t>
  </si>
  <si>
    <t>11:25:13</t>
  </si>
  <si>
    <t>REC-355-N45U-595039</t>
  </si>
  <si>
    <t>11:25:44</t>
  </si>
  <si>
    <t>0916662547</t>
  </si>
  <si>
    <t>3920558</t>
  </si>
  <si>
    <t>REC-224-B7CE-22671</t>
  </si>
  <si>
    <t>11:49:43</t>
  </si>
  <si>
    <t>REC-3994-A5HO-60446</t>
  </si>
  <si>
    <t>12:48:20</t>
  </si>
  <si>
    <t>REC-3994-A5HO-60447</t>
  </si>
  <si>
    <t>12:48:37</t>
  </si>
  <si>
    <t>0903891224</t>
  </si>
  <si>
    <t>3909489</t>
  </si>
  <si>
    <t>REC-061-A6S4-164667</t>
  </si>
  <si>
    <t>12:49:06</t>
  </si>
  <si>
    <t>0910815927</t>
  </si>
  <si>
    <t>3909488</t>
  </si>
  <si>
    <t>REC-061-A6S4-164668</t>
  </si>
  <si>
    <t>REC-011-JVA0-534220</t>
  </si>
  <si>
    <t>REC-3577-A1IU-175683</t>
  </si>
  <si>
    <t>13:36:59</t>
  </si>
  <si>
    <t>REC-3214-A160-107911</t>
  </si>
  <si>
    <t>14:42:32</t>
  </si>
  <si>
    <t>0919730671</t>
  </si>
  <si>
    <t>3908333</t>
  </si>
  <si>
    <t>REC-536-TDSM-170318</t>
  </si>
  <si>
    <t>15:47:30</t>
  </si>
  <si>
    <t>REC-678-3V18-589622</t>
  </si>
  <si>
    <t>16:13:31</t>
  </si>
  <si>
    <t>REC-678-3V18-589623</t>
  </si>
  <si>
    <t>16:14:10</t>
  </si>
  <si>
    <t>REC-678-3V18-589626</t>
  </si>
  <si>
    <t>16:29:47</t>
  </si>
  <si>
    <t>REC-4319-A1H6-24193</t>
  </si>
  <si>
    <t>16:37:46</t>
  </si>
  <si>
    <t>REC-3187-YWS5-626104</t>
  </si>
  <si>
    <t>16:41:18</t>
  </si>
  <si>
    <t>REC-3022-A364-149047</t>
  </si>
  <si>
    <t>16:46:36</t>
  </si>
  <si>
    <t>REC-986-B099-2754</t>
  </si>
  <si>
    <t>17:32:38</t>
  </si>
  <si>
    <t>REC-3187-A2UB-177551</t>
  </si>
  <si>
    <t>17:46:54</t>
  </si>
  <si>
    <t>REC-3792-A24Z-586855</t>
  </si>
  <si>
    <t>09:28:13</t>
  </si>
  <si>
    <t>20210526</t>
  </si>
  <si>
    <t>REC-008-PB65-402986</t>
  </si>
  <si>
    <t>10:28:02</t>
  </si>
  <si>
    <t>REC-4007-OIT2-579954</t>
  </si>
  <si>
    <t>11:15:25</t>
  </si>
  <si>
    <t>REC-165-LOA2-177567</t>
  </si>
  <si>
    <t>11:34:05</t>
  </si>
  <si>
    <t>1100604543</t>
  </si>
  <si>
    <t>3945304</t>
  </si>
  <si>
    <t>REC-061-ZGFI-109641</t>
  </si>
  <si>
    <t>11:34:40</t>
  </si>
  <si>
    <t>REC-090-9SKJ-473338</t>
  </si>
  <si>
    <t>11:51:16</t>
  </si>
  <si>
    <t>1304576554</t>
  </si>
  <si>
    <t>3909385</t>
  </si>
  <si>
    <t>REC-3371-EFX5-198074</t>
  </si>
  <si>
    <t>12:24:48</t>
  </si>
  <si>
    <t>REC-072-A6LX-227065</t>
  </si>
  <si>
    <t>12:26:08</t>
  </si>
  <si>
    <t>REC-7100-A70T-14519</t>
  </si>
  <si>
    <t>13:53:11</t>
  </si>
  <si>
    <t>REC-3022-A364-148935</t>
  </si>
  <si>
    <t>14:20:36</t>
  </si>
  <si>
    <t>0910334069</t>
  </si>
  <si>
    <t>3909515</t>
  </si>
  <si>
    <t>REC-1110-B132-499</t>
  </si>
  <si>
    <t>14:21:41</t>
  </si>
  <si>
    <t>REC-4960-A1QG-119648</t>
  </si>
  <si>
    <t>14:44:39</t>
  </si>
  <si>
    <t>REC-3172-YIGY-293939</t>
  </si>
  <si>
    <t>15:43:05</t>
  </si>
  <si>
    <t>0918068024</t>
  </si>
  <si>
    <t>3902757</t>
  </si>
  <si>
    <t>REC-7894-VL41-6050</t>
  </si>
  <si>
    <t>15:46:42</t>
  </si>
  <si>
    <t>REC-191-A381-594245</t>
  </si>
  <si>
    <t>16:05:22</t>
  </si>
  <si>
    <t>REC-3371-EGEG-279640</t>
  </si>
  <si>
    <t>16:12:39</t>
  </si>
  <si>
    <t>0912013919</t>
  </si>
  <si>
    <t>3909264</t>
  </si>
  <si>
    <t>REC-049-A518-1582533</t>
  </si>
  <si>
    <t>16:18:29</t>
  </si>
  <si>
    <t>REC-5585-A2XB-88752</t>
  </si>
  <si>
    <t>16:40:53</t>
  </si>
  <si>
    <t>REC-674-3K2R-1496905</t>
  </si>
  <si>
    <t>17:39:32</t>
  </si>
  <si>
    <t>REC-3792-A24Z-586966</t>
  </si>
  <si>
    <t>17:44:29</t>
  </si>
  <si>
    <t>REC-048-QNCI-647136</t>
  </si>
  <si>
    <t>17:46:48</t>
  </si>
  <si>
    <t>REC-5635-A2YS-48796</t>
  </si>
  <si>
    <t>19:24:19</t>
  </si>
  <si>
    <t>REC-3520-A1CH-290348</t>
  </si>
  <si>
    <t>09:44:39</t>
  </si>
  <si>
    <t>20210525</t>
  </si>
  <si>
    <t>REC-3370-A6JI-282437</t>
  </si>
  <si>
    <t>10:21:56</t>
  </si>
  <si>
    <t>REC-390-BBF4-330958</t>
  </si>
  <si>
    <t>10:23:25</t>
  </si>
  <si>
    <t>REC-3577-A1IU-175399</t>
  </si>
  <si>
    <t>10:25:05</t>
  </si>
  <si>
    <t>REC-4164-A19X-173689</t>
  </si>
  <si>
    <t>10:26:35</t>
  </si>
  <si>
    <t>1721188058</t>
  </si>
  <si>
    <t>23923096</t>
  </si>
  <si>
    <t>REC-5897-A35R-7090</t>
  </si>
  <si>
    <t>10:32:15</t>
  </si>
  <si>
    <t>REC-3371-LD0C-316441</t>
  </si>
  <si>
    <t>10:47:26</t>
  </si>
  <si>
    <t>REC-4961-A24R-55533</t>
  </si>
  <si>
    <t>11:01:40</t>
  </si>
  <si>
    <t>0911934503</t>
  </si>
  <si>
    <t>3902947</t>
  </si>
  <si>
    <t>REC-223-B7CD-606881</t>
  </si>
  <si>
    <t>11:10:08</t>
  </si>
  <si>
    <t>REC-3201-Y46O-452057</t>
  </si>
  <si>
    <t>1208582302</t>
  </si>
  <si>
    <t>3909289</t>
  </si>
  <si>
    <t>REC-3109-TTH2-705995</t>
  </si>
  <si>
    <t>11:46:07</t>
  </si>
  <si>
    <t>REC-678-3V18-589435</t>
  </si>
  <si>
    <t>11:53:15</t>
  </si>
  <si>
    <t>REC-223-B7CD-606900</t>
  </si>
  <si>
    <t>11:57:17</t>
  </si>
  <si>
    <t>REC-3994-A5HO-60219</t>
  </si>
  <si>
    <t>12:58:28</t>
  </si>
  <si>
    <t>REC-3303-CTQ6-553058</t>
  </si>
  <si>
    <t>14:54:08</t>
  </si>
  <si>
    <t>REC-3161-KURB-458519</t>
  </si>
  <si>
    <t>15:27:49</t>
  </si>
  <si>
    <t>REC-008-PB65-402922</t>
  </si>
  <si>
    <t>15:30:13</t>
  </si>
  <si>
    <t>0905163127</t>
  </si>
  <si>
    <t>3909448</t>
  </si>
  <si>
    <t>REC-165-LOA2-177490</t>
  </si>
  <si>
    <t>15:31:18</t>
  </si>
  <si>
    <t>REC-3187-YWS5-625930</t>
  </si>
  <si>
    <t>15:38:59</t>
  </si>
  <si>
    <t>REC-3577-A26V-550836</t>
  </si>
  <si>
    <t>16:30:01</t>
  </si>
  <si>
    <t>REC-027-A40B-91441</t>
  </si>
  <si>
    <t>17:56:36</t>
  </si>
  <si>
    <t>REC-4960-A1QG-119561</t>
  </si>
  <si>
    <t>18:02:10</t>
  </si>
  <si>
    <t>REC-3792-A24Z-586638</t>
  </si>
  <si>
    <t>09:45:09</t>
  </si>
  <si>
    <t>20210524</t>
  </si>
  <si>
    <t>REC-7316-RQ67-4283</t>
  </si>
  <si>
    <t>10:13:19</t>
  </si>
  <si>
    <t>0930776562</t>
  </si>
  <si>
    <t>3907690</t>
  </si>
  <si>
    <t>REC-3371-LD0C-316374</t>
  </si>
  <si>
    <t>12:47:07</t>
  </si>
  <si>
    <t>REC-3792-A24Z-586677</t>
  </si>
  <si>
    <t>13:25:53</t>
  </si>
  <si>
    <t>REC-7314-A6GU-38710</t>
  </si>
  <si>
    <t>16:28:04</t>
  </si>
  <si>
    <t>REC-3412-PTE5-517764</t>
  </si>
  <si>
    <t>16:39:35</t>
  </si>
  <si>
    <t>REC-4257-A219-175525</t>
  </si>
  <si>
    <t>13:26:03</t>
  </si>
  <si>
    <t>20210522</t>
  </si>
  <si>
    <t>0912212453</t>
  </si>
  <si>
    <t>3908983</t>
  </si>
  <si>
    <t>REC-3022-A364-148618</t>
  </si>
  <si>
    <t>11:32:12</t>
  </si>
  <si>
    <t>20210521</t>
  </si>
  <si>
    <t>REC-3370-A6JI-281903</t>
  </si>
  <si>
    <t>09:13:30</t>
  </si>
  <si>
    <t>20210520</t>
  </si>
  <si>
    <t>REC-3577-A26V-550256</t>
  </si>
  <si>
    <t>11:36:23</t>
  </si>
  <si>
    <t>REC-3808-A3Z9-547698</t>
  </si>
  <si>
    <t>11:37:23</t>
  </si>
  <si>
    <t>REC-348-1R2Q-464830</t>
  </si>
  <si>
    <t>12:13:14</t>
  </si>
  <si>
    <t>REC-3422-A3IU-654324</t>
  </si>
  <si>
    <t>13:55:54</t>
  </si>
  <si>
    <t>REC-3392-A39W-433581</t>
  </si>
  <si>
    <t>14:28:07</t>
  </si>
  <si>
    <t>REC-609-A1M3-341846</t>
  </si>
  <si>
    <t>14:44:09</t>
  </si>
  <si>
    <t>REC-3170-YGVG-344298</t>
  </si>
  <si>
    <t>14:45:14</t>
  </si>
  <si>
    <t>REC-7305-RQ50-7367</t>
  </si>
  <si>
    <t>14:55:01</t>
  </si>
  <si>
    <t>at-3285</t>
  </si>
  <si>
    <t>REC-7100-A69T-18059</t>
  </si>
  <si>
    <t>16:48:08</t>
  </si>
  <si>
    <t>REC-3187-YWS5-625561</t>
  </si>
  <si>
    <t>17:05:08</t>
  </si>
  <si>
    <t>REC-3510-A4F9-261298</t>
  </si>
  <si>
    <t>17:36:26</t>
  </si>
  <si>
    <t>REC-3175-A3LN-155178</t>
  </si>
  <si>
    <t>18:24:40</t>
  </si>
  <si>
    <t>REC-072-4PW8-222787</t>
  </si>
  <si>
    <t>10:15:44</t>
  </si>
  <si>
    <t>20210519</t>
  </si>
  <si>
    <t>REC-008-PB65-402319</t>
  </si>
  <si>
    <t>10:53:29</t>
  </si>
  <si>
    <t>0910497791</t>
  </si>
  <si>
    <t>3909357</t>
  </si>
  <si>
    <t>REC-5909-PRA3-367106</t>
  </si>
  <si>
    <t>10:54:12</t>
  </si>
  <si>
    <t>REC-049-A2U2-69546</t>
  </si>
  <si>
    <t>11:34:15</t>
  </si>
  <si>
    <t>0915679260</t>
  </si>
  <si>
    <t>3909500</t>
  </si>
  <si>
    <t>REC-3792-A39T-139478</t>
  </si>
  <si>
    <t>11:40:30</t>
  </si>
  <si>
    <t>0702901653</t>
  </si>
  <si>
    <t>3907842</t>
  </si>
  <si>
    <t>REC-267-GPG5-1448335</t>
  </si>
  <si>
    <t>11:55:42</t>
  </si>
  <si>
    <t>REC-3172-LIO5-580839</t>
  </si>
  <si>
    <t>REC-3371-EGEG-278827</t>
  </si>
  <si>
    <t>13:55:19</t>
  </si>
  <si>
    <t>0915310155</t>
  </si>
  <si>
    <t>3903634</t>
  </si>
  <si>
    <t>REC-4105-A138-20838</t>
  </si>
  <si>
    <t>15:26:29</t>
  </si>
  <si>
    <t>REC-223-B7CD-606055</t>
  </si>
  <si>
    <t>15:33:32</t>
  </si>
  <si>
    <t>REC-3295-1T8E-245170</t>
  </si>
  <si>
    <t>16:07:26</t>
  </si>
  <si>
    <t>REC-7699-SS50-385862</t>
  </si>
  <si>
    <t>16:17:38</t>
  </si>
  <si>
    <t>0915752745</t>
  </si>
  <si>
    <t>3909460</t>
  </si>
  <si>
    <t>REC-3022-FNNL-562828</t>
  </si>
  <si>
    <t>17:03:09</t>
  </si>
  <si>
    <t>REC-3187-YWS5-625413</t>
  </si>
  <si>
    <t>17:09:06</t>
  </si>
  <si>
    <t>REC-944-LRJW-306513</t>
  </si>
  <si>
    <t>17:47:55</t>
  </si>
  <si>
    <t>0991248013001</t>
  </si>
  <si>
    <t>3902724</t>
  </si>
  <si>
    <t>REC-011-VD5Z-377299</t>
  </si>
  <si>
    <t>18:38:21</t>
  </si>
  <si>
    <t>20210518</t>
  </si>
  <si>
    <t>0914465000</t>
  </si>
  <si>
    <t>3903601</t>
  </si>
  <si>
    <t>REC-3412-PTE5-311581</t>
  </si>
  <si>
    <t>08:37:41</t>
  </si>
  <si>
    <t>1207105204</t>
  </si>
  <si>
    <t>3901936</t>
  </si>
  <si>
    <t>REC-072-KBN0-288071</t>
  </si>
  <si>
    <t>08:45:26</t>
  </si>
  <si>
    <t>REC-3170-YGVG-344021</t>
  </si>
  <si>
    <t>09:18:14</t>
  </si>
  <si>
    <t>REC-5987-GFL4-315212</t>
  </si>
  <si>
    <t>09:32:51</t>
  </si>
  <si>
    <t>REC-3175-C8JC-332830</t>
  </si>
  <si>
    <t>10:44:32</t>
  </si>
  <si>
    <t>REC-7699-SS50-323382</t>
  </si>
  <si>
    <t>11:05:43</t>
  </si>
  <si>
    <t>REC-191-A381-324276</t>
  </si>
  <si>
    <t>11:16:36</t>
  </si>
  <si>
    <t>0917827750</t>
  </si>
  <si>
    <t>3908989</t>
  </si>
  <si>
    <t>REC-072-4PW8-222696</t>
  </si>
  <si>
    <t>11:49:29</t>
  </si>
  <si>
    <t>REC-3808-A3Z9-547523</t>
  </si>
  <si>
    <t>REC-342-VEHD-492175</t>
  </si>
  <si>
    <t>12:51:06</t>
  </si>
  <si>
    <t>0921154555</t>
  </si>
  <si>
    <t>3909504</t>
  </si>
  <si>
    <t>REC-5568-A20P-53682</t>
  </si>
  <si>
    <t>14:38:25</t>
  </si>
  <si>
    <t>0940404809</t>
  </si>
  <si>
    <t>3909319</t>
  </si>
  <si>
    <t>REC-3172-LIO4-260644</t>
  </si>
  <si>
    <t>15:08:04</t>
  </si>
  <si>
    <t>REC-7699-SS50-342938</t>
  </si>
  <si>
    <t>15:42:29</t>
  </si>
  <si>
    <t>REC-609-A1M3-341655</t>
  </si>
  <si>
    <t>15:50:32</t>
  </si>
  <si>
    <t>REC-072-KBN0-288219</t>
  </si>
  <si>
    <t>16:09:53</t>
  </si>
  <si>
    <t>REC-3295-1T8E-245056</t>
  </si>
  <si>
    <t>16:59:46</t>
  </si>
  <si>
    <t>REC-7894-VL41-5658</t>
  </si>
  <si>
    <t>17:01:59</t>
  </si>
  <si>
    <t>REC-678-3V18-588913</t>
  </si>
  <si>
    <t>18:20:25</t>
  </si>
  <si>
    <t>REC-3172-LIO7-130405</t>
  </si>
  <si>
    <t>10:16:32</t>
  </si>
  <si>
    <t>20210517</t>
  </si>
  <si>
    <t>0926074998</t>
  </si>
  <si>
    <t>3908915</t>
  </si>
  <si>
    <t>REC-072-TTF1-335009</t>
  </si>
  <si>
    <t>10:22:45</t>
  </si>
  <si>
    <t>REC-223-V7XD-298908</t>
  </si>
  <si>
    <t>10:45:01</t>
  </si>
  <si>
    <t>REC-4025-OIU9-268440</t>
  </si>
  <si>
    <t>10:59:53</t>
  </si>
  <si>
    <t>REC-342-VEHD-491988</t>
  </si>
  <si>
    <t>11:00:11</t>
  </si>
  <si>
    <t>REC-5243-RP46-4095</t>
  </si>
  <si>
    <t>REC-5310-Z4YZ-273472</t>
  </si>
  <si>
    <t>11:47:56</t>
  </si>
  <si>
    <t>REC-5635-A2YS-47233</t>
  </si>
  <si>
    <t>REC-3214-H8Z8-346407</t>
  </si>
  <si>
    <t>14:08:44</t>
  </si>
  <si>
    <t>REC-3022-A364-148210</t>
  </si>
  <si>
    <t>14:31:09</t>
  </si>
  <si>
    <t>REC-6397-A5XK-26953</t>
  </si>
  <si>
    <t>14:44:12</t>
  </si>
  <si>
    <t>REC-061-A6S4-164028</t>
  </si>
  <si>
    <t>14:51:45</t>
  </si>
  <si>
    <t>REC-4319-A1H6-23977</t>
  </si>
  <si>
    <t>14:58:04</t>
  </si>
  <si>
    <t>REC-072-A6LX-226226</t>
  </si>
  <si>
    <t>15:12:13</t>
  </si>
  <si>
    <t>REC-072-A6LX-226227</t>
  </si>
  <si>
    <t>15:12:34</t>
  </si>
  <si>
    <t>REC-620-VWAG-135421</t>
  </si>
  <si>
    <t>15:21:12</t>
  </si>
  <si>
    <t>REC-4961-A24R-54970</t>
  </si>
  <si>
    <t>15:47:57</t>
  </si>
  <si>
    <t>REC-609-A3AI-108295</t>
  </si>
  <si>
    <t>15:51:32</t>
  </si>
  <si>
    <t>REC-3170-YGVG-343953</t>
  </si>
  <si>
    <t>15:52:45</t>
  </si>
  <si>
    <t>REC-3175-C8JC-332725</t>
  </si>
  <si>
    <t>15:59:56</t>
  </si>
  <si>
    <t>REC-061-ZGFI-109268</t>
  </si>
  <si>
    <t>16:46:39</t>
  </si>
  <si>
    <t>REC-3370-A6JI-281535</t>
  </si>
  <si>
    <t>17:42:20</t>
  </si>
  <si>
    <t>REC-011-JVA0-533205</t>
  </si>
  <si>
    <t>18:40:29</t>
  </si>
  <si>
    <t>REC-223-V7XD-299133</t>
  </si>
  <si>
    <t>18:42:38</t>
  </si>
  <si>
    <t>0913907697</t>
  </si>
  <si>
    <t>3901219</t>
  </si>
  <si>
    <t>REC-5796-A31Y-6270</t>
  </si>
  <si>
    <t>08:52:22</t>
  </si>
  <si>
    <t>20210514</t>
  </si>
  <si>
    <t>0918516196</t>
  </si>
  <si>
    <t>3909391</t>
  </si>
  <si>
    <t>REC-191-A381-207752</t>
  </si>
  <si>
    <t>09:47:24</t>
  </si>
  <si>
    <t>REC-3792-A39T-138953</t>
  </si>
  <si>
    <t>10:00:09</t>
  </si>
  <si>
    <t>0926629544</t>
  </si>
  <si>
    <t>3906892</t>
  </si>
  <si>
    <t>REC-072-A6LX-226041</t>
  </si>
  <si>
    <t>10:08:38</t>
  </si>
  <si>
    <t>REC-609-A3AI-108087</t>
  </si>
  <si>
    <t>11:28:52</t>
  </si>
  <si>
    <t>REC-355-J4YM-696135</t>
  </si>
  <si>
    <t>11:45:23</t>
  </si>
  <si>
    <t>REC-061-AEU1-204177</t>
  </si>
  <si>
    <t>12:59:58</t>
  </si>
  <si>
    <t>REC-944-ZF9M-221588</t>
  </si>
  <si>
    <t>13:02:11</t>
  </si>
  <si>
    <t>REC-3033-M7YJ-90182</t>
  </si>
  <si>
    <t>13:29:11</t>
  </si>
  <si>
    <t>REC-3172-LIO3-86148</t>
  </si>
  <si>
    <t>REC-944-PR10-446899</t>
  </si>
  <si>
    <t>15:31:52</t>
  </si>
  <si>
    <t>at'3281</t>
  </si>
  <si>
    <t>REC-3422-A3IU-653777</t>
  </si>
  <si>
    <t>15:44:42</t>
  </si>
  <si>
    <t>REC-3175-A3LN-154653</t>
  </si>
  <si>
    <t>16:01:26</t>
  </si>
  <si>
    <t>REC-7349-RR00-231805</t>
  </si>
  <si>
    <t>16:30:57</t>
  </si>
  <si>
    <t>0916020084</t>
  </si>
  <si>
    <t>3907436</t>
  </si>
  <si>
    <t>REC-3370-A6JI-281318</t>
  </si>
  <si>
    <t>16:32:32</t>
  </si>
  <si>
    <t>REC-096-DCIZ-480669</t>
  </si>
  <si>
    <t>16:52:03</t>
  </si>
  <si>
    <t>REC-3512-A4FC-297224</t>
  </si>
  <si>
    <t>18:17:18</t>
  </si>
  <si>
    <t>REC-5552-A944-198957</t>
  </si>
  <si>
    <t>18:11:40</t>
  </si>
  <si>
    <t>20210513</t>
  </si>
  <si>
    <t>REC-4316-IOU4-200451</t>
  </si>
  <si>
    <t>18:52:52</t>
  </si>
  <si>
    <t>REC-678-3V18-588359</t>
  </si>
  <si>
    <t>08:59:22</t>
  </si>
  <si>
    <t>REC-223-B7CD-605053</t>
  </si>
  <si>
    <t>08:59:34</t>
  </si>
  <si>
    <t>REC-3023-IZCF-596888</t>
  </si>
  <si>
    <t>09:08:07</t>
  </si>
  <si>
    <t>REC-3808-A3Z9-547200</t>
  </si>
  <si>
    <t>09:15:13</t>
  </si>
  <si>
    <t>REC-049-A518-1581663</t>
  </si>
  <si>
    <t>09:18:47</t>
  </si>
  <si>
    <t>REC-7276-RQ45-173671</t>
  </si>
  <si>
    <t>10:17:44</t>
  </si>
  <si>
    <t>REC-4392-A1LW-39462</t>
  </si>
  <si>
    <t>10:21:57</t>
  </si>
  <si>
    <t>REC-011-JVA0-532826</t>
  </si>
  <si>
    <t>10:22:06</t>
  </si>
  <si>
    <t>at-3280</t>
  </si>
  <si>
    <t>REC-090-9SKJ-471672</t>
  </si>
  <si>
    <t>11:12:54</t>
  </si>
  <si>
    <t>REC-3182-YQHG-244942</t>
  </si>
  <si>
    <t>11:36:56</t>
  </si>
  <si>
    <t>REC-7057-A66Z-23544</t>
  </si>
  <si>
    <t>12:44:40</t>
  </si>
  <si>
    <t>REC-678-3V18-588423</t>
  </si>
  <si>
    <t>14:43:19</t>
  </si>
  <si>
    <t>REC-7451-QPQ1-18052</t>
  </si>
  <si>
    <t>16:08:09</t>
  </si>
  <si>
    <t>REC-4235-A1BQ-30553</t>
  </si>
  <si>
    <t>16:35:35</t>
  </si>
  <si>
    <t>REC-3371-A1DS-235175</t>
  </si>
  <si>
    <t>17:06:08</t>
  </si>
  <si>
    <t>REC-3554-PTY2-132347</t>
  </si>
  <si>
    <t>09:43:14</t>
  </si>
  <si>
    <t>20210512</t>
  </si>
  <si>
    <t>0992979259001</t>
  </si>
  <si>
    <t>3909439</t>
  </si>
  <si>
    <t>REC-944-PR10-446624</t>
  </si>
  <si>
    <t>10:14:25</t>
  </si>
  <si>
    <t>REC-5001-A1C1-17379</t>
  </si>
  <si>
    <t>10:18:07</t>
  </si>
  <si>
    <t>0993295426001</t>
  </si>
  <si>
    <t>3909416</t>
  </si>
  <si>
    <t>REC-536-TDSM-169127</t>
  </si>
  <si>
    <t>10:19:54</t>
  </si>
  <si>
    <t>REC-7492-A6NE-24083</t>
  </si>
  <si>
    <t>10:35:29</t>
  </si>
  <si>
    <t>REC-048-AFEP-263533</t>
  </si>
  <si>
    <t>10:43:48</t>
  </si>
  <si>
    <t>REC-5585-A2XB-87536</t>
  </si>
  <si>
    <t>10:44:42</t>
  </si>
  <si>
    <t>REC-245-BEJI-696971</t>
  </si>
  <si>
    <t>10:56:48</t>
  </si>
  <si>
    <t>REC-3422-A25Y-113921</t>
  </si>
  <si>
    <t>11:17:35</t>
  </si>
  <si>
    <t>REC-3769-A26U-9872</t>
  </si>
  <si>
    <t>11:22:42</t>
  </si>
  <si>
    <t>at-3278</t>
  </si>
  <si>
    <t>REC-5310-Z4YZ-141657</t>
  </si>
  <si>
    <t>11:40:53</t>
  </si>
  <si>
    <t>REC-4960-A1QG-118080</t>
  </si>
  <si>
    <t>REC-3172-YIGY-293012</t>
  </si>
  <si>
    <t>12:48:08</t>
  </si>
  <si>
    <t>REC-061-AF82-287152</t>
  </si>
  <si>
    <t>13:06:54</t>
  </si>
  <si>
    <t>REC-4721-A1WI-14776</t>
  </si>
  <si>
    <t>13:58:45</t>
  </si>
  <si>
    <t>0917404840</t>
  </si>
  <si>
    <t>3930315</t>
  </si>
  <si>
    <t>REC-3143-AWFJ-350572</t>
  </si>
  <si>
    <t>14:18:14</t>
  </si>
  <si>
    <t>REC-3792-A24Z-585377</t>
  </si>
  <si>
    <t>15:05:11</t>
  </si>
  <si>
    <t>REC-4961-A24R-54615</t>
  </si>
  <si>
    <t>15:42:06</t>
  </si>
  <si>
    <t>REC-3182-YQHD-285998</t>
  </si>
  <si>
    <t>15:57:15</t>
  </si>
  <si>
    <t>0993112712001</t>
  </si>
  <si>
    <t>3909431</t>
  </si>
  <si>
    <t>REC-5680-PS51-155937</t>
  </si>
  <si>
    <t>15:58:55</t>
  </si>
  <si>
    <t>REC-5762-FE91-159576</t>
  </si>
  <si>
    <t>17:06:04</t>
  </si>
  <si>
    <t>REC-3370-A6JI-281076</t>
  </si>
  <si>
    <t>18:08:33</t>
  </si>
  <si>
    <t>REC-536-2GEZ-366121</t>
  </si>
  <si>
    <t>18:23:11</t>
  </si>
  <si>
    <t>REC-5585-A2XB-87380</t>
  </si>
  <si>
    <t>08:00:16</t>
  </si>
  <si>
    <t>20210511</t>
  </si>
  <si>
    <t>REC-3834-A4T5-111695</t>
  </si>
  <si>
    <t>08:20:37</t>
  </si>
  <si>
    <t>REC-536-TDSM-169018</t>
  </si>
  <si>
    <t>08:58:47</t>
  </si>
  <si>
    <t>REC-048-AFEP-263417</t>
  </si>
  <si>
    <t>09:42:55</t>
  </si>
  <si>
    <t>REC-7456-JM27-3693</t>
  </si>
  <si>
    <t>10:54:10</t>
  </si>
  <si>
    <t>REC-3175-A3LN-154372</t>
  </si>
  <si>
    <t>10:58:54</t>
  </si>
  <si>
    <t>REC-7601-SS26-420536</t>
  </si>
  <si>
    <t>11:01:18</t>
  </si>
  <si>
    <t>REC-3295-1T8D-188485</t>
  </si>
  <si>
    <t>REC-3295-1T8D-188486</t>
  </si>
  <si>
    <t>11:11:09</t>
  </si>
  <si>
    <t>REC-7529-A12D-19750</t>
  </si>
  <si>
    <t>11:17:29</t>
  </si>
  <si>
    <t>REC-1129-B167-10</t>
  </si>
  <si>
    <t>11:35:04</t>
  </si>
  <si>
    <t>REC-008-PB65-401593</t>
  </si>
  <si>
    <t>11:37:39</t>
  </si>
  <si>
    <t>REC-4415-LGO1-99364</t>
  </si>
  <si>
    <t>11:39:32</t>
  </si>
  <si>
    <t>REC-3784-ATA2-190078</t>
  </si>
  <si>
    <t>12:11:19</t>
  </si>
  <si>
    <t>REC-3187-A2UB-175926</t>
  </si>
  <si>
    <t>12:13:48</t>
  </si>
  <si>
    <t>REC-342-VEHD-491436</t>
  </si>
  <si>
    <t>12:48:26</t>
  </si>
  <si>
    <t>REC-045-VMU0-366400</t>
  </si>
  <si>
    <t>13:36:33</t>
  </si>
  <si>
    <t>REC-4976-A25U-8124</t>
  </si>
  <si>
    <t>13:47:03</t>
  </si>
  <si>
    <t>REC-4976-A25U-8125</t>
  </si>
  <si>
    <t>13:57:33</t>
  </si>
  <si>
    <t>REC-3187-A2UB-175941</t>
  </si>
  <si>
    <t>14:02:25</t>
  </si>
  <si>
    <t>REC-223-V7XD-298280</t>
  </si>
  <si>
    <t>14:19:36</t>
  </si>
  <si>
    <t>REC-7492-A6NE-23979</t>
  </si>
  <si>
    <t>14:23:45</t>
  </si>
  <si>
    <t>0801397001</t>
  </si>
  <si>
    <t>3902612</t>
  </si>
  <si>
    <t>REC-3792-A39T-138609</t>
  </si>
  <si>
    <t>14:24:53</t>
  </si>
  <si>
    <t>REC-3023-IZCF-596666</t>
  </si>
  <si>
    <t>15:06:34</t>
  </si>
  <si>
    <t>REC-3371-EGEG-277974</t>
  </si>
  <si>
    <t>15:17:17</t>
  </si>
  <si>
    <t>REC-3260-CTO1-114101</t>
  </si>
  <si>
    <t>15:43:00</t>
  </si>
  <si>
    <t>REC-3161-KURB-456801</t>
  </si>
  <si>
    <t>16:04:30</t>
  </si>
  <si>
    <t>REC-4164-A1LY-153642</t>
  </si>
  <si>
    <t>16:18:17</t>
  </si>
  <si>
    <t>REC-3792-A39T-138640</t>
  </si>
  <si>
    <t>16:41:41</t>
  </si>
  <si>
    <t>REC-3370-A6JI-280926</t>
  </si>
  <si>
    <t>17:05:29</t>
  </si>
  <si>
    <t>REC-3295-1T8E-244543</t>
  </si>
  <si>
    <t>17:13:53</t>
  </si>
  <si>
    <t>REC-3109-TTH2-704817</t>
  </si>
  <si>
    <t>17:36:24</t>
  </si>
  <si>
    <t>REC-5310-Z4YZ-121661</t>
  </si>
  <si>
    <t>17:58:48</t>
  </si>
  <si>
    <t>REC-5552-A944-122725</t>
  </si>
  <si>
    <t>18:23:48</t>
  </si>
  <si>
    <t>REC-364-NKDD-376430</t>
  </si>
  <si>
    <t>18:29:55</t>
  </si>
  <si>
    <t>REC-7581-PS62-123226</t>
  </si>
  <si>
    <t>18:37:02</t>
  </si>
  <si>
    <t>0920994571</t>
  </si>
  <si>
    <t>3906048</t>
  </si>
  <si>
    <t>REC-3422-A25Y-113875</t>
  </si>
  <si>
    <t>18:52:36</t>
  </si>
  <si>
    <t>REC-904-KZH3-430071</t>
  </si>
  <si>
    <t>08:04:28</t>
  </si>
  <si>
    <t>20210510</t>
  </si>
  <si>
    <t>0909110959</t>
  </si>
  <si>
    <t>3909321</t>
  </si>
  <si>
    <t>REC-5762-FE91-38187</t>
  </si>
  <si>
    <t>09:32:20</t>
  </si>
  <si>
    <t>at-3275</t>
  </si>
  <si>
    <t>0992995734001</t>
  </si>
  <si>
    <t>3901284</t>
  </si>
  <si>
    <t>REC-3301-CTQ4-39081</t>
  </si>
  <si>
    <t>09:43:07</t>
  </si>
  <si>
    <t>REC-609-A1M3-340850</t>
  </si>
  <si>
    <t>10:31:29</t>
  </si>
  <si>
    <t>REC-7764-SS85-1546</t>
  </si>
  <si>
    <t>10:55:25</t>
  </si>
  <si>
    <t>3909484</t>
  </si>
  <si>
    <t>REC-5770-A3HH-1579572</t>
  </si>
  <si>
    <t>11:26:02</t>
  </si>
  <si>
    <t>REC-072-TTF1-334441</t>
  </si>
  <si>
    <t>12:00:18</t>
  </si>
  <si>
    <t>1759449059001</t>
  </si>
  <si>
    <t>23923172</t>
  </si>
  <si>
    <t>REC-3027-M9QK-141200</t>
  </si>
  <si>
    <t>12:46:09</t>
  </si>
  <si>
    <t>REC-3182-YQG9-299729</t>
  </si>
  <si>
    <t>12:56:43</t>
  </si>
  <si>
    <t>REC-3520-A1CH-288524</t>
  </si>
  <si>
    <t>13:33:22</t>
  </si>
  <si>
    <t>REC-3161-KURB-456559</t>
  </si>
  <si>
    <t>14:28:45</t>
  </si>
  <si>
    <t>REC-355-N45U-592601</t>
  </si>
  <si>
    <t>14:55:31</t>
  </si>
  <si>
    <t>0925556904</t>
  </si>
  <si>
    <t>3930259</t>
  </si>
  <si>
    <t>REC-3187-YWS5-624658</t>
  </si>
  <si>
    <t>15:02:15</t>
  </si>
  <si>
    <t>REC-4319-A1I3-31049</t>
  </si>
  <si>
    <t>15:05:24</t>
  </si>
  <si>
    <t>REC-4319-A1I3-31050</t>
  </si>
  <si>
    <t>15:06:14</t>
  </si>
  <si>
    <t>REC-342-EBMO-303251</t>
  </si>
  <si>
    <t>15:30:22</t>
  </si>
  <si>
    <t>REC-348-1R2Q-463754</t>
  </si>
  <si>
    <t>15:40:26</t>
  </si>
  <si>
    <t>REC-5585-RQ83-40208</t>
  </si>
  <si>
    <t>16:34:10</t>
  </si>
  <si>
    <t>REC-3182-YQHD-285730</t>
  </si>
  <si>
    <t>16:35:23</t>
  </si>
  <si>
    <t>REC-3187-A2UB-175857</t>
  </si>
  <si>
    <t>REC-3520-A1CH-288603</t>
  </si>
  <si>
    <t>REC-3022-FNNL-561923</t>
  </si>
  <si>
    <t>17:26:30</t>
  </si>
  <si>
    <t>REC-7276-RQ45-79367</t>
  </si>
  <si>
    <t>18:30:09</t>
  </si>
  <si>
    <t>REC-3022-FNNL-561630</t>
  </si>
  <si>
    <t>08:14:03</t>
  </si>
  <si>
    <t>20210507</t>
  </si>
  <si>
    <t>0918644808</t>
  </si>
  <si>
    <t>3930362</t>
  </si>
  <si>
    <t>REC-5310-Z4YZ-983709</t>
  </si>
  <si>
    <t>08:34:58</t>
  </si>
  <si>
    <t>REC-223-B7CD-604337</t>
  </si>
  <si>
    <t>09:41:53</t>
  </si>
  <si>
    <t>REC-3808-A3Z9-546847</t>
  </si>
  <si>
    <t>10:05:12</t>
  </si>
  <si>
    <t>REC-5310-Z4YZ-990737</t>
  </si>
  <si>
    <t>REC-3295-1T8D-188341</t>
  </si>
  <si>
    <t>11:04:54</t>
  </si>
  <si>
    <t>0919736223</t>
  </si>
  <si>
    <t>3909065</t>
  </si>
  <si>
    <t>REC-7731-B239-925</t>
  </si>
  <si>
    <t>11:31:35</t>
  </si>
  <si>
    <t>REC-3520-A1CH-288282</t>
  </si>
  <si>
    <t>11:40:05</t>
  </si>
  <si>
    <t>REC-072-A6LX-225575</t>
  </si>
  <si>
    <t>11:45:07</t>
  </si>
  <si>
    <t>REC-348-AB9D-169255</t>
  </si>
  <si>
    <t>12:41:45</t>
  </si>
  <si>
    <t>REC-4278-IOI5-2765</t>
  </si>
  <si>
    <t>13:50:50</t>
  </si>
  <si>
    <t>0917107799</t>
  </si>
  <si>
    <t>3900650</t>
  </si>
  <si>
    <t>REC-072-4PW8-222085</t>
  </si>
  <si>
    <t>0915845754</t>
  </si>
  <si>
    <t>3909331</t>
  </si>
  <si>
    <t>REC-3301-CTQ4-6228</t>
  </si>
  <si>
    <t>14:53:20</t>
  </si>
  <si>
    <t>REC-061-A13Z-55437</t>
  </si>
  <si>
    <t>16:31:02</t>
  </si>
  <si>
    <t>0955471982</t>
  </si>
  <si>
    <t>3908951</t>
  </si>
  <si>
    <t>REC-3371-EFX5-196463</t>
  </si>
  <si>
    <t>17:37:40</t>
  </si>
  <si>
    <t>REC-5635-A2YS-46500</t>
  </si>
  <si>
    <t>17:41:16</t>
  </si>
  <si>
    <t>REC-5221-A543-21993</t>
  </si>
  <si>
    <t>20:56:12</t>
  </si>
  <si>
    <t>REC-072-AJ3R-265168</t>
  </si>
  <si>
    <t>08:20:08</t>
  </si>
  <si>
    <t>20210506</t>
  </si>
  <si>
    <t>REC-061-AEU1-203712</t>
  </si>
  <si>
    <t>08:34:15</t>
  </si>
  <si>
    <t>REC-045-AFEZ-593090</t>
  </si>
  <si>
    <t>09:35:45</t>
  </si>
  <si>
    <t>REC-5680-PS51-948059</t>
  </si>
  <si>
    <t>09:45:26</t>
  </si>
  <si>
    <t>REC-342-EBMO-302886</t>
  </si>
  <si>
    <t>10:09:25</t>
  </si>
  <si>
    <t>REC-518-RI71-197780</t>
  </si>
  <si>
    <t>10:55:47</t>
  </si>
  <si>
    <t>REC-061-ZGFI-108834</t>
  </si>
  <si>
    <t>10:58:39</t>
  </si>
  <si>
    <t>REC-551-VOI9-587777</t>
  </si>
  <si>
    <t>11:34:36</t>
  </si>
  <si>
    <t>REC-3175-A3LN-153848</t>
  </si>
  <si>
    <t>12:46:46</t>
  </si>
  <si>
    <t>REC-090-9SKJ-470881</t>
  </si>
  <si>
    <t>12:55:55</t>
  </si>
  <si>
    <t>REC-5635-A2YS-46325</t>
  </si>
  <si>
    <t>13:01:00</t>
  </si>
  <si>
    <t>1204881708</t>
  </si>
  <si>
    <t>3908310</t>
  </si>
  <si>
    <t>REC-241-BEJD-591429</t>
  </si>
  <si>
    <t>13:01:58</t>
  </si>
  <si>
    <t>REC-3792-A39T-138070</t>
  </si>
  <si>
    <t>13:42:36</t>
  </si>
  <si>
    <t>REC-7570-PS50-964803</t>
  </si>
  <si>
    <t>13:58:38</t>
  </si>
  <si>
    <t>REC-4007-OIT2-967090</t>
  </si>
  <si>
    <t>14:40:34</t>
  </si>
  <si>
    <t>REC-008-PB64-394126</t>
  </si>
  <si>
    <t>14:56:51</t>
  </si>
  <si>
    <t>0992297263001</t>
  </si>
  <si>
    <t>3909344</t>
  </si>
  <si>
    <t>REC-4202-A16N-9092</t>
  </si>
  <si>
    <t>15:07:21</t>
  </si>
  <si>
    <t>REC-008-PB64-394129</t>
  </si>
  <si>
    <t>15:31:21</t>
  </si>
  <si>
    <t>REC-4164-A19X-172399</t>
  </si>
  <si>
    <t>15:36:38</t>
  </si>
  <si>
    <t>0920567799</t>
  </si>
  <si>
    <t>3903580</t>
  </si>
  <si>
    <t>REC-048-QNCI-645615</t>
  </si>
  <si>
    <t>15:37:04</t>
  </si>
  <si>
    <t>REC-5585-A2XB-87054</t>
  </si>
  <si>
    <t>15:48:14</t>
  </si>
  <si>
    <t>REC-3187-A2UE-64471</t>
  </si>
  <si>
    <t>17:02:15</t>
  </si>
  <si>
    <t>REC-2004-CNH2-609374</t>
  </si>
  <si>
    <t>17:02:31</t>
  </si>
  <si>
    <t>REC-3371-EGEG-277603</t>
  </si>
  <si>
    <t>17:23:48</t>
  </si>
  <si>
    <t>REC-096-ZU7N-273462</t>
  </si>
  <si>
    <t>17:32:06</t>
  </si>
  <si>
    <t>REC-2004-CNH2-609391</t>
  </si>
  <si>
    <t>18:20:34</t>
  </si>
  <si>
    <t>REC-5310-Z4YZ-979372</t>
  </si>
  <si>
    <t>18:31:10</t>
  </si>
  <si>
    <t>0961153954</t>
  </si>
  <si>
    <t>3909355</t>
  </si>
  <si>
    <t>REC-3158-KURJ-224675</t>
  </si>
  <si>
    <t>08:44:41</t>
  </si>
  <si>
    <t>20210505</t>
  </si>
  <si>
    <t>0913947446</t>
  </si>
  <si>
    <t>3901940</t>
  </si>
  <si>
    <t>REC-3978-LUO2-897704</t>
  </si>
  <si>
    <t>08:45:52</t>
  </si>
  <si>
    <t>REC-223-B7CD-604013</t>
  </si>
  <si>
    <t>08:47:03</t>
  </si>
  <si>
    <t>REC-223-B7CD-604018</t>
  </si>
  <si>
    <t>08:52:23</t>
  </si>
  <si>
    <t>REC-7901-A7O0-1860</t>
  </si>
  <si>
    <t>09:06:33</t>
  </si>
  <si>
    <t>REC-342-EBMO-302704</t>
  </si>
  <si>
    <t>09:32:08</t>
  </si>
  <si>
    <t>REC-191-A381-902274</t>
  </si>
  <si>
    <t>09:49:20</t>
  </si>
  <si>
    <t>REC-004-P4FN-111860</t>
  </si>
  <si>
    <t>REC-3412-PTE5-904595</t>
  </si>
  <si>
    <t>10:14:57</t>
  </si>
  <si>
    <t>REC-3371-LD0C-314544</t>
  </si>
  <si>
    <t>10:34:34</t>
  </si>
  <si>
    <t>0921958914</t>
  </si>
  <si>
    <t>3901748</t>
  </si>
  <si>
    <t>REC-4319-A1I3-30953</t>
  </si>
  <si>
    <t>10:39:50</t>
  </si>
  <si>
    <t>REC-7828-MB00-5978</t>
  </si>
  <si>
    <t>10:47:53</t>
  </si>
  <si>
    <t>1757009202001</t>
  </si>
  <si>
    <t>23923304</t>
  </si>
  <si>
    <t>REC-5598-Y00K-7527</t>
  </si>
  <si>
    <t>10:55:51</t>
  </si>
  <si>
    <t>23923305</t>
  </si>
  <si>
    <t>REC-5598-Y00K-7528</t>
  </si>
  <si>
    <t>10:56:07</t>
  </si>
  <si>
    <t>REC-3200-SAMD-287182</t>
  </si>
  <si>
    <t>11:25:35</t>
  </si>
  <si>
    <t>REC-223-V7XD-297533</t>
  </si>
  <si>
    <t>11:35:41</t>
  </si>
  <si>
    <t>REC-355-J4YM-695191</t>
  </si>
  <si>
    <t>11:36:47</t>
  </si>
  <si>
    <t>REC-3187-A2UE-64308</t>
  </si>
  <si>
    <t>12:24:16</t>
  </si>
  <si>
    <t>REC-3172-YIHD-265769</t>
  </si>
  <si>
    <t>12:30:46</t>
  </si>
  <si>
    <t>REC-4313-IAI9-915999</t>
  </si>
  <si>
    <t>12:31:55</t>
  </si>
  <si>
    <t>REC-223-V7XD-297559</t>
  </si>
  <si>
    <t>13:04:57</t>
  </si>
  <si>
    <t>REC-7779-SS95-919008</t>
  </si>
  <si>
    <t>13:16:20</t>
  </si>
  <si>
    <t>REC-7779-SS95-919094</t>
  </si>
  <si>
    <t>13:17:44</t>
  </si>
  <si>
    <t>REC-5310-Z4YZ-919990</t>
  </si>
  <si>
    <t>13:31:38</t>
  </si>
  <si>
    <t>REC-3172-LIO6-145546</t>
  </si>
  <si>
    <t>13:51:49</t>
  </si>
  <si>
    <t>REC-3370-A6JI-280327</t>
  </si>
  <si>
    <t>14:00:48</t>
  </si>
  <si>
    <t>REC-3533-A4H5-400168</t>
  </si>
  <si>
    <t>14:21:44</t>
  </si>
  <si>
    <t>REC-3421-A2OB-465044</t>
  </si>
  <si>
    <t>14:52:56</t>
  </si>
  <si>
    <t>REC-3301-CTQ4-925693</t>
  </si>
  <si>
    <t>14:58:33</t>
  </si>
  <si>
    <t>REC-011-JVA0-532086</t>
  </si>
  <si>
    <t>15:17:23</t>
  </si>
  <si>
    <t>REC-011-JVA0-532087</t>
  </si>
  <si>
    <t>15:18:11</t>
  </si>
  <si>
    <t>0918208174</t>
  </si>
  <si>
    <t>3908912</t>
  </si>
  <si>
    <t>REC-3201-Y46O-449627</t>
  </si>
  <si>
    <t>15:27:16</t>
  </si>
  <si>
    <t>REC-348-1R2Q-463292</t>
  </si>
  <si>
    <t>15:45:27</t>
  </si>
  <si>
    <t>REC-4164-A19X-172296</t>
  </si>
  <si>
    <t>15:52:27</t>
  </si>
  <si>
    <t>REC-355-J4YM-695260</t>
  </si>
  <si>
    <t>16:00:50</t>
  </si>
  <si>
    <t>REC-3182-YQHD-285451</t>
  </si>
  <si>
    <t>16:50:28</t>
  </si>
  <si>
    <t>REC-4942-A1Z4-935396</t>
  </si>
  <si>
    <t>17:20:16</t>
  </si>
  <si>
    <t>REC-4942-A1Z4-935438</t>
  </si>
  <si>
    <t>17:21:12</t>
  </si>
  <si>
    <t>REC-611-HYM3-114088</t>
  </si>
  <si>
    <t>17:35:12</t>
  </si>
  <si>
    <t>REC-390-SB17-612630</t>
  </si>
  <si>
    <t>17:46:33</t>
  </si>
  <si>
    <t>REC-613-BK8R-433115</t>
  </si>
  <si>
    <t>17:57:31</t>
  </si>
  <si>
    <t>REC-5152-A440-938390</t>
  </si>
  <si>
    <t>18:17:15</t>
  </si>
  <si>
    <t>REC-3370-A6JI-280369</t>
  </si>
  <si>
    <t>18:27:35</t>
  </si>
  <si>
    <t>REC-4963-A3A0-839113</t>
  </si>
  <si>
    <t>07:10:16</t>
  </si>
  <si>
    <t>20210504</t>
  </si>
  <si>
    <t>REC-5635-A2YS-45900</t>
  </si>
  <si>
    <t>08:27:07</t>
  </si>
  <si>
    <t>REC-3370-A6JI-280046</t>
  </si>
  <si>
    <t>08:49:05</t>
  </si>
  <si>
    <t>REC-096-DCIZ-479408</t>
  </si>
  <si>
    <t>09:23:56</t>
  </si>
  <si>
    <t>REC-5310-Z4YZ-846900</t>
  </si>
  <si>
    <t>09:37:11</t>
  </si>
  <si>
    <t>REC-061-A1AW-62485</t>
  </si>
  <si>
    <t>10:11:14</t>
  </si>
  <si>
    <t>REC-3834-A4T5-111224</t>
  </si>
  <si>
    <t>10:13:11</t>
  </si>
  <si>
    <t>REC-3175-C8JC-331168</t>
  </si>
  <si>
    <t>10:16:40</t>
  </si>
  <si>
    <t>REC-4179-LOE1-853194</t>
  </si>
  <si>
    <t>10:34:24</t>
  </si>
  <si>
    <t>0902556216</t>
  </si>
  <si>
    <t>3906791</t>
  </si>
  <si>
    <t>REC-4164-A1CB-136463</t>
  </si>
  <si>
    <t>10:48:02</t>
  </si>
  <si>
    <t>REC-5585-A2XB-86638</t>
  </si>
  <si>
    <t>11:16:22</t>
  </si>
  <si>
    <t>REC-3200-SAMB-533839</t>
  </si>
  <si>
    <t>11:17:24</t>
  </si>
  <si>
    <t>REC-3301-CTQ4-858450</t>
  </si>
  <si>
    <t>11:30:21</t>
  </si>
  <si>
    <t>0992574895001</t>
  </si>
  <si>
    <t>23923337</t>
  </si>
  <si>
    <t>REC-3301-CTQ4-859105</t>
  </si>
  <si>
    <t>11:37:45</t>
  </si>
  <si>
    <t>REC-348-AB9D-168531</t>
  </si>
  <si>
    <t>11:41:26</t>
  </si>
  <si>
    <t>REC-986-B099-1771</t>
  </si>
  <si>
    <t>REC-7916-AV03-2540</t>
  </si>
  <si>
    <t>12:12:38</t>
  </si>
  <si>
    <t>REC-7828-MB00-5878</t>
  </si>
  <si>
    <t>12:17:34</t>
  </si>
  <si>
    <t>REC-4301-IAI1-864339</t>
  </si>
  <si>
    <t>12:35:53</t>
  </si>
  <si>
    <t>REC-518-RI71-197514</t>
  </si>
  <si>
    <t>12:48:07</t>
  </si>
  <si>
    <t>REC-3412-PTE5-866111</t>
  </si>
  <si>
    <t>12:59:24</t>
  </si>
  <si>
    <t>REC-536-2GEZ-365059</t>
  </si>
  <si>
    <t>13:35:08</t>
  </si>
  <si>
    <t>REC-095-AJSE-696209</t>
  </si>
  <si>
    <t>13:53:30</t>
  </si>
  <si>
    <t>REC-944-ZF9M-220484</t>
  </si>
  <si>
    <t>13:54:14</t>
  </si>
  <si>
    <t>REC-090-ULDN-621433</t>
  </si>
  <si>
    <t>14:01:30</t>
  </si>
  <si>
    <t>REC-091-A1E5-413401</t>
  </si>
  <si>
    <t>14:23:52</t>
  </si>
  <si>
    <t>REC-4717-FRZ4-874204</t>
  </si>
  <si>
    <t>14:49:17</t>
  </si>
  <si>
    <t>REC-3371-EFX5-195968</t>
  </si>
  <si>
    <t>15:00:15</t>
  </si>
  <si>
    <t>REC-165-M8MT-673584</t>
  </si>
  <si>
    <t>15:02:46</t>
  </si>
  <si>
    <t>REC-5635-A2YS-46022</t>
  </si>
  <si>
    <t>15:21:59</t>
  </si>
  <si>
    <t>REC-072-A6LX-225250</t>
  </si>
  <si>
    <t>REC-3172-LIO6-145402</t>
  </si>
  <si>
    <t>15:48:22</t>
  </si>
  <si>
    <t>REC-609-A1M3-340340</t>
  </si>
  <si>
    <t>16:06:38</t>
  </si>
  <si>
    <t>REC-536-2GEZ-365120</t>
  </si>
  <si>
    <t>16:13:48</t>
  </si>
  <si>
    <t>REC-090-9SKJ-470567</t>
  </si>
  <si>
    <t>16:21:18</t>
  </si>
  <si>
    <t>REC-5152-A440-883100</t>
  </si>
  <si>
    <t>REC-3170-YGVG-342757</t>
  </si>
  <si>
    <t>REC-518-RI71-197618</t>
  </si>
  <si>
    <t>17:41:31</t>
  </si>
  <si>
    <t>REC-5310-Z4YZ-894925</t>
  </si>
  <si>
    <t>20:51:43</t>
  </si>
  <si>
    <t>REC-061-ZT94-168393</t>
  </si>
  <si>
    <t>06:57:08</t>
  </si>
  <si>
    <t>20210503</t>
  </si>
  <si>
    <t>REC-048-QNCI-645129</t>
  </si>
  <si>
    <t>08:29:44</t>
  </si>
  <si>
    <t>REC-072-GPG1-230460</t>
  </si>
  <si>
    <t>09:19:20</t>
  </si>
  <si>
    <t>REC-5987-GFL4-783780</t>
  </si>
  <si>
    <t>09:51:07</t>
  </si>
  <si>
    <t>REC-5310-Z4YZ-787873</t>
  </si>
  <si>
    <t>10:27:19</t>
  </si>
  <si>
    <t>REC-4942-A1Z4-788450</t>
  </si>
  <si>
    <t>10:32:55</t>
  </si>
  <si>
    <t>REC-6397-A5XK-26043</t>
  </si>
  <si>
    <t>11:17:59</t>
  </si>
  <si>
    <t>REC-609-A3AI-106857</t>
  </si>
  <si>
    <t>11:23:19</t>
  </si>
  <si>
    <t>REC-008-PB65-400861</t>
  </si>
  <si>
    <t>11:43:50</t>
  </si>
  <si>
    <t>REC-3187-YWS5-624091</t>
  </si>
  <si>
    <t>11:47:43</t>
  </si>
  <si>
    <t>REC-4257-A221-148195</t>
  </si>
  <si>
    <t>12:19:55</t>
  </si>
  <si>
    <t>REC-5762-FE91-800612</t>
  </si>
  <si>
    <t>12:20:22</t>
  </si>
  <si>
    <t>REC-3792-A24Z-583927</t>
  </si>
  <si>
    <t>12:50:07</t>
  </si>
  <si>
    <t>REC-5695-A2E3-33110</t>
  </si>
  <si>
    <t>12:52:06</t>
  </si>
  <si>
    <t>REC-223-B7CD-603797</t>
  </si>
  <si>
    <t>16:16:38</t>
  </si>
  <si>
    <t>0921146213</t>
  </si>
  <si>
    <t>3903201</t>
  </si>
  <si>
    <t>REC-4779-FSG2-824226</t>
  </si>
  <si>
    <t>16:32:09</t>
  </si>
  <si>
    <t>REC-4235-A1BQ-30494</t>
  </si>
  <si>
    <t>16:42:10</t>
  </si>
  <si>
    <t>REC-3412-PTE5-829308</t>
  </si>
  <si>
    <t>17:34:04</t>
  </si>
  <si>
    <t>0916786791</t>
  </si>
  <si>
    <t>3908800</t>
  </si>
  <si>
    <t>REC-191-A381-837400</t>
  </si>
  <si>
    <t>19:48:27</t>
  </si>
  <si>
    <t>WESTERN UNION MES DE MAYO</t>
  </si>
  <si>
    <t>N/D PACIFICO TRANSF. ROLES DE PAGO 2DA QUINCENA MES DE JUNIO 2021</t>
  </si>
  <si>
    <t>N/D PACIFICO TRANSF. CANCELACIÓN DE FACTURA#444 BAQUERIZO DAVILA PABLO JONATHAN</t>
  </si>
  <si>
    <t>N/D PACIFICO TRANSF. REEMBOLSO A MANUEL MERELO POR MOVILIZACIÓN</t>
  </si>
  <si>
    <t>N/D PACIFICO TRANSF. CANCELACIÓN DE FACTURA#141 BAQUE BAQUE BYRON PAUL Y FACTURA#114 ESTUPIÑAN ANDRADE FRANCISCO JAVIER</t>
  </si>
  <si>
    <t>N/D PACIFICO TRANSF. CANCELACIÓN DE FACTURA CNEL EP, CTV, PORTAL AL SOL</t>
  </si>
  <si>
    <t>N/D PACIFICO TRANSF. CANCELACIÓN DE FACTURA#30553330 CNEL EP</t>
  </si>
  <si>
    <t>NDL-29</t>
  </si>
  <si>
    <t xml:space="preserve">Fact#: 364286 Rec#: 33680 JARAMILLO RIVERA WILLIAN ADOLFO </t>
  </si>
  <si>
    <t>IC-9850</t>
  </si>
  <si>
    <t>Fact#: 360834 Rec#: 33582 CONSORCIO ECUATORIANO DE TELECOMUNICACIONES S.A. CONECEL</t>
  </si>
  <si>
    <t>IC-9234</t>
  </si>
  <si>
    <t>Fact#: 363598-363599 Rec#: 33578 LUIS DANIEL CHIANG GUERRERO</t>
  </si>
  <si>
    <t>IC-9220</t>
  </si>
  <si>
    <t xml:space="preserve">Fact#: 364896 Rec#: 33577 VALLEJO PROANO FABIAN IGNACIO </t>
  </si>
  <si>
    <t>IC-9219</t>
  </si>
  <si>
    <t>Fact#: 364893 Rec#: 33576 CASTRO ESPINALES LUCELINA PRIMITIVA</t>
  </si>
  <si>
    <t>IC-9218</t>
  </si>
  <si>
    <t>Fact#: 359402-361927-364476 Rec#: 33575 MERA ESPINOZA LEONEL ANTONIO</t>
  </si>
  <si>
    <t>IC-9217</t>
  </si>
  <si>
    <t>Fact#: 361928-364477 Rec#: 33574 MERA ESPINOZA LEONEL ANTONIO</t>
  </si>
  <si>
    <t>IC-9216</t>
  </si>
  <si>
    <t>Fact#: 362637-365177 Rec#: 33573 INZHIVOTKINA YANA</t>
  </si>
  <si>
    <t>IC-9215</t>
  </si>
  <si>
    <t>Fact#: 363802 Rec#: 33572 MARIA FERNANDA GONZALEZ MITE</t>
  </si>
  <si>
    <t>IC-9214</t>
  </si>
  <si>
    <t>Fact#: 364250 Rec#: 33571 DUENAS RUIZ TERESA EDITH</t>
  </si>
  <si>
    <t>IC-9213</t>
  </si>
  <si>
    <t>Fact#: 363408 Rec#: 33570 LOURDES DEL ROCIO CHAVEZ VELEZ</t>
  </si>
  <si>
    <t>IC-9212</t>
  </si>
  <si>
    <t>Fact#: 358299-362398-364942 Rec#: 33569 MAZZINI RIVADENEIRA VALERIE GEOVANNA</t>
  </si>
  <si>
    <t>IC-9211</t>
  </si>
  <si>
    <t>Fact#: 363918 Rec#: 33568 RICARDO ARMANDO COLOMA MOLINA</t>
  </si>
  <si>
    <t>IC-9210</t>
  </si>
  <si>
    <t xml:space="preserve">Fact#: 4560-4789 Rec#: 18662 ASTUDILLO PIURI DOLORES LUZMILA </t>
  </si>
  <si>
    <t>IC-9209</t>
  </si>
  <si>
    <t xml:space="preserve">Fact#: 362851-365386 Rec#: 18661 ASTUDILLO PIURI DOLORES LUZMILA </t>
  </si>
  <si>
    <t>IC-9208</t>
  </si>
  <si>
    <t xml:space="preserve">Fact#: 361878-364430 Rec#: 18660 MARTINEZ DAVILA YINET </t>
  </si>
  <si>
    <t>IC-9207</t>
  </si>
  <si>
    <t xml:space="preserve">Fact#: 361404-363957 Rec#: 18659 NEISI LORENA CHONG MELGAR </t>
  </si>
  <si>
    <t>IC-9206</t>
  </si>
  <si>
    <t xml:space="preserve">Fact#: 364002 Rec#: 18658 NARCISA MIRELLA ANDRADE SALTOS </t>
  </si>
  <si>
    <t>IC-9205</t>
  </si>
  <si>
    <t xml:space="preserve">Fact#: 362424-364969 Rec#: 18657 MITE LOPEZ JESSICA ALEXANDRA </t>
  </si>
  <si>
    <t>IC-9204</t>
  </si>
  <si>
    <t xml:space="preserve">Fact#: 361372-363925 Rec#: 18656 DIOCELINA JACQUELINE HERNANDEZ CRUZ </t>
  </si>
  <si>
    <t>IC-9203</t>
  </si>
  <si>
    <t xml:space="preserve">Fact#: 360188-362709-365259 Rec#: 18655 MACIAS SUAREZ ANA ROSA </t>
  </si>
  <si>
    <t>IC-9202</t>
  </si>
  <si>
    <t xml:space="preserve">Fact#: 360526-363070 Rec#: 18654 ALLINPUBLICIDAD&amp;MARKETING S A </t>
  </si>
  <si>
    <t>IC-9201</t>
  </si>
  <si>
    <t xml:space="preserve">Fact#: 363497 Rec#: 18653 CAROLA MISHEL ABISAAB MEDINA </t>
  </si>
  <si>
    <t>IC-9200</t>
  </si>
  <si>
    <t xml:space="preserve">Fact#: 361855-364408 Rec#: 18652 CAMPOVERDE AREVALO WILLIAM HERNAN </t>
  </si>
  <si>
    <t>IC-9199</t>
  </si>
  <si>
    <t xml:space="preserve">Fact#: 361563-364116 Rec#: 18651 PINO MATAMOROS GALO EFRAIN </t>
  </si>
  <si>
    <t>IC-9198</t>
  </si>
  <si>
    <t xml:space="preserve">Fact#: 361240-363795 Rec#: 18650 LORENA LISSET NUÑEZ RODRIGUEZ </t>
  </si>
  <si>
    <t>IC-9197</t>
  </si>
  <si>
    <t xml:space="preserve">Fact#: 364850 Rec#: 18649 LEON GARCIA MARCELA VERONICA </t>
  </si>
  <si>
    <t>IC-9196</t>
  </si>
  <si>
    <t xml:space="preserve">Fact#: 364629 Rec#: 18648 MARCILLO COBOS DAVID FERNANDO </t>
  </si>
  <si>
    <t>IC-9195</t>
  </si>
  <si>
    <t xml:space="preserve">Fact#: 358954-361474-364028 Rec#: 18647 CARLOS FERNANDO BERMELLO MEZA </t>
  </si>
  <si>
    <t>IC-9194</t>
  </si>
  <si>
    <t xml:space="preserve">Fact#: 4581-4815 Rec#: 18646 ALVAREZ MOLINA PAUL ALEJANDRO </t>
  </si>
  <si>
    <t>IC-9193</t>
  </si>
  <si>
    <t xml:space="preserve">Fact#: 358629-361157-363714 Rec#: 18645 FAUSTO HENRY ZAMBRANO VERA </t>
  </si>
  <si>
    <t>IC-9192</t>
  </si>
  <si>
    <t xml:space="preserve">Fact#: 364799 Rec#: 18644 AVILES CRESPO LEONOR STEPHANY </t>
  </si>
  <si>
    <t>IC-9191</t>
  </si>
  <si>
    <t xml:space="preserve">Fact#: 363909 Rec#: 18643 EDUARDO CAMPOSANO ULLOA </t>
  </si>
  <si>
    <t>IC-9190</t>
  </si>
  <si>
    <t xml:space="preserve">Fact#: 359839-362353-364898 Rec#: 18642 MARTINEZ LOOR LOURDES ELIZABETH </t>
  </si>
  <si>
    <t>IC-9189</t>
  </si>
  <si>
    <t xml:space="preserve">Fact#: 362890-365425 Rec#: 18641 ORRALA LINDAO CARMEN DEL ROCIO </t>
  </si>
  <si>
    <t>IC-9188</t>
  </si>
  <si>
    <t xml:space="preserve">Fact#: 4510-4741 Rec#: 18640 ZAMBRANO OLMEDO VERONICA PATRICIA </t>
  </si>
  <si>
    <t>IC-9187</t>
  </si>
  <si>
    <t xml:space="preserve">Fact#: 365336 Rec#: 18639 MONTERO ESCALANTE DANNY ARVID </t>
  </si>
  <si>
    <t>IC-9186</t>
  </si>
  <si>
    <t xml:space="preserve">Fact#: 361989-364531 Rec#: 18638 MACAS CHAUCA CARLOS ALBERTO </t>
  </si>
  <si>
    <t>IC-9185</t>
  </si>
  <si>
    <t xml:space="preserve">Fact#: 365079 Rec#: 18637 SEGOVIA DOMINGUEZ KARLA FIORELLA </t>
  </si>
  <si>
    <t>IC-9184</t>
  </si>
  <si>
    <t xml:space="preserve">Fact#: 361274-363829 Rec#: 18636 CORA MARGARITA ROCIO GALLARDO CRUSELLAS </t>
  </si>
  <si>
    <t>IC-9183</t>
  </si>
  <si>
    <t xml:space="preserve">Fact#: 363752 Rec#: 18635 JESSICA LORENA TRIANA VELIS </t>
  </si>
  <si>
    <t>IC-9182</t>
  </si>
  <si>
    <t xml:space="preserve">Fact#: 362248-364792 Rec#: 18634 MERINO MORAN LUIS MIGUEL </t>
  </si>
  <si>
    <t>IC-9181</t>
  </si>
  <si>
    <t xml:space="preserve">Fact#: 359846-362360-364905 Rec#: 18633 LOPEZ MURILLO JOSE ANTONIO </t>
  </si>
  <si>
    <t>IC-9180</t>
  </si>
  <si>
    <t xml:space="preserve">Fact#: 359320-361844-364398 Rec#: 18632 CAICHE ROMERO GRACE SOFIA </t>
  </si>
  <si>
    <t>IC-9179</t>
  </si>
  <si>
    <t xml:space="preserve">Fact#: 362255-364800 Rec#: 18631 BACA GARAYCOA HILDA SHELLMA </t>
  </si>
  <si>
    <t>IC-9178</t>
  </si>
  <si>
    <t xml:space="preserve">Fact#: 362102-364646 Rec#: 18630 ZAVALA TORO CRUZ SISIBEL </t>
  </si>
  <si>
    <t>IC-9177</t>
  </si>
  <si>
    <t xml:space="preserve">Fact#: 359417-361942-364490 Rec#: 18629 QUIMI LOPEZ FROILAN TITO </t>
  </si>
  <si>
    <t>IC-9176</t>
  </si>
  <si>
    <t xml:space="preserve">Fact#: 364434 Rec#: 18628 AVILA ORTIZ GEOVANNY FABRICIO </t>
  </si>
  <si>
    <t>IC-9175</t>
  </si>
  <si>
    <t xml:space="preserve">Fact#: 362252-364797 Rec#: 18627 JIMENEZ BARBERAN DANIELA JESSICA </t>
  </si>
  <si>
    <t>IC-9174</t>
  </si>
  <si>
    <t xml:space="preserve">Fact#: 364462 Rec#: 18626 MOLINA PALMA WALTER DANIEL </t>
  </si>
  <si>
    <t>IC-9173</t>
  </si>
  <si>
    <t xml:space="preserve">Fact#: 364384 Rec#: 33567 PUERO CUERO CARLOS JULIO </t>
  </si>
  <si>
    <t>IC-9159</t>
  </si>
  <si>
    <t xml:space="preserve">Fact#: 365338 Rec#: 33566 SOLANO BAIDAL ISABEL YAJAIRA </t>
  </si>
  <si>
    <t>IC-9158</t>
  </si>
  <si>
    <t>GASTO BANCARIO PACIFICO #4676852-956-79202-310-89152-219-99087-147-29331-429-49056-146-58380-498-67676-784-94041-167-4803369-488-12946-13062-22215-93-31110-31208-56195-56289-64430-64508-72525-72595-80529-80565-88616-88678-4915430-15532-24627-24712-34252-</t>
  </si>
  <si>
    <t>DR-2334</t>
  </si>
  <si>
    <t>JURADO VELEZ JONNY EUGENIO, ABONA SGTE FACTURA, PAGO WESTERN UNION</t>
  </si>
  <si>
    <t>AT-3304</t>
  </si>
  <si>
    <t xml:space="preserve">Fact#: 362635-365175 Rec#: 33565 ALZAMORA BATALLA BLANCA LEONOR </t>
  </si>
  <si>
    <t>IC-9155</t>
  </si>
  <si>
    <t>Fact#: 364772 Rec#: 33564 MONTES BRIONES JEFFERSON ANTONIO</t>
  </si>
  <si>
    <t>IC-9146</t>
  </si>
  <si>
    <t>Fact#: 364540 Rec#: 33563 HERNANDEZ GOMEZ EDDY MAXIMO</t>
  </si>
  <si>
    <t>IC-9145</t>
  </si>
  <si>
    <t>Fact#: 364094 Rec#: 33562 LOPEZ PALACIOS DANNY CHRISTIAN</t>
  </si>
  <si>
    <t>IC-9144</t>
  </si>
  <si>
    <t>Fact#: 364255 Rec#: 33561 SOXO QUICHIMBO IVONNE ALEXANDRA</t>
  </si>
  <si>
    <t>IC-9143</t>
  </si>
  <si>
    <t>Fact#: 364945 Rec#: 33560 PRADO FRANCO ANDREA JACQUELINE</t>
  </si>
  <si>
    <t>IC-9142</t>
  </si>
  <si>
    <t>Fact#: 362521-365064 Rec#: 33559 ESCALANTE BUSTAMANTE MARIA GABRIELA</t>
  </si>
  <si>
    <t>IC-9141</t>
  </si>
  <si>
    <t>Fact#: 363199 Rec#: 33558 CAMPOS VELEZ HENRRY GONZALO</t>
  </si>
  <si>
    <t>IC-9140</t>
  </si>
  <si>
    <t>Fact#: 364158 Rec#: 33557 HERRERA DIAZ HIALINA AMALIA DE LAS ROSAS</t>
  </si>
  <si>
    <t>IC-9139</t>
  </si>
  <si>
    <t xml:space="preserve">Fact#: 356965-359429-361954 Rec#: 18625 ORELLANA CALDERON JUAN CARLOS </t>
  </si>
  <si>
    <t>IC-9128</t>
  </si>
  <si>
    <t xml:space="preserve">Fact#: 361281-363838 Rec#: 18624 DELFIN NESTOR CALDERON GARCIA </t>
  </si>
  <si>
    <t>IC-9127</t>
  </si>
  <si>
    <t xml:space="preserve">Fact#: 364789 Rec#: 18623 PONCE BURGOS NORMA ISABEL  </t>
  </si>
  <si>
    <t>IC-9126</t>
  </si>
  <si>
    <t xml:space="preserve">Fact#: 364790 Rec#: 18622 PONCE BURGOS NORMA ISABEL  </t>
  </si>
  <si>
    <t>IC-9125</t>
  </si>
  <si>
    <t xml:space="preserve">Fact#: 361591-364145 Rec#: 18621 CEVALLOS PLUAS JULIT LORENA </t>
  </si>
  <si>
    <t>IC-9124</t>
  </si>
  <si>
    <t xml:space="preserve">Fact#: 364367 Rec#: 18620 MIRABAL RODRIGUEZ CRISTINA </t>
  </si>
  <si>
    <t>IC-9123</t>
  </si>
  <si>
    <t xml:space="preserve">Fact#: 363662 Rec#: 18619 CARLOS GUILLERMO MUÑOZ GUTIERREZ </t>
  </si>
  <si>
    <t>IC-9122</t>
  </si>
  <si>
    <t xml:space="preserve">Fact#: 361419-363971 Rec#: 18618 ALEXANDRA JACKELINE SANCHEZ ZAMBRANO </t>
  </si>
  <si>
    <t>IC-9121</t>
  </si>
  <si>
    <t xml:space="preserve">Fact#: 365320 Rec#: 18617 BRAVO VILLAMAR JOHNNY VICENTE </t>
  </si>
  <si>
    <t>IC-9120</t>
  </si>
  <si>
    <t xml:space="preserve">Fact#: 364884 Rec#: 18616 NEIRA CUENCA MAGNER RICHARD </t>
  </si>
  <si>
    <t>IC-9119</t>
  </si>
  <si>
    <t xml:space="preserve">Fact#: 365008 Rec#: 18615 GANCINO TOAPANTA NAPOLEON ISRAEL </t>
  </si>
  <si>
    <t>IC-9118</t>
  </si>
  <si>
    <t xml:space="preserve">Fact#: 364627 Rec#: 18614 SANCHEZ AGUILAR SORAYA PATRICIA </t>
  </si>
  <si>
    <t>IC-9117</t>
  </si>
  <si>
    <t xml:space="preserve">Fact#: 359913-362429-364974 Rec#: 18613 VALVERDE MACAY CARLOS ARTURO </t>
  </si>
  <si>
    <t>IC-9116</t>
  </si>
  <si>
    <t xml:space="preserve">Fact#: 363510 Rec#: 18612 GREI DOLORES  DELGADO FARIA </t>
  </si>
  <si>
    <t>IC-9115</t>
  </si>
  <si>
    <t xml:space="preserve">Fact#: 363736 Rec#: 18611 ANDREA CANAHUATI CHAIN </t>
  </si>
  <si>
    <t>IC-9114</t>
  </si>
  <si>
    <t xml:space="preserve">Fact#: 360529-363073 Rec#: 18610 GAMFOOD S.A. </t>
  </si>
  <si>
    <t>IC-9113</t>
  </si>
  <si>
    <t xml:space="preserve">Fact#: 363830 Rec#: 18609 LUIS FERNANDO RODRIGUEZ TAPIA </t>
  </si>
  <si>
    <t>IC-9112</t>
  </si>
  <si>
    <t xml:space="preserve">Fact#: 363648 Rec#: 18608 LISETTE JOHANNA MEZA VEGA </t>
  </si>
  <si>
    <t>IC-9111</t>
  </si>
  <si>
    <t xml:space="preserve">Fact#: 362891-365426 Rec#: 18607 PONCE SILVA ROBERTO OSWALDO </t>
  </si>
  <si>
    <t>IC-9110</t>
  </si>
  <si>
    <t xml:space="preserve">Fact#: 360327-362829-365365 Rec#: 18606 AGUIRRE FAJARDO DAVID DANIEL </t>
  </si>
  <si>
    <t>IC-9109</t>
  </si>
  <si>
    <t xml:space="preserve">Fact#: 360557-363101 Rec#: 18605 NEDERAGRO S.A. </t>
  </si>
  <si>
    <t>IC-9108</t>
  </si>
  <si>
    <t xml:space="preserve">Fact#: 362759-365305 Rec#: 18604 ROURA SEMINARIO MARIA LEONOR </t>
  </si>
  <si>
    <t>IC-9107</t>
  </si>
  <si>
    <t xml:space="preserve">Fact#: 353606-356031-358510 Rec#: 18603 EDIN ERNESTO CISNEROS MAESTRE </t>
  </si>
  <si>
    <t>IC-9106</t>
  </si>
  <si>
    <t xml:space="preserve">Fact#: 363300 Rec#: 18602 LANDIVAR VELIZ CARLOS ALEX </t>
  </si>
  <si>
    <t>IC-9105</t>
  </si>
  <si>
    <t xml:space="preserve">Fact#: 362074-364616 Rec#: 18601 SOLANO DE LA TORRE EFRAIN ALFREDO </t>
  </si>
  <si>
    <t>IC-9104</t>
  </si>
  <si>
    <t xml:space="preserve">Fact#: 360749-363295 Rec#: 18600 MERA NEVAREZ FREDEVINDA ALEXANDRA </t>
  </si>
  <si>
    <t>IC-9103</t>
  </si>
  <si>
    <t xml:space="preserve">Fact#: 362897-365433 Rec#: 18599 CABELLO CHIRIGUAYA REIMUNDO ISRAEL </t>
  </si>
  <si>
    <t>IC-9102</t>
  </si>
  <si>
    <t xml:space="preserve">Fact#: 360965-363522 Rec#: 18598 HAYDEE GANDIOSA  FALUGIANI MORA </t>
  </si>
  <si>
    <t>IC-9101</t>
  </si>
  <si>
    <t xml:space="preserve">Fact#: 361378-363931 Rec#: 18597 GALO ENRIQUE ESTUPIÑAN VERA </t>
  </si>
  <si>
    <t>IC-9100</t>
  </si>
  <si>
    <t xml:space="preserve">Fact#: 361601-364157 Rec#: 18596 MIGUEZ ACOSTA WILLIAM GERMAN </t>
  </si>
  <si>
    <t>IC-9099</t>
  </si>
  <si>
    <t xml:space="preserve">Fact#: 361705-364258 Rec#: 18595 ESPINOZA ZUNIGA ISABEL MARIA </t>
  </si>
  <si>
    <t>IC-9098</t>
  </si>
  <si>
    <t xml:space="preserve">Fact#: 364003 Rec#: 18594 NEY AQUILES APOLINARIO RODRIGUEZ </t>
  </si>
  <si>
    <t>IC-9097</t>
  </si>
  <si>
    <t xml:space="preserve">Fact#: 364950 Rec#: 18593 PRECIADO SALVATIERRA PATRICIA PAOLA </t>
  </si>
  <si>
    <t>IC-9096</t>
  </si>
  <si>
    <t xml:space="preserve">Fact#: 364264 Rec#: 33594 LOGROÑO REYES VICENTE JAVIER </t>
  </si>
  <si>
    <t>IC-9317</t>
  </si>
  <si>
    <t xml:space="preserve">Fact#: 363322 Rec#: 33556 DUME ALCIVAR ALEX ENRIQUE </t>
  </si>
  <si>
    <t>IC-9080</t>
  </si>
  <si>
    <t>Fact#: 364338 Rec#: 33555 PINCAY SILVA FERNANDO RAFAEL</t>
  </si>
  <si>
    <t>IC-9077</t>
  </si>
  <si>
    <t>Fact#: 365384 Rec#: 33554 AVEIGA PAINI CARLOS ENRIQUE</t>
  </si>
  <si>
    <t>IC-9076</t>
  </si>
  <si>
    <t>Fact#: 360635-363177 Rec#: 33553 ASISTMED ASISTENCIA A MEDICOS S.A.</t>
  </si>
  <si>
    <t>IC-9075</t>
  </si>
  <si>
    <t>Fact#: 363994 Rec#: 33552 JUAN CARLOS MARTINEZ FASSIO</t>
  </si>
  <si>
    <t>IC-9074</t>
  </si>
  <si>
    <t>Fact#: 364056 Rec#: 33551 MINO DOYLET YOLANDA ABIGAIL</t>
  </si>
  <si>
    <t>IC-9073</t>
  </si>
  <si>
    <t>Fact#: 360040-362554-365096 Rec#: 33550 ESPINOSA RAMIREZ RAUL</t>
  </si>
  <si>
    <t>IC-9072</t>
  </si>
  <si>
    <t>Fact#: 363420 Rec#: 33549 GIOVANNY NARVAEZ PORTILLA</t>
  </si>
  <si>
    <t>IC-9071</t>
  </si>
  <si>
    <t>Fact#: 359605-362122-364667 Rec#: 33548 MARCHELLE GUIM GINO</t>
  </si>
  <si>
    <t>IC-9070</t>
  </si>
  <si>
    <t>Fact#: 359512-362032-364573 Rec#: 33547 JURADO VELEZ JONNY EUGENIO</t>
  </si>
  <si>
    <t>IC-9069</t>
  </si>
  <si>
    <t xml:space="preserve">Fact#: 351381-353711-356132 Rec#: 18592 JESUS NEREYDA CHIQUITO VERA </t>
  </si>
  <si>
    <t>IC-9056</t>
  </si>
  <si>
    <t xml:space="preserve">Fact#: 365127 Rec#: 18591 ESPIN DEL SALTO ROMULO FERNANDO </t>
  </si>
  <si>
    <t>IC-9055</t>
  </si>
  <si>
    <t xml:space="preserve">Fact#: 364433 Rec#: 18590 ROMMEL ANTONIO ZAMORA TRIGUERO </t>
  </si>
  <si>
    <t>IC-9054</t>
  </si>
  <si>
    <t xml:space="preserve">Fact#: 361773-364324 Rec#: 18589 VELASQUEZ POLIT NINA NATASHA </t>
  </si>
  <si>
    <t>IC-9053</t>
  </si>
  <si>
    <t xml:space="preserve">Fact#: 363747 Rec#: 18588 TERESA LEONOR SALAZAR PLUAS </t>
  </si>
  <si>
    <t>IC-9052</t>
  </si>
  <si>
    <t xml:space="preserve">Fact#: 363639 Rec#: 18587 CESAR AUGUSTO BAQUERIZO AROSEMENA </t>
  </si>
  <si>
    <t>IC-9051</t>
  </si>
  <si>
    <t xml:space="preserve">Fact#: 354850-357250-359713 Rec#: 18586 PARRAGA JOSE JUAN </t>
  </si>
  <si>
    <t>IC-9050</t>
  </si>
  <si>
    <t xml:space="preserve">Fact#: 364224 Rec#: 18585 MENDEZ ROSALES GIOCONDA EREUTEIDA </t>
  </si>
  <si>
    <t>IC-9049</t>
  </si>
  <si>
    <t xml:space="preserve">Fact#: 361884-364435 Rec#: 18584 CEDENO VILLAVICENCIO ROBERTO ANTONIO </t>
  </si>
  <si>
    <t>IC-9048</t>
  </si>
  <si>
    <t xml:space="preserve">Fact#: 361775-364326 Rec#: 18583 MOLINA SALAVARRIA ADRIANO ENRIQUE </t>
  </si>
  <si>
    <t>IC-9047</t>
  </si>
  <si>
    <t xml:space="preserve">Fact#: 364496 Rec#: 18582 CEDENO MARCILLO IRMA JANETH </t>
  </si>
  <si>
    <t>IC-9046</t>
  </si>
  <si>
    <t xml:space="preserve">Fact#: 360035-362549-365091 Rec#: 18581 MEJIA LEMA WILSON ALEXANDER </t>
  </si>
  <si>
    <t>IC-9045</t>
  </si>
  <si>
    <t xml:space="preserve">Fact#: 363303 Rec#: 18580 ASISTENCA TECNICA INDUSTRIAL ATEIND S.A.  </t>
  </si>
  <si>
    <t>IC-9044</t>
  </si>
  <si>
    <t xml:space="preserve">Fact#: 362689-365241 Rec#: 18579 HOLGUIN ESPINOZA TOMAS  </t>
  </si>
  <si>
    <t>IC-9043</t>
  </si>
  <si>
    <t xml:space="preserve">Fact#: 4868 Rec#: 18578 MALDONADO CAIZA MANUEL MESIAS </t>
  </si>
  <si>
    <t>IC-9042</t>
  </si>
  <si>
    <t xml:space="preserve">Fact#: 360231 Rec#: 18577 ZAMBRANO FATIMA LOURDES </t>
  </si>
  <si>
    <t>IC-9041</t>
  </si>
  <si>
    <t xml:space="preserve">Fact#: 364332 Rec#: 18576 CALI PINCAY SANDRA ELIZABETH  </t>
  </si>
  <si>
    <t>IC-9040</t>
  </si>
  <si>
    <t xml:space="preserve">Fact#: 361226-363781 Rec#: 18575 BRYAN JOEL BURGOS GALARZA </t>
  </si>
  <si>
    <t>IC-9039</t>
  </si>
  <si>
    <t xml:space="preserve">Fact#: 364841 Rec#: 18574 BELLO MENDEZ JOSELINE ZORAIDA </t>
  </si>
  <si>
    <t>IC-9038</t>
  </si>
  <si>
    <t xml:space="preserve">Fact#: 364372 Rec#: 18573 MAYEZA REGALADO JIMMY HARRY </t>
  </si>
  <si>
    <t>IC-9037</t>
  </si>
  <si>
    <t xml:space="preserve">Fact#: 356693-359164-361687 Rec#: 18572 REINOSO VASCONEZ RONALD HUMBERTO </t>
  </si>
  <si>
    <t>IC-9036</t>
  </si>
  <si>
    <t xml:space="preserve">Fact#: 362558-365100 Rec#: 33544 REYES HERRERA SILVIA LORENA </t>
  </si>
  <si>
    <t>IC-9014</t>
  </si>
  <si>
    <t xml:space="preserve">Fact#: 365203 Rec#: 33543 MIRTHA ACELA ESCALANTE GARCIA </t>
  </si>
  <si>
    <t>IC-9013</t>
  </si>
  <si>
    <t xml:space="preserve">Fact#: 4839 Rec#: 33541 CABEZAS SAMANIEGO JORGE GEOVANNY </t>
  </si>
  <si>
    <t>IC-9008</t>
  </si>
  <si>
    <t xml:space="preserve">Fact#: 362962 Rec#: 33538 DVT DEL ECUADOR S.A </t>
  </si>
  <si>
    <t>IC-9003</t>
  </si>
  <si>
    <t xml:space="preserve">Fact#: 364842 Rec#: 33537 ESPINOSA ESPINOZA HUGO STANLEY </t>
  </si>
  <si>
    <t>IC-9002</t>
  </si>
  <si>
    <t>SILVA ESPINOZA CARLOTA ELIZABETH ABONA SGTE FACTURA, BCO PACIFICO POR VENTANILLA</t>
  </si>
  <si>
    <t>AT-3302</t>
  </si>
  <si>
    <t xml:space="preserve">Fact#: 364032 Rec#: 18571 MONCADA MORA WENDY GINA </t>
  </si>
  <si>
    <t>IC-8983</t>
  </si>
  <si>
    <t xml:space="preserve">Fact#: 364343 Rec#: 18570 ORTEGA CONFORME  JANET AURORA  </t>
  </si>
  <si>
    <t>IC-8982</t>
  </si>
  <si>
    <t xml:space="preserve">Fact#: 365029 Rec#: 18569 SORIA LAMAN HARRY SUN </t>
  </si>
  <si>
    <t>IC-8981</t>
  </si>
  <si>
    <t xml:space="preserve">Fact#: 365144 Rec#: 18568 SANCHEZ MENDOZA ANA ADELA </t>
  </si>
  <si>
    <t>IC-8980</t>
  </si>
  <si>
    <t xml:space="preserve">Fact#: 362922-365458 Rec#: 18567 ORTIZ HIDALGO FRANNLIN GEOVANNY </t>
  </si>
  <si>
    <t>IC-8979</t>
  </si>
  <si>
    <t>Fact#: 359273-361797-364349 Rec#: 33540 CEDENO MUNOZ EDGAR ENRIQUE</t>
  </si>
  <si>
    <t>IC-9005</t>
  </si>
  <si>
    <t xml:space="preserve">Fact#: 365130 Rec#: 33539 TAMMY CARMEN CAAMAÑO CORNEJO </t>
  </si>
  <si>
    <t>IC-9004</t>
  </si>
  <si>
    <t xml:space="preserve">Fact#: 363985 Rec#: 18566 BEATRIZ MARIA DEL CARMEN PACHECO BALLESTEROS </t>
  </si>
  <si>
    <t>IC-8978</t>
  </si>
  <si>
    <t xml:space="preserve">Fact#: 362898-365434 Rec#: 18565 SARANGO VALDIVIEZO JENY ELIZABETH </t>
  </si>
  <si>
    <t>IC-8977</t>
  </si>
  <si>
    <t xml:space="preserve">Fact#: 361436-363990 Rec#: 18564 ELIDA DEL CARMEN MOREIRA VELEZ </t>
  </si>
  <si>
    <t>IC-8976</t>
  </si>
  <si>
    <t xml:space="preserve">Fact#: 361442-363996 Rec#: 18563 JUVIKA JOHANNA CABUYALES HUACON </t>
  </si>
  <si>
    <t>IC-8975</t>
  </si>
  <si>
    <t xml:space="preserve">Fact#: 364877 Rec#: 18562 SANCHEZ MEDINA FELIX </t>
  </si>
  <si>
    <t>IC-8974</t>
  </si>
  <si>
    <t xml:space="preserve">Fact#: 365044 Rec#: 18561 SILVA ESPINOZA CARLOTA ELIZABETH </t>
  </si>
  <si>
    <t>IC-8973</t>
  </si>
  <si>
    <t xml:space="preserve">Fact#: 364931 Rec#: 18560 GOMEZ ALCIVAR RUBER GIL </t>
  </si>
  <si>
    <t>IC-8972</t>
  </si>
  <si>
    <t xml:space="preserve">Fact#: 364523 Rec#: 18559 ROBALINO VALENCIA  SPARTA SUSANA  </t>
  </si>
  <si>
    <t>IC-8971</t>
  </si>
  <si>
    <t xml:space="preserve">Fact#: 364933 Rec#: 18558 TRUJILL0 ELJURI ROBERTO FARID </t>
  </si>
  <si>
    <t>IC-8970</t>
  </si>
  <si>
    <t xml:space="preserve">Fact#: 359443-361968-364512 Rec#: 18557 CONSTANTE GARCIA VICKY POALA </t>
  </si>
  <si>
    <t>IC-8969</t>
  </si>
  <si>
    <t xml:space="preserve">Fact#: 364231 Rec#: 18556 FREIRE ORTIZ PEDRO PABLO </t>
  </si>
  <si>
    <t>IC-8968</t>
  </si>
  <si>
    <t xml:space="preserve">Fact#: 4767 Rec#: 18555 JARAMILLO MONTANO JESSICA XIMENA </t>
  </si>
  <si>
    <t>IC-8967</t>
  </si>
  <si>
    <t xml:space="preserve">Fact#: 364641 Rec#: 18554 CHANCAY SOLEDISPA VICTOR MANUEL </t>
  </si>
  <si>
    <t>IC-8966</t>
  </si>
  <si>
    <t xml:space="preserve">Fact#: 365373 Rec#: 18553 QUIMIS CHIQUITO LUPE DIONICIO </t>
  </si>
  <si>
    <t>IC-8965</t>
  </si>
  <si>
    <t xml:space="preserve">Fact#: 364031 Rec#: 18552 TOMALA SANCAN JORGE LUIS </t>
  </si>
  <si>
    <t>IC-8964</t>
  </si>
  <si>
    <t xml:space="preserve">Fact#: 364181 Rec#: 18551 TOMALA SANCAN JORGE LUIS </t>
  </si>
  <si>
    <t>IC-8963</t>
  </si>
  <si>
    <t xml:space="preserve">Fact#: 364461 Rec#: 18550 ROMERO VERSOZA RICARDO GERONIMO </t>
  </si>
  <si>
    <t>IC-8962</t>
  </si>
  <si>
    <t xml:space="preserve">Fact#: 363858 Rec#: 18549 HOLGER ALFREDO TOMALA DE LA ROSA </t>
  </si>
  <si>
    <t>IC-8961</t>
  </si>
  <si>
    <t xml:space="preserve">Fact#: 355357-357741-360210-365279 Rec#: 18548 HIDALGO CAICEDO JOHANNA ELIZABETH </t>
  </si>
  <si>
    <t>IC-8960</t>
  </si>
  <si>
    <t xml:space="preserve">Fact#: 363778 Rec#: 18547 LUIS GALO IDROBO ACEBO </t>
  </si>
  <si>
    <t>IC-8959</t>
  </si>
  <si>
    <t>N/D POR COMISIONES DE WESTERN UNION POR RECAUDACION DEL 18/06/2021 AL 24/06/2021</t>
  </si>
  <si>
    <t>ND-2</t>
  </si>
  <si>
    <t>Fact#: 363393 Rec#: 33546 OTECEL</t>
  </si>
  <si>
    <t>IC-9016</t>
  </si>
  <si>
    <t>Fact#: 360838 Rec#: 33545 CONSORCIO ECUATORIANO DE TELECOMUNICACIONES S.A. CONECEL</t>
  </si>
  <si>
    <t>IC-9015</t>
  </si>
  <si>
    <t xml:space="preserve">Fact#: 361138-363695 Rec#: 33542 GASTON ALLAND CORTEZ ESPINOZA </t>
  </si>
  <si>
    <t>IC-9012</t>
  </si>
  <si>
    <t xml:space="preserve">Fact#: 359903-362420-364964 Rec#: 18546 MENDEZ LAINEZ RUTH ELIZABETH </t>
  </si>
  <si>
    <t>IC-8958</t>
  </si>
  <si>
    <t xml:space="preserve">Fact#: 364419 Rec#: 18545 YUNEZ PARRA JOSE MIGUEL </t>
  </si>
  <si>
    <t>IC-8957</t>
  </si>
  <si>
    <t xml:space="preserve">Fact#: 364421 Rec#: 18544 YUNEZ PARRA JOSE MIGUEL </t>
  </si>
  <si>
    <t>IC-8956</t>
  </si>
  <si>
    <t xml:space="preserve">Fact#: 363853 Rec#: 18543 MAGDALENA CONCEPCION FRANCO CORREA </t>
  </si>
  <si>
    <t>IC-8955</t>
  </si>
  <si>
    <t xml:space="preserve">Fact#: 355322-357710-360179-362701 Rec#: 18542 MENESES CEDENO CARMEN JULISSA </t>
  </si>
  <si>
    <t>IC-8954</t>
  </si>
  <si>
    <t xml:space="preserve">Fact#: 364253 Rec#: 18541 DUPRE MELLA HERNAN TADEO </t>
  </si>
  <si>
    <t>IC-8953</t>
  </si>
  <si>
    <t xml:space="preserve">Fact#: 360982-363538 Rec#: 18540 MARIA DEL CARMEN VERA VALVERDE </t>
  </si>
  <si>
    <t>IC-8952</t>
  </si>
  <si>
    <t xml:space="preserve">Fact#: 365414 Rec#: 18539 BAILON PEZO MERCEDES NATALIA </t>
  </si>
  <si>
    <t>IC-8951</t>
  </si>
  <si>
    <t xml:space="preserve">Fact#: 364097 Rec#: 18538 VASQUEZ AYALA MARIA DE LOURDES </t>
  </si>
  <si>
    <t>IC-8950</t>
  </si>
  <si>
    <t xml:space="preserve">Fact#: 363620 Rec#: 18537 MARIA PIEDAD MONTALVAN CAMPOVERDE </t>
  </si>
  <si>
    <t>IC-8949</t>
  </si>
  <si>
    <t xml:space="preserve">Fact#: 361662-364217 Rec#: 18536 FLORES MARTINEZ RAQUEL VERONICA </t>
  </si>
  <si>
    <t>IC-8948</t>
  </si>
  <si>
    <t xml:space="preserve">Fact#: 364612 Rec#: 18535 RENDON REGALADO MARIANA SOLANGE </t>
  </si>
  <si>
    <t>IC-8947</t>
  </si>
  <si>
    <t xml:space="preserve">Fact#: 361682-364236 Rec#: 18534 YANEZ ARROYO LUIS ALBERTO </t>
  </si>
  <si>
    <t>IC-8946</t>
  </si>
  <si>
    <t xml:space="preserve">Fact#: 359714-362229-364774 Rec#: 18533 PARRAGA JOSE JUAN </t>
  </si>
  <si>
    <t>IC-8945</t>
  </si>
  <si>
    <t xml:space="preserve">Fact#: 363831 Rec#: 18532 SEGUNDO PATRICIO ALMACHE AGUIRRE </t>
  </si>
  <si>
    <t>IC-8944</t>
  </si>
  <si>
    <t xml:space="preserve">Fact#: 362390-364934 Rec#: 18531 RIZZO BASTIDAS CECILIA ELIZABETH </t>
  </si>
  <si>
    <t>IC-8943</t>
  </si>
  <si>
    <t xml:space="preserve">Fact#: 361343-363898 Rec#: 18530 EDWIN ANDRES REYES TOALA </t>
  </si>
  <si>
    <t>IC-8942</t>
  </si>
  <si>
    <t xml:space="preserve">Fact#: 358559-361094-363650 Rec#: 18529 JIMMY LEANDRO MERCHAN JALCA </t>
  </si>
  <si>
    <t>IC-8941</t>
  </si>
  <si>
    <t xml:space="preserve">Fact#: 364081 Rec#: 18528 RUIZ VELEZ LIBIA KARINA </t>
  </si>
  <si>
    <t>IC-8940</t>
  </si>
  <si>
    <t xml:space="preserve">Fact#: 364743 Rec#: 18527 AVILES PEREZ ALFONSO </t>
  </si>
  <si>
    <t>IC-8939</t>
  </si>
  <si>
    <t xml:space="preserve">Fact#: 351524-353852-356273 Rec#: 18526 MONICA JOHANA MURILLO NARANJO </t>
  </si>
  <si>
    <t>IC-8938</t>
  </si>
  <si>
    <t xml:space="preserve">Fact#: 364392 Rec#: 18525 GUERRERO CRESPIN JULIO ENRIQUE </t>
  </si>
  <si>
    <t>IC-8937</t>
  </si>
  <si>
    <t xml:space="preserve">Fact#: 365107 Rec#: 18524 PROANO PIEDRA CHRISTIAN XAVIER </t>
  </si>
  <si>
    <t>IC-8936</t>
  </si>
  <si>
    <t>Fact#: 361801-364353 Rec#: 33536 DUARTE DEMERA FRANCISCO JAVIER</t>
  </si>
  <si>
    <t>IC-8935</t>
  </si>
  <si>
    <t>Fact#: 363646 Rec#: 33535 MANUEL ISIDRO RICAURTE GARCES</t>
  </si>
  <si>
    <t>IC-8934</t>
  </si>
  <si>
    <t>Fact#: 358352-360888-363447 Rec#: 33534 LINO MARTIN  BRITO BRITO</t>
  </si>
  <si>
    <t>IC-8933</t>
  </si>
  <si>
    <t>Fact#: 363638 Rec#: 33533 JAIME RICARDO ZUÑIGA RODRIGUEZ</t>
  </si>
  <si>
    <t>IC-8932</t>
  </si>
  <si>
    <t>Fact#: 364534 Rec#: 33532 GUERRERO RENDON VICTORIA EDITA</t>
  </si>
  <si>
    <t>IC-8931</t>
  </si>
  <si>
    <t>Fact#: 364992 Rec#: 33531 DUQUE ESTEVEZ MIRKA</t>
  </si>
  <si>
    <t>IC-8930</t>
  </si>
  <si>
    <t>Fact#: 363488 Rec#: 33530 FERNANDO GABRIEL AVILES USCOCOVICH</t>
  </si>
  <si>
    <t>IC-8929</t>
  </si>
  <si>
    <t>Fact#: 363547 Rec#: 33529 SILVIA XIMENA CHAVEZ CABRERA</t>
  </si>
  <si>
    <t>IC-8913</t>
  </si>
  <si>
    <t xml:space="preserve">Fact#: 361842-364396 Rec#: 33732 GRANADOS MUTIS JUAN PABLO </t>
  </si>
  <si>
    <t>IC-10209</t>
  </si>
  <si>
    <t xml:space="preserve">Fact#: 361426-363979 Rec#: 33699 MEIBOL CRUZ VELEZ SANCHEZ </t>
  </si>
  <si>
    <t>IC-9959</t>
  </si>
  <si>
    <t xml:space="preserve">Fact#: 353704-356125-358608 Rec#: 18523 ANDRES ENRIQUE COTERA GALLO </t>
  </si>
  <si>
    <t>IC-8897</t>
  </si>
  <si>
    <t>Fact#: 363481 Rec#: 33528 LOURDES JANET BRITO GUILLEN</t>
  </si>
  <si>
    <t>IC-8896</t>
  </si>
  <si>
    <t>Fact#: 361758-364309 Rec#: 33527 PONCE ANDRADE KERLY KARINA</t>
  </si>
  <si>
    <t>IC-8895</t>
  </si>
  <si>
    <t>Fact#: 364390 Rec#: 33526 PINO ARROBA ALVARO ERNESTO</t>
  </si>
  <si>
    <t>IC-8894</t>
  </si>
  <si>
    <t>Fact#: 364259 Rec#: 33525 ARIAS SALAZAR KATHERINE JUSETH</t>
  </si>
  <si>
    <t>IC-8893</t>
  </si>
  <si>
    <t>Fact#: 360887-363446 Rec#: 33524 CESAR AUGUSTO  RADA AGUIRRE</t>
  </si>
  <si>
    <t>IC-8892</t>
  </si>
  <si>
    <t>Fact#: 358566-361101-363657 Rec#: 33523 JAVIER SANTIAGO GUZHÑAY ANDRADE</t>
  </si>
  <si>
    <t>IC-8867</t>
  </si>
  <si>
    <t>Fact#: 361109-363665 Rec#: 33522 HENRY LENY BETANCOURT VITERI</t>
  </si>
  <si>
    <t>IC-8859</t>
  </si>
  <si>
    <t>Fact#: 364991 Rec#: 33521 SUESCUM ROMERO  NATHALY VIRINEYA</t>
  </si>
  <si>
    <t>IC-8858</t>
  </si>
  <si>
    <t>Fact#: 363432 Rec#: 33520 VICTOR ANTONIO AGUSTO ALVARADO</t>
  </si>
  <si>
    <t>IC-8857</t>
  </si>
  <si>
    <t xml:space="preserve">Fact#: 363804 Rec#: 33519 ENRIQUE FEDERICO ARENAS PILATAXI </t>
  </si>
  <si>
    <t>IC-8847</t>
  </si>
  <si>
    <t xml:space="preserve">Fact#: 360000-362515 Rec#: 33518 SAMAN CERASUOLO CRISTHIAN VICENTE </t>
  </si>
  <si>
    <t>IC-8846</t>
  </si>
  <si>
    <t xml:space="preserve">Fact#: 361295-363852 Rec#: 33517 EDISON PATRICIO SOSA SALAME </t>
  </si>
  <si>
    <t>IC-8845</t>
  </si>
  <si>
    <t>Fact#: 363634 Rec#: 33516 MARIA CRISTINA LOAIZA BREVI</t>
  </si>
  <si>
    <t>IC-8842</t>
  </si>
  <si>
    <t xml:space="preserve">Fact#: 360910-363468 Rec#: 33515 OMAR  PALADINES CORDOVA </t>
  </si>
  <si>
    <t>IC-8840</t>
  </si>
  <si>
    <t>Fact#: 355806-358289-360832 Rec#: 33714 EMPRESA PUBLICA MUNICIPAL DE TELECOMUNICACIONES, AGUA POTABLE, ALCANTARILLADO Y SANEAMIENTO DE CUENCA. ETAPA EP.</t>
  </si>
  <si>
    <t>IC-10081</t>
  </si>
  <si>
    <t xml:space="preserve">Fact#: 362612 Rec#: 33686 CAMPOSANO VACA GLENDA MARJORIE </t>
  </si>
  <si>
    <t>IC-9889</t>
  </si>
  <si>
    <t>Fact#: 360889 Rec#: 33514 NORMA ELISA YEPEZ JIMENEZ</t>
  </si>
  <si>
    <t>IC-8823</t>
  </si>
  <si>
    <t>Fact#: 361004 Rec#: 33513 VINUEZA GALLARDO CARLOS ENRIQUE</t>
  </si>
  <si>
    <t>IC-8822</t>
  </si>
  <si>
    <t>Fact#: 362948 Rec#: 33511 DORCIEN S.A</t>
  </si>
  <si>
    <t>IC-8821</t>
  </si>
  <si>
    <t>Fact#: 360899 Rec#: 33512 JAVIER MAURICIO RODRIGO ALBAN</t>
  </si>
  <si>
    <t>IC-8820</t>
  </si>
  <si>
    <t xml:space="preserve">Fact#: 340158-343687-346678 Rec#: 33510 JUAN GABRIEL RODRIGUEZ FERNANDEZ </t>
  </si>
  <si>
    <t>IC-8801</t>
  </si>
  <si>
    <t>AMERICAN EXPRESS CANCELACION DEBITO TARJETAS GUAYAQUIL - PAGO DE FACT 361107- 361405- 361530  - 363168- 363170 - 361790- 362040 - 362129- 362237- 363087- 361312- 362284- 362286  - 362087  - 362231  - 362312-363284- 362490  -362541  .362522-362582-362440</t>
  </si>
  <si>
    <t>VISA - MASTERCARD - PACIFICARD CANCELACION DEBITO TARJETAS GUAYAQUIL- PAGO DE FACT 360161 - 362684</t>
  </si>
  <si>
    <t>VISA - MASTERCARD - PACIFICARD CANCELACION DEBITO TARJETAS GUAYAQUIL- PAGO DE FACT 361080- 362983-361117- 361333- 363059- 363060- 363067- 361521-361337- 362119-362489-362474-362512-4608-362624-362816 POR DEP EN CTA #DOC 1945</t>
  </si>
  <si>
    <t>NC-10</t>
  </si>
  <si>
    <t xml:space="preserve">Fact#: 351753-354091-356501 Rec#: 18522 GONZALEZ MOREIRA MARIO ALEJANDRO </t>
  </si>
  <si>
    <t>IC-8819</t>
  </si>
  <si>
    <t xml:space="preserve">Fact#: 3903-4123-4340 Rec#: 18521 CORREA CUNIN GRACIELA PIEDAD </t>
  </si>
  <si>
    <t>IC-8818</t>
  </si>
  <si>
    <t>Fact#: 351249-353578-356006 Rec#: 18520 CAJAS MARISCAL JAVIER IGNACIO</t>
  </si>
  <si>
    <t>IC-8817</t>
  </si>
  <si>
    <t>Fact#: 357016-359482-362006 Rec#: 33509 TAFUR MOSQUERA AMPARO JACQUELINE</t>
  </si>
  <si>
    <t>IC-8797</t>
  </si>
  <si>
    <t>Fact#: 356970-359435-361960 Rec#: 33508 ECHEVERRIA MATA ALVARO DANIEL</t>
  </si>
  <si>
    <t>IC-8796</t>
  </si>
  <si>
    <t>Fact#: 357402-359871-362385 Rec#: 33507 MONGE SCALDAFERRI ANDRES ALBERTO</t>
  </si>
  <si>
    <t>IC-8795</t>
  </si>
  <si>
    <t>Fact#: 359852-362366 Rec#: 33506 NAVARRETE CEDENO RUTH ELIZABETH</t>
  </si>
  <si>
    <t>IC-8794</t>
  </si>
  <si>
    <t>Fact#: 362553 Rec#: 33505 IRIGOYEN NEGRON MARIA TERESA</t>
  </si>
  <si>
    <t>IC-8793</t>
  </si>
  <si>
    <t>Fact#: 360922 Rec#: 33504 BENILDA JESUS ACOSTA ZAMBRANO</t>
  </si>
  <si>
    <t>IC-8792</t>
  </si>
  <si>
    <t>Fact#: 360944 Rec#: 33503 HUGO ANTONIO SALMERON ACOSTA</t>
  </si>
  <si>
    <t>IC-8791</t>
  </si>
  <si>
    <t>Fact#: 360905 Rec#: 33502 LAURO DAVID TORRES CARRILLO</t>
  </si>
  <si>
    <t>IC-8790</t>
  </si>
  <si>
    <t>Fact#: 358373-360909 Rec#: 33501 MARIA GABRIELA TERAN SEVILLA</t>
  </si>
  <si>
    <t>IC-8789</t>
  </si>
  <si>
    <t xml:space="preserve">Fact#: 363030 Rec#: 33500 STEVEN MICHAEL RAMOS MEZA </t>
  </si>
  <si>
    <t>IC-8781</t>
  </si>
  <si>
    <t xml:space="preserve">Fact#: 360486 Rec#: 33499 STEVEN MICHAEL RAMOS MEZA </t>
  </si>
  <si>
    <t>IC-8780</t>
  </si>
  <si>
    <t>Fact#: 363020 Rec#: 33497 YARECUADOR CIA. LTDA</t>
  </si>
  <si>
    <t>IC-8778</t>
  </si>
  <si>
    <t xml:space="preserve">Fact#: 361072 Rec#: 18519 JENNIFER MARITZA BAJAÑA MERCHAN </t>
  </si>
  <si>
    <t>IC-8759</t>
  </si>
  <si>
    <t xml:space="preserve">Fact#: 359407-361932 Rec#: 18518 ORTEGA QUIMI ADRIANA ALEXANDRA </t>
  </si>
  <si>
    <t>IC-8758</t>
  </si>
  <si>
    <t xml:space="preserve">Fact#: 361905 Rec#: 18517 VALENCIA NIEVES BYRON BOLIVAR </t>
  </si>
  <si>
    <t>IC-8757</t>
  </si>
  <si>
    <t xml:space="preserve">Fact#: 359877-362392 Rec#: 18516 CEDENO ANGULO JAIRO RENE </t>
  </si>
  <si>
    <t>IC-8756</t>
  </si>
  <si>
    <t xml:space="preserve">Fact#: 356277-358755-361278 Rec#: 18515 SEGUNDO ELEUTERIO OROVIO COROZO </t>
  </si>
  <si>
    <t>IC-8755</t>
  </si>
  <si>
    <t xml:space="preserve">Fact#: 354812-357211-359675 Rec#: 18514 LOPEZ HERRERA FRANKLIN RIGOBERTO </t>
  </si>
  <si>
    <t>IC-8754</t>
  </si>
  <si>
    <t xml:space="preserve">Fact#: 362454 Rec#: 18513 VILLAFUERTE PEREZ PETRA MARIA </t>
  </si>
  <si>
    <t>IC-8749</t>
  </si>
  <si>
    <t xml:space="preserve">Fact#: 361684 Rec#: 18512 GOMEZ PENAFIEL BLANCA VICTORIA </t>
  </si>
  <si>
    <t>IC-8748</t>
  </si>
  <si>
    <t xml:space="preserve">Fact#: 362779 Rec#: 18511 FALQUEZ SALAVARRIA PATRICIA AZUCENA </t>
  </si>
  <si>
    <t>IC-8747</t>
  </si>
  <si>
    <t xml:space="preserve">Fact#: 362137 Rec#: 18510 VILLAVICENCIO TIGRE DARWIN YAZMANY </t>
  </si>
  <si>
    <t>IC-8746</t>
  </si>
  <si>
    <t xml:space="preserve">Fact#: 362412 Rec#: 18509 LANDA SANCHEZ JAZMIN ALEXANDRA </t>
  </si>
  <si>
    <t>IC-8745</t>
  </si>
  <si>
    <t>PAGO TARJ. CORP. CUOTA MES DE JUN-2021</t>
  </si>
  <si>
    <t>Fact#: 363107 Rec#: 33498 CIPORT &amp; TECNAC CIPTE C.L</t>
  </si>
  <si>
    <t>IC-8779</t>
  </si>
  <si>
    <t>Fact#: 363283 Rec#: 33495 INDUSTRIAL JUVENALIS S.A.</t>
  </si>
  <si>
    <t>IC-8765</t>
  </si>
  <si>
    <t>Fact#: 360918 Rec#: 33494 GLORIA ISABEL MITE LEON</t>
  </si>
  <si>
    <t>IC-8764</t>
  </si>
  <si>
    <t>Fact#: 358940-361461 Rec#: 33493 JORGE ALBERTO NORERO SANTOS</t>
  </si>
  <si>
    <t>IC-8763</t>
  </si>
  <si>
    <t xml:space="preserve">Fact#: 362289 Rec#: 18508 SANCHEZ PEREZ FRANCISCO ROBERTO </t>
  </si>
  <si>
    <t>IC-8744</t>
  </si>
  <si>
    <t xml:space="preserve">Fact#: 363310 Rec#: 18507 PROVEEDORA ANDINA DE ALARMAS INCORPORADAS S.A. PRANAINC </t>
  </si>
  <si>
    <t>IC-8743</t>
  </si>
  <si>
    <t xml:space="preserve">Fact#: 359552-362070 Rec#: 18506 RENDON REGALADO MARIANA SOLANGE </t>
  </si>
  <si>
    <t>IC-8741</t>
  </si>
  <si>
    <t xml:space="preserve">Fact#: 355728-363271 Rec#: 18505 ORELLANA ALVAREZ FRANKLIN NAPOLEON </t>
  </si>
  <si>
    <t>IC-8738</t>
  </si>
  <si>
    <t xml:space="preserve">Fact#: 357139-359603-362120 Rec#: 18504 RONALD DAVID CONTRERAS POTES </t>
  </si>
  <si>
    <t>IC-8737</t>
  </si>
  <si>
    <t xml:space="preserve">Fact#: 361900 Rec#: 18503 BERMELLO PONCE SALBADOR ATILIO </t>
  </si>
  <si>
    <t>IC-8735</t>
  </si>
  <si>
    <t xml:space="preserve">Fact#: 362370 Rec#: 18502 JIMENEZ OCHOA LUIS ENRIQUE </t>
  </si>
  <si>
    <t>IC-8734</t>
  </si>
  <si>
    <t xml:space="preserve">Fact#: 363287 Rec#: 18501 SEGURIDAD &amp; PROTECCION TECNICA SEPROTECSECURITY CIA. LTDA.  </t>
  </si>
  <si>
    <t>IC-8733</t>
  </si>
  <si>
    <t xml:space="preserve">Fact#: 361579 Rec#: 18500 CARRILLO ANCHUNDIA FLOR MARIA </t>
  </si>
  <si>
    <t>IC-8732</t>
  </si>
  <si>
    <t xml:space="preserve">Fact#: 356151-358634-361162 Rec#: 18499 PILAR MARYLIN ALCIVAR MORAN </t>
  </si>
  <si>
    <t>IC-8728</t>
  </si>
  <si>
    <t xml:space="preserve">Fact#: 359175-361698 Rec#: 18498 GOMEZ CALDERON ALEXANDRA ELIZABETH </t>
  </si>
  <si>
    <t>IC-8727</t>
  </si>
  <si>
    <t xml:space="preserve">Fact#: 359210-361733 Rec#: 18497 VALLEJO MARTINEZ LEIDIZ DIANA </t>
  </si>
  <si>
    <t>IC-8726</t>
  </si>
  <si>
    <t>Fact#: 362732 Rec#: 33489 VELIZ SANTILLAN GENESIS JOHANNA</t>
  </si>
  <si>
    <t>IC-8717</t>
  </si>
  <si>
    <t>Fact#: 363122 Rec#: 33488 DATA TOOLS S.A.</t>
  </si>
  <si>
    <t>IC-8713</t>
  </si>
  <si>
    <t>Fact#: 360885 Rec#: 33487 SERGIO ANDRES SEMMINARIO VALENZUELA</t>
  </si>
  <si>
    <t>IC-8705</t>
  </si>
  <si>
    <t>NERY LILIANA OCHOA BAQUE CANCELA TELEFONO 3920094 ABONA SGTE FACTURA, PAGO WESTERN UNION</t>
  </si>
  <si>
    <t>AT-3300</t>
  </si>
  <si>
    <t>Fact#: 355953-358434-360970 Rec#: 33496 VICENTE  IMAICELA ROSILLO</t>
  </si>
  <si>
    <t>IC-8766</t>
  </si>
  <si>
    <t>Fact#: 363200 Rec#: 33492 ADUANOVACORP S.A.</t>
  </si>
  <si>
    <t>IC-8762</t>
  </si>
  <si>
    <t>Fact#: 361703 Rec#: 33491 PAZ SANCHEZ ROXANA MICHELLE</t>
  </si>
  <si>
    <t>IC-8761</t>
  </si>
  <si>
    <t>Fact#: 362955 Rec#: 33490 LAUDE S.A. LAUDESA ADMINISTRADORA DE FONDOS Y FIDEICOMISOS</t>
  </si>
  <si>
    <t>IC-8760</t>
  </si>
  <si>
    <t>Fact#: 356725-359200-361723 Rec#: 18496 BURGOS MERCHAN UVENCIO ELICIO</t>
  </si>
  <si>
    <t>IC-8700</t>
  </si>
  <si>
    <t>Fact#: 362266 Rec#: 18495 SANTANA MORENO SAUL AUGUSTO</t>
  </si>
  <si>
    <t>IC-8699</t>
  </si>
  <si>
    <t>Fact#: 358936-361456 Rec#: 18494 GABRIEL CLEMENTE MEJIA MATA</t>
  </si>
  <si>
    <t>IC-8698</t>
  </si>
  <si>
    <t>Fact#: 361603 Rec#: 18493 REYES MUÑOZ FRANCISCO XAVIER</t>
  </si>
  <si>
    <t>IC-8697</t>
  </si>
  <si>
    <t>Fact#: 361169 Rec#: 18492 DENISSE JUDITH FLORES HUERTA</t>
  </si>
  <si>
    <t>IC-8696</t>
  </si>
  <si>
    <t>Fact#: 359637-362154 Rec#: 18491 ZAMBRANO CALENO OLGA PATRICIA</t>
  </si>
  <si>
    <t>IC-8695</t>
  </si>
  <si>
    <t>Fact#: 363080 Rec#: 18490 DANILO ROMO LEROUX ZUÑIGA</t>
  </si>
  <si>
    <t>IC-8694</t>
  </si>
  <si>
    <t>Fact#: 363325 Rec#: 18489 DISTRIBUIDORA DE PRODUCTOS DE CONSUMO MASIVO CODIPROMASA C.A.</t>
  </si>
  <si>
    <t>IC-8693</t>
  </si>
  <si>
    <t>Fact#: 363324 Rec#: 18488 DISTRIBUIDORA DE PRODUCTOS DE CONSUMO MASIVO CODIPROMASA C.A.</t>
  </si>
  <si>
    <t>IC-8692</t>
  </si>
  <si>
    <t>Fact#: 362776 Rec#: 18487 BRAVO VILLAMAR JOHNNY VICENTE</t>
  </si>
  <si>
    <t>IC-8691</t>
  </si>
  <si>
    <t>Fact#: 362870 Rec#: 18486 BANCHON GONZALEZ YANINA DENISSE</t>
  </si>
  <si>
    <t>IC-8690</t>
  </si>
  <si>
    <t>Fact#: 358707-361232 Rec#: 18485 OMAR JOSSUE GRANIZO HUAYAMAVE</t>
  </si>
  <si>
    <t>IC-8689</t>
  </si>
  <si>
    <t>Fact#: 362008 Rec#: 18484 SANCHEZ QUINCHUELA INES MONICA</t>
  </si>
  <si>
    <t>IC-8688</t>
  </si>
  <si>
    <t>Fact#: 361009 Rec#: 18483 ENRIQUEZ RENDON JOSE ANTONIO</t>
  </si>
  <si>
    <t>IC-8687</t>
  </si>
  <si>
    <t>Fact#: 356197-358679-361205 Rec#: 18482 JERRY JEFFREY GARCIA HUAYAMAVE</t>
  </si>
  <si>
    <t>IC-8686</t>
  </si>
  <si>
    <t xml:space="preserve">Fact#: 361170 Rec#: 33486 MARIA ELENA QUISHPILLO PAGUAY </t>
  </si>
  <si>
    <t>IC-8685</t>
  </si>
  <si>
    <t>PAREDES PEREZ GUSTAVO XAVIER CANCELA TELEFONO 023923156 ABONA SGTE FACTURA, PAGO WESTERN UNION</t>
  </si>
  <si>
    <t>AT-3298</t>
  </si>
  <si>
    <t xml:space="preserve">Fact#: 4532 Rec#: 33483 ZAPATA FLORES GILMAR FABRICIO </t>
  </si>
  <si>
    <t>IC-8671</t>
  </si>
  <si>
    <t xml:space="preserve">Fact#: 360380-362883 Rec#: 33482 SAN ANDRES HERNANDEZ JAIME EDUARDO </t>
  </si>
  <si>
    <t>IC-8670</t>
  </si>
  <si>
    <t>Fact#: 359032-361549 Rec#: 33481 ESPIN PEREZ JOSE XAVIER</t>
  </si>
  <si>
    <t>IC-8663</t>
  </si>
  <si>
    <t>Fact#: 4680 Rec#: 33480 FUNDACION AVSI</t>
  </si>
  <si>
    <t>IC-8662</t>
  </si>
  <si>
    <t>Fact#: 360797-363342 Rec#: 33479 HOLGUIN LOOR ALEX STALIN</t>
  </si>
  <si>
    <t>IC-8661</t>
  </si>
  <si>
    <t>Fact#: 362408 Rec#: 33478 JAIME ALBERTO  RINCON GOMEZ</t>
  </si>
  <si>
    <t>IC-8660</t>
  </si>
  <si>
    <t>Fact#: 358367-360902 Rec#: 33477 VICTOR HUGO PEZO AQUINO</t>
  </si>
  <si>
    <t>IC-8659</t>
  </si>
  <si>
    <t>Fact#: 360850 Rec#: 33476 JORGE ALFREDO FRANCO MORAN</t>
  </si>
  <si>
    <t>IC-8658</t>
  </si>
  <si>
    <t>Fact#: 360866 Rec#: 33475 RAFAEL VICENTE ERAZO FALQUEZ</t>
  </si>
  <si>
    <t>IC-8657</t>
  </si>
  <si>
    <t xml:space="preserve">Fact#: 362112 Rec#: 18481 CHUCA CHANCAY ANDREA BETZABETH </t>
  </si>
  <si>
    <t>IC-8656</t>
  </si>
  <si>
    <t xml:space="preserve">Fact#: 361393 Rec#: 18480 JACKELINE LUCIA LOOR ORTEGA </t>
  </si>
  <si>
    <t>IC-8655</t>
  </si>
  <si>
    <t xml:space="preserve">Fact#: 362114 Rec#: 18479 CORTEZ CANTOS  PEDRO PABLO  </t>
  </si>
  <si>
    <t>IC-8654</t>
  </si>
  <si>
    <t xml:space="preserve">Fact#: 363226 Rec#: 18478 SOLIS REYES OMAR MICHAEL </t>
  </si>
  <si>
    <t>IC-8653</t>
  </si>
  <si>
    <t xml:space="preserve">Fact#: 358749-361273 Rec#: 18477 MICHAEL MAURICIO MORLA MERO </t>
  </si>
  <si>
    <t>IC-8652</t>
  </si>
  <si>
    <t xml:space="preserve">Fact#: 359047-361566 Rec#: 18476 REINA SALAZAR JOSE DIEGO  </t>
  </si>
  <si>
    <t>IC-8651</t>
  </si>
  <si>
    <t xml:space="preserve">Fact#: 359044-361562 Rec#: 18475 REINA SALAZAR JOSE DIEGO  </t>
  </si>
  <si>
    <t>IC-8650</t>
  </si>
  <si>
    <t xml:space="preserve">Fact#: 353697-356118-358601 Rec#: 18474 LUCILA SOLANGE FLOR ORELLANA </t>
  </si>
  <si>
    <t>IC-8649</t>
  </si>
  <si>
    <t xml:space="preserve">Fact#: 359302-361825 Rec#: 18473 AGUINO ARTEAGA MARIA DE LOURDES </t>
  </si>
  <si>
    <t>IC-8648</t>
  </si>
  <si>
    <t xml:space="preserve">Fact#: 352720-355071-357464 Rec#: 18472 VERA  CARCHIPULLA DOUGLAS  JOEL </t>
  </si>
  <si>
    <t>IC-8647</t>
  </si>
  <si>
    <t xml:space="preserve">Fact#: 361025 Rec#: 18471 ASTUDILLO AYORA CECILIA FILOMENA </t>
  </si>
  <si>
    <t>IC-8646</t>
  </si>
  <si>
    <t xml:space="preserve">Fact#: 359478-362002 Rec#: 18470 CORDOVA REYES CARLOS HORACIO </t>
  </si>
  <si>
    <t>IC-8645</t>
  </si>
  <si>
    <t xml:space="preserve">Fact#: 361467 Rec#: 18469 ALEXANDRE FABIAN MARTINEZ CARRION </t>
  </si>
  <si>
    <t>IC-8644</t>
  </si>
  <si>
    <t xml:space="preserve">Fact#: 361892 Rec#: 18468 FERNANDEZ PACHECO DIANA ISABEL </t>
  </si>
  <si>
    <t>IC-8643</t>
  </si>
  <si>
    <t xml:space="preserve">Fact#: 360984 Rec#: 18467 ROSA MARGARITA  BARRIGA CANTOS </t>
  </si>
  <si>
    <t>IC-8642</t>
  </si>
  <si>
    <t xml:space="preserve">Fact#: 362338 Rec#: 18466 NEIRA CUENCA MAGNER RICHARD </t>
  </si>
  <si>
    <t>IC-8641</t>
  </si>
  <si>
    <t xml:space="preserve">Fact#: 351101-353432-355863 Rec#: 18465 FREDERIC HUMBERTO RIVERA ADUM </t>
  </si>
  <si>
    <t>IC-8640</t>
  </si>
  <si>
    <t xml:space="preserve">Fact#: 357776-360247-362754 Rec#: 18464 TUALA LOOR PIEDAD ELIZABETH </t>
  </si>
  <si>
    <t>IC-8639</t>
  </si>
  <si>
    <t xml:space="preserve">Fact#: 361759 Rec#: 18463 ROMERO LOPEZ ANDRES ROBERTO </t>
  </si>
  <si>
    <t>IC-8638</t>
  </si>
  <si>
    <t xml:space="preserve">Fact#: 4700 Rec#: 18462 INKA BURGER </t>
  </si>
  <si>
    <t>IC-8637</t>
  </si>
  <si>
    <t xml:space="preserve">Fact#: 359929-362445 Rec#: 18461 TUMBACO VERA JOSE LUIS </t>
  </si>
  <si>
    <t>IC-8636</t>
  </si>
  <si>
    <t xml:space="preserve">Fact#: 363123 Rec#: 33474 FERRUX S.A. </t>
  </si>
  <si>
    <t>IC-8619</t>
  </si>
  <si>
    <t xml:space="preserve">Fact#: 363005-363006 Rec#: 33473 REFRIGERACIÓN INDUSTRIAL CORNEJO REFRICOR-EC CIA. </t>
  </si>
  <si>
    <t>IC-8608</t>
  </si>
  <si>
    <t>N/D PACIFICO TRANSF. CANCELACIÓN DE FACTURA#5617762 CNEL EP</t>
  </si>
  <si>
    <t>N/D PACIFICO TRANSF. CANCELACIÓN DE FACTURA#30447267 CNEL EP</t>
  </si>
  <si>
    <t>N/D PACIFICO TRANSF. CANCELACIÓN DE FACTURA#30455203 CNEL EP</t>
  </si>
  <si>
    <t>N/D PACIFICO TRANSF. CANCELACIÓN DE FACTURA#30459321 CNEL EP</t>
  </si>
  <si>
    <t>N/D PACIFICO TRANSF. CANCELACIÓN DE FACTURA#5629745 CNEL EP</t>
  </si>
  <si>
    <t>N/D PACIFICO TRANSF. CANCELACIÓN DE FACTURA#5478469 CNEL EP</t>
  </si>
  <si>
    <t>N/D PACIFICO TRANSF. CANCELACIÓN DE FACTURA#174252376 CNT EP</t>
  </si>
  <si>
    <t>N/D PACIFICO TRANSF. CANCELACIÓN DE FACTURAS#174252372, #174252374, #174252375, #174252373 CNT EP</t>
  </si>
  <si>
    <t>N/D PACIFICO TRANSF. ANTICIPO A FACTURA POR HONORARIOS MES DE JUNIO 2021, A  PABLO BAQUERIZO D.</t>
  </si>
  <si>
    <t>N/D PACIFICO TRANSF. FONDOS DE RESERVA MES DE MAYO 2021</t>
  </si>
  <si>
    <t>N/D PACIFICO TRANSF. ROLES DE PAGO 1ERA QUINCENA MES DE JUNIO 2021</t>
  </si>
  <si>
    <t>N/D PACIFICO TRANSF. PAGO PLLAS IESS FONDOS DE RESERVA MES DE MAYO 2021, COMP#21164071</t>
  </si>
  <si>
    <t>N/D PACIFICO TRANSF. PAGO PLLAS. IESS PREST. QUIROGRAFARIO MES DE MAYO 2021, COMP#34359912</t>
  </si>
  <si>
    <t>N/D PACIFICO TRANSF. PAGO PLLAS. IESS PREST. HIPOTECARIO MES DE MAYO 2021, COMP#11592617</t>
  </si>
  <si>
    <t>N/D PACIFICO TRANSF. PAGO PLLAS. IESS NORMALES MES DE MAYO 2021, COMP#143702583, A PABLO BAQUERIZO DAVILA</t>
  </si>
  <si>
    <t>N/D PACIFICO TRANSF. PAGO PLLAS. IESS NORMAL MES DE MAYO 2021, COMP#143696335</t>
  </si>
  <si>
    <t>N/D PACIFICO TRANSF. REEMBOLSO A MANUEL MERELO POR MOVILIZACIÓN DEL 01 AL 15 JUN/2021, CUMPLEAÑOS DE JUNIO Y DETALLE POR EL DÍA DEL PADRE</t>
  </si>
  <si>
    <t xml:space="preserve">Fact#: 353906-356325-358802 Rec#: 18460 CRISTIAN DAVID LOOR CERVANTES </t>
  </si>
  <si>
    <t>IC-8607</t>
  </si>
  <si>
    <t>Fact#: 360960 Rec#: 33472 CARMEN NARCISA  JURADO PAREDES</t>
  </si>
  <si>
    <t>IC-8606</t>
  </si>
  <si>
    <t>Fact#: 361032 Rec#: 33471 VILLAO JURADO ANDREA BELEN</t>
  </si>
  <si>
    <t>IC-8605</t>
  </si>
  <si>
    <t>Fact#: 363025 Rec#: 33470 AUTOMERCADO S.A.</t>
  </si>
  <si>
    <t>IC-8604</t>
  </si>
  <si>
    <t>Fact#: 363026 Rec#: 33469 AUTOMERCADO S.A.</t>
  </si>
  <si>
    <t>IC-8603</t>
  </si>
  <si>
    <t>Fact#: 360024-362538 Rec#: 33468 GARCIA DROUET ENRIQUE RICARDO</t>
  </si>
  <si>
    <t>IC-8602</t>
  </si>
  <si>
    <t xml:space="preserve">Fact#: 359362-361886 Rec#: 33467 FALCONI DUEÑAS ELISA MARIA </t>
  </si>
  <si>
    <t>IC-8597</t>
  </si>
  <si>
    <t xml:space="preserve">Fact#: 360109-362628 Rec#: 33466 MURILLO BARAHONA LISSETTE ESTEFANIA </t>
  </si>
  <si>
    <t>IC-8596</t>
  </si>
  <si>
    <t xml:space="preserve">Fact#: 359440-361965 Rec#: 18459 BORBOR VILLON ALEX ALEJANDRO </t>
  </si>
  <si>
    <t>IC-8595</t>
  </si>
  <si>
    <t xml:space="preserve">Fact#: 360350-362850 Rec#: 18458 SINCHE RIOFRIO NARCISA DEL CARMEN </t>
  </si>
  <si>
    <t>IC-8594</t>
  </si>
  <si>
    <t xml:space="preserve">Fact#: 362250 Rec#: 18457 REYES CIMARRA AUDI JOJAN </t>
  </si>
  <si>
    <t>IC-8593</t>
  </si>
  <si>
    <t xml:space="preserve">Fact#: 360860 Rec#: 18456 EDDA GLADYS PARRALES GOMEZ </t>
  </si>
  <si>
    <t>IC-8592</t>
  </si>
  <si>
    <t xml:space="preserve">Fact#: 362377 Rec#: 18455 MONTEALEGRE PEDRO JOAQUIN </t>
  </si>
  <si>
    <t>IC-8591</t>
  </si>
  <si>
    <t xml:space="preserve">Fact#: 360932 Rec#: 18454 VICENTE GABRIEL VINUEZA MERINO </t>
  </si>
  <si>
    <t>IC-8590</t>
  </si>
  <si>
    <t xml:space="preserve">Fact#: 359492-362015 Rec#: 18453 HERNANDEZ MARIA ISABEL </t>
  </si>
  <si>
    <t>IC-8589</t>
  </si>
  <si>
    <t xml:space="preserve">Fact#: 361145 Rec#: 18452 MARIA DEL ROSARIO GUZMAN MASPONS </t>
  </si>
  <si>
    <t>IC-8588</t>
  </si>
  <si>
    <t xml:space="preserve">Fact#: 359628-362145 Rec#: 18451 RODRIGUEZ REYES JINSOP ORLIN </t>
  </si>
  <si>
    <t>IC-8587</t>
  </si>
  <si>
    <t xml:space="preserve">Fact#: 359944-362460 Rec#: 18450 RUIZ FLORES ESTANISLAO DEIVY </t>
  </si>
  <si>
    <t>IC-8586</t>
  </si>
  <si>
    <t xml:space="preserve">Fact#: 360901 Rec#: 18449 MICHELLE LAI YIM LOPEZ CORDOVA </t>
  </si>
  <si>
    <t>IC-8585</t>
  </si>
  <si>
    <t xml:space="preserve">Fact#: 4544 Rec#: 18448 ZABALA BARRIONUEVO RITA CECILIA </t>
  </si>
  <si>
    <t>IC-8584</t>
  </si>
  <si>
    <t>Fact#: 358901-361421 Rec#: 18447 HANS EDUARDO NORIEGA ALBUJA</t>
  </si>
  <si>
    <t>IC-8583</t>
  </si>
  <si>
    <t xml:space="preserve">Fact#: 347905-352529-354873 Rec#: 18446 AVILES CRESPO LEONOR STEPHANY </t>
  </si>
  <si>
    <t>IC-8581</t>
  </si>
  <si>
    <t xml:space="preserve">Fact#: 362833 Rec#: 18445 TORRES YEPEZ MARCELA VIRGINIA </t>
  </si>
  <si>
    <t>IC-8580</t>
  </si>
  <si>
    <t xml:space="preserve">Fact#: 362601 Rec#: 33465 DE SANTIS NEIRA JUAN JAIME CRISTIAN </t>
  </si>
  <si>
    <t>IC-8565</t>
  </si>
  <si>
    <t xml:space="preserve">Fact#: 363119 Rec#: 33464 SINERGIA MARIN SANCHEZ S.A. SINERMASA </t>
  </si>
  <si>
    <t>IC-8564</t>
  </si>
  <si>
    <t xml:space="preserve">Fact#: 348845-358252-360790 Rec#: 33463 COMISARIATO FRIGOCAMPO COFRI S.A.  </t>
  </si>
  <si>
    <t>IC-8563</t>
  </si>
  <si>
    <t xml:space="preserve">Fact#: 353613-356038-358518 Rec#: 33462 CAROLINA GLORIA BRAVO TOMALA </t>
  </si>
  <si>
    <t>IC-8562</t>
  </si>
  <si>
    <t>Fact#: 360794-363339 Rec#: 33461 COMISARIATO FRIGOCAMPO COFRI S.A.</t>
  </si>
  <si>
    <t>IC-8561</t>
  </si>
  <si>
    <t>Fact#: 360801-363347 Rec#: 33460 COMISARIATO FRIGOCAMPO COFRI S.A.</t>
  </si>
  <si>
    <t>IC-8560</t>
  </si>
  <si>
    <t>Fact#: 359312-361835 Rec#: 33459 SILVA ARMAS MARIA TERESA</t>
  </si>
  <si>
    <t>IC-8559</t>
  </si>
  <si>
    <t>Fact#: 361674 Rec#: 33458 LOZANO OTERO RICARDO REIMONDI LOZANO OTERO</t>
  </si>
  <si>
    <t>IC-8558</t>
  </si>
  <si>
    <t>Fact#: 362722 Rec#: 33457 CORAIZACA RODRIGUEZ ROBINSON UBALDO</t>
  </si>
  <si>
    <t>IC-8557</t>
  </si>
  <si>
    <t>Fact#: 361247 Rec#: 33456 MARIA FERNANDA GONZALEZ MITE</t>
  </si>
  <si>
    <t>IC-8556</t>
  </si>
  <si>
    <t>Fact#: 361365 Rec#: 33455 RICARDO ARMANDO COLOMA MOLINA</t>
  </si>
  <si>
    <t>IC-8555</t>
  </si>
  <si>
    <t xml:space="preserve">Fact#: 361923 Rec#: 18444 CRUZ MONTANO CLAUDIA JOHANNA </t>
  </si>
  <si>
    <t>IC-8547</t>
  </si>
  <si>
    <t xml:space="preserve">Fact#: 4656 Rec#: 18443 AGUILAR ECHEVERRIA LUIS FERNANDO </t>
  </si>
  <si>
    <t>IC-8546</t>
  </si>
  <si>
    <t xml:space="preserve">Fact#: 362249 Rec#: 18442 RIVERA PINTO RAMONA ELIZABETH </t>
  </si>
  <si>
    <t>IC-8545</t>
  </si>
  <si>
    <t xml:space="preserve">Fact#: 359384-361912 Rec#: 18441 ROMERO VERSOZA RICARDO GERONIMO </t>
  </si>
  <si>
    <t>IC-8544</t>
  </si>
  <si>
    <t xml:space="preserve">Fact#: 363360 Rec#: 18440 GREENCORP SUPPLIES AND GRESURESA S.A  </t>
  </si>
  <si>
    <t>IC-8543</t>
  </si>
  <si>
    <t xml:space="preserve">Fact#: 359564-362082 Rec#: 18439 AGILA MALDONADO MANUEL HORACIO </t>
  </si>
  <si>
    <t>IC-8542</t>
  </si>
  <si>
    <t xml:space="preserve">Fact#: 362403 Rec#: 18438 ZAPATA ROMERO ROBERTO DRUVAL </t>
  </si>
  <si>
    <t>IC-8541</t>
  </si>
  <si>
    <t xml:space="preserve">Fact#: 353797-356219-358701 Rec#: 18437 ANDRES XAVIER MESIAS MORALES </t>
  </si>
  <si>
    <t>IC-8540</t>
  </si>
  <si>
    <t xml:space="preserve">Fact#: 351860-354201-356609 Rec#: 18436 BARBERAN BRIONES JOSE JULIAN  </t>
  </si>
  <si>
    <t>IC-8539</t>
  </si>
  <si>
    <t xml:space="preserve">Fact#: 363267 Rec#: 18435 LOPEZ FLOREZ CARLOS RAFAEL </t>
  </si>
  <si>
    <t>IC-8538</t>
  </si>
  <si>
    <t xml:space="preserve">Fact#: 362486 Rec#: 18434 GONZALEZ BARRERA ANABEL NATALI </t>
  </si>
  <si>
    <t>IC-8537</t>
  </si>
  <si>
    <t xml:space="preserve">Fact#: 359525-362045 Rec#: 18433 GAMEZ CUELLAR PEDRO NASARIO </t>
  </si>
  <si>
    <t>IC-8536</t>
  </si>
  <si>
    <t xml:space="preserve">Fact#: 362215 Rec#: 18432 PAREDES TORRES ANGELA DEL ROSARIO </t>
  </si>
  <si>
    <t>IC-8535</t>
  </si>
  <si>
    <t xml:space="preserve">Fact#: 361280 Rec#: 18431 CESAR ORLANDO VALLEJO VERA </t>
  </si>
  <si>
    <t>IC-8534</t>
  </si>
  <si>
    <t xml:space="preserve">Fact#: 359444-361969 Rec#: 18430 BRAVO BRIONES JOSE FEDERICO </t>
  </si>
  <si>
    <t>IC-8533</t>
  </si>
  <si>
    <t xml:space="preserve">Fact#: 363048 Rec#: 18429 FILUS S.A </t>
  </si>
  <si>
    <t>IC-8532</t>
  </si>
  <si>
    <t xml:space="preserve">Fact#: 363049 Rec#: 18428 FILUS S.A </t>
  </si>
  <si>
    <t>IC-8531</t>
  </si>
  <si>
    <t xml:space="preserve">Fact#: 361952 Rec#: 18427 BORJA MESIAS SEGUNDO ALFREDO </t>
  </si>
  <si>
    <t>IC-8530</t>
  </si>
  <si>
    <t xml:space="preserve">Fact#: 354413-356817-359288 Rec#: 18426 CAMPOVERDE GONZALEZ IVAN EUSEBIO </t>
  </si>
  <si>
    <t>IC-8529</t>
  </si>
  <si>
    <t xml:space="preserve">Fact#: 354178-356587-359059 Rec#: 18425 PLAZA CHUNGA SILVIA MARIA </t>
  </si>
  <si>
    <t>IC-8528</t>
  </si>
  <si>
    <t xml:space="preserve">Fact#: 359460-361984 Rec#: 18424 TOBAR MOROCHO JOSE AUGUSTO </t>
  </si>
  <si>
    <t>IC-8527</t>
  </si>
  <si>
    <t xml:space="preserve">Fact#: 361160 Rec#: 18423 ADRIANA ALEXANDRA CHIQUITO MOLINA </t>
  </si>
  <si>
    <t>IC-8526</t>
  </si>
  <si>
    <t xml:space="preserve">Fact#: 357940-363021 Rec#: 33454 WANHAI LINES ECUADOR S.A. </t>
  </si>
  <si>
    <t>IC-8503</t>
  </si>
  <si>
    <t xml:space="preserve">Fact#: 363156 Rec#: 33453 PAYLESS SHOESOURCE ECUADOR CIA. LTDA. </t>
  </si>
  <si>
    <t>IC-8502</t>
  </si>
  <si>
    <t xml:space="preserve">Fact#: 360457-360548 Rec#: 33452 MEGADATOS S.A. </t>
  </si>
  <si>
    <t>IC-8501</t>
  </si>
  <si>
    <t xml:space="preserve">Fact#: 363038 Rec#: 33451 OPENGROUP S.A. </t>
  </si>
  <si>
    <t>IC-8497</t>
  </si>
  <si>
    <t>CASTRO DORADO MARJORIE LUCIA CANCELA TELEFONO 3903591 ABONA SGTE FACTURA, PAGO WESTERN UNION</t>
  </si>
  <si>
    <t>AT-3296</t>
  </si>
  <si>
    <t>N/D PACIFICO CANCELACION DE FACTURA#75964805 OTECEL S.A. Y CUOTA 12/24</t>
  </si>
  <si>
    <t xml:space="preserve">Fact#: 356814-359285-361809 Rec#: 18422 INTRIAGO TORRES NARCISA JANETH </t>
  </si>
  <si>
    <t>IC-8495</t>
  </si>
  <si>
    <t xml:space="preserve">Fact#: 356590-359062-361578 Rec#: 18421 QUIÑONEZ VILLOTA KATTY ELIANA </t>
  </si>
  <si>
    <t>IC-8494</t>
  </si>
  <si>
    <t xml:space="preserve">Fact#: 359316-361840 Rec#: 18420 VENEGAS ARTEAGA CARLOS ALFREDO </t>
  </si>
  <si>
    <t>IC-8493</t>
  </si>
  <si>
    <t xml:space="preserve">Fact#: 361782 Rec#: 18419 GUTIERREZ HERNANDEZ RICARDO ALBERTO </t>
  </si>
  <si>
    <t>IC-8492</t>
  </si>
  <si>
    <t xml:space="preserve">Fact#: 361245 Rec#: 18418 GIOVANNY FRANCISCO TOLOZANO YEPEZ </t>
  </si>
  <si>
    <t>IC-8491</t>
  </si>
  <si>
    <t xml:space="preserve">Fact#: 357810-360280-362783 Rec#: 18417 VELEZ ZAMORA SAUL JAKSON </t>
  </si>
  <si>
    <t>IC-8490</t>
  </si>
  <si>
    <t xml:space="preserve">Fact#: 362375 Rec#: 18416 LLERAS EVARISTO RAFAEL GUSTAVO </t>
  </si>
  <si>
    <t>IC-8489</t>
  </si>
  <si>
    <t xml:space="preserve">Fact#: 362416 Rec#: 18415 PARADA PARRA MIGUEL ANGEL </t>
  </si>
  <si>
    <t>IC-8488</t>
  </si>
  <si>
    <t xml:space="preserve">Fact#: 352470-354813-357212 Rec#: 18414 VILLACIS ALVARADO EDGAR EUSTORGIO </t>
  </si>
  <si>
    <t>IC-8487</t>
  </si>
  <si>
    <t xml:space="preserve">Fact#: 357796-360266-362769 Rec#: 18413 LOVATON MINA GINGER ELIZABETH </t>
  </si>
  <si>
    <t>IC-8486</t>
  </si>
  <si>
    <t xml:space="preserve">Fact#: 361880 Rec#: 18412 SALAZAR TELLO NICOLAS EDUARDO </t>
  </si>
  <si>
    <t>IC-8485</t>
  </si>
  <si>
    <t xml:space="preserve">Fact#: 359244-361769 Rec#: 18411 PENAFIEL TAPIA FRANCISCO MIGUEL </t>
  </si>
  <si>
    <t>IC-8483</t>
  </si>
  <si>
    <t>Fact#: 361329 Rec#: 18410 EDDY ALBERTO BUSTOS PEÑAHERRERA</t>
  </si>
  <si>
    <t>IC-8482</t>
  </si>
  <si>
    <t xml:space="preserve">Fact#: 361767 Rec#: 18409 VALLE GONZALEZ LIDIA ELIZABETH </t>
  </si>
  <si>
    <t>IC-8481</t>
  </si>
  <si>
    <t xml:space="preserve">Fact#: 4429-4655 Rec#: 18408 LARREA NARVAEZ SANDY FERNANDA </t>
  </si>
  <si>
    <t>IC-8480</t>
  </si>
  <si>
    <t xml:space="preserve">Fact#: 360378-362880 Rec#: 18407 COSTA SOSA MARIA VALERIA </t>
  </si>
  <si>
    <t>IC-8479</t>
  </si>
  <si>
    <t xml:space="preserve">Fact#: 358625-361153 Rec#: 18406 JANETH CATALINA DAVILA TOMALA </t>
  </si>
  <si>
    <t>IC-8478</t>
  </si>
  <si>
    <t xml:space="preserve">Fact#: 363187 Rec#: 18405 VIOSCULPT ECUADOR S.A. </t>
  </si>
  <si>
    <t>IC-8477</t>
  </si>
  <si>
    <t xml:space="preserve">Fact#: 357054-359522-362042 Rec#: 18404 YAGUAREMA GUEVARA RUTH ALEXANDRA </t>
  </si>
  <si>
    <t>IC-8476</t>
  </si>
  <si>
    <t xml:space="preserve">Fact#: 361764 Rec#: 18403 SIMISTERRA MICOLTA RUBEN DARIO </t>
  </si>
  <si>
    <t>IC-8475</t>
  </si>
  <si>
    <t xml:space="preserve">Fact#: 359119-361640 Rec#: 18402 MACIAS PERUGACHI OSCAR ROLANDO </t>
  </si>
  <si>
    <t>IC-8474</t>
  </si>
  <si>
    <t xml:space="preserve">Fact#: 360208-362726 Rec#: 18401 TIXE SALAVARRIA FRANCISCA TERESA </t>
  </si>
  <si>
    <t>IC-8473</t>
  </si>
  <si>
    <t>Fact#: 360745-363291 Rec#: 33450 SERVICIO DE OFICINA COMPUTARIZADO SEROFICOM S.A.</t>
  </si>
  <si>
    <t>IC-8472</t>
  </si>
  <si>
    <t>Fact#: 362936 Rec#: 33449 ASOC. PRO. NEW YORK 12 DE SEPTIEMBRE</t>
  </si>
  <si>
    <t>IC-8471</t>
  </si>
  <si>
    <t>Fact#: 362929 Rec#: 33448 ASOC. PRO. NEW YORK 12 DE SEPTIEMBRE</t>
  </si>
  <si>
    <t>IC-8470</t>
  </si>
  <si>
    <t>Fact#: 359510-362030 Rec#: 33447 PESANTES GUAMAN DANIEL ARTURO</t>
  </si>
  <si>
    <t>IC-8469</t>
  </si>
  <si>
    <t>Fact#: 358328-360865 Rec#: 33446 NERY LILIANA OCHOA BAQUE</t>
  </si>
  <si>
    <t>IC-8468</t>
  </si>
  <si>
    <t xml:space="preserve">Fact#: 781-782 Rec#: 33445 F.V - AREA ANDINA S.A. </t>
  </si>
  <si>
    <t>IC-8467</t>
  </si>
  <si>
    <t xml:space="preserve">Fact#: 362949 Rec#: 33444 LG ELECTRONICS PANAMA S.A </t>
  </si>
  <si>
    <t>IC-8450</t>
  </si>
  <si>
    <t xml:space="preserve">Fact#: 358317-360853 Rec#: 33443 ANA MIRIAM ACUÑA AUCATOMA </t>
  </si>
  <si>
    <t>IC-8444</t>
  </si>
  <si>
    <t xml:space="preserve">Fact#: 362188 Rec#: 18400 SOLARTE SOLARTE HERNEY SEBASTIAN </t>
  </si>
  <si>
    <t>IC-8440</t>
  </si>
  <si>
    <t xml:space="preserve">Fact#: 363150 Rec#: 18399 R.C.N CONSTRUCIONES S.A </t>
  </si>
  <si>
    <t>IC-8439</t>
  </si>
  <si>
    <t xml:space="preserve">Fact#: 363149 Rec#: 18398 R.C.N CONSTRUCIONES S.A </t>
  </si>
  <si>
    <t>IC-8438</t>
  </si>
  <si>
    <t xml:space="preserve">Fact#: 359419-361944 Rec#: 18397 PANCHANA GONZALEZ GLADYS HAIDEE </t>
  </si>
  <si>
    <t>IC-8437</t>
  </si>
  <si>
    <t xml:space="preserve">Fact#: 356232-358714-361238 Rec#: 18396 RICHARD VICENTE TORRES POVEDA </t>
  </si>
  <si>
    <t>IC-8436</t>
  </si>
  <si>
    <t xml:space="preserve">Fact#: 356816-359287-361811 Rec#: 18395 VILLAMAR LANDIVAR FRANKLIN XAVIER </t>
  </si>
  <si>
    <t>IC-8435</t>
  </si>
  <si>
    <t xml:space="preserve">Fact#: 359181-361704 Rec#: 18394 COROZO CORTEZ VICTOR LELY </t>
  </si>
  <si>
    <t>IC-8434</t>
  </si>
  <si>
    <t xml:space="preserve">Fact#: 360362-362862 Rec#: 18393 MARURI GUERRA RAUL ENRIQUE </t>
  </si>
  <si>
    <t>IC-8433</t>
  </si>
  <si>
    <t xml:space="preserve">Fact#: 359430-361955 Rec#: 18392 GUADALUPE REMACHE SILVIA FABIOLA </t>
  </si>
  <si>
    <t>IC-8432</t>
  </si>
  <si>
    <t xml:space="preserve">Fact#: 362291 Rec#: 18384 LOPEZ MALDONADO CARLOS ROLANDO </t>
  </si>
  <si>
    <t>IC-8424</t>
  </si>
  <si>
    <t>REVERSO POR ERROR EN DEPOSITO, INGRESO POR PAGO TELCONET BCO PACIFICO POR DEP EN CTA #DOC 29851485</t>
  </si>
  <si>
    <t>Fact#: 363281 Rec#: 18391 FERNANDEZ CEVALLOS S.A FERCEVSA</t>
  </si>
  <si>
    <t>IC-8431</t>
  </si>
  <si>
    <t>Fact#: 363280 Rec#: 18390 FERNANDEZ CEVALLOS S.A FERCEVSA</t>
  </si>
  <si>
    <t>IC-8430</t>
  </si>
  <si>
    <t>Fact#: 356756-359228-361753 Rec#: 18389 ZHICAY CARRILLO FRANKLIN GEOVANNY</t>
  </si>
  <si>
    <t>IC-8429</t>
  </si>
  <si>
    <t>Fact#: 361685 Rec#: 18388 DUCHI ALCOSER JHONNY FERNANDO</t>
  </si>
  <si>
    <t>IC-8428</t>
  </si>
  <si>
    <t>Fact#: 4371-4590 Rec#: 18387 ROMERO MONTOYA MARIA AMADA</t>
  </si>
  <si>
    <t>IC-8427</t>
  </si>
  <si>
    <t>Fact#: 363233 Rec#: 18386 ALVARADO BASURTO SEGUNDO GABRIEL</t>
  </si>
  <si>
    <t>IC-8426</t>
  </si>
  <si>
    <t>Fact#: 360114-362634 Rec#: 18385 ANDRADE RIVERA RAFAEL ALBERTO</t>
  </si>
  <si>
    <t>IC-8425</t>
  </si>
  <si>
    <t>Fact#: 362331 Rec#: 18383 ARAUJO AGUIRRE JUAN JOSE</t>
  </si>
  <si>
    <t>IC-8423</t>
  </si>
  <si>
    <t>Fact#: 362347 Rec#: 33442 CASTRO ESPINALES LUCELINA PRIMITIVA</t>
  </si>
  <si>
    <t>IC-8422</t>
  </si>
  <si>
    <t>Fact#: 361831 Rec#: 33441 REIMBERG BADUY PETER PAUL</t>
  </si>
  <si>
    <t>IC-8421</t>
  </si>
  <si>
    <t>Fact#: 363274 Rec#: 33440 PAN ZI</t>
  </si>
  <si>
    <t>IC-8420</t>
  </si>
  <si>
    <t>Fact#: 363273 Rec#: 33439 PAN ZI</t>
  </si>
  <si>
    <t>IC-8419</t>
  </si>
  <si>
    <t>Fact#: 363118 Rec#: 33438 SANCHEZ TIMM RAFAEL ANDRES</t>
  </si>
  <si>
    <t>IC-8418</t>
  </si>
  <si>
    <t>Fact#: 363063 Rec#: 33437 CHRISTIAN JAVIER MIDEROS ROMERO</t>
  </si>
  <si>
    <t>IC-8417</t>
  </si>
  <si>
    <t xml:space="preserve">Fact#: 358280-360818-363365 Rec#: 33436 CIA LTDA FULLCOSTEC </t>
  </si>
  <si>
    <t>IC-8416</t>
  </si>
  <si>
    <t>Fact#: 361730 Rec#: 33435 PAZMINO PRIETO SIXTO JAVIER</t>
  </si>
  <si>
    <t>IC-8414</t>
  </si>
  <si>
    <t>IC-8401</t>
  </si>
  <si>
    <t xml:space="preserve">Fact#: 4649 Rec#: 33433 CABEZAS GUERRA MARIA DEL CARMEN </t>
  </si>
  <si>
    <t>IC-8391</t>
  </si>
  <si>
    <t xml:space="preserve">Fact#: 362659 Rec#: 18382 PAREDES LOPEZ MARIA PIEDAD </t>
  </si>
  <si>
    <t>IC-8388</t>
  </si>
  <si>
    <t xml:space="preserve">Fact#: 359425-361950 Rec#: 18381 NARANJO CADENA DANIEL FIDEL </t>
  </si>
  <si>
    <t>IC-8387</t>
  </si>
  <si>
    <t xml:space="preserve">Fact#: 362051 Rec#: 18380 INFANTE MINDIOLA JULIA MARLENE </t>
  </si>
  <si>
    <t>IC-8386</t>
  </si>
  <si>
    <t xml:space="preserve">Fact#: 357513-359980-362496 Rec#: 18379 CEVALLOS YOZA LAILA NICOLE </t>
  </si>
  <si>
    <t>IC-8385</t>
  </si>
  <si>
    <t xml:space="preserve">Fact#: 360329-362831 Rec#: 18378 BERMUDEZ COROZO DIANA ELIZABETH </t>
  </si>
  <si>
    <t>IC-8384</t>
  </si>
  <si>
    <t xml:space="preserve">Fact#: 4553 Rec#: 18377 GUTIERREZ ALVAREZ TERESA EUGENIA </t>
  </si>
  <si>
    <t>IC-8383</t>
  </si>
  <si>
    <t xml:space="preserve">Fact#: 359413-361938 Rec#: 18376 AMBALY ASHOKAN </t>
  </si>
  <si>
    <t>IC-8382</t>
  </si>
  <si>
    <t xml:space="preserve">Fact#: 360123-362643 Rec#: 18375 OVIEDO OVIEDO MANUEL ALFREDO </t>
  </si>
  <si>
    <t>IC-8381</t>
  </si>
  <si>
    <t xml:space="preserve">Fact#: 359456-361980 Rec#: 18374 CHRISTIAN GIOVANNY MUÑOZ RIVERA </t>
  </si>
  <si>
    <t>IC-8380</t>
  </si>
  <si>
    <t xml:space="preserve">Fact#: 361344 Rec#: 18373 JENNIFER STEFANIA MACANCELA AVENDAÑO </t>
  </si>
  <si>
    <t>IC-8379</t>
  </si>
  <si>
    <t xml:space="preserve">Fact#: 359113-361633 Rec#: 18372 VALENCIA VICTOR HUGO </t>
  </si>
  <si>
    <t>IC-8378</t>
  </si>
  <si>
    <t xml:space="preserve">Fact#: 360572-363116 Rec#: 18371 SALTOS RODRIGUEZ ANDREA EDITH </t>
  </si>
  <si>
    <t>IC-8377</t>
  </si>
  <si>
    <t xml:space="preserve">Fact#: 354633-357038-359504 Rec#: 18370 QUINONEZ MINA DARLIS LUCIA </t>
  </si>
  <si>
    <t>IC-8376</t>
  </si>
  <si>
    <t xml:space="preserve">Fact#: 4665 Rec#: 18369 ROSO SANCHEZ JHONATAN ALFONSO </t>
  </si>
  <si>
    <t>IC-8375</t>
  </si>
  <si>
    <t xml:space="preserve">Fact#: 359897-362414 Rec#: 18368 CARDONA RUIZ JOSE ALEXANDER </t>
  </si>
  <si>
    <t>IC-8374</t>
  </si>
  <si>
    <t xml:space="preserve">Fact#: 358511-361046 Rec#: 18367 NESTOR AGUSTIN SIMANCAS PINTA </t>
  </si>
  <si>
    <t>IC-8373</t>
  </si>
  <si>
    <t xml:space="preserve">Fact#: 358399-360934 Rec#: 18366 GRACIELA ELENA CAMACHO COELLO </t>
  </si>
  <si>
    <t>IC-8372</t>
  </si>
  <si>
    <t xml:space="preserve">Fact#: 361749 Rec#: 18365 PENA PAREDES PEDRO PABLO </t>
  </si>
  <si>
    <t>IC-8371</t>
  </si>
  <si>
    <t xml:space="preserve">Fact#: 359333-361858 Rec#: 18364 AGUIRRE CIRIO RIGOBERTO FRANCISCO </t>
  </si>
  <si>
    <t>IC-8370</t>
  </si>
  <si>
    <t xml:space="preserve">Fact#: 362718 Rec#: 18363 CUESTA CORTEZ ANTONIO JOSE </t>
  </si>
  <si>
    <t>IC-8369</t>
  </si>
  <si>
    <t xml:space="preserve">Fact#: 358662-361188 Rec#: 18362 RUBEN ESTEBAN URRUTIA VINUEZA </t>
  </si>
  <si>
    <t>IC-8368</t>
  </si>
  <si>
    <t xml:space="preserve">Fact#: 361480 Rec#: 18361 MERO MANTUANO DARWIN IVAN </t>
  </si>
  <si>
    <t>IC-8367</t>
  </si>
  <si>
    <t>Fact#: 363288 Rec#: 33432 EMPRESA PUBLICA MUNICIPAL PARA LA GESTIÓN DE LA INNOVACIÓN  Y LA COMPETITIVIDAD, EP</t>
  </si>
  <si>
    <t>IC-8390</t>
  </si>
  <si>
    <t>Fact#: 363066 Rec#: 33431 SERVICITY C A</t>
  </si>
  <si>
    <t>IC-8361</t>
  </si>
  <si>
    <t>Fact#: 360240-362748 Rec#: 33430 FERNANDEZ ORMAZA MONICA JOHAIRA</t>
  </si>
  <si>
    <t>IC-8360</t>
  </si>
  <si>
    <t>Fact#: 363029 Rec#: 33429 ANEMASA S.A.</t>
  </si>
  <si>
    <t>IC-8359</t>
  </si>
  <si>
    <t>Fact#: 363046 Rec#: 33428 ELECTROMOOM S.A.</t>
  </si>
  <si>
    <t>IC-8358</t>
  </si>
  <si>
    <t>Fact#: 361358 Rec#: 33427 GALLEGOS ABARCA FILOMENA RUTH</t>
  </si>
  <si>
    <t>IC-8357</t>
  </si>
  <si>
    <t>Fact#: 362658 Rec#: 33426 SOLEDISPA CHIPRE SANDRA GISELA</t>
  </si>
  <si>
    <t>IC-8356</t>
  </si>
  <si>
    <t>Fact#: 361321 Rec#: 33425 AIMARA RODRIGUEZ FERNANDEZ</t>
  </si>
  <si>
    <t>IC-8355</t>
  </si>
  <si>
    <t>Fact#: 363083 Rec#: 33424 CONSTRU-YA S.A.</t>
  </si>
  <si>
    <t>IC-8331</t>
  </si>
  <si>
    <t xml:space="preserve">Fact#: 353336 Rec#: 33422 REPROLIMIT CIA.LTDA  </t>
  </si>
  <si>
    <t>IC-8329</t>
  </si>
  <si>
    <t xml:space="preserve">Fact#: 354860-362244 Rec#: 33421 GUALAN HIDALGO MARCO ANTONIO </t>
  </si>
  <si>
    <t>IC-8327</t>
  </si>
  <si>
    <t>Fact#: 355895-358374 Rec#: 33420 OMAR  PALADINES CORDOVA</t>
  </si>
  <si>
    <t>IC-8326</t>
  </si>
  <si>
    <t xml:space="preserve">Fact#: 363257 Rec#: 18360 BRODERIN S.A  </t>
  </si>
  <si>
    <t>IC-8308</t>
  </si>
  <si>
    <t xml:space="preserve">Fact#: 358791-361315 Rec#: 18359 KATTIA MARIA JOSEFINA CARDENAS FREIRE </t>
  </si>
  <si>
    <t>IC-8307</t>
  </si>
  <si>
    <t xml:space="preserve">Fact#: 361653 Rec#: 18358 CASTRO DORADO MARJORIE LUCIA </t>
  </si>
  <si>
    <t>IC-8306</t>
  </si>
  <si>
    <t xml:space="preserve">Fact#: 360219-362734 Rec#: 18357 VERA BAZAN ELIO ERASMO </t>
  </si>
  <si>
    <t>IC-8305</t>
  </si>
  <si>
    <t xml:space="preserve">Fact#: 360375-362876 Rec#: 18356 SOLORZANO MURILLO WILLIAM WILFRIDO </t>
  </si>
  <si>
    <t>IC-8304</t>
  </si>
  <si>
    <t xml:space="preserve">Fact#: 358917-361437 Rec#: 18355 ESMERALDA MARITZA ALVARADO SEGURA </t>
  </si>
  <si>
    <t>IC-8303</t>
  </si>
  <si>
    <t xml:space="preserve">Fact#: 363366 Rec#: 18354 MAXIPAPER S.A </t>
  </si>
  <si>
    <t>IC-8302</t>
  </si>
  <si>
    <t xml:space="preserve">Fact#: 356992-359459-361983 Rec#: 18353 JIMBO ANDRADE KEVIN ISAAC </t>
  </si>
  <si>
    <t>IC-8301</t>
  </si>
  <si>
    <t xml:space="preserve">Fact#: 356253-358735-361258 Rec#: 18352 JOHANNA MARICELA CARRANZA ANCHUNDIA </t>
  </si>
  <si>
    <t>IC-8300</t>
  </si>
  <si>
    <t xml:space="preserve">Fact#: 361791 Rec#: 18351 ORTEGA CONFORME  JANET AURORA  </t>
  </si>
  <si>
    <t>IC-8299</t>
  </si>
  <si>
    <t xml:space="preserve">Fact#: 360315-362818 Rec#: 18350 ESPINOZA LOPEZ RAUL STEWAR </t>
  </si>
  <si>
    <t>IC-8298</t>
  </si>
  <si>
    <t xml:space="preserve">Fact#: 363247 Rec#: 18349 VASQUEZ MOREIRA HILDA VIVIANA </t>
  </si>
  <si>
    <t>IC-8297</t>
  </si>
  <si>
    <t xml:space="preserve">Fact#: 363248 Rec#: 18348 VASQUEZ MOREIRA HILDA VIVIANA </t>
  </si>
  <si>
    <t>IC-8296</t>
  </si>
  <si>
    <t xml:space="preserve">Fact#: 363240 Rec#: 18347 ALVARADO COBOS ALDO MANUEL </t>
  </si>
  <si>
    <t>IC-8295</t>
  </si>
  <si>
    <t xml:space="preserve">Fact#: 360534-363078 Rec#: 18346 LUIS OSWALDO HERRERA HERRERA </t>
  </si>
  <si>
    <t>IC-8294</t>
  </si>
  <si>
    <t xml:space="preserve">Fact#: 362336 Rec#: 18345 MACHACILLA QUINCHE MARIO UBALDO </t>
  </si>
  <si>
    <t>IC-8293</t>
  </si>
  <si>
    <t xml:space="preserve">Fact#: 359526-362046 Rec#: 18344 CORONEL REYES KARINA ELIZABETH </t>
  </si>
  <si>
    <t>IC-8292</t>
  </si>
  <si>
    <t xml:space="preserve">Fact#: 358761-361284 Rec#: 18343 NUBE MARLENE GONZALEZ CASTILLO </t>
  </si>
  <si>
    <t>IC-8291</t>
  </si>
  <si>
    <t xml:space="preserve">Fact#: 4413-4633 Rec#: 18342 MALDONADO CAIZA MANUEL MESIAS </t>
  </si>
  <si>
    <t>IC-8290</t>
  </si>
  <si>
    <t xml:space="preserve">Fact#: 358411-360946 Rec#: 18341 BETTY EUVENIA ACOSTA CAJAPE </t>
  </si>
  <si>
    <t>IC-8289</t>
  </si>
  <si>
    <t xml:space="preserve">Fact#: 361493 Rec#: 18340 YAGUAL GOMEZ JOHAN ALEJANDRO </t>
  </si>
  <si>
    <t>IC-8288</t>
  </si>
  <si>
    <t xml:space="preserve">Fact#: 359211-361734 Rec#: 18339 RUIZ SOLANO KELVIL ORLANDO </t>
  </si>
  <si>
    <t>IC-8287</t>
  </si>
  <si>
    <t xml:space="preserve">Fact#: 359058-361577 Rec#: 18338 SALTOS RODRIGUEZ ANDREA EDITH </t>
  </si>
  <si>
    <t>IC-8286</t>
  </si>
  <si>
    <t xml:space="preserve">Fact#: 360105-362622 Rec#: 18337 MIRANDA TORRES JUAN ERNESTO </t>
  </si>
  <si>
    <t>IC-8285</t>
  </si>
  <si>
    <t xml:space="preserve">Fact#: 362865 Rec#: 18336 GRACIA LOOR ANGEL FRANCISCO </t>
  </si>
  <si>
    <t>IC-8283</t>
  </si>
  <si>
    <t xml:space="preserve">Fact#: 360325-362827 Rec#: 18335 QUIZHPI PASTUIZACA EDISON DANILO </t>
  </si>
  <si>
    <t>IC-8282</t>
  </si>
  <si>
    <t xml:space="preserve">Fact#: 359386-361913 Rec#: 18334 MOLINA PALMA WALTER DANIEL </t>
  </si>
  <si>
    <t>IC-8281</t>
  </si>
  <si>
    <t>Fact#: 354381-356786-359258 Rec#: 33419 PERALTA AVILES MIGUEL ANGEL</t>
  </si>
  <si>
    <t>IC-8319</t>
  </si>
  <si>
    <t>Fact#: 356282-358760-361283 Rec#: 33418 ERIKA SUGEY ANCHUNDIA ALVARADO</t>
  </si>
  <si>
    <t>IC-8318</t>
  </si>
  <si>
    <t>Fact#: 359389-361915 Rec#: 33417 SANCHEZ EGAS LIZETH MARITZA</t>
  </si>
  <si>
    <t>IC-8317</t>
  </si>
  <si>
    <t>Fact#: 343279-346307 Rec#: 33416 COBREXLEG SA</t>
  </si>
  <si>
    <t>IC-8316</t>
  </si>
  <si>
    <t>Fact#: 359542-362061 Rec#: 33415 AREVALO PONCE JAVIER MAURICIO</t>
  </si>
  <si>
    <t>IC-8315</t>
  </si>
  <si>
    <t>Fact#: 4488 Rec#: 33414 GUATEMAL COLIMBA JUAN BAUTISTA</t>
  </si>
  <si>
    <t>IC-8314</t>
  </si>
  <si>
    <t>Fact#: 363110 Rec#: 33413 DULCES, PASTELES Y TORTAS RADU S.A.</t>
  </si>
  <si>
    <t>IC-8313</t>
  </si>
  <si>
    <t>Fact#: 363154 Rec#: 33412 DULCES, PASTELES Y TORTAS RADU S.A.</t>
  </si>
  <si>
    <t>IC-8312</t>
  </si>
  <si>
    <t>Fact#: 361324 Rec#: 33411 CATHERINE NICOLE RUGEL CARRERA</t>
  </si>
  <si>
    <t>IC-8311</t>
  </si>
  <si>
    <t>Fact#: 360533-363077 Rec#: 33410 EDGAR MARCELO MERA VASQUEZ</t>
  </si>
  <si>
    <t>IC-8310</t>
  </si>
  <si>
    <t>Fact#: 361233 Rec#: 33409 CAROLINA ALICIA EGAS NUÑEZ</t>
  </si>
  <si>
    <t>IC-8309</t>
  </si>
  <si>
    <t xml:space="preserve">Fact#: 363120 Rec#: 33408 GLOBAL BUSINESS NESSGLOB S.A. </t>
  </si>
  <si>
    <t>IC-8279</t>
  </si>
  <si>
    <t xml:space="preserve">Fact#: 360576 Rec#: 33407 GLOBAL BUSINESS NESSGLOB S.A. </t>
  </si>
  <si>
    <t>IC-8278</t>
  </si>
  <si>
    <t xml:space="preserve">Fact#: 360619-363162 Rec#: 33406 ROSERO CRUZ MARIA AUXILIADORA </t>
  </si>
  <si>
    <t>IC-8276</t>
  </si>
  <si>
    <t xml:space="preserve">Fact#: 360727-363272 Rec#: 33404 ROYAL TOUR S.A.  </t>
  </si>
  <si>
    <t>IC-8252</t>
  </si>
  <si>
    <t xml:space="preserve">Fact#: 362382 Rec#: 18333 LETTY DEL CISNE DAVILA ROMO </t>
  </si>
  <si>
    <t>IC-8232</t>
  </si>
  <si>
    <t xml:space="preserve">Fact#: 355134-357528-359996 Rec#: 18332 MONTOYA LEON DARWIN SANTIAGO </t>
  </si>
  <si>
    <t>IC-8231</t>
  </si>
  <si>
    <t xml:space="preserve">Fact#: 361575 Rec#: 18331 MERCHAN  PEREZ FABIAN BERNARDINO </t>
  </si>
  <si>
    <t>IC-8230</t>
  </si>
  <si>
    <t xml:space="preserve">Fact#: 328766-331596-334508-337446-340438-343966 Rec#: 18330 ALFREDO DANIEL SOLIS CHIQUITO </t>
  </si>
  <si>
    <t>IC-8229</t>
  </si>
  <si>
    <t xml:space="preserve">Fact#: 363172 Rec#: 18329 SAKURA HATSUMI INTERNACIONAL EXPORTADORA S.A </t>
  </si>
  <si>
    <t>IC-8228</t>
  </si>
  <si>
    <t xml:space="preserve">Fact#: 363369 Rec#: 18328 SAKURA HATSUMI INTERNACIONAL EXPORTADORA S.A </t>
  </si>
  <si>
    <t>IC-8227</t>
  </si>
  <si>
    <t xml:space="preserve">Fact#: 4546 Rec#: 18327 SALINAS GONZALEZ JAIME PATRICIO </t>
  </si>
  <si>
    <t>IC-8226</t>
  </si>
  <si>
    <t xml:space="preserve">Fact#: 361399 Rec#: 18326 ALEX RICARDO POLIT LUNA </t>
  </si>
  <si>
    <t>IC-8225</t>
  </si>
  <si>
    <t xml:space="preserve">Fact#: 362940 Rec#: 18325 ASOCIACION DE PROPIETARIOS III ETAPA LONDRES </t>
  </si>
  <si>
    <t>IC-8224</t>
  </si>
  <si>
    <t xml:space="preserve">Fact#: 362174 Rec#: 18324 VERA DOMINGUEZ JOSE MARCELO </t>
  </si>
  <si>
    <t>IC-8223</t>
  </si>
  <si>
    <t xml:space="preserve">Fact#: 359881-362396 Rec#: 18323 MAZZILLI MENDOZA MELANIE MICHELLE </t>
  </si>
  <si>
    <t>IC-8222</t>
  </si>
  <si>
    <t xml:space="preserve">Fact#: 358666-361192 Rec#: 18322 CARLA MARIA GARCIA ANDRADE </t>
  </si>
  <si>
    <t>IC-8221</t>
  </si>
  <si>
    <t xml:space="preserve">Fact#: 363085 Rec#: 18321 JOMALUNKA S.A </t>
  </si>
  <si>
    <t>IC-8220</t>
  </si>
  <si>
    <t xml:space="preserve">Fact#: 362034 Rec#: 18320 BALSECA CALVA GRACIELA RAQUEL </t>
  </si>
  <si>
    <t>IC-8219</t>
  </si>
  <si>
    <t xml:space="preserve">Fact#: 351749-354087-356497 Rec#: 18319 MONCAYO LARREA JOHANN LEONARDO </t>
  </si>
  <si>
    <t>IC-8218</t>
  </si>
  <si>
    <t xml:space="preserve">Fact#: 360154-362675 Rec#: 18318 ROSARIO GRANDA SANDRA KARINA </t>
  </si>
  <si>
    <t>IC-8217</t>
  </si>
  <si>
    <t xml:space="preserve">Fact#: 361146 Rec#: 18317 CINDY LORENA BAJAÑA BELTRAN </t>
  </si>
  <si>
    <t>IC-8216</t>
  </si>
  <si>
    <t xml:space="preserve">Fact#: 361586 Rec#: 18316 GAVINO LARREATEGUI  JUAN ALFREDO  </t>
  </si>
  <si>
    <t>IC-8215</t>
  </si>
  <si>
    <t xml:space="preserve">Fact#: 357358-359827-362340 Rec#: 18315 FLOREZ QUINTERO DIEGO ERNESTO </t>
  </si>
  <si>
    <t>IC-8214</t>
  </si>
  <si>
    <t xml:space="preserve">Fact#: 357245-359709-362225 Rec#: 18314 GONZALEZ SINCHE EDWIN VICENTE </t>
  </si>
  <si>
    <t>IC-8213</t>
  </si>
  <si>
    <t xml:space="preserve">Fact#: 356250-358732-361255 Rec#: 18313 CHRISTIAN RODIAN GONZALEZ ZAMBRANO </t>
  </si>
  <si>
    <t>IC-8212</t>
  </si>
  <si>
    <t xml:space="preserve">Fact#: 362782 Rec#: 18312 MEZA ANDRADE PAUL EDUARDO </t>
  </si>
  <si>
    <t>IC-8211</t>
  </si>
  <si>
    <t xml:space="preserve">Fact#: 359368-361895 Rec#: 18311 GONZALEZ PENA WRLEY ARNULFO </t>
  </si>
  <si>
    <t>IC-8210</t>
  </si>
  <si>
    <t xml:space="preserve">Fact#: 359324-361848 Rec#: 18310 MINA MONTANO JUVER RUBEN </t>
  </si>
  <si>
    <t>IC-8209</t>
  </si>
  <si>
    <t xml:space="preserve">Fact#: 347085-349561-351770 Rec#: 18309 MARTEN CABALLERO NILDA </t>
  </si>
  <si>
    <t>IC-8208</t>
  </si>
  <si>
    <t>Fact#: 363316 Rec#: 33423 REPROLIMIT CIA.LTDA</t>
  </si>
  <si>
    <t>IC-8330</t>
  </si>
  <si>
    <t>Fact#: 363184-363201-363202-363203 Rec#: 33405 RUIZ ROMAN ROMMEL ELIAS</t>
  </si>
  <si>
    <t>IC-8259</t>
  </si>
  <si>
    <t>Fact#: 360962 Rec#: 33403 CAROLINA JEANNETTE  BORDES ESTRADA</t>
  </si>
  <si>
    <t>IC-8207</t>
  </si>
  <si>
    <t>Fact#: 363079 Rec#: 33402 JORGE ARTURO ZANABRIA VILLAMAR</t>
  </si>
  <si>
    <t>IC-8206</t>
  </si>
  <si>
    <t>Fact#: 361397 Rec#: 33401 XAVIER ALFREDO ZANABRIA VILLAMAR</t>
  </si>
  <si>
    <t>IC-8205</t>
  </si>
  <si>
    <t>Fact#: 363319 Rec#: 33400 ADMINASES S A</t>
  </si>
  <si>
    <t>IC-8204</t>
  </si>
  <si>
    <t>Fact#: 361147 Rec#: 33399 MIRIAM ANTONIETA MARIDUEÑA VALENZUELA</t>
  </si>
  <si>
    <t>IC-8203</t>
  </si>
  <si>
    <t>Fact#: 362393 Rec#: 33398 SALTOS MATA FILADELFO VLADIMIR</t>
  </si>
  <si>
    <t>IC-8202</t>
  </si>
  <si>
    <t>Fact#: 362649 Rec#: 33397 BAZURTO MONTIEL PILAR CLARIBEL</t>
  </si>
  <si>
    <t>IC-8182</t>
  </si>
  <si>
    <t xml:space="preserve">Fact#: 361515 Rec#: 33395 ORTIZ CARRILLO ROBERTO JAVIER </t>
  </si>
  <si>
    <t>IC-8165</t>
  </si>
  <si>
    <t xml:space="preserve">Fact#: 360374-362875 Rec#: 33394 DE LA ROSA RIOS JULIO ENRIQUE </t>
  </si>
  <si>
    <t>IC-8162</t>
  </si>
  <si>
    <t xml:space="preserve">Fact#: 362795 Rec#: 18308 BAJANA ESPINOZA DARWIN VIRGINIO </t>
  </si>
  <si>
    <t>IC-8155</t>
  </si>
  <si>
    <t xml:space="preserve">Fact#: 359751-362267 Rec#: 18307 MACIAS GRACIA JOHNNY FRANCISCO </t>
  </si>
  <si>
    <t>IC-8154</t>
  </si>
  <si>
    <t xml:space="preserve">Fact#: 358356-360891 Rec#: 18306 ALFREDO BARRIGA HOLGUIN </t>
  </si>
  <si>
    <t>IC-8153</t>
  </si>
  <si>
    <t xml:space="preserve">Fact#: 359100-361618 Rec#: 18305 VERA GUZMAN SILVIA AZUCENA </t>
  </si>
  <si>
    <t>IC-8152</t>
  </si>
  <si>
    <t xml:space="preserve">Fact#: 362162 Rec#: 18304 FREIRE ANDRADE PAOLA MARIA </t>
  </si>
  <si>
    <t>IC-8151</t>
  </si>
  <si>
    <t xml:space="preserve">Fact#: 361621 Rec#: 18303 PINCAY RUIZ VICENTA MARLENE </t>
  </si>
  <si>
    <t>IC-8150</t>
  </si>
  <si>
    <t xml:space="preserve">Fact#: 358967-361488 Rec#: 18302 ESTEFANO ATTILIO LANATA GARAICOA </t>
  </si>
  <si>
    <t>IC-8149</t>
  </si>
  <si>
    <t xml:space="preserve">Fact#: 361732 Rec#: 18301 PILAY QUINDE ALEXI ANDRES </t>
  </si>
  <si>
    <t>IC-8148</t>
  </si>
  <si>
    <t xml:space="preserve">Fact#: 363196 Rec#: 18300 LAGOS LAKE ALEJANDRO ANDRE </t>
  </si>
  <si>
    <t>IC-8147</t>
  </si>
  <si>
    <t xml:space="preserve">Fact#: 363129 Rec#: 18299 LAGOS LAKE ALEJANDRO ANDRE </t>
  </si>
  <si>
    <t>IC-8146</t>
  </si>
  <si>
    <t xml:space="preserve">Fact#: 363290 Rec#: 18298 LAGOS LAKE ALEJANDRO ANDRE </t>
  </si>
  <si>
    <t>IC-8144</t>
  </si>
  <si>
    <t xml:space="preserve">Fact#: 363356 Rec#: 18297 LAGOS LAKE ALEJANDRO ANDRE </t>
  </si>
  <si>
    <t>IC-8143</t>
  </si>
  <si>
    <t xml:space="preserve">Fact#: 4360-4580 Rec#: 18296 MINDA POZO EDVIN ERNESTO </t>
  </si>
  <si>
    <t>IC-8142</t>
  </si>
  <si>
    <t xml:space="preserve">Fact#: 361941 Rec#: 18295 VALENCIA MEDINA JOSE RICARDO </t>
  </si>
  <si>
    <t>IC-8141</t>
  </si>
  <si>
    <t xml:space="preserve">Fact#: 362152 Rec#: 18294 ALZAMORA ALVARADO HECTOR JAVIER </t>
  </si>
  <si>
    <t>IC-8140</t>
  </si>
  <si>
    <t xml:space="preserve">Fact#: 361543 Rec#: 18293 VASQUEZ AYALA MARIA DE LOURDES </t>
  </si>
  <si>
    <t>IC-8139</t>
  </si>
  <si>
    <t xml:space="preserve">Fact#: 361860 Rec#: 18292 MOREIRA VELEZ MANUEL ISIDRO </t>
  </si>
  <si>
    <t>IC-8137</t>
  </si>
  <si>
    <t xml:space="preserve">Fact#: 362712 Rec#: 18291 VERA GUZMAN MARIA DOLORES </t>
  </si>
  <si>
    <t>IC-8136</t>
  </si>
  <si>
    <t xml:space="preserve">Fact#: 361667 Rec#: 18290 RAMIREZ RUIZ MILTON EMILIO </t>
  </si>
  <si>
    <t>IC-8135</t>
  </si>
  <si>
    <t xml:space="preserve">Fact#: 360551-363095 Rec#: 18289 CAPACITACIONES Y EVENTOS ARTE&amp;CAFE ZAMPRO S A </t>
  </si>
  <si>
    <t>IC-8134</t>
  </si>
  <si>
    <t xml:space="preserve">Fact#: 355717-358179-360715 Rec#: 18288 LOOR ZAMBRANO EDGAR ASDRUBAL </t>
  </si>
  <si>
    <t>IC-8133</t>
  </si>
  <si>
    <t xml:space="preserve">Fact#: 358375-360911 Rec#: 18287 JULIO LUIS ESPARZA  MORAN </t>
  </si>
  <si>
    <t>IC-8132</t>
  </si>
  <si>
    <t xml:space="preserve">Fact#: 358372-360908 Rec#: 18286 MARIA GERMANIA ZAMORA RUIZ </t>
  </si>
  <si>
    <t>IC-8131</t>
  </si>
  <si>
    <t xml:space="preserve">Fact#: 356449-358926-361446 Rec#: 18285 MARJORIE LUISA SCOTLAND TUTIVEN </t>
  </si>
  <si>
    <t>IC-8130</t>
  </si>
  <si>
    <t xml:space="preserve">Fact#: 362620 Rec#: 18284 BARBERAN BRIONES CARMEN ASUNCION </t>
  </si>
  <si>
    <t>IC-8129</t>
  </si>
  <si>
    <t xml:space="preserve">Fact#: 359583-362101 Rec#: 18283 BARRAZUETA PERDOMO EDUARDO DANIEL </t>
  </si>
  <si>
    <t>IC-8128</t>
  </si>
  <si>
    <t xml:space="preserve">Fact#: 358365-360900 Rec#: 18279 MARTHA ROCIO  TRIVIÑO GRIJALVA </t>
  </si>
  <si>
    <t>IC-8110</t>
  </si>
  <si>
    <t xml:space="preserve">Fact#: 362773 Rec#: 18278 CONTRERAS RODRIGUEZ EUBENIA MARIETA </t>
  </si>
  <si>
    <t>IC-8096</t>
  </si>
  <si>
    <t xml:space="preserve">Fact#: 362230 Rec#: 18277 CERCADO MENDOZA MARIA AUXILIADORA </t>
  </si>
  <si>
    <t>IC-8095</t>
  </si>
  <si>
    <t xml:space="preserve">Fact#: 360858 Rec#: 18276 LIDIA JUDITH OJEDA RUIZ </t>
  </si>
  <si>
    <t>IC-8094</t>
  </si>
  <si>
    <t xml:space="preserve">Fact#: 360357-362857 Rec#: 18275 VILLAMAR ARROLLO DOLORES MARGARITA </t>
  </si>
  <si>
    <t>IC-8093</t>
  </si>
  <si>
    <t xml:space="preserve">Fact#: 362072 Rec#: 18274 CHELE TORO OSCAR EULICES </t>
  </si>
  <si>
    <t>IC-8092</t>
  </si>
  <si>
    <t xml:space="preserve">Fact#: 360051-362565 Rec#: 18273 PROANO PIEDRA CHRISTIAN XAVIER </t>
  </si>
  <si>
    <t>IC-8091</t>
  </si>
  <si>
    <t xml:space="preserve">Fact#: 362057 Rec#: 18272 MALDONADO VILLAMAR HUMBERTO MARTIN </t>
  </si>
  <si>
    <t>IC-8090</t>
  </si>
  <si>
    <t xml:space="preserve">Fact#: 360994 Rec#: 18271 ENCALADA SANCHEZ NIEVES ELIZABETH </t>
  </si>
  <si>
    <t>IC-8089</t>
  </si>
  <si>
    <t xml:space="preserve">Fact#: 360700-363246 Rec#: 18270 SPORTMEDIC.S.A  </t>
  </si>
  <si>
    <t>IC-8088</t>
  </si>
  <si>
    <t xml:space="preserve">Fact#: 361246 Rec#: 18269 JAVIER ENRIQUE ARTEAGA MENENDEZ </t>
  </si>
  <si>
    <t>IC-8087</t>
  </si>
  <si>
    <t xml:space="preserve">Fact#: 362863 Rec#: 18268 YAGUAL GONZALEZ OSWALDO ALCIDES </t>
  </si>
  <si>
    <t>IC-8086</t>
  </si>
  <si>
    <t xml:space="preserve">Fact#: 360373-362873 Rec#: 18267 CRESPO BAQUERIZO ENRIQUE MANUEL </t>
  </si>
  <si>
    <t>IC-8085</t>
  </si>
  <si>
    <t xml:space="preserve">Fact#: 360023-362537 Rec#: 18266 SEGOVIA DOMINGUEZ KARLA FIORELLA </t>
  </si>
  <si>
    <t>IC-8070</t>
  </si>
  <si>
    <t xml:space="preserve">Fact#: 359945-362461 Rec#: 18265 GUILLEN RENGIFO GLENDA ELIZABETH  </t>
  </si>
  <si>
    <t>IC-8068</t>
  </si>
  <si>
    <t xml:space="preserve">Fact#: 361178 Rec#: 18264 UBALDO HELIODORO MOTOCHE MEDINA </t>
  </si>
  <si>
    <t>IC-8066</t>
  </si>
  <si>
    <t xml:space="preserve">Fact#: 362107 Rec#: 18263 BHURANI SUMEET </t>
  </si>
  <si>
    <t>IC-8064</t>
  </si>
  <si>
    <t xml:space="preserve">Fact#: 359304-361827 Rec#: 18262 GUAMAN IZA LILIANA ARACELY </t>
  </si>
  <si>
    <t>IC-8059</t>
  </si>
  <si>
    <t xml:space="preserve">Fact#: 361302 Rec#: 18261 HOLGER ALFREDO TOMALA DE LA ROSA </t>
  </si>
  <si>
    <t>IC-8058</t>
  </si>
  <si>
    <t>Fact#: 362974 Rec#: 33396 SOLUCIONES SEGURAS S.A</t>
  </si>
  <si>
    <t>IC-8179</t>
  </si>
  <si>
    <t>Fact#: 362389 Rec#: 18282 TRUJILL0 ELJURI ROBERTO FARID</t>
  </si>
  <si>
    <t>IC-8127</t>
  </si>
  <si>
    <t>Fact#: 360604-363148 Rec#: 18280 SOLUCIONES GLOBALES S.A GLOBFAST</t>
  </si>
  <si>
    <t>IC-9409</t>
  </si>
  <si>
    <t>Fact#: 360605-363147 Rec#: 18281 SOLUCIONES GLOBALES S.A GLOBFAST</t>
  </si>
  <si>
    <t>IC-9408</t>
  </si>
  <si>
    <t>Fact#: 358292-358298 Rec#: 33485 CONSORCIO ECUATORIANO DE TELECOMUNICACIONES S.A. CONECEL</t>
  </si>
  <si>
    <t>IC-9233</t>
  </si>
  <si>
    <t>Fact#: 360833 Rec#: 33484 OTECEL</t>
  </si>
  <si>
    <t>IC-8674</t>
  </si>
  <si>
    <t>Fact#: 360999 Rec#: 33393 RIOS ORELLANA INGRID DE LA CRUZ</t>
  </si>
  <si>
    <t>IC-8163</t>
  </si>
  <si>
    <t>Fact#: 359830-362344 Rec#: 33392 ELIAS CABRERA ANGELA MARIA</t>
  </si>
  <si>
    <t>IC-8161</t>
  </si>
  <si>
    <t>Fact#: 362184 Rec#: 33391 ALFREDO GEOVANNY SANCHEZ BENAVIDES</t>
  </si>
  <si>
    <t>IC-8160</t>
  </si>
  <si>
    <t>Fact#: 361218 Rec#: 33390 ALFREDO GEOVANNY SANCHEZ BENAVIDES</t>
  </si>
  <si>
    <t>IC-8159</t>
  </si>
  <si>
    <t>Fact#: 361455 Rec#: 33389 WENDY LORENA QUIMIS CHOEZ</t>
  </si>
  <si>
    <t>IC-8157</t>
  </si>
  <si>
    <t>Fact#: 360929 Rec#: 33388 FERNANDO GABRIEL AVILES USCOCOVICH</t>
  </si>
  <si>
    <t>IC-8156</t>
  </si>
  <si>
    <t>Fact#: 3919-4138-4355 Rec#: 33387 ZOANNI SALDIVAR DAMIAN ALFREDO</t>
  </si>
  <si>
    <t>IC-8010</t>
  </si>
  <si>
    <t>IC-8008</t>
  </si>
  <si>
    <t xml:space="preserve">Fact#: 362287 Rec#: 33385 GABINO MIRANDA DAVID EDUARDO </t>
  </si>
  <si>
    <t>IC-8007</t>
  </si>
  <si>
    <t xml:space="preserve">Fact#: 363047 Rec#: 18260 LABORATORIOS RENALABSA S A </t>
  </si>
  <si>
    <t>IC-7998</t>
  </si>
  <si>
    <t xml:space="preserve">Fact#: 361001 Rec#: 18259 ARMANDO ROBERTO  YAGUAL BRITO </t>
  </si>
  <si>
    <t>IC-7997</t>
  </si>
  <si>
    <t xml:space="preserve">Fact#: 359758-362273 Rec#: 18258 FIGUEROA GAVELA SILVIA FABIOLA </t>
  </si>
  <si>
    <t>IC-7996</t>
  </si>
  <si>
    <t xml:space="preserve">Fact#: 361802 Rec#: 18257 AGUIRRE HURTADO KATHERINE ELIZABETH </t>
  </si>
  <si>
    <t>IC-7995</t>
  </si>
  <si>
    <t xml:space="preserve">Fact#: 359595-362113 Rec#: 18256 ALZAMORA RAMIREZ PEDRO FAUSTO </t>
  </si>
  <si>
    <t>IC-7994</t>
  </si>
  <si>
    <t xml:space="preserve">Fact#: 4333-4558 Rec#: 18255 GUERRERO CASTRO ROSA ELVIRA </t>
  </si>
  <si>
    <t>IC-7993</t>
  </si>
  <si>
    <t xml:space="preserve">Fact#: 362260 Rec#: 18254 FRANCO BARRAGAN MARLON JULIO </t>
  </si>
  <si>
    <t>IC-7992</t>
  </si>
  <si>
    <t xml:space="preserve">Fact#: 357782-360253-362758 Rec#: 18253 AYOVI CAICEDO TANYA DENISE </t>
  </si>
  <si>
    <t>IC-7991</t>
  </si>
  <si>
    <t xml:space="preserve">Fact#: 363169 Rec#: 18252 CORPORACION DE TRANSPORTISTAS DEL ECUADOR S.A. </t>
  </si>
  <si>
    <t>IC-7990</t>
  </si>
  <si>
    <t xml:space="preserve">Fact#: 361494 Rec#: 18251 GONZALEZ MELLA CRISTIAN ALEJANDRO </t>
  </si>
  <si>
    <t>IC-7989</t>
  </si>
  <si>
    <t xml:space="preserve">Fact#: 361776 Rec#: 18250 RIVADENEIRA SACON GRACE ALEXANDRA </t>
  </si>
  <si>
    <t>IC-7988</t>
  </si>
  <si>
    <t xml:space="preserve">Fact#: 360307-362810 Rec#: 18249 JIMENEZ JIMENEZ GABRIEL BENANCIO </t>
  </si>
  <si>
    <t>IC-7987</t>
  </si>
  <si>
    <t xml:space="preserve">Fact#: 359939-362455 Rec#: 18248 GUAMAN TUPIZA MANUEL FRANCISCO </t>
  </si>
  <si>
    <t>IC-7986</t>
  </si>
  <si>
    <t xml:space="preserve">Fact#: 361829 Rec#: 18247 YUMBLA MENDIETA MONICA ELIZABETH </t>
  </si>
  <si>
    <t>IC-7985</t>
  </si>
  <si>
    <t xml:space="preserve">Fact#: 353136-358020-363206 Rec#: 18246 MORANTE VILLARREAL ROBERTO OMAR </t>
  </si>
  <si>
    <t>IC-7984</t>
  </si>
  <si>
    <t xml:space="preserve">Fact#: 355555-358127-360663 Rec#: 18245 MORANTE VILLARREAL ROBERTO OMAR </t>
  </si>
  <si>
    <t>IC-7983</t>
  </si>
  <si>
    <t xml:space="preserve">Fact#: 362910 Rec#: 18244 VERA ROJAS PABLO MARCELO </t>
  </si>
  <si>
    <t>IC-7982</t>
  </si>
  <si>
    <t xml:space="preserve">Fact#: 356401-358876-361398 Rec#: 18243 CARLOS RAUL CARPIO FREIRE </t>
  </si>
  <si>
    <t>IC-7981</t>
  </si>
  <si>
    <t xml:space="preserve">Fact#: 359765-362280 Rec#: 18242 MEDINA FLORES DANIEL FRANCISCO </t>
  </si>
  <si>
    <t>IC-7980</t>
  </si>
  <si>
    <t xml:space="preserve">Fact#: 359046-361564 Rec#: 18241 ZAMBRANO CASTRO JOSE JAIR </t>
  </si>
  <si>
    <t>IC-7979</t>
  </si>
  <si>
    <t xml:space="preserve">Fact#: 362285 Rec#: 18240 VILLAMAR CARRANZA MARISOL DEL PILAR </t>
  </si>
  <si>
    <t>IC-7978</t>
  </si>
  <si>
    <t xml:space="preserve">Fact#: 361215 Rec#: 18239 LENIN ANTONIO SARABIA ORELLANA </t>
  </si>
  <si>
    <t>IC-7977</t>
  </si>
  <si>
    <t>Fact#: 362663 Rec#: 33384 TIGUA QUIMIZ DENNYS XAVIER</t>
  </si>
  <si>
    <t>IC-7976</t>
  </si>
  <si>
    <t>Fact#: 363141 Rec#: 33382 DELGADO VINTIMILLA CARLOS FERNANDO</t>
  </si>
  <si>
    <t>IC-7930</t>
  </si>
  <si>
    <t>Fact#: 362928 Rec#: 33381 ASOC. DE PROPIETARIOS URB. VIA AL SOL</t>
  </si>
  <si>
    <t>IC-7929</t>
  </si>
  <si>
    <t>Fact#: 359159-361683 Rec#: 33380 MORAN CABELLO JUSUETH WENSTLAND</t>
  </si>
  <si>
    <t>IC-7928</t>
  </si>
  <si>
    <t>Fact#: 361523 Rec#: 33379 QUINTO BAZAN JOHNN HENRY</t>
  </si>
  <si>
    <t>IC-7927</t>
  </si>
  <si>
    <t>Fact#: 362191 Rec#: 33378 BUSTAMANTE TORRES CAMILO EDUARDO</t>
  </si>
  <si>
    <t>IC-7926</t>
  </si>
  <si>
    <t>Fact#: 4683 Rec#: 33329 HERRERA CIFUENTES ESTUARDO WLADIMIR</t>
  </si>
  <si>
    <t>IC-7840</t>
  </si>
  <si>
    <t xml:space="preserve">Fact#: 361735 Rec#: 33328 JARAMILLO RIVERA WILLIAN ADOLFO </t>
  </si>
  <si>
    <t>IC-7838</t>
  </si>
  <si>
    <t xml:space="preserve">Fact#: 359015-361533 Rec#: 18238 SUAREZ MAGALLANES JULIO ALFONSO </t>
  </si>
  <si>
    <t>IC-7744</t>
  </si>
  <si>
    <t xml:space="preserve">Fact#: 362841 Rec#: 18237 CHAVEZ MORA RITA TERESA </t>
  </si>
  <si>
    <t>IC-7743</t>
  </si>
  <si>
    <t xml:space="preserve">Fact#: 361197 Rec#: 18236 WILLINGTON HUGO ROSALES MEDINA </t>
  </si>
  <si>
    <t>IC-7742</t>
  </si>
  <si>
    <t xml:space="preserve">Fact#: 358623-361151 Rec#: 18235 GINGER LIZBETH GOMEZ CALDERON </t>
  </si>
  <si>
    <t>IC-7741</t>
  </si>
  <si>
    <t xml:space="preserve">Fact#: 361569 Rec#: 18234 DEL VALLE MONTECE SELENA MARIBEL </t>
  </si>
  <si>
    <t>IC-7740</t>
  </si>
  <si>
    <t xml:space="preserve">Fact#: 359687-362202 Rec#: 18233 PERALTA RODRIGUEZ MARLON SANTIAGO </t>
  </si>
  <si>
    <t>IC-7739</t>
  </si>
  <si>
    <t xml:space="preserve">Fact#: 358751-361275 Rec#: 18232 LUIS FERNANDO RODRIGUEZ TAPIA </t>
  </si>
  <si>
    <t>IC-7738</t>
  </si>
  <si>
    <t xml:space="preserve">Fact#: 361448 Rec#: 18231 NARCISA MIRELLA ANDRADE SALTOS </t>
  </si>
  <si>
    <t>IC-7737</t>
  </si>
  <si>
    <t xml:space="preserve">Fact#: 361200 Rec#: 18230 ULISES MARTIN VARGAS FIGUEROA </t>
  </si>
  <si>
    <t>IC-7735</t>
  </si>
  <si>
    <t xml:space="preserve">Fact#: 362650 Rec#: 18229 GUARANDA MERCHAN NIEVE GRACIELA  </t>
  </si>
  <si>
    <t>IC-7734</t>
  </si>
  <si>
    <t xml:space="preserve">Fact#: 361006 Rec#: 18228 NELIS MARIA PINARGOTE YEPEZ </t>
  </si>
  <si>
    <t>IC-7733</t>
  </si>
  <si>
    <t xml:space="preserve">Fact#: 361669 Rec#: 18227 DE LA O CHACON JOSEPH CHRISTIAN </t>
  </si>
  <si>
    <t>IC-7732</t>
  </si>
  <si>
    <t xml:space="preserve">Fact#: 2403-2633-2948 Rec#: 18226 ZAMBRANO LOOR ENITA LEONOR </t>
  </si>
  <si>
    <t>IC-7731</t>
  </si>
  <si>
    <t xml:space="preserve">Fact#: 359202-361725 Rec#: 18225 MORA URRUTIA MACARENA IVONNE </t>
  </si>
  <si>
    <t>IC-7730</t>
  </si>
  <si>
    <t xml:space="preserve">Fact#: 361658 Rec#: 18224 ARROBA VALENCIA  JULIO ZENON  </t>
  </si>
  <si>
    <t>IC-7729</t>
  </si>
  <si>
    <t xml:space="preserve">Fact#: 361213 Rec#: 18223 CARLOS ENRIQUE TAPIA TAPIA </t>
  </si>
  <si>
    <t>IC-7728</t>
  </si>
  <si>
    <t xml:space="preserve">Fact#: 354179-356588-359060 Rec#: 18222 ARROYO AYOVI SANDRA YADIRA </t>
  </si>
  <si>
    <t>IC-7727</t>
  </si>
  <si>
    <t xml:space="preserve">Fact#: 358665-361191 Rec#: 18221 MOISES SIGIFREDO OBANDO MONTENEGRO </t>
  </si>
  <si>
    <t>IC-7726</t>
  </si>
  <si>
    <t xml:space="preserve">Fact#: 356623-359092-361609 Rec#: 18220 ANDRADE ALVARADO NANCY NOEMI </t>
  </si>
  <si>
    <t>IC-7725</t>
  </si>
  <si>
    <t xml:space="preserve">Fact#: 357168-359631-362148 Rec#: 18219 LUCIN DE LA A ANA GERTRUDIS </t>
  </si>
  <si>
    <t>IC-7724</t>
  </si>
  <si>
    <t xml:space="preserve">Fact#: 359535-362056 Rec#: 18218 PITA PENAFIEL ALISON CAROLINA </t>
  </si>
  <si>
    <t>IC-7723</t>
  </si>
  <si>
    <t xml:space="preserve">Fact#: 4317-4542 Rec#: 18217 PAREDES PEREZ GUSTAVO XAVIER </t>
  </si>
  <si>
    <t>IC-7722</t>
  </si>
  <si>
    <t xml:space="preserve">Fact#: 362912 Rec#: 18216 SUAREZ LAINEZ LORENA MARIBEL </t>
  </si>
  <si>
    <t>IC-7721</t>
  </si>
  <si>
    <t xml:space="preserve">Fact#: 361507 Rec#: 18215 FREDDY PABLO  ENDARA SAAVEDRA </t>
  </si>
  <si>
    <t>IC-7720</t>
  </si>
  <si>
    <t>Fact#: 363050 Rec#: 33377 WILMER JONAS MEJIA LEON</t>
  </si>
  <si>
    <t>IC-7925</t>
  </si>
  <si>
    <t>Fact#: 362943 Rec#: 33376 AUTOMEKANO CIA. LTDA</t>
  </si>
  <si>
    <t>IC-7924</t>
  </si>
  <si>
    <t>Fact#: 362937 Rec#: 33375 ASOC. DE PROPIETARIOS URB. TERRASOL</t>
  </si>
  <si>
    <t>IC-7923</t>
  </si>
  <si>
    <t>Fact#: 363142 Rec#: 33374 RITOMI S.A.</t>
  </si>
  <si>
    <t>IC-7922</t>
  </si>
  <si>
    <t>Fact#: 363093 Rec#: 33373 RITOMI S.A.</t>
  </si>
  <si>
    <t>IC-7921</t>
  </si>
  <si>
    <t>Fact#: 362932 Rec#: 33372 EFFICACITAS CONSULTORA CIA.LTDA.</t>
  </si>
  <si>
    <t>IC-7920</t>
  </si>
  <si>
    <t>Fact#: 362934 Rec#: 33371 EFFICACITAS CONSULTORA CIA.LTDA.</t>
  </si>
  <si>
    <t>IC-7919</t>
  </si>
  <si>
    <t>Fact#: 362933 Rec#: 33370 EFFICACITAS CONSULTORA CIA.LTDA.</t>
  </si>
  <si>
    <t>IC-7918</t>
  </si>
  <si>
    <t>Fact#: 363032 Rec#: 33369 DUPROCSA S.A.</t>
  </si>
  <si>
    <t>IC-7917</t>
  </si>
  <si>
    <t>Fact#: 363023 Rec#: 33368 BELLUSCIO S.A.</t>
  </si>
  <si>
    <t>IC-7916</t>
  </si>
  <si>
    <t>Fact#: 363125 Rec#: 33367 INDUVERIKA S.A.</t>
  </si>
  <si>
    <t>IC-7915</t>
  </si>
  <si>
    <t>Fact#: 360893 Rec#: 33366 JENNY CEDEÑO CAAMAÑO</t>
  </si>
  <si>
    <t>IC-7914</t>
  </si>
  <si>
    <t>Fact#: 362322 Rec#: 33365 JOSE FRANCISCO  FERNANDEZ   ESPINOZA</t>
  </si>
  <si>
    <t>IC-7913</t>
  </si>
  <si>
    <t>Fact#: 361396 Rec#: 33364 RICARDO PABLO FALCONI DUEÑAS</t>
  </si>
  <si>
    <t>IC-7912</t>
  </si>
  <si>
    <t>Fact#: 360854 Rec#: 33363 GISELLE MARIELA CLEMENTE VERA</t>
  </si>
  <si>
    <t>IC-7911</t>
  </si>
  <si>
    <t>Fact#: 362166 Rec#: 33362 ZULVY BEDON LAGOS</t>
  </si>
  <si>
    <t>IC-7910</t>
  </si>
  <si>
    <t>Fact#: 360950 Rec#: 33361 FRANKLIN JOAQUIN  DOMINGUEZ VARGAS</t>
  </si>
  <si>
    <t>IC-7909</t>
  </si>
  <si>
    <t>Fact#: 360998 Rec#: 33360 CARLOS ALBERTO RENDON PALMA</t>
  </si>
  <si>
    <t>IC-7908</t>
  </si>
  <si>
    <t>Fact#: 360839 Rec#: 33359 EVA MARIA VINUEZA OCAÑA</t>
  </si>
  <si>
    <t>IC-7907</t>
  </si>
  <si>
    <t>Fact#: 361016 Rec#: 33358 TERESA DE LA CRUZ TOSCANO BRITO</t>
  </si>
  <si>
    <t>IC-7906</t>
  </si>
  <si>
    <t>Fact#: 361090 Rec#: 33357 LUIS CARLOS ABAD YCAZA</t>
  </si>
  <si>
    <t>IC-7905</t>
  </si>
  <si>
    <t>Fact#: 361204 Rec#: 33356 ANTONIO IGNACIO ARTEAGA FERAUD</t>
  </si>
  <si>
    <t>IC-7904</t>
  </si>
  <si>
    <t>Fact#: 360846 Rec#: 33355 ROBERTO MUZZIO NARANJO</t>
  </si>
  <si>
    <t>IC-7903</t>
  </si>
  <si>
    <t>Fact#: 361806 Rec#: 33354 CASTILLO PALMA DANIEL ALFREDO</t>
  </si>
  <si>
    <t>IC-7902</t>
  </si>
  <si>
    <t>Fact#: 361947 Rec#: 33353 CANDO REYES JOSE MAURICIO</t>
  </si>
  <si>
    <t>IC-7901</t>
  </si>
  <si>
    <t>Fact#: 361257 Rec#: 33352 CARLOS BENJAMIN ROSALES PINO</t>
  </si>
  <si>
    <t>IC-7900</t>
  </si>
  <si>
    <t>Fact#: 361000 Rec#: 33351 UVIDIA SALTOS  CARLOS BOLIVAR</t>
  </si>
  <si>
    <t>IC-7899</t>
  </si>
  <si>
    <t>Fact#: 361152 Rec#: 33350 GUILLERMO ELOY SERRANO GOMEZ</t>
  </si>
  <si>
    <t>IC-7898</t>
  </si>
  <si>
    <t>Fact#: 360898 Rec#: 33349 JOSE JOAQUIN OLMEDO CASTELLO</t>
  </si>
  <si>
    <t>IC-7897</t>
  </si>
  <si>
    <t>Fact#: 361140 Rec#: 33348 JUAN XAVIER BENEDETI RIPALDA</t>
  </si>
  <si>
    <t>IC-7896</t>
  </si>
  <si>
    <t>Fact#: 360856 Rec#: 33347 JAIRO ALBERTO GOMEZ COELLO</t>
  </si>
  <si>
    <t>IC-7895</t>
  </si>
  <si>
    <t>Fact#: 361580 Rec#: 33346 GILBERT SILVA CECILIA MARIA</t>
  </si>
  <si>
    <t>IC-7894</t>
  </si>
  <si>
    <t>Fact#: 362415 Rec#: 33345 NIEVES RODRIGUEZ JORGE ELIECER</t>
  </si>
  <si>
    <t>IC-7893</t>
  </si>
  <si>
    <t>Fact#: 361760 Rec#: 33344 ESPANA BAJANA STEFANIA ELIZABETH</t>
  </si>
  <si>
    <t>IC-7892</t>
  </si>
  <si>
    <t>Fact#: 361082 Rec#: 33343 LUIS EDUARDO SANCHEZ TIMM</t>
  </si>
  <si>
    <t>IC-7891</t>
  </si>
  <si>
    <t>Fact#: 362043 Rec#: 33342 SUSANA HERMELINDA ANALUISA HARO</t>
  </si>
  <si>
    <t>IC-7890</t>
  </si>
  <si>
    <t>Fact#: 361997 Rec#: 33341 VINUEZA GARCIA EDISON EDUARDO</t>
  </si>
  <si>
    <t>IC-7889</t>
  </si>
  <si>
    <t>Fact#: 361935 Rec#: 33340 PERALTA BENITEZ ROBERTO ELIAS</t>
  </si>
  <si>
    <t>IC-7888</t>
  </si>
  <si>
    <t>Fact#: 360947 Rec#: 33339 FAUSTO EDUARDO  CARBO RIVERA</t>
  </si>
  <si>
    <t>IC-7887</t>
  </si>
  <si>
    <t>Fact#: 361352 Rec#: 33338 CARLOS ADALBERTO SALAVARRIA PALMA</t>
  </si>
  <si>
    <t>IC-7886</t>
  </si>
  <si>
    <t>Fact#: 360904 Rec#: 33337 LUIS CESAR GAMARRA GONZALES</t>
  </si>
  <si>
    <t>IC-7885</t>
  </si>
  <si>
    <t>Fact#: 360990 Rec#: 33336 ANA LUCRECIA  CABRERA GARCIA</t>
  </si>
  <si>
    <t>IC-7884</t>
  </si>
  <si>
    <t>Fact#: 361069 Rec#: 33335 GISELLA MARIA YUNES ANDRADE</t>
  </si>
  <si>
    <t>IC-7883</t>
  </si>
  <si>
    <t>Fact#: 349320-351512-353840 Rec#: 33383 EDDIE ENRIQUE HERRERA MEDINA</t>
  </si>
  <si>
    <t>IC-7882</t>
  </si>
  <si>
    <t>Fact#: 360892 Rec#: 33334 MONICA CRIOLLO SALAZAR</t>
  </si>
  <si>
    <t>IC-7881</t>
  </si>
  <si>
    <t>Fact#: 360927 Rec#: 33333 PAULA JESUS SALAZAR MACIAS</t>
  </si>
  <si>
    <t>IC-7880</t>
  </si>
  <si>
    <t>Fact#: 360867 Rec#: 33332 ISABEL ROSARIO QUINDE SORIANO</t>
  </si>
  <si>
    <t>IC-7879</t>
  </si>
  <si>
    <t>Fact#: 361946 Rec#: 33331 VILLON SORIANO DIOSELINA SOLEDAD</t>
  </si>
  <si>
    <t>IC-7878</t>
  </si>
  <si>
    <t>Fact#: 363213 Rec#: 33330 MARRIOTT S.A</t>
  </si>
  <si>
    <t>IC-7841</t>
  </si>
  <si>
    <t>Fact#: 360642-360657-360658-360659 Rec#: 33327 RUIZ ROMAN ROMMEL ELIAS</t>
  </si>
  <si>
    <t>IC-7837</t>
  </si>
  <si>
    <t xml:space="preserve">Fact#: 359195-361718 Rec#: 18214 BELARDE BRAVO WILLIAM JASMANI </t>
  </si>
  <si>
    <t>IC-7698</t>
  </si>
  <si>
    <t xml:space="preserve">Fact#: 361750 Rec#: 18213 ROMAN ALVARADO LILIAN ISIDORA </t>
  </si>
  <si>
    <t>IC-7697</t>
  </si>
  <si>
    <t xml:space="preserve">Fact#: 358571-361106 Rec#: 18212 CARLOS GUILLERMO MUÑOZ GUTIERREZ </t>
  </si>
  <si>
    <t>IC-7696</t>
  </si>
  <si>
    <t xml:space="preserve">Fact#: 362308 Rec#: 18211 MORAN MOSQUERA JORGE RAMON </t>
  </si>
  <si>
    <t>IC-7695</t>
  </si>
  <si>
    <t xml:space="preserve">Fact#: 338375-341367-344891-361926 Rec#: 18210 BALLADARES ALVARADO LEONARD ANTHONY </t>
  </si>
  <si>
    <t>IC-7694</t>
  </si>
  <si>
    <t xml:space="preserve">Fact#: 359491-362014 Rec#: 18209 MUNIZ MARTINEZ CARMEN ALEJA </t>
  </si>
  <si>
    <t>IC-7693</t>
  </si>
  <si>
    <t xml:space="preserve">Fact#: 361833 Rec#: 18208 CHOLOTA OQUENDO JORDAN GONZALO </t>
  </si>
  <si>
    <t>IC-7692</t>
  </si>
  <si>
    <t xml:space="preserve">Fact#: 361341 Rec#: 18207 NANCY ESTHELA SANCHEZ </t>
  </si>
  <si>
    <t>IC-7691</t>
  </si>
  <si>
    <t xml:space="preserve">Fact#: 362158 Rec#: 18206 SOLEDISPA ACEBO MILTON ANTONIO </t>
  </si>
  <si>
    <t>IC-7690</t>
  </si>
  <si>
    <t xml:space="preserve">Fact#: 362305 Rec#: 18205 LEON GARCIA MARCELA VERONICA </t>
  </si>
  <si>
    <t>IC-7689</t>
  </si>
  <si>
    <t xml:space="preserve">Fact#: 359568-362086 Rec#: 18204 MARCILLO COBOS DAVID FERNANDO </t>
  </si>
  <si>
    <t>IC-7688</t>
  </si>
  <si>
    <t xml:space="preserve">Fact#: 341671-345195-347696 Rec#: 18203 ESTRADA VERA BRYAN GABRIEL </t>
  </si>
  <si>
    <t>IC-7687</t>
  </si>
  <si>
    <t xml:space="preserve">Fact#: 361279 Rec#: 18202 ISABEL RODRIGUEZ RIZO </t>
  </si>
  <si>
    <t>IC-7686</t>
  </si>
  <si>
    <t xml:space="preserve">Fact#: 358892-361413 Rec#: 18201 LUIS ENRIQUE APOLINARIO ROJAS </t>
  </si>
  <si>
    <t>IC-7685</t>
  </si>
  <si>
    <t xml:space="preserve">Fact#: 4265-4490 Rec#: 18200 INTRIAGO ALCIVAR DAISY ADRIANA </t>
  </si>
  <si>
    <t>IC-7684</t>
  </si>
  <si>
    <t xml:space="preserve">Fact#: 359926-362442 Rec#: 18199 GONZALES LOJA MARIA FERNANDA </t>
  </si>
  <si>
    <t>IC-7683</t>
  </si>
  <si>
    <t xml:space="preserve">Fact#: 362092 Rec#: 18198 BORBOR MORENO LUIS ANTONIO </t>
  </si>
  <si>
    <t>IC-7682</t>
  </si>
  <si>
    <t xml:space="preserve">Fact#: 356953-359418-361943 Rec#: 18197 BOLANO HURTADO SUGEY MERY </t>
  </si>
  <si>
    <t>IC-7681</t>
  </si>
  <si>
    <t xml:space="preserve">Fact#: 359314-361838 Rec#: 18196 GUERRERO CRESPIN JULIO ENRIQUE </t>
  </si>
  <si>
    <t>IC-7680</t>
  </si>
  <si>
    <t xml:space="preserve">Fact#: 362691 Rec#: 18195 MATEO SANTILLAN FERNANDO XAVIER </t>
  </si>
  <si>
    <t>IC-7679</t>
  </si>
  <si>
    <t xml:space="preserve">Fact#: 354869-357269-359736 Rec#: 18194 VALENZUELA PHILLIPS DANIEL ENRIQUE </t>
  </si>
  <si>
    <t>IC-7678</t>
  </si>
  <si>
    <t xml:space="preserve">Fact#: 361254 Rec#: 18193 ANGEL ANTONIO RAMIREZ NUÑEZ </t>
  </si>
  <si>
    <t>IC-7677</t>
  </si>
  <si>
    <t xml:space="preserve">Fact#: 359052-361570 Rec#: 18192 CABEZA BENITEZ MONSERRATE FATIMA </t>
  </si>
  <si>
    <t>IC-7676</t>
  </si>
  <si>
    <t xml:space="preserve">Fact#: 362296 Rec#: 18191 BELLO MENDEZ JOSELINE ZORAIDA </t>
  </si>
  <si>
    <t>IC-7675</t>
  </si>
  <si>
    <t xml:space="preserve">Fact#: 358645-361173 Rec#: 18190 KEVIN BLADIMIR PONCE GREFA </t>
  </si>
  <si>
    <t>IC-7674</t>
  </si>
  <si>
    <t xml:space="preserve">Fact#: 360963 Rec#: 18189 LAURA BEATRIZ  ENCALADA ESPINOZA </t>
  </si>
  <si>
    <t>IC-7673</t>
  </si>
  <si>
    <t xml:space="preserve">Fact#: 357271-359739-362254 Rec#: 18188 SANCHEZ ALVARADO JACINTA ROSARIO </t>
  </si>
  <si>
    <t>IC-7672</t>
  </si>
  <si>
    <t xml:space="preserve">Fact#: 357778-360249-362755 Rec#: 18187 RODRIGUEZ VALVERDE MARGARITA ELIZABETH </t>
  </si>
  <si>
    <t>IC-7671</t>
  </si>
  <si>
    <t>Fact#: 362351 Rec#: 33325 VALLEJO PROANO FABIAN IGNACIO</t>
  </si>
  <si>
    <t>IC-7708</t>
  </si>
  <si>
    <t>Fact#: 360792-362924-362925 Rec#: 33324 DENNIS TOMALA ALBA ROSA</t>
  </si>
  <si>
    <t>IC-7707</t>
  </si>
  <si>
    <t>Fact#: 355630-358094-360630 Rec#: 33323 CORPALVAH S A</t>
  </si>
  <si>
    <t>IC-7670</t>
  </si>
  <si>
    <t>Fact#: 359643-362160 Rec#: 33322 MORA REYES JOSE FRANK</t>
  </si>
  <si>
    <t>IC-7669</t>
  </si>
  <si>
    <t>Fact#: 359262-361786 Rec#: 33321 PINCAY SILVA FERNANDO RAFAEL</t>
  </si>
  <si>
    <t>IC-7668</t>
  </si>
  <si>
    <t>Fact#: 360906 Rec#: 33320 ALVARO CORNEJO RODRIGUEZ</t>
  </si>
  <si>
    <t>IC-7667</t>
  </si>
  <si>
    <t>Fact#: 358553-361088 Rec#: 33319 YEPEZ MOREIRA TOMAS MIGUEL</t>
  </si>
  <si>
    <t>IC-7666</t>
  </si>
  <si>
    <t>Fact#: 361737 Rec#: 33318 GONZALEZ SANCHEZ CESAR IVAN</t>
  </si>
  <si>
    <t>IC-7665</t>
  </si>
  <si>
    <t xml:space="preserve">Fact#: 360155-362676 Rec#: 33317 GILBERT SILVA CECILIA MARIA </t>
  </si>
  <si>
    <t>IC-7607</t>
  </si>
  <si>
    <t xml:space="preserve">Fact#: 3918-4137-4354 Rec#: 33316 CALLE DURAN DIEGO VINICIO </t>
  </si>
  <si>
    <t>IC-7606</t>
  </si>
  <si>
    <t xml:space="preserve">Fact#: 358778-361301 Rec#: 18186 JORJY JIMY RIVERA MONTIEL </t>
  </si>
  <si>
    <t>IC-7589</t>
  </si>
  <si>
    <t xml:space="preserve">Fact#: 361893 Rec#: 18185 SEGOVIA TOMALA DENNIS ABEL </t>
  </si>
  <si>
    <t>IC-7588</t>
  </si>
  <si>
    <t xml:space="preserve">Fact#: 337642-340633-344158 Rec#: 18184 NELSON ENRIQUE FLORES ENRIQUEZ </t>
  </si>
  <si>
    <t>IC-7587</t>
  </si>
  <si>
    <t xml:space="preserve">Fact#: 359365-361890 Rec#: 18183 JIMA BRAVO  JOSE FLORENCIO  </t>
  </si>
  <si>
    <t>IC-7586</t>
  </si>
  <si>
    <t xml:space="preserve">Fact#: 359082-361600 Rec#: 18182 CHACHA MOREIRA SINTIA PAOLA </t>
  </si>
  <si>
    <t>IC-7585</t>
  </si>
  <si>
    <t xml:space="preserve">Fact#: 357799-360269-362772 Rec#: 18181 VALENCIA ANGULO AMIRA MERCEDES </t>
  </si>
  <si>
    <t>IC-7584</t>
  </si>
  <si>
    <t xml:space="preserve">Fact#: 361713 Rec#: 18180 GONZALEZ MURO CARLOS LUIS </t>
  </si>
  <si>
    <t>IC-7583</t>
  </si>
  <si>
    <t xml:space="preserve">Fact#: 360939 Rec#: 18179 CAROLA MISHEL ABISAAB MEDINA </t>
  </si>
  <si>
    <t>IC-7582</t>
  </si>
  <si>
    <t xml:space="preserve">Fact#: 362466 Rec#: 18178 GANCINO TOAPANTA NAPOLEON ISRAEL </t>
  </si>
  <si>
    <t>IC-7581</t>
  </si>
  <si>
    <t xml:space="preserve">Fact#: 356180-358663-361189 Rec#: 18177 JONATHAN XAVIER RIVAS FIGUEROA </t>
  </si>
  <si>
    <t>IC-7580</t>
  </si>
  <si>
    <t xml:space="preserve">Fact#: 362197 Rec#: 18176 AVILES PEREZ ALFONSO </t>
  </si>
  <si>
    <t>IC-7579</t>
  </si>
  <si>
    <t xml:space="preserve">Fact#: 361781 Rec#: 18175 CALI PINCAY SANDRA ELIZABETH  </t>
  </si>
  <si>
    <t>IC-7578</t>
  </si>
  <si>
    <t xml:space="preserve">Fact#: 356331-358809-361331 Rec#: 18174 SILVIA FILOMENA MOLINA BARONA </t>
  </si>
  <si>
    <t>IC-7577</t>
  </si>
  <si>
    <t xml:space="preserve">Fact#: 359284-361808 Rec#: 18173 APOLO QUEZADA IVAN RAMIRO </t>
  </si>
  <si>
    <t>IC-7576</t>
  </si>
  <si>
    <t xml:space="preserve">Fact#: 335416-338358-341350-344874 Rec#: 18172 SOLEDISPA LAVAYEN DANNY ARNULFO </t>
  </si>
  <si>
    <t>IC-7575</t>
  </si>
  <si>
    <t xml:space="preserve">Fact#: 356515-358990-361510 Rec#: 18171 TAMAYO CARABALLOSO LISANDRA MERCEDES </t>
  </si>
  <si>
    <t>IC-7574</t>
  </si>
  <si>
    <t xml:space="preserve">Fact#: 361973 Rec#: 18170 ORTEGA ARGUELLO GISELLA LORENA </t>
  </si>
  <si>
    <t>IC-7573</t>
  </si>
  <si>
    <t xml:space="preserve">Fact#: 361671 Rec#: 18169 DIAZ CHAMBA WALTER OVIDIO </t>
  </si>
  <si>
    <t>IC-7572</t>
  </si>
  <si>
    <t xml:space="preserve">Fact#: 362799 Rec#: 18168 FLORES CORTEZ KETTY BEATRIZ </t>
  </si>
  <si>
    <t>IC-7571</t>
  </si>
  <si>
    <t xml:space="preserve">Fact#: 360928 Rec#: 18167 BELINDA LEONOR QUIJANO GOMEZ </t>
  </si>
  <si>
    <t>IC-7570</t>
  </si>
  <si>
    <t xml:space="preserve">Fact#: 356666-359137-361659 Rec#: 18166 ELIZALDE MAZZINI PAULINA GABRIELA </t>
  </si>
  <si>
    <t>IC-7569</t>
  </si>
  <si>
    <t xml:space="preserve">Fact#: 358674-361199 Rec#: 18164 LUIS JOSE GUTIERREZ CASTILLO </t>
  </si>
  <si>
    <t>IC-7567</t>
  </si>
  <si>
    <t xml:space="preserve">Fact#: 346387-348836 Rec#: 18163 HUAYAMAVE GOMEZ BYRON JAVIER </t>
  </si>
  <si>
    <t>IC-7566</t>
  </si>
  <si>
    <t xml:space="preserve">Fact#: 358631-361159 Rec#: 18162 GLORIA GABRIELA VARGAS ACUÑA </t>
  </si>
  <si>
    <t>IC-7565</t>
  </si>
  <si>
    <t xml:space="preserve">Fact#: 359163-361686 Rec#: 18161 CARRASCO ARANA LEONELA MERCEDES </t>
  </si>
  <si>
    <t>IC-7564</t>
  </si>
  <si>
    <t>ICAZA RIVAS ENRIQUE MEDARDO CANCELA TELEFONO 3909448 ABONA SGTE FACTURA, PAGO WESTERN UNION</t>
  </si>
  <si>
    <t>AT-3293</t>
  </si>
  <si>
    <t>Jun/2021</t>
  </si>
  <si>
    <t>3908534</t>
  </si>
  <si>
    <t>3909959</t>
  </si>
  <si>
    <t>3960265</t>
  </si>
  <si>
    <t>3908204</t>
  </si>
  <si>
    <t>3907791</t>
  </si>
  <si>
    <t>at-3302</t>
  </si>
  <si>
    <t xml:space="preserve">ESPINOSA RAMIREZ RAUL                   </t>
  </si>
  <si>
    <t xml:space="preserve">MARCHELLE GUIM GINO                     </t>
  </si>
  <si>
    <t xml:space="preserve">JURADO VELEZ JONNY EUGENIO              </t>
  </si>
  <si>
    <t xml:space="preserve">LINO MARTIN  BRITO BRITO                </t>
  </si>
  <si>
    <t xml:space="preserve">PINO ARROBA ALVARO ERNESTO              </t>
  </si>
  <si>
    <t xml:space="preserve">CESAR AUGUSTO  RADA AGUIRRE             </t>
  </si>
  <si>
    <t xml:space="preserve">HOLGUIN LOOR ALEX STALIN                </t>
  </si>
  <si>
    <t xml:space="preserve">GARCIA DROUET ENRIQUE RICARDO           </t>
  </si>
  <si>
    <t xml:space="preserve">COMISARIATO FRIGOCAMPO COFRI S          </t>
  </si>
  <si>
    <t>3908483</t>
  </si>
  <si>
    <t>3900244</t>
  </si>
  <si>
    <t>3908462</t>
  </si>
  <si>
    <t>3909789</t>
  </si>
  <si>
    <t>3907152</t>
  </si>
  <si>
    <t>3909261</t>
  </si>
  <si>
    <t xml:space="preserve">FERNANDEZ ORMAZA MONICA JOHAIR          </t>
  </si>
  <si>
    <t xml:space="preserve">PERALTA AVILES MIGUEL ANGEL             </t>
  </si>
  <si>
    <t xml:space="preserve">ERIKA SUGEY ANCHUNDIA ALVARADO          </t>
  </si>
  <si>
    <t xml:space="preserve">EDDIE ENRIQUE HERRERA MEDINA            </t>
  </si>
  <si>
    <t xml:space="preserve">CORPALVAH S A                           </t>
  </si>
  <si>
    <t xml:space="preserve">YEPEZ MOREIRA TOMAS MIGUEL              </t>
  </si>
  <si>
    <t>0924657562</t>
  </si>
  <si>
    <t>3909198</t>
  </si>
  <si>
    <t>0925432734</t>
  </si>
  <si>
    <t>3906966</t>
  </si>
  <si>
    <t>0992846836001</t>
  </si>
  <si>
    <t>3930167</t>
  </si>
  <si>
    <t>0922600085</t>
  </si>
  <si>
    <t>3909533</t>
  </si>
  <si>
    <t>13:59:49</t>
  </si>
  <si>
    <t>1705577540</t>
  </si>
  <si>
    <t>23923345</t>
  </si>
  <si>
    <t>15:36:45</t>
  </si>
  <si>
    <t>0910940501</t>
  </si>
  <si>
    <t>3909547</t>
  </si>
  <si>
    <t>15:29:05</t>
  </si>
  <si>
    <t>0920960911</t>
  </si>
  <si>
    <t>3909270</t>
  </si>
  <si>
    <t>0918646977</t>
  </si>
  <si>
    <t>3908938</t>
  </si>
  <si>
    <t>15:56:28</t>
  </si>
  <si>
    <t>REC-5987-GFL4-302259</t>
  </si>
  <si>
    <t>07:42:22</t>
  </si>
  <si>
    <t>20210617</t>
  </si>
  <si>
    <t>REC-5987-GFL4-302422</t>
  </si>
  <si>
    <t>08:00:14</t>
  </si>
  <si>
    <t>REC-096-HG9K-328331</t>
  </si>
  <si>
    <t>10:22:31</t>
  </si>
  <si>
    <t>REC-5310-Z4YZ-313422</t>
  </si>
  <si>
    <t>11:32:26</t>
  </si>
  <si>
    <t>REC-245-BEJI-701240</t>
  </si>
  <si>
    <t>REC-3095-T359-451717</t>
  </si>
  <si>
    <t>14:22:58</t>
  </si>
  <si>
    <t>REC-5695-A2E3-36477</t>
  </si>
  <si>
    <t>14:28:39</t>
  </si>
  <si>
    <t>REC-348-AB9D-175001</t>
  </si>
  <si>
    <t>REC-348-AB9D-175002</t>
  </si>
  <si>
    <t>14:46:06</t>
  </si>
  <si>
    <t>REC-096-LIO1-570511</t>
  </si>
  <si>
    <t>15:59:38</t>
  </si>
  <si>
    <t>REC-3809-A3ZD-49775</t>
  </si>
  <si>
    <t>16:33:49</t>
  </si>
  <si>
    <t>REC-5568-A20P-56207</t>
  </si>
  <si>
    <t>17:00:30</t>
  </si>
  <si>
    <t>REC-4164-A1CB-139576</t>
  </si>
  <si>
    <t>17:19:45</t>
  </si>
  <si>
    <t>REC-944-PR10-450693</t>
  </si>
  <si>
    <t>17:55:32</t>
  </si>
  <si>
    <t>REC-3370-A6JI-285378</t>
  </si>
  <si>
    <t>19:49:39</t>
  </si>
  <si>
    <t>REC-3187-A2UB-179370</t>
  </si>
  <si>
    <t>20:25:40</t>
  </si>
  <si>
    <t>REC-678-3V18-591242</t>
  </si>
  <si>
    <t>09:03:13</t>
  </si>
  <si>
    <t>20210616</t>
  </si>
  <si>
    <t>REC-048-AFEP-266688</t>
  </si>
  <si>
    <t>09:56:25</t>
  </si>
  <si>
    <t>REC-7433-PR32-273379</t>
  </si>
  <si>
    <t>10:22:50</t>
  </si>
  <si>
    <t>REC-072-A6LX-228927</t>
  </si>
  <si>
    <t>10:28:58</t>
  </si>
  <si>
    <t>REC-072-AJ3R-268777</t>
  </si>
  <si>
    <t>10:37:55</t>
  </si>
  <si>
    <t>REC-072-4PW8-225361</t>
  </si>
  <si>
    <t>11:13:19</t>
  </si>
  <si>
    <t>REC-072-4PW8-225362</t>
  </si>
  <si>
    <t>11:13:53</t>
  </si>
  <si>
    <t>REC-5620-A1012-281946</t>
  </si>
  <si>
    <t>12:52:05</t>
  </si>
  <si>
    <t>REC-072-TTF1-338048</t>
  </si>
  <si>
    <t>13:32:33</t>
  </si>
  <si>
    <t>0951063957</t>
  </si>
  <si>
    <t>3908174</t>
  </si>
  <si>
    <t>REC-3161-KURB-461088</t>
  </si>
  <si>
    <t>14:04:35</t>
  </si>
  <si>
    <t>REC-061-A1AW-64450</t>
  </si>
  <si>
    <t>14:23:32</t>
  </si>
  <si>
    <t>REC-072-AV01-16725</t>
  </si>
  <si>
    <t>14:39:01</t>
  </si>
  <si>
    <t>REC-390-BBF4-332058</t>
  </si>
  <si>
    <t>15:18:20</t>
  </si>
  <si>
    <t>REC-3371-EGEG-282306</t>
  </si>
  <si>
    <t>15:30:25</t>
  </si>
  <si>
    <t>REC-223-V7XD-303246</t>
  </si>
  <si>
    <t>15:31:56</t>
  </si>
  <si>
    <t>REC-267-B13P-1593592</t>
  </si>
  <si>
    <t>15:35:08</t>
  </si>
  <si>
    <t>REC-3109-TTH2-707822</t>
  </si>
  <si>
    <t>15:37:26</t>
  </si>
  <si>
    <t>1309869707</t>
  </si>
  <si>
    <t>3909322</t>
  </si>
  <si>
    <t>REC-609-A1M3-344360</t>
  </si>
  <si>
    <t>16:07:23</t>
  </si>
  <si>
    <t>REC-4654-ART3-293237</t>
  </si>
  <si>
    <t>16:49:18</t>
  </si>
  <si>
    <t>REC-620-VWAG-137751</t>
  </si>
  <si>
    <t>17:22:20</t>
  </si>
  <si>
    <t>REC-3370-A6JI-285236</t>
  </si>
  <si>
    <t>19:40:02</t>
  </si>
  <si>
    <t>REC-3295-1TWC-239118</t>
  </si>
  <si>
    <t>19:06:20</t>
  </si>
  <si>
    <t>20210615</t>
  </si>
  <si>
    <t>REC-348-1R2Q-467259</t>
  </si>
  <si>
    <t>10:19:51</t>
  </si>
  <si>
    <t>0701739526</t>
  </si>
  <si>
    <t>3909483</t>
  </si>
  <si>
    <t>REC-7277-RQ46-234203</t>
  </si>
  <si>
    <t>10:39:41</t>
  </si>
  <si>
    <t>0926714700</t>
  </si>
  <si>
    <t>3906780</t>
  </si>
  <si>
    <t>REC-3161-KURB-460879</t>
  </si>
  <si>
    <t>10:44:17</t>
  </si>
  <si>
    <t>REC-241-BEJD-594714</t>
  </si>
  <si>
    <t>11:54:50</t>
  </si>
  <si>
    <t>REC-3412-PTE5-242085</t>
  </si>
  <si>
    <t>12:42:47</t>
  </si>
  <si>
    <t>REC-3187-A2UE-68096</t>
  </si>
  <si>
    <t>12:59:15</t>
  </si>
  <si>
    <t>REC-3187-A2UE-68101</t>
  </si>
  <si>
    <t>13:40:45</t>
  </si>
  <si>
    <t>REC-223-B7CD-610172</t>
  </si>
  <si>
    <t>15:15:04</t>
  </si>
  <si>
    <t>REC-536-TDSM-172198</t>
  </si>
  <si>
    <t>15:29:46</t>
  </si>
  <si>
    <t>REC-4319-1AH9-12576</t>
  </si>
  <si>
    <t>16:42:37</t>
  </si>
  <si>
    <t>REC-3577-A1IU-177702</t>
  </si>
  <si>
    <t>16:44:00</t>
  </si>
  <si>
    <t>REC-043-HXVM-331667</t>
  </si>
  <si>
    <t>17:04:59</t>
  </si>
  <si>
    <t>REC-3175-C8JC-335467</t>
  </si>
  <si>
    <t>17:37:03</t>
  </si>
  <si>
    <t>REC-072-TTF1-337948</t>
  </si>
  <si>
    <t>18:18:58</t>
  </si>
  <si>
    <t>REC-3022-FNNL-565761</t>
  </si>
  <si>
    <t>18:38:22</t>
  </si>
  <si>
    <t>REC-3520-A1CH-293441</t>
  </si>
  <si>
    <t>09:09:21</t>
  </si>
  <si>
    <t>20210614</t>
  </si>
  <si>
    <t>REC-478-A723-3164</t>
  </si>
  <si>
    <t>09:40:15</t>
  </si>
  <si>
    <t>REC-678-3V18-591045</t>
  </si>
  <si>
    <t>09:44:46</t>
  </si>
  <si>
    <t>REC-986-B099-3417</t>
  </si>
  <si>
    <t>10:24:00</t>
  </si>
  <si>
    <t>REC-3371-LD0C-318839</t>
  </si>
  <si>
    <t>10:31:26</t>
  </si>
  <si>
    <t>REC-226-B7CC-746401</t>
  </si>
  <si>
    <t>11:12:19</t>
  </si>
  <si>
    <t>REC-3161-KURB-460757</t>
  </si>
  <si>
    <t>11:57:37</t>
  </si>
  <si>
    <t>at-3296</t>
  </si>
  <si>
    <t>REC-3023-IZCF-600346</t>
  </si>
  <si>
    <t>12:30:31</t>
  </si>
  <si>
    <t>REC-061-A6S4-165848</t>
  </si>
  <si>
    <t>12:58:31</t>
  </si>
  <si>
    <t>0926639022</t>
  </si>
  <si>
    <t>3930252</t>
  </si>
  <si>
    <t>REC-390-SB17-615338</t>
  </si>
  <si>
    <t>13:45:00</t>
  </si>
  <si>
    <t>REC-3422-A3IU-656480</t>
  </si>
  <si>
    <t>13:55:20</t>
  </si>
  <si>
    <t>REC-072-AV01-16361</t>
  </si>
  <si>
    <t>REC-678-3V18-591111</t>
  </si>
  <si>
    <t>14:40:07</t>
  </si>
  <si>
    <t>REC-3360-IPEN-245324</t>
  </si>
  <si>
    <t>15:06:59</t>
  </si>
  <si>
    <t>REC-224-B7CE-24426</t>
  </si>
  <si>
    <t>15:16:18</t>
  </si>
  <si>
    <t>REC-543-U5H7-589086</t>
  </si>
  <si>
    <t>15:19:46</t>
  </si>
  <si>
    <t>REC-048-QNCI-648452</t>
  </si>
  <si>
    <t>REC-048-QNCI-648453</t>
  </si>
  <si>
    <t>REC-096-LIO1-570250</t>
  </si>
  <si>
    <t>16:42:51</t>
  </si>
  <si>
    <t>REC-4810-FSJ5-217673</t>
  </si>
  <si>
    <t>16:53:00</t>
  </si>
  <si>
    <t>REC-3187-A2UB-178979</t>
  </si>
  <si>
    <t>17:38:22</t>
  </si>
  <si>
    <t>REC-3109-TTH2-707636</t>
  </si>
  <si>
    <t>REC-4963-A3A0-223361</t>
  </si>
  <si>
    <t>19:02:30</t>
  </si>
  <si>
    <t>REC-3414-PTE7-173552</t>
  </si>
  <si>
    <t>10:25:04</t>
  </si>
  <si>
    <t>20210613</t>
  </si>
  <si>
    <t>REC-3792-A24Z-589439</t>
  </si>
  <si>
    <t>13:56:56</t>
  </si>
  <si>
    <t>REC-3792-A24Z-589448</t>
  </si>
  <si>
    <t>14:14:53</t>
  </si>
  <si>
    <t>REC-223-B7CD-609863</t>
  </si>
  <si>
    <t>18:05:07</t>
  </si>
  <si>
    <t>REC-3172-LIO3-87684</t>
  </si>
  <si>
    <t>11:54:01</t>
  </si>
  <si>
    <t>20210612</t>
  </si>
  <si>
    <t>0923793624</t>
  </si>
  <si>
    <t>3909367</t>
  </si>
  <si>
    <t>REC-7902-A7P3-5378</t>
  </si>
  <si>
    <t>11:56:49</t>
  </si>
  <si>
    <t>REC-3187-A2UE-67749</t>
  </si>
  <si>
    <t>14:16:02</t>
  </si>
  <si>
    <t>REC-061-A1AW-64286</t>
  </si>
  <si>
    <t>14:49:47</t>
  </si>
  <si>
    <t>REC-226-B7CC-746280</t>
  </si>
  <si>
    <t>15:01:08</t>
  </si>
  <si>
    <t>1305440420</t>
  </si>
  <si>
    <t>3909346</t>
  </si>
  <si>
    <t>REC-4960-A1QG-121536</t>
  </si>
  <si>
    <t>17:41:10</t>
  </si>
  <si>
    <t>REC-5635-A2YS-50611</t>
  </si>
  <si>
    <t>18:51:03</t>
  </si>
  <si>
    <t>REC-3187-A2UE-67664</t>
  </si>
  <si>
    <t>19:09:24</t>
  </si>
  <si>
    <t>20210611</t>
  </si>
  <si>
    <t>REC-3187-A2UE-67673</t>
  </si>
  <si>
    <t>19:37:11</t>
  </si>
  <si>
    <t>REC-3161-KURB-460473</t>
  </si>
  <si>
    <t>11:28:19</t>
  </si>
  <si>
    <t>REC-3533-CP5G-362653</t>
  </si>
  <si>
    <t>12:14:42</t>
  </si>
  <si>
    <t>1713935714</t>
  </si>
  <si>
    <t>3909517</t>
  </si>
  <si>
    <t>REC-3792-A39T-142129</t>
  </si>
  <si>
    <t>12:50:12</t>
  </si>
  <si>
    <t>0910552793</t>
  </si>
  <si>
    <t>3907533</t>
  </si>
  <si>
    <t>REC-4164-A1CB-139166</t>
  </si>
  <si>
    <t>14:13:54</t>
  </si>
  <si>
    <t>REC-3371-EFX5-200079</t>
  </si>
  <si>
    <t>14:30:28</t>
  </si>
  <si>
    <t>REC-4164-A1CB-139174</t>
  </si>
  <si>
    <t>15:44:44</t>
  </si>
  <si>
    <t>REC-096-DCIZ-482940</t>
  </si>
  <si>
    <t>15:53:38</t>
  </si>
  <si>
    <t>0919166348</t>
  </si>
  <si>
    <t>3903565</t>
  </si>
  <si>
    <t>REC-3170-YGVG-346478</t>
  </si>
  <si>
    <t>16:02:48</t>
  </si>
  <si>
    <t>REC-3189-YWSY-179503</t>
  </si>
  <si>
    <t>16:09:41</t>
  </si>
  <si>
    <t>REC-3295-1T8A-223256</t>
  </si>
  <si>
    <t>09:48:33</t>
  </si>
  <si>
    <t>20210610</t>
  </si>
  <si>
    <t>REC-342-EBMO-306905</t>
  </si>
  <si>
    <t>10:49:07</t>
  </si>
  <si>
    <t>REC-342-EBMO-306906</t>
  </si>
  <si>
    <t>10:49:25</t>
  </si>
  <si>
    <t>REC-096-ZU7N-275973</t>
  </si>
  <si>
    <t>10:58:06</t>
  </si>
  <si>
    <t>REC-049-A518-1583615</t>
  </si>
  <si>
    <t>12:00:13</t>
  </si>
  <si>
    <t>0926410291</t>
  </si>
  <si>
    <t>3909254</t>
  </si>
  <si>
    <t>REC-028-AJSG-579788</t>
  </si>
  <si>
    <t>12:04:36</t>
  </si>
  <si>
    <t>REC-3815-A3ZR-30233</t>
  </si>
  <si>
    <t>12:05:53</t>
  </si>
  <si>
    <t>0912372190</t>
  </si>
  <si>
    <t>3909495</t>
  </si>
  <si>
    <t>REC-3260-CTO1-98193</t>
  </si>
  <si>
    <t>12:31:09</t>
  </si>
  <si>
    <t>REC-4179-LOE1-101755</t>
  </si>
  <si>
    <t>13:47:57</t>
  </si>
  <si>
    <t>REC-3295-1T8E-246954</t>
  </si>
  <si>
    <t>14:03:05</t>
  </si>
  <si>
    <t>REC-3295-1T8E-246955</t>
  </si>
  <si>
    <t>REC-7812-PT01-1765</t>
  </si>
  <si>
    <t>14:23:12</t>
  </si>
  <si>
    <t>REC-5310-Z4YZ-103647</t>
  </si>
  <si>
    <t>14:27:59</t>
  </si>
  <si>
    <t>REC-5460-A2UF-42221</t>
  </si>
  <si>
    <t>14:33:50</t>
  </si>
  <si>
    <t>REC-4961-A24R-56962</t>
  </si>
  <si>
    <t>14:35:40</t>
  </si>
  <si>
    <t>REC-6397-A5XK-28393</t>
  </si>
  <si>
    <t>14:41:00</t>
  </si>
  <si>
    <t>REC-4257-A219-177059</t>
  </si>
  <si>
    <t>15:40:35</t>
  </si>
  <si>
    <t>REC-518-RI6X-448248</t>
  </si>
  <si>
    <t>19:26:56</t>
  </si>
  <si>
    <t>REC-096-DCIZ-482731</t>
  </si>
  <si>
    <t>10:00:28</t>
  </si>
  <si>
    <t>20210609</t>
  </si>
  <si>
    <t>REC-5680-PS51-51923</t>
  </si>
  <si>
    <t>10:03:47</t>
  </si>
  <si>
    <t>REC-4316-IOU4-52918</t>
  </si>
  <si>
    <t>10:21:14</t>
  </si>
  <si>
    <t>REC-3172-YIGY-295121</t>
  </si>
  <si>
    <t>10:30:59</t>
  </si>
  <si>
    <t>0929738672</t>
  </si>
  <si>
    <t>3909457</t>
  </si>
  <si>
    <t>REC-4319-1AH9-12413</t>
  </si>
  <si>
    <t>11:29:43</t>
  </si>
  <si>
    <t>REC-613-BK8R-434164</t>
  </si>
  <si>
    <t>11:33:26</t>
  </si>
  <si>
    <t>N8497409</t>
  </si>
  <si>
    <t>3900357</t>
  </si>
  <si>
    <t>REC-4319-A1I3-31418</t>
  </si>
  <si>
    <t>11:33:42</t>
  </si>
  <si>
    <t>REC-7779-SS95-61575</t>
  </si>
  <si>
    <t>12:35:20</t>
  </si>
  <si>
    <t>REC-061-A6S3-223915</t>
  </si>
  <si>
    <t>14:16:44</t>
  </si>
  <si>
    <t>0918941055</t>
  </si>
  <si>
    <t>3902149</t>
  </si>
  <si>
    <t>REC-046-A3YA-141059</t>
  </si>
  <si>
    <t>14:31:21</t>
  </si>
  <si>
    <t>REC-944-PR10-449872</t>
  </si>
  <si>
    <t>14:56:43</t>
  </si>
  <si>
    <t>REC-3422-A3IU-656107</t>
  </si>
  <si>
    <t>15:04:56</t>
  </si>
  <si>
    <t>REC-3784-ATA2-191818</t>
  </si>
  <si>
    <t>15:05:41</t>
  </si>
  <si>
    <t>REC-4532-A2S9-28421</t>
  </si>
  <si>
    <t>16:12:53</t>
  </si>
  <si>
    <t>REC-536-2GEZ-368874</t>
  </si>
  <si>
    <t>16:18:53</t>
  </si>
  <si>
    <t>REC-096-LIO1-569766</t>
  </si>
  <si>
    <t>17:08:58</t>
  </si>
  <si>
    <t>REC-223-V7XD-302225</t>
  </si>
  <si>
    <t>17:16:32</t>
  </si>
  <si>
    <t>REC-536-TDSM-171741</t>
  </si>
  <si>
    <t>17:21:39</t>
  </si>
  <si>
    <t>REC-061-SPOX-309439</t>
  </si>
  <si>
    <t>17:21:57</t>
  </si>
  <si>
    <t>REC-3109-TTH2-707170</t>
  </si>
  <si>
    <t>17:28:22</t>
  </si>
  <si>
    <t>REC-3295-1T8E-246935</t>
  </si>
  <si>
    <t>19:11:49</t>
  </si>
  <si>
    <t>REC-3784-ATA2-191833</t>
  </si>
  <si>
    <t>19:26:54</t>
  </si>
  <si>
    <t>REC-223-B7CD-608991</t>
  </si>
  <si>
    <t>09:16:39</t>
  </si>
  <si>
    <t>20210608</t>
  </si>
  <si>
    <t>REC-048-AFEP-265948</t>
  </si>
  <si>
    <t>09:47:10</t>
  </si>
  <si>
    <t>REC-3023-IZCF-599791</t>
  </si>
  <si>
    <t>10:52:21</t>
  </si>
  <si>
    <t>REC-5645-A1066-4104</t>
  </si>
  <si>
    <t>11:27:15</t>
  </si>
  <si>
    <t>0906102439</t>
  </si>
  <si>
    <t>3909512</t>
  </si>
  <si>
    <t>REC-3201-Y46O-454352</t>
  </si>
  <si>
    <t>11:45:40</t>
  </si>
  <si>
    <t>REC-944-PR10-449728</t>
  </si>
  <si>
    <t>11:51:50</t>
  </si>
  <si>
    <t>0993100269001</t>
  </si>
  <si>
    <t>REC-536-2GEZ-368694</t>
  </si>
  <si>
    <t>11:53:30</t>
  </si>
  <si>
    <t>REC-7542-PS29-20252</t>
  </si>
  <si>
    <t>11:57:54</t>
  </si>
  <si>
    <t>REC-072-AV01-15671</t>
  </si>
  <si>
    <t>11:59:42</t>
  </si>
  <si>
    <t>REC-4301-IAI1-20353</t>
  </si>
  <si>
    <t>12:00:16</t>
  </si>
  <si>
    <t>0925102212</t>
  </si>
  <si>
    <t>3909436</t>
  </si>
  <si>
    <t>REC-3175-C8JC-334834</t>
  </si>
  <si>
    <t>13:11:40</t>
  </si>
  <si>
    <t>REC-3370-A6JI-284302</t>
  </si>
  <si>
    <t>13:48:29</t>
  </si>
  <si>
    <t>REC-3370-A6JI-284303</t>
  </si>
  <si>
    <t>13:48:40</t>
  </si>
  <si>
    <t>REC-7451-QPQ1-20254</t>
  </si>
  <si>
    <t>14:09:53</t>
  </si>
  <si>
    <t>REC-7984-A772-27974</t>
  </si>
  <si>
    <t>14:16:43</t>
  </si>
  <si>
    <t>REC-049-A2U2-71398</t>
  </si>
  <si>
    <t>14:17:39</t>
  </si>
  <si>
    <t>REC-551-B2PQ-329113</t>
  </si>
  <si>
    <t>14:50:28</t>
  </si>
  <si>
    <t>REC-165-LOA2-179027</t>
  </si>
  <si>
    <t>15:04:50</t>
  </si>
  <si>
    <t>REC-7100-A69T-18823</t>
  </si>
  <si>
    <t>15:20:09</t>
  </si>
  <si>
    <t>REC-1129-B167-73</t>
  </si>
  <si>
    <t>16:03:03</t>
  </si>
  <si>
    <t>REC-4164-A1LY-156069</t>
  </si>
  <si>
    <t>16:29:16</t>
  </si>
  <si>
    <t>REC-5221-A543-36332</t>
  </si>
  <si>
    <t>16:50:14</t>
  </si>
  <si>
    <t>REC-3422-A25Y-116241</t>
  </si>
  <si>
    <t>REC-028-AJSG-579647</t>
  </si>
  <si>
    <t>18:47:40</t>
  </si>
  <si>
    <t>REC-3792-A24Z-588752</t>
  </si>
  <si>
    <t>18:48:07</t>
  </si>
  <si>
    <t>0916096563</t>
  </si>
  <si>
    <t>3909452</t>
  </si>
  <si>
    <t>REC-342-EBMO-306763</t>
  </si>
  <si>
    <t>19:21:17</t>
  </si>
  <si>
    <t>REC-096-ZU7N-275876</t>
  </si>
  <si>
    <t>20:33:21</t>
  </si>
  <si>
    <t>REC-7916-AV03-3897</t>
  </si>
  <si>
    <t>09:28:39</t>
  </si>
  <si>
    <t>20210607</t>
  </si>
  <si>
    <t>REC-609-A3AI-110343</t>
  </si>
  <si>
    <t>09:32:40</t>
  </si>
  <si>
    <t>REC-4620-A1TY-964218</t>
  </si>
  <si>
    <t>10:09:37</t>
  </si>
  <si>
    <t>0922310339</t>
  </si>
  <si>
    <t>3907671</t>
  </si>
  <si>
    <t>REC-3172-LIO7-131897</t>
  </si>
  <si>
    <t>10:46:58</t>
  </si>
  <si>
    <t>3909218</t>
  </si>
  <si>
    <t>REC-097-AJSC-517126</t>
  </si>
  <si>
    <t>11:43:03</t>
  </si>
  <si>
    <t>REC-097-AJSC-517127</t>
  </si>
  <si>
    <t>11:45:21</t>
  </si>
  <si>
    <t>REC-7057-A66Z-25118</t>
  </si>
  <si>
    <t>13:12:54</t>
  </si>
  <si>
    <t>REC-3187-YWS5-627111</t>
  </si>
  <si>
    <t>13:34:54</t>
  </si>
  <si>
    <t>REC-4866-A1XE-983318</t>
  </si>
  <si>
    <t>13:57:42</t>
  </si>
  <si>
    <t>REC-609-A1M3-343626</t>
  </si>
  <si>
    <t>14:03:30</t>
  </si>
  <si>
    <t>REC-3792-A24Z-588462</t>
  </si>
  <si>
    <t>15:07:56</t>
  </si>
  <si>
    <t>REC-3187-A2UB-178437</t>
  </si>
  <si>
    <t>15:29:11</t>
  </si>
  <si>
    <t>REC-5310-Z4YZ-991040</t>
  </si>
  <si>
    <t>15:40:22</t>
  </si>
  <si>
    <t>REC-245-BEJI-700030</t>
  </si>
  <si>
    <t>15:50:56</t>
  </si>
  <si>
    <t>0916649700</t>
  </si>
  <si>
    <t>3900046</t>
  </si>
  <si>
    <t>REC-4313-IAI9-992351</t>
  </si>
  <si>
    <t>15:59:46</t>
  </si>
  <si>
    <t>REC-585-ZQVC-473117</t>
  </si>
  <si>
    <t>16:13:59</t>
  </si>
  <si>
    <t>REC-061-A13Z-55884</t>
  </si>
  <si>
    <t>16:20:57</t>
  </si>
  <si>
    <t>REC-5635-A2YS-50072</t>
  </si>
  <si>
    <t>17:07:54</t>
  </si>
  <si>
    <t>0959757758</t>
  </si>
  <si>
    <t>3909143</t>
  </si>
  <si>
    <t>REC-4743-FSC1-999445</t>
  </si>
  <si>
    <t>17:29:47</t>
  </si>
  <si>
    <t>REC-3182-YQG9-301997</t>
  </si>
  <si>
    <t>REC-5635-A2YS-50081</t>
  </si>
  <si>
    <t>17:51:08</t>
  </si>
  <si>
    <t>REC-3187-A2UB-178464</t>
  </si>
  <si>
    <t>18:13:49</t>
  </si>
  <si>
    <t>REC-5635-A2YS-50088</t>
  </si>
  <si>
    <t>18:20:12</t>
  </si>
  <si>
    <t>REC-4164-A19P-181072</t>
  </si>
  <si>
    <t>18:48:22</t>
  </si>
  <si>
    <t>1756920896</t>
  </si>
  <si>
    <t>3903531</t>
  </si>
  <si>
    <t>REC-7809-LV49-3022</t>
  </si>
  <si>
    <t>19:43:53</t>
  </si>
  <si>
    <t>0920734530</t>
  </si>
  <si>
    <t>3909390</t>
  </si>
  <si>
    <t>REC-3200-SAMK-248624</t>
  </si>
  <si>
    <t>09:51:03</t>
  </si>
  <si>
    <t>20210606</t>
  </si>
  <si>
    <t>REC-4910-A22F-32369</t>
  </si>
  <si>
    <t>10:48:16</t>
  </si>
  <si>
    <t>REC-008-PB65-404206</t>
  </si>
  <si>
    <t>13:20:29</t>
  </si>
  <si>
    <t>REC-609-A1M3-343522</t>
  </si>
  <si>
    <t>13:48:32</t>
  </si>
  <si>
    <t>REC-3834-A4T5-113377</t>
  </si>
  <si>
    <t>15:37:11</t>
  </si>
  <si>
    <t>REC-5310-Z4YZ-954392</t>
  </si>
  <si>
    <t>19:47:15</t>
  </si>
  <si>
    <t>REC-3792-A39T-141418</t>
  </si>
  <si>
    <t>10:26:42</t>
  </si>
  <si>
    <t>20210605</t>
  </si>
  <si>
    <t>REC-5762-FE91-922065</t>
  </si>
  <si>
    <t>REC-008-PB65-404089</t>
  </si>
  <si>
    <t>11:35:12</t>
  </si>
  <si>
    <t>REC-008-PB65-404090</t>
  </si>
  <si>
    <t>11:36:05</t>
  </si>
  <si>
    <t>REC-008-PB65-404091</t>
  </si>
  <si>
    <t>REC-008-PB65-404092</t>
  </si>
  <si>
    <t>REC-663-CU33-1491762</t>
  </si>
  <si>
    <t>12:12:53</t>
  </si>
  <si>
    <t>REC-3172-LIO7-131725</t>
  </si>
  <si>
    <t>12:16:50</t>
  </si>
  <si>
    <t>REC-342-EBMO-306393</t>
  </si>
  <si>
    <t>13:44:43</t>
  </si>
  <si>
    <t>REC-342-VEHD-494431</t>
  </si>
  <si>
    <t>14:11:32</t>
  </si>
  <si>
    <t>REC-3022-A364-150250</t>
  </si>
  <si>
    <t>14:13:55</t>
  </si>
  <si>
    <t>REC-7608-PS84-932405</t>
  </si>
  <si>
    <t>14:48:35</t>
  </si>
  <si>
    <t>REC-609-A1M3-343387</t>
  </si>
  <si>
    <t>REC-048-AFEP-265840</t>
  </si>
  <si>
    <t>15:08:29</t>
  </si>
  <si>
    <t>REC-4717-FRZ4-933560</t>
  </si>
  <si>
    <t>15:24:30</t>
  </si>
  <si>
    <t>REC-3370-A6JI-284018</t>
  </si>
  <si>
    <t>16:33:23</t>
  </si>
  <si>
    <t>REC-3370-A6JI-284019</t>
  </si>
  <si>
    <t>16:33:41</t>
  </si>
  <si>
    <t>REC-004-P4FN-114931</t>
  </si>
  <si>
    <t>16:33:45</t>
  </si>
  <si>
    <t>REC-3161-KURB-459854</t>
  </si>
  <si>
    <t>17:39:43</t>
  </si>
  <si>
    <t>0923837017</t>
  </si>
  <si>
    <t>3902501</t>
  </si>
  <si>
    <t>REC-5585-RQ83-43098</t>
  </si>
  <si>
    <t>17:59:30</t>
  </si>
  <si>
    <t>REC-342-EBMO-306433</t>
  </si>
  <si>
    <t>18:55:07</t>
  </si>
  <si>
    <t>REC-4960-A1QG-120594</t>
  </si>
  <si>
    <t>08:55:57</t>
  </si>
  <si>
    <t>20210604</t>
  </si>
  <si>
    <t>REC-4960-A1QG-120595</t>
  </si>
  <si>
    <t>08:56:17</t>
  </si>
  <si>
    <t>REC-3370-A6JI-283776</t>
  </si>
  <si>
    <t>09:21:45</t>
  </si>
  <si>
    <t>REC-072-TTF1-336589</t>
  </si>
  <si>
    <t>09:52:37</t>
  </si>
  <si>
    <t>REC-355-N45U-596232</t>
  </si>
  <si>
    <t>10:17:31</t>
  </si>
  <si>
    <t>REC-518-RI6W-447340</t>
  </si>
  <si>
    <t>11:10:37</t>
  </si>
  <si>
    <t>0921482428</t>
  </si>
  <si>
    <t>REC-4392-A1LW-39963</t>
  </si>
  <si>
    <t>11:10:39</t>
  </si>
  <si>
    <t>REC-609-A3AI-110154</t>
  </si>
  <si>
    <t>11:15:09</t>
  </si>
  <si>
    <t>REC-5635-A2YS-49792</t>
  </si>
  <si>
    <t>11:39:08</t>
  </si>
  <si>
    <t>REC-3295-1TWC-238279</t>
  </si>
  <si>
    <t>12:38:10</t>
  </si>
  <si>
    <t>REC-3370-A6JI-283849</t>
  </si>
  <si>
    <t>13:34:50</t>
  </si>
  <si>
    <t>REC-045-VMU0-368913</t>
  </si>
  <si>
    <t>13:41:39</t>
  </si>
  <si>
    <t>REC-3172-LIO4-261994</t>
  </si>
  <si>
    <t>14:03:40</t>
  </si>
  <si>
    <t>REC-3520-A1CH-292261</t>
  </si>
  <si>
    <t>14:39:31</t>
  </si>
  <si>
    <t>0910486208</t>
  </si>
  <si>
    <t>3909507</t>
  </si>
  <si>
    <t>REC-4202-A16N-9269</t>
  </si>
  <si>
    <t>15:10:57</t>
  </si>
  <si>
    <t>REC-223-B7CD-608541</t>
  </si>
  <si>
    <t>15:27:42</t>
  </si>
  <si>
    <t>REC-3182-YQHG-246738</t>
  </si>
  <si>
    <t>15:34:49</t>
  </si>
  <si>
    <t>REC-3182-YQHE-257306</t>
  </si>
  <si>
    <t>16:19:18</t>
  </si>
  <si>
    <t>REC-5680-PS51-905938</t>
  </si>
  <si>
    <t>16:35:48</t>
  </si>
  <si>
    <t>REC-3201-Y46O-453817</t>
  </si>
  <si>
    <t>17:44:05</t>
  </si>
  <si>
    <t>REC-008-PB65-404062</t>
  </si>
  <si>
    <t>20:33:28</t>
  </si>
  <si>
    <t>REC-3371-EGEG-280518</t>
  </si>
  <si>
    <t>10:28:06</t>
  </si>
  <si>
    <t>20210603</t>
  </si>
  <si>
    <t>REC-3175-A3LN-156373</t>
  </si>
  <si>
    <t>10:47:48</t>
  </si>
  <si>
    <t>REC-518-RI6X-447586</t>
  </si>
  <si>
    <t>10:56:42</t>
  </si>
  <si>
    <t>REC-609-A3AI-110000</t>
  </si>
  <si>
    <t>10:59:02</t>
  </si>
  <si>
    <t>REC-5635-A2YS-49669</t>
  </si>
  <si>
    <t>11:25:59</t>
  </si>
  <si>
    <t>REC-5117-A283-6106</t>
  </si>
  <si>
    <t>11:27:50</t>
  </si>
  <si>
    <t>REC-095-AJSE-700071</t>
  </si>
  <si>
    <t>11:31:47</t>
  </si>
  <si>
    <t>0923226211</t>
  </si>
  <si>
    <t>3909330</t>
  </si>
  <si>
    <t>REC-3392-A39W-434829</t>
  </si>
  <si>
    <t>12:28:03</t>
  </si>
  <si>
    <t>REC-3175-C8JC-334402</t>
  </si>
  <si>
    <t>12:38:41</t>
  </si>
  <si>
    <t>REC-4593-TAN5-847381</t>
  </si>
  <si>
    <t>12:51:15</t>
  </si>
  <si>
    <t>REC-5762-FE91-847355</t>
  </si>
  <si>
    <t>12:51:18</t>
  </si>
  <si>
    <t>REC-4963-A3A0-850970</t>
  </si>
  <si>
    <t>13:54:45</t>
  </si>
  <si>
    <t>REC-072-AV01-15192</t>
  </si>
  <si>
    <t>14:04:00</t>
  </si>
  <si>
    <t>REC-4717-FRZ4-855407</t>
  </si>
  <si>
    <t>15:10:31</t>
  </si>
  <si>
    <t>REC-095-AJSE-700130</t>
  </si>
  <si>
    <t>15:13:59</t>
  </si>
  <si>
    <t>REC-095-AJSE-700131</t>
  </si>
  <si>
    <t>15:15:49</t>
  </si>
  <si>
    <t>0919708255</t>
  </si>
  <si>
    <t>3909567</t>
  </si>
  <si>
    <t>REC-224-B7CE-23383</t>
  </si>
  <si>
    <t>REC-3187-A2UE-66899</t>
  </si>
  <si>
    <t>16:37:01</t>
  </si>
  <si>
    <t>REC-3370-A6JI-283738</t>
  </si>
  <si>
    <t>16:52:36</t>
  </si>
  <si>
    <t>REC-3158-KURJ-227462</t>
  </si>
  <si>
    <t>17:08:25</t>
  </si>
  <si>
    <t>REC-4164-A19X-174663</t>
  </si>
  <si>
    <t>17:21:54</t>
  </si>
  <si>
    <t>REC-3520-A1CH-292117</t>
  </si>
  <si>
    <t>18:25:05</t>
  </si>
  <si>
    <t>REC-4866-A1XE-783340</t>
  </si>
  <si>
    <t>08:54:21</t>
  </si>
  <si>
    <t>20210602</t>
  </si>
  <si>
    <t>REC-3109-TTH2-706533</t>
  </si>
  <si>
    <t>09:50:01</t>
  </si>
  <si>
    <t>REC-3295-1TWC-237992</t>
  </si>
  <si>
    <t>10:21:05</t>
  </si>
  <si>
    <t>REC-348-AB9D-172812</t>
  </si>
  <si>
    <t>10:31:48</t>
  </si>
  <si>
    <t>REC-4963-A3A0-792162</t>
  </si>
  <si>
    <t>10:45:29</t>
  </si>
  <si>
    <t>REC-3512-A4FC-299284</t>
  </si>
  <si>
    <t>11:13:52</t>
  </si>
  <si>
    <t>REC-2004-CNH2-612105</t>
  </si>
  <si>
    <t>11:22:08</t>
  </si>
  <si>
    <t>REC-3187-YWS5-626580</t>
  </si>
  <si>
    <t>11:33:37</t>
  </si>
  <si>
    <t>REC-3175-A3LN-156214</t>
  </si>
  <si>
    <t>12:23:37</t>
  </si>
  <si>
    <t>REC-3182-YQHD-287419</t>
  </si>
  <si>
    <t>12:33:01</t>
  </si>
  <si>
    <t>REC-536-2GEZ-368101</t>
  </si>
  <si>
    <t>12:33:04</t>
  </si>
  <si>
    <t>REC-191-A381-801523</t>
  </si>
  <si>
    <t>12:48:11</t>
  </si>
  <si>
    <t>1306496686</t>
  </si>
  <si>
    <t>23923031</t>
  </si>
  <si>
    <t>REC-364-14ZM-1432955</t>
  </si>
  <si>
    <t>13:06:34</t>
  </si>
  <si>
    <t>REC-3187-A2UB-178029</t>
  </si>
  <si>
    <t>13:50:05</t>
  </si>
  <si>
    <t>REC-4007-OIT2-807449</t>
  </si>
  <si>
    <t>14:24:30</t>
  </si>
  <si>
    <t>REC-3295-1T8E-246282</t>
  </si>
  <si>
    <t>14:54:32</t>
  </si>
  <si>
    <t>REC-3095-T359-450547</t>
  </si>
  <si>
    <t>14:55:34</t>
  </si>
  <si>
    <t>REC-536-TDSM-170960</t>
  </si>
  <si>
    <t>16:06:35</t>
  </si>
  <si>
    <t>REC-4717-FRZ4-815587</t>
  </si>
  <si>
    <t>16:28:37</t>
  </si>
  <si>
    <t>REC-3161-KURB-459409</t>
  </si>
  <si>
    <t>16:31:12</t>
  </si>
  <si>
    <t>REC-3295-1T8D-190105</t>
  </si>
  <si>
    <t>17:30:32</t>
  </si>
  <si>
    <t>REC-3809-A3ZD-48532</t>
  </si>
  <si>
    <t>17:32:50</t>
  </si>
  <si>
    <t>0916469851</t>
  </si>
  <si>
    <t>3909570</t>
  </si>
  <si>
    <t>REC-8026-B346-385</t>
  </si>
  <si>
    <t>17:48:35</t>
  </si>
  <si>
    <t>REC-3370-A6JI-283585</t>
  </si>
  <si>
    <t>18:25:53</t>
  </si>
  <si>
    <t>REC-027-AJSJ-579702</t>
  </si>
  <si>
    <t>09:05:34</t>
  </si>
  <si>
    <t>20210601</t>
  </si>
  <si>
    <t>REC-3022-A364-149432</t>
  </si>
  <si>
    <t>10:35:20</t>
  </si>
  <si>
    <t>REC-7806-B391-171</t>
  </si>
  <si>
    <t>10:38:37</t>
  </si>
  <si>
    <t>REC-048-QNCI-647477</t>
  </si>
  <si>
    <t>11:35:55</t>
  </si>
  <si>
    <t>0913528295</t>
  </si>
  <si>
    <t>3900324</t>
  </si>
  <si>
    <t>REC-096-DCIZ-481909</t>
  </si>
  <si>
    <t>12:27:42</t>
  </si>
  <si>
    <t>REC-4313-IAI9-757140</t>
  </si>
  <si>
    <t>12:32:30</t>
  </si>
  <si>
    <t>REC-355-N45U-595623</t>
  </si>
  <si>
    <t>REC-008-PB64-395402</t>
  </si>
  <si>
    <t>13:31:49</t>
  </si>
  <si>
    <t>REC-011-JVA0-534606</t>
  </si>
  <si>
    <t>13:36:11</t>
  </si>
  <si>
    <t>REC-4164-A19P-180455</t>
  </si>
  <si>
    <t>13:44:22</t>
  </si>
  <si>
    <t>REC-011-JVA0-534629</t>
  </si>
  <si>
    <t>0956039424</t>
  </si>
  <si>
    <t>3902637</t>
  </si>
  <si>
    <t>REC-5202-A528-765844</t>
  </si>
  <si>
    <t>15:08:05</t>
  </si>
  <si>
    <t>REC-536-2GEZ-367954</t>
  </si>
  <si>
    <t>15:25:40</t>
  </si>
  <si>
    <t>REC-5635-A2YS-49467</t>
  </si>
  <si>
    <t>15:37:34</t>
  </si>
  <si>
    <t>at-3293</t>
  </si>
  <si>
    <t>REC-165-LOA2-178090</t>
  </si>
  <si>
    <t>15:54:25</t>
  </si>
  <si>
    <t>REC-364-NKDD-377143</t>
  </si>
  <si>
    <t>15:59:10</t>
  </si>
  <si>
    <t>REC-3175-A3LN-156162</t>
  </si>
  <si>
    <t>16:03:58</t>
  </si>
  <si>
    <t>REC-609-A3AI-109694</t>
  </si>
  <si>
    <t>16:08:29</t>
  </si>
  <si>
    <t>REC-7457-A1FZ-13812</t>
  </si>
  <si>
    <t>16:13:40</t>
  </si>
  <si>
    <t>REC-022-U5UL-362417</t>
  </si>
  <si>
    <t>16:23:31</t>
  </si>
  <si>
    <t>REC-7492-A6NE-26401</t>
  </si>
  <si>
    <t>16:38:58</t>
  </si>
  <si>
    <t>REC-3370-A6JI-283395</t>
  </si>
  <si>
    <t>17:01:17</t>
  </si>
  <si>
    <t>REC-096-LIO1-568613</t>
  </si>
  <si>
    <t>17:05:06</t>
  </si>
  <si>
    <t>REC-5987-GFL4-773014</t>
  </si>
  <si>
    <t>17:09:22</t>
  </si>
  <si>
    <t>REC-585-ZQVC-472483</t>
  </si>
  <si>
    <t>17:24:27</t>
  </si>
  <si>
    <t>REC-3295-1T8A-222760</t>
  </si>
  <si>
    <t>18:02:52</t>
  </si>
  <si>
    <t>REC-2004-CNH2-612061</t>
  </si>
  <si>
    <t>18:06:41</t>
  </si>
  <si>
    <t>REC-4963-A3A0-777586</t>
  </si>
  <si>
    <t>18:53:43</t>
  </si>
  <si>
    <t>0930818703</t>
  </si>
  <si>
    <t>3909325</t>
  </si>
  <si>
    <t>REC-096-ZU7N-275136</t>
  </si>
  <si>
    <t>19:44:08</t>
  </si>
  <si>
    <t>WESTERN UNION MES DE JUNIO</t>
  </si>
  <si>
    <t>SALDO SEGÚN ESTADO DE CUENTA AL 30 DE JUNIO DEL 2021</t>
  </si>
  <si>
    <t>SALDO SEGÚN LIBRO BANCOS AL 30 DE JUNIO DEL 2021</t>
  </si>
  <si>
    <t xml:space="preserve">Fact#: 363796-366388 Rec#: 19224 ALEXANDER WELLINGTON ALVARADO CARRIEL </t>
  </si>
  <si>
    <t>IC-10856</t>
  </si>
  <si>
    <t xml:space="preserve">Fact#: 361368-363921-366508 Rec#: 19223 LUIS ENRIQUE COLOMBO MALTA </t>
  </si>
  <si>
    <t>IC-10855</t>
  </si>
  <si>
    <t xml:space="preserve">Fact#: 361676-364230-366804 Rec#: 19222 SALAZAR MONTIEL ABEL OLIMPO </t>
  </si>
  <si>
    <t>IC-10854</t>
  </si>
  <si>
    <t xml:space="preserve">Fact#: 364737-367304 Rec#: 19221 LOPEZ HERRERA FRANKLIN RIGOBERTO </t>
  </si>
  <si>
    <t>IC-10853</t>
  </si>
  <si>
    <t xml:space="preserve">Fact#: 364387-366960 Rec#: 19220 CHOLOTA OQUENDO JORDAN GONZALO </t>
  </si>
  <si>
    <t>IC-10852</t>
  </si>
  <si>
    <t xml:space="preserve">Fact#: 359499-362022-364562 Rec#: 19219 FRANCO GARCIA BYRON NELSON </t>
  </si>
  <si>
    <t>IC-10851</t>
  </si>
  <si>
    <t xml:space="preserve">Fact#: 361716-364268-366842 Rec#: 19218 CEDENO CEVALLOS ALEJANDRO EUGENIO </t>
  </si>
  <si>
    <t>IC-10850</t>
  </si>
  <si>
    <t xml:space="preserve">Fact#: 367281 Rec#: 19217 CASTRO AGUA MARLON JOSE </t>
  </si>
  <si>
    <t>IC-10849</t>
  </si>
  <si>
    <t xml:space="preserve">Fact#: 366624 Rec#: 19216 VASQUEZ GOMEZ FREDDY DOLORES </t>
  </si>
  <si>
    <t>IC-10848</t>
  </si>
  <si>
    <t xml:space="preserve">Fact#: 366192 Rec#: 19215 EDIN ERNESTO CISNEROS MAESTRE </t>
  </si>
  <si>
    <t>IC-10847</t>
  </si>
  <si>
    <t xml:space="preserve">Fact#: 364475-367047 Rec#: 19214 BALLADARES ALVARADO LEONARD ANTHONY </t>
  </si>
  <si>
    <t>IC-10846</t>
  </si>
  <si>
    <t xml:space="preserve">Fact#: 368083 Rec#: 19213 CANARTE SALVATIERRA LUIS ALFONSO </t>
  </si>
  <si>
    <t>IC-10845</t>
  </si>
  <si>
    <t xml:space="preserve">Fact#: 366987 Rec#: 19212 MOREIRA VELEZ MANUEL ISIDRO </t>
  </si>
  <si>
    <t>IC-10844</t>
  </si>
  <si>
    <t xml:space="preserve">Fact#: 364334-366907 Rec#: 19211 GUTIERREZ HERNANDEZ RICARDO ALBERTO </t>
  </si>
  <si>
    <t>IC-10843</t>
  </si>
  <si>
    <t xml:space="preserve">Fact#: 362181-364726-367294 Rec#: 19210 VARGAS PARRALES CARLOS JORGE </t>
  </si>
  <si>
    <t>IC-10842</t>
  </si>
  <si>
    <t xml:space="preserve">Fact#: 364239-366814 Rec#: 19209 DUCHI ALCOSER JHONNY FERNANDO  </t>
  </si>
  <si>
    <t>IC-10841</t>
  </si>
  <si>
    <t xml:space="preserve">Fact#: 362209-364755-367319 Rec#: 19208 CASTRO SAENZ DIANA INDIRA </t>
  </si>
  <si>
    <t>IC-10840</t>
  </si>
  <si>
    <t xml:space="preserve">Fact#: 366319 Rec#: 19207 KEVIN BLADIMIR PONCE GREFA </t>
  </si>
  <si>
    <t>IC-10839</t>
  </si>
  <si>
    <t xml:space="preserve">Fact#: 367465 Rec#: 19206 CABRERA SOLORZANO NELSON CATITO </t>
  </si>
  <si>
    <t>IC-10838</t>
  </si>
  <si>
    <t xml:space="preserve">Fact#: 365960 Rec#: 19205 T &amp; C ECUADOR SETCEC S.A.  </t>
  </si>
  <si>
    <t>IC-10837</t>
  </si>
  <si>
    <t xml:space="preserve">Fact#: 366359 Rec#: 19204 CARLOS ENRIQUE TAPIA TAPIA </t>
  </si>
  <si>
    <t>IC-10836</t>
  </si>
  <si>
    <t xml:space="preserve">Fact#: 366165 Rec#: 19203 ALVARADO PIGUAVE CAROLIN JANET </t>
  </si>
  <si>
    <t>IC-10835</t>
  </si>
  <si>
    <t>GASO BANCARIO PACIFICO #4964156-64286-66657-66745-95283-95372-5006944-7060-18652-18753-30508-30554-43318-43389-75439-75512-88536-88623-5100727-00781-13987-14083-26148-26233-66243-66298-83360-83476-94955-95019-5204073-04171-37599-37684-46844-46916-54279-54</t>
  </si>
  <si>
    <t>DR-2713</t>
  </si>
  <si>
    <t>N/D PACIFICO TRANSF. ROLES DE PAGO 2DA QUINCENA MES DE JULIO 2021</t>
  </si>
  <si>
    <t>N/D PACIFICO TRANSF. CANCELACIÓN DE FACTURA#446 BAQUERIZO DAVILA PABLO JONATHAN</t>
  </si>
  <si>
    <t>N/D PACIFICO TRANSF. REEMBOLSO POR GASTOS DE MOVILIZACIÓN Y CUMPLEAÑOS DE AGO (2 PERSONAS)</t>
  </si>
  <si>
    <t>N/D PACIFICO TRANSF. CANCELACIÓN DE FACTURA#142 BAQUE BAQUE BYRON PAUL Y FACTURA#116 ESTUPIÑAN ANDRADE FRANCISCO JAVIER</t>
  </si>
  <si>
    <t xml:space="preserve">Fact#: 365649 Rec#: 33912 SOLUCIONESVERDES S A </t>
  </si>
  <si>
    <t>IC-11322</t>
  </si>
  <si>
    <t xml:space="preserve">Fact#: 366222 Rec#: 33836 MARIA CRISTINA LOAIZA BREVI </t>
  </si>
  <si>
    <t>IC-10875</t>
  </si>
  <si>
    <t xml:space="preserve">Fact#: 362672-365223-367786 Rec#: 33835 CABRERA ZALAMEA BLANCA ESMERALDA </t>
  </si>
  <si>
    <t>IC-10874</t>
  </si>
  <si>
    <t xml:space="preserve">Fact#: 363654-366242 Rec#: 33834 LUIS ANTONIO CARVAJAL TORAL </t>
  </si>
  <si>
    <t>IC-10873</t>
  </si>
  <si>
    <t>Fact#: 364340-366913 Rec#: 33833 CAMPOS MANZABA ESTEFANIA XIOMARA</t>
  </si>
  <si>
    <t>IC-10862</t>
  </si>
  <si>
    <t xml:space="preserve">Fact#: 366830 Rec#: 33832 SOXO QUICHIMBO IVONNE ALEXANDRA </t>
  </si>
  <si>
    <t>IC-10861</t>
  </si>
  <si>
    <t xml:space="preserve">Fact#: 367712 Rec#: 33831 CHICALA GARCIA GEOVANNY PATRICIO </t>
  </si>
  <si>
    <t>IC-10860</t>
  </si>
  <si>
    <t xml:space="preserve">Fact#: 364736-367303 Rec#: 33830 BUSTAMANTE TORRES CAMILO EDUARDO </t>
  </si>
  <si>
    <t>IC-10859</t>
  </si>
  <si>
    <t xml:space="preserve">Fact#: 366911 Rec#: 33829 PINCAY SILVA FERNANDO RAFAEL </t>
  </si>
  <si>
    <t>IC-10858</t>
  </si>
  <si>
    <t xml:space="preserve">Fact#: 367509 Rec#: 33828 PRADO FRANCO ANDREA JACQUELINE </t>
  </si>
  <si>
    <t>IC-10857</t>
  </si>
  <si>
    <t xml:space="preserve">Fact#: 367092 Rec#: 19202 ORTEGA ARGUELLO GISELLA LORENA </t>
  </si>
  <si>
    <t>IC-10834</t>
  </si>
  <si>
    <t xml:space="preserve">Fact#: 367317 Rec#: 19201 PONCE CARRIEL BRENDA LIZETH </t>
  </si>
  <si>
    <t>IC-10833</t>
  </si>
  <si>
    <t xml:space="preserve">Fact#: 358781-361304-363860 Rec#: 19200 EINER JOSE VALENCIA BUSTAMANTE </t>
  </si>
  <si>
    <t>IC-10832</t>
  </si>
  <si>
    <t xml:space="preserve">Fact#: 356884-359348-361873 Rec#: 19199 MORILLO GRIBORIO JUAN PABLO </t>
  </si>
  <si>
    <t>IC-10831</t>
  </si>
  <si>
    <t xml:space="preserve">Fact#: 362904-365439-368006 Rec#: 19198 PANTA MURILLO DELIA ESTHER </t>
  </si>
  <si>
    <t>IC-10830</t>
  </si>
  <si>
    <t xml:space="preserve">Fact#: 365982 Rec#: 19197 ASOCIACION DE PROPIETARIOS DEL CENTRO COMERCIAL MIXCENTER </t>
  </si>
  <si>
    <t>IC-10829</t>
  </si>
  <si>
    <t xml:space="preserve">Fact#: 364060-366643 Rec#: 19196 FREDDY PABLO  ENDARA SAAVEDRA </t>
  </si>
  <si>
    <t>IC-10828</t>
  </si>
  <si>
    <t xml:space="preserve">Fact#: 367004 Rec#: 19195 ROMMEL ANTONIO ZAMORA TRIGUERO </t>
  </si>
  <si>
    <t>IC-10827</t>
  </si>
  <si>
    <t xml:space="preserve">Fact#: 363943-366529 Rec#: 19194 VILMA NINFA MORA MORA </t>
  </si>
  <si>
    <t>IC-10826</t>
  </si>
  <si>
    <t xml:space="preserve">Fact#: 363991-366575 Rec#: 19193 ESMERALDA MARITZA ALVARADO SEGURA </t>
  </si>
  <si>
    <t>IC-10825</t>
  </si>
  <si>
    <t xml:space="preserve">Fact#: 366069 Rec#: 19192 EDDY MANUEL CHAVEZ CEDEÑO </t>
  </si>
  <si>
    <t>IC-10824</t>
  </si>
  <si>
    <t xml:space="preserve">Fact#: 364956-367520 Rec#: 19191 LANDA SANCHEZ JAZMIN ALEXANDRA </t>
  </si>
  <si>
    <t>IC-10823</t>
  </si>
  <si>
    <t xml:space="preserve">Fact#: 366497 Rec#: 19190 EDUARDO CAMPOSANO ULLOA </t>
  </si>
  <si>
    <t>IC-10822</t>
  </si>
  <si>
    <t xml:space="preserve">Fact#: 367169 Rec#: 19189 MALDONADO VILLAMAR HUMBERTO MARTIN </t>
  </si>
  <si>
    <t>IC-10821</t>
  </si>
  <si>
    <t xml:space="preserve">Fact#: 357007-359474-361998 Rec#: 19188 ESPIN PICO NANCY CRISTINA </t>
  </si>
  <si>
    <t>IC-10820</t>
  </si>
  <si>
    <t xml:space="preserve">Fact#: 361164-363722-366311 Rec#: 19187 MIRIAM ISABEL CRUZ REVELO </t>
  </si>
  <si>
    <t>IC-10819</t>
  </si>
  <si>
    <t xml:space="preserve">Fact#: 364214-366788 Rec#: 19186 ELIZALDE MAZZINI PAULINA GABRIELA </t>
  </si>
  <si>
    <t>IC-10818</t>
  </si>
  <si>
    <t xml:space="preserve">Fact#: 367514 Rec#: 19185 PRECIADO SALVATIERRA PATRICIA PAOLA </t>
  </si>
  <si>
    <t>IC-10817</t>
  </si>
  <si>
    <t xml:space="preserve">Fact#: 359255-361779-364330 Rec#: 19184 CHIRIBOGA GONZALEZ DIGNA MERCEDES </t>
  </si>
  <si>
    <t>IC-10816</t>
  </si>
  <si>
    <t xml:space="preserve">Fact#: 363771-366361 Rec#: 19183 LENIN ANTONIO SARABIA ORELLANA </t>
  </si>
  <si>
    <t>IC-10815</t>
  </si>
  <si>
    <t>Fact#: 367348 Rec#: 33827 ROMERO ROMERO JANETT VICTORIA</t>
  </si>
  <si>
    <t>IC-10796</t>
  </si>
  <si>
    <t xml:space="preserve">Fact#: 366957 Rec#: 33822 PUERO CUERO CARLOS JULIO </t>
  </si>
  <si>
    <t>IC-10771</t>
  </si>
  <si>
    <t>SILVA ESPINOZA CARLOTA ELIZABETH CANCELA TELEFONO 308344 ABONA SGTE FACTURA, BCO PACIFICO POR VENTANILLA</t>
  </si>
  <si>
    <t>AT-3322</t>
  </si>
  <si>
    <t>MORILLO GRIBORIO JUAN PABLO CANCELA TELEFONO 3900147 ABONA SGTE FACTURA, PAGO WESTERN UNION</t>
  </si>
  <si>
    <t>AT-3321</t>
  </si>
  <si>
    <t>MORILLO GRIBORIO JUAN PABLO CANCELA TELEFONO 3900147 ABONA SGTE FACTURA, PAGO WETSERN UNION</t>
  </si>
  <si>
    <t>AT-3320</t>
  </si>
  <si>
    <t>N/D PACIFICO TRANSF. CANCELACIÓN DE FACTURA#5996476 CNEL EP</t>
  </si>
  <si>
    <t>N/D PACIFICO TRANSF. CANCELACIÓN DE FACTURA#31154117 CNEL EP</t>
  </si>
  <si>
    <t>N/D PACIFICO TRANSF. CANCELACIÓN DE FACTURA#31309370 CNEL EP</t>
  </si>
  <si>
    <t>N/D PACIFICO TRANSF. CONSUMO DE ENERGÍA ELECTRICA PORTAL AL SOL, COD:200017298429, CTV</t>
  </si>
  <si>
    <t>N/D PACIFICO TRANSF. CANCELACIÓN DE FACTURA#31168547 CNEL EP</t>
  </si>
  <si>
    <t>N/D PACIFICO TRANSF. CANCELACIÓN DE FACTURA#31180925 CNEL EP</t>
  </si>
  <si>
    <t xml:space="preserve">Fact#: 364026-366609 Rec#: 33911 ADRIANA VALENTINA DONOSO SANCHEZ </t>
  </si>
  <si>
    <t>IC-11165</t>
  </si>
  <si>
    <t xml:space="preserve">Fact#: 362380-364925-367490 Rec#: 33826 MARTINEZ PUGA XAVIER ENRRIQUE </t>
  </si>
  <si>
    <t>IC-10775</t>
  </si>
  <si>
    <t xml:space="preserve">Fact#: 366002 Rec#: 33825 LOURDES DEL ROCIO CHAVEZ VELEZ </t>
  </si>
  <si>
    <t>IC-10774</t>
  </si>
  <si>
    <t xml:space="preserve">Fact#: 365799 Rec#: 33824 MORANTE VILLARREAL ROBERTO OMAR </t>
  </si>
  <si>
    <t>IC-10773</t>
  </si>
  <si>
    <t xml:space="preserve">Fact#: 365696 Rec#: 33823 MORANTE VILLARREAL ROBERTO OMAR </t>
  </si>
  <si>
    <t>IC-10772</t>
  </si>
  <si>
    <t xml:space="preserve">Fact#: 355362-367859 Rec#: 33821 QUINTERO ARTEAGA ANDREA PATRICIA </t>
  </si>
  <si>
    <t>IC-10770</t>
  </si>
  <si>
    <t xml:space="preserve">Fact#: 364997-367560 Rec#: 19182 VILLAFUERTE PEREZ PETRA MARIA </t>
  </si>
  <si>
    <t>IC-10769</t>
  </si>
  <si>
    <t xml:space="preserve">Fact#: 4499-4731-4970 Rec#: 19181 CRUZ SANTANA MARCOS BOLIVAR </t>
  </si>
  <si>
    <t>IC-10768</t>
  </si>
  <si>
    <t xml:space="preserve">Fact#: 364811-367377 Rec#: 19180 MACIAS GRACIA JOHNNY FRANCISCO </t>
  </si>
  <si>
    <t>IC-10767</t>
  </si>
  <si>
    <t xml:space="preserve">Fact#: 367447 Rec#: 19179 NEIRA CUENCA MAGNER RICHARD </t>
  </si>
  <si>
    <t>IC-10766</t>
  </si>
  <si>
    <t xml:space="preserve">Fact#: 361531-364087-366670 Rec#: 19178 ARIAS FLORES ENRIQUE SEBASTIAN </t>
  </si>
  <si>
    <t>IC-10765</t>
  </si>
  <si>
    <t xml:space="preserve">Fact#: 365469-368035 Rec#: 19177 LEON MENDOZA JANETH MARIA </t>
  </si>
  <si>
    <t>IC-10764</t>
  </si>
  <si>
    <t xml:space="preserve">Fact#: 365642 Rec#: 19176 LABORATORIOS RENALABSA S A </t>
  </si>
  <si>
    <t>IC-10763</t>
  </si>
  <si>
    <t xml:space="preserve">Fact#: 364519-367094 Rec#: 19175 TENORIO PRECIADO SUSANA MIRELLA </t>
  </si>
  <si>
    <t>IC-10762</t>
  </si>
  <si>
    <t xml:space="preserve">Fact#: 365326 Rec#: 19174 BADILLO BOBADILLA FRANCISCO JAVIER </t>
  </si>
  <si>
    <t>IC-10761</t>
  </si>
  <si>
    <t xml:space="preserve">Fact#: 364137-366719 Rec#: 19173 HOLGUIN SUAREZ NELSON AMADOR </t>
  </si>
  <si>
    <t>IC-10760</t>
  </si>
  <si>
    <t xml:space="preserve">Fact#: 362223-364768-367332 Rec#: 19172 PONCE GANCHOZO MARICELA RAQUEL  </t>
  </si>
  <si>
    <t>IC-10759</t>
  </si>
  <si>
    <t xml:space="preserve">Fact#: 366325 Rec#: 19171 ANDREA CANAHUATI CHAIN </t>
  </si>
  <si>
    <t>IC-10758</t>
  </si>
  <si>
    <t xml:space="preserve">Fact#: 366698 Rec#: 19170 PINO MATAMOROS GALO EFRAIN </t>
  </si>
  <si>
    <t>IC-10757</t>
  </si>
  <si>
    <t xml:space="preserve">Fact#: 365488-368055 Rec#: 19169 COELLO BONES PORFIRIA PETITA </t>
  </si>
  <si>
    <t>IC-10756</t>
  </si>
  <si>
    <t xml:space="preserve">Fact#: 365665 Rec#: 19168 ALLINPUBLICIDAD&amp;MARKETING S A </t>
  </si>
  <si>
    <t>IC-10755</t>
  </si>
  <si>
    <t xml:space="preserve">Fact#: 367222 Rec#: 19167 CASTRO CASTILLO BYRON MANUEL </t>
  </si>
  <si>
    <t>IC-10754</t>
  </si>
  <si>
    <t xml:space="preserve">Fact#: 362484-365026-367587 Rec#: 19166 ALAVA CORNEJO JOSE ISRAEL </t>
  </si>
  <si>
    <t>IC-10753</t>
  </si>
  <si>
    <t xml:space="preserve">Fact#: 367944 Rec#: 19165 BERMUDEZ COROZO DIANA ELIZABETH </t>
  </si>
  <si>
    <t>IC-10752</t>
  </si>
  <si>
    <t xml:space="preserve">Fact#: 363580-366171 Rec#: 19164 ASTUDILLO AYORA CECILIA FILOMENA </t>
  </si>
  <si>
    <t>IC-10751</t>
  </si>
  <si>
    <t xml:space="preserve">Fact#: 362135-364680-367249 Rec#: 19163 GUAMANQUISPE FLORES ESPERANZA ANTONIETA </t>
  </si>
  <si>
    <t>IC-10750</t>
  </si>
  <si>
    <t xml:space="preserve">Fact#: 365896 Rec#: 19162 ASISTENCA TECNICA INDUSTRIAL ATEIND S.A.  </t>
  </si>
  <si>
    <t>IC-10749</t>
  </si>
  <si>
    <t xml:space="preserve">Fact#: 367415 Rec#: 19161 LEON GARCIA MARCELA VERONICA </t>
  </si>
  <si>
    <t>IC-10748</t>
  </si>
  <si>
    <t xml:space="preserve">Fact#: 364189-366764 Rec#: 19160 VALENCIA VICTOR HUGO </t>
  </si>
  <si>
    <t>IC-10747</t>
  </si>
  <si>
    <t xml:space="preserve">Fact#: 362105-364649-367221 Rec#: 19159 CREME DURAND YORDAN </t>
  </si>
  <si>
    <t>IC-10746</t>
  </si>
  <si>
    <t xml:space="preserve">Fact#: 365838 Rec#: 19158 VASQUEZ MOREIRA HILDA VIVIANA </t>
  </si>
  <si>
    <t>IC-10745</t>
  </si>
  <si>
    <t xml:space="preserve">Fact#: 365839 Rec#: 19157 VASQUEZ MOREIRA HILDA VIVIANA </t>
  </si>
  <si>
    <t>IC-10744</t>
  </si>
  <si>
    <t xml:space="preserve">Fact#: 366387 Rec#: 19156 LORENA LISSET NUÑEZ RODRIGUEZ </t>
  </si>
  <si>
    <t>IC-10743</t>
  </si>
  <si>
    <t xml:space="preserve">Fact#: 324248-327024-329792-332648-335573-338515-341507-345031 Rec#: 19155 ESCOBAR RODRIGUEZ RICARDO DANIEL </t>
  </si>
  <si>
    <t>IC-10742</t>
  </si>
  <si>
    <t xml:space="preserve">Fact#: 306453-309275-312064 Rec#: 19154 KAREN FATIMA YANCE VEGA </t>
  </si>
  <si>
    <t>IC-10741</t>
  </si>
  <si>
    <t xml:space="preserve">Fact#: 361351-363904-366493 Rec#: 19153 MAYRA MARIELA MORAN MOREIRA </t>
  </si>
  <si>
    <t>IC-10740</t>
  </si>
  <si>
    <t xml:space="preserve">Fact#: 365888 Rec#: 19152 MERA NEVAREZ FREDEVINDA ALEXANDRA </t>
  </si>
  <si>
    <t>IC-10739</t>
  </si>
  <si>
    <t xml:space="preserve">Fact#: 366905 Rec#: 19151 CALI PINCAY SANDRA ELIZABETH  </t>
  </si>
  <si>
    <t>IC-10738</t>
  </si>
  <si>
    <t xml:space="preserve">Fact#: 361227-363783-366374 Rec#: 19150 DIEGO FRANCISCO PONCE MENDOZA </t>
  </si>
  <si>
    <t>IC-10737</t>
  </si>
  <si>
    <t xml:space="preserve">Fact#: 367828 Rec#: 19149 LINO VILLEGAS ANGEL ALFONSO </t>
  </si>
  <si>
    <t>IC-10736</t>
  </si>
  <si>
    <t xml:space="preserve">Fact#: 358834-361357-363910 Rec#: 19148 ANDREA DEL PILAR LOOR SUAREZ </t>
  </si>
  <si>
    <t>IC-10735</t>
  </si>
  <si>
    <t xml:space="preserve">Fact#: 361489-364041-366622 Rec#: 19147 VACA LOPEZ DAVID MANUEL </t>
  </si>
  <si>
    <t>IC-10734</t>
  </si>
  <si>
    <t xml:space="preserve">Fact#: 364317-366891 Rec#: 19146 MEDINA BORJA LEONARDO JAVIER </t>
  </si>
  <si>
    <t>IC-10733</t>
  </si>
  <si>
    <t xml:space="preserve">Fact#: 345865-346543-349003 Rec#: 19145 SORALLA GENOVEVA OCHOA MUÑOZ </t>
  </si>
  <si>
    <t>IC-10732</t>
  </si>
  <si>
    <t xml:space="preserve">Fact#: 366352 Rec#: 19144 JERRY JEFFREY GARCIA HUAYAMAVE </t>
  </si>
  <si>
    <t>IC-10731</t>
  </si>
  <si>
    <t xml:space="preserve">Fact#: 366563 Rec#: 33820 MEIBOL CRUZ VELEZ SANCHEZ </t>
  </si>
  <si>
    <t>IC-10699</t>
  </si>
  <si>
    <t xml:space="preserve">Fact#: 367660 Rec#: 34056 REYES HERRERA SILVIA LORENA </t>
  </si>
  <si>
    <t>IC-12217</t>
  </si>
  <si>
    <t>Fact#: 365796 Rec#: 33819 RUIZ ROMAN ROMMEL ELIAS</t>
  </si>
  <si>
    <t>IC-10698</t>
  </si>
  <si>
    <t xml:space="preserve">Fact#: 361843-364397-366970 Rec#: 33817 GUZMAN CELLERI GINGER DEL ROCIO </t>
  </si>
  <si>
    <t>IC-10690</t>
  </si>
  <si>
    <t xml:space="preserve">Fact#: 366189-366190 Rec#: 33816 LUIS DANIEL CHIANG GUERRERO </t>
  </si>
  <si>
    <t>IC-10689</t>
  </si>
  <si>
    <t xml:space="preserve">Fact#: 366014 Rec#: 33815 GIOVANNY NARVAEZ PORTILLA </t>
  </si>
  <si>
    <t>IC-10675</t>
  </si>
  <si>
    <t xml:space="preserve">Fact#: 364201-366776 Rec#: 33814 BAJANA DE LA ROSA SANTIAGO EDISON </t>
  </si>
  <si>
    <t>IC-10674</t>
  </si>
  <si>
    <t xml:space="preserve">Fact#: 363583-366174 Rec#: 33813 HUGO RENE LUNA </t>
  </si>
  <si>
    <t>IC-10673</t>
  </si>
  <si>
    <t xml:space="preserve">Fact#: 364688-367257 Rec#: 33812 AMAGUAYA CHUQUI ANGEL DANIEL </t>
  </si>
  <si>
    <t>IC-10672</t>
  </si>
  <si>
    <t xml:space="preserve">Fact#: 366234 Rec#: 33811 MANUEL ISIDRO RICAURTE GARCES </t>
  </si>
  <si>
    <t>IC-10671</t>
  </si>
  <si>
    <t xml:space="preserve">Fact#: 365771 Rec#: 33810 ASISTMED ASISTENCIA A MEDICOS S.A. </t>
  </si>
  <si>
    <t>IC-10670</t>
  </si>
  <si>
    <t xml:space="preserve">Fact#: 366025 Rec#: 33809 VICTOR ANTONIO AGUSTO ALVARADO </t>
  </si>
  <si>
    <t>IC-10669</t>
  </si>
  <si>
    <t xml:space="preserve">Fact#: 364463-367035 Rec#: 33808 CEVALLOS ORVEN AMADITA </t>
  </si>
  <si>
    <t>IC-10668</t>
  </si>
  <si>
    <t xml:space="preserve">Fact#: 364951-367515 Rec#: 33807 ARMIJOS SALAZAR ANA ISABEL </t>
  </si>
  <si>
    <t>IC-10667</t>
  </si>
  <si>
    <t xml:space="preserve">Fact#: 367474 Rec#: 33806 CHACON CALDERON SARITA MARIA DE LOS ANGEL </t>
  </si>
  <si>
    <t>IC-10666</t>
  </si>
  <si>
    <t xml:space="preserve">Fact#: 361293-363850-366441 Rec#: 19142 ALONSO RIGOBERTO VALENCIA CHICA </t>
  </si>
  <si>
    <t>IC-10664</t>
  </si>
  <si>
    <t xml:space="preserve">Fact#: 368144 Rec#: 19141 ARAUZ ALVAREZ RAMON ENRIQUE </t>
  </si>
  <si>
    <t>IC-10663</t>
  </si>
  <si>
    <t xml:space="preserve">Fact#: 363435-366028 Rec#: 19140 JEFFREY LEE FRANCO CUMMINGS </t>
  </si>
  <si>
    <t>IC-10662</t>
  </si>
  <si>
    <t xml:space="preserve">Fact#: 364285-366860 Rec#: 19139 RUIZ SOLANO KELVIL ORLANDO </t>
  </si>
  <si>
    <t>IC-10661</t>
  </si>
  <si>
    <t xml:space="preserve">Fact#: 364733-367300 Rec#: 19138 SOLARTE SOLARTE HERNEY SEBASTIAN </t>
  </si>
  <si>
    <t>IC-10660</t>
  </si>
  <si>
    <t xml:space="preserve">Fact#: 364529-367103 Rec#: 19137 REYES ZAVALA CRISTOPHER DANIEL </t>
  </si>
  <si>
    <t>IC-10659</t>
  </si>
  <si>
    <t xml:space="preserve">Fact#: 362488-365030-367591 Rec#: 19136 PALACIOS ALVARADO JULIO RAMON </t>
  </si>
  <si>
    <t>IC-10658</t>
  </si>
  <si>
    <t xml:space="preserve">Fact#: 366140 Rec#: 19135 ENCALADA SANCHEZ NIEVES ELIZABETH </t>
  </si>
  <si>
    <t>IC-10657</t>
  </si>
  <si>
    <t xml:space="preserve">Fact#: 366103 Rec#: 19134 GREI DOLORES  DELGADO FARIA </t>
  </si>
  <si>
    <t>IC-10656</t>
  </si>
  <si>
    <t xml:space="preserve">Fact#: 366090 Rec#: 19133 CAROLA MISHEL ABISAAB MEDINA </t>
  </si>
  <si>
    <t>IC-10655</t>
  </si>
  <si>
    <t xml:space="preserve">Fact#: 367448 Rec#: 19132 ARGUELLO CORTEZ OSCAR NICOLAS </t>
  </si>
  <si>
    <t>IC-10654</t>
  </si>
  <si>
    <t xml:space="preserve">Fact#: 364644-367216 Rec#: 19131 GOMEZ VERA NATALY ELIZABETH </t>
  </si>
  <si>
    <t>IC-10653</t>
  </si>
  <si>
    <t xml:space="preserve">Fact#: 366755 Rec#: 19130 PINCAY RUIZ VICENTA MARLENE </t>
  </si>
  <si>
    <t>IC-10652</t>
  </si>
  <si>
    <t xml:space="preserve">Fact#: 366110 Rec#: 19129 OSCAR HUMBERTO  BRITO GUILLEN </t>
  </si>
  <si>
    <t>IC-10651</t>
  </si>
  <si>
    <t xml:space="preserve">Fact#: 365996 Rec#: 19128 SONNIA VANESSA AVILA ESPINOZA </t>
  </si>
  <si>
    <t>IC-10650</t>
  </si>
  <si>
    <t xml:space="preserve">Fact#: 4954 Rec#: 19127 CACUANGO LINCANGO EDISON FABIAN </t>
  </si>
  <si>
    <t>IC-10649</t>
  </si>
  <si>
    <t xml:space="preserve">Fact#: 359799-362311-364856 Rec#: 19126 ALVARADO JALCA JAZMIN ESTHER </t>
  </si>
  <si>
    <t>IC-10648</t>
  </si>
  <si>
    <t xml:space="preserve">Fact#: 360768-363313-365906 Rec#: 19125 PRETOMEL S.A.  </t>
  </si>
  <si>
    <t>IC-10647</t>
  </si>
  <si>
    <t xml:space="preserve">Fact#: 365874 Rec#: 19124 FERNANDEZ CEVALLOS S.A FERCEVSA  </t>
  </si>
  <si>
    <t>IC-10646</t>
  </si>
  <si>
    <t xml:space="preserve">Fact#: 365873 Rec#: 19123 FERNANDEZ CEVALLOS S.A FERCEVSA  </t>
  </si>
  <si>
    <t>IC-10645</t>
  </si>
  <si>
    <t xml:space="preserve">Fact#: 5028 Rec#: 19122 SANGUNA RON TANIA GRICELDA </t>
  </si>
  <si>
    <t>IC-10644</t>
  </si>
  <si>
    <t xml:space="preserve">Fact#: 303869-306630-309437 Rec#: 19121 LORENZO PASTOR TUMBACO CHIQUITO </t>
  </si>
  <si>
    <t>IC-10643</t>
  </si>
  <si>
    <t xml:space="preserve">Fact#: 364117-366699 Rec#: 19120 ZAMBRANO CASTRO JOSE JAIR </t>
  </si>
  <si>
    <t>IC-10642</t>
  </si>
  <si>
    <t xml:space="preserve">Fact#: 367352 Rec#: 19119 PONCE BURGOS NORMA ISABEL  </t>
  </si>
  <si>
    <t>IC-10641</t>
  </si>
  <si>
    <t xml:space="preserve">Fact#: 367353 Rec#: 19118 PONCE BURGOS NORMA ISABEL  </t>
  </si>
  <si>
    <t>IC-10640</t>
  </si>
  <si>
    <t xml:space="preserve">Fact#: 365354-367935 Rec#: 19117 ESPINOZA LOPEZ RAUL STEWAR </t>
  </si>
  <si>
    <t>IC-10639</t>
  </si>
  <si>
    <t xml:space="preserve">Fact#: 366209 Rec#: 19116 MARIA PIEDAD MONTALVAN CAMPOVERDE </t>
  </si>
  <si>
    <t>IC-10638</t>
  </si>
  <si>
    <t xml:space="preserve">Fact#: 363952-366537 Rec#: 19115 ALEX RICARDO POLIT LUNA </t>
  </si>
  <si>
    <t>IC-10637</t>
  </si>
  <si>
    <t xml:space="preserve">Fact#: 365711 Rec#: 19114 SALTOS RODRIGUEZ ANDREA EDITH </t>
  </si>
  <si>
    <t>IC-10636</t>
  </si>
  <si>
    <t xml:space="preserve">Fact#: 364129-366711 Rec#: 19113 SALTOS RODRIGUEZ ANDREA EDITH </t>
  </si>
  <si>
    <t>IC-10635</t>
  </si>
  <si>
    <t xml:space="preserve">Fact#: 367999 Rec#: 19112 CABELLO CHIRIGUAYA REIMUNDO ISRAEL </t>
  </si>
  <si>
    <t>IC-10634</t>
  </si>
  <si>
    <t xml:space="preserve">Fact#: 361135-363693-366279 Rec#: 19111 NUBIA CICELY LOPEZ CONTRERAS </t>
  </si>
  <si>
    <t>IC-10633</t>
  </si>
  <si>
    <t xml:space="preserve">Fact#: 362751-365299 Rec#: 19110 CAMACHO RONQUILLO WASHINGTON LEONARDO </t>
  </si>
  <si>
    <t>IC-10632</t>
  </si>
  <si>
    <t xml:space="preserve">Fact#: 365482-368049 Rec#: 33805 MANZANO SORIA EDISSON XAVIER </t>
  </si>
  <si>
    <t>IC-10611</t>
  </si>
  <si>
    <t xml:space="preserve">Fact#: 365410-367979 Rec#: 33804 DE LA ROSA RIOS JULIO ENRIQUE </t>
  </si>
  <si>
    <t>IC-10610</t>
  </si>
  <si>
    <t xml:space="preserve">Fact#: 365227-366716 Rec#: 33802 GILBERT SILVA CECILIA MARIA </t>
  </si>
  <si>
    <t>IC-10601</t>
  </si>
  <si>
    <t xml:space="preserve">Fact#: 365000 Rec#: 33801 ANGEL ROGELIO PUMA MEDINA </t>
  </si>
  <si>
    <t>IC-10593</t>
  </si>
  <si>
    <t>JURADO VELEZ JONNY EUGENIO CANCELA TELEFONO 3900938 ABONA SGTE FACTURA, PAGO WESTERN UNION</t>
  </si>
  <si>
    <t>AT-3319</t>
  </si>
  <si>
    <t>FERNANDEZ CEVALLOS S.A FERCEVSA CANCELA TELEFONO 3908222 ABONA SGTE FACTURA, PAGO WESTERN UNION</t>
  </si>
  <si>
    <t>AT-3318</t>
  </si>
  <si>
    <t xml:space="preserve">Fact#: 367270 Rec#: 33800 ARANA BARROS AMBAR GEOVANA </t>
  </si>
  <si>
    <t>IC-10592</t>
  </si>
  <si>
    <t xml:space="preserve">Fact#: 365271-367848 Rec#: 33799 CORAIZACA RODRIGUEZ ROBINSON UBALDO </t>
  </si>
  <si>
    <t>IC-10585</t>
  </si>
  <si>
    <t xml:space="preserve">Fact#: 364065-366649 Rec#: 19109 MARTEN CABALLERO NILDA </t>
  </si>
  <si>
    <t>IC-10584</t>
  </si>
  <si>
    <t xml:space="preserve">Fact#: 367496 Rec#: 19108 GOMEZ ALCIVAR RUBER GIL </t>
  </si>
  <si>
    <t>IC-10583</t>
  </si>
  <si>
    <t xml:space="preserve">Fact#: 363857-366449 Rec#: 19107 JORJY JIMY RIVERA MONTIEL </t>
  </si>
  <si>
    <t>IC-10582</t>
  </si>
  <si>
    <t xml:space="preserve">Fact#: 364442-367013 Rec#: 19106 FERNANDEZ PACHECO DIANA ISABEL </t>
  </si>
  <si>
    <t>IC-10581</t>
  </si>
  <si>
    <t xml:space="preserve">Fact#: 361898-364448-367019 Rec#: 19105 MORENO OVIEDO LUIS ITALO </t>
  </si>
  <si>
    <t>IC-10580</t>
  </si>
  <si>
    <t xml:space="preserve">Fact#: 366092 Rec#: 19104 MARCOS ALFREDO CHANG HI FONG </t>
  </si>
  <si>
    <t>IC-10579</t>
  </si>
  <si>
    <t xml:space="preserve">Fact#: 4953 Rec#: 19103 SANCHEZ RIOS FERNANDO ALEXIS </t>
  </si>
  <si>
    <t>IC-10578</t>
  </si>
  <si>
    <t xml:space="preserve">Fact#: 367940 Rec#: 19102 TRIVINO ANDRADE JUAN SEBASTIAN </t>
  </si>
  <si>
    <t>IC-10577</t>
  </si>
  <si>
    <t xml:space="preserve">Fact#: 4986 Rec#: 19101 TIO ALVAREZ ADRIAN </t>
  </si>
  <si>
    <t>IC-10576</t>
  </si>
  <si>
    <t xml:space="preserve">Fact#: 366185 Rec#: 19100 DE LUCCA MEJIA ROSA ELVIRA </t>
  </si>
  <si>
    <t>IC-10575</t>
  </si>
  <si>
    <t xml:space="preserve">Fact#: 367309 Rec#: 19099 AVILES PEREZ ALFONSO </t>
  </si>
  <si>
    <t>IC-10574</t>
  </si>
  <si>
    <t xml:space="preserve">Fact#: 367573 Rec#: 19098 LAINEZ FRANCO MILDRED BETSABE </t>
  </si>
  <si>
    <t>IC-10573</t>
  </si>
  <si>
    <t xml:space="preserve">Fact#: 358443-360979-363535 Rec#: 19097 MARIA PATRICIA  RODRIGUEZ SANCHEZ  </t>
  </si>
  <si>
    <t>IC-10572</t>
  </si>
  <si>
    <t xml:space="preserve">Fact#: 367098 Rec#: 19096 ROBALINO VALENCIA  SPARTA SUSANA  </t>
  </si>
  <si>
    <t>IC-10571</t>
  </si>
  <si>
    <t xml:space="preserve">Fact#: 290066-292305-294643 Rec#: 19095 BIOJO BURBANO MIGUEL ANTONIO </t>
  </si>
  <si>
    <t>IC-10570</t>
  </si>
  <si>
    <t xml:space="preserve">Fact#: 365480-368048 Rec#: 19094 CHOEZ BAQUERIZO JAIME ALEXANDER </t>
  </si>
  <si>
    <t>IC-10569</t>
  </si>
  <si>
    <t xml:space="preserve">Fact#: 367948 Rec#: 19093 QUIMIS CHIQUITO LUPE DIONICIO </t>
  </si>
  <si>
    <t>IC-10568</t>
  </si>
  <si>
    <t xml:space="preserve">Fact#: 366612 Rec#: 19092 TOMALA SANCAN JORGE LUIS </t>
  </si>
  <si>
    <t>IC-10567</t>
  </si>
  <si>
    <t xml:space="preserve">Fact#: 366758 Rec#: 19091 TOMALA SANCAN JORGE LUIS </t>
  </si>
  <si>
    <t>IC-10566</t>
  </si>
  <si>
    <t xml:space="preserve">Fact#: 367267 Rec#: 19090 SAQUICELA SORIA MARCELO ALEJANDRO </t>
  </si>
  <si>
    <t>IC-10565</t>
  </si>
  <si>
    <t xml:space="preserve">Fact#: 366236 Rec#: 19089 LISETTE JOHANNA MEZA VEGA </t>
  </si>
  <si>
    <t>IC-10564</t>
  </si>
  <si>
    <t xml:space="preserve">Fact#: 361643-364198-366773 Rec#: 19088 ANANGONO COTTO ALEXANDRA MARIBEL </t>
  </si>
  <si>
    <t>IC-10563</t>
  </si>
  <si>
    <t xml:space="preserve">Fact#: 363745-366335 Rec#: 19087 RUBEN ESTEBAN URRUTIA VINUEZA </t>
  </si>
  <si>
    <t>IC-10562</t>
  </si>
  <si>
    <t xml:space="preserve">Fact#: 368004 Rec#: 19086 VELOZ VERA FERNANDO GREGORIO </t>
  </si>
  <si>
    <t>IC-10561</t>
  </si>
  <si>
    <t xml:space="preserve">Fact#: 366569 Rec#: 19085 BEATRIZ MARIA DEL CARMEN PACHECO BALLESTEROS </t>
  </si>
  <si>
    <t>IC-10560</t>
  </si>
  <si>
    <t xml:space="preserve">Fact#: 367005 Rec#: 19084 AVILA ORTIZ GEOVANNY FABRICIO </t>
  </si>
  <si>
    <t>IC-10559</t>
  </si>
  <si>
    <t xml:space="preserve">Fact#: 364569-367143 Rec#: 19083 FLORES GORDILLO LUIS EDUARDO </t>
  </si>
  <si>
    <t>IC-10558</t>
  </si>
  <si>
    <t xml:space="preserve">Fact#: 364360-366934 Rec#: 19082 APOLO QUEZADA IVAN RAMIRO </t>
  </si>
  <si>
    <t>IC-10557</t>
  </si>
  <si>
    <t xml:space="preserve">Fact#: 366394 Rec#: 33798 MARIA FERNANDA GONZALEZ MITE </t>
  </si>
  <si>
    <t>IC-10556</t>
  </si>
  <si>
    <t xml:space="preserve">Fact#: 366639 Rec#: 33797 MINO DOYLET YOLANDA ABIGAIL </t>
  </si>
  <si>
    <t>IC-10555</t>
  </si>
  <si>
    <t xml:space="preserve">Fact#: 367554 Rec#: 33796 SUESCUM ROMERO  NATHALY VIRINEYA  </t>
  </si>
  <si>
    <t>IC-10554</t>
  </si>
  <si>
    <t xml:space="preserve">Fact#: 367955 Rec#: 33795 AVEIGA PAINI CARLOS ENRIQUE </t>
  </si>
  <si>
    <t>IC-10553</t>
  </si>
  <si>
    <t xml:space="preserve">Fact#: 363480-366073 Rec#: 33794 BENILDA JESUS ACOSTA ZAMBRANO </t>
  </si>
  <si>
    <t>IC-10552</t>
  </si>
  <si>
    <t xml:space="preserve">Fact#: 367286 Rec#: 33793 KOPPEL ADUM ANA GIANNINA </t>
  </si>
  <si>
    <t>IC-10551</t>
  </si>
  <si>
    <t xml:space="preserve">Fact#: 4532-4763 Rec#: 33792 ZAPATA FLORES GILMAR FABRICIO </t>
  </si>
  <si>
    <t>IC-10512</t>
  </si>
  <si>
    <t>Fact#: 365989 Rec#: 34055 OTECEL</t>
  </si>
  <si>
    <t>IC-12216</t>
  </si>
  <si>
    <t xml:space="preserve">Fact#: 365714-368154 Rec#: 33790 SINERGIA MARIN SANCHEZ S.A. SINERMASA </t>
  </si>
  <si>
    <t>IC-10510</t>
  </si>
  <si>
    <t xml:space="preserve">Fact#: 364968-367531 Rec#: 33788 JARAMILLO JALON JOSE GABRIEL </t>
  </si>
  <si>
    <t>IC-10508</t>
  </si>
  <si>
    <t xml:space="preserve">Fact#: 364426-366999 Rec#: 33786 PALADINES RODRIGUEZ VICTOR EMILIO  </t>
  </si>
  <si>
    <t>IC-10506</t>
  </si>
  <si>
    <t xml:space="preserve">Fact#: 367460 Rec#: 33785 VALLEJO PROANO FABIAN IGNACIO </t>
  </si>
  <si>
    <t>IC-10505</t>
  </si>
  <si>
    <t xml:space="preserve">Fact#: 367690 Rec#: 33784 TAMMY CARMEN CAAMAÑO CORNEJO </t>
  </si>
  <si>
    <t>IC-10504</t>
  </si>
  <si>
    <t xml:space="preserve">Fact#: 367407 Rec#: 33783 ESPINOSA ESPINOZA HUGO STANLEY </t>
  </si>
  <si>
    <t>IC-10503</t>
  </si>
  <si>
    <t xml:space="preserve">Fact#: 367740 Rec#: 33782 INZHIVOTKINA YANA </t>
  </si>
  <si>
    <t>IC-10491</t>
  </si>
  <si>
    <t xml:space="preserve">Fact#: 366074 Rec#: 33781 LOURDES JANET BRITO GUILLEN </t>
  </si>
  <si>
    <t>IC-10490</t>
  </si>
  <si>
    <t xml:space="preserve">Fact#: 367108 Rec#: 33780 GUERRERO RENDON VICTORIA EDITA </t>
  </si>
  <si>
    <t>IC-10489</t>
  </si>
  <si>
    <t xml:space="preserve">Fact#: 366480 Rec#: 33779 ROSANA LETICIA VIOLA </t>
  </si>
  <si>
    <t>IC-10488</t>
  </si>
  <si>
    <t xml:space="preserve">Fact#: 365004-367566 Rec#: 33778 GUILLEN RENGIFO GLENDA ELIZABETH  </t>
  </si>
  <si>
    <t>IC-10487</t>
  </si>
  <si>
    <t xml:space="preserve">Fact#: 366215 Rec#: 33777 EVELYN ROSANGELA ARGUELLO JURADO </t>
  </si>
  <si>
    <t>IC-10486</t>
  </si>
  <si>
    <t xml:space="preserve">Fact#: 364040-366621 Rec#: 19081 ESTEFANO ATTILIO LANATA GARAICOA </t>
  </si>
  <si>
    <t>IC-10458</t>
  </si>
  <si>
    <t xml:space="preserve">Fact#: 366337 Rec#: 19080 TERESA LEONOR SALAZAR PLUAS </t>
  </si>
  <si>
    <t>IC-10457</t>
  </si>
  <si>
    <t xml:space="preserve">Fact#: 364748-367313 Rec#: 19079 PERALTA RODRIGUEZ MARLON SANTIAGO </t>
  </si>
  <si>
    <t>IC-10456</t>
  </si>
  <si>
    <t xml:space="preserve">Fact#: 367605 Rec#: 19078 SILVA ESPINOZA CARLOTA ELIZABETH </t>
  </si>
  <si>
    <t>IC-10455</t>
  </si>
  <si>
    <t xml:space="preserve">Fact#: 368024 Rec#: 19077 ORTIZ HIDALGO FRANNLIN GEOVANNY </t>
  </si>
  <si>
    <t>IC-10454</t>
  </si>
  <si>
    <t xml:space="preserve">Fact#: 367907 Rec#: 19076 CEVALLOS CRUZ DIANA JENNIFFER </t>
  </si>
  <si>
    <t>IC-10453</t>
  </si>
  <si>
    <t xml:space="preserve">Fact#: 366945 Rec#: 19075 MAYEZA REGALADO JIMMY HARRY </t>
  </si>
  <si>
    <t>IC-10452</t>
  </si>
  <si>
    <t xml:space="preserve">Fact#: 352134-354477-356881 Rec#: 19074 MORA VILLACRES DIANA CAROLINA </t>
  </si>
  <si>
    <t>IC-10451</t>
  </si>
  <si>
    <t xml:space="preserve">Fact#: 367440 Rec#: 19073 SANCHEZ MEDINA FELIX </t>
  </si>
  <si>
    <t>IC-10450</t>
  </si>
  <si>
    <t xml:space="preserve">Fact#: 363521-366114 Rec#: 19072 LAURA BEATRIZ  ENCALADA ESPINOZA </t>
  </si>
  <si>
    <t>IC-10449</t>
  </si>
  <si>
    <t xml:space="preserve">Fact#: 364018-366602 Rec#: 33776 ANGEL ROGELIO PUMA MEDINA </t>
  </si>
  <si>
    <t>IC-10448</t>
  </si>
  <si>
    <t xml:space="preserve">Fact#: 365596-365686-365964-365965-365966-365967-365968 Rec#: 33775 MEGADATOS S.A. </t>
  </si>
  <si>
    <t>IC-10447</t>
  </si>
  <si>
    <t xml:space="preserve">Fact#: 365185-367748 Rec#: 33773 PALMA ZAMAR CESAR EMILIO </t>
  </si>
  <si>
    <t>IC-10442</t>
  </si>
  <si>
    <t xml:space="preserve">Fact#: 366703 Rec#: 19071 DEL VALLE MONTECE SELENA MARIBEL </t>
  </si>
  <si>
    <t>IC-10440</t>
  </si>
  <si>
    <t xml:space="preserve">Fact#: 359703-362218-364764 Rec#: 19070 VELEZ LOZANO HECTOR EDUARDO </t>
  </si>
  <si>
    <t>IC-10439</t>
  </si>
  <si>
    <t xml:space="preserve">Fact#: 363450-366044 Rec#: 19069 ALFREDO BARRIGA HOLGUIN </t>
  </si>
  <si>
    <t>IC-10438</t>
  </si>
  <si>
    <t xml:space="preserve">Fact#: 367406 Rec#: 19068 BELLO MENDEZ JOSELINE ZORAIDA </t>
  </si>
  <si>
    <t>IC-10437</t>
  </si>
  <si>
    <t xml:space="preserve">Fact#: 361939-364488-367060 Rec#: 19067 ANZULES LEMA JUAN GABRIEL </t>
  </si>
  <si>
    <t>IC-10436</t>
  </si>
  <si>
    <t>Fact#: 363433-366026 Rec#: 33791 MANUEL ALFREDO MENDOZA RODRIGUEZ</t>
  </si>
  <si>
    <t>IC-10511</t>
  </si>
  <si>
    <t xml:space="preserve">Fact#: 357837-360308 Rec#: 33787 GRANOBLE OBANDO TANIA MARICELA </t>
  </si>
  <si>
    <t>IC-10507</t>
  </si>
  <si>
    <t xml:space="preserve">Fact#: 363649-366237 Rec#: 33774 JUAN GABRIEL RODRIGUEZ FERNANDEZ </t>
  </si>
  <si>
    <t>IC-10443</t>
  </si>
  <si>
    <t xml:space="preserve">Fact#: 366396 Rec#: 33772 ENRIQUE FEDERICO ARENAS PILATAXI </t>
  </si>
  <si>
    <t>IC-10441</t>
  </si>
  <si>
    <t xml:space="preserve">Fact#: 360926-363485-366078 Rec#: 19066 MARCOS ROBERTO CALDERON VELASQUEZ </t>
  </si>
  <si>
    <t>IC-10435</t>
  </si>
  <si>
    <t xml:space="preserve">Fact#: 365348-367930 Rec#: 19065 JIMENEZ JIMENEZ GABRIEL BENANCIO </t>
  </si>
  <si>
    <t>IC-10434</t>
  </si>
  <si>
    <t xml:space="preserve">Fact#: 366587 Rec#: 19064 NEY AQUILES APOLINARIO RODRIGUEZ </t>
  </si>
  <si>
    <t>IC-10433</t>
  </si>
  <si>
    <t xml:space="preserve">Fact#: 366586 Rec#: 19063 NARCISA MIRELLA ANDRADE SALTOS </t>
  </si>
  <si>
    <t>IC-10432</t>
  </si>
  <si>
    <t xml:space="preserve">Fact#: 362212-364758-367322 Rec#: 19062 CABRERA GOMEZ MARTHA INES </t>
  </si>
  <si>
    <t>IC-10431</t>
  </si>
  <si>
    <t xml:space="preserve">Fact#: 366851 Rec#: 19061 MORA URRUTIA MACARENA IVONNE </t>
  </si>
  <si>
    <t>IC-10430</t>
  </si>
  <si>
    <t xml:space="preserve">Fact#: 364609-367180 Rec#: 19060 CABELLO CHIRIGUAYA DAVID ELIAS </t>
  </si>
  <si>
    <t>IC-10429</t>
  </si>
  <si>
    <t xml:space="preserve">Fact#: 366826 Rec#: 19059 GOMEZ CALDERON ALEXANDRA ELIZABETH </t>
  </si>
  <si>
    <t>IC-10428</t>
  </si>
  <si>
    <t xml:space="preserve">Fact#: 366681 Rec#: 19058 VASQUEZ AYALA MARIA DE LOURDES </t>
  </si>
  <si>
    <t>IC-10427</t>
  </si>
  <si>
    <t xml:space="preserve">Fact#: 366901 Rec#: 19057 RIVADENEIRA SACON GRACE ALEXANDRA </t>
  </si>
  <si>
    <t>IC-10426</t>
  </si>
  <si>
    <t xml:space="preserve">Fact#: 364555-367129 Rec#: 19056 HERNANDEZ MARIA ISABEL </t>
  </si>
  <si>
    <t>IC-10425</t>
  </si>
  <si>
    <t xml:space="preserve">Fact#: 361620-364176-366754 Rec#: 19055 CASTRO RIVERA JONATHAN GEOVANNY </t>
  </si>
  <si>
    <t>IC-10424</t>
  </si>
  <si>
    <t xml:space="preserve">Fact#: 367199 Rec#: 19054 SANCHEZ AGUILAR SORAYA PATRICIA </t>
  </si>
  <si>
    <t>IC-10423</t>
  </si>
  <si>
    <t xml:space="preserve">Fact#: 362319-364864-367427 Rec#: 19053 FERRIN ANDRADE ERICKA MARIUXI </t>
  </si>
  <si>
    <t>IC-10422</t>
  </si>
  <si>
    <t xml:space="preserve">Fact#: 361434-363987-366571 Rec#: 19052 CESAR VICENTE ALDAZABAL ALZAMORA </t>
  </si>
  <si>
    <t>IC-10421</t>
  </si>
  <si>
    <t>Fact#: 363396 Rec#: 33789 CONSORCIO ECUATORIANO DE TELECOMUNICACIONES S.A. CONECEL</t>
  </si>
  <si>
    <t>IC-10509</t>
  </si>
  <si>
    <t xml:space="preserve">Fact#: 365559 Rec#: 33770 DVT DEL ECUADOR S.A </t>
  </si>
  <si>
    <t>IC-10414</t>
  </si>
  <si>
    <t xml:space="preserve">Fact#: 365176-367739 Rec#: 33769 ARIAS ALVAREZ GLADYS MERCEDES </t>
  </si>
  <si>
    <t>IC-10413</t>
  </si>
  <si>
    <t xml:space="preserve">Fact#: 365153 Rec#: 33771 CAMPOSANO VACA GLENDA MARJORIE </t>
  </si>
  <si>
    <t>IC-10416</t>
  </si>
  <si>
    <t xml:space="preserve">Fact#: 364952 Rec#: 33767 JAIME ALBERTO  RINCON GOMEZ </t>
  </si>
  <si>
    <t>IC-10404</t>
  </si>
  <si>
    <t xml:space="preserve">Fact#: 365876 Rec#: 33766 INDUSTRIAL JUVENALIS S.A.  </t>
  </si>
  <si>
    <t>IC-10403</t>
  </si>
  <si>
    <t xml:space="preserve">Fact#: 360853-363412 Rec#: 33765 ANA MIRIAM ACUÑA AUCATOMA </t>
  </si>
  <si>
    <t>IC-10401</t>
  </si>
  <si>
    <t>PAGO TARJ. CORP. CUOTA MES DE JUL-2021</t>
  </si>
  <si>
    <t xml:space="preserve">Fact#: 363444 Rec#: 33768 SERGIO ANDRES SEMMINARIO VALENZUELA </t>
  </si>
  <si>
    <t>IC-10412</t>
  </si>
  <si>
    <t xml:space="preserve">Fact#: 363344-365932 Rec#: 33764 LUZURIAGA CAMPOVERDE MILTON JAIRO </t>
  </si>
  <si>
    <t>IC-10395</t>
  </si>
  <si>
    <t xml:space="preserve">Fact#: 363343-365931 Rec#: 33763 LUZURIAGA CAMPOVERDE MILTON JAIRO </t>
  </si>
  <si>
    <t>IC-10394</t>
  </si>
  <si>
    <t xml:space="preserve">Fact#: 352209-354550-356957 Rec#: 19051 HUALCA ALVARADO GERARDO VLADIMIR </t>
  </si>
  <si>
    <t>IC-10393</t>
  </si>
  <si>
    <t xml:space="preserve">Fact#: 363037-365632 Rec#: 33762 ALENBRAC S.A. </t>
  </si>
  <si>
    <t>IC-10380</t>
  </si>
  <si>
    <t xml:space="preserve">Fact#: 365992 Rec#: 33761 SILVIA XIMENA CHAVEZ CABRERA </t>
  </si>
  <si>
    <t>IC-10379</t>
  </si>
  <si>
    <t xml:space="preserve">Fact#: 298076-300740-303410 Rec#: 33759 SILVIA XIMENA CHAVEZ CABRERA </t>
  </si>
  <si>
    <t>IC-10375</t>
  </si>
  <si>
    <t xml:space="preserve">Fact#: 365616 Rec#: 33758 WANHAI LINES ECUADOR S.A. </t>
  </si>
  <si>
    <t>IC-10374</t>
  </si>
  <si>
    <t xml:space="preserve">Fact#: 365702 Rec#: 33757 CIPORT &amp; TECNAC CIPTE C.L </t>
  </si>
  <si>
    <t>IC-10373</t>
  </si>
  <si>
    <t xml:space="preserve">Fact#: 364589 Rec#: 19050 TOALA VELEZ CONSUELO ELIZABETH </t>
  </si>
  <si>
    <t>IC-10366</t>
  </si>
  <si>
    <t xml:space="preserve">Fact#: 363759 Rec#: 19049 MARIA ELIZABETH SANTOS MACIAS </t>
  </si>
  <si>
    <t>IC-10365</t>
  </si>
  <si>
    <t xml:space="preserve">Fact#: 363540 Rec#: 19048 ROSA MARGARITA  BARRIGA CANTOS </t>
  </si>
  <si>
    <t>IC-10364</t>
  </si>
  <si>
    <t xml:space="preserve">Fact#: 363594 Rec#: 19047 DE LUCCA MEJIA ROSA ELVIRA </t>
  </si>
  <si>
    <t>IC-10363</t>
  </si>
  <si>
    <t xml:space="preserve">Fact#: 365903 Rec#: 19046 PROVEEDORA ANDINA DE ALARMAS INCORPORADAS S.A. PRANAINC </t>
  </si>
  <si>
    <t>IC-10362</t>
  </si>
  <si>
    <t xml:space="preserve">Fact#: 362794-365331 Rec#: 19045 COELLO ACOSTA JUSTINA SUSANA </t>
  </si>
  <si>
    <t>IC-10361</t>
  </si>
  <si>
    <t xml:space="preserve">Fact#: 363710 Rec#: 19044 JANETH CATALINA DAVILA TOMALA </t>
  </si>
  <si>
    <t>IC-10360</t>
  </si>
  <si>
    <t xml:space="preserve">Fact#: 365317 Rec#: 19043 CONTRERAS RODRIGUEZ EUBENIA MARIETA </t>
  </si>
  <si>
    <t>IC-10359</t>
  </si>
  <si>
    <t xml:space="preserve">Fact#: 359601-362118-364663 Rec#: 19042 ALVAREZ CASTILLO AURORA DEL CISNE </t>
  </si>
  <si>
    <t>IC-10358</t>
  </si>
  <si>
    <t xml:space="preserve">Fact#: 364226 Rec#: 19041 ZAMBRANO MOREIRA LUIS ALFREDO </t>
  </si>
  <si>
    <t>IC-10357</t>
  </si>
  <si>
    <t xml:space="preserve">Fact#: 364697 Rec#: 19040 ALZAMORA ALVARADO HECTOR JAVIER </t>
  </si>
  <si>
    <t>IC-10356</t>
  </si>
  <si>
    <t xml:space="preserve">Fact#: 361244-363799 Rec#: 19039 BERNABE LEONEL MARCILLO MARCILLO </t>
  </si>
  <si>
    <t>IC-10355</t>
  </si>
  <si>
    <t xml:space="preserve">Fact#: 363518 Rec#: 33756 CARMEN NARCISA  JURADO PAREDES </t>
  </si>
  <si>
    <t>IC-10354</t>
  </si>
  <si>
    <t xml:space="preserve">Fact#: 363587 Rec#: 33755 VILLAO JURADO ANDREA BELEN </t>
  </si>
  <si>
    <t>IC-10353</t>
  </si>
  <si>
    <t xml:space="preserve">Fact#: 365499 Rec#: 33754 GUAICHA PINCAY DANIEL AUGUSTO </t>
  </si>
  <si>
    <t>IC-10352</t>
  </si>
  <si>
    <t xml:space="preserve">Fact#: 361656-364211 Rec#: 33753 SUQUILANDA VERA MICHAEL ANTONIO </t>
  </si>
  <si>
    <t>IC-10351</t>
  </si>
  <si>
    <t xml:space="preserve">Fact#: 363464 Rec#: 33752 LAURO DAVID TORRES CARRILLO </t>
  </si>
  <si>
    <t>IC-10350</t>
  </si>
  <si>
    <t xml:space="preserve">Fact#: 360687-363232-365826 Rec#: 33751 SOLUCIONES WANDARINA S.A  </t>
  </si>
  <si>
    <t>IC-10349</t>
  </si>
  <si>
    <t xml:space="preserve">Fact#: 358254-360795-363340 Rec#: 19038 BROKER BALUARTE F&amp;L BALUARTEFLJ CIA LTDA  </t>
  </si>
  <si>
    <t>IC-10334</t>
  </si>
  <si>
    <t xml:space="preserve">Fact#: 357366-359834-362348 Rec#: 19037 LEON VILLALVA JUAN CARLOS </t>
  </si>
  <si>
    <t>IC-10333</t>
  </si>
  <si>
    <t xml:space="preserve">Fact#: 363708 Rec#: 19036 GINGER LIZBETH GOMEZ CALDERON </t>
  </si>
  <si>
    <t>IC-10332</t>
  </si>
  <si>
    <t xml:space="preserve">Fact#: 362176-364721 Rec#: 19035 FRANCO RODRIGUEZ FEDERICO ENRIQUE </t>
  </si>
  <si>
    <t>IC-10331</t>
  </si>
  <si>
    <t xml:space="preserve">Fact#: 363696 Rec#: 33750 GIOMAR PAOLA CHOEZ CATUTO </t>
  </si>
  <si>
    <t>IC-10330</t>
  </si>
  <si>
    <t xml:space="preserve">Fact#: 364810 Rec#: 19034 SANTANA MORENO SAUL AUGUSTO </t>
  </si>
  <si>
    <t>IC-10328</t>
  </si>
  <si>
    <t xml:space="preserve">Fact#: 364225 Rec#: 19033 DIAZ CHAMBA WALTER OVIDIO </t>
  </si>
  <si>
    <t>IC-10327</t>
  </si>
  <si>
    <t xml:space="preserve">Fact#: 364656 Rec#: 19032 CHUCA CHANCAY ANDREA BETZABETH </t>
  </si>
  <si>
    <t>IC-10326</t>
  </si>
  <si>
    <t xml:space="preserve">Fact#: 359888-362404-364948 Rec#: 19031 HOLGUIN VAQUE PEDRO PABLO </t>
  </si>
  <si>
    <t>IC-10325</t>
  </si>
  <si>
    <t xml:space="preserve">Fact#: 4530-4761 Rec#: 19030 CORONEL CARRION DOLY ALBERTINA DE LOURDES </t>
  </si>
  <si>
    <t>IC-10324</t>
  </si>
  <si>
    <t xml:space="preserve">Fact#: 365918 Rec#: 19029 DISTRIBUIDORA DE PRODUCTOS DE CONSUMO MASIVO CODIPROMASA C.A. </t>
  </si>
  <si>
    <t>IC-10323</t>
  </si>
  <si>
    <t xml:space="preserve">Fact#: 365917 Rec#: 19028 DISTRIBUIDORA DE PRODUCTOS DE CONSUMO MASIVO CODIPROMASA C.A. </t>
  </si>
  <si>
    <t>IC-10322</t>
  </si>
  <si>
    <t xml:space="preserve">Fact#: 361124-363681 Rec#: 19027 EVELYN DAYANA LINO DELGADO </t>
  </si>
  <si>
    <t>IC-10321</t>
  </si>
  <si>
    <t xml:space="preserve">Fact#: 364010 Rec#: 19026 GABRIEL CLEMENTE MEJIA MATA </t>
  </si>
  <si>
    <t>IC-10320</t>
  </si>
  <si>
    <t xml:space="preserve">Fact#: 364133 Rec#: 19025 CARRILLO ANCHUNDIA FLOR MARIA </t>
  </si>
  <si>
    <t>IC-10319</t>
  </si>
  <si>
    <t xml:space="preserve">Fact#: 361747-364298 Rec#: 19024 ROCAFUERTE FIGUEROA DILGLA MARIANELA </t>
  </si>
  <si>
    <t>IC-10318</t>
  </si>
  <si>
    <t xml:space="preserve">Fact#: 364947 Rec#: 19023 ZAPATA ROMERO ROBERTO DRUVAL </t>
  </si>
  <si>
    <t>IC-10317</t>
  </si>
  <si>
    <t xml:space="preserve">Fact#: 365689 Rec#: 19022 CAPACITACIONES Y EVENTOS ARTE&amp;CAFE ZAMPRO S A </t>
  </si>
  <si>
    <t>IC-10316</t>
  </si>
  <si>
    <t xml:space="preserve">Fact#: 365174 Rec#: 19021 ANDRADE RIVERA RAFAEL ALBERTO </t>
  </si>
  <si>
    <t>IC-10315</t>
  </si>
  <si>
    <t xml:space="preserve">Fact#: 365880 Rec#: 19020 SEGURIDAD &amp; PROTECCION TECNICA SEPROTECSECURITY CIA. LTDA.  </t>
  </si>
  <si>
    <t>IC-10314</t>
  </si>
  <si>
    <t xml:space="preserve">Fact#: 364171 Rec#: 19019 LUQUE RIVAS MARIA ROSA </t>
  </si>
  <si>
    <t>IC-10313</t>
  </si>
  <si>
    <t xml:space="preserve">Fact#: 365322 Rec#: 19018 FALQUEZ SALAVARRIA PATRICIA AZUCENA </t>
  </si>
  <si>
    <t>IC-10312</t>
  </si>
  <si>
    <t xml:space="preserve">Fact#: 364130 Rec#: 19017 PLAZA CHUNGA SILVIA MARIA </t>
  </si>
  <si>
    <t>IC-10311</t>
  </si>
  <si>
    <t xml:space="preserve">Fact#: 364548 Rec#: 19016 SANCHEZ QUINCHUELA INES MONICA </t>
  </si>
  <si>
    <t>IC-10310</t>
  </si>
  <si>
    <t xml:space="preserve">Fact#: 363476 Rec#: 33749 GLORIA ISABEL MITE LEON </t>
  </si>
  <si>
    <t>IC-10309</t>
  </si>
  <si>
    <t xml:space="preserve">Fact#: 363911 Rec#: 33748 GALLEGOS ABARCA FILOMENA RUTH </t>
  </si>
  <si>
    <t>IC-10308</t>
  </si>
  <si>
    <t xml:space="preserve">Fact#: 360789-363335-365925 Rec#: 33747 UNIPACK S.A. </t>
  </si>
  <si>
    <t>IC-10305</t>
  </si>
  <si>
    <t xml:space="preserve">Fact#: 365749 Rec#: 33745 PAYLESS SHOESOURCE ECUADOR CIA. LTDA. </t>
  </si>
  <si>
    <t>IC-10277</t>
  </si>
  <si>
    <t xml:space="preserve">Fact#: 364775 Rec#: 19015 CERCADO MENDOZA MARIA AUXILIADORA </t>
  </si>
  <si>
    <t>IC-10271</t>
  </si>
  <si>
    <t xml:space="preserve">Fact#: 361991-364533 Rec#: 19014 CALONGE GUERRERO JAIR </t>
  </si>
  <si>
    <t>IC-10270</t>
  </si>
  <si>
    <t xml:space="preserve">Fact#: 4894 Rec#: 19013 AGUILAR ECHEVERRIA LUIS FERNANDO </t>
  </si>
  <si>
    <t>IC-10269</t>
  </si>
  <si>
    <t xml:space="preserve">Fact#: 364886 Rec#: 19012 FLOREZ QUINTERO DIEGO ERNESTO </t>
  </si>
  <si>
    <t>IC-10268</t>
  </si>
  <si>
    <t>Fact#: 367387 Rec#: 19143 MORENO TELLO CELI DURINDANA</t>
  </si>
  <si>
    <t>IC-10665</t>
  </si>
  <si>
    <t xml:space="preserve">Fact#: 362096-364640 Rec#: 19011 REYES PINCAY JORGE VICTOR </t>
  </si>
  <si>
    <t>IC-10267</t>
  </si>
  <si>
    <t xml:space="preserve">Fact#: 361459-364013 Rec#: 19010 LAURA MARIA NOBOA BAQUERIZO </t>
  </si>
  <si>
    <t>IC-10266</t>
  </si>
  <si>
    <t xml:space="preserve">Fact#: 362172-364717 Rec#: 19009 ARCENTALES DOMINGUEZ JOSE LEONIDAS </t>
  </si>
  <si>
    <t>IC-10265</t>
  </si>
  <si>
    <t xml:space="preserve">Fact#: 363972 Rec#: 19008 NELSON ENRIQUE FLORES ENRIQUEZ </t>
  </si>
  <si>
    <t>IC-10264</t>
  </si>
  <si>
    <t xml:space="preserve">Fact#: 363837 Rec#: 19007 CESAR ORLANDO VALLEJO VERA </t>
  </si>
  <si>
    <t>IC-10263</t>
  </si>
  <si>
    <t xml:space="preserve">Fact#: 4937 Rec#: 19006 INKA BURGER </t>
  </si>
  <si>
    <t>IC-10262</t>
  </si>
  <si>
    <t xml:space="preserve">Fact#: 365705 Rec#: 19005 DULCES, PASTELES Y TORTAS RADU S.A. </t>
  </si>
  <si>
    <t>IC-10261</t>
  </si>
  <si>
    <t xml:space="preserve">Fact#: 365747 Rec#: 19004 DULCES, PASTELES Y TORTAS RADU S.A. </t>
  </si>
  <si>
    <t>IC-10260</t>
  </si>
  <si>
    <t xml:space="preserve">Fact#: 364432 Rec#: 19003 SALAZAR TELLO NICOLAS EDUARDO </t>
  </si>
  <si>
    <t>IC-10259</t>
  </si>
  <si>
    <t xml:space="preserve">Fact#: 4775 Rec#: 19002 ZABALA BARRIONUEVO RITA CECILIA </t>
  </si>
  <si>
    <t>IC-10258</t>
  </si>
  <si>
    <t xml:space="preserve">Fact#: 361740-364291 Rec#: 19001 ORTIZ ACOSTA HERNAN GONZALO </t>
  </si>
  <si>
    <t>IC-10257</t>
  </si>
  <si>
    <t>Fact#: 365717 Rec#: 33734 DATA TOOLS S.A.</t>
  </si>
  <si>
    <t>IC-11015</t>
  </si>
  <si>
    <t xml:space="preserve">Fact#: 365718 Rec#: 33760 FERRUX S.A. </t>
  </si>
  <si>
    <t>IC-10377</t>
  </si>
  <si>
    <t xml:space="preserve">Fact#: 364455 Rec#: 19000 VALENCIA NIEVES BYRON BOLIVAR </t>
  </si>
  <si>
    <t>IC-10256</t>
  </si>
  <si>
    <t xml:space="preserve">Fact#: 354636-357041-359507 Rec#: 18999 PALMA MACIAS ROBERTO CARLOS </t>
  </si>
  <si>
    <t>IC-10255</t>
  </si>
  <si>
    <t xml:space="preserve">Fact#: 362923-365459 Rec#: 18998 CEDENO PINCAY JOSE MANUEL </t>
  </si>
  <si>
    <t>IC-10254</t>
  </si>
  <si>
    <t xml:space="preserve">Fact#: 362053-364594 Rec#: 18996 MARIN CESAR EDUARDO </t>
  </si>
  <si>
    <t>IC-10252</t>
  </si>
  <si>
    <t xml:space="preserve">Fact#: 364659 Rec#: 18995 CORTEZ CANTOS  PEDRO PABLO  </t>
  </si>
  <si>
    <t>IC-10251</t>
  </si>
  <si>
    <t xml:space="preserve">Fact#: 359917-362433-364978 Rec#: 18994 PANTA GARZON MARCOS STALYN </t>
  </si>
  <si>
    <t>IC-10250</t>
  </si>
  <si>
    <t xml:space="preserve">Fact#: 358944-361465-364019 Rec#: 18993 PAUL FERNANDO SEGURA MACIAS </t>
  </si>
  <si>
    <t>IC-10249</t>
  </si>
  <si>
    <t xml:space="preserve">Fact#: 361049-363604 Rec#: 18992 BELLA FRANCISCA FARIAS BANEGAS </t>
  </si>
  <si>
    <t>IC-10248</t>
  </si>
  <si>
    <t xml:space="preserve">Fact#: 352063-354402-356806 Rec#: 18991 CRISPIN ALTAMIRANO  MONICA ELIZABETH </t>
  </si>
  <si>
    <t>IC-10247</t>
  </si>
  <si>
    <t xml:space="preserve">Fact#: 364915 Rec#: 18990 JIMENEZ OCHOA LUIS ENRIQUE </t>
  </si>
  <si>
    <t>IC-10246</t>
  </si>
  <si>
    <t xml:space="preserve">Fact#: 361572-364124 Rec#: 18989 MURILLO MIRANDA GUILLERMO XAVIER </t>
  </si>
  <si>
    <t>IC-10245</t>
  </si>
  <si>
    <t xml:space="preserve">Fact#: 329058-331896-334810-337750-340742-344266 Rec#: 18988 MARTILLO BUSTAMANTE JIMMY JAVIER </t>
  </si>
  <si>
    <t>IC-10244</t>
  </si>
  <si>
    <t xml:space="preserve">Fact#: 365323 Rec#: 18987 MEZA ANDRADE PAUL EDUARDO </t>
  </si>
  <si>
    <t>IC-10243</t>
  </si>
  <si>
    <t xml:space="preserve">Fact#: 364034 Rec#: 18986 MERO MANTUANO DARWIN IVAN </t>
  </si>
  <si>
    <t>IC-10242</t>
  </si>
  <si>
    <t xml:space="preserve">Fact#: 365418 Rec#: 33744 SAN ANDRES HERNANDEZ JAIME EDUARDO </t>
  </si>
  <si>
    <t>IC-10241</t>
  </si>
  <si>
    <t xml:space="preserve">Fact#: 346307 Rec#: 33743 COBREXLEG SA  </t>
  </si>
  <si>
    <t>IC-10240</t>
  </si>
  <si>
    <t xml:space="preserve">Fact#: 358814-361336-363891 Rec#: 33742 ROSANA LETICIA VIOLA </t>
  </si>
  <si>
    <t>IC-10239</t>
  </si>
  <si>
    <t xml:space="preserve">Fact#: 363409 Rec#: 33741 JORGE ALFREDO FRANCO MORAN </t>
  </si>
  <si>
    <t>IC-10238</t>
  </si>
  <si>
    <t xml:space="preserve">Fact#: 363461 Rec#: 33740 VICTOR HUGO PEZO AQUINO </t>
  </si>
  <si>
    <t>IC-10237</t>
  </si>
  <si>
    <t xml:space="preserve">Fact#: 364096 Rec#: 33739 CARRIEL DELGADO SIRLYS JADIRA </t>
  </si>
  <si>
    <t>IC-10236</t>
  </si>
  <si>
    <t xml:space="preserve">Fact#: 364279 Rec#: 33738 PERALTA CASTILLO ELSA DEL ROCIO </t>
  </si>
  <si>
    <t>IC-10235</t>
  </si>
  <si>
    <t xml:space="preserve">Fact#: 363425 Rec#: 33737 RAFAEL VICENTE ERAZO FALQUEZ </t>
  </si>
  <si>
    <t>IC-10234</t>
  </si>
  <si>
    <t xml:space="preserve">Fact#: 361071-363626 Rec#: 33736 EVELYN ROSANGELA ARGUELLO JURADO </t>
  </si>
  <si>
    <t>IC-10233</t>
  </si>
  <si>
    <t xml:space="preserve">Fact#: 364069 Rec#: 33735 ORTIZ CARRILLO ROBERTO JAVIER </t>
  </si>
  <si>
    <t>IC-10227</t>
  </si>
  <si>
    <t xml:space="preserve">Fact#: 360334 Rec#: 33733 VELEZ SALMERON ELENA YOLANDA </t>
  </si>
  <si>
    <t>IC-10210</t>
  </si>
  <si>
    <t xml:space="preserve">Fact#: 363001-363092-363374-363375-363376-363377-363378 Rec#: 33731 MEGADATOS S.A. </t>
  </si>
  <si>
    <t>IC-10208</t>
  </si>
  <si>
    <t>CAROLINA JEANNETTE  BORDES ESTRADA ABONA SGTE FACTURA, BCO PACIFICO POR VENTANILLA</t>
  </si>
  <si>
    <t>AT-3314</t>
  </si>
  <si>
    <t>N/D PRODUBANCO TRANSF. REEMBOLSO POR MOVILIZACIÓN Y CUMPLEAÑOS DE JULIO, A MERELO ANGULO</t>
  </si>
  <si>
    <t>N/D PACIFICO TRANSF. PAGO DE FONDOS DE RESERVA MES DE JUNIO 2021</t>
  </si>
  <si>
    <t>N/D PACIFICO TRANSF. ANTICIPO A FACTURA MES DE JULIO 2021, A PABLO BAQUERIZO DAVILA</t>
  </si>
  <si>
    <t>N/D PACIFICO TRANSF. ROLES DE PAGO 1ERA QUINCENA MES DE JULIO 2021</t>
  </si>
  <si>
    <t xml:space="preserve">Fact#: 351939-354274-356683 Rec#: 18985 SARMIENTO SARMIENTO JULIO RODRIGO </t>
  </si>
  <si>
    <t>IC-10198</t>
  </si>
  <si>
    <t xml:space="preserve">Fact#: 364063 Rec#: 18984 TAMAYO CARABALLOSO LISANDRA MERCEDES </t>
  </si>
  <si>
    <t>IC-10197</t>
  </si>
  <si>
    <t xml:space="preserve">Fact#: 365597 Rec#: 18983 ASOCIACION DE PROPIETARIOS DE LA URBANIZACION PUER </t>
  </si>
  <si>
    <t>IC-10196</t>
  </si>
  <si>
    <t xml:space="preserve">Fact#: 364315 Rec#: 18982 SIMISTERRA MICOLTA RUBEN DARIO </t>
  </si>
  <si>
    <t>IC-10195</t>
  </si>
  <si>
    <t xml:space="preserve">Fact#: 363702 Rec#: 18981 MARIA DEL ROSARIO GUZMAN MASPONS </t>
  </si>
  <si>
    <t>IC-10194</t>
  </si>
  <si>
    <t xml:space="preserve">Fact#: 364575 Rec#: 18980 BALSECA CALVA GRACIELA RAQUEL </t>
  </si>
  <si>
    <t>IC-10193</t>
  </si>
  <si>
    <t xml:space="preserve">Fact#: 364703 Rec#: 18979 SOLEDISPA ACEBO MILTON ANTONIO </t>
  </si>
  <si>
    <t>IC-10192</t>
  </si>
  <si>
    <t xml:space="preserve">Fact#: 363756 Rec#: 18978 LUIS JOSE GUTIERREZ CASTILLO </t>
  </si>
  <si>
    <t>IC-10191</t>
  </si>
  <si>
    <t xml:space="preserve">Fact#: 324855-327621-330418-333301-336241-339202-342198-345722-348225 Rec#: 18977 BONILLA MIELES MAXIMO REMIGIO </t>
  </si>
  <si>
    <t>IC-10190</t>
  </si>
  <si>
    <t xml:space="preserve">Fact#: 350104-352350-354693 Rec#: 18976 RODRIGUEZ LLAMUCA JOHANNA MIREYA </t>
  </si>
  <si>
    <t>IC-10189</t>
  </si>
  <si>
    <t xml:space="preserve">Fact#: 360772-363317-365910 Rec#: 18975 RUIZ CARRION MARIA DANIELA </t>
  </si>
  <si>
    <t>IC-10188</t>
  </si>
  <si>
    <t xml:space="preserve">Fact#: 363460 Rec#: 18974 MICHELLE LAI YIM LOPEZ CORDOVA </t>
  </si>
  <si>
    <t>IC-10187</t>
  </si>
  <si>
    <t xml:space="preserve">Fact#: 362083-364626 Rec#: 18973 CASTRO BARZOLA KEVIN JONATHAN </t>
  </si>
  <si>
    <t>IC-10186</t>
  </si>
  <si>
    <t xml:space="preserve">Fact#: 365261 Rec#: 18972 VERA GUZMAN MARIA DOLORES </t>
  </si>
  <si>
    <t>IC-10185</t>
  </si>
  <si>
    <t xml:space="preserve">Fact#: 365162 Rec#: 18971 MIRANDA TORRES JUAN ERNESTO </t>
  </si>
  <si>
    <t>IC-10184</t>
  </si>
  <si>
    <t xml:space="preserve">Fact#: 362713-365262 Rec#: 18970 TORRES VILLA GENESIS ELENA </t>
  </si>
  <si>
    <t>IC-10183</t>
  </si>
  <si>
    <t xml:space="preserve">Fact#: 363769 Rec#: 18969 CARLOS ENRIQUE TAPIA TAPIA </t>
  </si>
  <si>
    <t>IC-10182</t>
  </si>
  <si>
    <t xml:space="preserve">Fact#: 364156 Rec#: 18968 CHACHA MOREIRA SINTIA PAOLA </t>
  </si>
  <si>
    <t>IC-10181</t>
  </si>
  <si>
    <t xml:space="preserve">Fact#: 364121 Rec#: 18967 DEL VALLE MONTECE SELENA MARIBEL </t>
  </si>
  <si>
    <t>IC-10180</t>
  </si>
  <si>
    <t xml:space="preserve">Fact#: 365095 Rec#: 33730 IRIGOYEN NEGRON MARIA TERESA </t>
  </si>
  <si>
    <t>IC-10179</t>
  </si>
  <si>
    <t xml:space="preserve">Fact#: 363528 Rec#: 33729 TANNIA ELIZABETH  CARRERA CALDERON </t>
  </si>
  <si>
    <t>IC-10178</t>
  </si>
  <si>
    <t xml:space="preserve">Fact#: 363000-365595 Rec#: 33728 LABORATORIO BIOTANICALS DEL ECUADOR S.A. </t>
  </si>
  <si>
    <t>IC-10177</t>
  </si>
  <si>
    <t xml:space="preserve">Fact#: 362999-365594 Rec#: 33727 LABORATORIO BIOTANICALS DEL ECUADOR S.A. </t>
  </si>
  <si>
    <t>IC-10176</t>
  </si>
  <si>
    <t xml:space="preserve">Fact#: 363502 Rec#: 33726 HUGO ANTONIO SALMERON ACOSTA </t>
  </si>
  <si>
    <t>IC-10175</t>
  </si>
  <si>
    <t xml:space="preserve">Fact#: 365793 Rec#: 33725 ADUANOVACORP S.A.  </t>
  </si>
  <si>
    <t>IC-10174</t>
  </si>
  <si>
    <t xml:space="preserve">Fact#: 359516-362036-364577 Rec#: 33724 SALAS PLUAS PAULO ROBERTO </t>
  </si>
  <si>
    <t>IC-10173</t>
  </si>
  <si>
    <t xml:space="preserve">Fact#: 362820-365356 Rec#: 33723 GUANOLUISA SALAZAR ALEX OSWALDO </t>
  </si>
  <si>
    <t>IC-10162</t>
  </si>
  <si>
    <t xml:space="preserve">Fact#: 362545 Rec#: 33722 CAMACHO SILVA JAVIER ENRIQUE </t>
  </si>
  <si>
    <t>IC-10156</t>
  </si>
  <si>
    <t xml:space="preserve">Fact#: 365909 Rec#: 33818 REPROLIMIT CIA.LTDA  </t>
  </si>
  <si>
    <t>IC-10692</t>
  </si>
  <si>
    <t xml:space="preserve">Fact#: 364833 Rec#: 33803 GABINO MIRANDA DAVID EDUARDO </t>
  </si>
  <si>
    <t>IC-10602</t>
  </si>
  <si>
    <t xml:space="preserve">Fact#: 340143-343672-346666 Rec#: 33746 YOLANDA VERONICA MARTINEZ ESPINOZA </t>
  </si>
  <si>
    <t>IC-10278</t>
  </si>
  <si>
    <t xml:space="preserve">Fact#: 363458 Rec#: 33721 JAVIER MAURICIO RODRIGO ALBAN </t>
  </si>
  <si>
    <t>IC-10152</t>
  </si>
  <si>
    <t xml:space="preserve">Fact#: 364281 Rec#: 33720 PAZMINO PRIETO SIXTO JAVIER </t>
  </si>
  <si>
    <t>IC-10151</t>
  </si>
  <si>
    <t xml:space="preserve">Fact#: 364592 Rec#: 18966 INFANTE MINDIOLA JULIA MARLENE </t>
  </si>
  <si>
    <t>IC-10148</t>
  </si>
  <si>
    <t xml:space="preserve">Fact#: 365849 Rec#: 18965 BRODERIN S.A  </t>
  </si>
  <si>
    <t>IC-10147</t>
  </si>
  <si>
    <t xml:space="preserve">Fact#: 365537 Rec#: 18964 ASOCIACION DE PROPIETARIOS III ETAPA LONDRES </t>
  </si>
  <si>
    <t>IC-10146</t>
  </si>
  <si>
    <t xml:space="preserve">Fact#: 365827 Rec#: 18963 ALVARADO BASURTO SEGUNDO GABRIEL </t>
  </si>
  <si>
    <t>IC-10145</t>
  </si>
  <si>
    <t xml:space="preserve">Fact#: 362443-364988 Rec#: 18962 FLORES ORTEGA MERCEDES ROCIO </t>
  </si>
  <si>
    <t>IC-10144</t>
  </si>
  <si>
    <t xml:space="preserve">Fact#: 364284 Rec#: 18961 VALLEJO MARTINEZ LEIDIZ DIANA </t>
  </si>
  <si>
    <t>IC-10143</t>
  </si>
  <si>
    <t xml:space="preserve">Fact#: 365302 Rec#: 18960 RODRIGUEZ VALVERDE MARGARITA ELIZABETH </t>
  </si>
  <si>
    <t>IC-10142</t>
  </si>
  <si>
    <t xml:space="preserve">Fact#: 363642 Rec#: 18959 MARIA ELENA MORA LUZCANDO </t>
  </si>
  <si>
    <t>IC-10141</t>
  </si>
  <si>
    <t xml:space="preserve">Fact#: 359336-361861-364414 Rec#: 18958 ESCANDON DIAZ FRANCISCO DAVID </t>
  </si>
  <si>
    <t>IC-10140</t>
  </si>
  <si>
    <t xml:space="preserve">Fact#: 361518-364073 Rec#: 18957 MORA GUERRERO HILDA ANTONIETA </t>
  </si>
  <si>
    <t>IC-10139</t>
  </si>
  <si>
    <t xml:space="preserve">Fact#: 357462-359930-362446 Rec#: 18956 LEMA PARCO JULIO CESAR </t>
  </si>
  <si>
    <t>IC-10138</t>
  </si>
  <si>
    <t xml:space="preserve">Fact#: 362900-365436 Rec#: 18955 ZAVALA AVELLAN NELSON MARTIN </t>
  </si>
  <si>
    <t>IC-10137</t>
  </si>
  <si>
    <t xml:space="preserve">Fact#: 364837 Rec#: 18954 LOPEZ MALDONADO CARLOS ROLANDO </t>
  </si>
  <si>
    <t>IC-10136</t>
  </si>
  <si>
    <t xml:space="preserve">Fact#: 362381-364926 Rec#: 18953 MORA FUENTES ALONSO GABRIEL </t>
  </si>
  <si>
    <t>IC-10135</t>
  </si>
  <si>
    <t xml:space="preserve">Fact#: 364174 Rec#: 18952 VERA GUZMAN SILVIA AZUCENA </t>
  </si>
  <si>
    <t>IC-10134</t>
  </si>
  <si>
    <t>N/D PACIFICO CANCELACIÓN DE FACTURA#7682240 OTECEL S.A. Y CUOTA 13/24</t>
  </si>
  <si>
    <t>Fact#: 365674 Rec#: 33719 JORGE ARTURO ZANABRIA VILLAMAR</t>
  </si>
  <si>
    <t>IC-10116</t>
  </si>
  <si>
    <t>Fact#: 363950 Rec#: 33718 XAVIER ALFREDO ZANABRIA VILLAMAR</t>
  </si>
  <si>
    <t>IC-10115</t>
  </si>
  <si>
    <t>Fact#: 363656 Rec#: 33717 CAROLINA AMALIA IDROVO PIEDRAHITA</t>
  </si>
  <si>
    <t>IC-10114</t>
  </si>
  <si>
    <t>Fact#: 4917 Rec#: 33716 FUNDACION AVSI</t>
  </si>
  <si>
    <t>IC-10113</t>
  </si>
  <si>
    <t xml:space="preserve">Fact#: 362889-365424 Rec#: 18951 QUINDE RENTERIA MARISELA ELIZABETH </t>
  </si>
  <si>
    <t>IC-10112</t>
  </si>
  <si>
    <t xml:space="preserve">Fact#: 358775-361298-363855 Rec#: 18950 LUIS JOSE VELASCO GONZALEZ </t>
  </si>
  <si>
    <t>IC-10111</t>
  </si>
  <si>
    <t xml:space="preserve">Fact#: 360360-362860-365394 Rec#: 18949 LUIS JOSE VELASCO GONZALEZ </t>
  </si>
  <si>
    <t>IC-10110</t>
  </si>
  <si>
    <t xml:space="preserve">Fact#: 358989-361509-364062 Rec#: 18948 MOROCHO CRUZ ELIZABETH MERCEDEZ </t>
  </si>
  <si>
    <t>IC-10109</t>
  </si>
  <si>
    <t xml:space="preserve">Fact#: 365765 Rec#: 18947 SAKURA HATSUMI INTERNACIONAL EXPORTADORA S.A </t>
  </si>
  <si>
    <t>IC-10108</t>
  </si>
  <si>
    <t xml:space="preserve">Fact#: 365959 Rec#: 18946 SAKURA HATSUMI INTERNACIONAL EXPORTADORA S.A </t>
  </si>
  <si>
    <t>IC-10107</t>
  </si>
  <si>
    <t xml:space="preserve">Fact#: 364487 Rec#: 18945 AMBALY ASHOKAN </t>
  </si>
  <si>
    <t>IC-10106</t>
  </si>
  <si>
    <t xml:space="preserve">Fact#: 364441 Rec#: 18944 JIMA BRAVO  JOSE FLORENCIO  </t>
  </si>
  <si>
    <t>IC-10105</t>
  </si>
  <si>
    <t xml:space="preserve">Fact#: 363491 Rec#: 18943 VICENTE GABRIEL VINUEZA MERINO </t>
  </si>
  <si>
    <t>IC-10104</t>
  </si>
  <si>
    <t xml:space="preserve">Fact#: 365956 Rec#: 18942 MAXIPAPER S.A </t>
  </si>
  <si>
    <t>IC-10103</t>
  </si>
  <si>
    <t xml:space="preserve">Fact#: 364443 Rec#: 18941 SEGOVIA TOMALA DENNIS ABEL </t>
  </si>
  <si>
    <t>IC-10102</t>
  </si>
  <si>
    <t xml:space="preserve">Fact#: 365378 Rec#: 18940 CHAVEZ MORA RITA TERESA </t>
  </si>
  <si>
    <t>IC-10101</t>
  </si>
  <si>
    <t xml:space="preserve">Fact#: 362379-364924 Rec#: 18939 VERA VELA ANA MARIA </t>
  </si>
  <si>
    <t>IC-10100</t>
  </si>
  <si>
    <t xml:space="preserve">Fact#: 362697-365250 Rec#: 18938 OCHOA RUIZ JORGE LUIS </t>
  </si>
  <si>
    <t>IC-10099</t>
  </si>
  <si>
    <t xml:space="preserve">Fact#: 358335-360872-363431 Rec#: 18937 DELIA AMPARO SALMERON ACOSTA </t>
  </si>
  <si>
    <t>IC-10098</t>
  </si>
  <si>
    <t xml:space="preserve">Fact#: 365243 Rec#: 18936 MATEO SANTILLAN FERNANDO XAVIER </t>
  </si>
  <si>
    <t>IC-10097</t>
  </si>
  <si>
    <t xml:space="preserve">Fact#: 358969-361490-364042 Rec#: 18935 MINCHALA ZAMBRANO TOBIA ANDRES </t>
  </si>
  <si>
    <t>IC-10096</t>
  </si>
  <si>
    <t xml:space="preserve">Fact#: 365677 Rec#: 33715 CONSTRU-YA S.A. </t>
  </si>
  <si>
    <t>IC-10088</t>
  </si>
  <si>
    <t xml:space="preserve">Fact#: 786-787 Rec#: 33713 F.V - AREA ANDINA S.A. </t>
  </si>
  <si>
    <t>IC-10080</t>
  </si>
  <si>
    <t>N/D PACIFICO TRANSF. CANCELACIÓN DE FACTURA#176106926, 176106927, 176106928, 176106929 CNT EP</t>
  </si>
  <si>
    <t>Fact#: 365881 Rec#: 33712 EMPRESA PUBLICA MUNICIPAL PARA LA GESTIÓN DE LA INNOVACIÓN  Y LA COMPETITIVIDAD, EP</t>
  </si>
  <si>
    <t>IC-10077</t>
  </si>
  <si>
    <t xml:space="preserve">Fact#: 365011 Rec#: 33711 CAGUANA VELESACA NORMA ALEXANDRA </t>
  </si>
  <si>
    <t>IC-10076</t>
  </si>
  <si>
    <t xml:space="preserve">Fact#: 365757 Rec#: 33710 VUMILATINA MEDICINA PREPAGADA S.A. </t>
  </si>
  <si>
    <t>IC-10075</t>
  </si>
  <si>
    <t>Fact#: 365792 Rec#: 33709 CAMPOS VELEZ HENRRY GONZALO</t>
  </si>
  <si>
    <t>IC-10066</t>
  </si>
  <si>
    <t>Fact#: 365884 Rec#: 33708 SERVICIO DE OFICINA COMPUTARIZADO SEROFICOM S.A.</t>
  </si>
  <si>
    <t>IC-10065</t>
  </si>
  <si>
    <t>Fact#: 365527 Rec#: 33707 ASOC. DE PROPIETARIOS URB. VIA AL SOL</t>
  </si>
  <si>
    <t>IC-10064</t>
  </si>
  <si>
    <t xml:space="preserve">Fact#: 365893 Rec#: 18934 LANDIVAR VELIZ CARLOS ALEX </t>
  </si>
  <si>
    <t>IC-10062</t>
  </si>
  <si>
    <t xml:space="preserve">Fact#: 364793 Rec#: 18933 RIVERA PINTO RAMONA ELIZABETH </t>
  </si>
  <si>
    <t>IC-10061</t>
  </si>
  <si>
    <t xml:space="preserve">Fact#: 361964-364508 Rec#: 18932 BENITEZ SIGUENZA CECILIA DEL CARMEN </t>
  </si>
  <si>
    <t>IC-10060</t>
  </si>
  <si>
    <t xml:space="preserve">Fact#: 365781 Rec#: 18931 VIOSCULPT ECUADOR S.A. </t>
  </si>
  <si>
    <t>IC-10059</t>
  </si>
  <si>
    <t xml:space="preserve">Fact#: 363419 Rec#: 18930 EDDA GLADYS PARRALES GOMEZ </t>
  </si>
  <si>
    <t>IC-10058</t>
  </si>
  <si>
    <t xml:space="preserve">Fact#: 365860 Rec#: 18929 LOPEZ FLOREZ CARLOS RAFAEL </t>
  </si>
  <si>
    <t>IC-10057</t>
  </si>
  <si>
    <t xml:space="preserve">Fact#: 365028 Rec#: 18928 GONZALEZ BARRERA ANABEL NATALI </t>
  </si>
  <si>
    <t>IC-10056</t>
  </si>
  <si>
    <t xml:space="preserve">Fact#: 362020-364560 Rec#: 18927 RAMOS PACHAY JOSE MANUEL </t>
  </si>
  <si>
    <t>IC-10055</t>
  </si>
  <si>
    <t xml:space="preserve">Fact#: 365361 Rec#: 18926 ICAZA RIVAS ENRIQUE MEDARDO </t>
  </si>
  <si>
    <t>IC-10054</t>
  </si>
  <si>
    <t xml:space="preserve">Fact#: 362892-365427 Rec#: 18925 MARTINEZ RAMOS CARLOS ANTONIO </t>
  </si>
  <si>
    <t>IC-10053</t>
  </si>
  <si>
    <t xml:space="preserve">Fact#: 358407-360942-363500 Rec#: 18924 MARIA DOLORES COBOS MARMOLEJO </t>
  </si>
  <si>
    <t>IC-10052</t>
  </si>
  <si>
    <t xml:space="preserve">Fact#: 362214-364760 Rec#: 18923 HERRERA LOOR GUILLERMO NILBERTO </t>
  </si>
  <si>
    <t>IC-10051</t>
  </si>
  <si>
    <t xml:space="preserve">Fact#: 4677-4914 Rec#: 18922 BORJA UYANA DANIEL GENARO </t>
  </si>
  <si>
    <t>IC-10050</t>
  </si>
  <si>
    <t xml:space="preserve">Fact#: 364310 Rec#: 18921 ROMERO LOPEZ ANDRES ROBERTO </t>
  </si>
  <si>
    <t>IC-10049</t>
  </si>
  <si>
    <t xml:space="preserve">Fact#: 359873-362388-364932 Rec#: 18920 CABEZAS QUINONEZ LEONELA KATHERINE </t>
  </si>
  <si>
    <t>IC-10048</t>
  </si>
  <si>
    <t xml:space="preserve">Fact#: 361976-364520 Rec#: 18919 ORTEGA CHAVEZ JUANA ALEJANDRINA </t>
  </si>
  <si>
    <t>IC-10047</t>
  </si>
  <si>
    <t xml:space="preserve">Fact#: 361463-364017 Rec#: 18918 VERONICA JAYONARA TENORIO QUIÑONEZ </t>
  </si>
  <si>
    <t>IC-10046</t>
  </si>
  <si>
    <t xml:space="preserve">Fact#: 362428-364973 Rec#: 18917 TOMALA CEDENO ANATOLIA ESTHER </t>
  </si>
  <si>
    <t>IC-10045</t>
  </si>
  <si>
    <t xml:space="preserve">Fact#: 361291-363848 Rec#: 18916 TEODOMIRO MAYO </t>
  </si>
  <si>
    <t>IC-10010</t>
  </si>
  <si>
    <t xml:space="preserve">Fact#: 361498-364052 Rec#: 18915 ROBAYO GONZALEZ ROBERTO JAVIER </t>
  </si>
  <si>
    <t>IC-10009</t>
  </si>
  <si>
    <t xml:space="preserve">Fact#: 361239-363794 Rec#: 18914 SANDRA ELIZABETH BARBERAN GUADAMUD </t>
  </si>
  <si>
    <t>IC-10008</t>
  </si>
  <si>
    <t xml:space="preserve">Fact#: 362238-364783 Rec#: 18913 AGUAYO SOLORZANO JOEL GEOVANNY </t>
  </si>
  <si>
    <t>IC-10007</t>
  </si>
  <si>
    <t xml:space="preserve">Fact#: 362150-364695 Rec#: 18912 VITE CALDERON PEDRO PABLO </t>
  </si>
  <si>
    <t>IC-10006</t>
  </si>
  <si>
    <t xml:space="preserve">Fact#: 362108-364652 Rec#: 18911 ROJAS MELONI LUIS FERNANDO </t>
  </si>
  <si>
    <t>IC-10005</t>
  </si>
  <si>
    <t xml:space="preserve">Fact#: 365891 Rec#: 18910 INDUSTRIA FERREHIERRO S.A.  </t>
  </si>
  <si>
    <t>IC-10004</t>
  </si>
  <si>
    <t xml:space="preserve">Fact#: 364177 Rec#: 18909 PINCAY RUIZ VICENTA MARLENE </t>
  </si>
  <si>
    <t>IC-10003</t>
  </si>
  <si>
    <t xml:space="preserve">Fact#: 358681-361207-363763 Rec#: 18908 PACO OLMEDO ORNA AYMACANA </t>
  </si>
  <si>
    <t>IC-10002</t>
  </si>
  <si>
    <t xml:space="preserve">Fact#: 361899-364449 Rec#: 18907 NEIRA PILLASAGUA ROSA DEL CARMEN </t>
  </si>
  <si>
    <t>IC-10001</t>
  </si>
  <si>
    <t xml:space="preserve">Fact#: 362274-364821 Rec#: 18906 MORENO TELLO CELI DURINDANA </t>
  </si>
  <si>
    <t>IC-10000</t>
  </si>
  <si>
    <t xml:space="preserve">Fact#: 358739-361262-363817 Rec#: 18905 NILO JUSTINO GUERRERO INDIO </t>
  </si>
  <si>
    <t>IC-9999</t>
  </si>
  <si>
    <t xml:space="preserve">Fact#: 361807-364359 Rec#: 18904 VILLEGAS BASTIDAS JOSE ALFREDO </t>
  </si>
  <si>
    <t>IC-9998</t>
  </si>
  <si>
    <t xml:space="preserve">Fact#: 363757 Rec#: 18903 ULISES MARTIN VARGAS FIGUEROA </t>
  </si>
  <si>
    <t>IC-9997</t>
  </si>
  <si>
    <t xml:space="preserve">Fact#: 361306-363862 Rec#: 18902 FELIX EDUARDO CARRERA CEDEÑO </t>
  </si>
  <si>
    <t>IC-9996</t>
  </si>
  <si>
    <t xml:space="preserve">Fact#: 4753 Rec#: 18901 CRUZ JOSE AMABLE </t>
  </si>
  <si>
    <t>IC-9995</t>
  </si>
  <si>
    <t xml:space="preserve">Fact#: 360148-362668-365218 Rec#: 18900 MALDONADO SANDOYA JOHANNA MARIANELA </t>
  </si>
  <si>
    <t>IC-9994</t>
  </si>
  <si>
    <t>N/D POR COMISIONES DE WESTERN UNION POR RECAUDACION DEL 02/07/2021 AL 08/07/2021</t>
  </si>
  <si>
    <t>Fact#: 365740 Rec#: 18891 SOLUCIONES GLOBALES S.A GLOBFAST</t>
  </si>
  <si>
    <t>IC-10792</t>
  </si>
  <si>
    <t>Fact#: 365741 Rec#: 18890 SOLUCIONES GLOBALES S.A GLOBFAST</t>
  </si>
  <si>
    <t>IC-10791</t>
  </si>
  <si>
    <t>Fact#: 363392 Rec#: 33706 CONSORCIO ECUATORIANO DE TELECOMUNICACIONES S.A. CONECEL</t>
  </si>
  <si>
    <t>IC-10031</t>
  </si>
  <si>
    <t>Fact#: 363878 Rec#: 33705 AIMARA RODRIGUEZ FERNANDEZ</t>
  </si>
  <si>
    <t>IC-10017</t>
  </si>
  <si>
    <t>Fact#: 363556 Rec#: 33704 ARMANDO ROBERTO  YAGUAL BRITO</t>
  </si>
  <si>
    <t>IC-10016</t>
  </si>
  <si>
    <t>Fact#: 361361-363914 Rec#: 33703 RUTH ANGELICA VERDEZOTO GAIBOR</t>
  </si>
  <si>
    <t>IC-10015</t>
  </si>
  <si>
    <t>Fact#: 360935-363494 Rec#: 33702 FAUSTO LEONARDO  ORTIZ DE LA CADENA</t>
  </si>
  <si>
    <t>IC-10014</t>
  </si>
  <si>
    <t xml:space="preserve">Fact#: 362247-364791 Rec#: 18899 PEREZ ASENCIO LUCIANO ALBERTO </t>
  </si>
  <si>
    <t>IC-9993</t>
  </si>
  <si>
    <t xml:space="preserve">Fact#: 362142-364687 Rec#: 18898 BERMEO ANDRADE RITA AZUCENA </t>
  </si>
  <si>
    <t>IC-9992</t>
  </si>
  <si>
    <t xml:space="preserve">Fact#: 361936-364485 Rec#: 18897 NEIRA LOY EDISON GUSTAVO </t>
  </si>
  <si>
    <t>IC-9991</t>
  </si>
  <si>
    <t xml:space="preserve">Fact#: 362016-364556 Rec#: 18896 FIGUEROA RIOS MIGUEL IBSEN </t>
  </si>
  <si>
    <t>IC-9990</t>
  </si>
  <si>
    <t xml:space="preserve">Fact#: 364579 Rec#: 18895 VERA VELOZ LISSETTE IRENE </t>
  </si>
  <si>
    <t>IC-9989</t>
  </si>
  <si>
    <t xml:space="preserve">Fact#: 4511-4742 Rec#: 18894 SILVA REA OLIVO AMADO </t>
  </si>
  <si>
    <t>IC-9988</t>
  </si>
  <si>
    <t xml:space="preserve">Fact#: 363055-365650 Rec#: 18893 FOODSERVEC FOOD SERVICE ECUADOR S.A </t>
  </si>
  <si>
    <t>IC-9987</t>
  </si>
  <si>
    <t xml:space="preserve">Fact#: 4782 Rec#: 18892 GUTIERREZ ALVAREZ TERESA EUGENIA </t>
  </si>
  <si>
    <t>IC-9986</t>
  </si>
  <si>
    <t xml:space="preserve">Fact#: 362281-364827 Rec#: 18889 MENDIETA VILLALVA ROSA MARIA </t>
  </si>
  <si>
    <t>IC-9983</t>
  </si>
  <si>
    <t xml:space="preserve">Fact#: 364127 Rec#: 18888 MERCHAN  PEREZ FABIAN BERNARDINO </t>
  </si>
  <si>
    <t>IC-9982</t>
  </si>
  <si>
    <t xml:space="preserve">Fact#: 360912-363470 Rec#: 18887 ELSIE RUTH  ZERDA BARRENO </t>
  </si>
  <si>
    <t>IC-9981</t>
  </si>
  <si>
    <t xml:space="preserve">Fact#: 364651 Rec#: 18886 BHURANI SUMEET </t>
  </si>
  <si>
    <t>IC-9980</t>
  </si>
  <si>
    <t xml:space="preserve">Fact#: 362494-365036 Rec#: 18885 AVILES ECHEVER GUSTAVO MICHAEL </t>
  </si>
  <si>
    <t>IC-9979</t>
  </si>
  <si>
    <t xml:space="preserve">Fact#: 365633 Rec#: 33701 OPENGROUP S.A. </t>
  </si>
  <si>
    <t>IC-9972</t>
  </si>
  <si>
    <t xml:space="preserve">Fact#: 365546 Rec#: 33700 LG ELECTRONICS PANAMA S.A </t>
  </si>
  <si>
    <t>IC-9971</t>
  </si>
  <si>
    <t xml:space="preserve">Fact#: 365142 Rec#: 33698 DE SANTIS NEIRA JUAN JAIME CRISTIAN </t>
  </si>
  <si>
    <t>IC-9955</t>
  </si>
  <si>
    <t>GUALAN HIDALGO MARCO ANTONIO ABONA SGTE FACTURA, BCO PACIFICO POR DEP EN CTA #DOC TBBA-02-0007-FC_USER</t>
  </si>
  <si>
    <t>AT-3311</t>
  </si>
  <si>
    <t xml:space="preserve">Fact#: 362244 Rec#: 33697 GUALAN HIDALGO MARCO ANTONIO </t>
  </si>
  <si>
    <t>IC-9954</t>
  </si>
  <si>
    <t xml:space="preserve">Fact#: 364213 Rec#: 18884 ARROBA VALENCIA  JULIO ZENON  </t>
  </si>
  <si>
    <t>IC-9951</t>
  </si>
  <si>
    <t xml:space="preserve">Fact#: 361282-363839 Rec#: 18883 CECILIA ISABEL PORTILLA ESPINOZA </t>
  </si>
  <si>
    <t>IC-9950</t>
  </si>
  <si>
    <t xml:space="preserve">Fact#: 363880 Rec#: 18882 DAYANNA ANABELL BAQUERIZO AQUINO </t>
  </si>
  <si>
    <t>IC-9949</t>
  </si>
  <si>
    <t xml:space="preserve">Fact#: 362362-364907 Rec#: 18881 VERA DEL PEZO DOLORES VICTORIA </t>
  </si>
  <si>
    <t>IC-9948</t>
  </si>
  <si>
    <t xml:space="preserve">Fact#: 361804-364356 Rec#: 18880 ESCOBAR HERRERA EDISON EDUARDO </t>
  </si>
  <si>
    <t>IC-9947</t>
  </si>
  <si>
    <t xml:space="preserve">Fact#: 359087-361604-364161 Rec#: 18879 CHESME BONILLA NATIVIDAD ELIZABETH </t>
  </si>
  <si>
    <t>IC-9946</t>
  </si>
  <si>
    <t xml:space="preserve">Fact#: 365419 Rec#: 18878 GONZALEZ CHINEA HUMBERTO </t>
  </si>
  <si>
    <t>IC-9945</t>
  </si>
  <si>
    <t xml:space="preserve">Fact#: 365644 Rec#: 18877 FILUS S.A </t>
  </si>
  <si>
    <t>IC-9944</t>
  </si>
  <si>
    <t xml:space="preserve">Fact#: 365643 Rec#: 18876 FILUS S.A </t>
  </si>
  <si>
    <t>IC-9943</t>
  </si>
  <si>
    <t xml:space="preserve">Fact#: 365762 Rec#: 18875 CORPORACION DE TRANSPORTISTAS DEL ECUADOR S.A. </t>
  </si>
  <si>
    <t>IC-9942</t>
  </si>
  <si>
    <t xml:space="preserve">Fact#: 365979 Rec#: 18874 ASESORAMIENTO GLOBAL INTEGRAL ABOGADOS ABBHV S.A.  </t>
  </si>
  <si>
    <t>IC-9941</t>
  </si>
  <si>
    <t xml:space="preserve">Fact#: 360917-363475 Rec#: 18873 EDDY MANUEL CHAVEZ CEDEÑO </t>
  </si>
  <si>
    <t>IC-9940</t>
  </si>
  <si>
    <t xml:space="preserve">Fact#: 361512-364066 Rec#: 18872 ESTUPIÑAN BAJAÑA JORDAN EDWARD </t>
  </si>
  <si>
    <t>IC-9939</t>
  </si>
  <si>
    <t xml:space="preserve">Fact#: 364132 Rec#: 18871 QUIÑONEZ VILLOTA KATTY ELIANA </t>
  </si>
  <si>
    <t>IC-9938</t>
  </si>
  <si>
    <t xml:space="preserve">Fact#: 358915-361435-363988 Rec#: 18870 DAVID PETER CHAVEZ GUALE </t>
  </si>
  <si>
    <t>IC-9937</t>
  </si>
  <si>
    <t xml:space="preserve">Fact#: 365226 Rec#: 18869 ROSARIO GRANDA SANDRA KARINA </t>
  </si>
  <si>
    <t>IC-9936</t>
  </si>
  <si>
    <t xml:space="preserve">Fact#: 364139 Rec#: 18868 SANCHEZ CARRIEL NARCISA DE JESUS </t>
  </si>
  <si>
    <t>IC-9935</t>
  </si>
  <si>
    <t xml:space="preserve">Fact#: 4491-4723 Rec#: 18867 GARCIA RAMOS JOSE RIGOBERTO </t>
  </si>
  <si>
    <t>IC-9934</t>
  </si>
  <si>
    <t xml:space="preserve">Fact#: 4492-4724 Rec#: 18866 GARCIA RAMOS JOSE RIGOBERTO </t>
  </si>
  <si>
    <t>IC-9933</t>
  </si>
  <si>
    <t xml:space="preserve">Fact#: 341872-345395-347897-352526-354870-359737 Rec#: 18865 BAQUE MAGALLANES ENMA VERONICA </t>
  </si>
  <si>
    <t>IC-9932</t>
  </si>
  <si>
    <t xml:space="preserve">Fact#: 363254-365846 Rec#: 18864 MIRANDA COPPIANO JUAN CARLOS </t>
  </si>
  <si>
    <t>IC-9931</t>
  </si>
  <si>
    <t xml:space="preserve">Fact#: 365221 Rec#: 18863 BRIONES ALVARADO MERCEDES MARLENE </t>
  </si>
  <si>
    <t>IC-9930</t>
  </si>
  <si>
    <t xml:space="preserve">Fact#: 361422-363975 Rec#: 18862 RAWAD MACHLB BZEIH BARAKAT </t>
  </si>
  <si>
    <t>IC-9929</t>
  </si>
  <si>
    <t xml:space="preserve">Fact#: 364216 Rec#: 18861 CAZAR ERAZO RODRIGO ARTURO </t>
  </si>
  <si>
    <t>IC-9928</t>
  </si>
  <si>
    <t xml:space="preserve">Fact#: 362972-365569 Rec#: 18860 IGLESIA DE JESUCRISTO SUD </t>
  </si>
  <si>
    <t>IC-9927</t>
  </si>
  <si>
    <t>Fact#: 365912 Rec#: 33696 ADMINASES S A</t>
  </si>
  <si>
    <t>IC-9926</t>
  </si>
  <si>
    <t>Fact#: 364385 Rec#: 33695 REIMBERG BADUY PETER PAUL</t>
  </si>
  <si>
    <t>IC-9925</t>
  </si>
  <si>
    <t>Fact#: 365624 Rec#: 33694 ANEMASA S.A.</t>
  </si>
  <si>
    <t>IC-9924</t>
  </si>
  <si>
    <t>Fact#: 365620 Rec#: 33693 AUTOMERCADO S.A.</t>
  </si>
  <si>
    <t>IC-9923</t>
  </si>
  <si>
    <t>Fact#: 365621 Rec#: 33692 AUTOMERCADO S.A.</t>
  </si>
  <si>
    <t>IC-9922</t>
  </si>
  <si>
    <t>Fact#: 364365 Rec#: 33691 MANRIQUE OSORIO XAVIER ENRIQUE</t>
  </si>
  <si>
    <t>IC-9921</t>
  </si>
  <si>
    <t>Fact#: 363774 Rec#: 33690 ALFREDO GEOVANNY SANCHEZ BENAVIDES</t>
  </si>
  <si>
    <t>IC-9920</t>
  </si>
  <si>
    <t>Fact#: 364729 Rec#: 33689 ALFREDO GEOVANNY SANCHEZ BENAVIDES</t>
  </si>
  <si>
    <t>IC-9919</t>
  </si>
  <si>
    <t>Fact#: 364478 Rec#: 33688 VELIZ CASTRO RICARDO XAVIER</t>
  </si>
  <si>
    <t>IC-9918</t>
  </si>
  <si>
    <t>Fact#: 365641 Rec#: 33687 ELECTROMOOM S.A.</t>
  </si>
  <si>
    <t>IC-9917</t>
  </si>
  <si>
    <t>KARINA PATRICIA GIRALDO MONTERO ABONA SGTE FACTURA, PAGO WESTERN UNION</t>
  </si>
  <si>
    <t>AT-3309</t>
  </si>
  <si>
    <t>VISA - MASTERCARD - PACIFICARD CANCELACION PAGO DEL CLIENTE RIERA ORDONEZ MIGUEL ANGEL POR PAYMENTS</t>
  </si>
  <si>
    <t>NC-4</t>
  </si>
  <si>
    <t xml:space="preserve">Fact#: 359683-362199-364745 Rec#: 18859 BURGOS GOYA MARLIE  KATHERINE </t>
  </si>
  <si>
    <t>IC-9885</t>
  </si>
  <si>
    <t xml:space="preserve">Fact#: 362895-365431 Rec#: 18858 CARRERA MOYANO DEMETRIO ARNOLDO </t>
  </si>
  <si>
    <t>IC-9884</t>
  </si>
  <si>
    <t xml:space="preserve">Fact#: 361451-364005 Rec#: 18857 PEDRO ROBERTO MERELLO LOPEZ </t>
  </si>
  <si>
    <t>IC-9883</t>
  </si>
  <si>
    <t xml:space="preserve">Fact#: 362134-364679 Rec#: 18856 MACIAS PENAFIEL KATTY MARIBEL </t>
  </si>
  <si>
    <t>IC-9882</t>
  </si>
  <si>
    <t xml:space="preserve">Fact#: 360009-362524-365067 Rec#: 18855 PRIETO VEGA MARTHA MARIA ELIZABETH </t>
  </si>
  <si>
    <t>IC-9881</t>
  </si>
  <si>
    <t xml:space="preserve">Fact#: 359260-361783-364335 Rec#: 18854 GUARDINI PRIETO ADOLFO GIUSEPPE </t>
  </si>
  <si>
    <t>IC-9880</t>
  </si>
  <si>
    <t xml:space="preserve">Fact#: 4482-4713 Rec#: 18853 SANCHEZ RIOS FERNANDO ALEXIS </t>
  </si>
  <si>
    <t>IC-9879</t>
  </si>
  <si>
    <t xml:space="preserve">Fact#: 363606 Rec#: 18852 JULIO CESAR MONCAYO CRESPIN </t>
  </si>
  <si>
    <t>IC-9878</t>
  </si>
  <si>
    <t xml:space="preserve">Fact#: 361648-364203 Rec#: 18851 SALEM ONETO MARIA AUXILIADORA </t>
  </si>
  <si>
    <t>IC-9877</t>
  </si>
  <si>
    <t xml:space="preserve">Fact#: 360941-363499 Rec#: 18850 MARCOS ALFREDO CHANG HI FONG </t>
  </si>
  <si>
    <t>IC-9876</t>
  </si>
  <si>
    <t xml:space="preserve">Fact#: 362664-365214 Rec#: 18849 PACHECO SOLEDISPA BORIS ALEXIS </t>
  </si>
  <si>
    <t>IC-9875</t>
  </si>
  <si>
    <t xml:space="preserve">Fact#: 365329 Rec#: 18848 PINCAY BAQUE DAYSI PETRONILA </t>
  </si>
  <si>
    <t>IC-9874</t>
  </si>
  <si>
    <t xml:space="preserve">Fact#: 359949-362464-365006 Rec#: 18847 VALLEJO MEDRANDA YURI MAURICIO </t>
  </si>
  <si>
    <t>IC-9873</t>
  </si>
  <si>
    <t xml:space="preserve">Fact#: 357812-360282-362785 Rec#: 18846 PINICAIZA VENEGAS JEAN CARLOS </t>
  </si>
  <si>
    <t>IC-9872</t>
  </si>
  <si>
    <t xml:space="preserve">Fact#: 4483-4714 Rec#: 18845 CACUANGO LINCANGO EDISON FABIAN </t>
  </si>
  <si>
    <t>IC-9871</t>
  </si>
  <si>
    <t xml:space="preserve">Fact#: 361407-363960 Rec#: 18844 CARMEN LUISA PORTUGAL JACOME </t>
  </si>
  <si>
    <t>IC-9870</t>
  </si>
  <si>
    <t xml:space="preserve">Fact#: 361897-364447 Rec#: 18843 PEREIRA CACERES KETTY DEL ROCIO </t>
  </si>
  <si>
    <t>IC-9869</t>
  </si>
  <si>
    <t xml:space="preserve">Fact#: 365367 Rec#: 18842 BERMUDEZ COROZO DIANA ELIZABETH </t>
  </si>
  <si>
    <t>IC-9868</t>
  </si>
  <si>
    <t xml:space="preserve">Fact#: 364004 Rec#: 18841 OSCAR LEONEL MONTERO HINOJOSA </t>
  </si>
  <si>
    <t>IC-9867</t>
  </si>
  <si>
    <t xml:space="preserve">Fact#: 360841-363402 Rec#: 18840 SONNIA VANESSA AVILA ESPINOZA </t>
  </si>
  <si>
    <t>IC-9866</t>
  </si>
  <si>
    <t xml:space="preserve">Fact#: 361403-363956 Rec#: 18839 MARITZA MABEL USHIÑA GIRALDO </t>
  </si>
  <si>
    <t>IC-9865</t>
  </si>
  <si>
    <t xml:space="preserve">Fact#: 358923-361443-363997 Rec#: 18838 KARINA PATRICIA GIRALDO MONTERO </t>
  </si>
  <si>
    <t>IC-9864</t>
  </si>
  <si>
    <t xml:space="preserve">Fact#: 353429-355860-358343 Rec#: 18837 MELVA PATRICIA TORRES ALMEIDA </t>
  </si>
  <si>
    <t>IC-9863</t>
  </si>
  <si>
    <t xml:space="preserve">Fact#: 359434-361959-364505 Rec#: 18836 LOPEZ JARA PATRICIO ALBERTO </t>
  </si>
  <si>
    <t>IC-9862</t>
  </si>
  <si>
    <t xml:space="preserve">Fact#: 358867-361389-363942 Rec#: 18835 JOSE EDUARDO GUILLEN VELEZ </t>
  </si>
  <si>
    <t>IC-9861</t>
  </si>
  <si>
    <t xml:space="preserve">Fact#: 363698 Rec#: 18834 CARLOS IVAN AGUIRRE GARCIA </t>
  </si>
  <si>
    <t>IC-9860</t>
  </si>
  <si>
    <t>Fact#: 4719 Rec#: 33685 GUATEMAL COLIMBA JUAN BAUTISTA</t>
  </si>
  <si>
    <t>IC-9855</t>
  </si>
  <si>
    <t>Fact#: 362106-364650 Rec#: 33684 CASTRO CASTILLO BYRON MANUEL</t>
  </si>
  <si>
    <t>IC-9854</t>
  </si>
  <si>
    <t>Fact#: 363465 Rec#: 33683 ALVARO CORNEJO RODRIGUEZ</t>
  </si>
  <si>
    <t>IC-9853</t>
  </si>
  <si>
    <t xml:space="preserve">Fact#: 365191 Rec#: 33682 BAZURTO MONTIEL PILAR CLARIBEL </t>
  </si>
  <si>
    <t>IC-9852</t>
  </si>
  <si>
    <t xml:space="preserve">Fact#: 358563-361098 Rec#: 33681 LUIS ANTONIO CARVAJAL TORAL </t>
  </si>
  <si>
    <t>IC-9851</t>
  </si>
  <si>
    <t xml:space="preserve">Fact#: 364788 Rec#: 33679 GUALAN HIDALGO MARCO ANTONIO </t>
  </si>
  <si>
    <t>IC-9832</t>
  </si>
  <si>
    <t xml:space="preserve">Fact#: 364787 Rec#: 33678 GUALAN HIDALGO MARCO ANTONIO </t>
  </si>
  <si>
    <t>IC-9831</t>
  </si>
  <si>
    <t>N/D PACIFICO TRANSF. CANCELACIÓN DE FACTURA#176106930 CNT EP</t>
  </si>
  <si>
    <t>N/D PACIFICO TRANSF. PAGO PLLAS. IESS NORMALES MES DE JUNIO 2021, COMP#144730172</t>
  </si>
  <si>
    <t>N/D PACIFICO TRANSF. PAGO PLLAS. IESS PREST. HIPOTECARIO MES DE JUNIO 2021, COMP#11750169</t>
  </si>
  <si>
    <t>N/D PACIFICO TRANSF. PAGO PLLAS. IESS PREST. QUIROGRAFARIOS MES DE JUNIO 2021, COMP#34662711</t>
  </si>
  <si>
    <t>N/D PACIFICO TRANSF. PAGO PLLAS. IESS FONDOS DE RESERVA MES DE JUNIO 2021, COMP#21239354</t>
  </si>
  <si>
    <t>N/D PACIFICO TRANSF. PAGO PLLAS. IESS NORMALES MES DE JUN 2021, COMP#144730122</t>
  </si>
  <si>
    <t xml:space="preserve">Fact#: 360847-363407 Rec#: 33677 KATHERINE MALENA CHILUIZA GARCIA </t>
  </si>
  <si>
    <t>IC-9829</t>
  </si>
  <si>
    <t>Fact#: 364937 Rec#: 33676 SALTOS MATA FILADELFO VLADIMIR</t>
  </si>
  <si>
    <t>IC-9809</t>
  </si>
  <si>
    <t>Fact#: 362908-365444 Rec#: 33675 GALEANO GARCIA LUIS ENRIQUE</t>
  </si>
  <si>
    <t>IC-9808</t>
  </si>
  <si>
    <t>Fact#: 365658 Rec#: 33674 CHRISTIAN JAVIER MIDEROS ROMERO</t>
  </si>
  <si>
    <t>IC-9807</t>
  </si>
  <si>
    <t>Fact#: 362479-365021 Rec#: 33673 ANDRADE FLORENCIA  EMILIO JOSE</t>
  </si>
  <si>
    <t>IC-9806</t>
  </si>
  <si>
    <t>Fact#: 364358 Rec#: 33672 CASTILLO PALMA DANIEL ALFREDO</t>
  </si>
  <si>
    <t>IC-9805</t>
  </si>
  <si>
    <t xml:space="preserve">Fact#: 360462-365600-365601 Rec#: 33671 REFRIGERACIÓN INDUSTRIAL CORNEJO REFRICOR-EC CIA. </t>
  </si>
  <si>
    <t>IC-9804</t>
  </si>
  <si>
    <t xml:space="preserve">Fact#: 363800 Rec#: 18833 GIOVANNY FRANCISCO TOLOZANO YEPEZ </t>
  </si>
  <si>
    <t>IC-9784</t>
  </si>
  <si>
    <t xml:space="preserve">Fact#: 364251 Rec#: 18832 GOMEZ CALDERON ALEXANDRA ELIZABETH </t>
  </si>
  <si>
    <t>IC-9783</t>
  </si>
  <si>
    <t xml:space="preserve">Fact#: 363126-365722 Rec#: 18831 TECNOLOGIAS DE BUSINESS S.A  TECBUSINESS </t>
  </si>
  <si>
    <t>IC-9782</t>
  </si>
  <si>
    <t xml:space="preserve">Fact#: 360512-363056-365651 Rec#: 18830 JORGE LUIS ORTIZ MOLINA </t>
  </si>
  <si>
    <t>IC-9781</t>
  </si>
  <si>
    <t xml:space="preserve">Fact#: 357241-359706-362221 Rec#: 18829 ARBOLEDA CORTEZ CRUZ </t>
  </si>
  <si>
    <t>IC-9780</t>
  </si>
  <si>
    <t xml:space="preserve">Fact#: 4787 Rec#: 18828 GUERRERO CASTRO ROSA ELVIRA </t>
  </si>
  <si>
    <t>IC-9779</t>
  </si>
  <si>
    <t xml:space="preserve">Fact#: 365867 Rec#: 18827 PAN ZI </t>
  </si>
  <si>
    <t>IC-9778</t>
  </si>
  <si>
    <t xml:space="preserve">Fact#: 365866 Rec#: 18826 PAN ZI </t>
  </si>
  <si>
    <t>IC-9777</t>
  </si>
  <si>
    <t xml:space="preserve">Fact#: 360173-362695-365248 Rec#: 18825 LABORDA. JUAN CRUZ </t>
  </si>
  <si>
    <t>IC-9776</t>
  </si>
  <si>
    <t xml:space="preserve">Fact#: 361756-364307 Rec#: 18824 PARRALES GONZALEZ NIXA JASMIN </t>
  </si>
  <si>
    <t>IC-9775</t>
  </si>
  <si>
    <t xml:space="preserve">Fact#: 364196 Rec#: 18823 BAÑOS BARRAGAN FLOR AMERICA </t>
  </si>
  <si>
    <t>IC-9774</t>
  </si>
  <si>
    <t xml:space="preserve">Fact#: 362939-365536 Rec#: 18822 ASOCIACION DE PROPIETARIOS VALLE ALTO ETAPA PARIS </t>
  </si>
  <si>
    <t>IC-9773</t>
  </si>
  <si>
    <t xml:space="preserve">Fact#: 362645-365187 Rec#: 18821 HIDROVO BARREIRO JOSE MIGUEL RUBEN </t>
  </si>
  <si>
    <t>IC-9772</t>
  </si>
  <si>
    <t xml:space="preserve">Fact#: 289399-291713-294039 Rec#: 18820 RODRIGUEZ PLUA DOLORES MARIA </t>
  </si>
  <si>
    <t>IC-9771</t>
  </si>
  <si>
    <t xml:space="preserve">Fact#: 363051-365646 Rec#: 18819 FORMICONSTRUC S.A. </t>
  </si>
  <si>
    <t>IC-9770</t>
  </si>
  <si>
    <t xml:space="preserve">Fact#: 364046 Rec#: 18818 YAGUAL GOMEZ JOHAN ALEJANDRO </t>
  </si>
  <si>
    <t>IC-9769</t>
  </si>
  <si>
    <t xml:space="preserve">Fact#: 363754 Rec#: 18817 WILLINGTON HUGO ROSALES MEDINA </t>
  </si>
  <si>
    <t>IC-9768</t>
  </si>
  <si>
    <t xml:space="preserve">Fact#: 358658-361184-363741 Rec#: 18816 ANGELICA KATTY CALDERON BARRIOS </t>
  </si>
  <si>
    <t>IC-9767</t>
  </si>
  <si>
    <t xml:space="preserve">Fact#: 364110 Rec#: 18815 AGUILAR AVILES ANDREA CAROLINA </t>
  </si>
  <si>
    <t>IC-9766</t>
  </si>
  <si>
    <t xml:space="preserve">Fact#: 363731 Rec#: 18814 KEVIN BLADIMIR PONCE GREFA </t>
  </si>
  <si>
    <t>IC-9765</t>
  </si>
  <si>
    <t xml:space="preserve">Fact#: 365869 Rec#: 18813 VDS C.C.C </t>
  </si>
  <si>
    <t>IC-9764</t>
  </si>
  <si>
    <t xml:space="preserve">Fact#: 362219-364765 Rec#: 18812 BARZOLA ARREAGA IVAN ABEL </t>
  </si>
  <si>
    <t>IC-9763</t>
  </si>
  <si>
    <t xml:space="preserve">Fact#: 364831 Rec#: 18811 VILLAMAR CARRANZA MARISOL DEL PILAR </t>
  </si>
  <si>
    <t>IC-9762</t>
  </si>
  <si>
    <t xml:space="preserve">Fact#: 364140 Rec#: 18810 GAVINO LARREATEGUI  JUAN ALFREDO  </t>
  </si>
  <si>
    <t>IC-9761</t>
  </si>
  <si>
    <t xml:space="preserve">Fact#: 365963 Rec#: 33670 ROMCOEL S.A. </t>
  </si>
  <si>
    <t>IC-9742</t>
  </si>
  <si>
    <t xml:space="preserve">Fact#: 363373 Rec#: 33669 ROMCOEL S.A. </t>
  </si>
  <si>
    <t>IC-9741</t>
  </si>
  <si>
    <t>VARGAS ZAMBRANO HILDA MARIA ABONA SGTES FACTURAS, BCO PACIFICO POR TRANSFERENCIA #DOC 1945</t>
  </si>
  <si>
    <t>AT-3306</t>
  </si>
  <si>
    <t>AMERICAN EXPRESS CANCELACION DEBITO TARJETAS GUAYAQUIL-PAGO DE FACT 363663- 363958- 364086- 365761- 365763- 364342- 364581- 364674- 364782- 365681- 362354- 364899- 364830- 363868- 364832- 364630- 364776- 364857- 365877- 365032- 365083- 365065- 365124-</t>
  </si>
  <si>
    <t>VISA - MASTERCARD - PACIFICARD CANCELACION DEBITO TARJETAS GUAYAQUIL-PAGO DE FACT 365235</t>
  </si>
  <si>
    <t>VISA - MASTERCARD - PACIFICARD CANCELACION DEBITO TARJETAS GUAYAQUIL- PAGO DE FACT 363635- 365578- 363673- 363889- 365654- 365655- 365662-364076- 363892  -364664- 365031-365016-365055-4842- 365164- 365352- 365493   POR DEP EN CTA #DOC 1945</t>
  </si>
  <si>
    <t xml:space="preserve">Fact#: 357624-360099-362616 Rec#: 18809 RODRIGUEZ PALMA NELSON IVAN </t>
  </si>
  <si>
    <t>IC-9738</t>
  </si>
  <si>
    <t xml:space="preserve">Fact#: 362753-365300 Rec#: 18808 REDROBAN MORA MAXIMO PATRICIO </t>
  </si>
  <si>
    <t>IC-9737</t>
  </si>
  <si>
    <t xml:space="preserve">Fact#: 361130-363688 Rec#: 18807 XIMENA DE LOURDES VASQUEZ HINOJOSA </t>
  </si>
  <si>
    <t>IC-9736</t>
  </si>
  <si>
    <t xml:space="preserve">Fact#: 363417 Rec#: 18806 LIDIA JUDITH OJEDA RUIZ </t>
  </si>
  <si>
    <t>IC-9735</t>
  </si>
  <si>
    <t xml:space="preserve">Fact#: 4777 Rec#: 18805 SALINAS GONZALEZ JAIME PATRICIO </t>
  </si>
  <si>
    <t>IC-9734</t>
  </si>
  <si>
    <t xml:space="preserve">Fact#: 360305-362808-365346 Rec#: 18804 VERA GUZMAN ISMAEL ANIBAL </t>
  </si>
  <si>
    <t>IC-9733</t>
  </si>
  <si>
    <t xml:space="preserve">Fact#: 359779-362293-364838 Rec#: 18803 MACIAS CASTRO GINA MAYRA </t>
  </si>
  <si>
    <t>IC-9732</t>
  </si>
  <si>
    <t xml:space="preserve">Fact#: 365519 Rec#: 18802 CANARTE SALVATIERRA LUIS ALFONSO </t>
  </si>
  <si>
    <t>IC-9731</t>
  </si>
  <si>
    <t xml:space="preserve">Fact#: 365742 Rec#: 18801 R.C.N CONSTRUCIONES S.A </t>
  </si>
  <si>
    <t>IC-9730</t>
  </si>
  <si>
    <t xml:space="preserve">Fact#: 365743 Rec#: 18800 R.C.N CONSTRUCIONES S.A </t>
  </si>
  <si>
    <t>IC-9729</t>
  </si>
  <si>
    <t xml:space="preserve">Fact#: 364354 Rec#: 18799 AGUIRRE HURTADO KATHERINE ELIZABETH </t>
  </si>
  <si>
    <t>IC-9728</t>
  </si>
  <si>
    <t xml:space="preserve">Fact#: 361994-364536 Rec#: 18798 ANDRADE AMOROZO AUGUSTO GUIDO </t>
  </si>
  <si>
    <t>IC-9727</t>
  </si>
  <si>
    <t xml:space="preserve">Fact#: 4795 Rec#: 18797 IZA PUMASUNTA JOSSELYN LIZBETH </t>
  </si>
  <si>
    <t>IC-9726</t>
  </si>
  <si>
    <t xml:space="preserve">Fact#: 363735 Rec#: 18796 UBALDO HELIODORO MOTOCHE MEDINA </t>
  </si>
  <si>
    <t>IC-9725</t>
  </si>
  <si>
    <t xml:space="preserve">Fact#: 365447 Rec#: 18795 VERA ROJAS PABLO MARCELO </t>
  </si>
  <si>
    <t>IC-9724</t>
  </si>
  <si>
    <t xml:space="preserve">Fact#: 364413 Rec#: 18794 MOREIRA VELEZ MANUEL ISIDRO </t>
  </si>
  <si>
    <t>IC-9723</t>
  </si>
  <si>
    <t xml:space="preserve">Fact#: 365411 Rec#: 18793 SOLORZANO MURILLO WILLIAM WILFRIDO </t>
  </si>
  <si>
    <t>IC-9722</t>
  </si>
  <si>
    <t xml:space="preserve">Fact#: 364122 Rec#: 18792 CABEZA BENITEZ MONSERRATE FATIMA </t>
  </si>
  <si>
    <t>IC-9721</t>
  </si>
  <si>
    <t xml:space="preserve">Fact#: 365834 Rec#: 18791 ALVARADO COBOS ALDO MANUEL </t>
  </si>
  <si>
    <t>IC-9720</t>
  </si>
  <si>
    <t xml:space="preserve">Fact#: 363231-365825 Rec#: 18790 DULCOSTA S.A. </t>
  </si>
  <si>
    <t>IC-9719</t>
  </si>
  <si>
    <t xml:space="preserve">Fact#: 365957 Rec#: 18789 KAT SUSPENSION AUTOMOTRIZ S.A.  </t>
  </si>
  <si>
    <t>IC-9718</t>
  </si>
  <si>
    <t xml:space="preserve">Fact#: 365160 Rec#: 18788 BARBERAN BRIONES CARMEN ASUNCION </t>
  </si>
  <si>
    <t>IC-9717</t>
  </si>
  <si>
    <t xml:space="preserve">Fact#: 363974 Rec#: 18787 HANS EDUARDO NORIEGA ALBUJA </t>
  </si>
  <si>
    <t>IC-9716</t>
  </si>
  <si>
    <t xml:space="preserve">Fact#: 360359-362859-365393 Rec#: 33668 CARVAJAL PILCO CARLOS LUIS </t>
  </si>
  <si>
    <t>IC-9715</t>
  </si>
  <si>
    <t xml:space="preserve">Fact#: 365213 Rec#: 33667 TIGUA QUIMIZ DENNYS XAVIER </t>
  </si>
  <si>
    <t>IC-9714</t>
  </si>
  <si>
    <t>Fact#: 363703 Rec#: 33664 CINDY LORENA BAJAÑA BELTRAN</t>
  </si>
  <si>
    <t>IC-9561</t>
  </si>
  <si>
    <t>Fact#: 365734 Rec#: 33663 DELGADO VINTIMILLA CARLOS FERNANDO</t>
  </si>
  <si>
    <t>IC-9559</t>
  </si>
  <si>
    <t>Fact#: 363434 Rec#: 33662 ARTURO ALFONSO VELASCO TUTIVEN</t>
  </si>
  <si>
    <t>IC-9558</t>
  </si>
  <si>
    <t>Fact#: 365930 Rec#: 33661 HOLGUIN LOOR ALEX STALIN</t>
  </si>
  <si>
    <t>IC-9557</t>
  </si>
  <si>
    <t>Fact#: 363629 Rec#: 33660 GUILLERMO IGNACIO JORGE BAQUERIZO VASQUEZ</t>
  </si>
  <si>
    <t>IC-9556</t>
  </si>
  <si>
    <t>Fact#: 364067 Rec#: 33659 TENENUELA CEPEDA MARIA MANUELA</t>
  </si>
  <si>
    <t>IC-9555</t>
  </si>
  <si>
    <t>Fact#: 364078 Rec#: 33658 QUINTO BAZAN JOHNN HENRY</t>
  </si>
  <si>
    <t>IC-9554</t>
  </si>
  <si>
    <t>Fact#: 365875 Rec#: 33657 MÜLLER CARDENAS MICHAEL</t>
  </si>
  <si>
    <t>IC-9553</t>
  </si>
  <si>
    <t>Fact#: 364395 Rec#: 33656 VALERO CEPEDA IVONNE MARIA</t>
  </si>
  <si>
    <t>IC-9552</t>
  </si>
  <si>
    <t>Fact#: 4654-4892 Rec#: 33655 RODRIGUEZ GUEVARA MARIA AUGUSTA</t>
  </si>
  <si>
    <t>IC-9551</t>
  </si>
  <si>
    <t>Fact#: 361340-363895 Rec#: 33654 MELCHOR MAURICIO VALENCIA PEREZ</t>
  </si>
  <si>
    <t>IC-9550</t>
  </si>
  <si>
    <t>Fact#: 365540 Rec#: 33653 AUTOMEKANO CIA. LTDA</t>
  </si>
  <si>
    <t>IC-9549</t>
  </si>
  <si>
    <t>Fact#: 365645 Rec#: 33652 WILMER JONAS MEJIA LEON</t>
  </si>
  <si>
    <t>IC-9548</t>
  </si>
  <si>
    <t>Fact#: 365534 Rec#: 33651 ASOC. DE PROPIETARIOS URB. TERRASOL</t>
  </si>
  <si>
    <t>IC-9547</t>
  </si>
  <si>
    <t>Fact#: 365735 Rec#: 33650 RITOMI S.A.</t>
  </si>
  <si>
    <t>IC-9546</t>
  </si>
  <si>
    <t>Fact#: 365687 Rec#: 33649 RITOMI S.A.</t>
  </si>
  <si>
    <t>IC-9545</t>
  </si>
  <si>
    <t>Fact#: 365530 Rec#: 33648 EFFICACITAS CONSULTORA CIA.LTDA.</t>
  </si>
  <si>
    <t>IC-9544</t>
  </si>
  <si>
    <t>Fact#: 365532 Rec#: 33647 EFFICACITAS CONSULTORA CIA.LTDA.</t>
  </si>
  <si>
    <t>IC-9543</t>
  </si>
  <si>
    <t>Fact#: 365531 Rec#: 33646 EFFICACITAS CONSULTORA CIA.LTDA.</t>
  </si>
  <si>
    <t>IC-9542</t>
  </si>
  <si>
    <t>Fact#: 365627 Rec#: 33645 DUPROCSA S.A.</t>
  </si>
  <si>
    <t>IC-9541</t>
  </si>
  <si>
    <t>Fact#: 365618 Rec#: 33644 BELLUSCIO S.A.</t>
  </si>
  <si>
    <t>IC-9535</t>
  </si>
  <si>
    <t>Fact#: 365720 Rec#: 33643 INDUVERIKA S.A.</t>
  </si>
  <si>
    <t>IC-9534</t>
  </si>
  <si>
    <t>Fact#: 365978 Rec#: 33642 MAURA LOOR STALYN ADOLFO</t>
  </si>
  <si>
    <t>IC-9533</t>
  </si>
  <si>
    <t>Fact#: 363413 Rec#: 33641 GISELLE MARIELA CLEMENTE VERA</t>
  </si>
  <si>
    <t>IC-9532</t>
  </si>
  <si>
    <t>Fact#: 363822 Rec#: 33640 EDDIE ENRIQUE HERRERA MEDINA</t>
  </si>
  <si>
    <t>IC-9531</t>
  </si>
  <si>
    <t>Fact#: 363508 Rec#: 33639 FRANKLIN JOAQUIN  DOMINGUEZ VARGAS</t>
  </si>
  <si>
    <t>IC-9530</t>
  </si>
  <si>
    <t>Fact#: 364711 Rec#: 33638 ZULVY BEDON LAGOS</t>
  </si>
  <si>
    <t>IC-9529</t>
  </si>
  <si>
    <t>Fact#: 363452 Rec#: 33637 JENNY CEDEÑO CAAMAÑO</t>
  </si>
  <si>
    <t>IC-9528</t>
  </si>
  <si>
    <t>Fact#: 363761 Rec#: 33636 ANTONIO IGNACIO ARTEAGA FERAUD</t>
  </si>
  <si>
    <t>IC-9526</t>
  </si>
  <si>
    <t>Fact#: 363406 Rec#: 33635 ROBERTO MUZZIO NARANJO</t>
  </si>
  <si>
    <t>IC-9525</t>
  </si>
  <si>
    <t>Fact#: 363949 Rec#: 33634 RICARDO PABLO FALCONI DUEÑAS</t>
  </si>
  <si>
    <t>IC-9524</t>
  </si>
  <si>
    <t>Fact#: 364495 Rec#: 33633 CANDO REYES JOSE MAURICIO</t>
  </si>
  <si>
    <t>IC-9523</t>
  </si>
  <si>
    <t>Fact#: 364867 Rec#: 33632 JOSE FRANCISCO  FERNANDEZ   ESPINOZA</t>
  </si>
  <si>
    <t>IC-9522</t>
  </si>
  <si>
    <t>Fact#: 363553 Rec#: 33631 CARLOS ALBERTO RENDON PALMA</t>
  </si>
  <si>
    <t>IC-9521</t>
  </si>
  <si>
    <t>Fact#: 363400 Rec#: 33630 EVA MARIA VINUEZA OCAÑA</t>
  </si>
  <si>
    <t>IC-9520</t>
  </si>
  <si>
    <t>Fact#: 363571 Rec#: 33629 TERESA DE LA CRUZ TOSCANO BRITO</t>
  </si>
  <si>
    <t>IC-9519</t>
  </si>
  <si>
    <t>Fact#: 363645 Rec#: 33628 LUIS CARLOS ABAD YCAZA</t>
  </si>
  <si>
    <t>IC-9518</t>
  </si>
  <si>
    <t>Fact#: 364484 Rec#: 33627 PERALTA BENITEZ ROBERTO ELIAS</t>
  </si>
  <si>
    <t>IC-9517</t>
  </si>
  <si>
    <t>Fact#: 363505 Rec#: 33626 FAUSTO EDUARDO  CARBO RIVERA</t>
  </si>
  <si>
    <t>IC-9516</t>
  </si>
  <si>
    <t>Fact#: 363905 Rec#: 33625 CARLOS ADALBERTO SALAVARRIA PALMA</t>
  </si>
  <si>
    <t>IC-9515</t>
  </si>
  <si>
    <t>Fact#: 363463 Rec#: 33624 LUIS CESAR GAMARRA GONZALES</t>
  </si>
  <si>
    <t>IC-9514</t>
  </si>
  <si>
    <t>Fact#: 363812 Rec#: 33623 CARLOS BENJAMIN ROSALES PINO</t>
  </si>
  <si>
    <t>IC-9513</t>
  </si>
  <si>
    <t>Fact#: 363545 Rec#: 33622 ANA LUCRECIA  CABRERA GARCIA</t>
  </si>
  <si>
    <t>IC-9512</t>
  </si>
  <si>
    <t>Fact#: 363426 Rec#: 33621 ISABEL ROSARIO QUINDE SORIANO</t>
  </si>
  <si>
    <t>IC-9511</t>
  </si>
  <si>
    <t>Fact#: 363624 Rec#: 33620 GISELLA MARIA YUNES ANDRADE</t>
  </si>
  <si>
    <t>IC-9510</t>
  </si>
  <si>
    <t>Fact#: 363451 Rec#: 33619 MONICA CRIOLLO SALAZAR</t>
  </si>
  <si>
    <t>IC-9509</t>
  </si>
  <si>
    <t>Fact#: 363709 Rec#: 33618 GUILLERMO ELOY SERRANO GOMEZ</t>
  </si>
  <si>
    <t>IC-9508</t>
  </si>
  <si>
    <t>Fact#: 363457 Rec#: 33617 JOSE JOAQUIN OLMEDO CASTELLO</t>
  </si>
  <si>
    <t>IC-9507</t>
  </si>
  <si>
    <t>Fact#: 363697 Rec#: 33616 JUAN XAVIER BENEDETI RIPALDA</t>
  </si>
  <si>
    <t>IC-9506</t>
  </si>
  <si>
    <t>Fact#: 363486 Rec#: 33615 PAULA JESUS SALAZAR MACIAS</t>
  </si>
  <si>
    <t>IC-9505</t>
  </si>
  <si>
    <t>Fact#: 364134 Rec#: 33614 GILBERT SILVA CECILIA MARIA</t>
  </si>
  <si>
    <t>IC-9504</t>
  </si>
  <si>
    <t xml:space="preserve">Fact#: 307244-310022-312782 Rec#: 33665 GILBERT JONES CARLOS LUIS </t>
  </si>
  <si>
    <t>IC-9503</t>
  </si>
  <si>
    <t>Fact#: 364959 Rec#: 33613 NIEVES RODRIGUEZ JORGE ELIECER</t>
  </si>
  <si>
    <t>IC-9502</t>
  </si>
  <si>
    <t>Fact#: 364584 Rec#: 33612 SUSANA HERMELINDA ANALUISA HARO</t>
  </si>
  <si>
    <t>IC-9501</t>
  </si>
  <si>
    <t>Fact#: 364539 Rec#: 33611 VINUEZA GARCIA EDISON EDUARDO</t>
  </si>
  <si>
    <t>IC-9500</t>
  </si>
  <si>
    <t>Fact#: 363415 Rec#: 33610 JAIRO ALBERTO GOMEZ COELLO</t>
  </si>
  <si>
    <t>IC-9499</t>
  </si>
  <si>
    <t>Fact#: 364311 Rec#: 33609 ESPANA BAJANA STEFANIA ELIZABETH</t>
  </si>
  <si>
    <t>IC-9498</t>
  </si>
  <si>
    <t>Fact#: 363637 Rec#: 33608 LUIS EDUARDO SANCHEZ TIMM</t>
  </si>
  <si>
    <t>IC-9497</t>
  </si>
  <si>
    <t xml:space="preserve">Fact#: 364701 Rec#: 33603 ARANA BARROS AMBAR GEOVANA </t>
  </si>
  <si>
    <t>IC-9394</t>
  </si>
  <si>
    <t xml:space="preserve">Fact#: 363575 Rec#: 18786 ALVARADO PIGUAVE CAROLIN JANET </t>
  </si>
  <si>
    <t>IC-9375</t>
  </si>
  <si>
    <t xml:space="preserve">Fact#: 353746-356168-358651 Rec#: 18785 JOHN WALTER GRANDA CEDILLO </t>
  </si>
  <si>
    <t>IC-9374</t>
  </si>
  <si>
    <t xml:space="preserve">Fact#: 364472 Rec#: 18784 CRUZ MONTANO CLAUDIA JOHANNA </t>
  </si>
  <si>
    <t>IC-9373</t>
  </si>
  <si>
    <t xml:space="preserve">Fact#: 361458-364012 Rec#: 18783 CARLOS GREGORIO HURTADO MOSQUERA </t>
  </si>
  <si>
    <t>IC-9372</t>
  </si>
  <si>
    <t xml:space="preserve">Fact#: 364465 Rec#: 18782 SOLEDISPA LAVAYEN DANNY ARNULFO </t>
  </si>
  <si>
    <t>IC-9371</t>
  </si>
  <si>
    <t xml:space="preserve">Fact#: 363561 Rec#: 18781 NELIS MARIA PINARGOTE YEPEZ </t>
  </si>
  <si>
    <t>IC-9370</t>
  </si>
  <si>
    <t xml:space="preserve">Fact#: 4848 Rec#: 18780 PEÑARANDA VILLALTA JORGE ABRAHAN </t>
  </si>
  <si>
    <t>IC-9369</t>
  </si>
  <si>
    <t xml:space="preserve">Fact#: 4778 Rec#: 18779 CHAVEZ ZAMBRANO BRYAN SEBASTIAN </t>
  </si>
  <si>
    <t>IC-9368</t>
  </si>
  <si>
    <t xml:space="preserve">Fact#: 4920 Rec#: 33606 HERRERA CIFUENTES ESTUARDO WLADIMIR </t>
  </si>
  <si>
    <t>IC-9401</t>
  </si>
  <si>
    <t xml:space="preserve">Fact#: 4887 Rec#: 33602 CABEZAS GUERRA MARIA DEL CARMEN </t>
  </si>
  <si>
    <t>IC-9393</t>
  </si>
  <si>
    <t xml:space="preserve">Fact#: 364223 Rec#: 18778 DE LA O CHACON JOSEPH CHRISTIAN </t>
  </si>
  <si>
    <t>IC-9367</t>
  </si>
  <si>
    <t xml:space="preserve">Fact#: 364327 Rec#: 18777 RIVADENEIRA SACON GRACE ALEXANDRA </t>
  </si>
  <si>
    <t>IC-9366</t>
  </si>
  <si>
    <t xml:space="preserve">Fact#: 364090 Rec#: 18776 MORALES CASTRO SAMUEL </t>
  </si>
  <si>
    <t>IC-9365</t>
  </si>
  <si>
    <t xml:space="preserve">Fact#: 365192 Rec#: 18775 GUARANDA MERCHAN NIEVE GRACIELA  </t>
  </si>
  <si>
    <t>IC-9364</t>
  </si>
  <si>
    <t xml:space="preserve">Fact#: 363840 Rec#: 18774 NUBE MARLENE GONZALEZ CASTILLO </t>
  </si>
  <si>
    <t>IC-9363</t>
  </si>
  <si>
    <t xml:space="preserve">Fact#: 364383 Rec#: 18773 YUMBLA MENDIETA MONICA ELIZABETH </t>
  </si>
  <si>
    <t>IC-9362</t>
  </si>
  <si>
    <t xml:space="preserve">Fact#: 361720-364272 Rec#: 18772 MENDEZ VILLON CARMEN MARISOL </t>
  </si>
  <si>
    <t>IC-9361</t>
  </si>
  <si>
    <t xml:space="preserve">Fact#: 353804-356226-358708 Rec#: 18771 RAQUEL YOLANDA POSADA RAMIREZ </t>
  </si>
  <si>
    <t>IC-9360</t>
  </si>
  <si>
    <t xml:space="preserve">Fact#: 364859 Rec#: 18770 GALLEGOS VERA ALEX AUGUSTO </t>
  </si>
  <si>
    <t>IC-9359</t>
  </si>
  <si>
    <t xml:space="preserve">Fact#: 364989 Rec#: 18769 TUMBACO VERA JOSE LUIS </t>
  </si>
  <si>
    <t>IC-9358</t>
  </si>
  <si>
    <t xml:space="preserve">Fact#: 358524-361058-363613 Rec#: 18768 MARCOS ABRAHAM LOOR HOLMES </t>
  </si>
  <si>
    <t>IC-9357</t>
  </si>
  <si>
    <t xml:space="preserve">Fact#: 365571 Rec#: 33666 SOLUCIONES SEGURAS S.A </t>
  </si>
  <si>
    <t>IC-9527</t>
  </si>
  <si>
    <t>Fact#: 365807 Rec#: 33607 MARRIOTT S.A</t>
  </si>
  <si>
    <t>IC-9407</t>
  </si>
  <si>
    <t xml:space="preserve">Fact#: 348383-360079-362595 Rec#: 33604 OCAMPO MORENO CESAR DAVID </t>
  </si>
  <si>
    <t>IC-9395</t>
  </si>
  <si>
    <t>Fact#: 364389 Rec#: 33601 SILVA ARMAS MARIA TERESA</t>
  </si>
  <si>
    <t>IC-9381</t>
  </si>
  <si>
    <t>Fact#: 362842-365379 Rec#: 33600 URAGA AYALA ROBERTO JOSE</t>
  </si>
  <si>
    <t>IC-9380</t>
  </si>
  <si>
    <t>Fact#: 364494 Rec#: 33599 VILLON SORIANO DIOSELINA SOLEDAD</t>
  </si>
  <si>
    <t>IC-9379</t>
  </si>
  <si>
    <t>Fact#: 363879 Rec#: 33598 CATHERINE NICOLE RUGEL CARRERA</t>
  </si>
  <si>
    <t>IC-9378</t>
  </si>
  <si>
    <t>Fact#: 361453-364007 Rec#: 33597 TANIA PAOLA ILLESCAS PIBAQUE</t>
  </si>
  <si>
    <t>IC-9377</t>
  </si>
  <si>
    <t>Fact#: 362798-365335 Rec#: 33596 GUERRERO GUERRERO DIEGO ANDRES</t>
  </si>
  <si>
    <t>IC-9376</t>
  </si>
  <si>
    <t xml:space="preserve">Fact#: 329437-332284-335203-338147-341138-344662 Rec#: 18767 ZAMBRANO MOLINA IVAN EDUARDO </t>
  </si>
  <si>
    <t>IC-9356</t>
  </si>
  <si>
    <t xml:space="preserve">Fact#: 361491-364043 Rec#: 18766 VASQUEZ GOMEZ FREDDY DOLORES </t>
  </si>
  <si>
    <t>IC-9355</t>
  </si>
  <si>
    <t xml:space="preserve">Fact#: 361792-364344 Rec#: 18765 CHAVEZ ZAMBRANO MARIA DOLORES </t>
  </si>
  <si>
    <t>IC-9354</t>
  </si>
  <si>
    <t xml:space="preserve">Fact#: 364636 Rec#: 18764 BORBOR MORENO LUIS ANTONIO </t>
  </si>
  <si>
    <t>IC-9353</t>
  </si>
  <si>
    <t xml:space="preserve">Fact#: 364593 Rec#: 18763 PARRALES CABRERA TEOFILO CELESTINO </t>
  </si>
  <si>
    <t>IC-9352</t>
  </si>
  <si>
    <t xml:space="preserve">Fact#: 365518 Rec#: 18762 BARZOLA ESPINOZA DORA AMALIA </t>
  </si>
  <si>
    <t>IC-9351</t>
  </si>
  <si>
    <t xml:space="preserve">Fact#: 362047-364588 Rec#: 18761 MARTINEZ ABAD DOUGLAS GUILLERMO </t>
  </si>
  <si>
    <t>IC-9350</t>
  </si>
  <si>
    <t xml:space="preserve">Fact#: 362450-364993 Rec#: 18760 LEMOS CASTILLO PEDRO FELIX </t>
  </si>
  <si>
    <t>IC-9349</t>
  </si>
  <si>
    <t xml:space="preserve">Fact#: 361990-364532 Rec#: 18759 ROSERO MERCADO ELSA KARINA </t>
  </si>
  <si>
    <t>IC-9348</t>
  </si>
  <si>
    <t xml:space="preserve">Fact#: 364598 Rec#: 18758 MALDONADO VILLAMAR HUMBERTO MARTIN </t>
  </si>
  <si>
    <t>IC-9347</t>
  </si>
  <si>
    <t xml:space="preserve">Fact#: 363851 Rec#: 18757 JAVIER FEDERICO VILLON ANASTACIO </t>
  </si>
  <si>
    <t>IC-9346</t>
  </si>
  <si>
    <t xml:space="preserve">Fact#: 361934-364483 Rec#: 18756 GOMEZ BAHAMON PEDRO FELIPE </t>
  </si>
  <si>
    <t>IC-9345</t>
  </si>
  <si>
    <t xml:space="preserve">Fact#: 363252 Rec#: 18755 TRSC ENTERPRISES S.A  </t>
  </si>
  <si>
    <t>IC-9344</t>
  </si>
  <si>
    <t xml:space="preserve">Fact#: 364922 Rec#: 18754 MONTEALEGRE PEDRO JOAQUIN </t>
  </si>
  <si>
    <t>IC-9343</t>
  </si>
  <si>
    <t xml:space="preserve">Fact#: 359692-362207-364753 Rec#: 18753 PONCE CARRIEL BRENDA LIZETH </t>
  </si>
  <si>
    <t>IC-9342</t>
  </si>
  <si>
    <t xml:space="preserve">Fact#: 355339-357727-360195 Rec#: 18752 QUEIROLO SECAIRA MICHELLE ALEJANDRA </t>
  </si>
  <si>
    <t>IC-9341</t>
  </si>
  <si>
    <t xml:space="preserve">Fact#: 363801 Rec#: 18751 JAVIER ENRIQUE ARTEAGA MENENDEZ </t>
  </si>
  <si>
    <t>IC-9340</t>
  </si>
  <si>
    <t xml:space="preserve">Fact#: 363809 Rec#: 18750 ANGEL ANTONIO RAMIREZ NUÑEZ </t>
  </si>
  <si>
    <t>IC-9339</t>
  </si>
  <si>
    <t xml:space="preserve">Fact#: 365337 Rec#: 18749 FLORES CORTEZ KETTY BEATRIZ </t>
  </si>
  <si>
    <t>IC-9338</t>
  </si>
  <si>
    <t xml:space="preserve">Fact#: 365258 Rec#: 18748 LINO VILLEGAS ANGEL ALFONSO </t>
  </si>
  <si>
    <t>IC-9337</t>
  </si>
  <si>
    <t xml:space="preserve">Fact#: 363258 Rec#: 18747 MERCHAN BALON CHRISTOPHER FERNANDO </t>
  </si>
  <si>
    <t>IC-9336</t>
  </si>
  <si>
    <t xml:space="preserve">Fact#: 363227 Rec#: 18746 JARRIN LOPEZ VERONICA ELIZABETH </t>
  </si>
  <si>
    <t>IC-9335</t>
  </si>
  <si>
    <t xml:space="preserve">Fact#: 364805 Rec#: 18745 FRANCO BARRAGAN MARLON JULIO </t>
  </si>
  <si>
    <t>IC-9334</t>
  </si>
  <si>
    <t xml:space="preserve">Fact#: 365936 Rec#: 18744 MENDOZA VELEZ CARLOS DAMIAN </t>
  </si>
  <si>
    <t>IC-9333</t>
  </si>
  <si>
    <t xml:space="preserve">Fact#: 364276 Rec#: 18743 MORA URRUTIA MACARENA IVONNE </t>
  </si>
  <si>
    <t>IC-9332</t>
  </si>
  <si>
    <t xml:space="preserve">Fact#: 362680-365230 Rec#: 33595 VILLAMAR SALAZAR CESAR ANTONIO </t>
  </si>
  <si>
    <t>IC-9318</t>
  </si>
  <si>
    <t xml:space="preserve">Fact#: 364270 Rec#: 18742 BELARDE BRAVO WILLIAM JASMANI </t>
  </si>
  <si>
    <t>IC-9316</t>
  </si>
  <si>
    <t xml:space="preserve">Fact#: 4706 Rec#: 18741 YANKOVIC S.A.  </t>
  </si>
  <si>
    <t>IC-9315</t>
  </si>
  <si>
    <t xml:space="preserve">Fact#: 363727 Rec#: 18740 DENISSE JUDITH FLORES HUERTA </t>
  </si>
  <si>
    <t>IC-9314</t>
  </si>
  <si>
    <t xml:space="preserve">Fact#: 359977-362492-365034 Rec#: 18739 MORA MORA MARIA DE LOURDES </t>
  </si>
  <si>
    <t>IC-9313</t>
  </si>
  <si>
    <t xml:space="preserve">Fact#: 4563-4792 Rec#: 18738 SANGUNA RON TANIA GRICELDA </t>
  </si>
  <si>
    <t>IC-9312</t>
  </si>
  <si>
    <t xml:space="preserve">Fact#: 359232-361757-364308 Rec#: 18737 ZAMORA AVILA ANGELA MARIA </t>
  </si>
  <si>
    <t>IC-9311</t>
  </si>
  <si>
    <t xml:space="preserve">Fact#: 362468-365010 Rec#: 18736 LAINEZ FRANCO MILDRED BETSABE </t>
  </si>
  <si>
    <t>IC-9310</t>
  </si>
  <si>
    <t xml:space="preserve">Fact#: 361629-364185 Rec#: 18735 PERALTA GODOY JORGE DAVID </t>
  </si>
  <si>
    <t>IC-9309</t>
  </si>
  <si>
    <t xml:space="preserve">Fact#: 365397 Rec#: 18734 MARURI GUERRA RAUL ENRIQUE </t>
  </si>
  <si>
    <t>IC-9308</t>
  </si>
  <si>
    <t xml:space="preserve">Fact#: 361499-364053 Rec#: 18733 NIETO BARQUET OSCAR AHMED </t>
  </si>
  <si>
    <t>IC-9307</t>
  </si>
  <si>
    <t xml:space="preserve">Fact#: 364283 Rec#: 18732 PILAY QUINDE ALEXI ANDRES </t>
  </si>
  <si>
    <t>IC-9306</t>
  </si>
  <si>
    <t xml:space="preserve">Fact#: 360937-363495 Rec#: 18731 SANDRA PATRICIA MOREJON LLANOS </t>
  </si>
  <si>
    <t>IC-9305</t>
  </si>
  <si>
    <t xml:space="preserve">Fact#: 4749 Rec#: 18730 TIO ALVAREZ ADRIAN </t>
  </si>
  <si>
    <t>IC-9304</t>
  </si>
  <si>
    <t xml:space="preserve">Fact#: 364986 Rec#: 18729 ALVARADO CALDERON LUIS ENRIQUE </t>
  </si>
  <si>
    <t>IC-9303</t>
  </si>
  <si>
    <t xml:space="preserve">Fact#: 363276 Rec#: 18728 VDS C.C.C </t>
  </si>
  <si>
    <t>IC-9302</t>
  </si>
  <si>
    <t xml:space="preserve">Fact#: 364658 Rec#: 18727 ALZAMORA RAMIREZ PEDRO FAUSTO </t>
  </si>
  <si>
    <t>IC-9301</t>
  </si>
  <si>
    <t xml:space="preserve">Fact#: 365205 Rec#: 18726 PAREDES LOPEZ MARIA PIEDAD </t>
  </si>
  <si>
    <t>IC-9300</t>
  </si>
  <si>
    <t xml:space="preserve">Fact#: 364712 Rec#: 18725 CASTRO AGUA MARLON JOSE </t>
  </si>
  <si>
    <t>IC-9299</t>
  </si>
  <si>
    <t xml:space="preserve">Fact#: 363370-365960 Rec#: 18724 T &amp; C ECUADOR SETCEC S.A.  </t>
  </si>
  <si>
    <t>IC-9298</t>
  </si>
  <si>
    <t xml:space="preserve">Fact#: 364517 Rec#: 18723 ORTEGA ARGUELLO GISELLA LORENA </t>
  </si>
  <si>
    <t>IC-9297</t>
  </si>
  <si>
    <t xml:space="preserve">Fact#: 365391 Rec#: 18722 VILLAMAR ARROLLO DOLORES MARGARITA </t>
  </si>
  <si>
    <t>IC-9296</t>
  </si>
  <si>
    <t xml:space="preserve">Fact#: 356298-358776-361299 Rec#: 18721 VICTOR HUGO INTRIAGO ESPINAR </t>
  </si>
  <si>
    <t>IC-9295</t>
  </si>
  <si>
    <t xml:space="preserve">Fact#: 363965 Rec#: 18720 LUIS ENRIQUE APOLINARIO ROJAS </t>
  </si>
  <si>
    <t>IC-9294</t>
  </si>
  <si>
    <t xml:space="preserve">Fact#: 361338-363893 Rec#: 18719 MARGARITA MAGALI VILLAMAR AGUAYO </t>
  </si>
  <si>
    <t>IC-9293</t>
  </si>
  <si>
    <t xml:space="preserve">Fact#: 361339-363894 Rec#: 18718 MARCO VINICIO GONZALEZ LEDESMA </t>
  </si>
  <si>
    <t>IC-9292</t>
  </si>
  <si>
    <t xml:space="preserve">Fact#: 365035 Rec#: 18717 PADILLA ALVAREZ JUAN LEONARDO </t>
  </si>
  <si>
    <t>IC-9291</t>
  </si>
  <si>
    <t xml:space="preserve">Fact#: 365390 Rec#: 18716 HEINERT VILLACIS LEONARDO ANTONIO </t>
  </si>
  <si>
    <t>IC-9290</t>
  </si>
  <si>
    <t xml:space="preserve">Fact#: 360582-363127 Rec#: 18715 COOPERATIVA DE AHORRO Y CREDITO MUSHUK YUYAY-CHIMBORAZO LTDA </t>
  </si>
  <si>
    <t>IC-9289</t>
  </si>
  <si>
    <t xml:space="preserve">Fact#: 363549 Rec#: 18714 ENCALADA SANCHEZ NIEVES ELIZABETH </t>
  </si>
  <si>
    <t>IC-9288</t>
  </si>
  <si>
    <t xml:space="preserve">Fact#: 364301 Rec#: 18713 ROMAN ALVARADO LILIAN ISIDORA </t>
  </si>
  <si>
    <t>IC-9287</t>
  </si>
  <si>
    <t xml:space="preserve">Fact#: 364614 Rec#: 18712 CHELE TORO OSCAR EULICES </t>
  </si>
  <si>
    <t>IC-9286</t>
  </si>
  <si>
    <t xml:space="preserve">Fact#: 362627-365167 Rec#: 18711 DURANGO  ESPINOZA CARLOS LINCOLN </t>
  </si>
  <si>
    <t>IC-9285</t>
  </si>
  <si>
    <t xml:space="preserve">Fact#: 361289-363846 Rec#: 18710 MATILDE PILAR MORA QUIROZ </t>
  </si>
  <si>
    <t>IC-9284</t>
  </si>
  <si>
    <t xml:space="preserve">Fact#: 362902-365437 Rec#: 18709 VELOZ VERA FERNANDO GREGORIO </t>
  </si>
  <si>
    <t>IC-9283</t>
  </si>
  <si>
    <t xml:space="preserve">Fact#: 364047 Rec#: 18708 GONZALEZ MELLA CRISTIAN ALEJANDRO </t>
  </si>
  <si>
    <t>IC-9282</t>
  </si>
  <si>
    <t xml:space="preserve">Fact#: 357270-359738-362253 Rec#: 18707 VELEZ MACIAS  KATHERINE ANGELINE  </t>
  </si>
  <si>
    <t>IC-9281</t>
  </si>
  <si>
    <t xml:space="preserve">Fact#: 357295-359764-362279 Rec#: 18706 TAPIA RODRIGUEZ MARIOLI MARITZA </t>
  </si>
  <si>
    <t>IC-9280</t>
  </si>
  <si>
    <t xml:space="preserve">Fact#: 365178 Rec#: 18705 MENDOZA VELEZ CARLOS DAMIAN </t>
  </si>
  <si>
    <t>IC-9279</t>
  </si>
  <si>
    <t xml:space="preserve">Fact#: 363348 Rec#: 18704 MENDOZA VELEZ CARLOS DAMIAN </t>
  </si>
  <si>
    <t>IC-9278</t>
  </si>
  <si>
    <t xml:space="preserve">Fact#: 362916-365452 Rec#: 18703 ARTEAGA SILVA KATHERINE TATIANA </t>
  </si>
  <si>
    <t>IC-9277</t>
  </si>
  <si>
    <t>Fact#: 362861-365396 Rec#: 33593 RIVERA MARMOLEJO EDGAR ADRIAN</t>
  </si>
  <si>
    <t>IC-9265</t>
  </si>
  <si>
    <t>Fact#: 363277 Rec#: 33592 PASEABORDO S.A</t>
  </si>
  <si>
    <t>IC-9264</t>
  </si>
  <si>
    <t>Fact#: 365168 Rec#: 33591 MURILLO BARAHONA LISSETTE ESTEFANIA</t>
  </si>
  <si>
    <t>IC-9263</t>
  </si>
  <si>
    <t>Fact#: 359836-362350-364895 Rec#: 33590 JUMBO NARANJO LORENA DE LOURDES</t>
  </si>
  <si>
    <t>IC-9262</t>
  </si>
  <si>
    <t>Fact#: 363430 Rec#: 33589 FATIMA LEONOR AGUILAR MURILLO</t>
  </si>
  <si>
    <t>IC-9261</t>
  </si>
  <si>
    <t>Fact#: 362817-365353 Rec#: 33588 ROMERO SORNOZA LUIS ALFREDO</t>
  </si>
  <si>
    <t>IC-9260</t>
  </si>
  <si>
    <t>Fact#: 361821-364374 Rec#: 33587 UBILLA MORAN MARIANA JACQUELINE</t>
  </si>
  <si>
    <t>IC-9259</t>
  </si>
  <si>
    <t>Fact#: 363282 Rec#: 33586 MÜLLER CARDENAS MICHAEL</t>
  </si>
  <si>
    <t>IC-9258</t>
  </si>
  <si>
    <t>Fact#: 363503 Rec#: 33585 JORGE JOSE  TORBAY GONZALEZ</t>
  </si>
  <si>
    <t>IC-9257</t>
  </si>
  <si>
    <t>Fact#: 363259 Rec#: 33584 LA CASA DEL MEDICO LACASADELMEDICO S.A.</t>
  </si>
  <si>
    <t>IC-9256</t>
  </si>
  <si>
    <t>Fact#: 361055-363610 Rec#: 33583 GRACIELA GUADALUPE MEREJILDO VERA</t>
  </si>
  <si>
    <t>IC-9255</t>
  </si>
  <si>
    <t xml:space="preserve">Fact#: 358507-358508 Rec#: 33581 LUIS DANIEL CHIANG GUERRERO </t>
  </si>
  <si>
    <t>IC-9232</t>
  </si>
  <si>
    <t xml:space="preserve">Fact#: 362241-364785 Rec#: 33580 ROMERO ROMERO JANETT VICTORIA </t>
  </si>
  <si>
    <t>IC-9222</t>
  </si>
  <si>
    <t xml:space="preserve">Fact#: 355441-357907-360445 Rec#: 33579 JORGE RODRIGUEZ Y DUQUE </t>
  </si>
  <si>
    <t>IC-9221</t>
  </si>
  <si>
    <t>SUPERCIA, PAGO DE CONTRIBUCIÓN AÑO 2021</t>
  </si>
  <si>
    <t>EG-1</t>
  </si>
  <si>
    <t>AT-3305</t>
  </si>
  <si>
    <t>Jul/2021</t>
  </si>
  <si>
    <t xml:space="preserve">CHICALA GARCIA GEOVANNY PATRIC          </t>
  </si>
  <si>
    <t xml:space="preserve">CAMPOS MANZABA ESTEFANIA XIOMA          </t>
  </si>
  <si>
    <t>at-3322</t>
  </si>
  <si>
    <t xml:space="preserve">MORANTE VILLARREAL ROBERTO OMA          </t>
  </si>
  <si>
    <t xml:space="preserve">KOPPEL ADUM ANA GIANNINA                </t>
  </si>
  <si>
    <t xml:space="preserve">GUILLEN RENGIFO GLENDA ELIZABE          </t>
  </si>
  <si>
    <t xml:space="preserve">GUAICHA PINCAY DANIEL AUGUSTO           </t>
  </si>
  <si>
    <t xml:space="preserve">SAN ANDRES HERNANDEZ JAIME EDU          </t>
  </si>
  <si>
    <t>at-3314</t>
  </si>
  <si>
    <t>3960344</t>
  </si>
  <si>
    <t xml:space="preserve">RUTH ANGELICA VERDEZOTO GAIBOR          </t>
  </si>
  <si>
    <t>3907169</t>
  </si>
  <si>
    <t>3908657</t>
  </si>
  <si>
    <t>3909922</t>
  </si>
  <si>
    <t>3907544</t>
  </si>
  <si>
    <t>3907525</t>
  </si>
  <si>
    <t>3903217</t>
  </si>
  <si>
    <t>3903841</t>
  </si>
  <si>
    <t>3900329</t>
  </si>
  <si>
    <t>3930042</t>
  </si>
  <si>
    <t xml:space="preserve">GALEANO GARCIA LUIS ENRIQUE             </t>
  </si>
  <si>
    <t xml:space="preserve">CINDY LORENA BAJANA BELTRAN             </t>
  </si>
  <si>
    <t xml:space="preserve">RODRIGUEZ GUEVARA MARIA AUGUST          </t>
  </si>
  <si>
    <t xml:space="preserve">MAURA LOOR STALYN ADOLFO                </t>
  </si>
  <si>
    <t xml:space="preserve">GILBERT JONES CARLOS LUIS               </t>
  </si>
  <si>
    <t xml:space="preserve">URAGA AYALA ROBERTO JOSE                </t>
  </si>
  <si>
    <t xml:space="preserve">RIVERA MARMOLEJO EDGAR ADRIAN           </t>
  </si>
  <si>
    <t xml:space="preserve">MURILLO BARAHONA LISSETTE ESTE          </t>
  </si>
  <si>
    <t>BCO PACIFICO MES DE JULIO</t>
  </si>
  <si>
    <t>0927113563</t>
  </si>
  <si>
    <t>3909659</t>
  </si>
  <si>
    <t>16:09:50</t>
  </si>
  <si>
    <t>16:22:00</t>
  </si>
  <si>
    <t>1302012610</t>
  </si>
  <si>
    <t>3900942</t>
  </si>
  <si>
    <t>14:10:45</t>
  </si>
  <si>
    <t>14:38:52</t>
  </si>
  <si>
    <t>0930533070</t>
  </si>
  <si>
    <t>3909552</t>
  </si>
  <si>
    <t>14:08:42</t>
  </si>
  <si>
    <t>15:47:33</t>
  </si>
  <si>
    <t>0922834734</t>
  </si>
  <si>
    <t>3900384</t>
  </si>
  <si>
    <t>REC-048-QNCI-651217</t>
  </si>
  <si>
    <t>16:24:03</t>
  </si>
  <si>
    <t>20210721</t>
  </si>
  <si>
    <t>REC-3510-A4F9-267121</t>
  </si>
  <si>
    <t>10:13:18</t>
  </si>
  <si>
    <t>20210720</t>
  </si>
  <si>
    <t>REC-3200-SAMB-540967</t>
  </si>
  <si>
    <t>10:49:56</t>
  </si>
  <si>
    <t>REC-223-B7CD-615501</t>
  </si>
  <si>
    <t>11:20:57</t>
  </si>
  <si>
    <t>REC-049-A518-1586985</t>
  </si>
  <si>
    <t>11:50:27</t>
  </si>
  <si>
    <t>REC-049-A518-1586986</t>
  </si>
  <si>
    <t>11:52:09</t>
  </si>
  <si>
    <t>REC-3023-IZCF-603725</t>
  </si>
  <si>
    <t>12:03:58</t>
  </si>
  <si>
    <t>REC-3172-LIO3-89526</t>
  </si>
  <si>
    <t>12:37:25</t>
  </si>
  <si>
    <t>REC-3172-YIHD-272401</t>
  </si>
  <si>
    <t>13:21:05</t>
  </si>
  <si>
    <t>REC-3187-A2UB-182694</t>
  </si>
  <si>
    <t>14:38:23</t>
  </si>
  <si>
    <t>REC-090-ULDN-630618</t>
  </si>
  <si>
    <t>16:16:53</t>
  </si>
  <si>
    <t>REC-4164-A1CB-142003</t>
  </si>
  <si>
    <t>REC-191-A381-412920</t>
  </si>
  <si>
    <t>18:17:24</t>
  </si>
  <si>
    <t>0993038172001</t>
  </si>
  <si>
    <t>3908485</t>
  </si>
  <si>
    <t>REC-072-4PW8-228897</t>
  </si>
  <si>
    <t>17:51:11</t>
  </si>
  <si>
    <t>20210719</t>
  </si>
  <si>
    <t>REC-5635-A2YS-55007</t>
  </si>
  <si>
    <t>18:20:01</t>
  </si>
  <si>
    <t>REC-3175-C8JC-338404</t>
  </si>
  <si>
    <t>18:41:24</t>
  </si>
  <si>
    <t>REC-7492-A6NE-31979</t>
  </si>
  <si>
    <t>19:32:35</t>
  </si>
  <si>
    <t>REC-5987-GFL4-337113</t>
  </si>
  <si>
    <t>07:53:24</t>
  </si>
  <si>
    <t>REC-3022-FNNL-569061</t>
  </si>
  <si>
    <t>09:51:35</t>
  </si>
  <si>
    <t>REC-678-3V18-593892</t>
  </si>
  <si>
    <t>REC-072-AV01-21064</t>
  </si>
  <si>
    <t>10:19:24</t>
  </si>
  <si>
    <t>REC-3533-CP5G-364687</t>
  </si>
  <si>
    <t>11:29:28</t>
  </si>
  <si>
    <t>REC-348-AB9D-178728</t>
  </si>
  <si>
    <t>11:30:39</t>
  </si>
  <si>
    <t>REC-348-AB9D-178729</t>
  </si>
  <si>
    <t>11:31:01</t>
  </si>
  <si>
    <t>REC-5989-GFL6-353314</t>
  </si>
  <si>
    <t>REC-3371-A1DS-237241</t>
  </si>
  <si>
    <t>13:50:33</t>
  </si>
  <si>
    <t>REC-3170-YGVG-349642</t>
  </si>
  <si>
    <t>REC-611-HYM3-118960</t>
  </si>
  <si>
    <t>14:34:09</t>
  </si>
  <si>
    <t>REC-3161-KURB-464857</t>
  </si>
  <si>
    <t>14:55:20</t>
  </si>
  <si>
    <t>REC-048-AFEP-269682</t>
  </si>
  <si>
    <t>15:09:01</t>
  </si>
  <si>
    <t>REC-165-LOA2-183360</t>
  </si>
  <si>
    <t>15:18:56</t>
  </si>
  <si>
    <t>REC-072-KBN0-291644</t>
  </si>
  <si>
    <t>16:30:43</t>
  </si>
  <si>
    <t>REC-3577-A1IU-180893</t>
  </si>
  <si>
    <t>16:53:20</t>
  </si>
  <si>
    <t>REC-226-B7CC-750361</t>
  </si>
  <si>
    <t>16:55:30</t>
  </si>
  <si>
    <t>REC-3187-YWS5-630670</t>
  </si>
  <si>
    <t>17:30:16</t>
  </si>
  <si>
    <t>REC-944-ZF9M-227399</t>
  </si>
  <si>
    <t>17:39:07</t>
  </si>
  <si>
    <t>REC-355-N45U-603070</t>
  </si>
  <si>
    <t>09:14:56</t>
  </si>
  <si>
    <t>20210718</t>
  </si>
  <si>
    <t>REC-096-DCIZ-485854</t>
  </si>
  <si>
    <t>11:16:30</t>
  </si>
  <si>
    <t>REC-904-KZH3-435920</t>
  </si>
  <si>
    <t>14:00:13</t>
  </si>
  <si>
    <t>REC-049-A518-1586836</t>
  </si>
  <si>
    <t>17:32:52</t>
  </si>
  <si>
    <t>REC-4960-A1QG-125277</t>
  </si>
  <si>
    <t>09:42:03</t>
  </si>
  <si>
    <t>20210717</t>
  </si>
  <si>
    <t>REC-223-V7XD-307523</t>
  </si>
  <si>
    <t>10:24:51</t>
  </si>
  <si>
    <t>REC-2004-CNH2-616789</t>
  </si>
  <si>
    <t>10:29:56</t>
  </si>
  <si>
    <t>REC-072-AV01-20925</t>
  </si>
  <si>
    <t>REC-3512-A4FC-304295</t>
  </si>
  <si>
    <t>REC-620-VWAG-140241</t>
  </si>
  <si>
    <t>12:35:59</t>
  </si>
  <si>
    <t>REC-165-M8MT-681297</t>
  </si>
  <si>
    <t>15:02:03</t>
  </si>
  <si>
    <t>3902159</t>
  </si>
  <si>
    <t>REC-165-M8MT-681298</t>
  </si>
  <si>
    <t>15:02:35</t>
  </si>
  <si>
    <t>REC-3187-A2UB-182365</t>
  </si>
  <si>
    <t>15:40:32</t>
  </si>
  <si>
    <t>REC-043-HXVM-332610</t>
  </si>
  <si>
    <t>16:58:09</t>
  </si>
  <si>
    <t>REC-3175-A3LN-161062</t>
  </si>
  <si>
    <t>18:01:17</t>
  </si>
  <si>
    <t>REC-3187-A2UB-182397</t>
  </si>
  <si>
    <t>20:00:41</t>
  </si>
  <si>
    <t>REC-4303-IAI3-271951</t>
  </si>
  <si>
    <t>09:44:38</t>
  </si>
  <si>
    <t>20210716</t>
  </si>
  <si>
    <t>REC-096-DCIZ-485743</t>
  </si>
  <si>
    <t>10:31:09</t>
  </si>
  <si>
    <t>0957884554</t>
  </si>
  <si>
    <t>3909582</t>
  </si>
  <si>
    <t>REC-4960-A1QG-125164</t>
  </si>
  <si>
    <t>10:45:04</t>
  </si>
  <si>
    <t>REC-3182-YQG9-304620</t>
  </si>
  <si>
    <t>REC-7779-SS95-278007</t>
  </si>
  <si>
    <t>11:33:34</t>
  </si>
  <si>
    <t>REC-4549-MAU2-3012</t>
  </si>
  <si>
    <t>REC-049-A518-1586711</t>
  </si>
  <si>
    <t>14:54:39</t>
  </si>
  <si>
    <t>REC-3808-A3Z9-552245</t>
  </si>
  <si>
    <t>15:21:24</t>
  </si>
  <si>
    <t>0918844408</t>
  </si>
  <si>
    <t>3909214</t>
  </si>
  <si>
    <t>REC-3182-YQHD-290989</t>
  </si>
  <si>
    <t>15:23:11</t>
  </si>
  <si>
    <t>REC-3510-A4F9-266792</t>
  </si>
  <si>
    <t>16:07:42</t>
  </si>
  <si>
    <t>REC-5635-A2YS-54646</t>
  </si>
  <si>
    <t>16:57:38</t>
  </si>
  <si>
    <t>0916349079</t>
  </si>
  <si>
    <t>3901180</t>
  </si>
  <si>
    <t>REC-3172-LIO6-151341</t>
  </si>
  <si>
    <t>18:50:34</t>
  </si>
  <si>
    <t>REC-3187-A2UE-70835</t>
  </si>
  <si>
    <t>18:52:28</t>
  </si>
  <si>
    <t>REC-3784-ATA2-193928</t>
  </si>
  <si>
    <t>19:12:36</t>
  </si>
  <si>
    <t>REC-4963-A3A0-235598</t>
  </si>
  <si>
    <t>09:49:04</t>
  </si>
  <si>
    <t>20210715</t>
  </si>
  <si>
    <t>REC-061-A1AW-65674</t>
  </si>
  <si>
    <t>10:07:43</t>
  </si>
  <si>
    <t>0992977930001</t>
  </si>
  <si>
    <t>3907144</t>
  </si>
  <si>
    <t>REC-223-V7XD-307170</t>
  </si>
  <si>
    <t>11:01:33</t>
  </si>
  <si>
    <t>REC-096-HG9K-330165</t>
  </si>
  <si>
    <t>12:09:19</t>
  </si>
  <si>
    <t>REC-223-V7XD-307216</t>
  </si>
  <si>
    <t>13:00:09</t>
  </si>
  <si>
    <t>REC-072-GPG1-234802</t>
  </si>
  <si>
    <t>13:13:50</t>
  </si>
  <si>
    <t>REC-011-JVA0-538479</t>
  </si>
  <si>
    <t>REC-3182-YQHD-290823</t>
  </si>
  <si>
    <t>13:56:08</t>
  </si>
  <si>
    <t>0902197219</t>
  </si>
  <si>
    <t>3908284</t>
  </si>
  <si>
    <t>REC-061-A6S4-167996</t>
  </si>
  <si>
    <t>15:09:17</t>
  </si>
  <si>
    <t>0917891731</t>
  </si>
  <si>
    <t>3901644</t>
  </si>
  <si>
    <t>REC-096-DCIZ-485710</t>
  </si>
  <si>
    <t>15:15:06</t>
  </si>
  <si>
    <t>REC-7984-A772-256697</t>
  </si>
  <si>
    <t>REC-3577-A1IU-180717</t>
  </si>
  <si>
    <t>16:36:00</t>
  </si>
  <si>
    <t>REC-678-3V18-593690</t>
  </si>
  <si>
    <t>16:55:28</t>
  </si>
  <si>
    <t>REC-7608-PS84-260681</t>
  </si>
  <si>
    <t>17:19:55</t>
  </si>
  <si>
    <t>REC-3172-YIG8-332519</t>
  </si>
  <si>
    <t>17:27:23</t>
  </si>
  <si>
    <t>REC-165-LOA2-183144</t>
  </si>
  <si>
    <t>18:28:42</t>
  </si>
  <si>
    <t>REC-3295-1TWC-241505</t>
  </si>
  <si>
    <t>18:54:54</t>
  </si>
  <si>
    <t>REC-223-B7CD-614913</t>
  </si>
  <si>
    <t>19:15:26</t>
  </si>
  <si>
    <t>REC-4963-A3A0-266953</t>
  </si>
  <si>
    <t>20:24:22</t>
  </si>
  <si>
    <t>REC-5989-GFL6-200417</t>
  </si>
  <si>
    <t>09:13:33</t>
  </si>
  <si>
    <t>20210714</t>
  </si>
  <si>
    <t>REC-223-B7CD-614493</t>
  </si>
  <si>
    <t>09:50:17</t>
  </si>
  <si>
    <t>REC-1129-B167-167</t>
  </si>
  <si>
    <t>11:01:38</t>
  </si>
  <si>
    <t>REC-4961-A24R-60240</t>
  </si>
  <si>
    <t>REC-3792-A39T-145473</t>
  </si>
  <si>
    <t>11:39:04</t>
  </si>
  <si>
    <t>REC-5310-Z4YZ-210159</t>
  </si>
  <si>
    <t>11:39:45</t>
  </si>
  <si>
    <t>REC-3095-T359-453881</t>
  </si>
  <si>
    <t>12:24:22</t>
  </si>
  <si>
    <t>REC-3370-A6JI-288670</t>
  </si>
  <si>
    <t>12:31:27</t>
  </si>
  <si>
    <t>REC-3022-A364-154035</t>
  </si>
  <si>
    <t>12:40:49</t>
  </si>
  <si>
    <t>REC-4717-FRZ4-213691</t>
  </si>
  <si>
    <t>12:50:09</t>
  </si>
  <si>
    <t>REC-543-U5H7-591838</t>
  </si>
  <si>
    <t>15:36:22</t>
  </si>
  <si>
    <t>0907181143</t>
  </si>
  <si>
    <t>REC-223-B7CD-614656</t>
  </si>
  <si>
    <t>15:38:08</t>
  </si>
  <si>
    <t>REC-4257-A221-155297</t>
  </si>
  <si>
    <t>16:24:56</t>
  </si>
  <si>
    <t>REC-7276-RQ45-224904</t>
  </si>
  <si>
    <t>17:08:24</t>
  </si>
  <si>
    <t>REC-348-AB9D-178284</t>
  </si>
  <si>
    <t>17:38:30</t>
  </si>
  <si>
    <t>0925878910</t>
  </si>
  <si>
    <t>3909532</t>
  </si>
  <si>
    <t>REC-543-U5H7-591687</t>
  </si>
  <si>
    <t>09:38:14</t>
  </si>
  <si>
    <t>20210713</t>
  </si>
  <si>
    <t>REC-096-DCIZ-485551</t>
  </si>
  <si>
    <t>10:22:58</t>
  </si>
  <si>
    <t>3909492</t>
  </si>
  <si>
    <t>REC-096-DCIZ-485552</t>
  </si>
  <si>
    <t>10:23:23</t>
  </si>
  <si>
    <t>REC-4352-A194-62262</t>
  </si>
  <si>
    <t>10:40:03</t>
  </si>
  <si>
    <t>REC-008-PB64-397815</t>
  </si>
  <si>
    <t>10:52:56</t>
  </si>
  <si>
    <t>REC-008-PB64-397816</t>
  </si>
  <si>
    <t>10:53:53</t>
  </si>
  <si>
    <t>REC-008-PB64-397817</t>
  </si>
  <si>
    <t>10:54:21</t>
  </si>
  <si>
    <t>REC-3392-A39W-438706</t>
  </si>
  <si>
    <t>11:28:13</t>
  </si>
  <si>
    <t>REC-3187-YWS5-630096</t>
  </si>
  <si>
    <t>12:22:17</t>
  </si>
  <si>
    <t>REC-536-2GEZ-371625</t>
  </si>
  <si>
    <t>12:40:37</t>
  </si>
  <si>
    <t>REC-191-A381-176814</t>
  </si>
  <si>
    <t>13:22:46</t>
  </si>
  <si>
    <t>REC-3172-YIGY-298098</t>
  </si>
  <si>
    <t>13:26:01</t>
  </si>
  <si>
    <t>REC-072-TTF1-340385</t>
  </si>
  <si>
    <t>14:06:34</t>
  </si>
  <si>
    <t>REC-986-B099-4521</t>
  </si>
  <si>
    <t>16:36:40</t>
  </si>
  <si>
    <t>REC-3370-A6JI-288591</t>
  </si>
  <si>
    <t>REC-3371-LD0C-321978</t>
  </si>
  <si>
    <t>18:19:28</t>
  </si>
  <si>
    <t>REC-3187-YWS5-630175</t>
  </si>
  <si>
    <t>18:31:46</t>
  </si>
  <si>
    <t>REC-3422-A25Y-118823</t>
  </si>
  <si>
    <t>09:47:12</t>
  </si>
  <si>
    <t>20210712</t>
  </si>
  <si>
    <t>REC-678-3V18-593269</t>
  </si>
  <si>
    <t>10:07:45</t>
  </si>
  <si>
    <t>REC-348-1R2Q-470273</t>
  </si>
  <si>
    <t>10:37:42</t>
  </si>
  <si>
    <t>REC-4278-IOI5-122781</t>
  </si>
  <si>
    <t>10:37:54</t>
  </si>
  <si>
    <t>REC-241-M1DC-368296</t>
  </si>
  <si>
    <t>11:06:19</t>
  </si>
  <si>
    <t>REC-3422-A3IU-659187</t>
  </si>
  <si>
    <t>12:24:51</t>
  </si>
  <si>
    <t>REC-072-AJ3R-271596</t>
  </si>
  <si>
    <t>13:53:38</t>
  </si>
  <si>
    <t>REC-536-TDSM-174700</t>
  </si>
  <si>
    <t>14:00:01</t>
  </si>
  <si>
    <t>REC-165-M8MT-680750</t>
  </si>
  <si>
    <t>0908395650</t>
  </si>
  <si>
    <t>3909534</t>
  </si>
  <si>
    <t>REC-3370-A6JI-288429</t>
  </si>
  <si>
    <t>14:44:43</t>
  </si>
  <si>
    <t>0910610955</t>
  </si>
  <si>
    <t>3960392</t>
  </si>
  <si>
    <t>REC-3200-SAMK-251515</t>
  </si>
  <si>
    <t>15:14:03</t>
  </si>
  <si>
    <t>REC-355-J4YM-702669</t>
  </si>
  <si>
    <t>15:39:56</t>
  </si>
  <si>
    <t>REC-7529-A12D-25853</t>
  </si>
  <si>
    <t>16:52:59</t>
  </si>
  <si>
    <t>REC-4654-ART3-148799</t>
  </si>
  <si>
    <t>17:16:59</t>
  </si>
  <si>
    <t>REC-611-HYM3-118569</t>
  </si>
  <si>
    <t>17:22:06</t>
  </si>
  <si>
    <t>REC-986-B099-4484</t>
  </si>
  <si>
    <t>17:40:37</t>
  </si>
  <si>
    <t>REC-3808-A3Z9-551918</t>
  </si>
  <si>
    <t>17:54:36</t>
  </si>
  <si>
    <t>REC-609-A1M3-346857</t>
  </si>
  <si>
    <t>18:39:36</t>
  </si>
  <si>
    <t>REC-3520-A1CH-297471</t>
  </si>
  <si>
    <t>09:51:30</t>
  </si>
  <si>
    <t>20210711</t>
  </si>
  <si>
    <t>REC-3187-A2UB-181786</t>
  </si>
  <si>
    <t>11:13:54</t>
  </si>
  <si>
    <t>REC-7492-A6NE-31117</t>
  </si>
  <si>
    <t>13:39:26</t>
  </si>
  <si>
    <t>REC-241-BEJD-596955</t>
  </si>
  <si>
    <t>17:05:10</t>
  </si>
  <si>
    <t>REC-3187-A2UE-70336</t>
  </si>
  <si>
    <t>17:41:40</t>
  </si>
  <si>
    <t>0908793474</t>
  </si>
  <si>
    <t>3902608</t>
  </si>
  <si>
    <t>REC-3370-A6JI-288371</t>
  </si>
  <si>
    <t>18:08:40</t>
  </si>
  <si>
    <t>0993252484001</t>
  </si>
  <si>
    <t>3908309</t>
  </si>
  <si>
    <t>REC-3371-EGEG-285333</t>
  </si>
  <si>
    <t>18:23:43</t>
  </si>
  <si>
    <t>REC-5310-Z4YZ-82877</t>
  </si>
  <si>
    <t>09:40:45</t>
  </si>
  <si>
    <t>20210710</t>
  </si>
  <si>
    <t>REC-3187-YWS5-629984</t>
  </si>
  <si>
    <t>10:32:13</t>
  </si>
  <si>
    <t>REC-095-AJSE-704630</t>
  </si>
  <si>
    <t>REC-609-A1M3-346755</t>
  </si>
  <si>
    <t>11:27:34</t>
  </si>
  <si>
    <t>REC-7830-LV66-950</t>
  </si>
  <si>
    <t>11:40:54</t>
  </si>
  <si>
    <t>REC-3295-1T8E-249215</t>
  </si>
  <si>
    <t>11:42:27</t>
  </si>
  <si>
    <t>REC-7734-MAC1-15725</t>
  </si>
  <si>
    <t>12:01:29</t>
  </si>
  <si>
    <t>REC-3370-A6JI-288276</t>
  </si>
  <si>
    <t>12:10:01</t>
  </si>
  <si>
    <t>REC-7529-A12D-25690</t>
  </si>
  <si>
    <t>15:39:52</t>
  </si>
  <si>
    <t>0927193227</t>
  </si>
  <si>
    <t>3908605</t>
  </si>
  <si>
    <t>REC-536-TDSM-174565</t>
  </si>
  <si>
    <t>17:00:28</t>
  </si>
  <si>
    <t>REC-3189-YWSY-181325</t>
  </si>
  <si>
    <t>20210709</t>
  </si>
  <si>
    <t>REC-4235-A1BQ-30843</t>
  </si>
  <si>
    <t>10:22:59</t>
  </si>
  <si>
    <t>REC-7314-A6GU-44204</t>
  </si>
  <si>
    <t>11:27:02</t>
  </si>
  <si>
    <t>REC-3187-A2UB-181589</t>
  </si>
  <si>
    <t>11:32:39</t>
  </si>
  <si>
    <t>REC-678-3V18-593085</t>
  </si>
  <si>
    <t>12:44:31</t>
  </si>
  <si>
    <t>REC-4190-A11N-1485423</t>
  </si>
  <si>
    <t>12:50:29</t>
  </si>
  <si>
    <t>REC-7492-A6NE-30946</t>
  </si>
  <si>
    <t>12:52:46</t>
  </si>
  <si>
    <t>REC-613-BK8R-435081</t>
  </si>
  <si>
    <t>13:52:55</t>
  </si>
  <si>
    <t>REC-4960-A1QG-124437</t>
  </si>
  <si>
    <t>14:12:55</t>
  </si>
  <si>
    <t>REC-4960-A1QG-124438</t>
  </si>
  <si>
    <t>14:13:38</t>
  </si>
  <si>
    <t>REC-3370-A6JI-288199</t>
  </si>
  <si>
    <t>14:25:55</t>
  </si>
  <si>
    <t>REC-609-A1M3-346651</t>
  </si>
  <si>
    <t>14:34:12</t>
  </si>
  <si>
    <t>REC-4164-A19X-177664</t>
  </si>
  <si>
    <t>REC-5680-PS51-68852</t>
  </si>
  <si>
    <t>15:31:17</t>
  </si>
  <si>
    <t>REC-245-BEJI-704288</t>
  </si>
  <si>
    <t>16:45:25</t>
  </si>
  <si>
    <t>at-3309</t>
  </si>
  <si>
    <t>REC-191-A381-9968</t>
  </si>
  <si>
    <t>08:44:02</t>
  </si>
  <si>
    <t>20210708</t>
  </si>
  <si>
    <t>REC-4007-OIT2-11801</t>
  </si>
  <si>
    <t>09:22:11</t>
  </si>
  <si>
    <t>REC-4966-A3Z7-12851</t>
  </si>
  <si>
    <t>09:40:43</t>
  </si>
  <si>
    <t>REC-7314-A6GU-44089</t>
  </si>
  <si>
    <t>REC-5585-A2XB-93199</t>
  </si>
  <si>
    <t>10:50:42</t>
  </si>
  <si>
    <t>REC-4313-IAI9-17727</t>
  </si>
  <si>
    <t>10:54:49</t>
  </si>
  <si>
    <t>REC-096-LIO1-572619</t>
  </si>
  <si>
    <t>11:16:03</t>
  </si>
  <si>
    <t>REC-048-QNCI-650273</t>
  </si>
  <si>
    <t>11:31:29</t>
  </si>
  <si>
    <t>REC-4179-LOE1-21243</t>
  </si>
  <si>
    <t>REC-4179-LOE1-21298</t>
  </si>
  <si>
    <t>REC-3175-C8JC-337340</t>
  </si>
  <si>
    <t>13:03:14</t>
  </si>
  <si>
    <t>0993064238001</t>
  </si>
  <si>
    <t>3909619</t>
  </si>
  <si>
    <t>REC-3371-A1DS-236807</t>
  </si>
  <si>
    <t>13:52:22</t>
  </si>
  <si>
    <t>REC-3260-CTO1-29979</t>
  </si>
  <si>
    <t>REC-5310-Z4YZ-30015</t>
  </si>
  <si>
    <t>14:51:29</t>
  </si>
  <si>
    <t>REC-3792-A24Z-592323</t>
  </si>
  <si>
    <t>15:08:38</t>
  </si>
  <si>
    <t>REC-7731-SS58-10341</t>
  </si>
  <si>
    <t>15:48:15</t>
  </si>
  <si>
    <t>REC-585-VR9E-522584</t>
  </si>
  <si>
    <t>15:56:24</t>
  </si>
  <si>
    <t>REC-3182-YQHG-249872</t>
  </si>
  <si>
    <t>16:01:37</t>
  </si>
  <si>
    <t>REC-4942-A1Z4-34816</t>
  </si>
  <si>
    <t>16:19:46</t>
  </si>
  <si>
    <t>REC-4942-A1Z4-34918</t>
  </si>
  <si>
    <t>16:20:53</t>
  </si>
  <si>
    <t>0918750688</t>
  </si>
  <si>
    <t>3906881</t>
  </si>
  <si>
    <t>REC-3520-A1CH-297261</t>
  </si>
  <si>
    <t>17:10:04</t>
  </si>
  <si>
    <t>REC-1189-B254-37583</t>
  </si>
  <si>
    <t>REC-3187-A2UE-70148</t>
  </si>
  <si>
    <t>17:29:42</t>
  </si>
  <si>
    <t>REC-048-AFEP-268826</t>
  </si>
  <si>
    <t>17:52:00</t>
  </si>
  <si>
    <t>REC-5635-A2YS-53831</t>
  </si>
  <si>
    <t>17:56:46</t>
  </si>
  <si>
    <t>REC-4164-A1CB-141248</t>
  </si>
  <si>
    <t>19:36:04</t>
  </si>
  <si>
    <t>REC-5585-A2XB-93077</t>
  </si>
  <si>
    <t>09:15:38</t>
  </si>
  <si>
    <t>20210707</t>
  </si>
  <si>
    <t>0918779323</t>
  </si>
  <si>
    <t>3909544</t>
  </si>
  <si>
    <t>REC-4963-A3A0-973126</t>
  </si>
  <si>
    <t>10:20:21</t>
  </si>
  <si>
    <t>REC-5466-RP69-7710</t>
  </si>
  <si>
    <t>10:31:50</t>
  </si>
  <si>
    <t>REC-7608-PS84-974746</t>
  </si>
  <si>
    <t>10:40:33</t>
  </si>
  <si>
    <t>REC-7492-A6NE-30662</t>
  </si>
  <si>
    <t>11:13:27</t>
  </si>
  <si>
    <t>REC-7492-A6NE-30663</t>
  </si>
  <si>
    <t>11:14:03</t>
  </si>
  <si>
    <t>REC-023-P4U6-472688</t>
  </si>
  <si>
    <t>REC-4007-OIT2-980680</t>
  </si>
  <si>
    <t>11:54:59</t>
  </si>
  <si>
    <t>REC-223-B7CD-613640</t>
  </si>
  <si>
    <t>12:27:47</t>
  </si>
  <si>
    <t>REC-7366-Y05Q-29650</t>
  </si>
  <si>
    <t>REC-4960-A1QG-124228</t>
  </si>
  <si>
    <t>12:48:57</t>
  </si>
  <si>
    <t>REC-4960-A1QG-124229</t>
  </si>
  <si>
    <t>12:49:17</t>
  </si>
  <si>
    <t>REC-049-A2U2-73772</t>
  </si>
  <si>
    <t>13:21:25</t>
  </si>
  <si>
    <t>0953701091</t>
  </si>
  <si>
    <t>3909371</t>
  </si>
  <si>
    <t>REC-096-LIO1-572521</t>
  </si>
  <si>
    <t>13:52:39</t>
  </si>
  <si>
    <t>REC-3809-A3ZD-51209</t>
  </si>
  <si>
    <t>13:55:09</t>
  </si>
  <si>
    <t>REC-3187-A2UE-70066</t>
  </si>
  <si>
    <t>14:11:30</t>
  </si>
  <si>
    <t>REC-165-M8MT-680294</t>
  </si>
  <si>
    <t>14:39:14</t>
  </si>
  <si>
    <t>REC-3792-A39T-144760</t>
  </si>
  <si>
    <t>15:36:32</t>
  </si>
  <si>
    <t>REC-191-A381-994021</t>
  </si>
  <si>
    <t>15:38:47</t>
  </si>
  <si>
    <t>REC-3187-YWS5-629735</t>
  </si>
  <si>
    <t>15:40:20</t>
  </si>
  <si>
    <t>REC-096-HG9K-329704</t>
  </si>
  <si>
    <t>15:40:21</t>
  </si>
  <si>
    <t>REC-191-A381-994121</t>
  </si>
  <si>
    <t>15:40:31</t>
  </si>
  <si>
    <t>REC-7451-QPQ1-22898</t>
  </si>
  <si>
    <t>0914538590</t>
  </si>
  <si>
    <t>3900428</t>
  </si>
  <si>
    <t>REC-011-JVA0-537923</t>
  </si>
  <si>
    <t>16:29:17</t>
  </si>
  <si>
    <t>REC-223-V7XD-306222</t>
  </si>
  <si>
    <t>17:43:10</t>
  </si>
  <si>
    <t>REC-5643-AA10-3414</t>
  </si>
  <si>
    <t>18:28:38</t>
  </si>
  <si>
    <t>REC-3172-YIG8-331480</t>
  </si>
  <si>
    <t>09:04:28</t>
  </si>
  <si>
    <t>20210706</t>
  </si>
  <si>
    <t>REC-3520-A1CH-296771</t>
  </si>
  <si>
    <t>09:33:24</t>
  </si>
  <si>
    <t>REC-3301-CTQ4-924101</t>
  </si>
  <si>
    <t>09:47:49</t>
  </si>
  <si>
    <t>REC-5585-A2XB-92955</t>
  </si>
  <si>
    <t>10:03:46</t>
  </si>
  <si>
    <t>REC-011-VD5Z-382355</t>
  </si>
  <si>
    <t>10:18:33</t>
  </si>
  <si>
    <t>REC-5016-A1HF-13392</t>
  </si>
  <si>
    <t>12:53:47</t>
  </si>
  <si>
    <t>1754751582001</t>
  </si>
  <si>
    <t>3908177</t>
  </si>
  <si>
    <t>REC-223-V7XD-305930</t>
  </si>
  <si>
    <t>13:09:31</t>
  </si>
  <si>
    <t>3908176</t>
  </si>
  <si>
    <t>REC-223-V7XD-305931</t>
  </si>
  <si>
    <t>13:09:53</t>
  </si>
  <si>
    <t>REC-5635-A2YS-53577</t>
  </si>
  <si>
    <t>13:14:57</t>
  </si>
  <si>
    <t>REC-3172-LIO6-150422</t>
  </si>
  <si>
    <t>13:35:24</t>
  </si>
  <si>
    <t>REC-3577-A26V-555418</t>
  </si>
  <si>
    <t>14:10:30</t>
  </si>
  <si>
    <t>REC-4202-A16N-9449</t>
  </si>
  <si>
    <t>14:56:26</t>
  </si>
  <si>
    <t>REC-5335-A646-947580</t>
  </si>
  <si>
    <t>15:05:52</t>
  </si>
  <si>
    <t>0913442588</t>
  </si>
  <si>
    <t>3903519</t>
  </si>
  <si>
    <t>REC-072-AV01-19410</t>
  </si>
  <si>
    <t>REC-048-AFEP-268560</t>
  </si>
  <si>
    <t>REC-045-VMU0-372539</t>
  </si>
  <si>
    <t>15:59:27</t>
  </si>
  <si>
    <t>REC-4319-1AH9-13171</t>
  </si>
  <si>
    <t>16:32:10</t>
  </si>
  <si>
    <t>REC-5989-GFL6-953520</t>
  </si>
  <si>
    <t>16:38:00</t>
  </si>
  <si>
    <t>REC-355-N45U-601531</t>
  </si>
  <si>
    <t>17:03:02</t>
  </si>
  <si>
    <t>REC-611-HYM3-118240</t>
  </si>
  <si>
    <t>17:15:40</t>
  </si>
  <si>
    <t>REC-342-EBMO-310066</t>
  </si>
  <si>
    <t>17:28:55</t>
  </si>
  <si>
    <t>REC-3189-YWSY-181192</t>
  </si>
  <si>
    <t>17:56:01</t>
  </si>
  <si>
    <t>REC-4164-A19P-184024</t>
  </si>
  <si>
    <t>18:02:56</t>
  </si>
  <si>
    <t>REC-5635-A2YS-53631</t>
  </si>
  <si>
    <t>18:22:14</t>
  </si>
  <si>
    <t>REC-3774-ABA2-868005</t>
  </si>
  <si>
    <t>10:12:42</t>
  </si>
  <si>
    <t>20210705</t>
  </si>
  <si>
    <t>REC-348-1R2Q-469528</t>
  </si>
  <si>
    <t>10:13:12</t>
  </si>
  <si>
    <t>REC-4202-A16N-9434</t>
  </si>
  <si>
    <t>11:02:16</t>
  </si>
  <si>
    <t>REC-518-RI70-207660</t>
  </si>
  <si>
    <t>11:30:57</t>
  </si>
  <si>
    <t>REC-7057-A66Z-26807</t>
  </si>
  <si>
    <t>12:14:26</t>
  </si>
  <si>
    <t>0921017208</t>
  </si>
  <si>
    <t>3909421</t>
  </si>
  <si>
    <t>REC-7809-LV49-3716</t>
  </si>
  <si>
    <t>12:33:13</t>
  </si>
  <si>
    <t>REC-011-JVA0-537672</t>
  </si>
  <si>
    <t>13:42:38</t>
  </si>
  <si>
    <t>REC-348-1R2Q-469614</t>
  </si>
  <si>
    <t>13:55:13</t>
  </si>
  <si>
    <t>REC-342-EBMO-309893</t>
  </si>
  <si>
    <t>14:12:57</t>
  </si>
  <si>
    <t>REC-342-EBMO-309894</t>
  </si>
  <si>
    <t>14:13:28</t>
  </si>
  <si>
    <t>REC-609-A3AI-113060</t>
  </si>
  <si>
    <t>14:22:54</t>
  </si>
  <si>
    <t>REC-072-KBN0-290415</t>
  </si>
  <si>
    <t>14:29:40</t>
  </si>
  <si>
    <t>REC-674-3K2R-1500049</t>
  </si>
  <si>
    <t>14:38:07</t>
  </si>
  <si>
    <t>REC-3182-YQHD-290184</t>
  </si>
  <si>
    <t>14:39:09</t>
  </si>
  <si>
    <t>REC-224-B7CE-26510</t>
  </si>
  <si>
    <t>14:41:10</t>
  </si>
  <si>
    <t>REC-3022-FNNL-567855</t>
  </si>
  <si>
    <t>14:45:53</t>
  </si>
  <si>
    <t>REC-3201-Y46O-457898</t>
  </si>
  <si>
    <t>14:57:41</t>
  </si>
  <si>
    <t>REC-5987-GFL4-898223</t>
  </si>
  <si>
    <t>15:42:25</t>
  </si>
  <si>
    <t>REC-7451-QPQ1-22603</t>
  </si>
  <si>
    <t>15:57:13</t>
  </si>
  <si>
    <t>REC-4313-IAI9-902727</t>
  </si>
  <si>
    <t>16:34:15</t>
  </si>
  <si>
    <t>REC-7637-SS05-2530</t>
  </si>
  <si>
    <t>16:56:32</t>
  </si>
  <si>
    <t>REC-3161-KURB-463222</t>
  </si>
  <si>
    <t>17:19:24</t>
  </si>
  <si>
    <t>REC-7492-A6NE-30435</t>
  </si>
  <si>
    <t>17:19:36</t>
  </si>
  <si>
    <t>REC-6146-A49G-840370</t>
  </si>
  <si>
    <t>20210704</t>
  </si>
  <si>
    <t>REC-226-B7CC-748871</t>
  </si>
  <si>
    <t>09:22:32</t>
  </si>
  <si>
    <t>REC-3520-A1CH-296448</t>
  </si>
  <si>
    <t>11:35:17</t>
  </si>
  <si>
    <t>0919686071</t>
  </si>
  <si>
    <t>3907871</t>
  </si>
  <si>
    <t>REC-3295-1T8D-192295</t>
  </si>
  <si>
    <t>14:26:04</t>
  </si>
  <si>
    <t>REC-2004-CNH2-615497</t>
  </si>
  <si>
    <t>14:56:27</t>
  </si>
  <si>
    <t>REC-3175-A3LN-159793</t>
  </si>
  <si>
    <t>15:30:58</t>
  </si>
  <si>
    <t>REC-7100-A69T-19846</t>
  </si>
  <si>
    <t>15:40:50</t>
  </si>
  <si>
    <t>REC-7545-PS31-15073</t>
  </si>
  <si>
    <t>REC-191-A381-810056</t>
  </si>
  <si>
    <t>07:58:52</t>
  </si>
  <si>
    <t>20210703</t>
  </si>
  <si>
    <t>REC-5762-FE91-813862</t>
  </si>
  <si>
    <t>10:02:16</t>
  </si>
  <si>
    <t>REC-3371-LD0C-321046</t>
  </si>
  <si>
    <t>10:35:33</t>
  </si>
  <si>
    <t>REC-348-1R2Q-469378</t>
  </si>
  <si>
    <t>10:56:36</t>
  </si>
  <si>
    <t>REC-165-M8MT-679720</t>
  </si>
  <si>
    <t>11:48:15</t>
  </si>
  <si>
    <t>REC-4717-FRZ4-822332</t>
  </si>
  <si>
    <t>12:32:17</t>
  </si>
  <si>
    <t>REC-5552-A944-822987</t>
  </si>
  <si>
    <t>12:45:19</t>
  </si>
  <si>
    <t>REC-4164-A19X-176985</t>
  </si>
  <si>
    <t>REC-027-A40B-94883</t>
  </si>
  <si>
    <t>14:27:43</t>
  </si>
  <si>
    <t>REC-3360-IPEN-246768</t>
  </si>
  <si>
    <t>16:03:56</t>
  </si>
  <si>
    <t>REC-4963-A3A0-831687</t>
  </si>
  <si>
    <t>16:26:12</t>
  </si>
  <si>
    <t>0914438692</t>
  </si>
  <si>
    <t>3906896</t>
  </si>
  <si>
    <t>REC-4810-FSJ5-771233</t>
  </si>
  <si>
    <t>09:14:10</t>
  </si>
  <si>
    <t>20210702</t>
  </si>
  <si>
    <t>REC-3175-A3LN-159444</t>
  </si>
  <si>
    <t>10:20:34</t>
  </si>
  <si>
    <t>REC-5001-A1C1-18729</t>
  </si>
  <si>
    <t>10:49:43</t>
  </si>
  <si>
    <t>REC-609-A1M3-345695</t>
  </si>
  <si>
    <t>11:30:11</t>
  </si>
  <si>
    <t>REC-5987-GFL4-781210</t>
  </si>
  <si>
    <t>11:30:51</t>
  </si>
  <si>
    <t>0906295001</t>
  </si>
  <si>
    <t>3909658</t>
  </si>
  <si>
    <t>REC-4535-A1SZ-35813</t>
  </si>
  <si>
    <t>11:49:02</t>
  </si>
  <si>
    <t>REC-3201-Y46O-457331</t>
  </si>
  <si>
    <t>12:07:08</t>
  </si>
  <si>
    <t>REC-096-DCIZ-484453</t>
  </si>
  <si>
    <t>12:26:36</t>
  </si>
  <si>
    <t>REC-3392-A39W-437555</t>
  </si>
  <si>
    <t>REC-3295-1TWC-240390</t>
  </si>
  <si>
    <t>12:49:34</t>
  </si>
  <si>
    <t>REC-090-9SKJ-478609</t>
  </si>
  <si>
    <t>13:04:11</t>
  </si>
  <si>
    <t>1750060954</t>
  </si>
  <si>
    <t>3900346</t>
  </si>
  <si>
    <t>REC-342-EBMO-309583</t>
  </si>
  <si>
    <t>13:04:16</t>
  </si>
  <si>
    <t>REC-008-PB64-397082</t>
  </si>
  <si>
    <t>13:07:40</t>
  </si>
  <si>
    <t>REC-3412-PTE5-787568</t>
  </si>
  <si>
    <t>13:14:27</t>
  </si>
  <si>
    <t>REC-3172-LIO5-582539</t>
  </si>
  <si>
    <t>13:14:28</t>
  </si>
  <si>
    <t>0927634659</t>
  </si>
  <si>
    <t>3909229</t>
  </si>
  <si>
    <t>REC-3172-LIO4-264571</t>
  </si>
  <si>
    <t>13:28:56</t>
  </si>
  <si>
    <t>REC-3172-LIO7-133583</t>
  </si>
  <si>
    <t>14:17:59</t>
  </si>
  <si>
    <t>REC-5537-T001-794005</t>
  </si>
  <si>
    <t>REC-3370-A6JI-287286</t>
  </si>
  <si>
    <t>15:42:08</t>
  </si>
  <si>
    <t>REC-3392-A39W-437600</t>
  </si>
  <si>
    <t>16:52:29</t>
  </si>
  <si>
    <t>REC-4976-A25U-8447</t>
  </si>
  <si>
    <t>17:14:22</t>
  </si>
  <si>
    <t>REC-4976-A25U-8448</t>
  </si>
  <si>
    <t>17:15:24</t>
  </si>
  <si>
    <t>REC-045-VMU0-372024</t>
  </si>
  <si>
    <t>17:50:55</t>
  </si>
  <si>
    <t>REC-7779-SS95-804003</t>
  </si>
  <si>
    <t>18:06:07</t>
  </si>
  <si>
    <t>REC-3187-YWS5-629317</t>
  </si>
  <si>
    <t>18:23:34</t>
  </si>
  <si>
    <t>REC-072-AV01-18638</t>
  </si>
  <si>
    <t>09:02:20</t>
  </si>
  <si>
    <t>20210701</t>
  </si>
  <si>
    <t>REC-3301-CTQ4-735803</t>
  </si>
  <si>
    <t>10:18:08</t>
  </si>
  <si>
    <t>REC-072-AJ3R-270322</t>
  </si>
  <si>
    <t>10:28:46</t>
  </si>
  <si>
    <t>REC-3182-YQG9-303396</t>
  </si>
  <si>
    <t>10:39:13</t>
  </si>
  <si>
    <t>REC-3533-A4H5-403365</t>
  </si>
  <si>
    <t>10:49:20</t>
  </si>
  <si>
    <t>REC-609-A3AI-112665</t>
  </si>
  <si>
    <t>11:12:16</t>
  </si>
  <si>
    <t>REC-072-AJ3R-270342</t>
  </si>
  <si>
    <t>11:28:07</t>
  </si>
  <si>
    <t>REC-223-B7CD-612729</t>
  </si>
  <si>
    <t>11:34:43</t>
  </si>
  <si>
    <t>REC-061-AEU1-207089</t>
  </si>
  <si>
    <t>11:40:52</t>
  </si>
  <si>
    <t>REC-944-PR10-452061</t>
  </si>
  <si>
    <t>11:42:33</t>
  </si>
  <si>
    <t>REC-5762-FE91-741810</t>
  </si>
  <si>
    <t>11:42:45</t>
  </si>
  <si>
    <t>REC-223-B7CD-612736</t>
  </si>
  <si>
    <t>11:51:40</t>
  </si>
  <si>
    <t>REC-568-YYC0-1591050</t>
  </si>
  <si>
    <t>11:58:18</t>
  </si>
  <si>
    <t>REC-3412-PTE5-742958</t>
  </si>
  <si>
    <t>12:00:49</t>
  </si>
  <si>
    <t>REC-3371-EFX5-202376</t>
  </si>
  <si>
    <t>12:05:18</t>
  </si>
  <si>
    <t>REC-5635-A2YS-53175</t>
  </si>
  <si>
    <t>12:31:58</t>
  </si>
  <si>
    <t>REC-096-HG9K-329173</t>
  </si>
  <si>
    <t>12:38:27</t>
  </si>
  <si>
    <t>REC-986-B099-4047</t>
  </si>
  <si>
    <t>REC-7314-A6GU-42988</t>
  </si>
  <si>
    <t>12:51:20</t>
  </si>
  <si>
    <t>REC-5310-Z4YZ-747493</t>
  </si>
  <si>
    <t>13:24:58</t>
  </si>
  <si>
    <t>REC-7809-LV49-3566</t>
  </si>
  <si>
    <t>13:40:53</t>
  </si>
  <si>
    <t>REC-096-ZU7N-277474</t>
  </si>
  <si>
    <t>13:59:22</t>
  </si>
  <si>
    <t>REC-3792-A39T-144061</t>
  </si>
  <si>
    <t>13:59:23</t>
  </si>
  <si>
    <t>REC-986-B099-4053</t>
  </si>
  <si>
    <t>REC-986-B099-4054</t>
  </si>
  <si>
    <t>14:05:54</t>
  </si>
  <si>
    <t>REC-3200-SAMK-250571</t>
  </si>
  <si>
    <t>14:20:41</t>
  </si>
  <si>
    <t>REC-061-AEU1-207115</t>
  </si>
  <si>
    <t>14:22:13</t>
  </si>
  <si>
    <t>REC-3295-1T8D-192080</t>
  </si>
  <si>
    <t>14:27:05</t>
  </si>
  <si>
    <t>REC-3370-A6JI-287064</t>
  </si>
  <si>
    <t>14:33:26</t>
  </si>
  <si>
    <t>REC-3022-A364-152374</t>
  </si>
  <si>
    <t>14:53:55</t>
  </si>
  <si>
    <t>REC-4963-A3A0-752154</t>
  </si>
  <si>
    <t>14:56:48</t>
  </si>
  <si>
    <t>0909778615</t>
  </si>
  <si>
    <t>3908523</t>
  </si>
  <si>
    <t>REC-3371-EGEG-284075</t>
  </si>
  <si>
    <t>15:01:43</t>
  </si>
  <si>
    <t>REC-3187-A2UB-180822</t>
  </si>
  <si>
    <t>at-3305</t>
  </si>
  <si>
    <t>REC-061-SPOX-310315</t>
  </si>
  <si>
    <t>16:48:52</t>
  </si>
  <si>
    <t>REC-165-M8MT-679511</t>
  </si>
  <si>
    <t>16:50:03</t>
  </si>
  <si>
    <t>REC-355-J4YM-701707</t>
  </si>
  <si>
    <t>16:53:04</t>
  </si>
  <si>
    <t>0930136056</t>
  </si>
  <si>
    <t>3906904</t>
  </si>
  <si>
    <t>REC-245-BEJI-703147</t>
  </si>
  <si>
    <t>17:11:22</t>
  </si>
  <si>
    <t>REC-7558-PS37-763034</t>
  </si>
  <si>
    <t>18:23:54</t>
  </si>
  <si>
    <t>REC-3414-PTE7-763447</t>
  </si>
  <si>
    <t>18:33:20</t>
  </si>
  <si>
    <t>REC-3414-PTE7-763480</t>
  </si>
  <si>
    <t>0930345210</t>
  </si>
  <si>
    <t>3909574</t>
  </si>
  <si>
    <t>REC-4301-IAI1-765253</t>
  </si>
  <si>
    <t>19:16:38</t>
  </si>
  <si>
    <t xml:space="preserve">Fact#: 369043 Rec#: 19693 CHRISTIAN RODIAN GONZALEZ ZAMBRANO </t>
  </si>
  <si>
    <t>IC-12510</t>
  </si>
  <si>
    <t xml:space="preserve">Fact#: 368128-370738 Rec#: 19692 VERA PISPIRA WILSON ALBERTO </t>
  </si>
  <si>
    <t>IC-12509</t>
  </si>
  <si>
    <t xml:space="preserve">Fact#: 367212-369831 Rec#: 19691 REYES PINCAY JORGE VICTOR </t>
  </si>
  <si>
    <t>IC-12508</t>
  </si>
  <si>
    <t xml:space="preserve">Fact#: 367018-369645 Rec#: 19690 PEREIRA CACERES KETTY DEL ROCIO </t>
  </si>
  <si>
    <t>IC-12507</t>
  </si>
  <si>
    <t xml:space="preserve">Fact#: 367963-370583 Rec#: 19689 VILLAMAR ARROLLO DOLORES MARGARITA </t>
  </si>
  <si>
    <t>IC-12506</t>
  </si>
  <si>
    <t xml:space="preserve">Fact#: 5009-5253 Rec#: 19688 PAREDES PEREZ GUSTAVO XAVIER </t>
  </si>
  <si>
    <t>IC-12505</t>
  </si>
  <si>
    <t xml:space="preserve">Fact#: 368107-370719 Rec#: 19687 ITURRALDE VIZUETA DOLORES PAULINA </t>
  </si>
  <si>
    <t>IC-12504</t>
  </si>
  <si>
    <t xml:space="preserve">Fact#: 367228-369846 Rec#: 19686 CHUCA CHANCAY ANDREA BETZABETH </t>
  </si>
  <si>
    <t>IC-12503</t>
  </si>
  <si>
    <t xml:space="preserve">Fact#: 369832 Rec#: 19685 CHANCAY SOLEDISPA VICTOR MANUEL </t>
  </si>
  <si>
    <t>IC-12502</t>
  </si>
  <si>
    <t xml:space="preserve">Fact#: 366580-369221 Rec#: 19684 JUVIKA JOHANNA CABUYALES HUACON </t>
  </si>
  <si>
    <t>IC-12501</t>
  </si>
  <si>
    <t xml:space="preserve">Fact#: 368486 Rec#: 19683 LOPEZ FLOREZ CARLOS RAFAEL </t>
  </si>
  <si>
    <t>IC-12500</t>
  </si>
  <si>
    <t xml:space="preserve">Fact#: 370773 Rec#: 19682 MACHASILLA RUIZ KEVIN ALFONSO </t>
  </si>
  <si>
    <t>IC-12499</t>
  </si>
  <si>
    <t xml:space="preserve">Fact#: 367724-370328 Rec#: 19681 MIRANDA TORRES JUAN ERNESTO </t>
  </si>
  <si>
    <t>IC-12498</t>
  </si>
  <si>
    <t xml:space="preserve">Fact#: 367526-370136 Rec#: 19680 CUEVA VEGA EFREN </t>
  </si>
  <si>
    <t>IC-12497</t>
  </si>
  <si>
    <t xml:space="preserve">Fact#: 370782 Rec#: 19679 LOPEZ PENAFIEL MARLENE ESTHER </t>
  </si>
  <si>
    <t>IC-12496</t>
  </si>
  <si>
    <t xml:space="preserve">Fact#: 370587 Rec#: 19678 MARURI GUERRA RAUL ENRIQUE </t>
  </si>
  <si>
    <t>IC-12495</t>
  </si>
  <si>
    <t xml:space="preserve">Fact#: 368301 Rec#: 19677 INMOBILIARIA GALILEA-ECUADOR S.A </t>
  </si>
  <si>
    <t>IC-12494</t>
  </si>
  <si>
    <t xml:space="preserve">Fact#: 369924 Rec#: 19676 AVILES PEREZ ALFONSO </t>
  </si>
  <si>
    <t>IC-12493</t>
  </si>
  <si>
    <t xml:space="preserve">Fact#: 368102-370714 Rec#: 19675 CASTRO CAMACHO JOSE ANTONIO </t>
  </si>
  <si>
    <t>IC-12492</t>
  </si>
  <si>
    <t xml:space="preserve">Fact#: 363793-366385-369027 Rec#: 19674 RICHARD VICENTE TORRES POVEDA </t>
  </si>
  <si>
    <t>IC-12491</t>
  </si>
  <si>
    <t xml:space="preserve">Fact#: 369709 Rec#: 19673 BORBOR VILLON ALEX ALEJANDRO </t>
  </si>
  <si>
    <t>IC-12490</t>
  </si>
  <si>
    <t xml:space="preserve">Fact#: 369737 Rec#: 19672 ESPIN PICO NANCY CRISTINA </t>
  </si>
  <si>
    <t>IC-12489</t>
  </si>
  <si>
    <t xml:space="preserve">Fact#: 369834 Rec#: 19671 GOMEZ VERA NATALY ELIZABETH </t>
  </si>
  <si>
    <t>IC-12488</t>
  </si>
  <si>
    <t xml:space="preserve">Fact#: 369029 Rec#: 19670 LORENA LISSET NUÑEZ RODRIGUEZ </t>
  </si>
  <si>
    <t>IC-12487</t>
  </si>
  <si>
    <t xml:space="preserve">Fact#: 367595-370204 Rec#: 19669 MORA MORA MARIA DE LOURDES </t>
  </si>
  <si>
    <t>IC-12486</t>
  </si>
  <si>
    <t xml:space="preserve">Fact#: 369897 Rec#: 19668 CASTRO AGUA MARLON JOSE </t>
  </si>
  <si>
    <t>IC-12485</t>
  </si>
  <si>
    <t xml:space="preserve">Fact#: 369806 Rec#: 19667 CHELE TORO OSCAR EULICES </t>
  </si>
  <si>
    <t>IC-12484</t>
  </si>
  <si>
    <t xml:space="preserve">Fact#: 369717 Rec#: 19666 TENORIO PRECIADO SUSANA MIRELLA </t>
  </si>
  <si>
    <t>IC-12483</t>
  </si>
  <si>
    <t xml:space="preserve">Fact#: 367394-370010 Rec#: 19665 MENDIETA VILLALVA ROSA MARIA </t>
  </si>
  <si>
    <t>IC-12482</t>
  </si>
  <si>
    <t xml:space="preserve">Fact#: 369996 Rec#: 19664 ZAMBRANO RIVERA EDINSON EDGAR </t>
  </si>
  <si>
    <t>IC-12481</t>
  </si>
  <si>
    <t xml:space="preserve">Fact#: 366800-369434 Rec#: 19663 ZAMBRANO MOREIRA LUIS ALFREDO </t>
  </si>
  <si>
    <t>IC-12480</t>
  </si>
  <si>
    <t xml:space="preserve">Fact#: 366749 Rec#: 19662 LUQUE RIVAS MARIA ROSA </t>
  </si>
  <si>
    <t>IC-12479</t>
  </si>
  <si>
    <t xml:space="preserve">Fact#: 367189-369810 Rec#: 19661 RODRIGUEZ LLAMUCA JOHANNA MIREYA </t>
  </si>
  <si>
    <t>IC-12478</t>
  </si>
  <si>
    <t xml:space="preserve">Fact#: 366900-369532 Rec#: 19660 MOLINA SALAVARRIA ADRIANO ENRIQUE </t>
  </si>
  <si>
    <t>IC-12477</t>
  </si>
  <si>
    <t xml:space="preserve">Fact#: 368295 Rec#: 19659 ALLINPUBLICIDAD&amp;MARKETING S A </t>
  </si>
  <si>
    <t>IC-12476</t>
  </si>
  <si>
    <t xml:space="preserve">Fact#: 369574 Rec#: 19658 MAYEZA REGALADO JIMMY HARRY </t>
  </si>
  <si>
    <t>IC-12475</t>
  </si>
  <si>
    <t xml:space="preserve">Fact#: 366653-369291 Rec#: 19657 ORTIZ CARRILLO ROBERTO JAVIER </t>
  </si>
  <si>
    <t>IC-12474</t>
  </si>
  <si>
    <t xml:space="preserve">Fact#: 366963-369592 Rec#: 19656 PINO ARROBA ALVARO ERNESTO </t>
  </si>
  <si>
    <t>IC-12473</t>
  </si>
  <si>
    <t xml:space="preserve">Fact#: 369006 Rec#: 19655 LENIN ANTONIO SARABIA ORELLANA </t>
  </si>
  <si>
    <t>IC-12472</t>
  </si>
  <si>
    <t xml:space="preserve">Fact#: 370344 Rec#: 19654 MENDOZA VELEZ CARLOS DAMIAN </t>
  </si>
  <si>
    <t>IC-12471</t>
  </si>
  <si>
    <t xml:space="preserve">Fact#: 368562 Rec#: 19653 MENDOZA VELEZ CARLOS DAMIAN </t>
  </si>
  <si>
    <t>IC-12470</t>
  </si>
  <si>
    <t xml:space="preserve">Fact#: 370764 Rec#: 19652 JIMENEZ CERVANTES HECTOR WILLIAM </t>
  </si>
  <si>
    <t>IC-12469</t>
  </si>
  <si>
    <t xml:space="preserve">Fact#: 370126 Rec#: 19651 PRECIADO SALVATIERRA PATRICIA PAOLA </t>
  </si>
  <si>
    <t>IC-12468</t>
  </si>
  <si>
    <t>JULIO CESAR MONCAYO CRESPIN ABONA SGTE FACTURA, PAGO WESTERN UNION</t>
  </si>
  <si>
    <t>AT-3357</t>
  </si>
  <si>
    <t xml:space="preserve">Fact#: 366981-369609 Rec#: 19650 CAMPOVERDE AREVALO WILLIAM HERNAN </t>
  </si>
  <si>
    <t>IC-12399</t>
  </si>
  <si>
    <t xml:space="preserve">Fact#: 5134 Rec#: 19649 AGUILAR ECHEVERRIA LUIS FERNANDO </t>
  </si>
  <si>
    <t>IC-12398</t>
  </si>
  <si>
    <t xml:space="preserve">Fact#: 366430-369072 Rec#: 19648 CECILIA ISABEL PORTILLA ESPINOZA </t>
  </si>
  <si>
    <t>IC-12397</t>
  </si>
  <si>
    <t xml:space="preserve">Fact#: 356320-358798-361322 Rec#: 19647 CRISTIAN ALAN PARRALES TUMBACO </t>
  </si>
  <si>
    <t>IC-12396</t>
  </si>
  <si>
    <t xml:space="preserve">Fact#: 356321-358799-361323 Rec#: 19646 CRISTIAN ALAN PARRALES TUMBACO </t>
  </si>
  <si>
    <t>IC-12395</t>
  </si>
  <si>
    <t xml:space="preserve">Fact#: 366328-368976 Rec#: 19645 RUBEN DARIO QUIMIS JESUS </t>
  </si>
  <si>
    <t>IC-12394</t>
  </si>
  <si>
    <t xml:space="preserve">Fact#: 362029-364570-367144 Rec#: 19644 SANCHEZ PARRA MAYURI EMILIA </t>
  </si>
  <si>
    <t>IC-12393</t>
  </si>
  <si>
    <t xml:space="preserve">Fact#: 369787 Rec#: 19643 PARRALES CABRERA TEOFILO CELESTINO </t>
  </si>
  <si>
    <t>IC-12392</t>
  </si>
  <si>
    <t xml:space="preserve">Fact#: 366542-369185 Rec#: 19642 NEISI LORENA CHONG MELGAR </t>
  </si>
  <si>
    <t>IC-12391</t>
  </si>
  <si>
    <t xml:space="preserve">Fact#: 356489-358966-361487 Rec#: 19641 LEON PIN OSWALDO NEMECIO </t>
  </si>
  <si>
    <t>IC-12390</t>
  </si>
  <si>
    <t xml:space="preserve">Fact#: 366882-369513 Rec#: 19640 ZAMORA AVILA ANGELA MARIA </t>
  </si>
  <si>
    <t>IC-12389</t>
  </si>
  <si>
    <t xml:space="preserve">Fact#: 369460 Rec#: 19639 VASQUEZ DORA JUAN JOSE </t>
  </si>
  <si>
    <t>IC-12388</t>
  </si>
  <si>
    <t xml:space="preserve">Fact#: 369751 Rec#: 19638 MUNIZ MARTINEZ CARMEN ALEJA </t>
  </si>
  <si>
    <t>IC-12387</t>
  </si>
  <si>
    <t xml:space="preserve">Fact#: 368817 Rec#: 19637 ASTUDILLO AYORA CECILIA FILOMENA </t>
  </si>
  <si>
    <t>IC-12386</t>
  </si>
  <si>
    <t xml:space="preserve">Fact#: 364491-367063-369688 Rec#: 19636 BOLANO HURTADO SUGEY MERY </t>
  </si>
  <si>
    <t>IC-12385</t>
  </si>
  <si>
    <t xml:space="preserve">Fact#: 367449-370064 Rec#: 19635 FLOREZ QUINTERO DIEGO ERNESTO </t>
  </si>
  <si>
    <t>IC-12384</t>
  </si>
  <si>
    <t xml:space="preserve">Fact#: 364817-367383-369999 Rec#: 19634 MORAN MERA SANDRA ISABEL </t>
  </si>
  <si>
    <t>IC-12383</t>
  </si>
  <si>
    <t xml:space="preserve">Fact#: 368604 Rec#: 19633 ASESORAMIENTO GLOBAL INTEGRAL ABOGADOS ABBHV S.A.  </t>
  </si>
  <si>
    <t>IC-12382</t>
  </si>
  <si>
    <t xml:space="preserve">Fact#: 369819 Rec#: 19632 SANCHEZ AGUILAR SORAYA PATRICIA </t>
  </si>
  <si>
    <t>IC-12381</t>
  </si>
  <si>
    <t xml:space="preserve">Fact#: 366849-369481 Rec#: 19631 BURGOS MERCHAN UVENCIO ELICIO </t>
  </si>
  <si>
    <t>IC-12380</t>
  </si>
  <si>
    <t xml:space="preserve">Fact#: 367403-370020 Rec#: 19630 MACIAS CASTRO GINA MAYRA </t>
  </si>
  <si>
    <t>IC-12379</t>
  </si>
  <si>
    <t xml:space="preserve">Fact#: 367983-370601 Rec#: 19629 BAILON PEZO MERCEDES NATALIA </t>
  </si>
  <si>
    <t>IC-12378</t>
  </si>
  <si>
    <t xml:space="preserve">Fact#: 369892 Rec#: 19628 FREIRE ANDRADE PAOLA MARIA </t>
  </si>
  <si>
    <t>IC-12377</t>
  </si>
  <si>
    <t xml:space="preserve">Fact#: 369523 Rec#: 19627 MEDINA BORJA LEONARDO JAVIER </t>
  </si>
  <si>
    <t>IC-12376</t>
  </si>
  <si>
    <t>SANGUNA RON TANIA GRICELDA CANCELA 23923204 ABONA SGTE FACTURA</t>
  </si>
  <si>
    <t>AT-3356</t>
  </si>
  <si>
    <t xml:space="preserve">Fact#: 368794 Rec#: 19626 ARMANDO ROBERTO  YAGUAL BRITO </t>
  </si>
  <si>
    <t>IC-12336</t>
  </si>
  <si>
    <t xml:space="preserve">Fact#: 366421-369063 Rec#: 19625 SEGUNDO PATRICIO ALMACHE AGUIRRE </t>
  </si>
  <si>
    <t>IC-12335</t>
  </si>
  <si>
    <t xml:space="preserve">Fact#: 363469-366063-368710 Rec#: 19624 JULIO LUIS ESPARZA  MORAN </t>
  </si>
  <si>
    <t>IC-12334</t>
  </si>
  <si>
    <t xml:space="preserve">Fact#: 363466-366060-368707 Rec#: 19623 MARIA GERMANIA ZAMORA RUIZ </t>
  </si>
  <si>
    <t>IC-12333</t>
  </si>
  <si>
    <t xml:space="preserve">Fact#: 370199 Rec#: 19622 SORIA LAMAN HARRY SUN </t>
  </si>
  <si>
    <t>IC-12332</t>
  </si>
  <si>
    <t xml:space="preserve">Fact#: 369670 Rec#: 19621 CRUZ MONTANO CLAUDIA JOHANNA </t>
  </si>
  <si>
    <t>IC-12331</t>
  </si>
  <si>
    <t xml:space="preserve">Fact#: 366805-369439 Rec#: 19620 FREIRE ORTIZ PEDRO PABLO </t>
  </si>
  <si>
    <t>IC-12330</t>
  </si>
  <si>
    <t xml:space="preserve">Fact#: 369030 Rec#: 19619 ALEXANDER WELLINGTON ALVARADO CARRIEL </t>
  </si>
  <si>
    <t>IC-12329</t>
  </si>
  <si>
    <t xml:space="preserve">Fact#: 369496 Rec#: 19618 ORTIZ ACOSTA HERNAN GONZALO </t>
  </si>
  <si>
    <t>IC-12328</t>
  </si>
  <si>
    <t xml:space="preserve">Fact#: 369808 Rec#: 19617 SOLANO DE LA TORRE EFRAIN ALFREDO </t>
  </si>
  <si>
    <t>IC-12327</t>
  </si>
  <si>
    <t xml:space="preserve">Fact#: 370524 Rec#: 19616 CEVALLOS CRUZ DIANA JENNIFFER </t>
  </si>
  <si>
    <t>IC-12326</t>
  </si>
  <si>
    <t xml:space="preserve">Fact#: 363813-366404-369046 Rec#: 19615 JOHANNA MARICELA CARRANZA ANCHUNDIA </t>
  </si>
  <si>
    <t>IC-12325</t>
  </si>
  <si>
    <t xml:space="preserve">Fact#: 368276 Rec#: 19614 FORMICONSTRUC S.A. </t>
  </si>
  <si>
    <t>IC-12324</t>
  </si>
  <si>
    <t xml:space="preserve">Fact#: 367990-370607 Rec#: 19613 QUINDE RENTERIA MARISELA ELIZABETH </t>
  </si>
  <si>
    <t>IC-12323</t>
  </si>
  <si>
    <t xml:space="preserve">Fact#: 361348-363902-366491 Rec#: 19612 ALEX EMILIO TELLO CEDEÑO </t>
  </si>
  <si>
    <t>IC-12322</t>
  </si>
  <si>
    <t>JURADO VELEZ JONNY EUGENIO ABONA SGTE FACTURA, PAGO WESTERN UNION</t>
  </si>
  <si>
    <t>AT-3355</t>
  </si>
  <si>
    <t xml:space="preserve">Fact#: 366771-369407 Rec#: 19611 BAÑOS BARRAGAN FLOR AMERICA </t>
  </si>
  <si>
    <t>IC-12321</t>
  </si>
  <si>
    <t xml:space="preserve">Fact#: 368788 Rec#: 19610 ENCALADA SANCHEZ NIEVES ELIZABETH </t>
  </si>
  <si>
    <t>IC-12320</t>
  </si>
  <si>
    <t xml:space="preserve">Fact#: 369444 Rec#: 19609 YANEZ ARROYO LUIS ALBERTO </t>
  </si>
  <si>
    <t>IC-12319</t>
  </si>
  <si>
    <t xml:space="preserve">Fact#: 368789 Rec#: 19608 RODRIGUEZ VITERY VICTOR EMILIO </t>
  </si>
  <si>
    <t>IC-12318</t>
  </si>
  <si>
    <t xml:space="preserve">Fact#: 363844-366435-369077 Rec#: 19607 YOFFRE TEODORO ROQUE APOLO </t>
  </si>
  <si>
    <t>IC-12317</t>
  </si>
  <si>
    <t xml:space="preserve">Fact#: 370565 Rec#: 19606 QUIMIS CHIQUITO LUPE DIONICIO </t>
  </si>
  <si>
    <t>IC-12316</t>
  </si>
  <si>
    <t xml:space="preserve">Fact#: 369408 Rec#: 19605 ANANGONO COTTO ALEXANDRA MARIBEL </t>
  </si>
  <si>
    <t>IC-12315</t>
  </si>
  <si>
    <t xml:space="preserve">Fact#: 366933-369562 Rec#: 19604 VILLEGAS BASTIDAS JOSE ALFREDO </t>
  </si>
  <si>
    <t>IC-12314</t>
  </si>
  <si>
    <t xml:space="preserve">Fact#: 369791 Rec#: 19603 MALDONADO VILLAMAR HUMBERTO MARTIN </t>
  </si>
  <si>
    <t>IC-12313</t>
  </si>
  <si>
    <t xml:space="preserve">Fact#: 367398-370014 Rec#: 19602 VILLAMAR CARRANZA MARISOL DEL PILAR </t>
  </si>
  <si>
    <t>IC-12312</t>
  </si>
  <si>
    <t xml:space="preserve">Fact#: 365398-367967-370588 Rec#: 19601 YAGUAL GONZALEZ OSWALDO ALCIDES </t>
  </si>
  <si>
    <t>IC-12311</t>
  </si>
  <si>
    <t xml:space="preserve">Fact#: 368633-368735 Rec#: 19600 SANDRA PATRICIA MOREJON LLANOS </t>
  </si>
  <si>
    <t>IC-12310</t>
  </si>
  <si>
    <t xml:space="preserve">Fact#: 370783 Rec#: 19599 CIRINO MOLINA ELIAS MOISES </t>
  </si>
  <si>
    <t>IC-12309</t>
  </si>
  <si>
    <t xml:space="preserve">Fact#: 368411 Rec#: 19598 VIOSCULPT ECUADOR S.A. </t>
  </si>
  <si>
    <t>IC-12308</t>
  </si>
  <si>
    <t xml:space="preserve">Fact#: 368880 Rec#: 19597 LISETTE JOHANNA MEZA VEGA </t>
  </si>
  <si>
    <t>IC-12307</t>
  </si>
  <si>
    <t xml:space="preserve">Fact#: 370626 Rec#: 19596 DOMINGUEZ BAREN MARIA ANGELICA </t>
  </si>
  <si>
    <t>IC-12306</t>
  </si>
  <si>
    <t xml:space="preserve">Fact#: 370032 Rec#: 19595 LEON GARCIA MARCELA VERONICA </t>
  </si>
  <si>
    <t>IC-12305</t>
  </si>
  <si>
    <t>AT-3352</t>
  </si>
  <si>
    <t xml:space="preserve">Fact#: 363554-366145 Rec#: 33972 RIOS ORELLANA INGRID DE LA CRUZ </t>
  </si>
  <si>
    <t>20210801</t>
  </si>
  <si>
    <t>18:24:35</t>
  </si>
  <si>
    <t>REC-3834-A4T5-116622</t>
  </si>
  <si>
    <t>18:17:49</t>
  </si>
  <si>
    <t>REC-3412-PTE5-725033</t>
  </si>
  <si>
    <t>16:43:18</t>
  </si>
  <si>
    <t>REC-609-A1M3-348324</t>
  </si>
  <si>
    <t>16:17:11</t>
  </si>
  <si>
    <t>REC-072-AV01-22655</t>
  </si>
  <si>
    <t>14:58:12</t>
  </si>
  <si>
    <t>REC-7641-ATR1-11958</t>
  </si>
  <si>
    <t>REC-944-PR10-455385</t>
  </si>
  <si>
    <t>11:51:53</t>
  </si>
  <si>
    <t>REC-7100-A69T-20807</t>
  </si>
  <si>
    <t>10:49:47</t>
  </si>
  <si>
    <t>REC-096-DCIZ-486752</t>
  </si>
  <si>
    <t>10:49:15</t>
  </si>
  <si>
    <t>REC-223-B7CD-617318</t>
  </si>
  <si>
    <t>10:45:18</t>
  </si>
  <si>
    <t>REC-536-TDSM-176485</t>
  </si>
  <si>
    <t>10:43:19</t>
  </si>
  <si>
    <t>REC-986-B099-5181</t>
  </si>
  <si>
    <t>10:42:17</t>
  </si>
  <si>
    <t>REC-986-B099-5180</t>
  </si>
  <si>
    <t>20210802</t>
  </si>
  <si>
    <t>19:35:06</t>
  </si>
  <si>
    <t>REC-4301-IAI1-776144</t>
  </si>
  <si>
    <t>19:32:56</t>
  </si>
  <si>
    <t>REC-7314-A6GU-46654</t>
  </si>
  <si>
    <t>18:42:26</t>
  </si>
  <si>
    <t>REC-7779-SS95-773731</t>
  </si>
  <si>
    <t>18:41:04</t>
  </si>
  <si>
    <t>REC-7779-SS95-773650</t>
  </si>
  <si>
    <t>17:37:30</t>
  </si>
  <si>
    <t>REC-342-EBMO-313071</t>
  </si>
  <si>
    <t>17:35:40</t>
  </si>
  <si>
    <t>REC-223-V7XD-309441</t>
  </si>
  <si>
    <t>17:02:26</t>
  </si>
  <si>
    <t>REC-5585-A2XB-95267</t>
  </si>
  <si>
    <t>16:54:40</t>
  </si>
  <si>
    <t>REC-4717-FRZ4-766850</t>
  </si>
  <si>
    <t>16:36:27</t>
  </si>
  <si>
    <t>REC-3172-YIHD-273333</t>
  </si>
  <si>
    <t>REC-5311-B392-731</t>
  </si>
  <si>
    <t>15:51:15</t>
  </si>
  <si>
    <t>REC-165-LOA2-184501</t>
  </si>
  <si>
    <t>15:17:52</t>
  </si>
  <si>
    <t>REC-3520-A1CH-300112</t>
  </si>
  <si>
    <t>15:13:33</t>
  </si>
  <si>
    <t>REC-3554-PTY2-759925</t>
  </si>
  <si>
    <t>14:41:44</t>
  </si>
  <si>
    <t>REC-3784-ATA2-194822</t>
  </si>
  <si>
    <t>3908612</t>
  </si>
  <si>
    <t>1204061996</t>
  </si>
  <si>
    <t>14:08:31</t>
  </si>
  <si>
    <t>REC-4963-A3A0-755109</t>
  </si>
  <si>
    <t>13:40:23</t>
  </si>
  <si>
    <t>REC-3260-CTO1-753069</t>
  </si>
  <si>
    <t>REC-3422-A25Y-120465</t>
  </si>
  <si>
    <t>12:17:38</t>
  </si>
  <si>
    <t>REC-3422-A3IU-660848</t>
  </si>
  <si>
    <t>12:10:53</t>
  </si>
  <si>
    <t>REC-7314-A6GU-46506</t>
  </si>
  <si>
    <t>REC-096-LIO1-574698</t>
  </si>
  <si>
    <t>12:01:37</t>
  </si>
  <si>
    <t>REC-096-LIO1-574693</t>
  </si>
  <si>
    <t>11:56:04</t>
  </si>
  <si>
    <t>REC-045-VMU0-374973</t>
  </si>
  <si>
    <t>11:52:29</t>
  </si>
  <si>
    <t>REC-7783-SS99-621</t>
  </si>
  <si>
    <t>11:20:19</t>
  </si>
  <si>
    <t>REC-4535-A1SZ-36632</t>
  </si>
  <si>
    <t>3909618</t>
  </si>
  <si>
    <t>0926107483</t>
  </si>
  <si>
    <t>REC-3520-A1CH-300004</t>
  </si>
  <si>
    <t>10:56:06</t>
  </si>
  <si>
    <t>REC-3172-YIG8-333677</t>
  </si>
  <si>
    <t>09:31:58</t>
  </si>
  <si>
    <t>REC-4007-OIT2-732195</t>
  </si>
  <si>
    <t>09:25:01</t>
  </si>
  <si>
    <t>REC-191-A381-731749</t>
  </si>
  <si>
    <t>20210803</t>
  </si>
  <si>
    <t>17:54:52</t>
  </si>
  <si>
    <t>REC-3187-A2UE-72084</t>
  </si>
  <si>
    <t>17:51:53</t>
  </si>
  <si>
    <t>REC-3161-KURB-466325</t>
  </si>
  <si>
    <t>17:27:53</t>
  </si>
  <si>
    <t>REC-072-KBN0-292450</t>
  </si>
  <si>
    <t>REC-4934-A1ZV-815631</t>
  </si>
  <si>
    <t>16:44:16</t>
  </si>
  <si>
    <t>REC-5635-A2YS-56798</t>
  </si>
  <si>
    <t>16:24:07</t>
  </si>
  <si>
    <t>REC-3200-SAMD-292976</t>
  </si>
  <si>
    <t>16:14:09</t>
  </si>
  <si>
    <t>REC-5466-RP69-8224</t>
  </si>
  <si>
    <t>3909530</t>
  </si>
  <si>
    <t>0993026433001</t>
  </si>
  <si>
    <t>at-3326</t>
  </si>
  <si>
    <t>15:57:31</t>
  </si>
  <si>
    <t>REC-609-A1M3-348588</t>
  </si>
  <si>
    <t>15:40:13</t>
  </si>
  <si>
    <t>REC-7542-PS29-809985</t>
  </si>
  <si>
    <t>15:16:24</t>
  </si>
  <si>
    <t>REC-3172-YIGY-298914</t>
  </si>
  <si>
    <t>15:08:50</t>
  </si>
  <si>
    <t>REC-551-VOI9-596126</t>
  </si>
  <si>
    <t>14:21:46</t>
  </si>
  <si>
    <t>REC-191-A381-804252</t>
  </si>
  <si>
    <t>14:04:37</t>
  </si>
  <si>
    <t>REC-3172-YIG8-333895</t>
  </si>
  <si>
    <t>13:57:43</t>
  </si>
  <si>
    <t>REC-1129-B167-214</t>
  </si>
  <si>
    <t>13:46:02</t>
  </si>
  <si>
    <t>REC-3200-SAMD-292964</t>
  </si>
  <si>
    <t>REC-4235-A1BQ-30908</t>
  </si>
  <si>
    <t>13:28:01</t>
  </si>
  <si>
    <t>REC-4179-LOE1-800903</t>
  </si>
  <si>
    <t>13:02:16</t>
  </si>
  <si>
    <t>REC-5919-PRA9-799288</t>
  </si>
  <si>
    <t>REC-4319-A1I3-31968</t>
  </si>
  <si>
    <t>REC-3371-EFX5-206373</t>
  </si>
  <si>
    <t>12:46:10</t>
  </si>
  <si>
    <t>REC-3161-KURB-466250</t>
  </si>
  <si>
    <t>12:06:29</t>
  </si>
  <si>
    <t>REC-5987-GFL4-795338</t>
  </si>
  <si>
    <t>12:05:45</t>
  </si>
  <si>
    <t>REC-3187-YWS5-631875</t>
  </si>
  <si>
    <t>11:30:04</t>
  </si>
  <si>
    <t>REC-7451-QPQ1-24955</t>
  </si>
  <si>
    <t>11:23:05</t>
  </si>
  <si>
    <t>REC-678-3V18-594767</t>
  </si>
  <si>
    <t>11:07:33</t>
  </si>
  <si>
    <t>REC-348-AB9D-180038</t>
  </si>
  <si>
    <t>REC-4934-A1ZV-789451</t>
  </si>
  <si>
    <t>3909599</t>
  </si>
  <si>
    <t>0924741564</t>
  </si>
  <si>
    <t>10:53:05</t>
  </si>
  <si>
    <t>REC-4934-A1ZV-789332</t>
  </si>
  <si>
    <t>10:26:16</t>
  </si>
  <si>
    <t>REC-165-M8MT-682586</t>
  </si>
  <si>
    <t>09:29:31</t>
  </si>
  <si>
    <t>REC-7779-SS95-783107</t>
  </si>
  <si>
    <t>09:19:28</t>
  </si>
  <si>
    <t>REC-5762-FE91-782432</t>
  </si>
  <si>
    <t>18:56:48</t>
  </si>
  <si>
    <t>REC-7731-SS58-11130</t>
  </si>
  <si>
    <t>18:40:36</t>
  </si>
  <si>
    <t>REC-3022-A364-155842</t>
  </si>
  <si>
    <t>20210804</t>
  </si>
  <si>
    <t>19:11:15</t>
  </si>
  <si>
    <t>REC-342-EBMO-313448</t>
  </si>
  <si>
    <t>18:09:05</t>
  </si>
  <si>
    <t>REC-3182-YQG9-305799</t>
  </si>
  <si>
    <t>17:36:30</t>
  </si>
  <si>
    <t>REC-3172-YIGY-299074</t>
  </si>
  <si>
    <t>16:43:20</t>
  </si>
  <si>
    <t>REC-223-V7XD-309803</t>
  </si>
  <si>
    <t>16:29:04</t>
  </si>
  <si>
    <t>REC-5585-A2XB-95587</t>
  </si>
  <si>
    <t>16:03:57</t>
  </si>
  <si>
    <t>REC-049-A518-1588149</t>
  </si>
  <si>
    <t>15:58:00</t>
  </si>
  <si>
    <t>REC-3512-A4FC-306264</t>
  </si>
  <si>
    <t>REC-3182-YQG9-305752</t>
  </si>
  <si>
    <t>REC-3182-YQG9-305750</t>
  </si>
  <si>
    <t>15:31:02</t>
  </si>
  <si>
    <t>REC-061-AEU1-209333</t>
  </si>
  <si>
    <t>14:33:00</t>
  </si>
  <si>
    <t>REC-4934-A1ZV-858038</t>
  </si>
  <si>
    <t>13:54:01</t>
  </si>
  <si>
    <t>REC-7902-A7P3-7453</t>
  </si>
  <si>
    <t>at-3327</t>
  </si>
  <si>
    <t>12:58:43</t>
  </si>
  <si>
    <t>REC-348-AB9D-180306</t>
  </si>
  <si>
    <t>12:47:52</t>
  </si>
  <si>
    <t>REC-3577-A26V-558379</t>
  </si>
  <si>
    <t>12:26:31</t>
  </si>
  <si>
    <t>REC-3182-YQHG-252271</t>
  </si>
  <si>
    <t>12:20:30</t>
  </si>
  <si>
    <t>REC-342-EBMO-313309</t>
  </si>
  <si>
    <t>11:48:33</t>
  </si>
  <si>
    <t>REC-3392-A39W-440582</t>
  </si>
  <si>
    <t>11:39:47</t>
  </si>
  <si>
    <t>REC-3577-A1IU-182253</t>
  </si>
  <si>
    <t>11:34:37</t>
  </si>
  <si>
    <t>REC-045-VMU0-375317</t>
  </si>
  <si>
    <t>11:34:26</t>
  </si>
  <si>
    <t>REC-3422-A25Y-120602</t>
  </si>
  <si>
    <t>REC-518-RI70-209691</t>
  </si>
  <si>
    <t>11:31:02</t>
  </si>
  <si>
    <t>REC-4010-LOP1-845763</t>
  </si>
  <si>
    <t>11:20:24</t>
  </si>
  <si>
    <t>REC-3161-KURB-466383</t>
  </si>
  <si>
    <t>11:07:30</t>
  </si>
  <si>
    <t>REC-011-VD5Z-384927</t>
  </si>
  <si>
    <t>10:53:12</t>
  </si>
  <si>
    <t>REC-7366-Y05Q-31490</t>
  </si>
  <si>
    <t>10:45:11</t>
  </si>
  <si>
    <t>REC-3371-LD0C-324042</t>
  </si>
  <si>
    <t>10:24:28</t>
  </si>
  <si>
    <t>REC-3182-YQHG-252235</t>
  </si>
  <si>
    <t>09:15:20</t>
  </si>
  <si>
    <t>REC-072-A6LX-231909</t>
  </si>
  <si>
    <t>08:30:58</t>
  </si>
  <si>
    <t>REC-551-VOI9-596171</t>
  </si>
  <si>
    <t>20210805</t>
  </si>
  <si>
    <t>19:51:23</t>
  </si>
  <si>
    <t>REC-011-JVA0-540104</t>
  </si>
  <si>
    <t>18:23:25</t>
  </si>
  <si>
    <t>REC-3370-A6JI-291480</t>
  </si>
  <si>
    <t>18:22:40</t>
  </si>
  <si>
    <t>REC-3422-A3IU-661267</t>
  </si>
  <si>
    <t>18:03:40</t>
  </si>
  <si>
    <t>REC-3187-A2UE-72325</t>
  </si>
  <si>
    <t>17:53:00</t>
  </si>
  <si>
    <t>REC-3172-LIO4-268034</t>
  </si>
  <si>
    <t>3909721</t>
  </si>
  <si>
    <t>1204554917</t>
  </si>
  <si>
    <t>17:24:22</t>
  </si>
  <si>
    <t>REC-7277-RQ46-912504</t>
  </si>
  <si>
    <t>17:11:18</t>
  </si>
  <si>
    <t>REC-096-LIO1-575280</t>
  </si>
  <si>
    <t>17:03:26</t>
  </si>
  <si>
    <t>REC-3187-A2UE-72306</t>
  </si>
  <si>
    <t>16:42:34</t>
  </si>
  <si>
    <t>REC-223-B7CD-618069</t>
  </si>
  <si>
    <t>16:41:47</t>
  </si>
  <si>
    <t>REC-224-B7CE-29548</t>
  </si>
  <si>
    <t>16:30:53</t>
  </si>
  <si>
    <t>REC-3161-KURB-466631</t>
  </si>
  <si>
    <t>15:56:31</t>
  </si>
  <si>
    <t>REC-536-TDSM-177094</t>
  </si>
  <si>
    <t>15:42:01</t>
  </si>
  <si>
    <t>REC-3172-LIO4-268011</t>
  </si>
  <si>
    <t>15:09:35</t>
  </si>
  <si>
    <t>REC-3370-A6JI-291447</t>
  </si>
  <si>
    <t>14:51:36</t>
  </si>
  <si>
    <t>REC-3295-1TWC-242891</t>
  </si>
  <si>
    <t>13:39:41</t>
  </si>
  <si>
    <t>REC-3172-LIO5-583879</t>
  </si>
  <si>
    <t>13:21:41</t>
  </si>
  <si>
    <t>REC-096-ZU7N-280478</t>
  </si>
  <si>
    <t>12:24:56</t>
  </si>
  <si>
    <t>REC-3520-A1CH-300710</t>
  </si>
  <si>
    <t>3909613</t>
  </si>
  <si>
    <t>0918892779</t>
  </si>
  <si>
    <t>11:55:45</t>
  </si>
  <si>
    <t>REC-3577-A26V-558482</t>
  </si>
  <si>
    <t>11:45:27</t>
  </si>
  <si>
    <t>REC-7734-MAC1-17454</t>
  </si>
  <si>
    <t>11:41:06</t>
  </si>
  <si>
    <t>REC-3201-Y46O-461888</t>
  </si>
  <si>
    <t>11:25:38</t>
  </si>
  <si>
    <t>REC-3201-Y46O-461874</t>
  </si>
  <si>
    <t>11:23:09</t>
  </si>
  <si>
    <t>REC-3182-YQHG-252404</t>
  </si>
  <si>
    <t>11:10:49</t>
  </si>
  <si>
    <t>REC-609-A3AI-115952</t>
  </si>
  <si>
    <t>3907379</t>
  </si>
  <si>
    <t>0917048076</t>
  </si>
  <si>
    <t>10:53:39</t>
  </si>
  <si>
    <t>REC-3301-CTQ4-889004</t>
  </si>
  <si>
    <t>10:43:46</t>
  </si>
  <si>
    <t>REC-611-HYM3-119984</t>
  </si>
  <si>
    <t>10:43:10</t>
  </si>
  <si>
    <t>REC-3370-A6JI-291401</t>
  </si>
  <si>
    <t>10:20:36</t>
  </si>
  <si>
    <t>REC-048-AFEP-271025</t>
  </si>
  <si>
    <t>10:02:50</t>
  </si>
  <si>
    <t>REC-609-A3AI-115920</t>
  </si>
  <si>
    <t>20210806</t>
  </si>
  <si>
    <t>18:52:45</t>
  </si>
  <si>
    <t>REC-4257-A221-157639</t>
  </si>
  <si>
    <t>18:51:17</t>
  </si>
  <si>
    <t>REC-536-2GEZ-373648</t>
  </si>
  <si>
    <t>18:34:54</t>
  </si>
  <si>
    <t>REC-072-AJ3R-274528</t>
  </si>
  <si>
    <t>18:32:28</t>
  </si>
  <si>
    <t>REC-027-AJSJ-585364</t>
  </si>
  <si>
    <t>18:15:33</t>
  </si>
  <si>
    <t>REC-3422-A3IU-661365</t>
  </si>
  <si>
    <t>17:08:17</t>
  </si>
  <si>
    <t>REC-5310-Z4YZ-949176</t>
  </si>
  <si>
    <t>REC-3371-LD0C-324363</t>
  </si>
  <si>
    <t>16:24:51</t>
  </si>
  <si>
    <t>REC-355-J4YM-705097</t>
  </si>
  <si>
    <t>13:31:50</t>
  </si>
  <si>
    <t>REC-090-ULDN-632700</t>
  </si>
  <si>
    <t>12:58:10</t>
  </si>
  <si>
    <t>REC-5585-RQ83-49599</t>
  </si>
  <si>
    <t>12:33:52</t>
  </si>
  <si>
    <t>REC-7731-B239-3827</t>
  </si>
  <si>
    <t>12:01:30</t>
  </si>
  <si>
    <t>REC-4976-A25U-8646</t>
  </si>
  <si>
    <t>11:58:02</t>
  </si>
  <si>
    <t>REC-4976-A25U-8645</t>
  </si>
  <si>
    <t>11:54:14</t>
  </si>
  <si>
    <t>REC-7570-PS50-932059</t>
  </si>
  <si>
    <t>11:43:36</t>
  </si>
  <si>
    <t>REC-7996-A810-931408</t>
  </si>
  <si>
    <t>11:28:04</t>
  </si>
  <si>
    <t>REC-4007-OIT2-930383</t>
  </si>
  <si>
    <t>11:05:16</t>
  </si>
  <si>
    <t>REC-7277-RQ46-928886</t>
  </si>
  <si>
    <t>11:04:18</t>
  </si>
  <si>
    <t>REC-7277-RQ46-928825</t>
  </si>
  <si>
    <t>REC-3187-A2UE-72362</t>
  </si>
  <si>
    <t>10:35:27</t>
  </si>
  <si>
    <t>REC-944-LRJ0-428514</t>
  </si>
  <si>
    <t>10:15:19</t>
  </si>
  <si>
    <t>REC-3187-A2UE-72347</t>
  </si>
  <si>
    <t>09:56:58</t>
  </si>
  <si>
    <t>REC-3412-PTE5-924368</t>
  </si>
  <si>
    <t>08:43:37</t>
  </si>
  <si>
    <t>REC-3412-PTE5-920548</t>
  </si>
  <si>
    <t>20210807</t>
  </si>
  <si>
    <t>19:59:35</t>
  </si>
  <si>
    <t>REC-3295-1T8E-251006</t>
  </si>
  <si>
    <t>18:09:55</t>
  </si>
  <si>
    <t>REC-061-ZT94-173439</t>
  </si>
  <si>
    <t>17:20:17</t>
  </si>
  <si>
    <t>REC-090-9SKJ-483271</t>
  </si>
  <si>
    <t>14:42:07</t>
  </si>
  <si>
    <t>REC-3792-A24Z-595748</t>
  </si>
  <si>
    <t>14:07:27</t>
  </si>
  <si>
    <t>REC-3808-A3Z9-553760</t>
  </si>
  <si>
    <t>3909604</t>
  </si>
  <si>
    <t>0911075869</t>
  </si>
  <si>
    <t>14:03:56</t>
  </si>
  <si>
    <t>REC-3371-EFX5-206961</t>
  </si>
  <si>
    <t>13:33:41</t>
  </si>
  <si>
    <t>REC-4960-A1QG-127639</t>
  </si>
  <si>
    <t>at-3332</t>
  </si>
  <si>
    <t>11:44:42</t>
  </si>
  <si>
    <t>REC-663-2ITH-394034</t>
  </si>
  <si>
    <t>10:09:52</t>
  </si>
  <si>
    <t>REC-4303-IAI3-959999</t>
  </si>
  <si>
    <t>09:55:24</t>
  </si>
  <si>
    <t>REC-7608-PS84-959482</t>
  </si>
  <si>
    <t>20210808</t>
  </si>
  <si>
    <t>14:42:18</t>
  </si>
  <si>
    <t>REC-7100-A69T-21162</t>
  </si>
  <si>
    <t>11:43:21</t>
  </si>
  <si>
    <t>REC-3189-YWSY-183206</t>
  </si>
  <si>
    <t>20210809</t>
  </si>
  <si>
    <t>18:45:08</t>
  </si>
  <si>
    <t>REC-613-BK8R-435985</t>
  </si>
  <si>
    <t>15:45:31</t>
  </si>
  <si>
    <t>REC-609-A1M3-349121</t>
  </si>
  <si>
    <t>10:56:14</t>
  </si>
  <si>
    <t>REC-3109-TTH2-712396</t>
  </si>
  <si>
    <t>20210810</t>
  </si>
  <si>
    <t>19:56:46</t>
  </si>
  <si>
    <t>REC-5801-PRI3-68549</t>
  </si>
  <si>
    <t>19:14:33</t>
  </si>
  <si>
    <t>REC-3187-YWS5-632490</t>
  </si>
  <si>
    <t>18:50:55</t>
  </si>
  <si>
    <t>REC-4934-A1ZV-66148</t>
  </si>
  <si>
    <t>3908917</t>
  </si>
  <si>
    <t>1203466154</t>
  </si>
  <si>
    <t>REC-8026-B346-3072</t>
  </si>
  <si>
    <t>17:18:19</t>
  </si>
  <si>
    <t>REC-3295-1T8E-251203</t>
  </si>
  <si>
    <t>REC-4960-A1QG-127869</t>
  </si>
  <si>
    <t>15:45:54</t>
  </si>
  <si>
    <t>REC-609-A3AI-116543</t>
  </si>
  <si>
    <t>15:29:18</t>
  </si>
  <si>
    <t>REC-061-AEU1-209626</t>
  </si>
  <si>
    <t>3901739</t>
  </si>
  <si>
    <t>1202555536</t>
  </si>
  <si>
    <t>REC-072-AV01-23756</t>
  </si>
  <si>
    <t>14:37:49</t>
  </si>
  <si>
    <t>REC-072-AV01-23755</t>
  </si>
  <si>
    <t>14:10:15</t>
  </si>
  <si>
    <t>REC-7057-A66Z-28909</t>
  </si>
  <si>
    <t>12:28:13</t>
  </si>
  <si>
    <t>REC-072-AJ3R-274740</t>
  </si>
  <si>
    <t>12:14:39</t>
  </si>
  <si>
    <t>REC-3808-A3Z9-553883</t>
  </si>
  <si>
    <t>11:36:46</t>
  </si>
  <si>
    <t>REC-3792-A24Z-595940</t>
  </si>
  <si>
    <t>10:15:59</t>
  </si>
  <si>
    <t>REC-3187-A2UB-184830</t>
  </si>
  <si>
    <t>20210811</t>
  </si>
  <si>
    <t>20:17:39</t>
  </si>
  <si>
    <t>REC-3187-A2UE-72707</t>
  </si>
  <si>
    <t>17:41:29</t>
  </si>
  <si>
    <t>REC-3187-A2UE-72669</t>
  </si>
  <si>
    <t>17:24:05</t>
  </si>
  <si>
    <t>REC-3006-J4DW-1486020</t>
  </si>
  <si>
    <t>17:23:37</t>
  </si>
  <si>
    <t>REC-3006-J4DW-1486019</t>
  </si>
  <si>
    <t>16:37:04</t>
  </si>
  <si>
    <t>REC-3175-A3LN-163273</t>
  </si>
  <si>
    <t>REC-027-A40B-98390</t>
  </si>
  <si>
    <t>15:33:41</t>
  </si>
  <si>
    <t>REC-3371-LD0C-324651</t>
  </si>
  <si>
    <t>14:21:28</t>
  </si>
  <si>
    <t>REC-3392-A39W-441290</t>
  </si>
  <si>
    <t>3909565</t>
  </si>
  <si>
    <t>1314039239</t>
  </si>
  <si>
    <t>13:41:57</t>
  </si>
  <si>
    <t>REC-3371-EGEG-288767</t>
  </si>
  <si>
    <t>12:52:13</t>
  </si>
  <si>
    <t>REC-011-VD5Z-385422</t>
  </si>
  <si>
    <t>11:57:23</t>
  </si>
  <si>
    <t>REC-5635-A2YS-57411</t>
  </si>
  <si>
    <t>10:32:43</t>
  </si>
  <si>
    <t>REC-7451-QPQ1-25616</t>
  </si>
  <si>
    <t>at-3334</t>
  </si>
  <si>
    <t>07:59:17</t>
  </si>
  <si>
    <t>REC-518-RI71-205087</t>
  </si>
  <si>
    <t>20210812</t>
  </si>
  <si>
    <t>18:52:56</t>
  </si>
  <si>
    <t>REC-8026-B346-3178</t>
  </si>
  <si>
    <t>17:18:17</t>
  </si>
  <si>
    <t>REC-5243-RP46-5887</t>
  </si>
  <si>
    <t>at-3335</t>
  </si>
  <si>
    <t>14:25:40</t>
  </si>
  <si>
    <t>REC-223-V7XD-310840</t>
  </si>
  <si>
    <t>13:39:47</t>
  </si>
  <si>
    <t>REC-3392-A39W-441399</t>
  </si>
  <si>
    <t>11:46:22</t>
  </si>
  <si>
    <t>REC-3022-FNNL-571461</t>
  </si>
  <si>
    <t>REC-3187-A2UE-72728</t>
  </si>
  <si>
    <t>11:24:18</t>
  </si>
  <si>
    <t>REC-3370-A6JI-292092</t>
  </si>
  <si>
    <t>10:32:14</t>
  </si>
  <si>
    <t>REC-3109-TTH2-712673</t>
  </si>
  <si>
    <t>REC-3577-A1IU-183088</t>
  </si>
  <si>
    <t>10:16:35</t>
  </si>
  <si>
    <t>REC-4202-A16N-9609</t>
  </si>
  <si>
    <t>10:05:55</t>
  </si>
  <si>
    <t>REC-7042-R1CB-6304</t>
  </si>
  <si>
    <t>07:53:22</t>
  </si>
  <si>
    <t>REC-072-A6LX-232556</t>
  </si>
  <si>
    <t>20210813</t>
  </si>
  <si>
    <t>19:39:57</t>
  </si>
  <si>
    <t>REC-5635-A2YS-57735</t>
  </si>
  <si>
    <t>17:49:01</t>
  </si>
  <si>
    <t>REC-3022-FNNL-571616</t>
  </si>
  <si>
    <t>16:57:22</t>
  </si>
  <si>
    <t>REC-245-BEJI-708425</t>
  </si>
  <si>
    <t>REC-3792-A24Z-596275</t>
  </si>
  <si>
    <t>at-3336</t>
  </si>
  <si>
    <t>15:50:46</t>
  </si>
  <si>
    <t>REC-3200-SAMK-254060</t>
  </si>
  <si>
    <t>3909388</t>
  </si>
  <si>
    <t>0603757683</t>
  </si>
  <si>
    <t>14:58:52</t>
  </si>
  <si>
    <t>REC-3421-A2OB-476014</t>
  </si>
  <si>
    <t>3908371</t>
  </si>
  <si>
    <t>0932149172</t>
  </si>
  <si>
    <t>14:43:21</t>
  </si>
  <si>
    <t>REC-5310-Z4YZ-174177</t>
  </si>
  <si>
    <t>13:59:00</t>
  </si>
  <si>
    <t>REC-090-9SKJ-483921</t>
  </si>
  <si>
    <t>13:57:40</t>
  </si>
  <si>
    <t>REC-165-LOA2-185973</t>
  </si>
  <si>
    <t>at-3337</t>
  </si>
  <si>
    <t>12:43:44</t>
  </si>
  <si>
    <t>REC-3022-A364-156879</t>
  </si>
  <si>
    <t>12:12:50</t>
  </si>
  <si>
    <t>REC-3182-YQHG-253250</t>
  </si>
  <si>
    <t>3908924</t>
  </si>
  <si>
    <t>0918187725001</t>
  </si>
  <si>
    <t>11:47:39</t>
  </si>
  <si>
    <t>REC-191-A381-164815</t>
  </si>
  <si>
    <t>11:03:39</t>
  </si>
  <si>
    <t>REC-048-QNCI-652608</t>
  </si>
  <si>
    <t>10:42:52</t>
  </si>
  <si>
    <t>REC-223-V7XD-311002</t>
  </si>
  <si>
    <t>REC-5695-A2E3-40275</t>
  </si>
  <si>
    <t>10:32:26</t>
  </si>
  <si>
    <t>REC-5680-PS51-159627</t>
  </si>
  <si>
    <t>09:45:30</t>
  </si>
  <si>
    <t>REC-072-4PW8-231428</t>
  </si>
  <si>
    <t>09:34:49</t>
  </si>
  <si>
    <t>REC-3095-T359-456108</t>
  </si>
  <si>
    <t>09:34:05</t>
  </si>
  <si>
    <t>REC-678-3V18-595602</t>
  </si>
  <si>
    <t>REC-3022-A364-156827</t>
  </si>
  <si>
    <t>3908797</t>
  </si>
  <si>
    <t>0926521790</t>
  </si>
  <si>
    <t>09:22:31</t>
  </si>
  <si>
    <t>REC-678-3V18-595596</t>
  </si>
  <si>
    <t>20210814</t>
  </si>
  <si>
    <t>16:17:16</t>
  </si>
  <si>
    <t>REC-3187-YWS5-632838</t>
  </si>
  <si>
    <t>15:23:41</t>
  </si>
  <si>
    <t>REC-3170-YGVG-351711</t>
  </si>
  <si>
    <t>14:34:19</t>
  </si>
  <si>
    <t>REC-3370-A6JI-292365</t>
  </si>
  <si>
    <t>3901226</t>
  </si>
  <si>
    <t>1309502761</t>
  </si>
  <si>
    <t>13:57:54</t>
  </si>
  <si>
    <t>REC-3510-A4F9-269529</t>
  </si>
  <si>
    <t>REC-090-IRFP-621555</t>
  </si>
  <si>
    <t>13:29:09</t>
  </si>
  <si>
    <t>REC-072-A6LX-232759</t>
  </si>
  <si>
    <t>REC-342-EBMO-314470</t>
  </si>
  <si>
    <t>11:41:48</t>
  </si>
  <si>
    <t>REC-043-HXVM-333119</t>
  </si>
  <si>
    <t>REC-028-A3ZW-94326</t>
  </si>
  <si>
    <t>10:17:15</t>
  </si>
  <si>
    <t>REC-3143-AWFJ-357760</t>
  </si>
  <si>
    <t>10:04:36</t>
  </si>
  <si>
    <t>REC-5989-GFL6-192957</t>
  </si>
  <si>
    <t>20210815</t>
  </si>
  <si>
    <t>17:57:18</t>
  </si>
  <si>
    <t>REC-7734-MAC1-18147</t>
  </si>
  <si>
    <t>3909215</t>
  </si>
  <si>
    <t>0925808909</t>
  </si>
  <si>
    <t>15:27:31</t>
  </si>
  <si>
    <t>REC-342-EBMO-314570</t>
  </si>
  <si>
    <t>3908829</t>
  </si>
  <si>
    <t>1706773718</t>
  </si>
  <si>
    <t>10:44:55</t>
  </si>
  <si>
    <t>REC-3022-A364-157006</t>
  </si>
  <si>
    <t>20210816</t>
  </si>
  <si>
    <t>18:24:20</t>
  </si>
  <si>
    <t>REC-7812-PT01-2310</t>
  </si>
  <si>
    <t>17:03:27</t>
  </si>
  <si>
    <t>REC-7545-PS31-17728</t>
  </si>
  <si>
    <t>at-3338</t>
  </si>
  <si>
    <t>16:57:33</t>
  </si>
  <si>
    <t>REC-043-KM1S-413856</t>
  </si>
  <si>
    <t>16:22:43</t>
  </si>
  <si>
    <t>REC-3172-YIGY-299673</t>
  </si>
  <si>
    <t>15:46:58</t>
  </si>
  <si>
    <t>REC-3792-A39T-148729</t>
  </si>
  <si>
    <t>14:42:01</t>
  </si>
  <si>
    <t>REC-045-VMU0-376839</t>
  </si>
  <si>
    <t>13:54:32</t>
  </si>
  <si>
    <t>REC-3412-PTE5-250764</t>
  </si>
  <si>
    <t>13:47:48</t>
  </si>
  <si>
    <t>REC-096-ZU7N-281236</t>
  </si>
  <si>
    <t>REC-536-TDSM-178044</t>
  </si>
  <si>
    <t>3909616</t>
  </si>
  <si>
    <t>0912591740</t>
  </si>
  <si>
    <t>12:26:14</t>
  </si>
  <si>
    <t>REC-045-VMU0-376790</t>
  </si>
  <si>
    <t>at-3339</t>
  </si>
  <si>
    <t>11:58:26</t>
  </si>
  <si>
    <t>REC-7492-A6NE-34747</t>
  </si>
  <si>
    <t>3909315</t>
  </si>
  <si>
    <t>0930473228</t>
  </si>
  <si>
    <t>11:34:54</t>
  </si>
  <si>
    <t>REC-241-M1DC-371000</t>
  </si>
  <si>
    <t>11:33:33</t>
  </si>
  <si>
    <t>REC-4007-OIT2-240567</t>
  </si>
  <si>
    <t>at-3340</t>
  </si>
  <si>
    <t>11:01:41</t>
  </si>
  <si>
    <t>REC-342-EBMO-314656</t>
  </si>
  <si>
    <t>3903567</t>
  </si>
  <si>
    <t>0903555878</t>
  </si>
  <si>
    <t>10:53:30</t>
  </si>
  <si>
    <t>REC-1143-B183-236851</t>
  </si>
  <si>
    <t>at-3341</t>
  </si>
  <si>
    <t>10:34:57</t>
  </si>
  <si>
    <t>REC-7128-T179-235021</t>
  </si>
  <si>
    <t>09:58:10</t>
  </si>
  <si>
    <t>REC-7276-RQ45-231649</t>
  </si>
  <si>
    <t>09:52:40</t>
  </si>
  <si>
    <t>REC-678-3V18-595834</t>
  </si>
  <si>
    <t>09:35:07</t>
  </si>
  <si>
    <t>REC-7433-PR32-229615</t>
  </si>
  <si>
    <t>09:31:45</t>
  </si>
  <si>
    <t>REC-3370-A6JI-292439</t>
  </si>
  <si>
    <t>08:29:14</t>
  </si>
  <si>
    <t>REC-5645-A1066-6905</t>
  </si>
  <si>
    <t>20210817</t>
  </si>
  <si>
    <t>18:34:22</t>
  </si>
  <si>
    <t>REC-3187-A2UE-73276</t>
  </si>
  <si>
    <t>17:33:47</t>
  </si>
  <si>
    <t>REC-3182-YQG9-306604</t>
  </si>
  <si>
    <t>3909745</t>
  </si>
  <si>
    <t>0924336431</t>
  </si>
  <si>
    <t>15:20:00</t>
  </si>
  <si>
    <t>REC-072-A6LX-232909</t>
  </si>
  <si>
    <t>3909664</t>
  </si>
  <si>
    <t>1305852939</t>
  </si>
  <si>
    <t>15:08:33</t>
  </si>
  <si>
    <t>REC-3170-YGVG-351945</t>
  </si>
  <si>
    <t>15:05:31</t>
  </si>
  <si>
    <t>REC-4654-ART3-303198</t>
  </si>
  <si>
    <t>REC-518-RI6X-454029</t>
  </si>
  <si>
    <t>at-3342</t>
  </si>
  <si>
    <t>13:36:04</t>
  </si>
  <si>
    <t>REC-072-GPG1-236321</t>
  </si>
  <si>
    <t>0913687653</t>
  </si>
  <si>
    <t>13:05:44</t>
  </si>
  <si>
    <t>REC-944-PR10-456892</t>
  </si>
  <si>
    <t>12:26:00</t>
  </si>
  <si>
    <t>REC-551-VOIB-574746</t>
  </si>
  <si>
    <t>12:00:14</t>
  </si>
  <si>
    <t>REC-3392-A39W-442018</t>
  </si>
  <si>
    <t>11:14:11</t>
  </si>
  <si>
    <t>REC-061-A6S4-169873</t>
  </si>
  <si>
    <t>at-3343</t>
  </si>
  <si>
    <t>10:25:00</t>
  </si>
  <si>
    <t>REC-049-A2U2-76646</t>
  </si>
  <si>
    <t>09:50:04</t>
  </si>
  <si>
    <t>REC-3200-SAMB-543415</t>
  </si>
  <si>
    <t>09:21:24</t>
  </si>
  <si>
    <t>REC-3510-A4F9-269804</t>
  </si>
  <si>
    <t>20:50:44</t>
  </si>
  <si>
    <t>REC-7448-PR46-320465</t>
  </si>
  <si>
    <t>19:36:22</t>
  </si>
  <si>
    <t>REC-3187-A2UE-73300</t>
  </si>
  <si>
    <t>20210818</t>
  </si>
  <si>
    <t>20:13:54</t>
  </si>
  <si>
    <t>REC-3187-A2UE-73420</t>
  </si>
  <si>
    <t>19:13:11</t>
  </si>
  <si>
    <t>REC-5635-A2YS-58307</t>
  </si>
  <si>
    <t>18:57:49</t>
  </si>
  <si>
    <t>REC-518-RI6X-454173</t>
  </si>
  <si>
    <t>18:31:27</t>
  </si>
  <si>
    <t>REC-5643-AA10-359176</t>
  </si>
  <si>
    <t>18:18:18</t>
  </si>
  <si>
    <t>REC-609-A1M3-350013</t>
  </si>
  <si>
    <t>at-3344</t>
  </si>
  <si>
    <t>15:32:16</t>
  </si>
  <si>
    <t>REC-3792-A24Z-596881</t>
  </si>
  <si>
    <t>15:10:54</t>
  </si>
  <si>
    <t>REC-011-JVA0-541108</t>
  </si>
  <si>
    <t>14:50:15</t>
  </si>
  <si>
    <t>REC-245-BEJI-708956</t>
  </si>
  <si>
    <t>14:49:23</t>
  </si>
  <si>
    <t>REC-3200-SAMB-543567</t>
  </si>
  <si>
    <t>14:26:34</t>
  </si>
  <si>
    <t>REC-3784-ATA2-195625</t>
  </si>
  <si>
    <t>14:12:04</t>
  </si>
  <si>
    <t>REC-165-M8MT-684300</t>
  </si>
  <si>
    <t>13:45:13</t>
  </si>
  <si>
    <t>REC-4942-A1Z4-344211</t>
  </si>
  <si>
    <t>13:43:46</t>
  </si>
  <si>
    <t>REC-4942-A1Z4-344148</t>
  </si>
  <si>
    <t>12:18:42</t>
  </si>
  <si>
    <t>REC-3371-EGEG-289659</t>
  </si>
  <si>
    <t>12:03:17</t>
  </si>
  <si>
    <t>REC-223-V7XD-311675</t>
  </si>
  <si>
    <t>REC-224-B7CE-30712</t>
  </si>
  <si>
    <t>10:40:24</t>
  </si>
  <si>
    <t>REC-072-AJ3R-275745</t>
  </si>
  <si>
    <t>10:40:05</t>
  </si>
  <si>
    <t>REC-072-AJ3R-275744</t>
  </si>
  <si>
    <t>10:11:13</t>
  </si>
  <si>
    <t>REC-095-AJSE-708903</t>
  </si>
  <si>
    <t>20210819</t>
  </si>
  <si>
    <t>20:26:09</t>
  </si>
  <si>
    <t>REC-3187-A2UE-73576</t>
  </si>
  <si>
    <t>19:14:17</t>
  </si>
  <si>
    <t>REC-5310-Z4YZ-395705</t>
  </si>
  <si>
    <t>at-3345</t>
  </si>
  <si>
    <t>17:31:25</t>
  </si>
  <si>
    <t>REC-944-LRJW-313024</t>
  </si>
  <si>
    <t>15:49:00</t>
  </si>
  <si>
    <t>REC-585-ZQVC-478903</t>
  </si>
  <si>
    <t>15:17:21</t>
  </si>
  <si>
    <t>REC-5762-FE91-385951</t>
  </si>
  <si>
    <t>at-3346</t>
  </si>
  <si>
    <t>15:14:00</t>
  </si>
  <si>
    <t>REC-3422-A3IU-662593</t>
  </si>
  <si>
    <t>14:41:12</t>
  </si>
  <si>
    <t>REC-022-K28C-426592</t>
  </si>
  <si>
    <t>REC-072-KBN0-293755</t>
  </si>
  <si>
    <t>13:00:43</t>
  </si>
  <si>
    <t>REC-3161-KURB-468270</t>
  </si>
  <si>
    <t>12:36:41</t>
  </si>
  <si>
    <t>REC-4392-A1LW-41123</t>
  </si>
  <si>
    <t>12:17:00</t>
  </si>
  <si>
    <t>REC-5568-A20P-60728</t>
  </si>
  <si>
    <t>3907795</t>
  </si>
  <si>
    <t>0914223326</t>
  </si>
  <si>
    <t>12:08:04</t>
  </si>
  <si>
    <t>REC-095-AJSE-709058</t>
  </si>
  <si>
    <t>12:00:11</t>
  </si>
  <si>
    <t>REC-5987-GFL4-376511</t>
  </si>
  <si>
    <t>10:48:27</t>
  </si>
  <si>
    <t>REC-011-VD5Z-386207</t>
  </si>
  <si>
    <t>20210820</t>
  </si>
  <si>
    <t>20:01:05</t>
  </si>
  <si>
    <t>REC-342-EBMO-315401</t>
  </si>
  <si>
    <t>at-3348</t>
  </si>
  <si>
    <t>19:58:37</t>
  </si>
  <si>
    <t>REC-4934-A1ZV-431868</t>
  </si>
  <si>
    <t>3909629</t>
  </si>
  <si>
    <t>0956745061</t>
  </si>
  <si>
    <t>19:18:29</t>
  </si>
  <si>
    <t>REC-7492-A6NE-35324</t>
  </si>
  <si>
    <t>17:57:22</t>
  </si>
  <si>
    <t>REC-3371-EFX5-208584</t>
  </si>
  <si>
    <t>16:48:45</t>
  </si>
  <si>
    <t>REC-4810-FSJ5-425461</t>
  </si>
  <si>
    <t>16:45:46</t>
  </si>
  <si>
    <t>REC-226-B7CC-753644</t>
  </si>
  <si>
    <t>16:41:26</t>
  </si>
  <si>
    <t>REC-5310-Z4YZ-425126</t>
  </si>
  <si>
    <t>3903138</t>
  </si>
  <si>
    <t>0919181149</t>
  </si>
  <si>
    <t>16:24:31</t>
  </si>
  <si>
    <t>REC-4202-A16N-9665</t>
  </si>
  <si>
    <t>at-3349</t>
  </si>
  <si>
    <t>15:58:16</t>
  </si>
  <si>
    <t>REC-3577-A26V-560087</t>
  </si>
  <si>
    <t>at-3350</t>
  </si>
  <si>
    <t>REC-5310-Z4YZ-417943</t>
  </si>
  <si>
    <t>12:44:08</t>
  </si>
  <si>
    <t>REC-048-AFEP-272435</t>
  </si>
  <si>
    <t>at-3351</t>
  </si>
  <si>
    <t>12:39:59</t>
  </si>
  <si>
    <t>REC-3187-A2UE-73620</t>
  </si>
  <si>
    <t>12:36:20</t>
  </si>
  <si>
    <t>REC-223-V7XD-312030</t>
  </si>
  <si>
    <t>REC-072-AJ3R-276059</t>
  </si>
  <si>
    <t>11:01:05</t>
  </si>
  <si>
    <t>REC-4313-IAI9-407634</t>
  </si>
  <si>
    <t>09:38:33</t>
  </si>
  <si>
    <t>REC-543-U5H7-594911</t>
  </si>
  <si>
    <t>20210822</t>
  </si>
  <si>
    <t>16:29:40</t>
  </si>
  <si>
    <t>REC-3187-A2UB-186203</t>
  </si>
  <si>
    <t>12:35:18</t>
  </si>
  <si>
    <t>REC-3161-KURB-468567</t>
  </si>
  <si>
    <t>3909903</t>
  </si>
  <si>
    <t>0952273498</t>
  </si>
  <si>
    <t>20210824</t>
  </si>
  <si>
    <t>19:21:59</t>
  </si>
  <si>
    <t>REC-5635-A2YS-59147</t>
  </si>
  <si>
    <t>18:26:51</t>
  </si>
  <si>
    <t>REC-3172-LIO6-154631</t>
  </si>
  <si>
    <t>17:29:21</t>
  </si>
  <si>
    <t>REC-191-A381-545884</t>
  </si>
  <si>
    <t>16:45:58</t>
  </si>
  <si>
    <t>REC-3392-A39W-442745</t>
  </si>
  <si>
    <t>16:01:02</t>
  </si>
  <si>
    <t>REC-518-RI6W-453027</t>
  </si>
  <si>
    <t>15:17:46</t>
  </si>
  <si>
    <t>REC-072-AJ3R-276470</t>
  </si>
  <si>
    <t>15:17:04</t>
  </si>
  <si>
    <t>REC-072-AJ3R-276469</t>
  </si>
  <si>
    <t>15:07:47</t>
  </si>
  <si>
    <t>REC-245-BEJI-709621</t>
  </si>
  <si>
    <t>15:05:15</t>
  </si>
  <si>
    <t>REC-5801-PRI3-537965</t>
  </si>
  <si>
    <t>15:04:26</t>
  </si>
  <si>
    <t>REC-5801-PRI3-537923</t>
  </si>
  <si>
    <t>13:32:54</t>
  </si>
  <si>
    <t>REC-3371-EFX5-208984</t>
  </si>
  <si>
    <t>13:32:27</t>
  </si>
  <si>
    <t>REC-3371-EFX5-208983</t>
  </si>
  <si>
    <t>12:07:03</t>
  </si>
  <si>
    <t>REC-3260-CTO1-528318</t>
  </si>
  <si>
    <t>10:51:52</t>
  </si>
  <si>
    <t>REC-048-AFEP-272695</t>
  </si>
  <si>
    <t>10:41:24</t>
  </si>
  <si>
    <t>REC-7954-A437-522440</t>
  </si>
  <si>
    <t>10:20:41</t>
  </si>
  <si>
    <t>REC-3422-A3IU-663050</t>
  </si>
  <si>
    <t>09:49:41</t>
  </si>
  <si>
    <t>REC-061-A1AW-67030</t>
  </si>
  <si>
    <t>09:29:47</t>
  </si>
  <si>
    <t>REC-348-1R2Q-474543</t>
  </si>
  <si>
    <t>09:13:39</t>
  </si>
  <si>
    <t>REC-1338-B485-87</t>
  </si>
  <si>
    <t>09:11:37</t>
  </si>
  <si>
    <t>REC-1338-B485-86</t>
  </si>
  <si>
    <t>07:28:46</t>
  </si>
  <si>
    <t>REC-4303-IAI3-511637</t>
  </si>
  <si>
    <t>20210825</t>
  </si>
  <si>
    <t>19:07:59</t>
  </si>
  <si>
    <t>REC-5310-Z4YZ-586524</t>
  </si>
  <si>
    <t>18:18:28</t>
  </si>
  <si>
    <t>REC-944-LRJ0-429816</t>
  </si>
  <si>
    <t>17:51:21</t>
  </si>
  <si>
    <t>REC-049-A518-1589972</t>
  </si>
  <si>
    <t>3909645</t>
  </si>
  <si>
    <t>0926552043</t>
  </si>
  <si>
    <t>17:06:14</t>
  </si>
  <si>
    <t>REC-072-A6LX-233370</t>
  </si>
  <si>
    <t>3909465</t>
  </si>
  <si>
    <t>0917453854</t>
  </si>
  <si>
    <t>16:45:43</t>
  </si>
  <si>
    <t>REC-7624-PS94-7985</t>
  </si>
  <si>
    <t>16:29:33</t>
  </si>
  <si>
    <t>REC-008-PB64-399835</t>
  </si>
  <si>
    <t>16:05:35</t>
  </si>
  <si>
    <t>REC-245-BEJI-709776</t>
  </si>
  <si>
    <t>REC-5987-GFL4-578107</t>
  </si>
  <si>
    <t>14:50:51</t>
  </si>
  <si>
    <t>REC-3295-1T8A-226600</t>
  </si>
  <si>
    <t>14:33:58</t>
  </si>
  <si>
    <t>REC-3172-YIHD-275535</t>
  </si>
  <si>
    <t>14:32:39</t>
  </si>
  <si>
    <t>REC-5695-A2E3-41160</t>
  </si>
  <si>
    <t>14:03:12</t>
  </si>
  <si>
    <t>REC-348-1R2Q-474667</t>
  </si>
  <si>
    <t>12:48:50</t>
  </si>
  <si>
    <t>REC-7702-S551-1565</t>
  </si>
  <si>
    <t>3903083</t>
  </si>
  <si>
    <t>0950389783</t>
  </si>
  <si>
    <t>12:36:48</t>
  </si>
  <si>
    <t>REC-3371-EGEG-290452</t>
  </si>
  <si>
    <t>12:33:46</t>
  </si>
  <si>
    <t>REC-061-A1BW-84903</t>
  </si>
  <si>
    <t>11:56:06</t>
  </si>
  <si>
    <t>REC-223-B7CD-621030</t>
  </si>
  <si>
    <t>11:47:44</t>
  </si>
  <si>
    <t>REC-3187-YWS5-633729</t>
  </si>
  <si>
    <t>11:45:45</t>
  </si>
  <si>
    <t>REC-223-B7CD-621029</t>
  </si>
  <si>
    <t>11:45:30</t>
  </si>
  <si>
    <t>REC-223-B7CD-621028</t>
  </si>
  <si>
    <t>10:53:59</t>
  </si>
  <si>
    <t>REC-223-V7XD-312671</t>
  </si>
  <si>
    <t>3903354</t>
  </si>
  <si>
    <t>0912102720</t>
  </si>
  <si>
    <t>10:12:58</t>
  </si>
  <si>
    <t>REC-3371-EGEG-290403</t>
  </si>
  <si>
    <t>09:22:14</t>
  </si>
  <si>
    <t>REC-3808-A3Z9-554946</t>
  </si>
  <si>
    <t>20210826</t>
  </si>
  <si>
    <t>20:47:57</t>
  </si>
  <si>
    <t>REC-061-ZT94-174248</t>
  </si>
  <si>
    <t>18:17:30</t>
  </si>
  <si>
    <t>REC-3172-YIG8-335919</t>
  </si>
  <si>
    <t>17:18:02</t>
  </si>
  <si>
    <t>REC-4013-A5NS-61213</t>
  </si>
  <si>
    <t>3900386</t>
  </si>
  <si>
    <t>0920431830</t>
  </si>
  <si>
    <t>17:17:37</t>
  </si>
  <si>
    <t>REC-4013-A5NS-61212</t>
  </si>
  <si>
    <t>3900387</t>
  </si>
  <si>
    <t>0920431830001</t>
  </si>
  <si>
    <t>REC-568-YXPM-443977</t>
  </si>
  <si>
    <t>16:46:53</t>
  </si>
  <si>
    <t>REC-3371-A1DS-239217</t>
  </si>
  <si>
    <t>15:15:37</t>
  </si>
  <si>
    <t>REC-3371-EGEG-290595</t>
  </si>
  <si>
    <t>3902280</t>
  </si>
  <si>
    <t>0915105159001</t>
  </si>
  <si>
    <t>15:14:46</t>
  </si>
  <si>
    <t>REC-3371-EGEG-290594</t>
  </si>
  <si>
    <t>at-3354</t>
  </si>
  <si>
    <t>14:55:58</t>
  </si>
  <si>
    <t>REC-342-VEHD-503837</t>
  </si>
  <si>
    <t>14:45:22</t>
  </si>
  <si>
    <t>REC-3172-YIHD-275590</t>
  </si>
  <si>
    <t>13:16:26</t>
  </si>
  <si>
    <t>REC-4319-A1I3-32153</t>
  </si>
  <si>
    <t>12:59:57</t>
  </si>
  <si>
    <t>REC-223-V7XD-312928</t>
  </si>
  <si>
    <t>11:27:07</t>
  </si>
  <si>
    <t>REC-342-EBMO-315854</t>
  </si>
  <si>
    <t>11:24:35</t>
  </si>
  <si>
    <t>REC-3370-A6JI-293654</t>
  </si>
  <si>
    <t>REC-609-A3AI-117859</t>
  </si>
  <si>
    <t>09:48:06</t>
  </si>
  <si>
    <t>REC-165-LOA2-187054</t>
  </si>
  <si>
    <t>09:47:27</t>
  </si>
  <si>
    <t>REC-049-A518-1589991</t>
  </si>
  <si>
    <t>BCO PACIFICO MES DE AGOSTO</t>
  </si>
  <si>
    <t xml:space="preserve">MAZZILLI MENDOZA MELANIE MICHE          </t>
  </si>
  <si>
    <t xml:space="preserve">URQUIZA SALCEDO PATRICIA DEL R          </t>
  </si>
  <si>
    <t xml:space="preserve">JEAN PAUL ESPINOZA CONSTANTE            </t>
  </si>
  <si>
    <t xml:space="preserve">BUSTILLOS DIAZ JOSE LUIS                </t>
  </si>
  <si>
    <t xml:space="preserve">SANCHEZ ALVARADO JACINTA ROSAR          </t>
  </si>
  <si>
    <t xml:space="preserve">VELASQUEZ ALVAREZ JOSSELYNE JO          </t>
  </si>
  <si>
    <t>3901461</t>
  </si>
  <si>
    <t>3903744</t>
  </si>
  <si>
    <t xml:space="preserve">ZAMBRANO JAIME MARIA AUXILIADO          </t>
  </si>
  <si>
    <t>3909154</t>
  </si>
  <si>
    <t>3908639</t>
  </si>
  <si>
    <t>3901121</t>
  </si>
  <si>
    <t>3906764</t>
  </si>
  <si>
    <t>3908571</t>
  </si>
  <si>
    <t>3903204</t>
  </si>
  <si>
    <t xml:space="preserve">PRADA UZCATEGUI JUAN ORLANDO            </t>
  </si>
  <si>
    <t xml:space="preserve">YAGUAL GOMEZ JOHAN ALEJANDRO            </t>
  </si>
  <si>
    <t xml:space="preserve">CIA LTDA FULLCOSTEC                     </t>
  </si>
  <si>
    <t xml:space="preserve">TRUJILL0 ELJURI ROBERTO FARID           </t>
  </si>
  <si>
    <t xml:space="preserve">LANDIVAR VELIZ CARLOS ALEX              </t>
  </si>
  <si>
    <t xml:space="preserve">LABORDA JUAN CRUZ                       </t>
  </si>
  <si>
    <t xml:space="preserve">LABORATORIOS TECNO - ALEMANES           </t>
  </si>
  <si>
    <t xml:space="preserve">ZURITA GODOY GUILLERMO ENMANUE          </t>
  </si>
  <si>
    <t>N/D CANCELACIÓN FACTURA#1475848 BANCO DEL PACIFICO GASTOS BANCARIOS MES DE ENERO 2021</t>
  </si>
  <si>
    <t>Fact#: 349297-356236 Rec#: 16322 ALEXANDER WELLINGTON ALVARADO CARRIEL</t>
  </si>
  <si>
    <t>IC-6477</t>
  </si>
  <si>
    <t>N/D PACIFICO CANCELACIÓN DE FACTURA#218795 DATAFAST CIA LTDA</t>
  </si>
  <si>
    <t>N/D CANCELACION DE FACTURA#149556922 BANCO DEL PACIFICO</t>
  </si>
  <si>
    <t>Ingreso banco pacifico por cliente no identificado</t>
  </si>
  <si>
    <t>DR-1348</t>
  </si>
  <si>
    <t>DR-1347</t>
  </si>
  <si>
    <t>N/D PACIFICO CANCELACION DE FACTURA#2234483 DATAFAST CIA LTDA</t>
  </si>
  <si>
    <t>NDL-67</t>
  </si>
  <si>
    <t>DR-1346</t>
  </si>
  <si>
    <t>N/D CANCELACION DE FACTURA#151826666 BANCO DEL PACIFICO</t>
  </si>
  <si>
    <t>DR-1352</t>
  </si>
  <si>
    <t>DR-1351</t>
  </si>
  <si>
    <t>DR-1350</t>
  </si>
  <si>
    <t>N/D PACIFICO TRANSFERENCIA CANCELACIÓN DE FACTURA#4630436 CNEL EP COD:1105385091</t>
  </si>
  <si>
    <t>N/D PACIFICO CANCELACION DE FACTURA#2281063 DATAFAST CIA LTDA</t>
  </si>
  <si>
    <t>NDL-68</t>
  </si>
  <si>
    <t>DR-1349</t>
  </si>
  <si>
    <t>N/D CANCELACIÓN DE FACTURA#1538569 BANCO DEL PACIFICO</t>
  </si>
  <si>
    <t>NDL-63</t>
  </si>
  <si>
    <t>N/D CANCELACIÓN DE FACTURA#2328676 DATAFAST CIA LTDA</t>
  </si>
  <si>
    <t>N/D CANCELACIÓN DE FACTURA#155954234 BANCO DEL PACIFICO</t>
  </si>
  <si>
    <t>NDL-69</t>
  </si>
  <si>
    <t>N/D CANCELACIÓN DE FACTURA#2376611 DATAFAST CIA LTDA</t>
  </si>
  <si>
    <t>NDL-70</t>
  </si>
  <si>
    <t>N/D CANCELACIÓN DE FACTURA#157969383 BANCO DEL PACIFICO</t>
  </si>
  <si>
    <t>N/D PACIFICO GASTOS BANCARIOS MES DE JUNIO 2021, RTE Y COMISIÓN RESTANTE</t>
  </si>
  <si>
    <t>N/D PACIFICO CANCELACIÓN DE FACTURA#2426050 DATAFAST CIA LTDA</t>
  </si>
  <si>
    <t>N/D CANCELACIÓN DE FACTURA#160108231 BANCO DEL PACIFICO</t>
  </si>
  <si>
    <t>N/D PACIFICO TRANSF. CANCELACIÓN FODETEL 1% 2DO TRIMESTRE ABR A JUN 2021 POR SERV. TELECOMUNICACIONES A TRAVÉS DE TERMINALES DE USO PÚBLICO</t>
  </si>
  <si>
    <t>N/D PACIFICO TRANSF. CANCELACIÓN FODETEL 1% 2DO TRIMESTRE ABR A JUN 2021 POR TELEFONIA LARGA DISTANCIA INTERNACIONAL</t>
  </si>
  <si>
    <t>N/D PACIFICO TRANSF. CANCELACIÓN FODETEL 1% 2DO TRIMESTRE ABR A JUN 2021 POR TELEFONIA FIJA LOCAL</t>
  </si>
  <si>
    <t>N/D PACIFICO CANCELACIÓN DE FACTURA#239741 AGENCIA DE REGULACION Y CONTROL DE LAS TELECOMUNICACIONES ARCOTEL</t>
  </si>
  <si>
    <t>N/D PACIFICO CANCELACIÓN DE FACTURA#239743 AGENCIA DE REGULACION Y CONTROL DE LAS TELECOMUNICACIONES ARCOTEL</t>
  </si>
  <si>
    <t>N/D PACIFICO REGISTRO POR INTERÉS DERECHOS CONCESIÓN 2DO PERIODO DE ABR A JUN 2021</t>
  </si>
  <si>
    <t>N/D PACIFICO CANCELACIÓN DE FACTURA#239738 AGENCIA DE REGULACION Y CONTROL DE LAS TELECOMUNICACIONES ARCOTEL</t>
  </si>
  <si>
    <t>N/D PACIFICO CANCELACIÓN DE FACTURA#2476582 DATAFAST CIA LTDA</t>
  </si>
  <si>
    <t>Ago/2021</t>
  </si>
  <si>
    <t>IC-10878</t>
  </si>
  <si>
    <t xml:space="preserve">Fact#: 364707-367276 Rec#: 19225 FREIRE ANDRADE PAOLA MARIA </t>
  </si>
  <si>
    <t>IC-10879</t>
  </si>
  <si>
    <t xml:space="preserve">Fact#: 367571 Rec#: 19226 GANCINO TOAPANTA NAPOLEON ISRAEL </t>
  </si>
  <si>
    <t>IC-10880</t>
  </si>
  <si>
    <t xml:space="preserve">Fact#: 367208 Rec#: 19227 BORBOR MORENO LUIS ANTONIO </t>
  </si>
  <si>
    <t>IC-10881</t>
  </si>
  <si>
    <t xml:space="preserve">Fact#: 365820 Rec#: 19228 SOLIS REYES OMAR MICHAEL </t>
  </si>
  <si>
    <t>IC-10882</t>
  </si>
  <si>
    <t xml:space="preserve">Fact#: 4722-4962 Rec#: 19229 INTRIAGO ALCIVAR DAISY ADRIANA </t>
  </si>
  <si>
    <t>IC-10883</t>
  </si>
  <si>
    <t xml:space="preserve">Fact#: 366308 Rec#: 19230 PILAR MARYLIN ALCIVAR MORAN </t>
  </si>
  <si>
    <t>IC-10884</t>
  </si>
  <si>
    <t xml:space="preserve">Fact#: 5003 Rec#: 19231 JARAMILLO MONTANO JESSICA XIMENA </t>
  </si>
  <si>
    <t>IC-10885</t>
  </si>
  <si>
    <t xml:space="preserve">Fact#: 364492-367064 Rec#: 19232 PANCHANA GONZALEZ GLADYS HAIDEE </t>
  </si>
  <si>
    <t>IC-10886</t>
  </si>
  <si>
    <t xml:space="preserve">Fact#: 367590 Rec#: 19233 SORIA LAMAN HARRY SUN </t>
  </si>
  <si>
    <t>IC-10887</t>
  </si>
  <si>
    <t xml:space="preserve">Fact#: 364175-366753 Rec#: 19234 RUIZ ZAMBRANO JUAN MANUEL </t>
  </si>
  <si>
    <t>IC-10888</t>
  </si>
  <si>
    <t xml:space="preserve">Fact#: 367962 Rec#: 19235 VILLACIS DE LA CADENA TEODORA </t>
  </si>
  <si>
    <t>IC-10889</t>
  </si>
  <si>
    <t xml:space="preserve">Fact#: 367961 Rec#: 19236 HEINERT VILLACIS LEONARDO ANTONIO </t>
  </si>
  <si>
    <t>IC-10895</t>
  </si>
  <si>
    <t xml:space="preserve">Fact#: 364903-367467 Rec#: 33837 STURLA GALLEGOS FELIPE NICOLAS </t>
  </si>
  <si>
    <t>AT-3324</t>
  </si>
  <si>
    <t>IC-10901</t>
  </si>
  <si>
    <t xml:space="preserve">Fact#: 367351 Rec#: 33838 GUALAN HIDALGO MARCO ANTONIO </t>
  </si>
  <si>
    <t>IC-10935</t>
  </si>
  <si>
    <t xml:space="preserve">Fact#: 364940-367504 Rec#: 33839 MAZZILLI MENDOZA MELANIE MICHELLE </t>
  </si>
  <si>
    <t>IC-10936</t>
  </si>
  <si>
    <t xml:space="preserve">Fact#: 364143-366725 Rec#: 33840 VARGAS TORRES ZENIA </t>
  </si>
  <si>
    <t>IC-10937</t>
  </si>
  <si>
    <t xml:space="preserve">Fact#: 367066 Rec#: 33841 VILLON SORIANO DIOSELINA SOLEDAD </t>
  </si>
  <si>
    <t>IC-10938</t>
  </si>
  <si>
    <t xml:space="preserve">Fact#: 366468 Rec#: 33842 AIMARA RODRIGUEZ FERNANDEZ </t>
  </si>
  <si>
    <t>IC-10939</t>
  </si>
  <si>
    <t xml:space="preserve">Fact#: 366200 Rec#: 33843 GRACIELA GUADALUPE MEREJILDO VERA </t>
  </si>
  <si>
    <t>IC-10940</t>
  </si>
  <si>
    <t xml:space="preserve">Fact#: 366227 Rec#: 33844 JAIME RICARDO ZUÑIGA RODRIGUEZ </t>
  </si>
  <si>
    <t>IC-10941</t>
  </si>
  <si>
    <t xml:space="preserve">Fact#: 366825 Rec#: 33845 DUENAS RUIZ TERESA EDITH </t>
  </si>
  <si>
    <t>IC-10942</t>
  </si>
  <si>
    <t xml:space="preserve">Fact#: 366678 Rec#: 33846 LOPEZ PALACIOS DANNY CHRISTIAN </t>
  </si>
  <si>
    <t>IC-10943</t>
  </si>
  <si>
    <t xml:space="preserve">Fact#: 366854 Rec#: 33847 PERALTA CASTILLO ELSA DEL ROCIO </t>
  </si>
  <si>
    <t>IC-10944</t>
  </si>
  <si>
    <t xml:space="preserve">Fact#: 365465-368031 Rec#: 33848 URQUIZA SALCEDO PATRICIA DEL ROCIO </t>
  </si>
  <si>
    <t>IC-10945</t>
  </si>
  <si>
    <t xml:space="preserve">Fact#: 349326-351518-353846 Rec#: 33849 JEAN PAUL ESPINOZA CONSTANTE </t>
  </si>
  <si>
    <t>IC-10946</t>
  </si>
  <si>
    <t xml:space="preserve">Fact#: 364288-366863 Rec#: 33850 GONZALEZ SANCHEZ CESAR IVAN </t>
  </si>
  <si>
    <t>IC-10947</t>
  </si>
  <si>
    <t xml:space="preserve">Fact#: 368011 Rec#: 33851 GALEANO GARCIA LUIS ENRIQUE </t>
  </si>
  <si>
    <t>IC-10948</t>
  </si>
  <si>
    <t xml:space="preserve">Fact#: 366178 Rec#: 33852 VILLAO JURADO ANDREA BELEN </t>
  </si>
  <si>
    <t>IC-10949</t>
  </si>
  <si>
    <t xml:space="preserve">Fact#: 366111 Rec#: 33853 CARMEN NARCISA  JURADO PAREDES </t>
  </si>
  <si>
    <t>IC-10973</t>
  </si>
  <si>
    <t xml:space="preserve">Fact#: 368018 Rec#: 19237 ARTEAGA SILVA KATHERINE TATIANA </t>
  </si>
  <si>
    <t>IC-10974</t>
  </si>
  <si>
    <t xml:space="preserve">Fact#: 363934-366521 Rec#: 19238 SARA DEL CONSUELO OCHOA VELASCO </t>
  </si>
  <si>
    <t>IC-10975</t>
  </si>
  <si>
    <t xml:space="preserve">Fact#: 365936 Rec#: 19239 MENDOZA VELEZ CARLOS DAMIAN </t>
  </si>
  <si>
    <t>IC-10976</t>
  </si>
  <si>
    <t xml:space="preserve">Fact#: 367741 Rec#: 19240 MENDOZA VELEZ CARLOS DAMIAN </t>
  </si>
  <si>
    <t>IC-10977</t>
  </si>
  <si>
    <t xml:space="preserve">Fact#: 366752 Rec#: 19241 VERA GUZMAN SILVIA AZUCENA </t>
  </si>
  <si>
    <t>IC-10978</t>
  </si>
  <si>
    <t xml:space="preserve">Fact#: 363887-366476 Rec#: 19242 SILVIA FILOMENA MOLINA BARONA </t>
  </si>
  <si>
    <t>IC-10979</t>
  </si>
  <si>
    <t xml:space="preserve">Fact#: 366518 Rec#: 19243 GALO ENRIQUE ESTUPIÑAN VERA </t>
  </si>
  <si>
    <t>IC-10980</t>
  </si>
  <si>
    <t xml:space="preserve">Fact#: 366956 Rec#: 19244 YUMBLA MENDIETA MONICA ELIZABETH </t>
  </si>
  <si>
    <t>IC-10981</t>
  </si>
  <si>
    <t xml:space="preserve">Fact#: 364682-367251 Rec#: 19245 VILLAVICENCIO TIGRE DARWIN YAZMANY </t>
  </si>
  <si>
    <t>IC-10982</t>
  </si>
  <si>
    <t xml:space="preserve">Fact#: 364265-366839 Rec#: 19246 ALARCON MORALES JENNY ROCIO </t>
  </si>
  <si>
    <t>IC-10983</t>
  </si>
  <si>
    <t xml:space="preserve">Fact#: 364927-367492 Rec#: 19247 LETTY DEL CISNE DAVILA ROMO </t>
  </si>
  <si>
    <t>IC-10984</t>
  </si>
  <si>
    <t xml:space="preserve">Fact#: 364375-366948 Rec#: 19248 INTRIAGO GANCHOZO ANGELA MERCEDES </t>
  </si>
  <si>
    <t>IC-10985</t>
  </si>
  <si>
    <t xml:space="preserve">Fact#: 366811 Rec#: 19249 YANEZ ARROYO LUIS ALBERTO </t>
  </si>
  <si>
    <t>IC-10986</t>
  </si>
  <si>
    <t xml:space="preserve">Fact#: 340191-343720-346703 Rec#: 19250 WILLIAN JULIAN ESPINOZA CADENA </t>
  </si>
  <si>
    <t>IC-10987</t>
  </si>
  <si>
    <t xml:space="preserve">Fact#: 367185 Rec#: 19251 CHELE TORO OSCAR EULICES </t>
  </si>
  <si>
    <t>IC-10988</t>
  </si>
  <si>
    <t xml:space="preserve">Fact#: 365864 Rec#: 19252 ORELLANA ALVAREZ FRANKLIN NAPOLEON </t>
  </si>
  <si>
    <t>IC-10989</t>
  </si>
  <si>
    <t xml:space="preserve">Fact#: 359073-361590-364144 Rec#: 19253 HERBAS MORALES CHRISTIAN ALFREDO </t>
  </si>
  <si>
    <t>IC-10990</t>
  </si>
  <si>
    <t xml:space="preserve">Fact#: 366971 Rec#: 19254 CAICHE ROMERO GRACE SOFIA </t>
  </si>
  <si>
    <t>IC-10991</t>
  </si>
  <si>
    <t xml:space="preserve">Fact#: 366470 Rec#: 19255 DAYANNA ANABELL BAQUERIZO AQUINO </t>
  </si>
  <si>
    <t>IC-10992</t>
  </si>
  <si>
    <t xml:space="preserve">Fact#: 366594 Rec#: 19256 GABRIEL CLEMENTE MEJIA MATA </t>
  </si>
  <si>
    <t>IC-10993</t>
  </si>
  <si>
    <t xml:space="preserve">Fact#: 367527 Rec#: 19257 MENDEZ LAINEZ RUTH ELIZABETH </t>
  </si>
  <si>
    <t>IC-10994</t>
  </si>
  <si>
    <t xml:space="preserve">Fact#: 366228 Rec#: 19258 CESAR AUGUSTO BAQUERIZO AROSEMENA </t>
  </si>
  <si>
    <t>IC-10995</t>
  </si>
  <si>
    <t xml:space="preserve">Fact#: 368082 Rec#: 19259 BARZOLA ESPINOZA DORA AMALIA </t>
  </si>
  <si>
    <t>IC-10996</t>
  </si>
  <si>
    <t xml:space="preserve">Fact#: 365490-368057 Rec#: 19260 QUINONEZ BONE MARLENE AURORA </t>
  </si>
  <si>
    <t>IC-10997</t>
  </si>
  <si>
    <t xml:space="preserve">Fact#: 367044 Rec#: 19261 CRUZ MONTANO CLAUDIA JOHANNA </t>
  </si>
  <si>
    <t>IC-10998</t>
  </si>
  <si>
    <t xml:space="preserve">Fact#: 364489-367061 Rec#: 19262 VALENCIA MEDINA JOSE RICARDO </t>
  </si>
  <si>
    <t>IC-10999</t>
  </si>
  <si>
    <t xml:space="preserve">Fact#: 366198 Rec#: 19263 JULIO CESAR MONCAYO CRESPIN </t>
  </si>
  <si>
    <t>IC-11000</t>
  </si>
  <si>
    <t xml:space="preserve">Fact#: 367014 Rec#: 19264 SEGOVIA TOMALA DENNIS ABEL </t>
  </si>
  <si>
    <t>AT-3326</t>
  </si>
  <si>
    <t>WORKS CONSTRUCTIONS WORKCONST S.A ABONA SGTE FACTURA, PAGO WESTERN UNION</t>
  </si>
  <si>
    <t>IC-10967</t>
  </si>
  <si>
    <t xml:space="preserve">Fact#: 361425-363978-366562 Rec#: 33854 RUTH ELIZABETH ZAMBRANO PERERO </t>
  </si>
  <si>
    <t>IC-11002</t>
  </si>
  <si>
    <t xml:space="preserve">Fact#: 368231-368232 Rec#: 33855 REFRIGERACIÓN INDUSTRIAL CORNEJO REFRICOR-EC CIA. </t>
  </si>
  <si>
    <t>IC-11003</t>
  </si>
  <si>
    <t xml:space="preserve">Fact#: 365672-368302 Rec#: 33856 EDGAR MARCELO MERA VASQUEZ </t>
  </si>
  <si>
    <t>IC-11009</t>
  </si>
  <si>
    <t xml:space="preserve">Fact#: 5075 Rec#: 33857 CABEZAS SAMANIEGO JORGE GEOVANNY </t>
  </si>
  <si>
    <t>IC-11011</t>
  </si>
  <si>
    <t xml:space="preserve">Fact#: 4808-5045 Rec#: 33858 ZOANNI SALDIVAR DAMIAN ALFREDO </t>
  </si>
  <si>
    <t>IC-11079</t>
  </si>
  <si>
    <t xml:space="preserve">Fact#: 366838 Rec#: 33859 LOGROÑO REYES VICENTE JAVIER </t>
  </si>
  <si>
    <t>IC-11080</t>
  </si>
  <si>
    <t xml:space="preserve">Fact#: 364676-367246 Rec#: 33860 TRIVINO MORLA CARLOS ERNESTO </t>
  </si>
  <si>
    <t>IC-11081</t>
  </si>
  <si>
    <t xml:space="preserve">Fact#: 368556 Rec#: 33861 HOLGUIN LOOR ALEX STALIN </t>
  </si>
  <si>
    <t>IC-11082</t>
  </si>
  <si>
    <t xml:space="preserve">Fact#: 1010-1197-842 Rec#: 33862 BUSTILLOS DIAZ JOSE LUIS  </t>
  </si>
  <si>
    <t>IC-11083</t>
  </si>
  <si>
    <t xml:space="preserve">Fact#: 366226 Rec#: 33863 LUIS EDUARDO SANCHEZ TIMM </t>
  </si>
  <si>
    <t>IC-11084</t>
  </si>
  <si>
    <t xml:space="preserve">Fact#: 367523 Rec#: 33864 NIEVES RODRIGUEZ JORGE ELIECER </t>
  </si>
  <si>
    <t>IC-11085</t>
  </si>
  <si>
    <t xml:space="preserve">Fact#: 366716 Rec#: 33865 GILBERT SILVA CECILIA MARIA </t>
  </si>
  <si>
    <t>IC-11086</t>
  </si>
  <si>
    <t xml:space="preserve">Fact#: 366079 Rec#: 33866 PAULA JESUS SALAZAR MACIAS </t>
  </si>
  <si>
    <t>IC-11087</t>
  </si>
  <si>
    <t xml:space="preserve">Fact#: 366045 Rec#: 33867 MONICA CRIOLLO SALAZAR </t>
  </si>
  <si>
    <t>IC-11088</t>
  </si>
  <si>
    <t xml:space="preserve">Fact#: 366213 Rec#: 33868 GISELLA MARIA YUNES ANDRADE </t>
  </si>
  <si>
    <t>IC-11089</t>
  </si>
  <si>
    <t xml:space="preserve">Fact#: 366098 Rec#: 33869 FAUSTO EDUARDO  CARBO RIVERA </t>
  </si>
  <si>
    <t>IC-11090</t>
  </si>
  <si>
    <t xml:space="preserve">Fact#: 367056 Rec#: 33870 PERALTA BENITEZ ROBERTO ELIAS </t>
  </si>
  <si>
    <t>IC-11091</t>
  </si>
  <si>
    <t xml:space="preserve">Fact#: 366707 Rec#: 33871 GILBERT JONES CARLOS LUIS </t>
  </si>
  <si>
    <t>IC-11092</t>
  </si>
  <si>
    <t xml:space="preserve">Fact#: 366284 Rec#: 33872 JUAN XAVIER BENEDETI RIPALDA </t>
  </si>
  <si>
    <t>IC-11093</t>
  </si>
  <si>
    <t xml:space="preserve">Fact#: 366051 Rec#: 33873 JOSE JOAQUIN OLMEDO CASTELLO </t>
  </si>
  <si>
    <t>IC-11094</t>
  </si>
  <si>
    <t xml:space="preserve">Fact#: 367113 Rec#: 33874 VINUEZA GARCIA EDISON EDUARDO </t>
  </si>
  <si>
    <t>IC-11095</t>
  </si>
  <si>
    <t xml:space="preserve">Fact#: 367156 Rec#: 33875 SUSANA HERMELINDA ANALUISA HARO </t>
  </si>
  <si>
    <t>IC-11096</t>
  </si>
  <si>
    <t xml:space="preserve">Fact#: 366885 Rec#: 33876 ESPANA BAJANA STEFANIA ELIZABETH </t>
  </si>
  <si>
    <t>IC-11097</t>
  </si>
  <si>
    <t xml:space="preserve">Fact#: 366009 Rec#: 33877 JAIRO ALBERTO GOMEZ COELLO </t>
  </si>
  <si>
    <t>IC-11098</t>
  </si>
  <si>
    <t xml:space="preserve">Fact#: 366020 Rec#: 33878 ISABEL ROSARIO QUINDE SORIANO </t>
  </si>
  <si>
    <t>IC-11099</t>
  </si>
  <si>
    <t xml:space="preserve">Fact#: 366137 Rec#: 33879 ANA LUCRECIA  CABRERA GARCIA </t>
  </si>
  <si>
    <t>IC-11100</t>
  </si>
  <si>
    <t xml:space="preserve">Fact#: 366057 Rec#: 33880 LUIS CESAR GAMARRA GONZALES </t>
  </si>
  <si>
    <t>IC-11101</t>
  </si>
  <si>
    <t xml:space="preserve">Fact#: 366494 Rec#: 33881 CARLOS ADALBERTO SALAVARRIA PALMA </t>
  </si>
  <si>
    <t>IC-11102</t>
  </si>
  <si>
    <t xml:space="preserve">Fact#: 366403 Rec#: 33882 CARLOS BENJAMIN ROSALES PINO </t>
  </si>
  <si>
    <t>IC-11103</t>
  </si>
  <si>
    <t xml:space="preserve">Fact#: 366932 Rec#: 33883 CASTILLO PALMA DANIEL ALFREDO </t>
  </si>
  <si>
    <t>IC-11104</t>
  </si>
  <si>
    <t xml:space="preserve">Fact#: 367280 Rec#: 33884 ZULVY BEDON LAGOS </t>
  </si>
  <si>
    <t>IC-11105</t>
  </si>
  <si>
    <t xml:space="preserve">Fact#: 366233 Rec#: 33885 LUIS CARLOS ABAD YCAZA </t>
  </si>
  <si>
    <t>IC-11106</t>
  </si>
  <si>
    <t xml:space="preserve">Fact#: 366534 Rec#: 33886 RICARDO PABLO FALCONI DUEÑAS </t>
  </si>
  <si>
    <t>IC-11107</t>
  </si>
  <si>
    <t xml:space="preserve">Fact#: 366351 Rec#: 33887 ANTONIO IGNACIO ARTEAGA FERAUD </t>
  </si>
  <si>
    <t>IC-11108</t>
  </si>
  <si>
    <t xml:space="preserve">Fact#: 366000 Rec#: 33888 ROBERTO MUZZIO NARANJO </t>
  </si>
  <si>
    <t>IC-11109</t>
  </si>
  <si>
    <t xml:space="preserve">Fact#: 366046 Rec#: 33889 JENNY CEDEÑO CAAMAÑO </t>
  </si>
  <si>
    <t>IC-11110</t>
  </si>
  <si>
    <t xml:space="preserve">Fact#: 366161 Rec#: 33890 TERESA DE LA CRUZ TOSCANO BRITO </t>
  </si>
  <si>
    <t>IC-11111</t>
  </si>
  <si>
    <t xml:space="preserve">Fact#: 365994 Rec#: 33891 EVA MARIA VINUEZA OCAÑA </t>
  </si>
  <si>
    <t>IC-11112</t>
  </si>
  <si>
    <t xml:space="preserve">Fact#: 366144 Rec#: 33892 CARLOS ALBERTO RENDON PALMA </t>
  </si>
  <si>
    <t>IC-11113</t>
  </si>
  <si>
    <t xml:space="preserve">Fact#: 367430 Rec#: 33893 JOSE FRANCISCO  FERNANDEZ   ESPINOZA </t>
  </si>
  <si>
    <t>IC-11114</t>
  </si>
  <si>
    <t xml:space="preserve">Fact#: 366101 Rec#: 33894 FRANKLIN JOAQUIN  DOMINGUEZ VARGAS </t>
  </si>
  <si>
    <t>IC-11115</t>
  </si>
  <si>
    <t xml:space="preserve">Fact#: 366413 Rec#: 33895 EDDIE ENRIQUE HERRERA MEDINA </t>
  </si>
  <si>
    <t>IC-11116</t>
  </si>
  <si>
    <t xml:space="preserve">Fact#: 366007 Rec#: 33896 GISELLE MARIELA CLEMENTE VERA </t>
  </si>
  <si>
    <t>IC-11117</t>
  </si>
  <si>
    <t xml:space="preserve">Fact#: 367068 Rec#: 33897 CANDO REYES JOSE MAURICIO </t>
  </si>
  <si>
    <t>IC-11118</t>
  </si>
  <si>
    <t xml:space="preserve">Fact#: 368350 Rec#: 33898 INDUVERIKA S.A. </t>
  </si>
  <si>
    <t>IC-11119</t>
  </si>
  <si>
    <t xml:space="preserve">Fact#: 368248 Rec#: 33899 BELLUSCIO S.A. </t>
  </si>
  <si>
    <t>IC-11120</t>
  </si>
  <si>
    <t xml:space="preserve">Fact#: 368257 Rec#: 33900 DUPROCSA S.A. </t>
  </si>
  <si>
    <t>IC-11121</t>
  </si>
  <si>
    <t xml:space="preserve">Fact#: 368603 Rec#: 33901 MAURA LOOR STALYN ADOLFO </t>
  </si>
  <si>
    <t>IC-11122</t>
  </si>
  <si>
    <t xml:space="preserve">Fact#: 368169 Rec#: 33902 AUTOMEKANO CIA. LTDA </t>
  </si>
  <si>
    <t>IC-11123</t>
  </si>
  <si>
    <t xml:space="preserve">Fact#: 368159 Rec#: 33903 EFFICACITAS CONSULTORA CIA.LTDA. </t>
  </si>
  <si>
    <t>IC-11124</t>
  </si>
  <si>
    <t xml:space="preserve">Fact#: 368160 Rec#: 33904 EFFICACITAS CONSULTORA CIA.LTDA. </t>
  </si>
  <si>
    <t>IC-11125</t>
  </si>
  <si>
    <t xml:space="preserve">Fact#: 368161 Rec#: 33905 EFFICACITAS CONSULTORA CIA.LTDA. </t>
  </si>
  <si>
    <t>IC-11126</t>
  </si>
  <si>
    <t xml:space="preserve">Fact#: 368318 Rec#: 33906 RITOMI S.A. </t>
  </si>
  <si>
    <t>IC-11127</t>
  </si>
  <si>
    <t xml:space="preserve">Fact#: 368365 Rec#: 33907 RITOMI S.A. </t>
  </si>
  <si>
    <t>IC-11128</t>
  </si>
  <si>
    <t xml:space="preserve">Fact#: 368163 Rec#: 33908 ASOC. DE PROPIETARIOS URB. TERRASOL </t>
  </si>
  <si>
    <t>IC-11129</t>
  </si>
  <si>
    <t xml:space="preserve">Fact#: 368275 Rec#: 33909 WILMER JONAS MEJIA LEON </t>
  </si>
  <si>
    <t>IC-11132</t>
  </si>
  <si>
    <t xml:space="preserve">Fact#: 364437-367008 Rec#: 33910 FALCONI DUEÑAS ELISA MARIA </t>
  </si>
  <si>
    <t>IC-11133</t>
  </si>
  <si>
    <t xml:space="preserve">Fact#: 363951-366536 Rec#: 19265 CARLOS RAUL CARPIO FREIRE </t>
  </si>
  <si>
    <t>IC-11134</t>
  </si>
  <si>
    <t xml:space="preserve">Fact#: 364318-366892 Rec#: 19266 VALLE GONZALEZ LIDIA ELIZABETH </t>
  </si>
  <si>
    <t>IC-11135</t>
  </si>
  <si>
    <t xml:space="preserve">Fact#: 366916 Rec#: 19267 ORTEGA CONFORME  JANET AURORA  </t>
  </si>
  <si>
    <t>IC-11136</t>
  </si>
  <si>
    <t xml:space="preserve">Fact#: 365679 Rec#: 19268 JOMALUNKA S.A </t>
  </si>
  <si>
    <t>IC-11137</t>
  </si>
  <si>
    <t xml:space="preserve">Fact#: 366084 Rec#: 19269 VICENTE GABRIEL VINUEZA MERINO </t>
  </si>
  <si>
    <t>IC-11138</t>
  </si>
  <si>
    <t xml:space="preserve">Fact#: 365301-367880 Rec#: 19270 TUALA LOOR PIEDAD ELIZABETH </t>
  </si>
  <si>
    <t>IC-11139</t>
  </si>
  <si>
    <t xml:space="preserve">Fact#: 366928 Rec#: 19271 AGUIRRE HURTADO KATHERINE ELIZABETH </t>
  </si>
  <si>
    <t>IC-11140</t>
  </si>
  <si>
    <t xml:space="preserve">Fact#: 364527-367101 Rec#: 19272 JIMBO ANDRADE KEVIN ISAAC </t>
  </si>
  <si>
    <t>IC-11141</t>
  </si>
  <si>
    <t xml:space="preserve">Fact#: 364493-367065 Rec#: 19273 SAMPEDRO BASURTO MARIA JULIANA  </t>
  </si>
  <si>
    <t>IC-11142</t>
  </si>
  <si>
    <t xml:space="preserve">Fact#: 364394-366967 Rec#: 19274 VENEGAS ARTEAGA CARLOS ALFREDO </t>
  </si>
  <si>
    <t>IC-11143</t>
  </si>
  <si>
    <t xml:space="preserve">Fact#: 366797 Rec#: 19275 DE LA O CHACON JOSEPH CHRISTIAN </t>
  </si>
  <si>
    <t>IC-11144</t>
  </si>
  <si>
    <t xml:space="preserve">Fact#: 366393 Rec#: 19276 JAVIER ENRIQUE ARTEAGA MENENDEZ </t>
  </si>
  <si>
    <t>IC-11145</t>
  </si>
  <si>
    <t xml:space="preserve">Fact#: 363504-366097 Rec#: 19277 BETTY EUVENIA ACOSTA CAJAPE </t>
  </si>
  <si>
    <t>IC-11146</t>
  </si>
  <si>
    <t xml:space="preserve">Fact#: 367596 Rec#: 19278 PADILLA ALVAREZ JUAN LEONARDO </t>
  </si>
  <si>
    <t>IC-11147</t>
  </si>
  <si>
    <t xml:space="preserve">Fact#: 366550 Rec#: 19279 LUIS ENRIQUE APOLINARIO ROJAS </t>
  </si>
  <si>
    <t>IC-11148</t>
  </si>
  <si>
    <t xml:space="preserve">Fact#: 364501-367075 Rec#: 19280 GUADALUPE REMACHE SILVIA FABIOLA </t>
  </si>
  <si>
    <t>IC-11149</t>
  </si>
  <si>
    <t xml:space="preserve">Fact#: 367069 Rec#: 19281 CEDENO MARCILLO IRMA JANETH </t>
  </si>
  <si>
    <t>IC-11150</t>
  </si>
  <si>
    <t xml:space="preserve">Fact#: 366130 Rec#: 19282 MARIA DEL CARMEN VERA VALVERDE </t>
  </si>
  <si>
    <t>IC-11151</t>
  </si>
  <si>
    <t xml:space="preserve">Fact#: 363835-366426 Rec#: 19283 ISABEL RODRIGUEZ RIZO </t>
  </si>
  <si>
    <t>IC-11152</t>
  </si>
  <si>
    <t xml:space="preserve">Fact#: 368000 Rec#: 19284 SARANGO VALDIVIEZO JENY ELIZABETH </t>
  </si>
  <si>
    <t>IC-11153</t>
  </si>
  <si>
    <t xml:space="preserve">Fact#: 367165 Rec#: 19285 PARRALES CABRERA TEOFILO CELESTINO </t>
  </si>
  <si>
    <t>IC-11154</t>
  </si>
  <si>
    <t xml:space="preserve">Fact#: 364425-366998 Rec#: 19286 VELASTEGUI COELLAR MICHAEL PATRICIO </t>
  </si>
  <si>
    <t>IC-11155</t>
  </si>
  <si>
    <t xml:space="preserve">Fact#: 367966 Rec#: 19287 MARURI GUERRA RAUL ENRIQUE </t>
  </si>
  <si>
    <t>IC-11156</t>
  </si>
  <si>
    <t xml:space="preserve">Fact#: 367213 Rec#: 19288 CHANCAY SOLEDISPA VICTOR MANUEL </t>
  </si>
  <si>
    <t>IC-11157</t>
  </si>
  <si>
    <t xml:space="preserve">Fact#: 361431-363984-366568 Rec#: 19289 ANDRES GONZALO CELI PEREZ </t>
  </si>
  <si>
    <t>IC-11158</t>
  </si>
  <si>
    <t xml:space="preserve">Fact#: 365473-368040 Rec#: 19290 CANO VELASCO LUIS </t>
  </si>
  <si>
    <t>IC-11159</t>
  </si>
  <si>
    <t xml:space="preserve">Fact#: 364587-367159 Rec#: 19291 CORONEL REYES KARINA ELIZABETH </t>
  </si>
  <si>
    <t>IC-11160</t>
  </si>
  <si>
    <t xml:space="preserve">Fact#: 367879 Rec#: 19292 REDROBAN MORA MAXIMO PATRICIO </t>
  </si>
  <si>
    <t>IC-11161</t>
  </si>
  <si>
    <t xml:space="preserve">Fact#: 365183-367746 Rec#: 19293 OVIEDO OVIEDO MANUEL ALFREDO </t>
  </si>
  <si>
    <t>IC-11162</t>
  </si>
  <si>
    <t xml:space="preserve">Fact#: 366858 Rec#: 19294 PILAY QUINDE ALEXI ANDRES </t>
  </si>
  <si>
    <t>IC-11163</t>
  </si>
  <si>
    <t xml:space="preserve">Fact#: 361582-364136-366718 Rec#: 19295 GUERRERO HOLGUIN JAIME GUSTAVO </t>
  </si>
  <si>
    <t>IC-11164</t>
  </si>
  <si>
    <t xml:space="preserve">Fact#: 366875 Rec#: 19296 ROMAN ALVARADO LILIAN ISIDORA </t>
  </si>
  <si>
    <t>IC-11329</t>
  </si>
  <si>
    <t>Fact#: 363395 Rec#: 33914 Corporación Nacional de Telecomunicaciones-CNT EP</t>
  </si>
  <si>
    <t>IC-11330</t>
  </si>
  <si>
    <t>Fact#: 363394 Rec#: 33915 Corporación Nacional de Telecomunicaciones-CNT EP</t>
  </si>
  <si>
    <t>VISA - MASTERCARD - PACIFICARD CANCELACION DEBITO TARJETAS GUAYAQUIL- PAGO DE FACT 368208 - 366260- 366478- 368284 - 368285- 368292-366660- 366481-367235-367592-367579-367616-5078- 367726-367933-368060 POR DEP EN CTA #DOC 1945</t>
  </si>
  <si>
    <t>VISA - MASTERCARD - PACIFICARD CANCELACION DEBITO TAREJTAS GUAYAQUIL-PAGO DE FACT 368101</t>
  </si>
  <si>
    <t>AMERICAN EXPRESS CANCELACION DEBITO TARJETAS GUAYAQUIL- PAGO DE FACT 366250- 366543 -  366669- 368391- 368393- 366915- 367153- 367244- 367346- 368312- 367397- 367463- 366459- 367399- 367202- 367341- 367421- 368503- 367593-367644-  367626- 367683- 367672</t>
  </si>
  <si>
    <t>AT-3327</t>
  </si>
  <si>
    <t>PARADA PARRA MIGUEL ANGEL CANCELA TELEFONO 3908237 ABONA SGTE FACTURA, PAGO WESTERN UNION</t>
  </si>
  <si>
    <t>IC-11326</t>
  </si>
  <si>
    <t xml:space="preserve">Fact#: 355201-357595-360069 Rec#: 33913 FLORES VELIZ CARMEN ROSA </t>
  </si>
  <si>
    <t>IC-11372</t>
  </si>
  <si>
    <t xml:space="preserve">Fact#: 365363-367941 Rec#: 19297 QUIZHPI PASTUIZACA EDISON DANILO </t>
  </si>
  <si>
    <t>IC-11373</t>
  </si>
  <si>
    <t xml:space="preserve">Fact#: 364936-367501 Rec#: 19298 CEDENO ANGULO JAIRO RENE </t>
  </si>
  <si>
    <t>IC-11374</t>
  </si>
  <si>
    <t xml:space="preserve">Fact#: 366401 Rec#: 19299 ANGEL ANTONIO RAMIREZ NUÑEZ </t>
  </si>
  <si>
    <t>IC-11375</t>
  </si>
  <si>
    <t xml:space="preserve">Fact#: 364878-367441 Rec#: 19300 ARAUJO AGUIRRE JUAN JOSE </t>
  </si>
  <si>
    <t>IC-11376</t>
  </si>
  <si>
    <t xml:space="preserve">Fact#: 366899 Rec#: 19301 VELASQUEZ POLIT NINA NATASHA </t>
  </si>
  <si>
    <t>IC-11377</t>
  </si>
  <si>
    <t xml:space="preserve">Fact#: 365273-367850 Rec#: 19302 MACKLIFF GARAYCOA EMILIO JOSE </t>
  </si>
  <si>
    <t>IC-11378</t>
  </si>
  <si>
    <t xml:space="preserve">Fact#: 364625-367197 Rec#: 19303 AGILA MALDONADO MANUEL HORACIO </t>
  </si>
  <si>
    <t>IC-11379</t>
  </si>
  <si>
    <t xml:space="preserve">Fact#: 366323 Rec#: 19304 UBALDO HELIODORO MOTOCHE MEDINA </t>
  </si>
  <si>
    <t>IC-11380</t>
  </si>
  <si>
    <t xml:space="preserve">Fact#: 359879-362394-364938 Rec#: 19305 REYES QUIJIJE ALEXI EDUARDO </t>
  </si>
  <si>
    <t>IC-11381</t>
  </si>
  <si>
    <t xml:space="preserve">Fact#: 364960-367524 Rec#: 19306 PARADA PARRA MIGUEL ANGEL </t>
  </si>
  <si>
    <t>IC-11382</t>
  </si>
  <si>
    <t xml:space="preserve">Fact#: 361722-364274-366848 Rec#: 19307 VALERO ZABALA  JULIA ELIZABETH </t>
  </si>
  <si>
    <t>IC-11383</t>
  </si>
  <si>
    <t xml:space="preserve">Fact#: 362103-364647-367219 Rec#: 19308 LUCAS VALAREZO CRISTINA EVELIN </t>
  </si>
  <si>
    <t>IC-11384</t>
  </si>
  <si>
    <t xml:space="preserve">Fact#: 364252-366827 Rec#: 19309 VASQUEZ DORA JUAN JOSE </t>
  </si>
  <si>
    <t>IC-11385</t>
  </si>
  <si>
    <t xml:space="preserve">Fact#: 367755 Rec#: 19310 GUARANDA MERCHAN NIEVE GRACIELA  </t>
  </si>
  <si>
    <t>IC-11386</t>
  </si>
  <si>
    <t xml:space="preserve">Fact#: 366172 Rec#: 19311 LOPEZ LOPEZ WASHINGTON FERMIN </t>
  </si>
  <si>
    <t>IC-11387</t>
  </si>
  <si>
    <t xml:space="preserve">Fact#: 365304-367883 Rec#: 19312 AYOVI CAICEDO TANYA DENISE </t>
  </si>
  <si>
    <t>IC-11388</t>
  </si>
  <si>
    <t xml:space="preserve">Fact#: 361657-364212-366786 Rec#: 19313 MOLINA ALCIVAR CESAR RAUL </t>
  </si>
  <si>
    <t>IC-11389</t>
  </si>
  <si>
    <t xml:space="preserve">Fact#: 365837 Rec#: 19314 SPORTMEDIC.S.A  </t>
  </si>
  <si>
    <t>IC-11390</t>
  </si>
  <si>
    <t xml:space="preserve">Fact#: 367234 Rec#: 19315 ALVAREZ CASTILLO AURORA DEL CISNE </t>
  </si>
  <si>
    <t>IC-11391</t>
  </si>
  <si>
    <t xml:space="preserve">Fact#: 366011 Rec#: 19316 LIDIA JUDITH OJEDA RUIZ </t>
  </si>
  <si>
    <t>IC-11392</t>
  </si>
  <si>
    <t xml:space="preserve">Fact#: 364257-366832 Rec#: 19317 COROZO CORTEZ VICTOR LELY </t>
  </si>
  <si>
    <t>IC-11393</t>
  </si>
  <si>
    <t xml:space="preserve">Fact#: 364794-367357 Rec#: 19318 REYES CIMARRA AUDI JOJAN </t>
  </si>
  <si>
    <t>IC-11394</t>
  </si>
  <si>
    <t xml:space="preserve">Fact#: 362422-364967-367530 Rec#: 19319 SANCHEZ CONSTANTE RICHARD ALBERTO </t>
  </si>
  <si>
    <t>IC-11395</t>
  </si>
  <si>
    <t xml:space="preserve">Fact#: 358813-361335 Rec#: 19320 AMADA ORQUIDEA CAICEDO TREJO </t>
  </si>
  <si>
    <t>IC-11396</t>
  </si>
  <si>
    <t xml:space="preserve">Fact#: 366673 Rec#: 19321 MORALES CASTRO SAMUEL </t>
  </si>
  <si>
    <t>IC-11397</t>
  </si>
  <si>
    <t xml:space="preserve">Fact#: 364509-367084 Rec#: 19322 BORBOR VILLON ALEX ALEJANDRO </t>
  </si>
  <si>
    <t>IC-11398</t>
  </si>
  <si>
    <t xml:space="preserve">Fact#: 364542-367116 Rec#: 19323 CORDOVA REYES CARLOS HORACIO </t>
  </si>
  <si>
    <t>IC-11399</t>
  </si>
  <si>
    <t xml:space="preserve">Fact#: 362180-364725-367293 Rec#: 19324 SANCHEZ CASTELLANO GLADYS MARICELA </t>
  </si>
  <si>
    <t>IC-11400</t>
  </si>
  <si>
    <t xml:space="preserve">Fact#: 364571-367145 Rec#: 33916 PESANTES GUAMAN DANIEL ARTURO </t>
  </si>
  <si>
    <t>IC-11401</t>
  </si>
  <si>
    <t xml:space="preserve">Fact#: 365041-367602 Rec#: 33917 CALDERIO HECHAVARRIA DAIRON FREDDY </t>
  </si>
  <si>
    <t>IC-11402</t>
  </si>
  <si>
    <t xml:space="preserve">Fact#: 366834 Rec#: 33918 ARIAS SALAZAR KATHERINE JUSETH </t>
  </si>
  <si>
    <t>IC-11403</t>
  </si>
  <si>
    <t xml:space="preserve">Fact#: 362309-364854-367419 Rec#: 33919 LARA CHERE FREDY GONZALO </t>
  </si>
  <si>
    <t>IC-11404</t>
  </si>
  <si>
    <t xml:space="preserve">Fact#: 366019 Rec#: 33920 RAFAEL VICENTE ERAZO FALQUEZ </t>
  </si>
  <si>
    <t>IC-11405</t>
  </si>
  <si>
    <t xml:space="preserve">Fact#: 366244 Rec#: 33921 CAROLINA AMALIA IDROVO PIEDRAHITA  </t>
  </si>
  <si>
    <t>IC-11408</t>
  </si>
  <si>
    <t xml:space="preserve">Fact#: 366291 Rec#: 33924 CINDY LORENA BAJAÑA BELTRAN </t>
  </si>
  <si>
    <t>IC-11409</t>
  </si>
  <si>
    <t xml:space="preserve">Fact#: 364798-367363 Rec#: 33925 SANCHEZ ALVARADO JACINTA ROSARIO </t>
  </si>
  <si>
    <t>IC-11410</t>
  </si>
  <si>
    <t xml:space="preserve">Fact#: 366297 Rec#: 33926 GUILLERMO ELOY SERRANO GOMEZ </t>
  </si>
  <si>
    <t>IC-11422</t>
  </si>
  <si>
    <t xml:space="preserve">Fact#: 359111-361631-364187 Rec#: 33927 RODRIGUEZ BADILLO GLENDA MARITZA </t>
  </si>
  <si>
    <t>IC-11423</t>
  </si>
  <si>
    <t xml:space="preserve">Fact#: 364464-367036 Rec#: 33928 SANCHEZ EGAS LIZETH MARITZA </t>
  </si>
  <si>
    <t>IC-11425</t>
  </si>
  <si>
    <t xml:space="preserve">Fact#: 364009-366593 Rec#: 33929 WENDY LORENA QUIMIS CHOEZ </t>
  </si>
  <si>
    <t>IC-11430</t>
  </si>
  <si>
    <t xml:space="preserve">Fact#: 364498-367071 Rec#: 33930 NARANJO CADENA DANIEL FIDEL </t>
  </si>
  <si>
    <t>IC-11444</t>
  </si>
  <si>
    <t xml:space="preserve">Fact#: 366281 Rec#: 33931 GASTON ALLAND CORTEZ ESPINOZA </t>
  </si>
  <si>
    <t>AT-3329</t>
  </si>
  <si>
    <t>CAMACHO SORIA CARLOS EDUARDO ABONA SGTE FACTURA, BCO PACIFICO POR DEP EN CTA #DOC 28778211</t>
  </si>
  <si>
    <t>IC-11468</t>
  </si>
  <si>
    <t xml:space="preserve">Fact#: 366680 Rec#: 19325 CARRIEL DELGADO SIRLYS JADIRA </t>
  </si>
  <si>
    <t>IC-11469</t>
  </si>
  <si>
    <t xml:space="preserve">Fact#: 364826-367393 Rec#: 19326 MEDINA FLORES DANIEL FRANCISCO </t>
  </si>
  <si>
    <t>IC-11470</t>
  </si>
  <si>
    <t xml:space="preserve">Fact#: 364818-367384 Rec#: 19327 LAUZO MARISCAL MANUEL DAVID </t>
  </si>
  <si>
    <t>IC-11471</t>
  </si>
  <si>
    <t xml:space="preserve">Fact#: 360608-363151-365744 Rec#: 19328 LOOR VIEJO ESTEFANIA EILLIN </t>
  </si>
  <si>
    <t>IC-11472</t>
  </si>
  <si>
    <t xml:space="preserve">Fact#: 368124 Rec#: 19329 VELIZ ESPINIZA NORMA BEATRIZ </t>
  </si>
  <si>
    <t>IC-11473</t>
  </si>
  <si>
    <t xml:space="preserve">Fact#: 365385-367957 Rec#: 19330 SINCHE RIOFRIO NARCISA DEL CARMEN </t>
  </si>
  <si>
    <t>IC-11474</t>
  </si>
  <si>
    <t xml:space="preserve">Fact#: 366541 Rec#: 19331 MARITZA MABEL USHIÑA GIRALDO </t>
  </si>
  <si>
    <t>IC-11475</t>
  </si>
  <si>
    <t xml:space="preserve">Fact#: 367784 Rec#: 19332 BRIONES ALVARADO MERCEDES MARLENE </t>
  </si>
  <si>
    <t>IC-11476</t>
  </si>
  <si>
    <t xml:space="preserve">Fact#: 365844 Rec#: 19333 TRSC ENTERPRISES S.A  </t>
  </si>
  <si>
    <t>IC-11477</t>
  </si>
  <si>
    <t xml:space="preserve">Fact#: 361012-363567-366158 Rec#: 19334 ZAVALA ICAZA VICTOR HUGO </t>
  </si>
  <si>
    <t>IC-11478</t>
  </si>
  <si>
    <t xml:space="preserve">Fact#: 367722 Rec#: 19335 BARBERAN BRIONES CARMEN ASUNCION </t>
  </si>
  <si>
    <t>IC-11479</t>
  </si>
  <si>
    <t xml:space="preserve">Fact#: 363748-366338 Rec#: 19336 MOISES SIGIFREDO OBANDO MONTENEGRO </t>
  </si>
  <si>
    <t>IC-11480</t>
  </si>
  <si>
    <t xml:space="preserve">Fact#: 364863-367426 Rec#: 19337 PENAFIEL MOSQUERA MIRNA LORGIA </t>
  </si>
  <si>
    <t>IC-11481</t>
  </si>
  <si>
    <t xml:space="preserve">Fact#: 366726 Rec#: 19338 CEVALLOS PLUAS JULIT LORENA </t>
  </si>
  <si>
    <t>IC-11482</t>
  </si>
  <si>
    <t xml:space="preserve">Fact#: 366343 Rec#: 19339 WILLINGTON HUGO ROSALES MEDINA </t>
  </si>
  <si>
    <t>IC-11483</t>
  </si>
  <si>
    <t xml:space="preserve">Fact#: 364835-367401 Rec#: 19340 SANCHEZ PEREZ FRANCISCO ROBERTO </t>
  </si>
  <si>
    <t>IC-11484</t>
  </si>
  <si>
    <t xml:space="preserve">Fact#: 367768 Rec#: 19341 PAREDES LOPEZ MARIA PIEDAD </t>
  </si>
  <si>
    <t>IC-11485</t>
  </si>
  <si>
    <t xml:space="preserve">Fact#: 365486-368053 Rec#: 19342 ALVAREZ AROCA GABRIEL ALFREDO </t>
  </si>
  <si>
    <t>IC-11486</t>
  </si>
  <si>
    <t xml:space="preserve">Fact#: 367370 Rec#: 19343 FRANCO BARRAGAN MARLON JULIO </t>
  </si>
  <si>
    <t>IC-11487</t>
  </si>
  <si>
    <t xml:space="preserve">Fact#: 367187 Rec#: 19344 SOLANO DE LA TORRE EFRAIN ALFREDO </t>
  </si>
  <si>
    <t>IC-11488</t>
  </si>
  <si>
    <t xml:space="preserve">Fact#: 364766-367329 Rec#: 19345 CABEZA RODRIGUEZ PETER FABRICIO </t>
  </si>
  <si>
    <t>IC-11489</t>
  </si>
  <si>
    <t xml:space="preserve">Fact#: 365316-367897 Rec#: 19346 VALENCIA ANGULO AMIRA MERCEDES </t>
  </si>
  <si>
    <t>IC-11490</t>
  </si>
  <si>
    <t xml:space="preserve">Fact#: 364089-366672 Rec#: 19347 SUAREZ MAGALLANES JULIO ALFONSO </t>
  </si>
  <si>
    <t>IC-11491</t>
  </si>
  <si>
    <t xml:space="preserve">Fact#: 335983-338929-341925-345448-347952-357299-359768-367395 Rec#: 19348 ANDRADE ROJAS WALTER RODOLFO </t>
  </si>
  <si>
    <t>IC-11492</t>
  </si>
  <si>
    <t xml:space="preserve">Fact#: 365673 Rec#: 19349 LUIS OSWALDO HERRERA HERRERA </t>
  </si>
  <si>
    <t>IC-11493</t>
  </si>
  <si>
    <t xml:space="preserve">Fact#: 358733-361256-363811 Rec#: 19350 NUVIA ELIZABETH TORRES VERA </t>
  </si>
  <si>
    <t>IC-11494</t>
  </si>
  <si>
    <t xml:space="preserve">Fact#: 366941 Rec#: 19351 MIRABAL RODRIGUEZ CRISTINA </t>
  </si>
  <si>
    <t>IC-11495</t>
  </si>
  <si>
    <t xml:space="preserve">Fact#: 364853-367418 Rec#: 19352 MORAN MOSQUERA JORGE RAMON </t>
  </si>
  <si>
    <t>IC-11496</t>
  </si>
  <si>
    <t xml:space="preserve">Fact#: 362264-364808-367374 Rec#: 19353 RIVADENEIRA ZAMBRANO ANGEL FAUSTO </t>
  </si>
  <si>
    <t>IC-11497</t>
  </si>
  <si>
    <t xml:space="preserve">Fact#: 366484 Rec#: 33932 MELCHOR MAURICIO VALENCIA PEREZ </t>
  </si>
  <si>
    <t>IC-11498</t>
  </si>
  <si>
    <t xml:space="preserve">Fact#: 364237-366812 Rec#: 33933 MORAN CABELLO JUSUETH WENSTLAND </t>
  </si>
  <si>
    <t>IC-11499</t>
  </si>
  <si>
    <t xml:space="preserve">Fact#: 361688-364241-366817 Rec#: 33934 DURAN POLIT MARIA DANIELLA </t>
  </si>
  <si>
    <t>IC-11500</t>
  </si>
  <si>
    <t xml:space="preserve">Fact#: 364228-366802 Rec#: 33935 LOZANO OTERO RICARDO REIMONDI LOZANO OTERO </t>
  </si>
  <si>
    <t>IC-11501</t>
  </si>
  <si>
    <t xml:space="preserve">Fact#: 368501 Rec#: 33936 MÜLLER CARDENAS MICHAEL </t>
  </si>
  <si>
    <t>IC-11502</t>
  </si>
  <si>
    <t xml:space="preserve">Fact#: 367120 Rec#: 33937 TAFUR MOSQUERA AMPARO JACQUELINE </t>
  </si>
  <si>
    <t>IC-11503</t>
  </si>
  <si>
    <t xml:space="preserve">Fact#: 366958 Rec#: 33938 REIMBERG BADUY PETER PAUL </t>
  </si>
  <si>
    <t>IC-11522</t>
  </si>
  <si>
    <t xml:space="preserve">Fact#: 363013-363015-365610-368241 Rec#: 33939 JUAYATABC TELEVISION S.A. </t>
  </si>
  <si>
    <t>IC-11524</t>
  </si>
  <si>
    <t xml:space="preserve">Fact#: 365165-367728 Rec#: 33940 MEJIA RIVERA ROSARIO ARELYS </t>
  </si>
  <si>
    <t>IC-11527</t>
  </si>
  <si>
    <t xml:space="preserve">Fact#: 362725-365276 Rec#: 33941 JIMENEZ ICAZA JULIO CESAR </t>
  </si>
  <si>
    <t>IC-12075</t>
  </si>
  <si>
    <t xml:space="preserve">Fact#: 365161-367723 Rec#: 34029 ROSALES BUSTAMANTE LUIS ALBERTO </t>
  </si>
  <si>
    <t>N/D PACIFICO CANCELACIÓN DE FACTURA#2527756 DATAFAST CIA LTDA</t>
  </si>
  <si>
    <t>AT-3330</t>
  </si>
  <si>
    <t>VARGAS ZAMBRANO HILDA MARIA ABONA SGTE FACTURA, BCO PACIFICO POR TRANSFERENCIA #DPC 1945</t>
  </si>
  <si>
    <t>IC-11531</t>
  </si>
  <si>
    <t xml:space="preserve">Fact#: 367703 Rec#: 33942 DE SANTIS NEIRA JUAN JAIME CRISTIAN </t>
  </si>
  <si>
    <t>IC-11554</t>
  </si>
  <si>
    <t xml:space="preserve">Fact#: 367402 Rec#: 19354 LOPEZ MALDONADO CARLOS ROLANDO </t>
  </si>
  <si>
    <t>IC-11555</t>
  </si>
  <si>
    <t xml:space="preserve">Fact#: 367134 Rec#: 19355 RAMOS PACHAY JOSE MANUEL </t>
  </si>
  <si>
    <t>IC-11556</t>
  </si>
  <si>
    <t xml:space="preserve">Fact#: 361253-363808-366400 Rec#: 19356 JONATHAN SAHI ALVES BAUTISTA </t>
  </si>
  <si>
    <t>IC-11557</t>
  </si>
  <si>
    <t xml:space="preserve">Fact#: 367423 Rec#: 19357 GALLEGOS VERA ALEX AUGUSTO </t>
  </si>
  <si>
    <t>IC-11558</t>
  </si>
  <si>
    <t xml:space="preserve">Fact#: 367992 Rec#: 19358 PONCE SILVA ROBERTO OSWALDO </t>
  </si>
  <si>
    <t>IC-11559</t>
  </si>
  <si>
    <t xml:space="preserve">Fact#: 361813-364366-366940 Rec#: 19359 CASTILLO PEREIRA GABRIEL ARCANGEL </t>
  </si>
  <si>
    <t>IC-11560</t>
  </si>
  <si>
    <t xml:space="preserve">Fact#: 363453-366047 Rec#: 19360 MORAIMA SEMINARIO TOLEDO </t>
  </si>
  <si>
    <t>IC-11561</t>
  </si>
  <si>
    <t xml:space="preserve">Fact#: 366693 Rec#: 19361 AGUILAR AVILES ANDREA CAROLINA </t>
  </si>
  <si>
    <t>IC-11562</t>
  </si>
  <si>
    <t xml:space="preserve">Fact#: 366442 Rec#: 19362 JAVIER FEDERICO VILLON ANASTACIO </t>
  </si>
  <si>
    <t>IC-11563</t>
  </si>
  <si>
    <t xml:space="preserve">Fact#: 364645-367217 Rec#: 19363 BARRAZUETA PERDOMO EDUARDO DANIEL </t>
  </si>
  <si>
    <t>IC-11564</t>
  </si>
  <si>
    <t xml:space="preserve">Fact#: 367997 Rec#: 19364 CARRERA MOYANO DEMETRIO ARNOLDO </t>
  </si>
  <si>
    <t>IC-11565</t>
  </si>
  <si>
    <t xml:space="preserve">Fact#: 365821 Rec#: 19365 JARRIN LOPEZ VERONICA ELIZABETH </t>
  </si>
  <si>
    <t>IC-11566</t>
  </si>
  <si>
    <t xml:space="preserve">Fact#: 365850 Rec#: 19366 MERCHAN BALON CHRISTOPHER FERNANDO </t>
  </si>
  <si>
    <t>IC-11567</t>
  </si>
  <si>
    <t xml:space="preserve">Fact#: 4979 Rec#: 19367 SILVA REA OLIVO AMADO </t>
  </si>
  <si>
    <t>IC-11568</t>
  </si>
  <si>
    <t xml:space="preserve">Fact#: 367001 Rec#: 19368 MARTINEZ DAVILA YINET </t>
  </si>
  <si>
    <t>IC-11569</t>
  </si>
  <si>
    <t xml:space="preserve">Fact#: 366787 Rec#: 19369 ARROBA VALENCIA  JULIO ZENON  </t>
  </si>
  <si>
    <t>IC-11570</t>
  </si>
  <si>
    <t xml:space="preserve">Fact#: 363871-366461 Rec#: 19370 KATTIA MARIA JOSEFINA CARDENAS FREIRE </t>
  </si>
  <si>
    <t>IC-11571</t>
  </si>
  <si>
    <t xml:space="preserve">Fact#: 363861-366452 Rec#: 19371 BYRON JOSE LEDESMA CARDENAS </t>
  </si>
  <si>
    <t>IC-11572</t>
  </si>
  <si>
    <t xml:space="preserve">Fact#: 367456 Rec#: 19372 CASTRO ESPINALES LUCELINA PRIMITIVA </t>
  </si>
  <si>
    <t>IC-11573</t>
  </si>
  <si>
    <t xml:space="preserve">Fact#: 364266-366840 Rec#: 19373 GONZALEZ MURO CARLOS LUIS </t>
  </si>
  <si>
    <t>IC-11574</t>
  </si>
  <si>
    <t xml:space="preserve">Fact#: 362376-364921-367486 Rec#: 19374 ENRIQUEZ LOMBEIDA ROSA ISABEL </t>
  </si>
  <si>
    <t>IC-11575</t>
  </si>
  <si>
    <t xml:space="preserve">Fact#: 367980 Rec#: 19375 SOLORZANO MURILLO WILLIAM WILFRIDO </t>
  </si>
  <si>
    <t>IC-11576</t>
  </si>
  <si>
    <t xml:space="preserve">Fact#: 363601-366193 Rec#: 19376 NESTOR AGUSTIN SIMANCAS PINTA </t>
  </si>
  <si>
    <t>IC-11591</t>
  </si>
  <si>
    <t xml:space="preserve">Fact#: 367502 Rec#: 33943 SALTOS MATA FILADELFO VLADIMIR </t>
  </si>
  <si>
    <t>IC-11592</t>
  </si>
  <si>
    <t xml:space="preserve">Fact#: 363704-366292 Rec#: 33944 MIRIAM ANTONIETA MARIDUEÑA VALENZUELA </t>
  </si>
  <si>
    <t>IC-11593</t>
  </si>
  <si>
    <t xml:space="preserve">Fact#: 360903-363462-366056 Rec#: 33945 FREDDY MAURICIO SARANGO MARTINEZ </t>
  </si>
  <si>
    <t>IC-11594</t>
  </si>
  <si>
    <t xml:space="preserve">Fact#: 352014-354349-356753 Rec#: 33946 BERNAL MORAN ALEX XAVIER </t>
  </si>
  <si>
    <t>IC-11595</t>
  </si>
  <si>
    <t xml:space="preserve">Fact#: 368620 Rec#: 33947 ASOC. PRO. NEW YORK 12 DE SEPTIEMBRE </t>
  </si>
  <si>
    <t>IC-11596</t>
  </si>
  <si>
    <t xml:space="preserve">Fact#: 368619 Rec#: 33948 ASOC. PRO. NEW YORK 12 DE SEPTIEMBRE </t>
  </si>
  <si>
    <t>IC-11597</t>
  </si>
  <si>
    <t xml:space="preserve">Fact#: 368308 Rec#: 33949 CONSTRU-YA S.A. </t>
  </si>
  <si>
    <t>IC-11626</t>
  </si>
  <si>
    <t>Fact#: 365990 Rec#: 33955 CONSORCIO ECUATORIANO DE TELECOMUNICACIONES S.A. CONECEL</t>
  </si>
  <si>
    <t>IC-11628</t>
  </si>
  <si>
    <t xml:space="preserve">Fact#: 362907-365443-368010 Rec#: 33957 AVILES GOMEZ FRANCISCO WILSON </t>
  </si>
  <si>
    <t>N/D POR COMISION DE WESTERN UNION POR RECAUDACION DEL 01/08/2021 AL 05/08/2021</t>
  </si>
  <si>
    <t>AT-3332</t>
  </si>
  <si>
    <t>PINO MATAMOROS GALO EFRAIN ABONA SGTE FACTURA, PAGO WESTERN UNION</t>
  </si>
  <si>
    <t>IC-11577</t>
  </si>
  <si>
    <t xml:space="preserve">Fact#: 364597-367168 Rec#: 19377 PITA PENAFIEL ALISON CAROLINA </t>
  </si>
  <si>
    <t>IC-11578</t>
  </si>
  <si>
    <t xml:space="preserve">Fact#: 364411-366985 Rec#: 19378 AGUIRRE CIRIO RIGOBERTO FRANCISCO </t>
  </si>
  <si>
    <t>IC-11579</t>
  </si>
  <si>
    <t xml:space="preserve">Fact#: 364541-367115 Rec#: 19379 CUEVA SAREZ JENNIFER STEFANIA </t>
  </si>
  <si>
    <t>IC-11580</t>
  </si>
  <si>
    <t xml:space="preserve">Fact#: 365401-367970 Rec#: 19380 GRACIA LOOR ANGEL FRANCISCO </t>
  </si>
  <si>
    <t>IC-11581</t>
  </si>
  <si>
    <t xml:space="preserve">Fact#: 365476-368044 Rec#: 19381 HERNANDEZ TUAREZ MARICELA DEL CARMEN </t>
  </si>
  <si>
    <t>IC-11582</t>
  </si>
  <si>
    <t xml:space="preserve">Fact#: 366721 Rec#: 19382 SANCHEZ CARRIEL NARCISA DE JESUS </t>
  </si>
  <si>
    <t>IC-11583</t>
  </si>
  <si>
    <t xml:space="preserve">Fact#: 4814-5051 Rec#: 19383 MINDA POZO EDVIN ERNESTO </t>
  </si>
  <si>
    <t>IC-11584</t>
  </si>
  <si>
    <t xml:space="preserve">Fact#: 367026 Rec#: 19384 VALENCIA NIEVES BYRON BOLIVAR </t>
  </si>
  <si>
    <t>IC-11585</t>
  </si>
  <si>
    <t xml:space="preserve">Fact#: 367834 Rec#: 19385 VERA GUZMAN MARIA DOLORES </t>
  </si>
  <si>
    <t>IC-11601</t>
  </si>
  <si>
    <t xml:space="preserve">Fact#: 5128 Rec#: 33950 CABEZAS GUERRA MARIA DEL CARMEN </t>
  </si>
  <si>
    <t>IC-11586</t>
  </si>
  <si>
    <t xml:space="preserve">Fact#: 5084 Rec#: 19386 PEÑARANDA VILLALTA JORGE ABRAHAN </t>
  </si>
  <si>
    <t>IC-11587</t>
  </si>
  <si>
    <t xml:space="preserve">Fact#: 365277-367854 Rec#: 19387 TIXE SALAVARRIA FRANCISCA TERESA </t>
  </si>
  <si>
    <t>IC-11588</t>
  </si>
  <si>
    <t xml:space="preserve">Fact#: 5018 Rec#: 19388 GUTIERREZ ALVAREZ TERESA EUGENIA </t>
  </si>
  <si>
    <t>IC-11589</t>
  </si>
  <si>
    <t xml:space="preserve">Fact#: 366709 Rec#: 19389 MERCHAN  PEREZ FABIAN BERNARDINO </t>
  </si>
  <si>
    <t>IC-11590</t>
  </si>
  <si>
    <t xml:space="preserve">Fact#: 365285-367865 Rec#: 19390 OCHOA SUAREZ MARILYN ARACELY </t>
  </si>
  <si>
    <t>IC-11602</t>
  </si>
  <si>
    <t xml:space="preserve">Fact#: 368263 Rec#: 33951 OPENGROUP S.A. </t>
  </si>
  <si>
    <t>IC-11620</t>
  </si>
  <si>
    <t xml:space="preserve">Fact#: 365087-367648 Rec#: 33952 CAMACHO SILVA JAVIER ENRIQUE </t>
  </si>
  <si>
    <t>IC-11621</t>
  </si>
  <si>
    <t xml:space="preserve">Fact#: 362611-365152 Rec#: 33953 AGUILAR TOLEDO MARCELA ALEJANDRA </t>
  </si>
  <si>
    <t>IC-11625</t>
  </si>
  <si>
    <t xml:space="preserve">Fact#: 365977-368602 Rec#: 33954 ORTIZ ARCOS MARCOS RUBEN </t>
  </si>
  <si>
    <t>IC-11627</t>
  </si>
  <si>
    <t xml:space="preserve">Fact#: 367920 Rec#: 33956 SOLANO BAIDAL ISABEL YAJAIRA </t>
  </si>
  <si>
    <t>IC-11630</t>
  </si>
  <si>
    <t xml:space="preserve">Fact#: 365058 Rec#: 33958 SAMAN CERASUOLO CRISTHIAN VICENTE </t>
  </si>
  <si>
    <t>IC-11645</t>
  </si>
  <si>
    <t xml:space="preserve">Fact#: 364401-366974 Rec#: 19391 MINA MONTANO JUVER RUBEN </t>
  </si>
  <si>
    <t>IC-11646</t>
  </si>
  <si>
    <t xml:space="preserve">Fact#: 364320-366895 Rec#: 19392 PENAFIEL TAPIA FRANCISCO MIGUEL </t>
  </si>
  <si>
    <t>IC-11647</t>
  </si>
  <si>
    <t xml:space="preserve">Fact#: 366513 Rec#: 19393 GUSTAVO ALBERTO CASTILLO SALTOS </t>
  </si>
  <si>
    <t>IC-11648</t>
  </si>
  <si>
    <t xml:space="preserve">Fact#: 364300-366874 Rec#: 19394 PENA PAREDES PEDRO PABLO </t>
  </si>
  <si>
    <t>IC-11649</t>
  </si>
  <si>
    <t xml:space="preserve">Fact#: 361155-363712-366300 Rec#: 19395 FREDY JHOVANY VARGAS LEON </t>
  </si>
  <si>
    <t>IC-11650</t>
  </si>
  <si>
    <t xml:space="preserve">Fact#: 363716-366305 Rec#: 19396 GLORIA GABRIELA VARGAS ACUÑA </t>
  </si>
  <si>
    <t>IC-11651</t>
  </si>
  <si>
    <t xml:space="preserve">Fact#: 363627-366216 Rec#: 19397 JENNIFER MARITZA BAJAÑA MERCHAN </t>
  </si>
  <si>
    <t>IC-11652</t>
  </si>
  <si>
    <t xml:space="preserve">Fact#: 332770-335695-338639-341631-345155-347655 Rec#: 19398 BONES CORDOVA GUIDO EDUARDO </t>
  </si>
  <si>
    <t>IC-11653</t>
  </si>
  <si>
    <t xml:space="preserve">Fact#: 368450 Rec#: 19399 SOLIS REYES OMAR MICHAEL </t>
  </si>
  <si>
    <t>IC-11654</t>
  </si>
  <si>
    <t xml:space="preserve">Fact#: 367589 Rec#: 19400 GONZALEZ BARRERA ANABEL NATALI </t>
  </si>
  <si>
    <t>IC-11655</t>
  </si>
  <si>
    <t xml:space="preserve">Fact#: 5013 Rec#: 19401 SALINAS GONZALEZ JAIME PATRICIO </t>
  </si>
  <si>
    <t>IC-11656</t>
  </si>
  <si>
    <t xml:space="preserve">Fact#: 362018-364558-367132 Rec#: 19402 DUQUE ROMERO LENIN EFRAIN </t>
  </si>
  <si>
    <t>IC-11657</t>
  </si>
  <si>
    <t xml:space="preserve">Fact#: 367705 Rec#: 19403 SANCHEZ MENDOZA ANA ADELA </t>
  </si>
  <si>
    <t>IC-11658</t>
  </si>
  <si>
    <t xml:space="preserve">Fact#: 352711-355062-357454 Rec#: 19404 ZAMBRANO RODRIGUEZ JESUS ALBERTO </t>
  </si>
  <si>
    <t>IC-11659</t>
  </si>
  <si>
    <t xml:space="preserve">Fact#: 366088 Rec#: 19405 SANDRA PATRICIA MOREJON LLANOS </t>
  </si>
  <si>
    <t>IC-11660</t>
  </si>
  <si>
    <t xml:space="preserve">Fact#: 368510 Rec#: 33959 SERVICIO DE OFICINA COMPUTARIZADO SEROFICOM S.A. </t>
  </si>
  <si>
    <t>IC-11661</t>
  </si>
  <si>
    <t xml:space="preserve">Fact#: 360948-363506-366099 Rec#: 33960 NELSON SAVITRI  VELASCO PAZMIÑO </t>
  </si>
  <si>
    <t>IC-11662</t>
  </si>
  <si>
    <t xml:space="preserve">Fact#: 368373 Rec#: 33961 R.C.N CONSTRUCIONES S.A </t>
  </si>
  <si>
    <t>IC-11663</t>
  </si>
  <si>
    <t xml:space="preserve">Fact#: 368374 Rec#: 33962 R.C.N CONSTRUCIONES S.A </t>
  </si>
  <si>
    <t>IC-11664</t>
  </si>
  <si>
    <t xml:space="preserve">Fact#: 4959 Rec#: 33963 GUATEMAL COLIMBA JUAN BAUTISTA </t>
  </si>
  <si>
    <t>IC-11665</t>
  </si>
  <si>
    <t xml:space="preserve">Fact#: 362735 Rec#: 33964 VELASQUEZ ALVAREZ JOSSELYNE JOHANNA </t>
  </si>
  <si>
    <t>IC-11666</t>
  </si>
  <si>
    <t xml:space="preserve">Fact#: 367085 Rec#: 33965 VELASQUEZ ALVAREZ JOSSELYNE JOHANNA </t>
  </si>
  <si>
    <t>IC-11682</t>
  </si>
  <si>
    <t xml:space="preserve">Fact#: 362599-365140-367701 Rec#: 33966 SALCEDO MOYA GLENDA VERONICA </t>
  </si>
  <si>
    <t>IC-11683</t>
  </si>
  <si>
    <t xml:space="preserve">Fact#: 366062 Rec#: 33967 OMAR  PALADINES CORDOVA </t>
  </si>
  <si>
    <t>IC-11684</t>
  </si>
  <si>
    <t xml:space="preserve">Fact#: 5159 Rec#: 33968 HERRERA CIFUENTES ESTUARDO WLADIMIR </t>
  </si>
  <si>
    <t>IC-11688</t>
  </si>
  <si>
    <t xml:space="preserve">Fact#: 368437 Rec#: 33969 MARRIOTT S.A  </t>
  </si>
  <si>
    <t>N/D PACIFICO TRANSF. PAGO PLLAS. IESS NORMALES MES DE JULIO 2021, COMP#145902858</t>
  </si>
  <si>
    <t>N/D PACIFICO TRANSF. PAGO PLLAS. IESS FONDOS DE RESERVA MES DE JULIO 2021, COMP#21362751</t>
  </si>
  <si>
    <t>N/D PACIFICO TRANSF. PAGO PLLAS. IESS PREST. QUIROGRAFARIO MES DE JULIO 2021, COMP#35126451</t>
  </si>
  <si>
    <t>N/D PACIFICO TRANSF. PAGO PLLAS. IESS PRESTAMO HIPOTECARIO MES DE JULIO 2021, COMP#11934591</t>
  </si>
  <si>
    <t>N/D PACIFICO TRANSF. PAGO PLLAS. IESS NORMALES MES JULIO 2021, COMP#145903285, A PABLO BAQUERIZO DAVILA</t>
  </si>
  <si>
    <t>N/D PACIFICO TRANSF. CANCELACIÓN DE FACTURA#177930786 CNT EP</t>
  </si>
  <si>
    <t>N/D PACIFICO TRANSF. CANCELACIÓN DE FACTURA#6322481Y FACTURA#5969841 CNEL EP</t>
  </si>
  <si>
    <t>N/D PACIFICO TRANSF. CANCELACIÓN DE FACTURA#6241168 Y FACTURA#5873558 CNEL EP</t>
  </si>
  <si>
    <t>N/D PACIFICO TRANSF. CANCELACIÓN DE FACTURA#6319516 CNEL EP</t>
  </si>
  <si>
    <t>AT-3334</t>
  </si>
  <si>
    <t>CABELLO CHIRIGUAYA DAVID ELIAS ABONA SGTE FACTURA, PAGO WESTERN UNION</t>
  </si>
  <si>
    <t>IC-11689</t>
  </si>
  <si>
    <t xml:space="preserve">Fact#: 368200 Rec#: 33970 SOLUCIONES SEGURAS S.A </t>
  </si>
  <si>
    <t>IC-11698</t>
  </si>
  <si>
    <t xml:space="preserve">Fact#: 365462-368028 Rec#: 33971 ACOSTA PATINO RONNY ADRIAN </t>
  </si>
  <si>
    <t>IC-11700</t>
  </si>
  <si>
    <t>IC-11701</t>
  </si>
  <si>
    <t>Fact#: 368156 Rec#: 33973 ASOC. DE PROPIETARIOS URB. VIA AL SOL</t>
  </si>
  <si>
    <t>IC-11702</t>
  </si>
  <si>
    <t>Fact#: 368288 Rec#: 33974 CHRISTIAN JAVIER MIDEROS ROMERO</t>
  </si>
  <si>
    <t>IC-11703</t>
  </si>
  <si>
    <t>Fact#: 366081 Rec#: 33975 FERNANDO GABRIEL AVILES USCOCOVICH</t>
  </si>
  <si>
    <t>IC-11704</t>
  </si>
  <si>
    <t>Fact#: 364705-367274 Rec#: 33976 MORA REYES JOSE FRANK</t>
  </si>
  <si>
    <t>IC-11705</t>
  </si>
  <si>
    <t>Fact#: 368254 Rec#: 33977 ANEMASA S.A.</t>
  </si>
  <si>
    <t>IC-11706</t>
  </si>
  <si>
    <t>Fact#: 368251 Rec#: 33978 AUTOMERCADO S.A.</t>
  </si>
  <si>
    <t>IC-11707</t>
  </si>
  <si>
    <t>Fact#: 368250 Rec#: 33979 AUTOMERCADO S.A.</t>
  </si>
  <si>
    <t>IC-11708</t>
  </si>
  <si>
    <t>Fact#: 368538 Rec#: 33980 ADMINASES S A</t>
  </si>
  <si>
    <t>IC-11709</t>
  </si>
  <si>
    <t>Fact#: 367050 Rec#: 33981 VELIZ CASTRO RICARDO XAVIER</t>
  </si>
  <si>
    <t>IC-11710</t>
  </si>
  <si>
    <t>Fact#: 366939 Rec#: 33982 MANRIQUE OSORIO XAVIER ENRIQUE</t>
  </si>
  <si>
    <t>IC-11714</t>
  </si>
  <si>
    <t xml:space="preserve">Fact#: 363810-366402 Rec#: 19406 CHRISTIAN RODIAN GONZALEZ ZAMBRANO </t>
  </si>
  <si>
    <t>IC-11715</t>
  </si>
  <si>
    <t xml:space="preserve">Fact#: 366712 Rec#: 19407 PLAZA CHUNGA SILVIA MARIA </t>
  </si>
  <si>
    <t>IC-11716</t>
  </si>
  <si>
    <t xml:space="preserve">Fact#: 5025 Rec#: 19408 ASTUDILLO PIURI DOLORES LUZMILA </t>
  </si>
  <si>
    <t>IC-11717</t>
  </si>
  <si>
    <t xml:space="preserve">Fact#: 367958 Rec#: 19409 ASTUDILLO PIURI DOLORES LUZMILA </t>
  </si>
  <si>
    <t>IC-11718</t>
  </si>
  <si>
    <t xml:space="preserve">Fact#: 366147 Rec#: 19410 ARMANDO ROBERTO  YAGUAL BRITO </t>
  </si>
  <si>
    <t>IC-11719</t>
  </si>
  <si>
    <t xml:space="preserve">Fact#: 364166-366745 Rec#: 19411 ANDRADE ALVARADO NANCY NOEMI </t>
  </si>
  <si>
    <t>IC-11720</t>
  </si>
  <si>
    <t xml:space="preserve">Fact#: 368014 Rec#: 19412 VERA ROJAS PABLO MARCELO </t>
  </si>
  <si>
    <t>IC-11721</t>
  </si>
  <si>
    <t xml:space="preserve">Fact#: 365445-368012 Rec#: 19413 DOMINGUEZ BAREN MARIA ANGELICA </t>
  </si>
  <si>
    <t>IC-11722</t>
  </si>
  <si>
    <t xml:space="preserve">Fact#: 368272 Rec#: 19414 LABORATORIOS RENALABSA S A </t>
  </si>
  <si>
    <t>IC-11723</t>
  </si>
  <si>
    <t xml:space="preserve">Fact#: 367218 Rec#: 19415 ZAVALA TORO CRUZ SISIBEL </t>
  </si>
  <si>
    <t>IC-11724</t>
  </si>
  <si>
    <t xml:space="preserve">Fact#: 366790 Rec#: 19416 CAZAR ERAZO RODRIGO ARTURO </t>
  </si>
  <si>
    <t>IC-11725</t>
  </si>
  <si>
    <t xml:space="preserve">Fact#: 367499 Rec#: 19417 RIZZO BASTIDAS CECILIA ELIZABETH </t>
  </si>
  <si>
    <t>IC-11737</t>
  </si>
  <si>
    <t xml:space="preserve">Fact#: 366037-368630 Rec#: 33985 SERGIO ANDRES SEMMINARIO VALENZUELA </t>
  </si>
  <si>
    <t>IC-13410</t>
  </si>
  <si>
    <t xml:space="preserve">Fact#: 368279 Rec#: 34223 SOLUCIONESVERDES S A </t>
  </si>
  <si>
    <t>AT-3335</t>
  </si>
  <si>
    <t>CRUZ SANTANA MARCOS BOLIVAR CANCELA TELEFONO 023923051 ABONA SGTE FACTURA, PAGO WESTERN UNION</t>
  </si>
  <si>
    <t>IC-11711</t>
  </si>
  <si>
    <t xml:space="preserve">Fact#: 365625 Rec#: 33983 STEVEN MICHAEL RAMOS MEZA </t>
  </si>
  <si>
    <t>IC-11712</t>
  </si>
  <si>
    <t xml:space="preserve">Fact#: 368255 Rec#: 33984 STEVEN MICHAEL RAMOS MEZA </t>
  </si>
  <si>
    <t>IC-11759</t>
  </si>
  <si>
    <t xml:space="preserve">Fact#: 368246 Rec#: 33986 WANHAI LINES ECUADOR S.A. </t>
  </si>
  <si>
    <t>IC-11760</t>
  </si>
  <si>
    <t xml:space="preserve">Fact#: 368507 Rec#: 33987 EMPRESA PUBLICA MUNICIPAL PARA LA GESTIÓN DE LA INNOVACIÓN  Y LA COMPETITIVIDAD, EP </t>
  </si>
  <si>
    <t>IC-11761</t>
  </si>
  <si>
    <t xml:space="preserve">Fact#: 365513-368076 Rec#: 33988 CORREA QUIROZ MAXIMO AURELIO </t>
  </si>
  <si>
    <t>IC-11763</t>
  </si>
  <si>
    <t xml:space="preserve">Fact#: 364513-367088 Rec#: 19418 BRAVO BRIONES JOSE FEDERICO </t>
  </si>
  <si>
    <t>IC-11764</t>
  </si>
  <si>
    <t xml:space="preserve">Fact#: 363493-366086 Rec#: 19419 GRACIELA ELENA CAMACHO COELLO </t>
  </si>
  <si>
    <t>IC-11765</t>
  </si>
  <si>
    <t xml:space="preserve">Fact#: 367106 Rec#: 19420 ROSERO MERCADO ELSA KARINA </t>
  </si>
  <si>
    <t>IC-11766</t>
  </si>
  <si>
    <t xml:space="preserve">Fact#: 363989-366573 Rec#: 19421 EDGAR HERNAN PEREZ MONTERO </t>
  </si>
  <si>
    <t>IC-11767</t>
  </si>
  <si>
    <t xml:space="preserve">Fact#: 361387-363940-366526 Rec#: 19422 JAVIER JOHNNY VALLEJO NUÑEZ </t>
  </si>
  <si>
    <t>IC-11768</t>
  </si>
  <si>
    <t xml:space="preserve">Fact#: 366249 Rec#: 19423 CARLOS GUILLERMO MUÑOZ GUTIERREZ </t>
  </si>
  <si>
    <t>IC-11769</t>
  </si>
  <si>
    <t xml:space="preserve">Fact#: 365267-367842 Rec#: 19424 CUESTA CORTEZ ANTONIO JOSE </t>
  </si>
  <si>
    <t>IC-11770</t>
  </si>
  <si>
    <t xml:space="preserve">Fact#: 366054 Rec#: 19425 MICHELLE LAI YIM LOPEZ CORDOVA </t>
  </si>
  <si>
    <t>IC-11771</t>
  </si>
  <si>
    <t xml:space="preserve">Fact#: 366274 Rec#: 19426 XIMENA DE LOURDES VASQUEZ HINOJOSA </t>
  </si>
  <si>
    <t>IC-11772</t>
  </si>
  <si>
    <t xml:space="preserve">Fact#: 4989 Rec#: 19427 CRUZ JOSE AMABLE </t>
  </si>
  <si>
    <t>IC-11773</t>
  </si>
  <si>
    <t xml:space="preserve">Fact#: 364379-366952 Rec#: 19428 AGUINO ARTEAGA MARIA DE LOURDES </t>
  </si>
  <si>
    <t>IC-11782</t>
  </si>
  <si>
    <t xml:space="preserve">Fact#: 365622-368252 Rec#: 33990 ASESORIA ECONOMICA INTEGRAL ADVFINSERVICES S.A. </t>
  </si>
  <si>
    <t>IC-11787</t>
  </si>
  <si>
    <t xml:space="preserve">Fact#: 366962 Rec#: 33992 SILVA ARMAS MARIA TERESA </t>
  </si>
  <si>
    <t>IC-11788</t>
  </si>
  <si>
    <t xml:space="preserve">Fact#: 366505 Rec#: 33993 RICARDO ARMANDO COLOMA MOLINA </t>
  </si>
  <si>
    <t>IC-11789</t>
  </si>
  <si>
    <t xml:space="preserve">Fact#: 365545-368174 Rec#: 33994 DORCIEN S.A </t>
  </si>
  <si>
    <t>IC-11790</t>
  </si>
  <si>
    <t xml:space="preserve">Fact#: 366119 Rec#: 33995 VICENTE  IMAICELA ROSILLO </t>
  </si>
  <si>
    <t>AT-3336</t>
  </si>
  <si>
    <t>BEATRIZ MARIA DEL CARMEN PACHECO BALLESTEROS ABONA SGTE FACTURA, PAGO WESTERN UNION</t>
  </si>
  <si>
    <t>AT-3337</t>
  </si>
  <si>
    <t>APOLO QUEZADA IVAN RAMIRO ABONA SGTE FACTURA, PAGO WESTERN UNION</t>
  </si>
  <si>
    <t>IC-11774</t>
  </si>
  <si>
    <t xml:space="preserve">Fact#: 368333 Rec#: 33989 CIPORT &amp; TECNAC CIPTE C.L </t>
  </si>
  <si>
    <t>IC-11786</t>
  </si>
  <si>
    <t xml:space="preserve">Fact#: 365077-367638 Rec#: 33991 BATTEN SORIANO CARLOS ARTURO </t>
  </si>
  <si>
    <t>IC-11797</t>
  </si>
  <si>
    <t xml:space="preserve">Fact#: 361519-364074-366658 Rec#: 19429 VERA VELASQUEZ MARIA AUXILIADORA </t>
  </si>
  <si>
    <t>IC-11798</t>
  </si>
  <si>
    <t xml:space="preserve">Fact#: 365369-367945 Rec#: 19430 TORRES YEPEZ MARCELA VIRGINIA </t>
  </si>
  <si>
    <t>IC-11799</t>
  </si>
  <si>
    <t xml:space="preserve">Fact#: 362269-364814-367380 Rec#: 19431 ZAMBRANO RIVERA EDINSON EDGAR </t>
  </si>
  <si>
    <t>IC-11800</t>
  </si>
  <si>
    <t xml:space="preserve">Fact#: 357822-360290 Rec#: 19432 NAVARRETE GUAPI CHRISTIAN PAUL </t>
  </si>
  <si>
    <t>IC-11801</t>
  </si>
  <si>
    <t xml:space="preserve">Fact#: 362527-365070-367631 Rec#: 19433 PARRALES GARCIA BRYAN STEVEN </t>
  </si>
  <si>
    <t>IC-11802</t>
  </si>
  <si>
    <t xml:space="preserve">Fact#: 361595-364149-366729 Rec#: 19434 GOMEZ LOPEZ SAMUEL ELEODORO </t>
  </si>
  <si>
    <t>IC-11803</t>
  </si>
  <si>
    <t xml:space="preserve">Fact#: 366782 Rec#: 19435 CASTRO DORADO MARJORIE LUCIA </t>
  </si>
  <si>
    <t>IC-11804</t>
  </si>
  <si>
    <t xml:space="preserve">Fact#: 366988 Rec#: 19436 ESCANDON DIAZ FRANCISCO DAVID </t>
  </si>
  <si>
    <t>IC-11805</t>
  </si>
  <si>
    <t xml:space="preserve">Fact#: 350775-353106-355520 Rec#: 19437 FREDDY JAVIER SERRANO SANTANA </t>
  </si>
  <si>
    <t>IC-11806</t>
  </si>
  <si>
    <t xml:space="preserve">Fact#: 367829 Rec#: 19438 MACIAS SUAREZ ANA ROSA </t>
  </si>
  <si>
    <t>IC-11807</t>
  </si>
  <si>
    <t xml:space="preserve">Fact#: 364709-367278 Rec#: 19439 VERDUGA CANARTE ANTONIO ZABULON </t>
  </si>
  <si>
    <t>IC-11808</t>
  </si>
  <si>
    <t xml:space="preserve">Fact#: 366290 Rec#: 19440 MARIA DEL ROSARIO GUZMAN MASPONS </t>
  </si>
  <si>
    <t>IC-11809</t>
  </si>
  <si>
    <t xml:space="preserve">Fact#: 351577-353904-356323 Rec#: 19441 DANILO ROMO LEROUX ZUÑIGA </t>
  </si>
  <si>
    <t>IC-11810</t>
  </si>
  <si>
    <t xml:space="preserve">Fact#: 365668 Rec#: 19442 GAMFOOD S.A. </t>
  </si>
  <si>
    <t>IC-11811</t>
  </si>
  <si>
    <t xml:space="preserve">Fact#: 366148 Rec#: 19443 ARCE FLORES NORBERTO </t>
  </si>
  <si>
    <t>IC-11812</t>
  </si>
  <si>
    <t xml:space="preserve">Fact#: 367881 Rec#: 19444 RODRIGUEZ VALVERDE MARGARITA ELIZABETH </t>
  </si>
  <si>
    <t>IC-11813</t>
  </si>
  <si>
    <t xml:space="preserve">Fact#: 367356 Rec#: 19445 RIVERA PINTO RAMONA ELIZABETH </t>
  </si>
  <si>
    <t>IC-11814</t>
  </si>
  <si>
    <t xml:space="preserve">Fact#: 352939-355293-357682 Rec#: 19446 PENAFIEL MORA ALEXANDRA DEL PILAR </t>
  </si>
  <si>
    <t>IC-11815</t>
  </si>
  <si>
    <t xml:space="preserve">Fact#: 367198 Rec#: 19447 CASTRO BARZOLA KEVIN JONATHAN </t>
  </si>
  <si>
    <t>IC-11843</t>
  </si>
  <si>
    <t xml:space="preserve">Fact#: 368175 Rec#: 33996 LG ELECTRONICS PANAMA S.A </t>
  </si>
  <si>
    <t>IC-11953</t>
  </si>
  <si>
    <t xml:space="preserve">Fact#: 365080-367641 Rec#: 34006 GARCIA DROUET ENRIQUE RICARDO </t>
  </si>
  <si>
    <t>IC-11954</t>
  </si>
  <si>
    <t xml:space="preserve">Fact#: 368271 Rec#: 34007 ELECTROMOOM S.A. </t>
  </si>
  <si>
    <t>IC-11955</t>
  </si>
  <si>
    <t xml:space="preserve">Fact#: 367625 Rec#: 34008 ESCALANTE BUSTAMANTE MARIA GABRIELA </t>
  </si>
  <si>
    <t>IC-11956</t>
  </si>
  <si>
    <t xml:space="preserve">Fact#: 368166 Rec#: 34009 ASOCIACION DE PROPIETARIOS III ETAPA LONDRES </t>
  </si>
  <si>
    <t>IC-11957</t>
  </si>
  <si>
    <t xml:space="preserve">Fact#: 324651-327433-330204-333065-335989-338935-341931-345454-347958 Rec#: 34010 ZAMBRANO JAIME MARIA AUXILIADORA </t>
  </si>
  <si>
    <t>IC-11958</t>
  </si>
  <si>
    <t xml:space="preserve">Fact#: 366023 Rec#: 34011 FATIMA LEONOR AGUILAR MURILLO </t>
  </si>
  <si>
    <t>IC-11959</t>
  </si>
  <si>
    <t xml:space="preserve">Fact#: 366364 Rec#: 34012 ALFREDO GEOVANNY SANCHEZ BENAVIDES </t>
  </si>
  <si>
    <t>IC-11960</t>
  </si>
  <si>
    <t xml:space="preserve">Fact#: 367296 Rec#: 34013 ALFREDO GEOVANNY SANCHEZ BENAVIDES </t>
  </si>
  <si>
    <t>IC-11961</t>
  </si>
  <si>
    <t xml:space="preserve">Fact#: 366003 Rec#: 34014 JORGE ALFREDO FRANCO MORAN </t>
  </si>
  <si>
    <t>N/D PACIFICO TRANSF. ROLES DE PAGO 1ERA QUINCENA MES DE AGOSTO 2021</t>
  </si>
  <si>
    <t>N/D PACIFICO TRANSF. PAGO DE FONDOS DE RESERVA MES DE JULIO 2021</t>
  </si>
  <si>
    <t>N/D PACIFICO TRANSF. ANTICIPO A FACTURA MES DE AGOSTO 2021, A PABLO BAQUERIZO</t>
  </si>
  <si>
    <t>N/D PACIFICO TRANSF. CANCELACIÓN DE FACTURA#177930782, #177930783, #177930784, #177930785</t>
  </si>
  <si>
    <t>N/D PACIFICO CANCELACIÓN DE FACTURA#77581789 OTECEL S.A. Y CUOTA 14/24</t>
  </si>
  <si>
    <t>IC-11816</t>
  </si>
  <si>
    <t xml:space="preserve">Fact#: 360691-363236-365830 Rec#: 19448 CABANILLA FUENTES CINDY GABRIELA </t>
  </si>
  <si>
    <t>IC-11817</t>
  </si>
  <si>
    <t xml:space="preserve">Fact#: 367898 Rec#: 19449 CONTRERAS RODRIGUEZ EUBENIA MARIETA </t>
  </si>
  <si>
    <t>IC-11818</t>
  </si>
  <si>
    <t xml:space="preserve">Fact#: 365522-368087 Rec#: 19450 LOOR PERERO MARIANA MARLENE </t>
  </si>
  <si>
    <t>IC-11819</t>
  </si>
  <si>
    <t xml:space="preserve">Fact#: 367479 Rec#: 19451 JIMENEZ OCHOA LUIS ENRIQUE </t>
  </si>
  <si>
    <t>IC-11820</t>
  </si>
  <si>
    <t xml:space="preserve">Fact#: 364998-367561 Rec#: 19452 GUAMAN TUPIZA MANUEL FRANCISCO </t>
  </si>
  <si>
    <t>IC-11821</t>
  </si>
  <si>
    <t xml:space="preserve">Fact#: 367347 Rec#: 19453 AGUAYO SOLORZANO JOEL GEOVANNY </t>
  </si>
  <si>
    <t>IC-11822</t>
  </si>
  <si>
    <t xml:space="preserve">Fact#: 364151-366731 Rec#: 19454 BARBERAN BRIONES JOSE JULIAN  </t>
  </si>
  <si>
    <t>IC-11823</t>
  </si>
  <si>
    <t xml:space="preserve">Fact#: 4747-4984 Rec#: 19455 TORRES MOPOSITA ELIANA ESTEFANIA </t>
  </si>
  <si>
    <t>IC-11824</t>
  </si>
  <si>
    <t xml:space="preserve">Fact#: 366889 Rec#: 19456 SIMISTERRA MICOLTA RUBEN DARIO </t>
  </si>
  <si>
    <t>IC-11825</t>
  </si>
  <si>
    <t xml:space="preserve">Fact#: 359294-361818-364371 Rec#: 19457 RUIZ JORDAN TERESA DE JESUS </t>
  </si>
  <si>
    <t>IC-11826</t>
  </si>
  <si>
    <t xml:space="preserve">Fact#: 367164 Rec#: 19458 INFANTE MINDIOLA JULIA MARLENE </t>
  </si>
  <si>
    <t>IC-11827</t>
  </si>
  <si>
    <t xml:space="preserve">Fact#: 367832 Rec#: 19459 BAQUE VILLALVA MAXIMO ABELARDO </t>
  </si>
  <si>
    <t>IC-11828</t>
  </si>
  <si>
    <t xml:space="preserve">Fact#: 361303-363859-366451 Rec#: 19460 JUAN CARLOS ARROYO FASSIO </t>
  </si>
  <si>
    <t>IC-11829</t>
  </si>
  <si>
    <t xml:space="preserve">Fact#: 364391-366964 Rec#: 19461 ALVARADO HOLGUIN HENRRY EDUARDO </t>
  </si>
  <si>
    <t>IC-11998</t>
  </si>
  <si>
    <t xml:space="preserve">Fact#: 4999 Rec#: 34018 ZAPATA FLORES GILMAR FABRICIO </t>
  </si>
  <si>
    <t>AT-3338</t>
  </si>
  <si>
    <t>SANGUNA RON TANIA GRICELDA ABONA SGTE FACTURA, PAGO WESTERN UNION</t>
  </si>
  <si>
    <t>AT-3339</t>
  </si>
  <si>
    <t>DAYANNA ANABELL BAQUERIZO AQUINO ABONA SGTE FACTURA, PAGO WESTERN UNION</t>
  </si>
  <si>
    <t>AT-3340</t>
  </si>
  <si>
    <t>AT-3341</t>
  </si>
  <si>
    <t>DE LUCCA MEJIA ROSA ELVIRA ABONA SGTE FACTURA, PAGO WESTERN UNION</t>
  </si>
  <si>
    <t>IC-11844</t>
  </si>
  <si>
    <t xml:space="preserve">Fact#: 791-792 Rec#: 33997 F.V - AREA ANDINA S.A. </t>
  </si>
  <si>
    <t>IC-11854</t>
  </si>
  <si>
    <t xml:space="preserve">Fact#: 366001 Rec#: 33998 KATHERINE MALENA CHILUIZA GARCIA </t>
  </si>
  <si>
    <t>IC-11899</t>
  </si>
  <si>
    <t xml:space="preserve">Fact#: 364304-366878 Rec#: 19462 ZHICAY CARRILLO FRANKLIN GEOVANNY </t>
  </si>
  <si>
    <t>IC-11900</t>
  </si>
  <si>
    <t xml:space="preserve">Fact#: 5011 Rec#: 19463 ZABALA BARRIONUEVO RITA CECILIA </t>
  </si>
  <si>
    <t>IC-11901</t>
  </si>
  <si>
    <t xml:space="preserve">Fact#: 366439 Rec#: 19464 TEODOMIRO MAYO </t>
  </si>
  <si>
    <t>IC-11902</t>
  </si>
  <si>
    <t xml:space="preserve">Fact#: 367003 Rec#: 19465 SALAZAR TELLO NICOLAS EDUARDO </t>
  </si>
  <si>
    <t>IC-11903</t>
  </si>
  <si>
    <t xml:space="preserve">Fact#: 367737 Rec#: 19466 ANDRADE RIVERA RAFAEL ALBERTO </t>
  </si>
  <si>
    <t>IC-11904</t>
  </si>
  <si>
    <t xml:space="preserve">Fact#: 367487 Rec#: 19467 MONTEALEGRE PEDRO JOAQUIN </t>
  </si>
  <si>
    <t>IC-11905</t>
  </si>
  <si>
    <t xml:space="preserve">Fact#: 364499-367072 Rec#: 19468 BORJA MESIAS SEGUNDO ALFREDO </t>
  </si>
  <si>
    <t>IC-11906</t>
  </si>
  <si>
    <t xml:space="preserve">Fact#: 368056 Rec#: 19469 MATA SEGURA BERNARDO FRANCISCO </t>
  </si>
  <si>
    <t>IC-11907</t>
  </si>
  <si>
    <t xml:space="preserve">Fact#: 365296-367877 Rec#: 19470 FERNANDEZ ORMAZA MONICA JOHAIRA </t>
  </si>
  <si>
    <t>IC-11908</t>
  </si>
  <si>
    <t xml:space="preserve">Fact#: 366013 Rec#: 19471 EDDA GLADYS PARRALES GOMEZ </t>
  </si>
  <si>
    <t>IC-11909</t>
  </si>
  <si>
    <t xml:space="preserve">Fact#: 368115 Rec#: 19472 GRIJALVA BARAHONA ELOY ALBERTO </t>
  </si>
  <si>
    <t>IC-11910</t>
  </si>
  <si>
    <t xml:space="preserve">Fact#: 367919 Rec#: 19473 FLORES CORTEZ KETTY BEATRIZ </t>
  </si>
  <si>
    <t>IC-11911</t>
  </si>
  <si>
    <t xml:space="preserve">Fact#: 368025 Rec#: 19474 CEDENO PINCAY JOSE MANUEL </t>
  </si>
  <si>
    <t>IC-11912</t>
  </si>
  <si>
    <t xml:space="preserve">Fact#: 364106-366689 Rec#: 19475 QUIÑONEZ SIMISTERRA CARLOS EFREN </t>
  </si>
  <si>
    <t>IC-11913</t>
  </si>
  <si>
    <t xml:space="preserve">Fact#: 367231 Rec#: 19476 CORTEZ CANTOS  PEDRO PABLO  </t>
  </si>
  <si>
    <t>IC-11914</t>
  </si>
  <si>
    <t xml:space="preserve">Fact#: 366115 Rec#: 19477 HAYDEE GANDIOSA  FALUGIANI MORA </t>
  </si>
  <si>
    <t>IC-11915</t>
  </si>
  <si>
    <t xml:space="preserve">Fact#: 364221-366795 Rec#: 19478 RAMIREZ RUIZ MILTON EMILIO </t>
  </si>
  <si>
    <t>IC-11943</t>
  </si>
  <si>
    <t xml:space="preserve">Fact#: 365393-367964 Rec#: 33999 CARVAJAL PILCO CARLOS LUIS </t>
  </si>
  <si>
    <t>IC-11947</t>
  </si>
  <si>
    <t xml:space="preserve">Fact#: 368364 Rec#: 34000 DELGADO VINTIMILLA CARLOS FERNANDO </t>
  </si>
  <si>
    <t>IC-11948</t>
  </si>
  <si>
    <t xml:space="preserve">Fact#: 363175-365769-368399 Rec#: 34001 SERVICIO &amp; MANTENIMIENTO INDUSTRIAL MANSEINSAJAB S.A </t>
  </si>
  <si>
    <t>IC-11949</t>
  </si>
  <si>
    <t xml:space="preserve">Fact#: 366535 Rec#: 34002 XAVIER ALFREDO ZANABRIA VILLAMAR </t>
  </si>
  <si>
    <t>IC-11950</t>
  </si>
  <si>
    <t xml:space="preserve">Fact#: 365870-368496 Rec#: 34003 PASEABORDO S.A  </t>
  </si>
  <si>
    <t>IC-11999</t>
  </si>
  <si>
    <t xml:space="preserve">Fact#: 366856 Rec#: 34019 PAZMINO PRIETO SIXTO JAVIER </t>
  </si>
  <si>
    <t>AT-3342</t>
  </si>
  <si>
    <t>PANCHANA GONZALEZ GLADYS HAIDEE ABONA SGTE FACTURA, PAGO WESTERN UNION</t>
  </si>
  <si>
    <t>AT-3343</t>
  </si>
  <si>
    <t>CAROLA MISHEL ABISAAB MEDINA ABONA SGTE FACTURA, PAGO WESTERN UNION</t>
  </si>
  <si>
    <t>IC-11916</t>
  </si>
  <si>
    <t xml:space="preserve">Fact#: 364021-366604 Rec#: 19479 ALEXANDRE FABIAN MARTINEZ CARRION </t>
  </si>
  <si>
    <t>IC-11917</t>
  </si>
  <si>
    <t xml:space="preserve">Fact#: 368137 Rec#: 19480 PANGAY BUSTAMANTE BRYAN GONZALO </t>
  </si>
  <si>
    <t>IC-11918</t>
  </si>
  <si>
    <t xml:space="preserve">Fact#: 365524-368089 Rec#: 19481 QUIÑONEZ PINARGOTE FRANKLIN HIPOLITO </t>
  </si>
  <si>
    <t>IC-11919</t>
  </si>
  <si>
    <t xml:space="preserve">Fact#: 366429 Rec#: 19482 DELFIN NESTOR CALDERON GARCIA </t>
  </si>
  <si>
    <t>IC-11920</t>
  </si>
  <si>
    <t xml:space="preserve">Fact#: 366884 Rec#: 19483 ROMERO LOPEZ ANDRES ROBERTO </t>
  </si>
  <si>
    <t>IC-11921</t>
  </si>
  <si>
    <t xml:space="preserve">Fact#: 364015-366599 Rec#: 19484 JORGE ALBERTO NORERO SANTOS </t>
  </si>
  <si>
    <t>IC-11922</t>
  </si>
  <si>
    <t xml:space="preserve">Fact#: 364445-367016 Rec#: 19485 GONZALEZ PENA WRLEY ARNULFO </t>
  </si>
  <si>
    <t>IC-11923</t>
  </si>
  <si>
    <t xml:space="preserve">Fact#: 367993 Rec#: 19486 MARTINEZ RAMOS CARLOS ANTONIO </t>
  </si>
  <si>
    <t>IC-11924</t>
  </si>
  <si>
    <t xml:space="preserve">Fact#: 364586-367158 Rec#: 19487 GAMEZ CUELLAR PEDRO NASARIO </t>
  </si>
  <si>
    <t>IC-11925</t>
  </si>
  <si>
    <t xml:space="preserve">Fact#: 367340 Rec#: 19488 CERCADO MENDOZA MARIA AUXILIADORA </t>
  </si>
  <si>
    <t>IC-11926</t>
  </si>
  <si>
    <t xml:space="preserve">Fact#: 361675-364229-366803 Rec#: 19489 GONZALEZ RENDON MARCOS DANIEL </t>
  </si>
  <si>
    <t>IC-11927</t>
  </si>
  <si>
    <t xml:space="preserve">Fact#: 367901 Rec#: 19490 BRAVO VILLAMAR JOHNNY VICENTE </t>
  </si>
  <si>
    <t>IC-11951</t>
  </si>
  <si>
    <t xml:space="preserve">Fact#: 365204-367767 Rec#: 34004 SOLEDISPA CHIPRE SANDRA GISELA </t>
  </si>
  <si>
    <t>IC-11952</t>
  </si>
  <si>
    <t xml:space="preserve">Fact#: 363762-366353 Rec#: 34005 FEDERICO GUILLERMO VARAS CHIQUITO </t>
  </si>
  <si>
    <t>IC-11962</t>
  </si>
  <si>
    <t xml:space="preserve">Fact#: 366865 Rec#: 19491 ORTIZ ACOSTA HERNAN GONZALO </t>
  </si>
  <si>
    <t>IC-11963</t>
  </si>
  <si>
    <t xml:space="preserve">Fact#: 367006 Rec#: 19492 CEDENO VILLAVICENCIO ROBERTO ANTONIO </t>
  </si>
  <si>
    <t>AT-3344</t>
  </si>
  <si>
    <t>MORENO TELLO CELI DURINDANA ABONA SGTE FACTURA, PAGO WESTERN UNION</t>
  </si>
  <si>
    <t>IC-11972</t>
  </si>
  <si>
    <t xml:space="preserve">Fact#: 367904 Rec#: 19493 MEZA ANDRADE PAUL EDUARDO </t>
  </si>
  <si>
    <t>IC-11973</t>
  </si>
  <si>
    <t xml:space="preserve">Fact#: 366722 Rec#: 19494 GAVINO LARREATEGUI  JUAN ALFREDO  </t>
  </si>
  <si>
    <t>IC-11974</t>
  </si>
  <si>
    <t xml:space="preserve">Fact#: 367652 Rec#: 19495 MEJIA LEMA WILSON ALEXANDER </t>
  </si>
  <si>
    <t>IC-11975</t>
  </si>
  <si>
    <t xml:space="preserve">Fact#: 366285 Rec#: 19496 CARLOS IVAN AGUIRRE GARCIA </t>
  </si>
  <si>
    <t>IC-11976</t>
  </si>
  <si>
    <t xml:space="preserve">Fact#: 364352-366925 Rec#: 19497 BUENAVENTURA RODRIGUEZ MARIA DEL CARMEN </t>
  </si>
  <si>
    <t>IC-11977</t>
  </si>
  <si>
    <t xml:space="preserve">Fact#: 362235-364780-367344 Rec#: 19498 CHOEZ BRAVO JOSE ANTONIO </t>
  </si>
  <si>
    <t>IC-11978</t>
  </si>
  <si>
    <t xml:space="preserve">Fact#: 364528-367102 Rec#: 19499 TOBAR MOROCHO JOSE AUGUSTO </t>
  </si>
  <si>
    <t>IC-11979</t>
  </si>
  <si>
    <t xml:space="preserve">Fact#: 366349 Rec#: 19500 MARIA ELIZABETH SANTOS MACIAS </t>
  </si>
  <si>
    <t>IC-11980</t>
  </si>
  <si>
    <t xml:space="preserve">Fact#: 366615 Rec#: 19501 MERO MANTUANO DARWIN IVAN </t>
  </si>
  <si>
    <t>IC-11981</t>
  </si>
  <si>
    <t xml:space="preserve">Fact#: 366629 Rec#: 19502 GONZALEZ MELLA CRISTIAN ALEJANDRO </t>
  </si>
  <si>
    <t>IC-11982</t>
  </si>
  <si>
    <t xml:space="preserve">Fact#: 4964 Rec#: 19503 GARCIA RAMOS JOSE RIGOBERTO </t>
  </si>
  <si>
    <t>IC-11983</t>
  </si>
  <si>
    <t xml:space="preserve">Fact#: 4963 Rec#: 19504 GARCIA RAMOS JOSE RIGOBERTO </t>
  </si>
  <si>
    <t>IC-11984</t>
  </si>
  <si>
    <t xml:space="preserve">Fact#: 358119-360655-363198 Rec#: 19505 BLOISE CORTAZAR LUIGI BRUNO </t>
  </si>
  <si>
    <t>IC-11985</t>
  </si>
  <si>
    <t xml:space="preserve">Fact#: 367151 Rec#: 19506 ROVELLO VALENCIA JOSE ROMAN </t>
  </si>
  <si>
    <t>IC-11986</t>
  </si>
  <si>
    <t xml:space="preserve">Fact#: 366428 Rec#: 19507 CESAR ORLANDO VALLEJO VERA </t>
  </si>
  <si>
    <t>IC-11987</t>
  </si>
  <si>
    <t xml:space="preserve">Fact#: 364119-366701 Rec#: 19508 REINA SALAZAR JOSE DIEGO  </t>
  </si>
  <si>
    <t>IC-11988</t>
  </si>
  <si>
    <t xml:space="preserve">Fact#: 364115-366697 Rec#: 19509 REINA SALAZAR JOSE DIEGO  </t>
  </si>
  <si>
    <t>IC-11989</t>
  </si>
  <si>
    <t xml:space="preserve">Fact#: 364920-367485 Rec#: 19510 LLERAS EVARISTO RAFAEL GUSTAVO </t>
  </si>
  <si>
    <t>IC-11990</t>
  </si>
  <si>
    <t xml:space="preserve">Fact#: 367985 Rec#: 34015 SAN ANDRES HERNANDEZ JAIME EDUARDO </t>
  </si>
  <si>
    <t>IC-11991</t>
  </si>
  <si>
    <t xml:space="preserve">Fact#: 365491-368058 Rec#: 34016 PRADA UZCATEGUI JUAN ORLANDO </t>
  </si>
  <si>
    <t>IC-11992</t>
  </si>
  <si>
    <t xml:space="preserve">Fact#: 355488-357954-360492 Rec#: 34017 RAIKKONEN S.A. </t>
  </si>
  <si>
    <t>PAGO TARJ. CORP. CUOTA MES DE AGO-2021</t>
  </si>
  <si>
    <t>AT-3345</t>
  </si>
  <si>
    <t>PINCAY RUIZ VICENTA MARLENE ABONA SGTE FACTURA, PAGO WESTERN UNION</t>
  </si>
  <si>
    <t>AT-3346</t>
  </si>
  <si>
    <t>RIVADENEIRA SACON GRACE ALEXANDRA ABONA SGTE FACTURA, PAGO WESTERN UNION</t>
  </si>
  <si>
    <t>IC-12012</t>
  </si>
  <si>
    <t xml:space="preserve">Fact#: 358789-361313-363869 Rec#: 19511 PEDRO JAVIER BAQUERIZO SUAREZ </t>
  </si>
  <si>
    <t>IC-12013</t>
  </si>
  <si>
    <t xml:space="preserve">Fact#: 367123 Rec#: 19512 SANCHEZ QUINCHUELA INES MONICA </t>
  </si>
  <si>
    <t>IC-12014</t>
  </si>
  <si>
    <t xml:space="preserve">Fact#: 367788 Rec#: 19513 ROSARIO GRANDA SANDRA KARINA </t>
  </si>
  <si>
    <t>IC-12015</t>
  </si>
  <si>
    <t xml:space="preserve">Fact#: 364450-367021 Rec#: 19514 BERMELLO PONCE SALBADOR ATILIO </t>
  </si>
  <si>
    <t>IC-12016</t>
  </si>
  <si>
    <t xml:space="preserve">Fact#: 366965 Rec#: 19515 GUERRERO CRESPIN JULIO ENRIQUE </t>
  </si>
  <si>
    <t>IC-12017</t>
  </si>
  <si>
    <t xml:space="preserve">Fact#: 367809 Rec#: 19516 HOLGUIN ESPINOZA TOMAS  </t>
  </si>
  <si>
    <t>IC-12018</t>
  </si>
  <si>
    <t xml:space="preserve">Fact#: 367511 Rec#: 19517 ZAPATA ROMERO ROBERTO DRUVAL </t>
  </si>
  <si>
    <t>IC-12019</t>
  </si>
  <si>
    <t xml:space="preserve">Fact#: 365275-367852 Rec#: 19518 MORANTE AVILA CESAR HIPOLITO </t>
  </si>
  <si>
    <t>IC-12020</t>
  </si>
  <si>
    <t xml:space="preserve">Fact#: 334613-337551-340543-344069 Rec#: 19519 JAZMIN ESMERALDAS GONZALEZ RON </t>
  </si>
  <si>
    <t>IC-12021</t>
  </si>
  <si>
    <t xml:space="preserve">Fact#: 366664 Rec#: 19520 RUIZ VELEZ LIBIA KARINA </t>
  </si>
  <si>
    <t>IC-12022</t>
  </si>
  <si>
    <t xml:space="preserve">Fact#: 367376 Rec#: 19521 SANTANA MORENO SAUL AUGUSTO </t>
  </si>
  <si>
    <t>IC-12023</t>
  </si>
  <si>
    <t xml:space="preserve">Fact#: 364665-367236 Rec#: 19522 RONALD DAVID CONTRERAS POTES </t>
  </si>
  <si>
    <t>IC-12024</t>
  </si>
  <si>
    <t xml:space="preserve">Fact#: 366070 Rec#: 34020 GLORIA ISABEL MITE LEON </t>
  </si>
  <si>
    <t>IC-12031</t>
  </si>
  <si>
    <t xml:space="preserve">Fact#: 368348 Rec#: 34021 FERRUX S.A. </t>
  </si>
  <si>
    <t>AT-3348</t>
  </si>
  <si>
    <t>JACKELINE LUCIA LOOR ORTEGA ABONA SGTE FACTURA, PAGO WESTERN UNION</t>
  </si>
  <si>
    <t>AT-3349</t>
  </si>
  <si>
    <t>NERY LILIANA OCHOA BAQUE ABONA SGTE FACTURA, PAGO WESTERN UNION</t>
  </si>
  <si>
    <t>AT-3350</t>
  </si>
  <si>
    <t>VASQUEZ DORA JUAN JOSE ABONA SGTE FACTURA, PAGO WESTEN UNION</t>
  </si>
  <si>
    <t>AT-3351</t>
  </si>
  <si>
    <t>SANCHEZ CONSTANTE RICHARD ALBERTO ABONA SGTE FACTYURA, PAGO WESTERN UNION</t>
  </si>
  <si>
    <t>HERNANDEZ MARIA ISABEL ABONA SGTE FACTURA, PAGO WESTEN UNION</t>
  </si>
  <si>
    <t>IC-12050</t>
  </si>
  <si>
    <t xml:space="preserve">Fact#: 368064 Rec#: 19523 GUAICHA PINCAY DANIEL AUGUSTO </t>
  </si>
  <si>
    <t>IC-12051</t>
  </si>
  <si>
    <t xml:space="preserve">Fact#: 367289 Rec#: 19524 FRANCO RODRIGUEZ FEDERICO ENRIQUE </t>
  </si>
  <si>
    <t>IC-12052</t>
  </si>
  <si>
    <t xml:space="preserve">Fact#: 368576 Rec#: 19525 GREENCORP SUPPLIES AND GRESURESA S.A  </t>
  </si>
  <si>
    <t>IC-12053</t>
  </si>
  <si>
    <t xml:space="preserve">Fact#: 365415-367984 Rec#: 19526 COSTA SOSA MARIA VALERIA </t>
  </si>
  <si>
    <t>IC-12054</t>
  </si>
  <si>
    <t xml:space="preserve">Fact#: 367903 Rec#: 19527 FALQUEZ SALAVARRIA PATRICIA AZUCENA </t>
  </si>
  <si>
    <t>IC-12055</t>
  </si>
  <si>
    <t xml:space="preserve">Fact#: 363705-366293 Rec#: 19528 JUAN CARLOS SANCHEZ AGUAS </t>
  </si>
  <si>
    <t>IC-12056</t>
  </si>
  <si>
    <t xml:space="preserve">Fact#: 361719-364271-366846 Rec#: 19529 ROMERO VERA MARIANA DE LAS MERCEDES </t>
  </si>
  <si>
    <t>IC-12057</t>
  </si>
  <si>
    <t xml:space="preserve">Fact#: 366132 Rec#: 19530 ROSA MARGARITA  BARRIGA CANTOS </t>
  </si>
  <si>
    <t>IC-12058</t>
  </si>
  <si>
    <t xml:space="preserve">Fact#: 367856 Rec#: 19531 HIDALGO CAICEDO JOHANNA ELIZABETH </t>
  </si>
  <si>
    <t>IC-12059</t>
  </si>
  <si>
    <t xml:space="preserve">Fact#: 364554-367128 Rec#: 19532 MUNIZ MARTINEZ CARMEN ALEJA </t>
  </si>
  <si>
    <t>IC-12060</t>
  </si>
  <si>
    <t xml:space="preserve">Fact#: 366859 Rec#: 19533 VALLEJO MARTINEZ LEIDIZ DIANA </t>
  </si>
  <si>
    <t>IC-12063</t>
  </si>
  <si>
    <t xml:space="preserve">Fact#: 363467-366061 Rec#: 34022 MARIA GABRIELA TERAN SEVILLA </t>
  </si>
  <si>
    <t>IC-12064</t>
  </si>
  <si>
    <t xml:space="preserve">Fact#: 366662 Rec#: 34023 QUINTO BAZAN JOHNN HENRY </t>
  </si>
  <si>
    <t>IC-12065</t>
  </si>
  <si>
    <t xml:space="preserve">Fact#: 367657 Rec#: 34024 ESPINOSA RAMIREZ RAUL </t>
  </si>
  <si>
    <t>IC-12066</t>
  </si>
  <si>
    <t xml:space="preserve">Fact#: 368502 Rec#: 34025 INDUSTRIAL JUVENALIS S.A.  </t>
  </si>
  <si>
    <t>IC-12067</t>
  </si>
  <si>
    <t xml:space="preserve">Fact#: 366628 Rec#: 34026 YAGUAL GOMEZ JOHAN ALEJANDRO </t>
  </si>
  <si>
    <t>IC-12073</t>
  </si>
  <si>
    <t xml:space="preserve">Fact#: 368408-368424-368425-368426 Rec#: 34027 RUIZ ROMAN ROMMEL ELIAS </t>
  </si>
  <si>
    <t>IC-12074</t>
  </si>
  <si>
    <t xml:space="preserve">Fact#: 367714 Rec#: 34028 CAMPOSANO VACA GLENDA MARJORIE </t>
  </si>
  <si>
    <t>IC-12090</t>
  </si>
  <si>
    <t xml:space="preserve">Fact#: 362583-365125-367685 Rec#: 34031 FIGUEROA VINCES JOSE ALFREDO </t>
  </si>
  <si>
    <t>IC-13055</t>
  </si>
  <si>
    <t>Fact#: 364195 Rec#: 34177 MACIAS PERUGACHI OSCAR ROLANDO</t>
  </si>
  <si>
    <t>IC-12061</t>
  </si>
  <si>
    <t xml:space="preserve">Fact#: 354116-356526-359001 Rec#: 19534 FLORES LAVAYEN HECTOR GIOVANNY </t>
  </si>
  <si>
    <t>IC-12062</t>
  </si>
  <si>
    <t xml:space="preserve">Fact#: 346772-349235-351424 Rec#: 19535 ANGEL JULIO GANAN OROZCO </t>
  </si>
  <si>
    <t>IC-12089</t>
  </si>
  <si>
    <t xml:space="preserve">Fact#: 365934-368560 Rec#: 34030 PALMA MACIAS RONALD GABRIEL </t>
  </si>
  <si>
    <t>IC-12093</t>
  </si>
  <si>
    <t xml:space="preserve">Fact#: 365955-368582 Rec#: 34032 CIA LTDA FULLCOSTEC </t>
  </si>
  <si>
    <t>IC-12094</t>
  </si>
  <si>
    <t xml:space="preserve">Fact#: 366058 Rec#: 34033 LAURO DAVID TORRES CARRILLO </t>
  </si>
  <si>
    <t>IC-12095</t>
  </si>
  <si>
    <t xml:space="preserve">Fact#: 366121 Rec#: 34034 TANNIA ELIZABETH  CARRERA CALDERON </t>
  </si>
  <si>
    <t>IC-12096</t>
  </si>
  <si>
    <t xml:space="preserve">Fact#: 366095 Rec#: 34035 HUGO ANTONIO SALMERON ACOSTA </t>
  </si>
  <si>
    <t>IC-12097</t>
  </si>
  <si>
    <t xml:space="preserve">Fact#: 364055-366638 Rec#: 34036 IBAÑEZ VASCONES MARIA CECILIA </t>
  </si>
  <si>
    <t>IC-12101</t>
  </si>
  <si>
    <t xml:space="preserve">Fact#: 363349-365937-368563 Rec#: 34037 NEIRA FERNANDEZ CHRISTIAN JAVIER </t>
  </si>
  <si>
    <t>IC-12102</t>
  </si>
  <si>
    <t xml:space="preserve">Fact#: 366283-368929 Rec#: 34038 GIOMAR PAOLA CHOEZ CATUTO </t>
  </si>
  <si>
    <t>IC-12106</t>
  </si>
  <si>
    <t xml:space="preserve">Fact#: 369038 Rec#: 34039 ENRIQUE FEDERICO ARENAS PILATAXI </t>
  </si>
  <si>
    <t>IC-12114</t>
  </si>
  <si>
    <t xml:space="preserve">Fact#: 368867 Rec#: 34040 MARIA CRISTINA LOAIZA BREVI </t>
  </si>
  <si>
    <t>IC-12115</t>
  </si>
  <si>
    <t xml:space="preserve">Fact#: 369205 Rec#: 34041 MEIBOL CRUZ VELEZ SANCHEZ </t>
  </si>
  <si>
    <t>IC-12119</t>
  </si>
  <si>
    <t xml:space="preserve">Fact#: 363749-366339-368986 Rec#: 19536 CARLA MARIA GARCIA ANDRADE </t>
  </si>
  <si>
    <t>IC-12120</t>
  </si>
  <si>
    <t xml:space="preserve">Fact#: 353812-356235-358717 Rec#: 19537 CARLOS EDUARDO CARVAJAL LOOR </t>
  </si>
  <si>
    <t>IC-12121</t>
  </si>
  <si>
    <t xml:space="preserve">Fact#: 362409-364953-367517 Rec#: 19538 LINDAO CEDENO KATHERIN LIZBETH </t>
  </si>
  <si>
    <t>IC-12122</t>
  </si>
  <si>
    <t xml:space="preserve">Fact#: 370426 Rec#: 19539 LINO VILLEGAS ANGEL ALFONSO </t>
  </si>
  <si>
    <t>IC-12123</t>
  </si>
  <si>
    <t xml:space="preserve">Fact#: 368872 Rec#: 19540 CESAR AUGUSTO BAQUERIZO AROSEMENA </t>
  </si>
  <si>
    <t>IC-12124</t>
  </si>
  <si>
    <t xml:space="preserve">Fact#: 368273 Rec#: 19541 FILUS S.A </t>
  </si>
  <si>
    <t>IC-12125</t>
  </si>
  <si>
    <t xml:space="preserve">Fact#: 368274 Rec#: 19542 FILUS S.A </t>
  </si>
  <si>
    <t>IC-12126</t>
  </si>
  <si>
    <t xml:space="preserve">Fact#: 367362-369978 Rec#: 19543 VELEZ MACIAS  KATHERINE ANGELINE  </t>
  </si>
  <si>
    <t>IC-12127</t>
  </si>
  <si>
    <t xml:space="preserve">Fact#: 368500 Rec#: 19544 FERNANDEZ CEVALLOS S.A FERCEVSA  </t>
  </si>
  <si>
    <t>IC-12128</t>
  </si>
  <si>
    <t xml:space="preserve">Fact#: 368499 Rec#: 19545 FERNANDEZ CEVALLOS S.A FERCEVSA  </t>
  </si>
  <si>
    <t>IC-12129</t>
  </si>
  <si>
    <t xml:space="preserve">Fact#: 361974-364518-367093 Rec#: 19546 MORENO GOMEZ DUQUE ALFREDO </t>
  </si>
  <si>
    <t>IC-12130</t>
  </si>
  <si>
    <t xml:space="preserve">Fact#: 361967-364511-367086 Rec#: 19547 MORENO GOMEZ DUQUE ALFREDO </t>
  </si>
  <si>
    <t>IC-12131</t>
  </si>
  <si>
    <t xml:space="preserve">Fact#: 368716 Rec#: 19548 EDDY MANUEL CHAVEZ CEDEÑO </t>
  </si>
  <si>
    <t>IC-12132</t>
  </si>
  <si>
    <t xml:space="preserve">Fact#: 366369-369012 Rec#: 19549 LUIS GALO IDROBO ACEBO </t>
  </si>
  <si>
    <t>IC-12133</t>
  </si>
  <si>
    <t xml:space="preserve">Fact#: 366927-369556 Rec#: 19550 CRISPIN ALTAMIRANO  MONICA ELIZABETH </t>
  </si>
  <si>
    <t>IC-12134</t>
  </si>
  <si>
    <t xml:space="preserve">Fact#: 366791-369425 Rec#: 19551 FLORES MARTINEZ RAQUEL VERONICA </t>
  </si>
  <si>
    <t>IC-12135</t>
  </si>
  <si>
    <t xml:space="preserve">Fact#: 368506 Rec#: 19552 SEGURIDAD &amp; PROTECCION TECNICA SEPROTECSECURITY CIA. LTDA.  </t>
  </si>
  <si>
    <t>IC-12136</t>
  </si>
  <si>
    <t xml:space="preserve">Fact#: 357460-359928-362444 Rec#: 19553 MEZA PIN YESSICA PAOLA </t>
  </si>
  <si>
    <t>IC-12137</t>
  </si>
  <si>
    <t xml:space="preserve">Fact#: 366833-369466 Rec#: 19554 ESPINOZA ZUNIGA ISABEL MARIA </t>
  </si>
  <si>
    <t>IC-12138</t>
  </si>
  <si>
    <t xml:space="preserve">Fact#: 366737-369373 Rec#: 19555 MIGUEZ ACOSTA WILLIAM GERMAN </t>
  </si>
  <si>
    <t>IC-12139</t>
  </si>
  <si>
    <t xml:space="preserve">Fact#: 364724-367292-369908 Rec#: 19556 MENDEZ CARABALI FREDDY MANUEL </t>
  </si>
  <si>
    <t>IC-12143</t>
  </si>
  <si>
    <t xml:space="preserve">Fact#: 368709 Rec#: 34042 OMAR  PALADINES CORDOVA </t>
  </si>
  <si>
    <t>IC-12146</t>
  </si>
  <si>
    <t xml:space="preserve">Fact#: 368535 Rec#: 34043 REPROLIMIT CIA.LTDA  </t>
  </si>
  <si>
    <t>IC-12168</t>
  </si>
  <si>
    <t xml:space="preserve">Fact#: 369886 Rec#: 34044 ARANA BARROS AMBAR GEOVANA </t>
  </si>
  <si>
    <t>IC-12176</t>
  </si>
  <si>
    <t xml:space="preserve">Fact#: 368743 Rec#: 34045 JORGE JOSE  TORBAY GONZALEZ </t>
  </si>
  <si>
    <t>IC-12177</t>
  </si>
  <si>
    <t xml:space="preserve">Fact#: 367731-370335 Rec#: 34046 MURILLO BARAHONA LISSETTE ESTEFANIA </t>
  </si>
  <si>
    <t>IC-12178</t>
  </si>
  <si>
    <t xml:space="preserve">Fact#: 368673 Rec#: 34047 VICTOR ANTONIO AGUSTO ALVARADO </t>
  </si>
  <si>
    <t>IC-12180</t>
  </si>
  <si>
    <t xml:space="preserve">Fact#: 370574 Rec#: 34049 AVEIGA PAINI CARLOS ENRIQUE </t>
  </si>
  <si>
    <t>IC-12181</t>
  </si>
  <si>
    <t xml:space="preserve">Fact#: 368878 Rec#: 34050 MANUEL ISIDRO RICAURTE GARCES </t>
  </si>
  <si>
    <t>IC-12182</t>
  </si>
  <si>
    <t xml:space="preserve">Fact#: 370164 Rec#: 34051 SUESCUM ROMERO  NATHALY VIRINEYA  </t>
  </si>
  <si>
    <t>IC-12183</t>
  </si>
  <si>
    <t xml:space="preserve">Fact#: 368721 Rec#: 34052 LOURDES JANET BRITO GUILLEN </t>
  </si>
  <si>
    <t>IC-12184</t>
  </si>
  <si>
    <t xml:space="preserve">Fact#: 337538-340530-344056-358827 Rec#: 19557 JOSELYNE VIVIANA MORA ARRIAGA </t>
  </si>
  <si>
    <t>IC-12185</t>
  </si>
  <si>
    <t xml:space="preserve">Fact#: 351397-353725-356147 Rec#: 19558 CARLOS JOSE SALAZAR ALBAN </t>
  </si>
  <si>
    <t>IC-12186</t>
  </si>
  <si>
    <t xml:space="preserve">Fact#: 365509-368072-370685 Rec#: 19559 CAMATON LEON ANA DE JESUS </t>
  </si>
  <si>
    <t>IC-12187</t>
  </si>
  <si>
    <t xml:space="preserve">Fact#: 365372-367947-370564 Rec#: 19560 ALCIVAR BARZOLA LELY MARUJA </t>
  </si>
  <si>
    <t>IC-12188</t>
  </si>
  <si>
    <t xml:space="preserve">Fact#: 369594 Rec#: 19561 GUERRERO CRESPIN JULIO ENRIQUE </t>
  </si>
  <si>
    <t>IC-12189</t>
  </si>
  <si>
    <t xml:space="preserve">Fact#: 369721 Rec#: 19562 ROBALINO VALENCIA  SPARTA SUSANA  </t>
  </si>
  <si>
    <t>IC-12190</t>
  </si>
  <si>
    <t xml:space="preserve">Fact#: 367597-370206 Rec#: 19563 AVILES ECHEVER GUSTAVO MICHAEL </t>
  </si>
  <si>
    <t>IC-12191</t>
  </si>
  <si>
    <t xml:space="preserve">Fact#: 368960 Rec#: 19564 LORENZO PASTOR TUMBACO CHIQUITO </t>
  </si>
  <si>
    <t>IC-12192</t>
  </si>
  <si>
    <t xml:space="preserve">Fact#: 361660-364215-366789 Rec#: 19565 PIZARRO CARDENAS MIGUEL MODESTO </t>
  </si>
  <si>
    <t>IC-12193</t>
  </si>
  <si>
    <t xml:space="preserve">Fact#: 363881-366471-369114 Rec#: 19566 CRISTIAN DAVID LOOR CERVANTES </t>
  </si>
  <si>
    <t>IC-12194</t>
  </si>
  <si>
    <t xml:space="preserve">Fact#: 369538 Rec#: 19567 CALI PINCAY SANDRA ELIZABETH  </t>
  </si>
  <si>
    <t>IC-12195</t>
  </si>
  <si>
    <t xml:space="preserve">Fact#: 366708-369344 Rec#: 19568 RAMIREZ ROJAS  RONNEY RAFAEL </t>
  </si>
  <si>
    <t>IC-12196</t>
  </si>
  <si>
    <t xml:space="preserve">Fact#: 316307-319021-321717 Rec#: 19569 SILVA ALVARADO JEAN CARLOS </t>
  </si>
  <si>
    <t>IC-12197</t>
  </si>
  <si>
    <t xml:space="preserve">Fact#: 368856 Rec#: 19570 MARIA PIEDAD MONTALVAN CAMPOVERDE </t>
  </si>
  <si>
    <t>IC-12198</t>
  </si>
  <si>
    <t xml:space="preserve">Fact#: 368479 Rec#: 19571 LA CASA DEL MEDICO LACASADELMEDICO S.A.  </t>
  </si>
  <si>
    <t>IC-12199</t>
  </si>
  <si>
    <t xml:space="preserve">Fact#: 366089-368736 Rec#: 19572 PABLO ENRIQUE GONZENBACH IGLESIAS </t>
  </si>
  <si>
    <t>IC-12200</t>
  </si>
  <si>
    <t xml:space="preserve">Fact#: 369179 Rec#: 19573 CARLOS RAUL CARPIO FREIRE </t>
  </si>
  <si>
    <t>IC-12201</t>
  </si>
  <si>
    <t xml:space="preserve">Fact#: 368492 Rec#: 19574 PAN ZI </t>
  </si>
  <si>
    <t>IC-12202</t>
  </si>
  <si>
    <t xml:space="preserve">Fact#: 368493 Rec#: 19575 PAN ZI </t>
  </si>
  <si>
    <t>IC-12203</t>
  </si>
  <si>
    <t xml:space="preserve">Fact#: 369135 Rec#: 19576 JUAN PABLO ORTEGA SANTOS </t>
  </si>
  <si>
    <t>IC-12204</t>
  </si>
  <si>
    <t xml:space="preserve">Fact#: 369640 Rec#: 19577 FERNANDEZ PACHECO DIANA ISABEL </t>
  </si>
  <si>
    <t>IC-12205</t>
  </si>
  <si>
    <t xml:space="preserve">Fact#: 366574-369215 Rec#: 19578 ELIDA DEL CARMEN MOREIRA VELEZ </t>
  </si>
  <si>
    <t>IC-13413</t>
  </si>
  <si>
    <t>Fact#: 368181 Rec#: 34048 LAUDE S.A. LAUDESA ADMINISTRADORA DE FONDOS Y FIDEICOMISOS</t>
  </si>
  <si>
    <t>N/D PACIFICO TRANSF. CANCELACIÓN DE ENERGIA ELECTRICA, PORTAL AL SOL, CTV, COD:200017298429</t>
  </si>
  <si>
    <t>N7D PACIFICO TRANSF. CANCELACIÓN DE FACTURA#32081596 CNEL EP</t>
  </si>
  <si>
    <t>N/D PACIFICO TRANSF. CANCELACIÓN DE FACTURA#31942865 CNEL EP</t>
  </si>
  <si>
    <t>N/D PRODUBANCO TRANSF. CANCELACIÓN DE FACTURA#31954339 CNEL EP</t>
  </si>
  <si>
    <t>AT-3354</t>
  </si>
  <si>
    <t>VITERI RAMIREZ RICARDO ISAIAS CANCELA TELEFONO 3902280 ABONA SGTE FACTURA, PAGO WESTERN UNION</t>
  </si>
  <si>
    <t>IC-12206</t>
  </si>
  <si>
    <t xml:space="preserve">Fact#: 358433-360969-363526 Rec#: 34053 MAGALI ELIZABETH  CALDERON AVILA </t>
  </si>
  <si>
    <t>IC-12215</t>
  </si>
  <si>
    <t xml:space="preserve">Fact#: 370024 Rec#: 34054 ESPINOSA ESPINOZA HUGO STANLEY </t>
  </si>
  <si>
    <t>IC-12218</t>
  </si>
  <si>
    <t xml:space="preserve">Fact#: 370268 Rec#: 34057 REYES HERRERA SILVIA LORENA </t>
  </si>
  <si>
    <t>IC-12221</t>
  </si>
  <si>
    <t xml:space="preserve">Fact#: 367754-370357 Rec#: 34058 BAZURTO MONTIEL PILAR CLARIBEL </t>
  </si>
  <si>
    <t>IC-12247</t>
  </si>
  <si>
    <t xml:space="preserve">Fact#: 366636-369274 Rec#: 19579 NIETO BARQUET OSCAR AHMED </t>
  </si>
  <si>
    <t>IC-12248</t>
  </si>
  <si>
    <t xml:space="preserve">Fact#: 369392 Rec#: 19580 TOMALA SANCAN JORGE LUIS </t>
  </si>
  <si>
    <t>IC-12249</t>
  </si>
  <si>
    <t xml:space="preserve">Fact#: 299823-302455 Rec#: 19581 ARIAS ALVAREZ MARIUXI ISABEL </t>
  </si>
  <si>
    <t>IC-12250</t>
  </si>
  <si>
    <t xml:space="preserve">Fact#: 300597-303264-305999 Rec#: 19582 ARIAS ALVAREZ MARIUXI ISABEL </t>
  </si>
  <si>
    <t>IC-12251</t>
  </si>
  <si>
    <t xml:space="preserve">Fact#: 5229 Rec#: 19583 TIO ALVAREZ ADRIAN </t>
  </si>
  <si>
    <t>IC-12252</t>
  </si>
  <si>
    <t xml:space="preserve">Fact#: 369767 Rec#: 19584 FLORES GORDILLO LUIS EDUARDO </t>
  </si>
  <si>
    <t>IC-12253</t>
  </si>
  <si>
    <t xml:space="preserve">Fact#: 365721-368351 Rec#: 19585 VITERI RAMIREZ RICARDO ISAIAS </t>
  </si>
  <si>
    <t>IC-12254</t>
  </si>
  <si>
    <t xml:space="preserve">Fact#: 368495 Rec#: 19586 VDS C.C.C </t>
  </si>
  <si>
    <t>IC-12255</t>
  </si>
  <si>
    <t xml:space="preserve">Fact#: 369277 Rec#: 19587 MINO DOYLET YOLANDA ABIGAIL </t>
  </si>
  <si>
    <t>IC-12256</t>
  </si>
  <si>
    <t xml:space="preserve">Fact#: 368778 Rec#: 19588 MARIA DEL CARMEN VERA VALVERDE </t>
  </si>
  <si>
    <t>IC-12257</t>
  </si>
  <si>
    <t xml:space="preserve">Fact#: 365695-368326 Rec#: 19589 NEDERAGRO S.A. </t>
  </si>
  <si>
    <t>IC-12258</t>
  </si>
  <si>
    <t xml:space="preserve">Fact#: 368761 Rec#: 19590 LAURA BEATRIZ  ENCALADA ESPINOZA </t>
  </si>
  <si>
    <t>IC-12259</t>
  </si>
  <si>
    <t xml:space="preserve">Fact#: 362127-364672-367242 Rec#: 19591 MITE VERGARA EDISON CLAUDIO </t>
  </si>
  <si>
    <t>IC-12260</t>
  </si>
  <si>
    <t xml:space="preserve">Fact#: 369990 Rec#: 19592 RIVADENEIRA ZAMBRANO ANGEL FAUSTO </t>
  </si>
  <si>
    <t>IC-12262</t>
  </si>
  <si>
    <t xml:space="preserve">Fact#: 368750 Rec#: 19594 GREI DOLORES  DELGADO FARIA </t>
  </si>
  <si>
    <t>IC-12279</t>
  </si>
  <si>
    <t xml:space="preserve">Fact#: 370121 Rec#: 34059 PRADO FRANCO ANDREA JACQUELINE </t>
  </si>
  <si>
    <t>IC-12280</t>
  </si>
  <si>
    <t xml:space="preserve">Fact#: 369919 Rec#: 34060 BUSTAMANTE TORRES CAMILO EDUARDO </t>
  </si>
  <si>
    <t>IC-12282</t>
  </si>
  <si>
    <t xml:space="preserve">Fact#: 370296 Rec#: 34061 TAMMY CARMEN CAAMAÑO CORNEJO </t>
  </si>
  <si>
    <t>IC-12283</t>
  </si>
  <si>
    <t xml:space="preserve">Fact#: 367766-370368 Rec#: 34062 MIRTHA ACELA ESCALANTE GARCIA </t>
  </si>
  <si>
    <t>IC-12303</t>
  </si>
  <si>
    <t xml:space="preserve">Fact#: 370088 Rec#: 34063 CHACON CALDERON SARITA MARIA DE LOS ANGEL </t>
  </si>
  <si>
    <t>IC-12304</t>
  </si>
  <si>
    <t xml:space="preserve">Fact#: 368651 Rec#: 34064 LOURDES DEL ROCIO CHAVEZ VELEZ </t>
  </si>
  <si>
    <t>IC-12345</t>
  </si>
  <si>
    <t xml:space="preserve">Fact#: 368188 Rec#: 34065 DVT DEL ECUADOR S.A </t>
  </si>
  <si>
    <t>IC-12543</t>
  </si>
  <si>
    <t>Fact#: 365986 Rec#: 34095 CONSORCIO ECUATORIANO DE TELECOMUNICACIONES S.A. CONECEL</t>
  </si>
  <si>
    <t>IC-12349</t>
  </si>
  <si>
    <t xml:space="preserve">Fact#: 368379 Rec#: 34066 PAYLESS SHOESOURCE ECUADOR CIA. LTDA. </t>
  </si>
  <si>
    <t>IC-12351</t>
  </si>
  <si>
    <t xml:space="preserve">Fact#: 367563 Rec#: 34067 ANGEL ROGELIO PUMA MEDINA </t>
  </si>
  <si>
    <t>IC-12354</t>
  </si>
  <si>
    <t xml:space="preserve">Fact#: 369471 Rec#: 34068 LOGROÑO REYES VICENTE JAVIER </t>
  </si>
  <si>
    <t>IC-12400</t>
  </si>
  <si>
    <t xml:space="preserve">Fact#: 364333-366906-369539 Rec#: 34069 PERALTA AVILES MIGUEL ANGEL </t>
  </si>
  <si>
    <t>IC-12401</t>
  </si>
  <si>
    <t xml:space="preserve">Fact#: 368728 Rec#: 34070 FERNANDO GABRIEL AVILES USCOCOVICH </t>
  </si>
  <si>
    <t>IC-12402</t>
  </si>
  <si>
    <t xml:space="preserve">Fact#: 370056 Rec#: 34071 SANCHEZ MEDINA FELIX </t>
  </si>
  <si>
    <t>IC-12403</t>
  </si>
  <si>
    <t xml:space="preserve">Fact#: 370213 Rec#: 34072 SILVA ESPINOZA CARLOTA ELIZABETH </t>
  </si>
  <si>
    <t>IC-12404</t>
  </si>
  <si>
    <t xml:space="preserve">Fact#: 368401 Rec#: 34073 ASISTMED ASISTENCIA A MEDICOS S.A. </t>
  </si>
  <si>
    <t>IC-12405</t>
  </si>
  <si>
    <t xml:space="preserve">Fact#: 367498-370110 Rec#: 34074 TRUJILL0 ELJURI ROBERTO FARID </t>
  </si>
  <si>
    <t>IC-12406</t>
  </si>
  <si>
    <t xml:space="preserve">Fact#: 370343 Rec#: 34075 INZHIVOTKINA YANA </t>
  </si>
  <si>
    <t>IC-12407</t>
  </si>
  <si>
    <t xml:space="preserve">Fact#: 364102-366685-369322 Rec#: 34076 ESPIN PEREZ JOSE XAVIER  </t>
  </si>
  <si>
    <t>N/D PACIFICO TRANSF. CANCELACIÓN DE FACTURA#151 ESTUPIÑAN FRANCISCO Y FACTURA# 151 BAQUE BYRON</t>
  </si>
  <si>
    <t>N/D PACIFICO TRANSF. ROLES DE PAGO 2DA QUINCENA MES DE AGOSTO 2021</t>
  </si>
  <si>
    <t>N/D PACIFICO TRANSF. CANCELACIÓN DE FACTURA#448 BAQUERIZO DAVILA PABLO JONATHAN</t>
  </si>
  <si>
    <t>DR-3153</t>
  </si>
  <si>
    <t>GASTO BANCARIO PACIFICO #5301877-965-13337-425-23567-642-33031-136-43069-111-76061-190-84673-729-92339-92421-5401183-269-26647-26723-36129-217-44531-621-52205-289-62177-264-85084-130-5502743-821-30024-117-77404-486-86966-060-17969-959</t>
  </si>
  <si>
    <t>IC-12419</t>
  </si>
  <si>
    <t xml:space="preserve">Fact#: 367574-370183 Rec#: 34077 CAGUANA VELESACA NORMA ALEXANDRA </t>
  </si>
  <si>
    <t>IC-12420</t>
  </si>
  <si>
    <t xml:space="preserve">Fact#: 361468-364022 Rec#: 34078 DANIELA MELISSA MORAN RUGEL </t>
  </si>
  <si>
    <t>IC-12426</t>
  </si>
  <si>
    <t xml:space="preserve">Fact#: 369586 Rec#: 34079 PUERO CUERO CARLOS JULIO </t>
  </si>
  <si>
    <t>IC-12427</t>
  </si>
  <si>
    <t xml:space="preserve">Fact#: 367400-370017 Rec#: 34080 GABINO MIRANDA DAVID EDUARDO </t>
  </si>
  <si>
    <t>IC-12432</t>
  </si>
  <si>
    <t xml:space="preserve">Fact#: 367619 Rec#: 34081 SAMAN CERASUOLO CRISTHIAN VICENTE </t>
  </si>
  <si>
    <t>IC-12511</t>
  </si>
  <si>
    <t xml:space="preserve">Fact#: 364141-366723-369358 Rec#: 34082 DAGER PESANTES OMAR ALEJANDRO </t>
  </si>
  <si>
    <t>IC-12512</t>
  </si>
  <si>
    <t xml:space="preserve">Fact#: 368519 Rec#: 34083 LANDIVAR VELIZ CARLOS ALEX </t>
  </si>
  <si>
    <t>IC-12513</t>
  </si>
  <si>
    <t xml:space="preserve">Fact#: 366738-369374 Rec#: 34084 HERRERA DIAZ HIALINA AMALIA DE LAS ROSAS </t>
  </si>
  <si>
    <t>IC-12514</t>
  </si>
  <si>
    <t xml:space="preserve">Fact#: 367816-370414 Rec#: 34085 LABORDA. JUAN CRUZ </t>
  </si>
  <si>
    <t>IC-12515</t>
  </si>
  <si>
    <t xml:space="preserve">Fact#: 368565 Rec#: 34086 LABORATORIOS TECNO - ALEMANES S.A. LATECNA  </t>
  </si>
  <si>
    <t>IC-12516</t>
  </si>
  <si>
    <t xml:space="preserve">Fact#: 370116 Rec#: 34087 MAZZILLI MENDOZA MELANIE MICHELLE </t>
  </si>
  <si>
    <t>IC-12517</t>
  </si>
  <si>
    <t xml:space="preserve">Fact#: 367506-370118 Rec#: 34088 MAZZINI RIVADENEIRA VALERIE GEOVANNA </t>
  </si>
  <si>
    <t>IC-12518</t>
  </si>
  <si>
    <t xml:space="preserve">Fact#: 368667 Rec#: 34089 RAFAEL VICENTE ERAZO FALQUEZ </t>
  </si>
  <si>
    <t>IC-12519</t>
  </si>
  <si>
    <t xml:space="preserve">Fact#: 367583-370192 Rec#: 34090 ANDRADE FLORENCIA  EMILIO JOSE  </t>
  </si>
  <si>
    <t>IC-12520</t>
  </si>
  <si>
    <t xml:space="preserve">Fact#: 366027-368675 Rec#: 34091 ARTURO ALFONSO VELASCO TUTIVEN </t>
  </si>
  <si>
    <t>IC-12521</t>
  </si>
  <si>
    <t xml:space="preserve">Fact#: 365381-370572 Rec#: 34092 ZURITA GODOY GUILLERMO ENMANUEL </t>
  </si>
  <si>
    <t>IC-12522</t>
  </si>
  <si>
    <t xml:space="preserve">Fact#: 366469-369112 Rec#: 34093 CATHERINE NICOLE RUGEL CARRERA </t>
  </si>
  <si>
    <t>IC-12523</t>
  </si>
  <si>
    <t xml:space="preserve">Fact#: 370317 Rec#: 34094 CHICALA GARCIA GEOVANNY PATRICIO </t>
  </si>
  <si>
    <t>N/D CANCELACIÓN DE FACTURA#162162952 BANCO DEL PACIFICO GASTOS BANCARIOS Y DIFERENCIA POR COMISIÓN</t>
  </si>
  <si>
    <t>Fact#: 370105 Rec#: 19593 LETTY DEL CISNE DAVILA ROMO</t>
  </si>
  <si>
    <t>IC-13881</t>
  </si>
  <si>
    <t>Fact#: 368226 Rec#: 33922 LABORATORIO BIOTANICALS DEL ECUADOR S.A.</t>
  </si>
  <si>
    <t>IC-13883</t>
  </si>
  <si>
    <t>Fact#: 368225 Rec#: 33923 LABORATORIO BIOTANICALS DEL ECUADOR S.A.</t>
  </si>
  <si>
    <t>IC-13882</t>
  </si>
  <si>
    <t>(-) RTE</t>
  </si>
  <si>
    <t>Total W5</t>
  </si>
  <si>
    <t>Total W4</t>
  </si>
  <si>
    <t>Total W1</t>
  </si>
  <si>
    <t>Subtotal</t>
  </si>
  <si>
    <t>Total W2</t>
  </si>
  <si>
    <t>Total W3</t>
  </si>
  <si>
    <t>Total  W5</t>
  </si>
  <si>
    <t>AT-3374</t>
  </si>
  <si>
    <t>27-jul-21</t>
  </si>
  <si>
    <t>Paredez Perez Gustavo Xavier Abona siguiente factura</t>
  </si>
  <si>
    <t>Total W6</t>
  </si>
  <si>
    <t>AT-3377</t>
  </si>
  <si>
    <t xml:space="preserve">Rommel Antonio Zamora Triguero Abona sigts factura, pago Western Unio </t>
  </si>
  <si>
    <t>LUIS DANIEL CHIANG GUERRERO ABONA SGTE FACTURA, BCO PACIFICO POR TRANSFERENCIA</t>
  </si>
  <si>
    <t>AT-3373</t>
  </si>
  <si>
    <t>Fact#: 357620 Rec#: 33187 CAMPOSANO VACA GLENDA MARJORIE</t>
  </si>
  <si>
    <t>Ingreso banco pacifico por cliente no identificado, BCO PACIFICO POR DEP EN CTA #DOC TBBA-02-0007-FC_USER</t>
  </si>
  <si>
    <t>DR-3168</t>
  </si>
  <si>
    <t>Fact#: 357811-360281-362784 Rec#: 33293 ZURITA LOPEZ MICHAEL XAVIER</t>
  </si>
  <si>
    <t>DR-3167</t>
  </si>
  <si>
    <t>Fact#: 360084 Rec#: 33434 DE SANTIS NEIRA JUAN JAIME CRISTIAN</t>
  </si>
  <si>
    <t>Fact#: 355854-358337 Rec#: 33243 MANUEL ALFREDO MENDOZA RODRIGUEZ</t>
  </si>
  <si>
    <t>Fact#: 359188 Rec#: 33151 LOGROÑO REYES VICENTE JAVIER</t>
  </si>
  <si>
    <t>DR-3166</t>
  </si>
  <si>
    <t>Ingreso banco pacifico por cliente no identificado, BCO PACIFICO POR TRANSFERENCIA #DOC 1641</t>
  </si>
  <si>
    <t>DR-3165</t>
  </si>
  <si>
    <t>DR-3164</t>
  </si>
  <si>
    <t>Ingreso banco pacifico por cliente no identificado, BCO PACIFICO POR TRANSFERENCIA #DOC 1945</t>
  </si>
  <si>
    <t>DR-3171</t>
  </si>
  <si>
    <t>N/D PACIFICO REGISTRO POR PRESTAMO A CARLOS BUSTOS (GASTOS DDE VEHÍCULO)</t>
  </si>
  <si>
    <t>Ingreso banco pacifico por cliente no identificado, BCO PACIFICO POR DEP EN CTA #DOC 22979638</t>
  </si>
  <si>
    <t>DR-3169</t>
  </si>
  <si>
    <t>Ingreso banco pacifico por cliente no identificado, BCO PACIFICO POR DEP EN CTA #DOC 05000193 7712</t>
  </si>
  <si>
    <t>DR-3174</t>
  </si>
  <si>
    <t>PAREDES PEREZ GUSTAVO XAVIER ABONA SGTE FACTURA</t>
  </si>
  <si>
    <t>DR-3173</t>
  </si>
  <si>
    <t>DR-3172</t>
  </si>
  <si>
    <t>ROMMEL ANTONIO ZAMORA TRIGUERO ABONA SGTE FACTURA, PAGO WESTERN UNION</t>
  </si>
  <si>
    <t>Ingreso por cliente no identificado, bco pacifico por transferencia #doc 1641</t>
  </si>
  <si>
    <t>DR-3176</t>
  </si>
  <si>
    <t>DR-3175</t>
  </si>
  <si>
    <t>CABEZAS GUERRA MARIA DEL CARMEN, ABONA SGTE FACTURA, BCO PACIFICO POR TRANSFERENCIA #DOC 1641</t>
  </si>
  <si>
    <t>AT-3379</t>
  </si>
  <si>
    <t>Fact#: 361711 Rec#: 33386 LOGROÑO REYES VICENTE JAVIER</t>
  </si>
  <si>
    <t>BCO PACIFICO MES DE SEPTIEMBRE</t>
  </si>
  <si>
    <t xml:space="preserve">RAMOS OLMEDO CARLOS LEONARDO            </t>
  </si>
  <si>
    <t xml:space="preserve">COELLO ACOSTA JUSTINA SUSANA            </t>
  </si>
  <si>
    <t xml:space="preserve">PAREDES LOPEZ MARIA PIEDAD              </t>
  </si>
  <si>
    <t>DEBITOS BCO PICHINCHA MES DE ENERO</t>
  </si>
  <si>
    <t>MERCEDES ADELINA SOLEDISPA MOR</t>
  </si>
  <si>
    <t>03 01 2019</t>
  </si>
  <si>
    <t>ISIDRO DAVID MALDONADO MACIAS</t>
  </si>
  <si>
    <t>EMPACADORA CRUSTAMAR SA EMPA</t>
  </si>
  <si>
    <t>GERARDO ANTONIO APARICIO PERDO</t>
  </si>
  <si>
    <t>MARIA ISIDORA  MATAMOROS DAGER</t>
  </si>
  <si>
    <t>AGENCIA ASESORA PRODUCTORA DE</t>
  </si>
  <si>
    <t>GIANCARLO DROUET SALAZAR</t>
  </si>
  <si>
    <t>IMPORTADORA DE FRUTAS SARANGO</t>
  </si>
  <si>
    <t>ERIKA PRISCILA PENAFIEL FAJARD</t>
  </si>
  <si>
    <t>JACINTO LOPEZ GONZALEZ</t>
  </si>
  <si>
    <t>INSELTEL SA</t>
  </si>
  <si>
    <t>AGUAS DEL LITORAL SA AGUALIT</t>
  </si>
  <si>
    <t>GUAYAQUIL PILOTS GUAPILOT SA</t>
  </si>
  <si>
    <t>AIG METROPOLITANA DE SEGUROS Y</t>
  </si>
  <si>
    <t>ALLTECH ECUADOR CIALTDA</t>
  </si>
  <si>
    <t>PAINIZ FLORES BELLA LINDA</t>
  </si>
  <si>
    <t>ANIBAL HUMBERTO ENRIQUEZ MONCA</t>
  </si>
  <si>
    <t>MACIAS CARRIEL FRANKLIN ALFRED</t>
  </si>
  <si>
    <t>JORGE ISRAEL SIERRA ARTEAGA</t>
  </si>
  <si>
    <t>MANUEL AUGUSTO ZHINDON GARCIA</t>
  </si>
  <si>
    <t>MARIA ISABEL VERA GOMEZ</t>
  </si>
  <si>
    <t>MAYRA ROCIO MULLO SAGNAY</t>
  </si>
  <si>
    <t>LUIS ANDRES MORA AYON</t>
  </si>
  <si>
    <t>HUBER GUILLERMO MEDINA SUAREZ</t>
  </si>
  <si>
    <t>CARLOS MIGUEL ALBAN JIMENEZ</t>
  </si>
  <si>
    <t>CLARIFA TRINIDAD RODRIGUEZ MAC</t>
  </si>
  <si>
    <t>SARANGO LEON MARIA ANGELA</t>
  </si>
  <si>
    <t>REYNA SANTACRUZ OSCAR</t>
  </si>
  <si>
    <t>ESCUDERO CORRAL JOSE MARTIN</t>
  </si>
  <si>
    <t>PALACIOS GALVEZ MARIA ELENA</t>
  </si>
  <si>
    <t>WASHINGTON WILFRIDO CAMPOVERDE</t>
  </si>
  <si>
    <t>JOSE LUIS GUAILACELA ZAMBRANO</t>
  </si>
  <si>
    <t>RICHARD IVAN NIETO RODRIGUEZ</t>
  </si>
  <si>
    <t>ABISAICORP SA</t>
  </si>
  <si>
    <t>RICHARD FERNANDO BURGOS VERA</t>
  </si>
  <si>
    <t>CHIARA CAMPOVERDE CASTRO</t>
  </si>
  <si>
    <t>ESTRADA RAMIREZ CRISTOBAL ENRI</t>
  </si>
  <si>
    <t>ROMERO SECAIRA DIANA VANESSA</t>
  </si>
  <si>
    <t>CORTEZ DIAZ JULIO CESAR</t>
  </si>
  <si>
    <t>COMEXTSEAPORT SOCIEDAD ANONIMA</t>
  </si>
  <si>
    <t>RCN CONSTRUCIONES SA</t>
  </si>
  <si>
    <t>NELLY PULLAS DE ROMERO</t>
  </si>
  <si>
    <t>MIGUEL ANGEL PASTOR CABRERA</t>
  </si>
  <si>
    <t>RICARDO ALFONSO ORTIZ SAN MART</t>
  </si>
  <si>
    <t>WALTER OLIVER MORENO CASTILLO</t>
  </si>
  <si>
    <t>MIGUEL DARIO CARVAJAL SOLORZAN</t>
  </si>
  <si>
    <t>DORYS MARIUXI QUIROZ ZAMBRANO</t>
  </si>
  <si>
    <t>JOSE VICENTE  CALLE MEJIA</t>
  </si>
  <si>
    <t>WILSON ORLANDO GUILLEN LAPO</t>
  </si>
  <si>
    <t>07 01 2019</t>
  </si>
  <si>
    <t>JUAYATABC TELEVISION SA</t>
  </si>
  <si>
    <t>CARDENAS BARREZUETA EUCLIDES F</t>
  </si>
  <si>
    <t>LEANA MARIA CEDENO VERA</t>
  </si>
  <si>
    <t>WESTERN UNION MES DE SEPTIEMBRE</t>
  </si>
  <si>
    <t>20210901</t>
  </si>
  <si>
    <t>20:20:38</t>
  </si>
  <si>
    <t>REC-3295-1TWC-244706</t>
  </si>
  <si>
    <t>19:05:24</t>
  </si>
  <si>
    <t>REC-2004-CNH2-621387</t>
  </si>
  <si>
    <t>18:04:09</t>
  </si>
  <si>
    <t>REC-7492-A6NE-36479</t>
  </si>
  <si>
    <t>17:51:50</t>
  </si>
  <si>
    <t>REC-3370-A6JI-294443</t>
  </si>
  <si>
    <t>17:10:12</t>
  </si>
  <si>
    <t>REC-5762-FE91-790864</t>
  </si>
  <si>
    <t>16:59:37</t>
  </si>
  <si>
    <t>REC-609-A1M3-351113</t>
  </si>
  <si>
    <t>16:40:01</t>
  </si>
  <si>
    <t>REC-223-B7CD-621984</t>
  </si>
  <si>
    <t>16:24:37</t>
  </si>
  <si>
    <t>REC-4257-A221-160296</t>
  </si>
  <si>
    <t>16:24:02</t>
  </si>
  <si>
    <t>REC-4313-IAI9-788047</t>
  </si>
  <si>
    <t>16:12:41</t>
  </si>
  <si>
    <t>REC-3022-FNNL-573279</t>
  </si>
  <si>
    <t>15:52:13</t>
  </si>
  <si>
    <t>REC-3371-EFX5-209893</t>
  </si>
  <si>
    <t>15:50:31</t>
  </si>
  <si>
    <t>REC-4963-A3A0-785932</t>
  </si>
  <si>
    <t>15:34:22</t>
  </si>
  <si>
    <t>REC-3371-EFX5-209888</t>
  </si>
  <si>
    <t>14:54:04</t>
  </si>
  <si>
    <t>REC-3808-A3Z9-555479</t>
  </si>
  <si>
    <t>14:25:43</t>
  </si>
  <si>
    <t>REC-223-B7CD-621949</t>
  </si>
  <si>
    <t>14:10:49</t>
  </si>
  <si>
    <t>REC-3792-A39T-150234</t>
  </si>
  <si>
    <t>13:41:13</t>
  </si>
  <si>
    <t>REC-611-J4ZN-533276</t>
  </si>
  <si>
    <t>13:13:12</t>
  </si>
  <si>
    <t>REC-223-B7CD-621936</t>
  </si>
  <si>
    <t>13:11:37</t>
  </si>
  <si>
    <t>REC-3187-A2UE-74482</t>
  </si>
  <si>
    <t>12:57:05</t>
  </si>
  <si>
    <t>REC-944-LRJW-313574</t>
  </si>
  <si>
    <t>at-3358</t>
  </si>
  <si>
    <t>12:53:32</t>
  </si>
  <si>
    <t>REC-3422-A25Y-122781</t>
  </si>
  <si>
    <t>12:46:00</t>
  </si>
  <si>
    <t>REC-165-LOA2-187580</t>
  </si>
  <si>
    <t>12:34:03</t>
  </si>
  <si>
    <t>REC-678-3V18-596892</t>
  </si>
  <si>
    <t>12:19:17</t>
  </si>
  <si>
    <t>REC-4976-A25U-8754</t>
  </si>
  <si>
    <t>12:09:15</t>
  </si>
  <si>
    <t>REC-4976-A25U-8753</t>
  </si>
  <si>
    <t>REC-4866-A1XE-768677</t>
  </si>
  <si>
    <t>11:15:20</t>
  </si>
  <si>
    <t>REC-620-CHS1-416638</t>
  </si>
  <si>
    <t>10:36:52</t>
  </si>
  <si>
    <t>REC-049-A518-1590432</t>
  </si>
  <si>
    <t>3909608</t>
  </si>
  <si>
    <t>0924498603</t>
  </si>
  <si>
    <t>REC-5310-Z4YZ-764896</t>
  </si>
  <si>
    <t>3909523</t>
  </si>
  <si>
    <t>0900175464</t>
  </si>
  <si>
    <t>09:27:38</t>
  </si>
  <si>
    <t>REC-5695-A2E3-41402</t>
  </si>
  <si>
    <t>09:15:01</t>
  </si>
  <si>
    <t>REC-551-B2PQ-336744</t>
  </si>
  <si>
    <t>08:47:45</t>
  </si>
  <si>
    <t>REC-072-A6LX-233704</t>
  </si>
  <si>
    <t>20210902</t>
  </si>
  <si>
    <t>19:52:42</t>
  </si>
  <si>
    <t>REC-5585-RQ83-52606</t>
  </si>
  <si>
    <t>3903470</t>
  </si>
  <si>
    <t>0918081480</t>
  </si>
  <si>
    <t>19:52:37</t>
  </si>
  <si>
    <t>REC-061-ZGFI-113834</t>
  </si>
  <si>
    <t>19:32:47</t>
  </si>
  <si>
    <t>REC-223-B7CD-622216</t>
  </si>
  <si>
    <t>19:17:25</t>
  </si>
  <si>
    <t>REC-4717-FRZ4-842965</t>
  </si>
  <si>
    <t>18:32:35</t>
  </si>
  <si>
    <t>REC-609-A1M3-351297</t>
  </si>
  <si>
    <t>18:05:12</t>
  </si>
  <si>
    <t>REC-3187-A2UB-187290</t>
  </si>
  <si>
    <t>17:42:27</t>
  </si>
  <si>
    <t>REC-096-LIO1-578029</t>
  </si>
  <si>
    <t>17:40:28</t>
  </si>
  <si>
    <t>REC-611-J4ZN-533416</t>
  </si>
  <si>
    <t>16:39:36</t>
  </si>
  <si>
    <t>REC-3022-A364-158693</t>
  </si>
  <si>
    <t>16:29:24</t>
  </si>
  <si>
    <t>REC-7100-A70T-18416</t>
  </si>
  <si>
    <t>16:13:21</t>
  </si>
  <si>
    <t>REC-3370-A6JI-294558</t>
  </si>
  <si>
    <t>15:56:16</t>
  </si>
  <si>
    <t>REC-3022-A364-158680</t>
  </si>
  <si>
    <t>3909615</t>
  </si>
  <si>
    <t>0910962018</t>
  </si>
  <si>
    <t>15:52:58</t>
  </si>
  <si>
    <t>REC-3200-SAMK-255571</t>
  </si>
  <si>
    <t>3950256</t>
  </si>
  <si>
    <t>0910491000</t>
  </si>
  <si>
    <t>15:52:03</t>
  </si>
  <si>
    <t>REC-4963-A3A0-832009</t>
  </si>
  <si>
    <t>15:45:09</t>
  </si>
  <si>
    <t>REC-3412-PTE5-831579</t>
  </si>
  <si>
    <t>15:33:52</t>
  </si>
  <si>
    <t>REC-7100-A70T-18404</t>
  </si>
  <si>
    <t>15:18:18</t>
  </si>
  <si>
    <t>REC-7314-A6GU-50028</t>
  </si>
  <si>
    <t>14:38:05</t>
  </si>
  <si>
    <t>REC-3412-PTE5-826890</t>
  </si>
  <si>
    <t>14:04:11</t>
  </si>
  <si>
    <t>REC-536-2GEZ-375458</t>
  </si>
  <si>
    <t>13:57:51</t>
  </si>
  <si>
    <t>REC-5585-RQ83-52458</t>
  </si>
  <si>
    <t>3909802</t>
  </si>
  <si>
    <t>0917184327</t>
  </si>
  <si>
    <t>13:56:29</t>
  </si>
  <si>
    <t>REC-3172-LIO3-92162</t>
  </si>
  <si>
    <t>REC-348-AB9D-183547</t>
  </si>
  <si>
    <t>13:45:54</t>
  </si>
  <si>
    <t>REC-072-AV01-27152</t>
  </si>
  <si>
    <t>13:35:46</t>
  </si>
  <si>
    <t>REC-3172-LIO4-270755</t>
  </si>
  <si>
    <t>13:30:46</t>
  </si>
  <si>
    <t>REC-3371-EGEG-291402</t>
  </si>
  <si>
    <t>12:53:20</t>
  </si>
  <si>
    <t>REC-536-2GEZ-375448</t>
  </si>
  <si>
    <t>12:43:06</t>
  </si>
  <si>
    <t>REC-3370-A6JI-294514</t>
  </si>
  <si>
    <t>0910365022</t>
  </si>
  <si>
    <t>12:28:15</t>
  </si>
  <si>
    <t>REC-4167-WDE2-819149</t>
  </si>
  <si>
    <t>12:05:05</t>
  </si>
  <si>
    <t>REC-7438-RR76-13631</t>
  </si>
  <si>
    <t>11:20:20</t>
  </si>
  <si>
    <t>REC-4007-OIT2-814281</t>
  </si>
  <si>
    <t>11:09:17</t>
  </si>
  <si>
    <t>REC-3214-H8Z8-350924</t>
  </si>
  <si>
    <t>10:37:38</t>
  </si>
  <si>
    <t>REC-3792-A24Z-598258</t>
  </si>
  <si>
    <t>09:42:34</t>
  </si>
  <si>
    <t>REC-5016-A1HF-14272</t>
  </si>
  <si>
    <t>08:54:06</t>
  </si>
  <si>
    <t>REC-3189-YWSY-184860</t>
  </si>
  <si>
    <t>07:57:08</t>
  </si>
  <si>
    <t>REC-072-A6LX-233830</t>
  </si>
  <si>
    <t>20210903</t>
  </si>
  <si>
    <t>18:48:30</t>
  </si>
  <si>
    <t>REC-090-9SKJ-486859</t>
  </si>
  <si>
    <t>3909689</t>
  </si>
  <si>
    <t>0922226212</t>
  </si>
  <si>
    <t>18:26:10</t>
  </si>
  <si>
    <t>REC-3182-YQHD-294164</t>
  </si>
  <si>
    <t>18:04:23</t>
  </si>
  <si>
    <t>REC-3360-IPEN-251101</t>
  </si>
  <si>
    <t>17:09:32</t>
  </si>
  <si>
    <t>REC-944-ZF9M-231507</t>
  </si>
  <si>
    <t>3909760</t>
  </si>
  <si>
    <t>0702927567</t>
  </si>
  <si>
    <t>16:31:36</t>
  </si>
  <si>
    <t>REC-3182-YQHD-294132</t>
  </si>
  <si>
    <t>REC-995-A997-880608</t>
  </si>
  <si>
    <t>16:29:30</t>
  </si>
  <si>
    <t>REC-061-A1BW-85287</t>
  </si>
  <si>
    <t>14:04:46</t>
  </si>
  <si>
    <t>REC-061-SPOX-312713</t>
  </si>
  <si>
    <t>12:49:44</t>
  </si>
  <si>
    <t>REC-3182-YQG9-307427</t>
  </si>
  <si>
    <t>12:44:46</t>
  </si>
  <si>
    <t>REC-090-9SKJ-486731</t>
  </si>
  <si>
    <t>12:41:04</t>
  </si>
  <si>
    <t>REC-3301-CTQ4-865850</t>
  </si>
  <si>
    <t>11:45:38</t>
  </si>
  <si>
    <t>REC-3370-A6JI-294637</t>
  </si>
  <si>
    <t>11:38:28</t>
  </si>
  <si>
    <t>REC-3412-PTE5-860990</t>
  </si>
  <si>
    <t>11:01:04</t>
  </si>
  <si>
    <t>REC-3172-LIO6-155413</t>
  </si>
  <si>
    <t>10:50:38</t>
  </si>
  <si>
    <t>REC-3301-CTQ4-856815</t>
  </si>
  <si>
    <t>10:35:34</t>
  </si>
  <si>
    <t>REC-191-A381-855478</t>
  </si>
  <si>
    <t>10:03:11</t>
  </si>
  <si>
    <t>REC-5635-A2YS-60162</t>
  </si>
  <si>
    <t>10:02:41</t>
  </si>
  <si>
    <t>REC-011-VD5Z-387659</t>
  </si>
  <si>
    <t>10:00:52</t>
  </si>
  <si>
    <t>REC-518-RI6W-453618</t>
  </si>
  <si>
    <t>20210904</t>
  </si>
  <si>
    <t>20:27:40</t>
  </si>
  <si>
    <t>REC-944-LRJ0-430775</t>
  </si>
  <si>
    <t>20:24:19</t>
  </si>
  <si>
    <t>REC-3187-YWS5-634530</t>
  </si>
  <si>
    <t>18:48:53</t>
  </si>
  <si>
    <t>REC-3172-YIHD-276583</t>
  </si>
  <si>
    <t>17:53:10</t>
  </si>
  <si>
    <t>REC-3175-A3LN-165533</t>
  </si>
  <si>
    <t>17:20:20</t>
  </si>
  <si>
    <t>REC-3577-A1IU-185233</t>
  </si>
  <si>
    <t>16:23:23</t>
  </si>
  <si>
    <t>REC-3422-A25Y-123055</t>
  </si>
  <si>
    <t>3906297</t>
  </si>
  <si>
    <t>1308880879</t>
  </si>
  <si>
    <t>15:57:00</t>
  </si>
  <si>
    <t>REC-008-PB65-413610</t>
  </si>
  <si>
    <t>REC-7492-A6NE-36923</t>
  </si>
  <si>
    <t>14:08:14</t>
  </si>
  <si>
    <t>REC-609-A3AI-118847</t>
  </si>
  <si>
    <t>14:06:23</t>
  </si>
  <si>
    <t>REC-2004-CNH2-621650</t>
  </si>
  <si>
    <t>13:27:19</t>
  </si>
  <si>
    <t>REC-3422-A25Y-123026</t>
  </si>
  <si>
    <t>11:55:08</t>
  </si>
  <si>
    <t>REC-4301-IAI1-905618</t>
  </si>
  <si>
    <t>REC-5585-RQ83-52819</t>
  </si>
  <si>
    <t>10:07:52</t>
  </si>
  <si>
    <t>REC-3577-A26V-561512</t>
  </si>
  <si>
    <t>3909754</t>
  </si>
  <si>
    <t>0800443343</t>
  </si>
  <si>
    <t>09:26:09</t>
  </si>
  <si>
    <t>REC-4303-IAI3-896629</t>
  </si>
  <si>
    <t>20210905</t>
  </si>
  <si>
    <t>16:35:40</t>
  </si>
  <si>
    <t>REC-4654-ART3-934595</t>
  </si>
  <si>
    <t>13:54:51</t>
  </si>
  <si>
    <t>REC-7057-A66Z-30677</t>
  </si>
  <si>
    <t>13:38:06</t>
  </si>
  <si>
    <t>REC-4960-A1QG-130643</t>
  </si>
  <si>
    <t>11:59:22</t>
  </si>
  <si>
    <t>REC-7828-LV64-12415</t>
  </si>
  <si>
    <t>11:36:58</t>
  </si>
  <si>
    <t>REC-223-B7CD-622556</t>
  </si>
  <si>
    <t>11:12:37</t>
  </si>
  <si>
    <t>REC-072-TTF1-344661</t>
  </si>
  <si>
    <t>10:18:45</t>
  </si>
  <si>
    <t>REC-3187-YWS5-634534</t>
  </si>
  <si>
    <t>20210906</t>
  </si>
  <si>
    <t>17:57:44</t>
  </si>
  <si>
    <t>REC-5680-PS51-985965</t>
  </si>
  <si>
    <t>17:49:27</t>
  </si>
  <si>
    <t>REC-7808-LV48-4936</t>
  </si>
  <si>
    <t>17:17:03</t>
  </si>
  <si>
    <t>REC-5310-Z4YZ-983276</t>
  </si>
  <si>
    <t>17:05:38</t>
  </si>
  <si>
    <t>REC-7276-RQ45-982405</t>
  </si>
  <si>
    <t>16:49:02</t>
  </si>
  <si>
    <t>REC-5276-A2G3-257191</t>
  </si>
  <si>
    <t>16:09:21</t>
  </si>
  <si>
    <t>REC-090-IRFP-623932</t>
  </si>
  <si>
    <t>3909075</t>
  </si>
  <si>
    <t>0914281902</t>
  </si>
  <si>
    <t>15:14:31</t>
  </si>
  <si>
    <t>REC-4164-A19P-189569</t>
  </si>
  <si>
    <t>15:07:29</t>
  </si>
  <si>
    <t>REC-4164-A19X-182085</t>
  </si>
  <si>
    <t>14:58:07</t>
  </si>
  <si>
    <t>REC-096-ZU7N-282840</t>
  </si>
  <si>
    <t>14:43:47</t>
  </si>
  <si>
    <t>REC-045-VMU0-378938</t>
  </si>
  <si>
    <t>REC-4352-A194-65696</t>
  </si>
  <si>
    <t>14:01:02</t>
  </si>
  <si>
    <t>REC-4620-A1TY-968342</t>
  </si>
  <si>
    <t>13:50:17</t>
  </si>
  <si>
    <t>REC-3295-1T8D-196994</t>
  </si>
  <si>
    <t>13:40:22</t>
  </si>
  <si>
    <t>REC-061-AEU1-211121</t>
  </si>
  <si>
    <t>13:36:50</t>
  </si>
  <si>
    <t>REC-072-KBN0-295019</t>
  </si>
  <si>
    <t>3906731</t>
  </si>
  <si>
    <t>0917434615</t>
  </si>
  <si>
    <t>12:56:05</t>
  </si>
  <si>
    <t>REC-944-LRJ0-430837</t>
  </si>
  <si>
    <t>12:54:20</t>
  </si>
  <si>
    <t>REC-7438-RR76-13758</t>
  </si>
  <si>
    <t>12:48:24</t>
  </si>
  <si>
    <t>REC-011-VD5Z-387917</t>
  </si>
  <si>
    <t>3903513</t>
  </si>
  <si>
    <t>0915446512</t>
  </si>
  <si>
    <t>12:43:11</t>
  </si>
  <si>
    <t>REC-3161-KURB-470022</t>
  </si>
  <si>
    <t>12:33:28</t>
  </si>
  <si>
    <t>REC-3161-KURB-470020</t>
  </si>
  <si>
    <t>11:33:51</t>
  </si>
  <si>
    <t>REC-4934-A1ZV-955718</t>
  </si>
  <si>
    <t>11:13:48</t>
  </si>
  <si>
    <t>REC-4717-FRZ4-953494</t>
  </si>
  <si>
    <t>10:50:35</t>
  </si>
  <si>
    <t>REC-3408-A13N-589211</t>
  </si>
  <si>
    <t>REC-3408-A13N-589210</t>
  </si>
  <si>
    <t>REC-944-LRJ0-430801</t>
  </si>
  <si>
    <t>10:24:37</t>
  </si>
  <si>
    <t>REC-4814-FSJ9-948714</t>
  </si>
  <si>
    <t>09:50:03</t>
  </si>
  <si>
    <t>REC-3370-A6JI-294956</t>
  </si>
  <si>
    <t>20210907</t>
  </si>
  <si>
    <t>19:48:56</t>
  </si>
  <si>
    <t>REC-011-VD5Z-388089</t>
  </si>
  <si>
    <t>19:00:06</t>
  </si>
  <si>
    <t>REC-5635-A2YS-60667</t>
  </si>
  <si>
    <t>18:00:00</t>
  </si>
  <si>
    <t>REC-3182-YQHE-266228</t>
  </si>
  <si>
    <t>17:11:12</t>
  </si>
  <si>
    <t>REC-348-1R2Q-476293</t>
  </si>
  <si>
    <t>16:51:24</t>
  </si>
  <si>
    <t>REC-097-AJSC-524303</t>
  </si>
  <si>
    <t>16:30:54</t>
  </si>
  <si>
    <t>REC-7806-B391-2246</t>
  </si>
  <si>
    <t>16:24:38</t>
  </si>
  <si>
    <t>REC-027-A40B-100556</t>
  </si>
  <si>
    <t>16:14:33</t>
  </si>
  <si>
    <t>REC-096-ZU7N-282985</t>
  </si>
  <si>
    <t>15:32:42</t>
  </si>
  <si>
    <t>REC-944-LRJW-313945</t>
  </si>
  <si>
    <t>15:20:19</t>
  </si>
  <si>
    <t>REC-3187-A2UB-187722</t>
  </si>
  <si>
    <t>15:09:56</t>
  </si>
  <si>
    <t>REC-7128-T179-24063</t>
  </si>
  <si>
    <t>14:37:59</t>
  </si>
  <si>
    <t>REC-045-VMU0-379140</t>
  </si>
  <si>
    <t>14:24:03</t>
  </si>
  <si>
    <t>REC-5635-A2YS-60628</t>
  </si>
  <si>
    <t>14:16:26</t>
  </si>
  <si>
    <t>REC-7492-A6NE-37224</t>
  </si>
  <si>
    <t>13:56:28</t>
  </si>
  <si>
    <t>REC-3422-A25Y-123228</t>
  </si>
  <si>
    <t>REC-3182-YQHE-266178</t>
  </si>
  <si>
    <t>13:33:55</t>
  </si>
  <si>
    <t>REC-011-JVA0-542794</t>
  </si>
  <si>
    <t>REC-223-B7CD-622895</t>
  </si>
  <si>
    <t>12:22:32</t>
  </si>
  <si>
    <t>REC-342-VEHD-505041</t>
  </si>
  <si>
    <t>3900149</t>
  </si>
  <si>
    <t>1309937975</t>
  </si>
  <si>
    <t>12:19:24</t>
  </si>
  <si>
    <t>REC-1189-B254-13123</t>
  </si>
  <si>
    <t>11:53:35</t>
  </si>
  <si>
    <t>REC-678-3V18-597426</t>
  </si>
  <si>
    <t>3907643</t>
  </si>
  <si>
    <t>0951451640</t>
  </si>
  <si>
    <t>11:31:55</t>
  </si>
  <si>
    <t>REC-342-VEHD-505033</t>
  </si>
  <si>
    <t>11:31:19</t>
  </si>
  <si>
    <t>REC-342-VEHD-505032</t>
  </si>
  <si>
    <t>11:12:50</t>
  </si>
  <si>
    <t>REC-3172-YIG8-336895</t>
  </si>
  <si>
    <t>11:05:38</t>
  </si>
  <si>
    <t>REC-1478-A4LM-167</t>
  </si>
  <si>
    <t>3902576</t>
  </si>
  <si>
    <t>0702433665</t>
  </si>
  <si>
    <t>11:02:30</t>
  </si>
  <si>
    <t>REC-3371-EFX5-210513</t>
  </si>
  <si>
    <t>10:50:51</t>
  </si>
  <si>
    <t>REC-3520-A1CH-304801</t>
  </si>
  <si>
    <t>10:30:54</t>
  </si>
  <si>
    <t>REC-4960-A1QG-130826</t>
  </si>
  <si>
    <t>10:30:50</t>
  </si>
  <si>
    <t>REC-7731-B239-5043</t>
  </si>
  <si>
    <t>10:30:00</t>
  </si>
  <si>
    <t>REC-4960-A1QG-130825</t>
  </si>
  <si>
    <t>09:51:36</t>
  </si>
  <si>
    <t>REC-3422-A3IU-664337</t>
  </si>
  <si>
    <t>09:27:35</t>
  </si>
  <si>
    <t>REC-4202-A16N-9737</t>
  </si>
  <si>
    <t>09:19:39</t>
  </si>
  <si>
    <t>REC-7492-A6NE-37156</t>
  </si>
  <si>
    <t>09:19:08</t>
  </si>
  <si>
    <t>REC-7492-A6NE-37155</t>
  </si>
  <si>
    <t>20210908</t>
  </si>
  <si>
    <t>18:27:51</t>
  </si>
  <si>
    <t>REC-011-JVA0-542925</t>
  </si>
  <si>
    <t>3901102</t>
  </si>
  <si>
    <t>2000025854</t>
  </si>
  <si>
    <t>17:25:57</t>
  </si>
  <si>
    <t>REC-7547-KAT6-76602</t>
  </si>
  <si>
    <t>16:55:01</t>
  </si>
  <si>
    <t>REC-3260-CTO1-74872</t>
  </si>
  <si>
    <t>16:49:42</t>
  </si>
  <si>
    <t>REC-3577-A1IU-185604</t>
  </si>
  <si>
    <t>16:32:01</t>
  </si>
  <si>
    <t>REC-3577-A1IU-185601</t>
  </si>
  <si>
    <t>16:28:33</t>
  </si>
  <si>
    <t>REC-008-PB64-400527</t>
  </si>
  <si>
    <t>16:15:37</t>
  </si>
  <si>
    <t>REC-3022-A364-159598</t>
  </si>
  <si>
    <t>REC-3422-A3IU-664489</t>
  </si>
  <si>
    <t>REC-3295-1T8A-227198</t>
  </si>
  <si>
    <t>14:07:30</t>
  </si>
  <si>
    <t>REC-944-ZF9M-231819</t>
  </si>
  <si>
    <t>3908726</t>
  </si>
  <si>
    <t>0915142947</t>
  </si>
  <si>
    <t>13:59:11</t>
  </si>
  <si>
    <t>REC-090-9SKJ-487637</t>
  </si>
  <si>
    <t>3909715</t>
  </si>
  <si>
    <t>0600908743</t>
  </si>
  <si>
    <t>12:34:21</t>
  </si>
  <si>
    <t>REC-072-TTF1-345050</t>
  </si>
  <si>
    <t>12:32:20</t>
  </si>
  <si>
    <t>REC-008-PB64-400503</t>
  </si>
  <si>
    <t>12:13:46</t>
  </si>
  <si>
    <t>REC-223-V7XD-314598</t>
  </si>
  <si>
    <t>12:13:13</t>
  </si>
  <si>
    <t>REC-223-V7XD-314597</t>
  </si>
  <si>
    <t>11:55:40</t>
  </si>
  <si>
    <t>REC-4963-A3A0-57549</t>
  </si>
  <si>
    <t>11:41:29</t>
  </si>
  <si>
    <t>REC-3109-TTH2-714957</t>
  </si>
  <si>
    <t>11:31:46</t>
  </si>
  <si>
    <t>REC-5001-A1C1-20472</t>
  </si>
  <si>
    <t>11:17:53</t>
  </si>
  <si>
    <t>REC-223-V7XD-314585</t>
  </si>
  <si>
    <t>REC-4866-A1XE-51830</t>
  </si>
  <si>
    <t>09:55:36</t>
  </si>
  <si>
    <t>REC-223-B7CD-623018</t>
  </si>
  <si>
    <t>09:22:22</t>
  </si>
  <si>
    <t>REC-072-AV01-27936</t>
  </si>
  <si>
    <t>20210909</t>
  </si>
  <si>
    <t>18:36:54</t>
  </si>
  <si>
    <t>REC-165-M8MT-686611</t>
  </si>
  <si>
    <t>18:22:31</t>
  </si>
  <si>
    <t>REC-072-KBN0-295386</t>
  </si>
  <si>
    <t>17:20:13</t>
  </si>
  <si>
    <t>REC-3182-YQHG-256284</t>
  </si>
  <si>
    <t>16:52:56</t>
  </si>
  <si>
    <t>REC-3187-A2UE-75320</t>
  </si>
  <si>
    <t>16:52:41</t>
  </si>
  <si>
    <t>REC-3143-AWFJ-359932</t>
  </si>
  <si>
    <t>15:58:04</t>
  </si>
  <si>
    <t>REC-048-AFEP-274138</t>
  </si>
  <si>
    <t>15:57:29</t>
  </si>
  <si>
    <t>REC-048-AFEP-274137</t>
  </si>
  <si>
    <t>15:25:26</t>
  </si>
  <si>
    <t>REC-348-1R2Q-476534</t>
  </si>
  <si>
    <t>14:24:54</t>
  </si>
  <si>
    <t>REC-5466-RP69-9075</t>
  </si>
  <si>
    <t>REC-4961-A24R-64249</t>
  </si>
  <si>
    <t>13:19:52</t>
  </si>
  <si>
    <t>REC-191-A381-104668</t>
  </si>
  <si>
    <t>13:07:13</t>
  </si>
  <si>
    <t>REC-090-ULDN-636200</t>
  </si>
  <si>
    <t>3909557</t>
  </si>
  <si>
    <t>LR1470780</t>
  </si>
  <si>
    <t>13:00:05</t>
  </si>
  <si>
    <t>REC-3182-YQHE-266424</t>
  </si>
  <si>
    <t>12:57:21</t>
  </si>
  <si>
    <t>REC-023-UPRP-381060</t>
  </si>
  <si>
    <t>REC-165-LOA2-188761</t>
  </si>
  <si>
    <t>11:43:56</t>
  </si>
  <si>
    <t>REC-061-A1AW-67774</t>
  </si>
  <si>
    <t>0923099865</t>
  </si>
  <si>
    <t>11:26:43</t>
  </si>
  <si>
    <t>REC-223-B7CD-623190</t>
  </si>
  <si>
    <t>10:21:46</t>
  </si>
  <si>
    <t>REC-3182-YQG9-307823</t>
  </si>
  <si>
    <t>07:35:23</t>
  </si>
  <si>
    <t>REC-5310-Z4YZ-84862</t>
  </si>
  <si>
    <t>20210910</t>
  </si>
  <si>
    <t>20:17:03</t>
  </si>
  <si>
    <t>REC-008-PB65-414303</t>
  </si>
  <si>
    <t>17:57:58</t>
  </si>
  <si>
    <t>REC-3182-YQHE-266558</t>
  </si>
  <si>
    <t>3909304</t>
  </si>
  <si>
    <t>0953811015</t>
  </si>
  <si>
    <t>17:11:03</t>
  </si>
  <si>
    <t>REC-3022-FNNL-574320</t>
  </si>
  <si>
    <t>16:38:41</t>
  </si>
  <si>
    <t>REC-096-DCIZ-490034</t>
  </si>
  <si>
    <t>REC-342-EBMO-317736</t>
  </si>
  <si>
    <t>15:42:45</t>
  </si>
  <si>
    <t>REC-342-VEHD-505410</t>
  </si>
  <si>
    <t>13:44:55</t>
  </si>
  <si>
    <t>REC-8017-B029-140435</t>
  </si>
  <si>
    <t>at-3362</t>
  </si>
  <si>
    <t>13:43:31</t>
  </si>
  <si>
    <t>REC-8017-B029-140411</t>
  </si>
  <si>
    <t>3909298</t>
  </si>
  <si>
    <t>12:41:25</t>
  </si>
  <si>
    <t>REC-3109-TTH2-715143</t>
  </si>
  <si>
    <t>11:41:40</t>
  </si>
  <si>
    <t>REC-536-TDSM-180422</t>
  </si>
  <si>
    <t>11:39:33</t>
  </si>
  <si>
    <t>REC-008-PB65-414210</t>
  </si>
  <si>
    <t>REC-096-LIO1-578965</t>
  </si>
  <si>
    <t>REC-3187-A2UE-75357</t>
  </si>
  <si>
    <t>20210911</t>
  </si>
  <si>
    <t>19:33:21</t>
  </si>
  <si>
    <t>REC-008-PB65-414378</t>
  </si>
  <si>
    <t>18:49:06</t>
  </si>
  <si>
    <t>REC-5635-A2YS-61018</t>
  </si>
  <si>
    <t>17:57:01</t>
  </si>
  <si>
    <t>REC-518-RI6W-454460</t>
  </si>
  <si>
    <t>17:19:16</t>
  </si>
  <si>
    <t>REC-3095-T359-458310</t>
  </si>
  <si>
    <t>15:59:22</t>
  </si>
  <si>
    <t>REC-3370-A6JI-295565</t>
  </si>
  <si>
    <t>3909265</t>
  </si>
  <si>
    <t>0911190569</t>
  </si>
  <si>
    <t>15:56:35</t>
  </si>
  <si>
    <t>REC-1374-B528-171421</t>
  </si>
  <si>
    <t>15:40:56</t>
  </si>
  <si>
    <t>REC-191-A381-170975</t>
  </si>
  <si>
    <t>14:22:02</t>
  </si>
  <si>
    <t>REC-049-A2U2-78712</t>
  </si>
  <si>
    <t>3907384</t>
  </si>
  <si>
    <t>0926950742</t>
  </si>
  <si>
    <t>14:19:12</t>
  </si>
  <si>
    <t>REC-518-RI6X-456086</t>
  </si>
  <si>
    <t>11:32:46</t>
  </si>
  <si>
    <t>REC-072-GPG1-237378</t>
  </si>
  <si>
    <t>20210912</t>
  </si>
  <si>
    <t>19:05:39</t>
  </si>
  <si>
    <t>REC-096-DCIZ-490116</t>
  </si>
  <si>
    <t>13:11:20</t>
  </si>
  <si>
    <t>REC-3187-YWS5-635133</t>
  </si>
  <si>
    <t>12:57:58</t>
  </si>
  <si>
    <t>REC-5328-A640-182696</t>
  </si>
  <si>
    <t>3909671</t>
  </si>
  <si>
    <t>0914801311</t>
  </si>
  <si>
    <t>REC-072-AV01-28411</t>
  </si>
  <si>
    <t>11:21:29</t>
  </si>
  <si>
    <t>REC-3109-TTH2-715264</t>
  </si>
  <si>
    <t>20210913</t>
  </si>
  <si>
    <t>16:16:11</t>
  </si>
  <si>
    <t>REC-4963-A3A0-222247</t>
  </si>
  <si>
    <t>16:04:42</t>
  </si>
  <si>
    <t>REC-061-AEU1-211638</t>
  </si>
  <si>
    <t>16:03:08</t>
  </si>
  <si>
    <t>REC-061-AEU1-211637</t>
  </si>
  <si>
    <t>15:53:48</t>
  </si>
  <si>
    <t>REC-3408-A13N-590051</t>
  </si>
  <si>
    <t>14:18:10</t>
  </si>
  <si>
    <t>REC-7078-T015-214668</t>
  </si>
  <si>
    <t>3909542</t>
  </si>
  <si>
    <t>0923190284</t>
  </si>
  <si>
    <t>13:30:45</t>
  </si>
  <si>
    <t>REC-072-AV01-28527</t>
  </si>
  <si>
    <t>12:36:28</t>
  </si>
  <si>
    <t>REC-5635-A2YS-61108</t>
  </si>
  <si>
    <t>12:32:34</t>
  </si>
  <si>
    <t>REC-5310-Z4YZ-208938</t>
  </si>
  <si>
    <t>11:46:17</t>
  </si>
  <si>
    <t>REC-3023-IZCF-608862</t>
  </si>
  <si>
    <t>10:44:06</t>
  </si>
  <si>
    <t>REC-5695-A2E3-42208</t>
  </si>
  <si>
    <t>10:43:09</t>
  </si>
  <si>
    <t>REC-048-QNCI-654630</t>
  </si>
  <si>
    <t>3903855</t>
  </si>
  <si>
    <t>0916526288</t>
  </si>
  <si>
    <t>10:12:34</t>
  </si>
  <si>
    <t>REC-3370-A6JI-295641</t>
  </si>
  <si>
    <t>09:19:52</t>
  </si>
  <si>
    <t>REC-7550-KAT9-193602</t>
  </si>
  <si>
    <t>09:03:59</t>
  </si>
  <si>
    <t>REC-3392-A39W-444506</t>
  </si>
  <si>
    <t>20210914</t>
  </si>
  <si>
    <t>20:23:20</t>
  </si>
  <si>
    <t>REC-3187-A2UB-188373</t>
  </si>
  <si>
    <t>18:52:06</t>
  </si>
  <si>
    <t>REC-3187-A2UE-75759</t>
  </si>
  <si>
    <t>17:11:41</t>
  </si>
  <si>
    <t>REC-3023-IZCF-609009</t>
  </si>
  <si>
    <t>16:49:36</t>
  </si>
  <si>
    <t>REC-3808-A3Z9-556499</t>
  </si>
  <si>
    <t>16:43:01</t>
  </si>
  <si>
    <t>REC-008-PB64-400824</t>
  </si>
  <si>
    <t>15:01:01</t>
  </si>
  <si>
    <t>REC-3022-A364-160113</t>
  </si>
  <si>
    <t>REC-191-A381-258119</t>
  </si>
  <si>
    <t>13:52:03</t>
  </si>
  <si>
    <t>REC-342-VEHD-505725</t>
  </si>
  <si>
    <t>13:40:15</t>
  </si>
  <si>
    <t>REC-5310-Z4YZ-254630</t>
  </si>
  <si>
    <t>13:33:27</t>
  </si>
  <si>
    <t>REC-072-KBN0-295693</t>
  </si>
  <si>
    <t>3900242</t>
  </si>
  <si>
    <t>0923599104</t>
  </si>
  <si>
    <t>12:39:19</t>
  </si>
  <si>
    <t>REC-3033-M7YF-86736</t>
  </si>
  <si>
    <t>12:36:52</t>
  </si>
  <si>
    <t>REC-5635-A2YS-61261</t>
  </si>
  <si>
    <t>12:07:01</t>
  </si>
  <si>
    <t>REC-342-EBMO-318088</t>
  </si>
  <si>
    <t>REC-355-N45U-612273</t>
  </si>
  <si>
    <t>11:21:13</t>
  </si>
  <si>
    <t>REC-3295-1T8E-253328</t>
  </si>
  <si>
    <t>11:21:02</t>
  </si>
  <si>
    <t>REC-3295-1T8E-253327</t>
  </si>
  <si>
    <t>11:19:03</t>
  </si>
  <si>
    <t>REC-3172-YIG8-337426</t>
  </si>
  <si>
    <t>REC-027-A40B-101067</t>
  </si>
  <si>
    <t>REC-7305-RQ50-9604</t>
  </si>
  <si>
    <t>3909724</t>
  </si>
  <si>
    <t>0904003589</t>
  </si>
  <si>
    <t>20210915</t>
  </si>
  <si>
    <t>19:46:03</t>
  </si>
  <si>
    <t>REC-4814-FSJ9-311101</t>
  </si>
  <si>
    <t>at-3365</t>
  </si>
  <si>
    <t>19:15:52</t>
  </si>
  <si>
    <t>REC-7828-MB00-14248</t>
  </si>
  <si>
    <t>18:33:52</t>
  </si>
  <si>
    <t>REC-674-3K2R-1505164</t>
  </si>
  <si>
    <t>17:39:35</t>
  </si>
  <si>
    <t>REC-810-5CAY-459083</t>
  </si>
  <si>
    <t>REC-090-ULDN-636929</t>
  </si>
  <si>
    <t>16:06:30</t>
  </si>
  <si>
    <t>REC-7270-A6FJ-11377</t>
  </si>
  <si>
    <t>14:30:08</t>
  </si>
  <si>
    <t>REC-7492-A6NE-38018</t>
  </si>
  <si>
    <t>13:35:53</t>
  </si>
  <si>
    <t>REC-5585-A2XB-99407</t>
  </si>
  <si>
    <t>12:52:40</t>
  </si>
  <si>
    <t>REC-4257-A219-184005</t>
  </si>
  <si>
    <t>12:38:33</t>
  </si>
  <si>
    <t>REC-3172-LIO4-272130</t>
  </si>
  <si>
    <t>11:52:58</t>
  </si>
  <si>
    <t>REC-3370-A6JI-295896</t>
  </si>
  <si>
    <t>11:37:35</t>
  </si>
  <si>
    <t>REC-223-V7XD-315633</t>
  </si>
  <si>
    <t>11:18:21</t>
  </si>
  <si>
    <t>REC-049-A2U2-78983</t>
  </si>
  <si>
    <t>REC-3371-LD0C-327469</t>
  </si>
  <si>
    <t>09:54:13</t>
  </si>
  <si>
    <t>REC-536-TDSM-180895</t>
  </si>
  <si>
    <t>20210916</t>
  </si>
  <si>
    <t>19:31:59</t>
  </si>
  <si>
    <t>REC-3187-A2UB-188693</t>
  </si>
  <si>
    <t>18:15:22</t>
  </si>
  <si>
    <t>REC-096-LIO1-579666</t>
  </si>
  <si>
    <t>3908183</t>
  </si>
  <si>
    <t>0909372930</t>
  </si>
  <si>
    <t>17:39:56</t>
  </si>
  <si>
    <t>REC-043-HXVM-333830</t>
  </si>
  <si>
    <t>17:37:43</t>
  </si>
  <si>
    <t>REC-3512-A4FC-310677</t>
  </si>
  <si>
    <t>16:50:47</t>
  </si>
  <si>
    <t>REC-4235-A1BQ-31094</t>
  </si>
  <si>
    <t>16:44:41</t>
  </si>
  <si>
    <t>REC-3172-YIHD-277759</t>
  </si>
  <si>
    <t>15:55:52</t>
  </si>
  <si>
    <t>REC-3392-A39W-444947</t>
  </si>
  <si>
    <t>15:55:20</t>
  </si>
  <si>
    <t>REC-072-AJ3R-279224</t>
  </si>
  <si>
    <t>14:56:16</t>
  </si>
  <si>
    <t>REC-3172-YIGY-300961</t>
  </si>
  <si>
    <t>14:52:27</t>
  </si>
  <si>
    <t>REC-4010-LOP1-335403</t>
  </si>
  <si>
    <t>14:03:58</t>
  </si>
  <si>
    <t>REC-5276-A2G3-257969</t>
  </si>
  <si>
    <t>13:20:16</t>
  </si>
  <si>
    <t>REC-5310-Z4YZ-330628</t>
  </si>
  <si>
    <t>3909751</t>
  </si>
  <si>
    <t>0919835132</t>
  </si>
  <si>
    <t>12:42:00</t>
  </si>
  <si>
    <t>REC-072-KBN0-295960</t>
  </si>
  <si>
    <t>12:31:51</t>
  </si>
  <si>
    <t>REC-663-2ITH-398458</t>
  </si>
  <si>
    <t>11:59:15</t>
  </si>
  <si>
    <t>REC-3187-A2UB-188584</t>
  </si>
  <si>
    <t>3909672</t>
  </si>
  <si>
    <t>0993121959001</t>
  </si>
  <si>
    <t>11:42:54</t>
  </si>
  <si>
    <t>REC-3200-SAMD-295799</t>
  </si>
  <si>
    <t>REC-241-BEJD-603369</t>
  </si>
  <si>
    <t>10:51:37</t>
  </si>
  <si>
    <t>REC-5008-A28V-121683</t>
  </si>
  <si>
    <t>3901908</t>
  </si>
  <si>
    <t>0919093138</t>
  </si>
  <si>
    <t>REC-223-B7CD-624220</t>
  </si>
  <si>
    <t>09:28:32</t>
  </si>
  <si>
    <t>REC-7433-PR32-316886</t>
  </si>
  <si>
    <t>08:14:39</t>
  </si>
  <si>
    <t>REC-4934-A1ZV-313677</t>
  </si>
  <si>
    <t>20210917</t>
  </si>
  <si>
    <t>17:31:10</t>
  </si>
  <si>
    <t>REC-342-VEHD-506197</t>
  </si>
  <si>
    <t>17:30:33</t>
  </si>
  <si>
    <t>REC-342-VEHD-506196</t>
  </si>
  <si>
    <t>17:03:21</t>
  </si>
  <si>
    <t>REC-3295-1T8D-197847</t>
  </si>
  <si>
    <t>16:52:37</t>
  </si>
  <si>
    <t>REC-3370-A6JI-296253</t>
  </si>
  <si>
    <t>3909742</t>
  </si>
  <si>
    <t>0703749515</t>
  </si>
  <si>
    <t>16:50:52</t>
  </si>
  <si>
    <t>REC-7984-A772-379814</t>
  </si>
  <si>
    <t>15:37:10</t>
  </si>
  <si>
    <t>REC-620-CHS1-418163</t>
  </si>
  <si>
    <t>15:34:23</t>
  </si>
  <si>
    <t>REC-3301-CTQ4-375583</t>
  </si>
  <si>
    <t>15:00:21</t>
  </si>
  <si>
    <t>REC-3187-A2UE-76014</t>
  </si>
  <si>
    <t>12:27:23</t>
  </si>
  <si>
    <t>REC-342-EBMO-318685</t>
  </si>
  <si>
    <t>12:24:09</t>
  </si>
  <si>
    <t>REC-3371-EFX5-211765</t>
  </si>
  <si>
    <t>12:13:24</t>
  </si>
  <si>
    <t>REC-7786-LV24-387</t>
  </si>
  <si>
    <t>3909558</t>
  </si>
  <si>
    <t>0924384167001</t>
  </si>
  <si>
    <t>10:17:58</t>
  </si>
  <si>
    <t>REC-3095-T359-458750</t>
  </si>
  <si>
    <t>09:56:45</t>
  </si>
  <si>
    <t>REC-609-A3AI-120223</t>
  </si>
  <si>
    <t>20210918</t>
  </si>
  <si>
    <t>14:57:46</t>
  </si>
  <si>
    <t>REC-3095-T359-458856</t>
  </si>
  <si>
    <t>12:08:25</t>
  </si>
  <si>
    <t>REC-223-V7XD-316365</t>
  </si>
  <si>
    <t>11:12:05</t>
  </si>
  <si>
    <t>REC-3187-A2UB-188843</t>
  </si>
  <si>
    <t>at-3369</t>
  </si>
  <si>
    <t>10:55:13</t>
  </si>
  <si>
    <t>REC-8026-B346-4889</t>
  </si>
  <si>
    <t>3909110</t>
  </si>
  <si>
    <t>1308104957</t>
  </si>
  <si>
    <t>10:03:42</t>
  </si>
  <si>
    <t>REC-3095-T359-458818</t>
  </si>
  <si>
    <t>20210919</t>
  </si>
  <si>
    <t>REC-3792-A24Z-600651</t>
  </si>
  <si>
    <t>14:47:22</t>
  </si>
  <si>
    <t>REC-3182-YQHE-267551</t>
  </si>
  <si>
    <t>12:42:33</t>
  </si>
  <si>
    <t>REC-3187-A2UB-188982</t>
  </si>
  <si>
    <t>10:59:18</t>
  </si>
  <si>
    <t>REC-3182-YQHE-267511</t>
  </si>
  <si>
    <t>10:24:34</t>
  </si>
  <si>
    <t>REC-3200-SAMD-295989</t>
  </si>
  <si>
    <t>20210920</t>
  </si>
  <si>
    <t>18:47:34</t>
  </si>
  <si>
    <t>REC-5635-A2YS-62335</t>
  </si>
  <si>
    <t>18:05:27</t>
  </si>
  <si>
    <t>REC-944-ZF9M-232704</t>
  </si>
  <si>
    <t>17:55:17</t>
  </si>
  <si>
    <t>REC-226-B7CC-756894</t>
  </si>
  <si>
    <t>17:47:08</t>
  </si>
  <si>
    <t>REC-6397-A5XK-33643</t>
  </si>
  <si>
    <t>REC-3295-1T8E-253769</t>
  </si>
  <si>
    <t>17:33:46</t>
  </si>
  <si>
    <t>REC-1116-B138-2764</t>
  </si>
  <si>
    <t>15:17:39</t>
  </si>
  <si>
    <t>REC-3533-A4H5-407485</t>
  </si>
  <si>
    <t>15:00:19</t>
  </si>
  <si>
    <t>REC-3022-FNNL-575140</t>
  </si>
  <si>
    <t>13:28:08</t>
  </si>
  <si>
    <t>REC-3533-CP5G-367373</t>
  </si>
  <si>
    <t>12:45:24</t>
  </si>
  <si>
    <t>REC-049-A2U2-79400</t>
  </si>
  <si>
    <t>REC-5310-Z4YZ-451258</t>
  </si>
  <si>
    <t>REC-3370-A6JI-296542</t>
  </si>
  <si>
    <t>REC-049-A2U2-79357</t>
  </si>
  <si>
    <t>10:29:47</t>
  </si>
  <si>
    <t>REC-011-VD5Z-389145</t>
  </si>
  <si>
    <t>REC-3808-A3Z9-556856</t>
  </si>
  <si>
    <t>10:08:02</t>
  </si>
  <si>
    <t>REC-3370-A6JI-296527</t>
  </si>
  <si>
    <t>10:04:52</t>
  </si>
  <si>
    <t>REC-986-B099-7251</t>
  </si>
  <si>
    <t>10:03:40</t>
  </si>
  <si>
    <t>REC-986-B099-7250</t>
  </si>
  <si>
    <t>REC-3510-A4F9-273132</t>
  </si>
  <si>
    <t>08:28:02</t>
  </si>
  <si>
    <t>REC-5310-Z4YZ-434043</t>
  </si>
  <si>
    <t>07:49:22</t>
  </si>
  <si>
    <t>REC-5987-GFL4-432778</t>
  </si>
  <si>
    <t>20210921</t>
  </si>
  <si>
    <t>16:59:38</t>
  </si>
  <si>
    <t>REC-3172-LIO4-272749</t>
  </si>
  <si>
    <t>12:09:35</t>
  </si>
  <si>
    <t>REC-5796-A31Y-7244</t>
  </si>
  <si>
    <t>11:16:38</t>
  </si>
  <si>
    <t>REC-7786-LV24-393</t>
  </si>
  <si>
    <t>3909677</t>
  </si>
  <si>
    <t>0924384167</t>
  </si>
  <si>
    <t>10:05:39</t>
  </si>
  <si>
    <t>REC-4257-A219-184563</t>
  </si>
  <si>
    <t>20210922</t>
  </si>
  <si>
    <t>REC-7786-LV24-397</t>
  </si>
  <si>
    <t>at-3371</t>
  </si>
  <si>
    <t>10:16:43</t>
  </si>
  <si>
    <t>REC-7786-LV24-396</t>
  </si>
  <si>
    <t>at-3372</t>
  </si>
  <si>
    <t>20210923</t>
  </si>
  <si>
    <t>16:16:24</t>
  </si>
  <si>
    <t>REC-3784-ATA2-197535</t>
  </si>
  <si>
    <t>20210925</t>
  </si>
  <si>
    <t>18:23:22</t>
  </si>
  <si>
    <t>REC-011-JVA0-544522</t>
  </si>
  <si>
    <t>17:31:21</t>
  </si>
  <si>
    <t>REC-3370-A6JI-297266</t>
  </si>
  <si>
    <t>16:49:56</t>
  </si>
  <si>
    <t>REC-3792-A24Z-601242</t>
  </si>
  <si>
    <t>13:55:47</t>
  </si>
  <si>
    <t>REC-3370-A6JI-297237</t>
  </si>
  <si>
    <t>13:42:00</t>
  </si>
  <si>
    <t>REC-096-HG9K-334476</t>
  </si>
  <si>
    <t>3930136</t>
  </si>
  <si>
    <t>0929667764</t>
  </si>
  <si>
    <t>13:30:53</t>
  </si>
  <si>
    <t>REC-1338-B485-136</t>
  </si>
  <si>
    <t>REC-3187-A2UB-189658</t>
  </si>
  <si>
    <t>12:51:23</t>
  </si>
  <si>
    <t>REC-551-VOI8-637068</t>
  </si>
  <si>
    <t>12:27:27</t>
  </si>
  <si>
    <t>REC-3172-LIO7-141498</t>
  </si>
  <si>
    <t>11:28:36</t>
  </si>
  <si>
    <t>REC-008-PB65-415902</t>
  </si>
  <si>
    <t>11:17:06</t>
  </si>
  <si>
    <t>REC-4535-A1SZ-38157</t>
  </si>
  <si>
    <t>REC-986-B099-7429</t>
  </si>
  <si>
    <t>20210926</t>
  </si>
  <si>
    <t>09:52:33</t>
  </si>
  <si>
    <t>REC-4963-A3A0-633250</t>
  </si>
  <si>
    <t>20210927</t>
  </si>
  <si>
    <t>19:47:39</t>
  </si>
  <si>
    <t>REC-5310-Z4YZ-677318</t>
  </si>
  <si>
    <t>18:34:59</t>
  </si>
  <si>
    <t>REC-3520-A1CH-307189</t>
  </si>
  <si>
    <t>18:10:24</t>
  </si>
  <si>
    <t>REC-3422-A25Y-125013</t>
  </si>
  <si>
    <t>18:02:54</t>
  </si>
  <si>
    <t>REC-5585-RQ83-54716</t>
  </si>
  <si>
    <t>17:44:07</t>
  </si>
  <si>
    <t>REC-191-A381-672161</t>
  </si>
  <si>
    <t>3907475</t>
  </si>
  <si>
    <t>0992709987001</t>
  </si>
  <si>
    <t>17:43:09</t>
  </si>
  <si>
    <t>REC-191-A381-672116</t>
  </si>
  <si>
    <t>3907474</t>
  </si>
  <si>
    <t>17:13:39</t>
  </si>
  <si>
    <t>REC-3370-A6JI-297418</t>
  </si>
  <si>
    <t>3909862</t>
  </si>
  <si>
    <t>1308594470</t>
  </si>
  <si>
    <t>16:48:55</t>
  </si>
  <si>
    <t>REC-3187-YWS5-636457</t>
  </si>
  <si>
    <t>0901798579</t>
  </si>
  <si>
    <t>16:32:06</t>
  </si>
  <si>
    <t>REC-944-PR10-460421</t>
  </si>
  <si>
    <t>3909494</t>
  </si>
  <si>
    <t>0909663007</t>
  </si>
  <si>
    <t>16:25:19</t>
  </si>
  <si>
    <t>REC-049-A2U2-79944</t>
  </si>
  <si>
    <t>16:22:14</t>
  </si>
  <si>
    <t>REC-267-GPG4-417222</t>
  </si>
  <si>
    <t>16:00:07</t>
  </si>
  <si>
    <t>REC-568-YXPM-445512</t>
  </si>
  <si>
    <t>REC-3554-PTY2-664787</t>
  </si>
  <si>
    <t>15:31:12</t>
  </si>
  <si>
    <t>REC-3370-A6JI-297385</t>
  </si>
  <si>
    <t>15:17:03</t>
  </si>
  <si>
    <t>REC-342-EBMO-319780</t>
  </si>
  <si>
    <t>REC-342-EBMO-319776</t>
  </si>
  <si>
    <t>REC-096-ZU7N-284445</t>
  </si>
  <si>
    <t>REC-3172-YIHD-278588</t>
  </si>
  <si>
    <t>14:06:35</t>
  </si>
  <si>
    <t>REC-061-A6S3-228819</t>
  </si>
  <si>
    <t>13:16:46</t>
  </si>
  <si>
    <t>REC-536-2GEZ-377028</t>
  </si>
  <si>
    <t>13:16:16</t>
  </si>
  <si>
    <t>REC-3792-A24Z-601291</t>
  </si>
  <si>
    <t>12:53:18</t>
  </si>
  <si>
    <t>REC-355-J4YM-709776</t>
  </si>
  <si>
    <t>12:53:02</t>
  </si>
  <si>
    <t>REC-355-J4YM-709775</t>
  </si>
  <si>
    <t>12:25:15</t>
  </si>
  <si>
    <t>REC-3187-A2UB-189760</t>
  </si>
  <si>
    <t>12:08:00</t>
  </si>
  <si>
    <t>REC-4278-IOI5-654998</t>
  </si>
  <si>
    <t>11:37:40</t>
  </si>
  <si>
    <t>REC-3808-A3Z9-557287</t>
  </si>
  <si>
    <t>11:24:19</t>
  </si>
  <si>
    <t>REC-223-V7XD-317578</t>
  </si>
  <si>
    <t>REC-3512-A4FC-311765</t>
  </si>
  <si>
    <t>10:40:28</t>
  </si>
  <si>
    <t>REC-061-SPOX-313643</t>
  </si>
  <si>
    <t>10:34:12</t>
  </si>
  <si>
    <t>REC-3022-A364-161104</t>
  </si>
  <si>
    <t>09:43:46</t>
  </si>
  <si>
    <t>REC-4316-IOU4-646588</t>
  </si>
  <si>
    <t>20210928</t>
  </si>
  <si>
    <t>18:21:28</t>
  </si>
  <si>
    <t>REC-4164-A19X-183818</t>
  </si>
  <si>
    <t>18:08:51</t>
  </si>
  <si>
    <t>REC-3792-A39T-152986</t>
  </si>
  <si>
    <t>16:56:04</t>
  </si>
  <si>
    <t>REC-944-ZF9M-233256</t>
  </si>
  <si>
    <t>15:49:53</t>
  </si>
  <si>
    <t>REC-048-AFEP-275627</t>
  </si>
  <si>
    <t>15:00:01</t>
  </si>
  <si>
    <t>REC-3161-KURB-472431</t>
  </si>
  <si>
    <t>14:22:16</t>
  </si>
  <si>
    <t>REC-223-V7XD-317740</t>
  </si>
  <si>
    <t>14:17:28</t>
  </si>
  <si>
    <t>REC-3792-A24Z-601461</t>
  </si>
  <si>
    <t>3900170</t>
  </si>
  <si>
    <t>0914882667</t>
  </si>
  <si>
    <t>13:31:44</t>
  </si>
  <si>
    <t>REC-3182-YQHE-268320</t>
  </si>
  <si>
    <t>13:17:36</t>
  </si>
  <si>
    <t>REC-7276-RQ45-695462</t>
  </si>
  <si>
    <t>13:12:18</t>
  </si>
  <si>
    <t>REC-061-A1BW-86154</t>
  </si>
  <si>
    <t>12:36:35</t>
  </si>
  <si>
    <t>REC-5466-RP69-9504</t>
  </si>
  <si>
    <t>11:59:52</t>
  </si>
  <si>
    <t>REC-3182-YQG9-308831</t>
  </si>
  <si>
    <t>11:47:05</t>
  </si>
  <si>
    <t>REC-4392-A1LW-41494</t>
  </si>
  <si>
    <t>REC-061-A6S3-228869</t>
  </si>
  <si>
    <t>10:55:09</t>
  </si>
  <si>
    <t>REC-3370-A6JI-297488</t>
  </si>
  <si>
    <t>10:50:13</t>
  </si>
  <si>
    <t>REC-3784-ATA2-197696</t>
  </si>
  <si>
    <t>10:27:25</t>
  </si>
  <si>
    <t>REC-2004-CNH2-623959</t>
  </si>
  <si>
    <t>20210929</t>
  </si>
  <si>
    <t>18:49:12</t>
  </si>
  <si>
    <t>REC-095-AJSE-713763</t>
  </si>
  <si>
    <t>18:08:06</t>
  </si>
  <si>
    <t>REC-7779-SS95-739826</t>
  </si>
  <si>
    <t>18:06:56</t>
  </si>
  <si>
    <t>REC-7779-SS95-739777</t>
  </si>
  <si>
    <t>16:30:51</t>
  </si>
  <si>
    <t>REC-4960-A1QG-133275</t>
  </si>
  <si>
    <t>16:15:04</t>
  </si>
  <si>
    <t>REC-611-HYM3-123556</t>
  </si>
  <si>
    <t>14:38:29</t>
  </si>
  <si>
    <t>REC-223-B7CD-625963</t>
  </si>
  <si>
    <t>14:32:10</t>
  </si>
  <si>
    <t>REC-008-PB65-416202</t>
  </si>
  <si>
    <t>13:59:59</t>
  </si>
  <si>
    <t>REC-049-A2U2-80109</t>
  </si>
  <si>
    <t>12:43:14</t>
  </si>
  <si>
    <t>REC-3260-CTO1-725745</t>
  </si>
  <si>
    <t>12:42:44</t>
  </si>
  <si>
    <t>REC-348-AB9D-186196</t>
  </si>
  <si>
    <t>11:33:13</t>
  </si>
  <si>
    <t>REC-5310-Z4YZ-722291</t>
  </si>
  <si>
    <t>10:40:20</t>
  </si>
  <si>
    <t>REC-3201-Y46O-468771</t>
  </si>
  <si>
    <t>10:04:37</t>
  </si>
  <si>
    <t>REC-7779-SS95-717294</t>
  </si>
  <si>
    <t>08:44:21</t>
  </si>
  <si>
    <t>REC-043-AFRE-320277</t>
  </si>
  <si>
    <t>07:05:27</t>
  </si>
  <si>
    <t>REC-7448-PR46-711970</t>
  </si>
  <si>
    <t>20210930</t>
  </si>
  <si>
    <t>20:39:02</t>
  </si>
  <si>
    <t>REC-061-ZT94-175549</t>
  </si>
  <si>
    <t>19:58:01</t>
  </si>
  <si>
    <t>REC-090-IRFP-626334</t>
  </si>
  <si>
    <t>19:46:41</t>
  </si>
  <si>
    <t>REC-7492-A6NE-39575</t>
  </si>
  <si>
    <t>19:42:32</t>
  </si>
  <si>
    <t>REC-3295-1T8D-198809</t>
  </si>
  <si>
    <t>19:07:17</t>
  </si>
  <si>
    <t>REC-3172-LIO7-141914</t>
  </si>
  <si>
    <t>18:37:13</t>
  </si>
  <si>
    <t>REC-3175-A3LN-167596</t>
  </si>
  <si>
    <t>18:18:59</t>
  </si>
  <si>
    <t>REC-3520-A1CH-307741</t>
  </si>
  <si>
    <t>REC-3182-YQG9-308961</t>
  </si>
  <si>
    <t>17:36:54</t>
  </si>
  <si>
    <t>REC-4164-A1LY-165622</t>
  </si>
  <si>
    <t>17:05:19</t>
  </si>
  <si>
    <t>REC-072-KBN0-296842</t>
  </si>
  <si>
    <t>15:22:06</t>
  </si>
  <si>
    <t>REC-3172-YIGY-301406</t>
  </si>
  <si>
    <t>14:28:05</t>
  </si>
  <si>
    <t>REC-4164-A1CB-146796</t>
  </si>
  <si>
    <t>REC-3200-SAMB-547131</t>
  </si>
  <si>
    <t>13:46:17</t>
  </si>
  <si>
    <t>REC-027-A40B-102509</t>
  </si>
  <si>
    <t>13:40:02</t>
  </si>
  <si>
    <t>REC-3370-A6JI-297744</t>
  </si>
  <si>
    <t>13:37:38</t>
  </si>
  <si>
    <t>REC-3172-LIO4-273504</t>
  </si>
  <si>
    <t>13:16:51</t>
  </si>
  <si>
    <t>REC-3200-SAMB-547121</t>
  </si>
  <si>
    <t>13:05:28</t>
  </si>
  <si>
    <t>REC-3422-A3IU-666515</t>
  </si>
  <si>
    <t>12:31:07</t>
  </si>
  <si>
    <t>REC-3095-T359-459689</t>
  </si>
  <si>
    <t>11:58:06</t>
  </si>
  <si>
    <t>REC-072-4PW8-235703</t>
  </si>
  <si>
    <t>3909403</t>
  </si>
  <si>
    <t>0910620970</t>
  </si>
  <si>
    <t>11:37:08</t>
  </si>
  <si>
    <t>REC-609-A3AI-121453</t>
  </si>
  <si>
    <t>10:57:00</t>
  </si>
  <si>
    <t>REC-986-B099-7629</t>
  </si>
  <si>
    <t>10:23:43</t>
  </si>
  <si>
    <t>REC-223-B7CD-626048</t>
  </si>
  <si>
    <t>3902611</t>
  </si>
  <si>
    <t>0914918982001</t>
  </si>
  <si>
    <t>10:13:27</t>
  </si>
  <si>
    <t>REC-5310-Z4YZ-750163</t>
  </si>
  <si>
    <t>IC-13930</t>
  </si>
  <si>
    <t>IC-13931</t>
  </si>
  <si>
    <t>IC-13932</t>
  </si>
  <si>
    <t>IC-13933</t>
  </si>
  <si>
    <t>IC-13934</t>
  </si>
  <si>
    <t>IC-13935</t>
  </si>
  <si>
    <t>IC-13936</t>
  </si>
  <si>
    <t>IC-13937</t>
  </si>
  <si>
    <t>IC-13938</t>
  </si>
  <si>
    <t>IC-13939</t>
  </si>
  <si>
    <t>IC-13940</t>
  </si>
  <si>
    <t>IC-13941</t>
  </si>
  <si>
    <t>IC-13942</t>
  </si>
  <si>
    <t>IC-13971</t>
  </si>
  <si>
    <t>IC-14041</t>
  </si>
  <si>
    <t>IC-14042</t>
  </si>
  <si>
    <t>IC-14043</t>
  </si>
  <si>
    <t>IC-14044</t>
  </si>
  <si>
    <t>IC-14045</t>
  </si>
  <si>
    <t>IC-14046</t>
  </si>
  <si>
    <t>IC-14047</t>
  </si>
  <si>
    <t>IC-14048</t>
  </si>
  <si>
    <t>IC-14049</t>
  </si>
  <si>
    <t>IC-14050</t>
  </si>
  <si>
    <t>IC-14051</t>
  </si>
  <si>
    <t>IC-14052</t>
  </si>
  <si>
    <t>IC-14053</t>
  </si>
  <si>
    <t>IC-14054</t>
  </si>
  <si>
    <t>IC-14055</t>
  </si>
  <si>
    <t>IC-14056</t>
  </si>
  <si>
    <t>IC-14058</t>
  </si>
  <si>
    <t>IC-14059</t>
  </si>
  <si>
    <t>IC-14060</t>
  </si>
  <si>
    <t>IC-14061</t>
  </si>
  <si>
    <t>IC-14062</t>
  </si>
  <si>
    <t>IC-14063</t>
  </si>
  <si>
    <t>IC-14064</t>
  </si>
  <si>
    <t>IC-14065</t>
  </si>
  <si>
    <t>IC-14066</t>
  </si>
  <si>
    <t>IC-14068</t>
  </si>
  <si>
    <t>IC-14069</t>
  </si>
  <si>
    <t>IC-14070</t>
  </si>
  <si>
    <t>IC-14071</t>
  </si>
  <si>
    <t>IC-14262</t>
  </si>
  <si>
    <t>IC-14096</t>
  </si>
  <si>
    <t>IC-14097</t>
  </si>
  <si>
    <t>IC-14098</t>
  </si>
  <si>
    <t>IC-14099</t>
  </si>
  <si>
    <t>IC-14100</t>
  </si>
  <si>
    <t>IC-14101</t>
  </si>
  <si>
    <t>IC-14102</t>
  </si>
  <si>
    <t>IC-14103</t>
  </si>
  <si>
    <t>IC-14104</t>
  </si>
  <si>
    <t>IC-14105</t>
  </si>
  <si>
    <t>IC-14106</t>
  </si>
  <si>
    <t>IC-14107</t>
  </si>
  <si>
    <t>IC-14108</t>
  </si>
  <si>
    <t>IC-14109</t>
  </si>
  <si>
    <t>IC-14110</t>
  </si>
  <si>
    <t>IC-14111</t>
  </si>
  <si>
    <t>IC-14112</t>
  </si>
  <si>
    <t>IC-14138</t>
  </si>
  <si>
    <t>IC-14139</t>
  </si>
  <si>
    <t>IC-14140</t>
  </si>
  <si>
    <t>IC-14141</t>
  </si>
  <si>
    <t>IC-14142</t>
  </si>
  <si>
    <t>IC-14143</t>
  </si>
  <si>
    <t>IC-14144</t>
  </si>
  <si>
    <t>IC-14145</t>
  </si>
  <si>
    <t>IC-14146</t>
  </si>
  <si>
    <t>IC-14147</t>
  </si>
  <si>
    <t>IC-14148</t>
  </si>
  <si>
    <t>IC-14149</t>
  </si>
  <si>
    <t>IC-14150</t>
  </si>
  <si>
    <t>IC-14151</t>
  </si>
  <si>
    <t>IC-14152</t>
  </si>
  <si>
    <t>IC-14200</t>
  </si>
  <si>
    <t>IC-14201</t>
  </si>
  <si>
    <t>IC-14202</t>
  </si>
  <si>
    <t>IC-14203</t>
  </si>
  <si>
    <t>IC-14204</t>
  </si>
  <si>
    <t>IC-14205</t>
  </si>
  <si>
    <t>IC-14206</t>
  </si>
  <si>
    <t>IC-14207</t>
  </si>
  <si>
    <t>IC-14208</t>
  </si>
  <si>
    <t>IC-14209</t>
  </si>
  <si>
    <t>IC-14210</t>
  </si>
  <si>
    <t>IC-14211</t>
  </si>
  <si>
    <t>IC-14212</t>
  </si>
  <si>
    <t>IC-14213</t>
  </si>
  <si>
    <t>IC-14214</t>
  </si>
  <si>
    <t>IC-14215</t>
  </si>
  <si>
    <t>IC-14216</t>
  </si>
  <si>
    <t>IC-14217</t>
  </si>
  <si>
    <t>IC-14218</t>
  </si>
  <si>
    <t>IC-14219</t>
  </si>
  <si>
    <t>IC-14220</t>
  </si>
  <si>
    <t>IC-14221</t>
  </si>
  <si>
    <t>IC-14222</t>
  </si>
  <si>
    <t xml:space="preserve">Fact#: 369836-372498 Rec#: 20046 ZAVALA TORO CRUZ SISIBEL </t>
  </si>
  <si>
    <t xml:space="preserve">Fact#: 369905-372564 Rec#: 20047 FRANCO RODRIGUEZ FEDERICO ENRIQUE </t>
  </si>
  <si>
    <t xml:space="preserve">Fact#: 371876 Rec#: 20048 BEATRIZ MARIA DEL CARMEN PACHECO BALLESTEROS </t>
  </si>
  <si>
    <t xml:space="preserve">Fact#: 370009-372663 Rec#: 20049 MEDINA FLORES DANIEL FRANCISCO </t>
  </si>
  <si>
    <t xml:space="preserve">Fact#: 373479 Rec#: 20050 SALINAS PUCUNA ABIGAIL GABRIELA </t>
  </si>
  <si>
    <t xml:space="preserve">Fact#: 372135 Rec#: 20051 ESPINOZA ZUNIGA ISABEL MARIA </t>
  </si>
  <si>
    <t xml:space="preserve">Fact#: 367457-370071-372726 Rec#: 20052 LEON VILLALVA JUAN CARLOS </t>
  </si>
  <si>
    <t xml:space="preserve">Fact#: 366391-369033-371696 Rec#: 20053 BERNABE LEONEL MARCILLO MARCILLO </t>
  </si>
  <si>
    <t xml:space="preserve">Fact#: 372768 Rec#: 20054 CEDENO ANGULO JAIRO RENE </t>
  </si>
  <si>
    <t xml:space="preserve">Fact#: 372390 Rec#: 20055 ROBALINO VALENCIA  SPARTA SUSANA  </t>
  </si>
  <si>
    <t xml:space="preserve">Fact#: 367105-369728-372397 Rec#: 20056 MACAS CHAUCA CARLOS ALBERTO </t>
  </si>
  <si>
    <t xml:space="preserve">Fact#: 367095-369718-372387 Rec#: 20057 ORTEGA CHAVEZ JUANA ALEJANDRINA </t>
  </si>
  <si>
    <t xml:space="preserve">Fact#: 370546-373202 Rec#: 20058 JIMENEZ JIMENEZ GABRIEL BENANCIO </t>
  </si>
  <si>
    <t xml:space="preserve">Fact#: 370351-373002 Rec#: 34320 PALMA ZAMAR CESAR EMILIO </t>
  </si>
  <si>
    <t xml:space="preserve">Fact#: 369447-372118 Rec#: 20059 DUCHI ALCOSER JHONNY FERNANDO  </t>
  </si>
  <si>
    <t xml:space="preserve">Fact#: 372338 Rec#: 20060 CRUZ MONTANO CLAUDIA JOHANNA </t>
  </si>
  <si>
    <t xml:space="preserve">Fact#: 372097 Rec#: 20061 FLORES MARTINEZ RAQUEL VERONICA </t>
  </si>
  <si>
    <t xml:space="preserve">Fact#: 373297 Rec#: 20062 ORTIZ HIDALGO FRANNLIN GEOVANNY </t>
  </si>
  <si>
    <t xml:space="preserve">Fact#: 322610-336776-339769-343312-346340-348790 Rec#: 20063 CONZAELECT S.A.  </t>
  </si>
  <si>
    <t xml:space="preserve">Fact#: 322609-325366-336775-339768-343311-346339-348789 Rec#: 20064 CONZAELECT S.A.  </t>
  </si>
  <si>
    <t xml:space="preserve">Fact#: 373446 Rec#: 20065 PINTO VERA MERCEDES ALEXANDRA </t>
  </si>
  <si>
    <t xml:space="preserve">Fact#: 373483 Rec#: 20066 LOPEZ ORTEGA ROCIO DEL CARMEN </t>
  </si>
  <si>
    <t xml:space="preserve">Fact#: 373246 Rec#: 20067 RIVERA MARMOLEJO EDGAR ADRIAN </t>
  </si>
  <si>
    <t xml:space="preserve">Fact#: 371417 Rec#: 20068 GREI DOLORES  DELGADO FARIA </t>
  </si>
  <si>
    <t xml:space="preserve">Fact#: 370062-372717 Rec#: 20069 NEIRA CUENCA MAGNER RICHARD </t>
  </si>
  <si>
    <t xml:space="preserve">Fact#: 5475 Rec#: 20070 TIO ALVAREZ ADRIAN </t>
  </si>
  <si>
    <t xml:space="preserve">Fact#: 372116 Rec#: 20071 YANEZ ARROYO LUIS ALBERTO </t>
  </si>
  <si>
    <t xml:space="preserve">Fact#: 372664 Rec#: 20072 MENDIETA VILLALVA ROSA MARIA </t>
  </si>
  <si>
    <t xml:space="preserve">Fact#: 372540 Rec#: 20073 ALZAMORA ALVARADO HECTOR JAVIER </t>
  </si>
  <si>
    <t xml:space="preserve">Fact#: 364761-367325-369940 Rec#: 20074 PAREDES TORRES ANGELA DEL ROSARIO </t>
  </si>
  <si>
    <t xml:space="preserve">Fact#: 371942 Rec#: 20076 MINO DOYLET YOLANDA ABIGAIL </t>
  </si>
  <si>
    <t xml:space="preserve">Fact#: 366424-369066-371730 Rec#: 20077 RAMIRO RAMON TOALA GARCIA </t>
  </si>
  <si>
    <t xml:space="preserve">Fact#: 371423 Rec#: 20078 OSCAR HUMBERTO  BRITO GUILLEN </t>
  </si>
  <si>
    <t xml:space="preserve">Fact#: 372583 Rec#: 20079 AVILES PEREZ ALFONSO </t>
  </si>
  <si>
    <t xml:space="preserve">Fact#: 369968-372626 Rec#: 20080 PONCE BURGOS NORMA ISABEL  </t>
  </si>
  <si>
    <t xml:space="preserve">Fact#: 369969-372627 Rec#: 20081 PONCE BURGOS NORMA ISABEL  </t>
  </si>
  <si>
    <t xml:space="preserve">Fact#: 372422 Rec#: 20082 HERNANDEZ MARIA ISABEL </t>
  </si>
  <si>
    <t xml:space="preserve">Fact#: 371057 Rec#: 20083 VIOSCULPT ECUADOR S.A. </t>
  </si>
  <si>
    <t xml:space="preserve">Fact#: 366487-369132-371795 Rec#: 20084 EDWIN ANDRES REYES TOALA </t>
  </si>
  <si>
    <t xml:space="preserve">Fact#: 369928-372587 Rec#: 20086 PERALTA RODRIGUEZ MARLON SANTIAGO </t>
  </si>
  <si>
    <t xml:space="preserve">Fact#: 371403 Rec#: 20087 CAROLA MISHEL ABISAAB MEDINA </t>
  </si>
  <si>
    <t xml:space="preserve">Fact#: 371537 Rec#: 20088 CESAR AUGUSTO BAQUERIZO AROSEMENA </t>
  </si>
  <si>
    <t xml:space="preserve">Fact#: 369786-372455 Rec#: 20089 INFANTE MINDIOLA JULIA MARLENE </t>
  </si>
  <si>
    <t xml:space="preserve">Fact#: 371501-371502 Rec#: 34365 LUIS DANIEL CHIANG GUERRERO </t>
  </si>
  <si>
    <t xml:space="preserve">Fact#: 369318-371985 Rec#: 20090 VASQUEZ AYALA MARIA DE LOURDES </t>
  </si>
  <si>
    <t xml:space="preserve">Fact#: 370590-373249 Rec#: 20091 GRACIA LOOR ANGEL FRANCISCO </t>
  </si>
  <si>
    <t xml:space="preserve">Fact#: 369400-372071 Rec#: 20092 VALENCIA VICTOR HUGO </t>
  </si>
  <si>
    <t xml:space="preserve">Fact#: 367339-369956-372613 Rec#: 20093 PARRAGA JOSE JUAN </t>
  </si>
  <si>
    <t xml:space="preserve">Fact#: 370123-372778 Rec#: 20094 ZAPATA ROMERO ROBERTO DRUVAL </t>
  </si>
  <si>
    <t xml:space="preserve">Fact#: 372386 Rec#: 20095 TENORIO PRECIADO SUSANA MIRELLA </t>
  </si>
  <si>
    <t xml:space="preserve">Fact#: 367991-370608-373268 Rec#: 20096 ORRALA LINDAO CARMEN DEL ROCIO </t>
  </si>
  <si>
    <t xml:space="preserve">Fact#: 369910-372569 Rec#: 20097 VARGAS PARRALES CARLOS JORGE </t>
  </si>
  <si>
    <t xml:space="preserve">Fact#: 367491-370104-372758 Rec#: 20098 MORA FUENTES ALONSO GABRIEL </t>
  </si>
  <si>
    <t xml:space="preserve">Fact#: 372078 Rec#: 20099 BAÑOS BARRAGAN FLOR AMERICA </t>
  </si>
  <si>
    <t xml:space="preserve">Fact#: 371895 Rec#: 20100 PEDRO ROBERTO MERELLO LOPEZ </t>
  </si>
  <si>
    <t xml:space="preserve">Fact#: 370748-373402 Rec#: 20101 PANGAY BUSTAMANTE BRYAN GONZALO </t>
  </si>
  <si>
    <t xml:space="preserve">Fact#: 369287-371953 Rec#: 20102 MARTEN CABALLERO NILDA </t>
  </si>
  <si>
    <t xml:space="preserve">Fact#: 371154 Rec#: 20103 SEGURIDAD &amp; PROTECCION TECNICA SEPROTECSECURITY CIA. LTDA.  </t>
  </si>
  <si>
    <t xml:space="preserve">Fact#: 371455 Rec#: 20104 ENCALADA SANCHEZ NIEVES ELIZABETH </t>
  </si>
  <si>
    <t xml:space="preserve">Fact#: 368905-371569 Rec#: 20105 WILLIAN JULIAN ESPINOZA CADENA </t>
  </si>
  <si>
    <t xml:space="preserve">Fact#: 371635 Rec#: 20106 ANDREA CANAHUATI CHAIN </t>
  </si>
  <si>
    <t xml:space="preserve">Fact#: 368952-371615 Rec#: 20107 GLORIA GABRIELA VARGAS ACUÑA </t>
  </si>
  <si>
    <t xml:space="preserve">Fact#: 371209 Rec#: 20108 MENDOZA VELEZ CARLOS DAMIAN </t>
  </si>
  <si>
    <t xml:space="preserve">Fact#: 372996 Rec#: 20109 MENDOZA VELEZ CARLOS DAMIAN </t>
  </si>
  <si>
    <t xml:space="preserve">Fact#: 370943 Rec#: 20110 ALLINPUBLICIDAD&amp;MARKETING S A </t>
  </si>
  <si>
    <t xml:space="preserve">Fact#: 373103 Rec#: 20111 GARCIA RUIZ ALEX ISRAEL </t>
  </si>
  <si>
    <t xml:space="preserve">Fact#: 372852 Rec#: 20112 SORIA LAMAN HARRY SUN </t>
  </si>
  <si>
    <t xml:space="preserve">Fact#: 373247 Rec#: 20113 MARURI GUERRA RAUL ENRIQUE </t>
  </si>
  <si>
    <t xml:space="preserve">Fact#: 372719 Rec#: 20114 FLOREZ QUINTERO DIEGO ERNESTO </t>
  </si>
  <si>
    <t xml:space="preserve">Fact#: 371384 Rec#: 20115 EDDY MANUEL CHAVEZ CEDEÑO </t>
  </si>
  <si>
    <t xml:space="preserve">Fact#: 367166-369788-372457 Rec#: 20116 MARIN CESAR EDUARDO </t>
  </si>
  <si>
    <t xml:space="preserve">Fact#: 366420-369062-371726 Rec#: 20117 LUIS FERNANDO RODRIGUEZ TAPIA </t>
  </si>
  <si>
    <t xml:space="preserve">Fact#: 370108-372763 Rec#: 20118 GOMEZ ALCIVAR RUBER GIL </t>
  </si>
  <si>
    <t xml:space="preserve">Fact#: 370349-373000 Rec#: 20119 OVIEDO OVIEDO MANUEL ALFREDO </t>
  </si>
  <si>
    <t xml:space="preserve">Fact#: 5227-5473 Rec#: 20120 TORRES MOPOSITA ELIANA ESTEFANIA </t>
  </si>
  <si>
    <t xml:space="preserve">Fact#: 369634-372302 Rec#: 20121 CEDENO VILLAVICENCIO ROBERTO ANTONIO </t>
  </si>
  <si>
    <t xml:space="preserve">Fact#: 366646-369284-371950 Rec#: 20122 TAMAYO CARABALLOSO LISANDRA MERCEDES </t>
  </si>
  <si>
    <t xml:space="preserve">Fact#: 371522 Rec#: 20123 MARIA PIEDAD MONTALVAN CAMPOVERDE </t>
  </si>
  <si>
    <t xml:space="preserve">Fact#: 361376-363929-366516 Rec#: 20124 YULEXI ANDREA ANGULO ROSALES </t>
  </si>
  <si>
    <t xml:space="preserve">Fact#: 372781 Rec#: 20125 PRECIADO SALVATIERRA PATRICIA PAOLA </t>
  </si>
  <si>
    <t xml:space="preserve">Fact#: 372063 Rec#: 20126 TOMALA SANCAN JORGE LUIS </t>
  </si>
  <si>
    <t xml:space="preserve">Fact#: 372353 Rec#: 20127 ANZULES LEMA JUAN GABRIEL </t>
  </si>
  <si>
    <t xml:space="preserve">Fact#: 371670 Rec#: 20128 LENIN ANTONIO SARABIA ORELLANA </t>
  </si>
  <si>
    <t xml:space="preserve">Fact#: 372377 Rec#: 20129 BORBOR VILLON ALEX ALEJANDRO </t>
  </si>
  <si>
    <t xml:space="preserve">Fact#: 372668 Rec#: 20130 VILLAMAR CARRANZA MARISOL DEL PILAR </t>
  </si>
  <si>
    <t xml:space="preserve">Fact#: 369573-372243 Rec#: 20131 RUIZ JORDAN TERESA DE JESUS </t>
  </si>
  <si>
    <t xml:space="preserve">Fact#: 369686-372354 Rec#: 20132 VALENCIA MEDINA JOSE RICARDO </t>
  </si>
  <si>
    <t xml:space="preserve">Fact#: 372687 Rec#: 20133 LEON GARCIA MARCELA VERONICA </t>
  </si>
  <si>
    <t xml:space="preserve">Fact#: 372857 Rec#: 20134 PADILLA ALVAREZ JUAN LEONARDO </t>
  </si>
  <si>
    <t xml:space="preserve">Fact#: 367152-369774-372444 Rec#: 20135 VERA VELOZ LISSETTE IRENE </t>
  </si>
  <si>
    <t xml:space="preserve">Fact#: 366064-368711-371379 Rec#: 20136 ELSIE RUTH  ZERDA BARRENO </t>
  </si>
  <si>
    <t xml:space="preserve">Fact#: 373228 Rec#: 20137 CHAVEZ MORA RITA TERESA </t>
  </si>
  <si>
    <t xml:space="preserve">Fact#: 370619-373281 Rec#: 20138 VELOZ VERA FERNANDO GREGORIO </t>
  </si>
  <si>
    <t xml:space="preserve">Fact#: 371134 Rec#: 20139 LOPEZ FLOREZ CARLOS RAFAEL </t>
  </si>
  <si>
    <t xml:space="preserve">Fact#: 363834-366425-369067 Rec#: 20140 SEGUNDO ELEUTERIO OROVIO COROZO </t>
  </si>
  <si>
    <t xml:space="preserve">Fact#: 367918-370535-373189 Rec#: 20141 MONTERO ESCALANTE DANNY ARVID </t>
  </si>
  <si>
    <t xml:space="preserve">Fact#: 372647 Rec#: 20142 RIVADENEIRA ZAMBRANO ANGEL FAUSTO </t>
  </si>
  <si>
    <t xml:space="preserve">Fact#: 372556 Rec#: 20143 CASTRO AGUA MARLON JOSE </t>
  </si>
  <si>
    <t xml:space="preserve">Fact#: 368457-371102 Rec#: 20144 VARGAS RIPALDA GONZALO XAVIER </t>
  </si>
  <si>
    <t xml:space="preserve">Fact#: 372384 Rec#: 20145 ORTEGA ARGUELLO GISELLA LORENA </t>
  </si>
  <si>
    <t>IC-14223</t>
  </si>
  <si>
    <t>BCO PACIFICO MES DE OCTUBRE</t>
  </si>
  <si>
    <t xml:space="preserve">VALLE TIGREROS CRISTHIAN ANDRE          </t>
  </si>
  <si>
    <t xml:space="preserve">TECNOLOGIAS DE BUSINESS SA  T           </t>
  </si>
  <si>
    <t xml:space="preserve">CENTRO EDUCATIVO EL ATENEO SA           </t>
  </si>
  <si>
    <t xml:space="preserve">DULCOSTA SA                             </t>
  </si>
  <si>
    <t xml:space="preserve">GRANDA JATIVA MONICA ROSANA             </t>
  </si>
  <si>
    <t xml:space="preserve">COELLO PANCHANA SAMUEL ISAAC            </t>
  </si>
  <si>
    <t xml:space="preserve">VIVANCO BALLESTEROS CARMEN JAN          </t>
  </si>
  <si>
    <t xml:space="preserve">GAVINO LARREATEGUI  JUAN ALFRE          </t>
  </si>
  <si>
    <t>CAROLINA DEL ROCIO GRANDA BARZ</t>
  </si>
  <si>
    <t>WESTERN UNION MES DE OCTUBRE</t>
  </si>
  <si>
    <t>20211001</t>
  </si>
  <si>
    <t>20:23:54</t>
  </si>
  <si>
    <t>REC-4301-IAI1-814316</t>
  </si>
  <si>
    <t>18:30:04</t>
  </si>
  <si>
    <t>REC-4301-IAI1-811861</t>
  </si>
  <si>
    <t>16:42:42</t>
  </si>
  <si>
    <t>REC-944-PR10-460804</t>
  </si>
  <si>
    <t>16:12:57</t>
  </si>
  <si>
    <t>REC-096-HG9K-334847</t>
  </si>
  <si>
    <t>16:12:17</t>
  </si>
  <si>
    <t>REC-3371-EGEG-294777</t>
  </si>
  <si>
    <t>3907374</t>
  </si>
  <si>
    <t>0922063623</t>
  </si>
  <si>
    <t>15:29:55</t>
  </si>
  <si>
    <t>REC-518-RI6W-455753</t>
  </si>
  <si>
    <t>15:27:50</t>
  </si>
  <si>
    <t>REC-046-A3YA-152952</t>
  </si>
  <si>
    <t>3945227</t>
  </si>
  <si>
    <t>0915510028</t>
  </si>
  <si>
    <t>14:51:15</t>
  </si>
  <si>
    <t>REC-342-EBMO-320386</t>
  </si>
  <si>
    <t>14:12:16</t>
  </si>
  <si>
    <t>REC-245-BEJI-713951</t>
  </si>
  <si>
    <t>14:00:00</t>
  </si>
  <si>
    <t>REC-4654-ART3-799871</t>
  </si>
  <si>
    <t>13:58:10</t>
  </si>
  <si>
    <t>REC-7828-MB00-15024</t>
  </si>
  <si>
    <t>13:31:33</t>
  </si>
  <si>
    <t>REC-5105-A2B3-1248</t>
  </si>
  <si>
    <t>3909503</t>
  </si>
  <si>
    <t>0916040231</t>
  </si>
  <si>
    <t>13:18:48</t>
  </si>
  <si>
    <t>REC-3295-1T8A-228158</t>
  </si>
  <si>
    <t>13:11:49</t>
  </si>
  <si>
    <t>REC-3371-EGEG-294741</t>
  </si>
  <si>
    <t>12:54:46</t>
  </si>
  <si>
    <t>REC-5585-A2XB-100915</t>
  </si>
  <si>
    <t>12:49:59</t>
  </si>
  <si>
    <t>REC-3784-ATA2-197851</t>
  </si>
  <si>
    <t>12:42:23</t>
  </si>
  <si>
    <t>REC-536-2GEZ-377395</t>
  </si>
  <si>
    <t>12:41:46</t>
  </si>
  <si>
    <t>REC-348-AB9D-186498</t>
  </si>
  <si>
    <t>REC-061-SPOX-313865</t>
  </si>
  <si>
    <t>11:53:56</t>
  </si>
  <si>
    <t>REC-4910-A22F-35795</t>
  </si>
  <si>
    <t>REC-3172-LIO5-586045</t>
  </si>
  <si>
    <t>11:24:41</t>
  </si>
  <si>
    <t>REC-678-3V18-599245</t>
  </si>
  <si>
    <t>10:43:34</t>
  </si>
  <si>
    <t>REC-585-ZQVC-482110</t>
  </si>
  <si>
    <t>09:50:48</t>
  </si>
  <si>
    <t>REC-4202-A16N-9854</t>
  </si>
  <si>
    <t>20211002</t>
  </si>
  <si>
    <t>20:00:13</t>
  </si>
  <si>
    <t>REC-3187-YWS5-636827</t>
  </si>
  <si>
    <t>3907448</t>
  </si>
  <si>
    <t>0917421661</t>
  </si>
  <si>
    <t>19:21:22</t>
  </si>
  <si>
    <t>REC-3370-A6JI-298102</t>
  </si>
  <si>
    <t>17:59:48</t>
  </si>
  <si>
    <t>REC-027-AJSJ-590157</t>
  </si>
  <si>
    <t>17:34:25</t>
  </si>
  <si>
    <t>REC-008-PB65-416528</t>
  </si>
  <si>
    <t>17:26:11</t>
  </si>
  <si>
    <t>REC-3022-FNNL-576250</t>
  </si>
  <si>
    <t>17:24:48</t>
  </si>
  <si>
    <t>REC-3095-T359-459882</t>
  </si>
  <si>
    <t>17:06:30</t>
  </si>
  <si>
    <t>REC-096-HG9K-334926</t>
  </si>
  <si>
    <t>3930295</t>
  </si>
  <si>
    <t>0916518293</t>
  </si>
  <si>
    <t>REC-3792-A39T-153511</t>
  </si>
  <si>
    <t>15:52:22</t>
  </si>
  <si>
    <t>REC-3200-SAMK-258020</t>
  </si>
  <si>
    <t>REC-046-A3YA-153019</t>
  </si>
  <si>
    <t>15:38:00</t>
  </si>
  <si>
    <t>REC-7641-ATR1-15067</t>
  </si>
  <si>
    <t>15:22:07</t>
  </si>
  <si>
    <t>REC-678-3V18-599341</t>
  </si>
  <si>
    <t>14:20:59</t>
  </si>
  <si>
    <t>REC-5762-FE91-829052</t>
  </si>
  <si>
    <t>14:00:23</t>
  </si>
  <si>
    <t>REC-390-BBF4-337270</t>
  </si>
  <si>
    <t>13:36:35</t>
  </si>
  <si>
    <t>REC-3371-LD0C-328853</t>
  </si>
  <si>
    <t>13:35:20</t>
  </si>
  <si>
    <t>REC-3371-LD0C-328852</t>
  </si>
  <si>
    <t>12:42:04</t>
  </si>
  <si>
    <t>REC-4960-A1QG-133590</t>
  </si>
  <si>
    <t>12:38:53</t>
  </si>
  <si>
    <t>REC-585-VR9E-527764</t>
  </si>
  <si>
    <t>12:14:13</t>
  </si>
  <si>
    <t>REC-3295-1TWC-247188</t>
  </si>
  <si>
    <t>12:05:32</t>
  </si>
  <si>
    <t>REC-355-J4YM-710315</t>
  </si>
  <si>
    <t>12:03:23</t>
  </si>
  <si>
    <t>REC-3421-A2OB-481373</t>
  </si>
  <si>
    <t>11:43:09</t>
  </si>
  <si>
    <t>REC-7542-PS29-823436</t>
  </si>
  <si>
    <t>11:18:50</t>
  </si>
  <si>
    <t>REC-224-B7CE-34931</t>
  </si>
  <si>
    <t>10:56:50</t>
  </si>
  <si>
    <t>REC-7277-RQ46-821349</t>
  </si>
  <si>
    <t>3909726</t>
  </si>
  <si>
    <t>0909513285</t>
  </si>
  <si>
    <t>10:48:38</t>
  </si>
  <si>
    <t>REC-4190-A11N-1489754</t>
  </si>
  <si>
    <t>10:29:04</t>
  </si>
  <si>
    <t>REC-348-AB9D-186652</t>
  </si>
  <si>
    <t>10:23:44</t>
  </si>
  <si>
    <t>REC-3520-A1CH-307969</t>
  </si>
  <si>
    <t>10:14:03</t>
  </si>
  <si>
    <t>REC-3189-YWSY-186895</t>
  </si>
  <si>
    <t>09:29:58</t>
  </si>
  <si>
    <t>REC-191-A381-817643</t>
  </si>
  <si>
    <t>09:09:08</t>
  </si>
  <si>
    <t>REC-585-VR9E-527708</t>
  </si>
  <si>
    <t>08:57:43</t>
  </si>
  <si>
    <t>REC-4866-A1XE-816616</t>
  </si>
  <si>
    <t>20211003</t>
  </si>
  <si>
    <t>18:35:32</t>
  </si>
  <si>
    <t>REC-3022-A364-161904</t>
  </si>
  <si>
    <t>16:11:33</t>
  </si>
  <si>
    <t>REC-5310-Z4YZ-847436</t>
  </si>
  <si>
    <t>REC-390-SB17-621722</t>
  </si>
  <si>
    <t>13:48:54</t>
  </si>
  <si>
    <t>REC-5585-A2XB-101139</t>
  </si>
  <si>
    <t>13:18:08</t>
  </si>
  <si>
    <t>REC-7828-MB00-15140</t>
  </si>
  <si>
    <t>12:35:17</t>
  </si>
  <si>
    <t>REC-3412-PTE5-843560</t>
  </si>
  <si>
    <t>REC-7100-A69T-23515</t>
  </si>
  <si>
    <t>10:19:03</t>
  </si>
  <si>
    <t>REC-3161-KURB-472969</t>
  </si>
  <si>
    <t>3909899</t>
  </si>
  <si>
    <t>0917734329</t>
  </si>
  <si>
    <t>09:39:08</t>
  </si>
  <si>
    <t>REC-3422-A25Y-125449</t>
  </si>
  <si>
    <t>09:07:43</t>
  </si>
  <si>
    <t>REC-2004-CNH2-624430</t>
  </si>
  <si>
    <t>09:05:27</t>
  </si>
  <si>
    <t>REC-5635-A2YS-63630</t>
  </si>
  <si>
    <t>20211004</t>
  </si>
  <si>
    <t>19:56:57</t>
  </si>
  <si>
    <t>REC-342-EBMO-320724</t>
  </si>
  <si>
    <t>18:25:20</t>
  </si>
  <si>
    <t>REC-7911-A7NS-1122</t>
  </si>
  <si>
    <t>18:06:37</t>
  </si>
  <si>
    <t>REC-3172-LIO7-142344</t>
  </si>
  <si>
    <t>17:56:23</t>
  </si>
  <si>
    <t>REC-7451-QPQ1-30314</t>
  </si>
  <si>
    <t>17:53:40</t>
  </si>
  <si>
    <t>REC-3187-A2UB-190501</t>
  </si>
  <si>
    <t>17:38:24</t>
  </si>
  <si>
    <t>REC-046-AFER-652425</t>
  </si>
  <si>
    <t>17:34:05</t>
  </si>
  <si>
    <t>REC-611-HYM3-123935</t>
  </si>
  <si>
    <t>17:10:19</t>
  </si>
  <si>
    <t>REC-3792-A24Z-602180</t>
  </si>
  <si>
    <t>16:59:39</t>
  </si>
  <si>
    <t>REC-3187-A2UE-77433</t>
  </si>
  <si>
    <t>0801866203</t>
  </si>
  <si>
    <t>REC-7608-PS84-908373</t>
  </si>
  <si>
    <t>16:33:55</t>
  </si>
  <si>
    <t>REC-3360-IPEN-253147</t>
  </si>
  <si>
    <t>16:14:45</t>
  </si>
  <si>
    <t>REC-3371-A1DS-242294</t>
  </si>
  <si>
    <t>15:43:06</t>
  </si>
  <si>
    <t>REC-3422-A3IU-666772</t>
  </si>
  <si>
    <t>15:34:50</t>
  </si>
  <si>
    <t>REC-3022-A364-162089</t>
  </si>
  <si>
    <t>13:25:01</t>
  </si>
  <si>
    <t>REC-944-ZF9M-233644</t>
  </si>
  <si>
    <t>3930235</t>
  </si>
  <si>
    <t>1301958474</t>
  </si>
  <si>
    <t>12:53:06</t>
  </si>
  <si>
    <t>REC-4717-FRZ4-888995</t>
  </si>
  <si>
    <t>12:47:41</t>
  </si>
  <si>
    <t>REC-3187-YWS5-636858</t>
  </si>
  <si>
    <t>12:46:06</t>
  </si>
  <si>
    <t>REC-4620-A1TY-888331</t>
  </si>
  <si>
    <t>12:39:49</t>
  </si>
  <si>
    <t>REC-3022-FNNL-576366</t>
  </si>
  <si>
    <t>12:27:46</t>
  </si>
  <si>
    <t>REC-1199-B278-1283</t>
  </si>
  <si>
    <t>3909701</t>
  </si>
  <si>
    <t>0922855978</t>
  </si>
  <si>
    <t>REC-3370-A6JI-298216</t>
  </si>
  <si>
    <t>11:26:59</t>
  </si>
  <si>
    <t>REC-3295-1T8E-254516</t>
  </si>
  <si>
    <t>11:25:11</t>
  </si>
  <si>
    <t>REC-3792-A24Z-602043</t>
  </si>
  <si>
    <t>11:21:44</t>
  </si>
  <si>
    <t>REC-4963-A3A0-879281</t>
  </si>
  <si>
    <t>11:07:23</t>
  </si>
  <si>
    <t>REC-4235-A1BQ-31138</t>
  </si>
  <si>
    <t>3909753</t>
  </si>
  <si>
    <t>0916564768</t>
  </si>
  <si>
    <t>10:37:56</t>
  </si>
  <si>
    <t>REC-1143-B183-872801</t>
  </si>
  <si>
    <t>10:28:14</t>
  </si>
  <si>
    <t>REC-7305-RQ50-9985</t>
  </si>
  <si>
    <t>3903671</t>
  </si>
  <si>
    <t>0906012786</t>
  </si>
  <si>
    <t>10:17:43</t>
  </si>
  <si>
    <t>REC-4966-A3Z7-869623</t>
  </si>
  <si>
    <t>REC-5987-GFL4-868928</t>
  </si>
  <si>
    <t>09:50:15</t>
  </si>
  <si>
    <t>REC-4007-OIT2-866020</t>
  </si>
  <si>
    <t>REC-678-3V18-599384</t>
  </si>
  <si>
    <t>09:06:32</t>
  </si>
  <si>
    <t>REC-8026-B346-5587</t>
  </si>
  <si>
    <t>20211005</t>
  </si>
  <si>
    <t>19:34:01</t>
  </si>
  <si>
    <t>REC-3187-A2UB-190653</t>
  </si>
  <si>
    <t>18:53:42</t>
  </si>
  <si>
    <t>REC-5643-AA10-969424</t>
  </si>
  <si>
    <t>18:44:17</t>
  </si>
  <si>
    <t>REC-096-LIO1-581315</t>
  </si>
  <si>
    <t>18:21:27</t>
  </si>
  <si>
    <t>REC-097-AJSC-526384</t>
  </si>
  <si>
    <t>18:20:54</t>
  </si>
  <si>
    <t>REC-097-AJSC-526383</t>
  </si>
  <si>
    <t>18:01:29</t>
  </si>
  <si>
    <t>REC-3023-IZCF-611011</t>
  </si>
  <si>
    <t>16:56:27</t>
  </si>
  <si>
    <t>REC-4942-A1Z4-962461</t>
  </si>
  <si>
    <t>16:55:36</t>
  </si>
  <si>
    <t>REC-4942-A1Z4-962409</t>
  </si>
  <si>
    <t>16:50:33</t>
  </si>
  <si>
    <t>REC-3187-YWS5-636995</t>
  </si>
  <si>
    <t>15:55:41</t>
  </si>
  <si>
    <t>REC-090-IRFP-626842</t>
  </si>
  <si>
    <t>15:48:27</t>
  </si>
  <si>
    <t>REC-7529-A12D-34017</t>
  </si>
  <si>
    <t>15:32:52</t>
  </si>
  <si>
    <t>REC-3421-A2OB-481708</t>
  </si>
  <si>
    <t>3909778</t>
  </si>
  <si>
    <t>0801012345</t>
  </si>
  <si>
    <t>15:27:25</t>
  </si>
  <si>
    <t>REC-049-A2U2-80583</t>
  </si>
  <si>
    <t>0920203007</t>
  </si>
  <si>
    <t>15:26:40</t>
  </si>
  <si>
    <t>REC-049-A2U2-80582</t>
  </si>
  <si>
    <t>3906658</t>
  </si>
  <si>
    <t>0913797981001</t>
  </si>
  <si>
    <t>15:16:53</t>
  </si>
  <si>
    <t>REC-072-TTF1-347126</t>
  </si>
  <si>
    <t>14:57:08</t>
  </si>
  <si>
    <t>REC-3295-1T8E-254643</t>
  </si>
  <si>
    <t>14:43:13</t>
  </si>
  <si>
    <t>REC-569-YXPK-1507596</t>
  </si>
  <si>
    <t>14:31:37</t>
  </si>
  <si>
    <t>REC-3172-LIO5-586257</t>
  </si>
  <si>
    <t>13:44:57</t>
  </si>
  <si>
    <t>REC-678-3V18-599570</t>
  </si>
  <si>
    <t>13:37:21</t>
  </si>
  <si>
    <t>REC-5909-PRA3-948718</t>
  </si>
  <si>
    <t>12:28:10</t>
  </si>
  <si>
    <t>REC-3370-A6JI-298394</t>
  </si>
  <si>
    <t>12:18:07</t>
  </si>
  <si>
    <t>REC-3172-YIGY-301720</t>
  </si>
  <si>
    <t>12:08:21</t>
  </si>
  <si>
    <t>REC-4910-A22F-35945</t>
  </si>
  <si>
    <t>12:01:12</t>
  </si>
  <si>
    <t>REC-072-AV01-31301</t>
  </si>
  <si>
    <t>11:54:22</t>
  </si>
  <si>
    <t>REC-011-VD5Z-390670</t>
  </si>
  <si>
    <t>REC-3371-EGEG-295015</t>
  </si>
  <si>
    <t>REC-518-RI71-209532</t>
  </si>
  <si>
    <t>11:20:30</t>
  </si>
  <si>
    <t>REC-609-A1M3-354046</t>
  </si>
  <si>
    <t>11:18:24</t>
  </si>
  <si>
    <t>REC-3175-C8JC-345212</t>
  </si>
  <si>
    <t>11:07:22</t>
  </si>
  <si>
    <t>REC-223-V7XD-318532</t>
  </si>
  <si>
    <t>11:06:04</t>
  </si>
  <si>
    <t>REC-4164-A19X-184330</t>
  </si>
  <si>
    <t>10:54:35</t>
  </si>
  <si>
    <t>REC-4202-A16N-9877</t>
  </si>
  <si>
    <t>10:53:09</t>
  </si>
  <si>
    <t>REC-3182-YQHE-269009</t>
  </si>
  <si>
    <t>10:45:58</t>
  </si>
  <si>
    <t>REC-3175-A3LN-168183</t>
  </si>
  <si>
    <t>10:38:52</t>
  </si>
  <si>
    <t>REC-5987-GFL4-934130</t>
  </si>
  <si>
    <t>0950389783001</t>
  </si>
  <si>
    <t>10:26:11</t>
  </si>
  <si>
    <t>REC-5635-A2YS-63791</t>
  </si>
  <si>
    <t>09:27:27</t>
  </si>
  <si>
    <t>REC-3200-SAMD-297288</t>
  </si>
  <si>
    <t>09:09:23</t>
  </si>
  <si>
    <t>REC-224-B7CE-35198</t>
  </si>
  <si>
    <t>20211006</t>
  </si>
  <si>
    <t>19:16:20</t>
  </si>
  <si>
    <t>REC-5552-A944-14924</t>
  </si>
  <si>
    <t>18:40:44</t>
  </si>
  <si>
    <t>REC-011-VD5Z-390831</t>
  </si>
  <si>
    <t>18:28:19</t>
  </si>
  <si>
    <t>REC-4164-A19P-192498</t>
  </si>
  <si>
    <t>REC-609-A1M3-354315</t>
  </si>
  <si>
    <t>17:51:16</t>
  </si>
  <si>
    <t>REC-609-A1M3-354307</t>
  </si>
  <si>
    <t>16:06:09</t>
  </si>
  <si>
    <t>REC-3182-YQHG-259167</t>
  </si>
  <si>
    <t>15:59:28</t>
  </si>
  <si>
    <t>REC-3107-MHLP-252494</t>
  </si>
  <si>
    <t>REC-7492-A6NE-40281</t>
  </si>
  <si>
    <t>15:41:32</t>
  </si>
  <si>
    <t>REC-5585-A2XB-101821</t>
  </si>
  <si>
    <t>3909559</t>
  </si>
  <si>
    <t>0909354482</t>
  </si>
  <si>
    <t>15:37:58</t>
  </si>
  <si>
    <t>REC-3187-A2UE-77637</t>
  </si>
  <si>
    <t>15:36:15</t>
  </si>
  <si>
    <t>REC-061-AEU1-213091</t>
  </si>
  <si>
    <t>15:28:34</t>
  </si>
  <si>
    <t>REC-3214-A160-115107</t>
  </si>
  <si>
    <t>15:23:01</t>
  </si>
  <si>
    <t>REC-3808-A3Z9-558033</t>
  </si>
  <si>
    <t>14:39:54</t>
  </si>
  <si>
    <t>REC-096-HG9K-335382</t>
  </si>
  <si>
    <t>14:37:00</t>
  </si>
  <si>
    <t>REC-061-A6S4-172721</t>
  </si>
  <si>
    <t>14:25:52</t>
  </si>
  <si>
    <t>REC-4106-A13F-7071</t>
  </si>
  <si>
    <t>REC-4106-A13F-7070</t>
  </si>
  <si>
    <t>14:03:37</t>
  </si>
  <si>
    <t>REC-5680-PS51-997418</t>
  </si>
  <si>
    <t>13:50:40</t>
  </si>
  <si>
    <t>REC-4179-LOE1-996748</t>
  </si>
  <si>
    <t>13:47:38</t>
  </si>
  <si>
    <t>REC-191-A381-996626</t>
  </si>
  <si>
    <t>23923181</t>
  </si>
  <si>
    <t>0602150526001</t>
  </si>
  <si>
    <t>13:39:55</t>
  </si>
  <si>
    <t>REC-3170-YGVG-356012</t>
  </si>
  <si>
    <t>13:10:49</t>
  </si>
  <si>
    <t>REC-3201-Y46O-470060</t>
  </si>
  <si>
    <t>REC-090-ULDN-639454</t>
  </si>
  <si>
    <t>12:03:47</t>
  </si>
  <si>
    <t>REC-072-4PW8-236327</t>
  </si>
  <si>
    <t>REC-3187-A2UB-190710</t>
  </si>
  <si>
    <t>11:30:27</t>
  </si>
  <si>
    <t>REC-223-V7XD-318741</t>
  </si>
  <si>
    <t>10:48:56</t>
  </si>
  <si>
    <t>REC-3392-A39W-446662</t>
  </si>
  <si>
    <t>10:10:16</t>
  </si>
  <si>
    <t>REC-4960-A1QG-134021</t>
  </si>
  <si>
    <t>10:09:23</t>
  </si>
  <si>
    <t>REC-4960-A1QG-134020</t>
  </si>
  <si>
    <t>REC-7806-B391-2917</t>
  </si>
  <si>
    <t>09:56:38</t>
  </si>
  <si>
    <t>REC-348-1R2Q-479491</t>
  </si>
  <si>
    <t>09:29:50</t>
  </si>
  <si>
    <t>REC-7731-SS58-13082</t>
  </si>
  <si>
    <t>08:43:17</t>
  </si>
  <si>
    <t>REC-7751-LV17-4122</t>
  </si>
  <si>
    <t>08:01:19</t>
  </si>
  <si>
    <t>REC-5987-GFL4-974023</t>
  </si>
  <si>
    <t>3908251</t>
  </si>
  <si>
    <t>0912451648</t>
  </si>
  <si>
    <t>20211007</t>
  </si>
  <si>
    <t>18:44:18</t>
  </si>
  <si>
    <t>REC-096-DCIZ-491908</t>
  </si>
  <si>
    <t>17:17:45</t>
  </si>
  <si>
    <t>REC-223-V7XD-319046</t>
  </si>
  <si>
    <t>16:38:13</t>
  </si>
  <si>
    <t>REC-678-3V18-599808</t>
  </si>
  <si>
    <t>16:28:29</t>
  </si>
  <si>
    <t>REC-4257-A219-185916</t>
  </si>
  <si>
    <t>15:48:57</t>
  </si>
  <si>
    <t>REC-3161-KURB-473599</t>
  </si>
  <si>
    <t>15:43:31</t>
  </si>
  <si>
    <t>REC-4190-A11N-1490204</t>
  </si>
  <si>
    <t>15:35:31</t>
  </si>
  <si>
    <t>REC-3808-A3Z9-558125</t>
  </si>
  <si>
    <t>REC-3201-Y46O-470294</t>
  </si>
  <si>
    <t>3909770</t>
  </si>
  <si>
    <t>0909137127</t>
  </si>
  <si>
    <t>14:07:24</t>
  </si>
  <si>
    <t>REC-3187-A2UE-77730</t>
  </si>
  <si>
    <t>13:56:00</t>
  </si>
  <si>
    <t>REC-008-PB65-417163</t>
  </si>
  <si>
    <t>3909932</t>
  </si>
  <si>
    <t>0941740490</t>
  </si>
  <si>
    <t>13:27:23</t>
  </si>
  <si>
    <t>REC-7731-B239-6239</t>
  </si>
  <si>
    <t>13:04:07</t>
  </si>
  <si>
    <t>REC-223-B7CD-627104</t>
  </si>
  <si>
    <t>13:03:55</t>
  </si>
  <si>
    <t>REC-223-B7CD-627103</t>
  </si>
  <si>
    <t>12:50:05</t>
  </si>
  <si>
    <t>REC-072-AV01-31705</t>
  </si>
  <si>
    <t>12:44:09</t>
  </si>
  <si>
    <t>REC-3510-A4F9-274952</t>
  </si>
  <si>
    <t>12:34:58</t>
  </si>
  <si>
    <t>REC-5989-GFL6-35013</t>
  </si>
  <si>
    <t>REC-3512-A4FC-312923</t>
  </si>
  <si>
    <t>11:04:38</t>
  </si>
  <si>
    <t>REC-342-VEHD-508393</t>
  </si>
  <si>
    <t>11:04:08</t>
  </si>
  <si>
    <t>REC-342-VEHD-508392</t>
  </si>
  <si>
    <t>10:56:22</t>
  </si>
  <si>
    <t>REC-218-AYN0-338283</t>
  </si>
  <si>
    <t>09:37:43</t>
  </si>
  <si>
    <t>REC-5987-GFL4-22478</t>
  </si>
  <si>
    <t>08:54:54</t>
  </si>
  <si>
    <t>REC-072-AV01-31617</t>
  </si>
  <si>
    <t>20211008</t>
  </si>
  <si>
    <t>17:56:33</t>
  </si>
  <si>
    <t>REC-061-ZT94-175941</t>
  </si>
  <si>
    <t>REC-4934-A1ZV-77261</t>
  </si>
  <si>
    <t>3930403</t>
  </si>
  <si>
    <t>0911437275</t>
  </si>
  <si>
    <t>15:38:06</t>
  </si>
  <si>
    <t>REC-390-BBF4-337690</t>
  </si>
  <si>
    <t>13:16:17</t>
  </si>
  <si>
    <t>REC-090-IRFP-627273</t>
  </si>
  <si>
    <t>REC-3175-A3LN-168718</t>
  </si>
  <si>
    <t>11:09:05</t>
  </si>
  <si>
    <t>REC-904-A3FW-49239</t>
  </si>
  <si>
    <t>10:30:55</t>
  </si>
  <si>
    <t>REC-5635-A2YS-64130</t>
  </si>
  <si>
    <t>3909852</t>
  </si>
  <si>
    <t>0940877947</t>
  </si>
  <si>
    <t>10:27:11</t>
  </si>
  <si>
    <t>REC-611-J4ZN-536469</t>
  </si>
  <si>
    <t>3901132</t>
  </si>
  <si>
    <t>0923468862</t>
  </si>
  <si>
    <t>20211009</t>
  </si>
  <si>
    <t>19:27:51</t>
  </si>
  <si>
    <t>REC-4963-A3A0-103609</t>
  </si>
  <si>
    <t>3908064</t>
  </si>
  <si>
    <t>0921866422</t>
  </si>
  <si>
    <t>REC-4963-A3A0-103599</t>
  </si>
  <si>
    <t>REC-342-VEHD-508600</t>
  </si>
  <si>
    <t>17:23:26</t>
  </si>
  <si>
    <t>REC-7734-MAC1-22679</t>
  </si>
  <si>
    <t>REC-223-V7XD-319231</t>
  </si>
  <si>
    <t>12:49:45</t>
  </si>
  <si>
    <t>REC-3161-KURB-473819</t>
  </si>
  <si>
    <t>11:11:59</t>
  </si>
  <si>
    <t>REC-245-BEJI-714881</t>
  </si>
  <si>
    <t>10:31:05</t>
  </si>
  <si>
    <t>REC-7779-SS95-89370</t>
  </si>
  <si>
    <t>10:12:53</t>
  </si>
  <si>
    <t>REC-3182-YQG9-309755</t>
  </si>
  <si>
    <t>3909792</t>
  </si>
  <si>
    <t>0918126913</t>
  </si>
  <si>
    <t>20211010</t>
  </si>
  <si>
    <t>19:25:03</t>
  </si>
  <si>
    <t>REC-008-PB65-417480</t>
  </si>
  <si>
    <t>18:26:33</t>
  </si>
  <si>
    <t>REC-096-ZU7N-285595</t>
  </si>
  <si>
    <t>17:31:46</t>
  </si>
  <si>
    <t>REC-3370-A6JI-299042</t>
  </si>
  <si>
    <t>15:54:49</t>
  </si>
  <si>
    <t>REC-3187-YWS5-637340</t>
  </si>
  <si>
    <t>15:14:53</t>
  </si>
  <si>
    <t>REC-5585-RQ83-56191</t>
  </si>
  <si>
    <t>3908755</t>
  </si>
  <si>
    <t>0917217739</t>
  </si>
  <si>
    <t>14:43:12</t>
  </si>
  <si>
    <t>REC-3109-TTH2-717702</t>
  </si>
  <si>
    <t>20211011</t>
  </si>
  <si>
    <t>18:54:53</t>
  </si>
  <si>
    <t>REC-3792-A24Z-603161</t>
  </si>
  <si>
    <t>18:15:00</t>
  </si>
  <si>
    <t>REC-3187-A2UB-191278</t>
  </si>
  <si>
    <t>18:03:53</t>
  </si>
  <si>
    <t>REC-7492-A6NE-40716</t>
  </si>
  <si>
    <t>17:00:04</t>
  </si>
  <si>
    <t>REC-609-A3AI-122866</t>
  </si>
  <si>
    <t>16:56:03</t>
  </si>
  <si>
    <t>REC-543-U5H7-599417</t>
  </si>
  <si>
    <t>REC-944-ZF9M-234282</t>
  </si>
  <si>
    <t>16:52:17</t>
  </si>
  <si>
    <t>REC-536-2GEZ-378282</t>
  </si>
  <si>
    <t>16:26:25</t>
  </si>
  <si>
    <t>REC-3187-YWS5-637444</t>
  </si>
  <si>
    <t>16:23:05</t>
  </si>
  <si>
    <t>REC-072-KBN0-297647</t>
  </si>
  <si>
    <t>16:11:50</t>
  </si>
  <si>
    <t>REC-7100-A69T-24022</t>
  </si>
  <si>
    <t>15:42:18</t>
  </si>
  <si>
    <t>REC-048-QNCI-656478</t>
  </si>
  <si>
    <t>14:59:57</t>
  </si>
  <si>
    <t>REC-165-LOA2-191974</t>
  </si>
  <si>
    <t>14:57:21</t>
  </si>
  <si>
    <t>REC-3371-EGEG-295564</t>
  </si>
  <si>
    <t>14:51:07</t>
  </si>
  <si>
    <t>REC-072-AJ3R-282027</t>
  </si>
  <si>
    <t>14:02:44</t>
  </si>
  <si>
    <t>REC-4313-IAI9-145172</t>
  </si>
  <si>
    <t>REC-061-A13Z-59882</t>
  </si>
  <si>
    <t>11:02:10</t>
  </si>
  <si>
    <t>REC-3422-A3IU-667300</t>
  </si>
  <si>
    <t>10:27:02</t>
  </si>
  <si>
    <t>REC-4934-A1ZV-128742</t>
  </si>
  <si>
    <t>10:06:27</t>
  </si>
  <si>
    <t>REC-3023-IZCF-611492</t>
  </si>
  <si>
    <t>09:20:18</t>
  </si>
  <si>
    <t>REC-8023-SMB1-122579</t>
  </si>
  <si>
    <t>09:19:22</t>
  </si>
  <si>
    <t>REC-7057-A66Z-32812</t>
  </si>
  <si>
    <t>20211012</t>
  </si>
  <si>
    <t>19:16:02</t>
  </si>
  <si>
    <t>REC-223-V7XD-319636</t>
  </si>
  <si>
    <t>19:06:39</t>
  </si>
  <si>
    <t>REC-3412-PTE5-206283</t>
  </si>
  <si>
    <t>18:25:09</t>
  </si>
  <si>
    <t>REC-090-9SKJ-492355</t>
  </si>
  <si>
    <t>16:41:07</t>
  </si>
  <si>
    <t>REC-096-ZU7N-285815</t>
  </si>
  <si>
    <t>15:46:49</t>
  </si>
  <si>
    <t>REC-1978-C225-8</t>
  </si>
  <si>
    <t>15:33:24</t>
  </si>
  <si>
    <t>REC-944-LRJW-315728</t>
  </si>
  <si>
    <t>3903566</t>
  </si>
  <si>
    <t>0919917955</t>
  </si>
  <si>
    <t>14:24:39</t>
  </si>
  <si>
    <t>REC-3370-A6JI-299198</t>
  </si>
  <si>
    <t>14:04:52</t>
  </si>
  <si>
    <t>REC-090-9SKJ-492299</t>
  </si>
  <si>
    <t>13:27:20</t>
  </si>
  <si>
    <t>REC-3172-YIHD-279934</t>
  </si>
  <si>
    <t>3930372</t>
  </si>
  <si>
    <t>0922404777</t>
  </si>
  <si>
    <t>13:26:29</t>
  </si>
  <si>
    <t>REC-5311-A2GH-24542</t>
  </si>
  <si>
    <t>13:03:28</t>
  </si>
  <si>
    <t>REC-191-A381-184834</t>
  </si>
  <si>
    <t>12:29:58</t>
  </si>
  <si>
    <t>REC-1143-B183-183082</t>
  </si>
  <si>
    <t>12:01:50</t>
  </si>
  <si>
    <t>REC-3510-A4F9-275366</t>
  </si>
  <si>
    <t>3909691</t>
  </si>
  <si>
    <t>0901974147</t>
  </si>
  <si>
    <t>11:37:30</t>
  </si>
  <si>
    <t>REC-1129-B167-402</t>
  </si>
  <si>
    <t>11:21:48</t>
  </si>
  <si>
    <t>REC-551-VOI9-602091</t>
  </si>
  <si>
    <t>10:48:54</t>
  </si>
  <si>
    <t>REC-3520-A1CH-309346</t>
  </si>
  <si>
    <t>10:04:35</t>
  </si>
  <si>
    <t>REC-3022-A364-163022</t>
  </si>
  <si>
    <t>09:24:15</t>
  </si>
  <si>
    <t>REC-3189-YWSY-187561</t>
  </si>
  <si>
    <t>20211013</t>
  </si>
  <si>
    <t>18:38:20</t>
  </si>
  <si>
    <t>REC-095-AJSE-715516</t>
  </si>
  <si>
    <t>17:01:21</t>
  </si>
  <si>
    <t>REC-620-VWAG-147444</t>
  </si>
  <si>
    <t>16:16:19</t>
  </si>
  <si>
    <t>REC-3510-A4F9-275536</t>
  </si>
  <si>
    <t>3909336</t>
  </si>
  <si>
    <t>1721287363</t>
  </si>
  <si>
    <t>REC-5585-A2XB-102335</t>
  </si>
  <si>
    <t>15:32:48</t>
  </si>
  <si>
    <t>REC-008-PB65-417819</t>
  </si>
  <si>
    <t>0993113069001</t>
  </si>
  <si>
    <t>14:48:10</t>
  </si>
  <si>
    <t>REC-8026-B346-6197</t>
  </si>
  <si>
    <t>14:47:06</t>
  </si>
  <si>
    <t>REC-008-PB65-417798</t>
  </si>
  <si>
    <t>14:36:35</t>
  </si>
  <si>
    <t>REC-7828-MB00-15796</t>
  </si>
  <si>
    <t>14:24:11</t>
  </si>
  <si>
    <t>REC-543-U5H7-599585</t>
  </si>
  <si>
    <t>13:03:42</t>
  </si>
  <si>
    <t>REC-072-TTF1-347721</t>
  </si>
  <si>
    <t>12:48:46</t>
  </si>
  <si>
    <t>REC-5695-A2E3-44307</t>
  </si>
  <si>
    <t>12:39:07</t>
  </si>
  <si>
    <t>REC-008-PB65-417771</t>
  </si>
  <si>
    <t>11:57:47</t>
  </si>
  <si>
    <t>REC-3182-YQHG-259794</t>
  </si>
  <si>
    <t>11:55:51</t>
  </si>
  <si>
    <t>REC-5310-Z4YZ-225491</t>
  </si>
  <si>
    <t>11:41:14</t>
  </si>
  <si>
    <t>REC-518-RI6W-456749</t>
  </si>
  <si>
    <t>3903228</t>
  </si>
  <si>
    <t>1305192492</t>
  </si>
  <si>
    <t>REC-678-3V18-600241</t>
  </si>
  <si>
    <t>REC-3313-A2GA-52298</t>
  </si>
  <si>
    <t>09:02:08</t>
  </si>
  <si>
    <t>REC-5695-A2E3-44267</t>
  </si>
  <si>
    <t>20211014</t>
  </si>
  <si>
    <t>19:08:59</t>
  </si>
  <si>
    <t>REC-3172-YIGY-302269</t>
  </si>
  <si>
    <t>3900662</t>
  </si>
  <si>
    <t>0921888525</t>
  </si>
  <si>
    <t>18:49:17</t>
  </si>
  <si>
    <t>REC-3510-A4F9-275683</t>
  </si>
  <si>
    <t>3900448</t>
  </si>
  <si>
    <t>0931089494</t>
  </si>
  <si>
    <t>16:55:56</t>
  </si>
  <si>
    <t>REC-3187-A2UE-78267</t>
  </si>
  <si>
    <t>16:05:11</t>
  </si>
  <si>
    <t>REC-224-B7CE-36076</t>
  </si>
  <si>
    <t>15:44:22</t>
  </si>
  <si>
    <t>REC-3200-SAMD-298272</t>
  </si>
  <si>
    <t>3909744</t>
  </si>
  <si>
    <t>0926641101</t>
  </si>
  <si>
    <t>15:43:26</t>
  </si>
  <si>
    <t>REC-072-4PW8-237152</t>
  </si>
  <si>
    <t>15:32:41</t>
  </si>
  <si>
    <t>REC-4961-A24R-67324</t>
  </si>
  <si>
    <t>REC-049-A2U2-81248</t>
  </si>
  <si>
    <t>15:00:59</t>
  </si>
  <si>
    <t>REC-3392-A39W-447587</t>
  </si>
  <si>
    <t>14:56:38</t>
  </si>
  <si>
    <t>REC-7828-LV64-14477</t>
  </si>
  <si>
    <t>14:10:32</t>
  </si>
  <si>
    <t>REC-3370-A6JI-299463</t>
  </si>
  <si>
    <t>14:09:48</t>
  </si>
  <si>
    <t>REC-3370-A6JI-299462</t>
  </si>
  <si>
    <t>13:34:38</t>
  </si>
  <si>
    <t>REC-810-5CAY-461321</t>
  </si>
  <si>
    <t>10:54:50</t>
  </si>
  <si>
    <t>REC-3520-A1CH-309749</t>
  </si>
  <si>
    <t>10:42:09</t>
  </si>
  <si>
    <t>REC-342-EBMO-321960</t>
  </si>
  <si>
    <t>10:13:56</t>
  </si>
  <si>
    <t>REC-3370-A6JI-299396</t>
  </si>
  <si>
    <t>09:50:26</t>
  </si>
  <si>
    <t>REC-226-B7CC-759109</t>
  </si>
  <si>
    <t>09:45:04</t>
  </si>
  <si>
    <t>REC-4202-A16N-9918</t>
  </si>
  <si>
    <t>09:12:12</t>
  </si>
  <si>
    <t>REC-3808-A3Z9-558638</t>
  </si>
  <si>
    <t>09:02:36</t>
  </si>
  <si>
    <t>REC-3022-A364-163214</t>
  </si>
  <si>
    <t>20211015</t>
  </si>
  <si>
    <t>18:46:22</t>
  </si>
  <si>
    <t>REC-7314-A6GU-55038</t>
  </si>
  <si>
    <t>18:46:04</t>
  </si>
  <si>
    <t>REC-3792-A39T-155025</t>
  </si>
  <si>
    <t>3909657</t>
  </si>
  <si>
    <t>0920102894</t>
  </si>
  <si>
    <t>17:04:35</t>
  </si>
  <si>
    <t>REC-3200-SAMB-548502</t>
  </si>
  <si>
    <t>3901738</t>
  </si>
  <si>
    <t>0912480639</t>
  </si>
  <si>
    <t>16:38:25</t>
  </si>
  <si>
    <t>REC-3023-IZCF-611952</t>
  </si>
  <si>
    <t>16:16:05</t>
  </si>
  <si>
    <t>REC-043-AFRE-320941</t>
  </si>
  <si>
    <t>15:25:42</t>
  </si>
  <si>
    <t>REC-3175-A3LN-169353</t>
  </si>
  <si>
    <t>14:18:04</t>
  </si>
  <si>
    <t>REC-3510-A4F9-275767</t>
  </si>
  <si>
    <t>14:13:13</t>
  </si>
  <si>
    <t>REC-4164-A1LY-167080</t>
  </si>
  <si>
    <t>13:53:45</t>
  </si>
  <si>
    <t>REC-7830-LV66-1194</t>
  </si>
  <si>
    <t>13:39:49</t>
  </si>
  <si>
    <t>REC-5695-A2E3-44466</t>
  </si>
  <si>
    <t>REC-072-A6LX-237061</t>
  </si>
  <si>
    <t>11:06:59</t>
  </si>
  <si>
    <t>REC-342-VEHD-509172</t>
  </si>
  <si>
    <t>3909999</t>
  </si>
  <si>
    <t>0920334356</t>
  </si>
  <si>
    <t>20211016</t>
  </si>
  <si>
    <t>17:57:46</t>
  </si>
  <si>
    <t>REC-4961-A24R-67542</t>
  </si>
  <si>
    <t>3909667</t>
  </si>
  <si>
    <t>0954751657001</t>
  </si>
  <si>
    <t>17:27:46</t>
  </si>
  <si>
    <t>REC-5585-RQ83-56845</t>
  </si>
  <si>
    <t>16:41:58</t>
  </si>
  <si>
    <t>REC-7894-VL41-14440</t>
  </si>
  <si>
    <t>15:40:51</t>
  </si>
  <si>
    <t>REC-3200-SAMD-298472</t>
  </si>
  <si>
    <t>11:59:33</t>
  </si>
  <si>
    <t>REC-536-TDSM-183811</t>
  </si>
  <si>
    <t>11:18:31</t>
  </si>
  <si>
    <t>REC-4316-IOU4-342448</t>
  </si>
  <si>
    <t>10:07:49</t>
  </si>
  <si>
    <t>REC-3022-A364-163434</t>
  </si>
  <si>
    <t>09:03:26</t>
  </si>
  <si>
    <t>REC-191-A381-336444</t>
  </si>
  <si>
    <t>20211017</t>
  </si>
  <si>
    <t>REC-4961-A24R-67551</t>
  </si>
  <si>
    <t>11:55:10</t>
  </si>
  <si>
    <t>REC-3187-A2UE-78513</t>
  </si>
  <si>
    <t>10:52:13</t>
  </si>
  <si>
    <t>REC-944-LRJW-316177</t>
  </si>
  <si>
    <t>20211018</t>
  </si>
  <si>
    <t>18:58:56</t>
  </si>
  <si>
    <t>REC-3295-1T8D-200319</t>
  </si>
  <si>
    <t>18:24:46</t>
  </si>
  <si>
    <t>REC-072-TTF1-348214</t>
  </si>
  <si>
    <t>0912258480</t>
  </si>
  <si>
    <t>17:40:45</t>
  </si>
  <si>
    <t>REC-241-BEJD-606693</t>
  </si>
  <si>
    <t>17:04:41</t>
  </si>
  <si>
    <t>REC-3022-A364-163644</t>
  </si>
  <si>
    <t>16:25:18</t>
  </si>
  <si>
    <t>REC-3370-A6JI-299912</t>
  </si>
  <si>
    <t>3907893</t>
  </si>
  <si>
    <t>0913433033</t>
  </si>
  <si>
    <t>15:24:47</t>
  </si>
  <si>
    <t>REC-3172-LIO4-275552</t>
  </si>
  <si>
    <t>13:19:51</t>
  </si>
  <si>
    <t>REC-4963-A3A0-407258</t>
  </si>
  <si>
    <t>12:49:31</t>
  </si>
  <si>
    <t>REC-5987-GFL4-404975</t>
  </si>
  <si>
    <t>REC-4164-A1LY-167392</t>
  </si>
  <si>
    <t>REC-518-RI6X-459244</t>
  </si>
  <si>
    <t>REC-543-U5H7-599988</t>
  </si>
  <si>
    <t>11:29:40</t>
  </si>
  <si>
    <t>REC-5635-A2YS-65273</t>
  </si>
  <si>
    <t>10:53:02</t>
  </si>
  <si>
    <t>REC-7366-Y05Q-37076</t>
  </si>
  <si>
    <t>10:38:11</t>
  </si>
  <si>
    <t>REC-096-ZU7N-286389</t>
  </si>
  <si>
    <t>3900661</t>
  </si>
  <si>
    <t>0931392955</t>
  </si>
  <si>
    <t>10:04:16</t>
  </si>
  <si>
    <t>REC-7550-KAT9-388799</t>
  </si>
  <si>
    <t>20211019</t>
  </si>
  <si>
    <t>18:40:02</t>
  </si>
  <si>
    <t>REC-223-V7XD-320847</t>
  </si>
  <si>
    <t>18:35:44</t>
  </si>
  <si>
    <t>REC-226-B7CC-759656</t>
  </si>
  <si>
    <t>18:13:32</t>
  </si>
  <si>
    <t>REC-045-AFEZ-611191</t>
  </si>
  <si>
    <t>18:13:04</t>
  </si>
  <si>
    <t>REC-944-LRJW-316459</t>
  </si>
  <si>
    <t>17:05:47</t>
  </si>
  <si>
    <t>REC-3370-A6JI-300075</t>
  </si>
  <si>
    <t>16:53:19</t>
  </si>
  <si>
    <t>REC-518-RI71-210784</t>
  </si>
  <si>
    <t>3909594</t>
  </si>
  <si>
    <t>0920530334</t>
  </si>
  <si>
    <t>16:19:02</t>
  </si>
  <si>
    <t>REC-3295-1T8A-229082</t>
  </si>
  <si>
    <t>16:18:24</t>
  </si>
  <si>
    <t>REC-3295-1T8A-229081</t>
  </si>
  <si>
    <t>16:07:21</t>
  </si>
  <si>
    <t>REC-3792-A24Z-604424</t>
  </si>
  <si>
    <t>AT-NC-3386</t>
  </si>
  <si>
    <t>15:51:14</t>
  </si>
  <si>
    <t>REC-3371-A1DS-243789</t>
  </si>
  <si>
    <t>14:36:01</t>
  </si>
  <si>
    <t>REC-011-JVA0-546244</t>
  </si>
  <si>
    <t>3930230</t>
  </si>
  <si>
    <t>0905444907</t>
  </si>
  <si>
    <t>13:23:36</t>
  </si>
  <si>
    <t>REC-5310-Z4YZ-455789</t>
  </si>
  <si>
    <t>12:06:22</t>
  </si>
  <si>
    <t>REC-620-CHS1-420596</t>
  </si>
  <si>
    <t>11:40:41</t>
  </si>
  <si>
    <t>REC-4025-OIU9-449673</t>
  </si>
  <si>
    <t>REC-3809-A2FM-154285</t>
  </si>
  <si>
    <t>11:32:30</t>
  </si>
  <si>
    <t>REC-4319-A1I3-32627</t>
  </si>
  <si>
    <t>10:56:59</t>
  </si>
  <si>
    <t>REC-4810-FSJ5-446493</t>
  </si>
  <si>
    <t>10:22:43</t>
  </si>
  <si>
    <t>REC-096-DCIZ-492678</t>
  </si>
  <si>
    <t>10:07:24</t>
  </si>
  <si>
    <t>REC-3370-A6JI-299969</t>
  </si>
  <si>
    <t>08:21:48</t>
  </si>
  <si>
    <t>REC-5645-A1066-9618</t>
  </si>
  <si>
    <t>20211020</t>
  </si>
  <si>
    <t>17:23:20</t>
  </si>
  <si>
    <t>REC-568-YYC0-1595491</t>
  </si>
  <si>
    <t>23923379</t>
  </si>
  <si>
    <t>1717298028</t>
  </si>
  <si>
    <t>REC-4963-A3A0-514130</t>
  </si>
  <si>
    <t>16:30:22</t>
  </si>
  <si>
    <t>REC-3295-1T8D-200476</t>
  </si>
  <si>
    <t>15:53:55</t>
  </si>
  <si>
    <t>REC-3370-A6JI-300246</t>
  </si>
  <si>
    <t>REC-072-AJ3R-283097</t>
  </si>
  <si>
    <t>15:43:55</t>
  </si>
  <si>
    <t>REC-518-RI6W-457304</t>
  </si>
  <si>
    <t>15:42:19</t>
  </si>
  <si>
    <t>REC-3370-A6JI-300243</t>
  </si>
  <si>
    <t>3908860</t>
  </si>
  <si>
    <t>0910973734</t>
  </si>
  <si>
    <t>15:41:35</t>
  </si>
  <si>
    <t>REC-518-RI6W-457303</t>
  </si>
  <si>
    <t>13:50:08</t>
  </si>
  <si>
    <t>REC-3371-EFX5-215502</t>
  </si>
  <si>
    <t>12:18:21</t>
  </si>
  <si>
    <t>REC-3792-A39T-155336</t>
  </si>
  <si>
    <t>12:17:45</t>
  </si>
  <si>
    <t>REC-072-KBN0-298242</t>
  </si>
  <si>
    <t>11:43:43</t>
  </si>
  <si>
    <t>REC-191-A381-493291</t>
  </si>
  <si>
    <t>11:41:16</t>
  </si>
  <si>
    <t>REC-342-EBMO-322897</t>
  </si>
  <si>
    <t>3960369</t>
  </si>
  <si>
    <t>0920557584</t>
  </si>
  <si>
    <t>11:16:01</t>
  </si>
  <si>
    <t>REC-3520-A1CH-310508</t>
  </si>
  <si>
    <t>11:08:16</t>
  </si>
  <si>
    <t>REC-5310-Z4YZ-490251</t>
  </si>
  <si>
    <t>10:52:47</t>
  </si>
  <si>
    <t>REC-3370-A6JI-300148</t>
  </si>
  <si>
    <t>10:38:21</t>
  </si>
  <si>
    <t>REC-7808-LV48-6381</t>
  </si>
  <si>
    <t>10:24:04</t>
  </si>
  <si>
    <t>REC-027-AJSJ-591582</t>
  </si>
  <si>
    <t>20211021</t>
  </si>
  <si>
    <t>17:22:57</t>
  </si>
  <si>
    <t>REC-3182-YQHE-271130</t>
  </si>
  <si>
    <t>16:55:44</t>
  </si>
  <si>
    <t>REC-3172-LIO6-159970</t>
  </si>
  <si>
    <t>16:54:11</t>
  </si>
  <si>
    <t>REC-061-A1AW-69277</t>
  </si>
  <si>
    <t>15:28:22</t>
  </si>
  <si>
    <t>REC-7492-A6NE-41887</t>
  </si>
  <si>
    <t>3909777</t>
  </si>
  <si>
    <t>0951902337</t>
  </si>
  <si>
    <t>15:25:38</t>
  </si>
  <si>
    <t>REC-3187-A2UB-192454</t>
  </si>
  <si>
    <t>13:03:51</t>
  </si>
  <si>
    <t>REC-342-VEHD-510058</t>
  </si>
  <si>
    <t>11:48:06</t>
  </si>
  <si>
    <t>REC-3360-IPEN-260733</t>
  </si>
  <si>
    <t>11:20:44</t>
  </si>
  <si>
    <t>REC-011-JVA0-546575</t>
  </si>
  <si>
    <t>REC-536-TDSM-184261</t>
  </si>
  <si>
    <t>REC-3295-1T8A-229182</t>
  </si>
  <si>
    <t>10:16:18</t>
  </si>
  <si>
    <t>REC-4164-A19X-185881</t>
  </si>
  <si>
    <t>20211022</t>
  </si>
  <si>
    <t>18:34:56</t>
  </si>
  <si>
    <t>REC-3370-A6JI-300541</t>
  </si>
  <si>
    <t>3908517</t>
  </si>
  <si>
    <t>0912516457</t>
  </si>
  <si>
    <t>18:27:29</t>
  </si>
  <si>
    <t>REC-7380-RR34-587108</t>
  </si>
  <si>
    <t>18:07:54</t>
  </si>
  <si>
    <t>REC-3422-A3IU-668603</t>
  </si>
  <si>
    <t>18:02:38</t>
  </si>
  <si>
    <t>REC-096-ZU7N-286915</t>
  </si>
  <si>
    <t>3909327</t>
  </si>
  <si>
    <t>0919171207</t>
  </si>
  <si>
    <t>16:30:07</t>
  </si>
  <si>
    <t>REC-3172-YIHD-280956</t>
  </si>
  <si>
    <t>15:58:20</t>
  </si>
  <si>
    <t>REC-022-U5UL-375203</t>
  </si>
  <si>
    <t>15:57:30</t>
  </si>
  <si>
    <t>REC-1478-A4LM-872</t>
  </si>
  <si>
    <t>15:14:25</t>
  </si>
  <si>
    <t>REC-3214-A160-115983</t>
  </si>
  <si>
    <t>14:50:59</t>
  </si>
  <si>
    <t>REC-7806-B391-3376</t>
  </si>
  <si>
    <t>13:26:24</t>
  </si>
  <si>
    <t>REC-4257-A219-187041</t>
  </si>
  <si>
    <t>13:07:28</t>
  </si>
  <si>
    <t>REC-4963-A3A0-573909</t>
  </si>
  <si>
    <t>12:39:14</t>
  </si>
  <si>
    <t>REC-048-QNCI-657301</t>
  </si>
  <si>
    <t>12:37:44</t>
  </si>
  <si>
    <t>REC-5919-PRA9-572500</t>
  </si>
  <si>
    <t>11:41:47</t>
  </si>
  <si>
    <t>REC-7734-MAC1-23740</t>
  </si>
  <si>
    <t>11:06:08</t>
  </si>
  <si>
    <t>REC-3422-A3IU-668517</t>
  </si>
  <si>
    <t>10:30:18</t>
  </si>
  <si>
    <t>REC-3187-A2UE-79143</t>
  </si>
  <si>
    <t>10:30:08</t>
  </si>
  <si>
    <t>REC-5635-A2YS-65973</t>
  </si>
  <si>
    <t>20211023</t>
  </si>
  <si>
    <t>18:19:31</t>
  </si>
  <si>
    <t>REC-5635-A2YS-66219</t>
  </si>
  <si>
    <t>15:03:54</t>
  </si>
  <si>
    <t>REC-3182-YQHE-271353</t>
  </si>
  <si>
    <t>REC-1182-B248-332</t>
  </si>
  <si>
    <t>REC-3360-IPEN-260908</t>
  </si>
  <si>
    <t>11:08:37</t>
  </si>
  <si>
    <t>REC-3182-YQHG-260926</t>
  </si>
  <si>
    <t>10:57:14</t>
  </si>
  <si>
    <t>REC-1542-B727-61</t>
  </si>
  <si>
    <t>10:04:49</t>
  </si>
  <si>
    <t>REC-7783-SS99-989</t>
  </si>
  <si>
    <t>20211024</t>
  </si>
  <si>
    <t>12:32:06</t>
  </si>
  <si>
    <t>REC-3187-A2UB-192734</t>
  </si>
  <si>
    <t>20211025</t>
  </si>
  <si>
    <t>18:29:13</t>
  </si>
  <si>
    <t>REC-096-LIO1-583360</t>
  </si>
  <si>
    <t>16:33:27</t>
  </si>
  <si>
    <t>REC-3239-1JA8-165727</t>
  </si>
  <si>
    <t>15:16:52</t>
  </si>
  <si>
    <t>REC-3371-EGEG-297274</t>
  </si>
  <si>
    <t>14:57:53</t>
  </si>
  <si>
    <t>REC-223-V7XD-321602</t>
  </si>
  <si>
    <t>14:44:07</t>
  </si>
  <si>
    <t>REC-049-A2U2-82088</t>
  </si>
  <si>
    <t>14:36:41</t>
  </si>
  <si>
    <t>REC-3170-YGVG-357590</t>
  </si>
  <si>
    <t>REC-241-BEJD-607485</t>
  </si>
  <si>
    <t>10:38:19</t>
  </si>
  <si>
    <t>REC-223-V7XD-321495</t>
  </si>
  <si>
    <t>09:58:48</t>
  </si>
  <si>
    <t>REC-609-A3AI-124114</t>
  </si>
  <si>
    <t>09:47:58</t>
  </si>
  <si>
    <t>REC-551-VOI8-639358</t>
  </si>
  <si>
    <t>20211026</t>
  </si>
  <si>
    <t>19:21:46</t>
  </si>
  <si>
    <t>REC-5585-RQ83-57627</t>
  </si>
  <si>
    <t>18:41:45</t>
  </si>
  <si>
    <t>REC-3022-A364-164253</t>
  </si>
  <si>
    <t>18:23:21</t>
  </si>
  <si>
    <t>REC-7314-A6GU-56304</t>
  </si>
  <si>
    <t>17:48:51</t>
  </si>
  <si>
    <t>REC-3187-A2UE-79616</t>
  </si>
  <si>
    <t>17:38:37</t>
  </si>
  <si>
    <t>REC-3187-A2UE-79611</t>
  </si>
  <si>
    <t>17:14:42</t>
  </si>
  <si>
    <t>REC-611-J4ZN-538095</t>
  </si>
  <si>
    <t>16:58:58</t>
  </si>
  <si>
    <t>REC-342-EBMO-323656</t>
  </si>
  <si>
    <t>3909358</t>
  </si>
  <si>
    <t>0917134033</t>
  </si>
  <si>
    <t>16:55:10</t>
  </si>
  <si>
    <t>REC-061-A6S3-230241</t>
  </si>
  <si>
    <t>16:54:50</t>
  </si>
  <si>
    <t>REC-061-A6S3-230240</t>
  </si>
  <si>
    <t>15:08:46</t>
  </si>
  <si>
    <t>REC-4319-A1I3-32687</t>
  </si>
  <si>
    <t>14:28:16</t>
  </si>
  <si>
    <t>REC-678-3V18-601305</t>
  </si>
  <si>
    <t>13:05:07</t>
  </si>
  <si>
    <t>REC-4963-A3A0-693375</t>
  </si>
  <si>
    <t>12:45:09</t>
  </si>
  <si>
    <t>REC-3182-YQHG-261153</t>
  </si>
  <si>
    <t>3909746</t>
  </si>
  <si>
    <t>0927298232</t>
  </si>
  <si>
    <t>11:50:08</t>
  </si>
  <si>
    <t>REC-072-4PW8-238241</t>
  </si>
  <si>
    <t>10:44:02</t>
  </si>
  <si>
    <t>REC-4202-A16N-9966</t>
  </si>
  <si>
    <t>10:21:18</t>
  </si>
  <si>
    <t>REC-536-TDSM-184496</t>
  </si>
  <si>
    <t>3903504</t>
  </si>
  <si>
    <t>1791237986001</t>
  </si>
  <si>
    <t>10:11:37</t>
  </si>
  <si>
    <t>REC-2004-CNH2-626601</t>
  </si>
  <si>
    <t>3909454</t>
  </si>
  <si>
    <t>0923552384</t>
  </si>
  <si>
    <t>10:07:40</t>
  </si>
  <si>
    <t>REC-3187-A2UB-192947</t>
  </si>
  <si>
    <t>10:03:41</t>
  </si>
  <si>
    <t>REC-3187-A2UB-192946</t>
  </si>
  <si>
    <t>20211027</t>
  </si>
  <si>
    <t>19:51:36</t>
  </si>
  <si>
    <t>REC-3182-YQHE-271708</t>
  </si>
  <si>
    <t>18:11:11</t>
  </si>
  <si>
    <t>REC-6397-A5XK-35614</t>
  </si>
  <si>
    <t>15:28:51</t>
  </si>
  <si>
    <t>REC-4278-IOI5-735639</t>
  </si>
  <si>
    <t>15:03:21</t>
  </si>
  <si>
    <t>REC-585-VR9E-529803</t>
  </si>
  <si>
    <t>14:52:33</t>
  </si>
  <si>
    <t>REC-241-BEJD-607724</t>
  </si>
  <si>
    <t>3930262</t>
  </si>
  <si>
    <t>0914379243</t>
  </si>
  <si>
    <t>14:29:47</t>
  </si>
  <si>
    <t>REC-611-J4ZN-538172</t>
  </si>
  <si>
    <t>12:41:47</t>
  </si>
  <si>
    <t>REC-986-B099-8847</t>
  </si>
  <si>
    <t>12:22:27</t>
  </si>
  <si>
    <t>REC-342-EBMO-323698</t>
  </si>
  <si>
    <t>0992788259001</t>
  </si>
  <si>
    <t>12:00:55</t>
  </si>
  <si>
    <t>REC-072-C258-1034</t>
  </si>
  <si>
    <t>3907955</t>
  </si>
  <si>
    <t>0927189365</t>
  </si>
  <si>
    <t>11:26:48</t>
  </si>
  <si>
    <t>REC-7871-VL16-2772</t>
  </si>
  <si>
    <t>10:49:24</t>
  </si>
  <si>
    <t>REC-096-ZU7N-287221</t>
  </si>
  <si>
    <t>09:30:53</t>
  </si>
  <si>
    <t>REC-3792-A39T-155864</t>
  </si>
  <si>
    <t>09:26:43</t>
  </si>
  <si>
    <t>REC-3520-A1CH-311205</t>
  </si>
  <si>
    <t>20211028</t>
  </si>
  <si>
    <t>18:17:57</t>
  </si>
  <si>
    <t>REC-7779-SS95-775946</t>
  </si>
  <si>
    <t>17:25:44</t>
  </si>
  <si>
    <t>REC-3182-YQHE-271771</t>
  </si>
  <si>
    <t>16:09:40</t>
  </si>
  <si>
    <t>REC-3370-A6JI-301205</t>
  </si>
  <si>
    <t>15:19:20</t>
  </si>
  <si>
    <t>REC-3301-CTQ4-768189</t>
  </si>
  <si>
    <t>14:57:48</t>
  </si>
  <si>
    <t>REC-3182-YQHE-271743</t>
  </si>
  <si>
    <t>3909546</t>
  </si>
  <si>
    <t>0914851464</t>
  </si>
  <si>
    <t>12:25:21</t>
  </si>
  <si>
    <t>REC-3023-IZCF-612996</t>
  </si>
  <si>
    <t>REC-095-AJSE-717180</t>
  </si>
  <si>
    <t>20211029</t>
  </si>
  <si>
    <t>REC-7828-MB00-17011</t>
  </si>
  <si>
    <t>18:26:41</t>
  </si>
  <si>
    <t>REC-3187-YWS5-638997</t>
  </si>
  <si>
    <t>17:40:49</t>
  </si>
  <si>
    <t>REC-072-TTF1-349127</t>
  </si>
  <si>
    <t>REC-048-AFEP-278201</t>
  </si>
  <si>
    <t>16:04:02</t>
  </si>
  <si>
    <t>REC-3371-A1DS-245009</t>
  </si>
  <si>
    <t>15:51:04</t>
  </si>
  <si>
    <t>REC-3792-A24Z-605594</t>
  </si>
  <si>
    <t>13:49:38</t>
  </si>
  <si>
    <t>REC-3172-YIG8-341079</t>
  </si>
  <si>
    <t>REC-678-3V18-601498</t>
  </si>
  <si>
    <t>11:15:21</t>
  </si>
  <si>
    <t>REC-342-VEHD-510943</t>
  </si>
  <si>
    <t>REC-3201-Y46O-473171</t>
  </si>
  <si>
    <t>10:25:24</t>
  </si>
  <si>
    <t>REC-5276-A2G3-261370</t>
  </si>
  <si>
    <t>10:11:04</t>
  </si>
  <si>
    <t>REC-049-A518-1595657</t>
  </si>
  <si>
    <t>REC-4319-1AH9-16044</t>
  </si>
  <si>
    <t>08:41:07</t>
  </si>
  <si>
    <t>REC-5016-A1HF-15295</t>
  </si>
  <si>
    <t>20211030</t>
  </si>
  <si>
    <t>18:32:21</t>
  </si>
  <si>
    <t>REC-4963-A3A0-838544</t>
  </si>
  <si>
    <t>18:31:23</t>
  </si>
  <si>
    <t>REC-4963-A3A0-838524</t>
  </si>
  <si>
    <t>15:55:58</t>
  </si>
  <si>
    <t>REC-3187-A2UE-80023</t>
  </si>
  <si>
    <t>15:45:12</t>
  </si>
  <si>
    <t>REC-4164-A19X-186705</t>
  </si>
  <si>
    <t>14:21:59</t>
  </si>
  <si>
    <t>REC-3200-SAMB-549714</t>
  </si>
  <si>
    <t>13:57:24</t>
  </si>
  <si>
    <t>REC-678-3V18-601603</t>
  </si>
  <si>
    <t>12:53:28</t>
  </si>
  <si>
    <t>REC-3172-YIHD-281641</t>
  </si>
  <si>
    <t>REC-4961-A24R-68680</t>
  </si>
  <si>
    <t>12:07:13</t>
  </si>
  <si>
    <t>REC-518-RI6X-460262</t>
  </si>
  <si>
    <t>11:11:31</t>
  </si>
  <si>
    <t>REC-071-A4TR-205129</t>
  </si>
  <si>
    <t>10:46:21</t>
  </si>
  <si>
    <t>REC-3370-A6JI-301500</t>
  </si>
  <si>
    <t>09:14:33</t>
  </si>
  <si>
    <t>REC-3808-A3Z9-559764</t>
  </si>
  <si>
    <t>20211031</t>
  </si>
  <si>
    <t>18:29:12</t>
  </si>
  <si>
    <t>REC-096-LIO1-583999</t>
  </si>
  <si>
    <t>12:00:59</t>
  </si>
  <si>
    <t>REC-4164-A19P-194858</t>
  </si>
  <si>
    <t>11:10:46</t>
  </si>
  <si>
    <t>REC-3510-A4F9-277511</t>
  </si>
  <si>
    <t>SALDO SEGÚN ESTADO DE CUENTA AL 31 DE OCTUBRE DEL 2021</t>
  </si>
  <si>
    <t>SALDO SEGÚN LIBRO BANCOS AL 31 DE OCTUBRE DEL 2021</t>
  </si>
  <si>
    <t>SALDO SEGÚN ESTADO DE CUENTA AL 30 DE SEPTIEMBRE DEL 2021</t>
  </si>
  <si>
    <t>SALDO SEGÚN LIBRO BANCOS AL 30 DE SEPTIEMBRE DEL 2021</t>
  </si>
  <si>
    <t>BCO PACIFICO MES DE NOVIEMBRE</t>
  </si>
  <si>
    <t xml:space="preserve">ARGUELLO CORTEZ OSCAR NICOLAS           </t>
  </si>
  <si>
    <t xml:space="preserve">BARCO LOOR ALEXANDRA JACQUELIN          </t>
  </si>
  <si>
    <t xml:space="preserve">MORAN PINCAY PATRICIA YOLANDA           </t>
  </si>
  <si>
    <t>at-3390</t>
  </si>
  <si>
    <t xml:space="preserve">CERCADO ERAZO GALO ENRIQUE              </t>
  </si>
  <si>
    <t xml:space="preserve">SUAREZ PALMA JOSE LUIS                  </t>
  </si>
  <si>
    <t>at-3398</t>
  </si>
  <si>
    <t xml:space="preserve">AGUILERA MORENO KARLA DANIELA           </t>
  </si>
  <si>
    <t>3906869</t>
  </si>
  <si>
    <t xml:space="preserve">MARTINEZ FUENTES JAIME ANDRES           </t>
  </si>
  <si>
    <t xml:space="preserve">MARTILLO ROJAS CINDY MICHELLE           </t>
  </si>
  <si>
    <t>WESTERN UNION MES DE NOVIEMBRE</t>
  </si>
  <si>
    <t>20211101</t>
  </si>
  <si>
    <t>18:18:49</t>
  </si>
  <si>
    <t>REC-096-LIO1-584161</t>
  </si>
  <si>
    <t>3909767</t>
  </si>
  <si>
    <t>0917848459</t>
  </si>
  <si>
    <t>REC-7492-A6NE-42835</t>
  </si>
  <si>
    <t>14:40:44</t>
  </si>
  <si>
    <t>REC-3808-A3Z9-559931</t>
  </si>
  <si>
    <t>13:20:49</t>
  </si>
  <si>
    <t>REC-011-VD5Z-393326</t>
  </si>
  <si>
    <t>10:06:07</t>
  </si>
  <si>
    <t>REC-3172-LIO7-145101</t>
  </si>
  <si>
    <t>20211102</t>
  </si>
  <si>
    <t>18:13:08</t>
  </si>
  <si>
    <t>REC-585-VR9E-530584</t>
  </si>
  <si>
    <t>14:45:05</t>
  </si>
  <si>
    <t>REC-3295-1TWC-249851</t>
  </si>
  <si>
    <t>13:41:20</t>
  </si>
  <si>
    <t>REC-095-AJSE-717733</t>
  </si>
  <si>
    <t>REC-223-B7CD-630930</t>
  </si>
  <si>
    <t>08:39:56</t>
  </si>
  <si>
    <t>REC-6146-A49G-873475</t>
  </si>
  <si>
    <t>20211103</t>
  </si>
  <si>
    <t>17:35:03</t>
  </si>
  <si>
    <t>REC-3392-A39W-449427</t>
  </si>
  <si>
    <t>16:04:21</t>
  </si>
  <si>
    <t>REC-3792-A39T-156530</t>
  </si>
  <si>
    <t>12:36:25</t>
  </si>
  <si>
    <t>REC-3370-A6JI-301862</t>
  </si>
  <si>
    <t>12:01:34</t>
  </si>
  <si>
    <t>REC-008-PB64-403888</t>
  </si>
  <si>
    <t>12:01:16</t>
  </si>
  <si>
    <t>REC-008-PB64-403887</t>
  </si>
  <si>
    <t>REC-008-PB64-403886</t>
  </si>
  <si>
    <t>REC-008-PB64-403885</t>
  </si>
  <si>
    <t>10:12:49</t>
  </si>
  <si>
    <t>REC-3510-A4F9-277681</t>
  </si>
  <si>
    <t>20211105</t>
  </si>
  <si>
    <t>20:15:08</t>
  </si>
  <si>
    <t>REC-096-HG9K-337465</t>
  </si>
  <si>
    <t>19:54:19</t>
  </si>
  <si>
    <t>REC-7828-MB00-17598</t>
  </si>
  <si>
    <t>18:57:12</t>
  </si>
  <si>
    <t>REC-090-IRFP-630595</t>
  </si>
  <si>
    <t>18:49:41</t>
  </si>
  <si>
    <t>REC-3175-C8JC-348176</t>
  </si>
  <si>
    <t>18:35:29</t>
  </si>
  <si>
    <t>REC-8026-B346-7555</t>
  </si>
  <si>
    <t>18:29:51</t>
  </si>
  <si>
    <t>REC-3172-LIO4-277257</t>
  </si>
  <si>
    <t>17:32:46</t>
  </si>
  <si>
    <t>REC-3172-LIO6-161307</t>
  </si>
  <si>
    <t>17:10:32</t>
  </si>
  <si>
    <t>REC-2004-CNH2-627430</t>
  </si>
  <si>
    <t>15:56:39</t>
  </si>
  <si>
    <t>REC-348-1R2Q-483021</t>
  </si>
  <si>
    <t>15:54:39</t>
  </si>
  <si>
    <t>REC-3172-YIGY-302983</t>
  </si>
  <si>
    <t>15:39:11</t>
  </si>
  <si>
    <t>REC-3172-YIGY-302979</t>
  </si>
  <si>
    <t>15:08:01</t>
  </si>
  <si>
    <t>REC-3371-A1DS-245776</t>
  </si>
  <si>
    <t>15:07:33</t>
  </si>
  <si>
    <t>REC-4910-A22F-36924</t>
  </si>
  <si>
    <t>14:48:09</t>
  </si>
  <si>
    <t>REC-3370-A6JI-302221</t>
  </si>
  <si>
    <t>14:35:08</t>
  </si>
  <si>
    <t>REC-095-AJSE-718317</t>
  </si>
  <si>
    <t>14:32:30</t>
  </si>
  <si>
    <t>REC-095-AJSE-718315</t>
  </si>
  <si>
    <t>14:31:44</t>
  </si>
  <si>
    <t>REC-095-AJSE-718314</t>
  </si>
  <si>
    <t>14:21:00</t>
  </si>
  <si>
    <t>REC-3172-YIHD-282040</t>
  </si>
  <si>
    <t>13:41:45</t>
  </si>
  <si>
    <t>REC-3045-WA00-2865</t>
  </si>
  <si>
    <t>13:36:21</t>
  </si>
  <si>
    <t>REC-3295-1TWC-250069</t>
  </si>
  <si>
    <t>12:45:05</t>
  </si>
  <si>
    <t>REC-1963-C194-16740</t>
  </si>
  <si>
    <t>3908428</t>
  </si>
  <si>
    <t>1307748440</t>
  </si>
  <si>
    <t>REC-518-RI70-216138</t>
  </si>
  <si>
    <t>11:51:13</t>
  </si>
  <si>
    <t>REC-4164-A19X-187137</t>
  </si>
  <si>
    <t>REC-3182-YQHE-272619</t>
  </si>
  <si>
    <t>11:14:36</t>
  </si>
  <si>
    <t>REC-348-AB9D-190117</t>
  </si>
  <si>
    <t>11:13:15</t>
  </si>
  <si>
    <t>REC-3520-A1CH-312438</t>
  </si>
  <si>
    <t>11:12:59</t>
  </si>
  <si>
    <t>REC-4301-IAI1-8814</t>
  </si>
  <si>
    <t>10:40:22</t>
  </si>
  <si>
    <t>REC-3301-CTQ4-5617</t>
  </si>
  <si>
    <t>10:40:01</t>
  </si>
  <si>
    <t>REC-1203-B283-3465</t>
  </si>
  <si>
    <t>10:21:30</t>
  </si>
  <si>
    <t>REC-7276-RQ45-3893</t>
  </si>
  <si>
    <t>10:07:25</t>
  </si>
  <si>
    <t>REC-011-VD5Z-393652</t>
  </si>
  <si>
    <t>3909725</t>
  </si>
  <si>
    <t>0913395455</t>
  </si>
  <si>
    <t>09:56:01</t>
  </si>
  <si>
    <t>REC-8026-B346-7498</t>
  </si>
  <si>
    <t>09:21:29</t>
  </si>
  <si>
    <t>REC-4352-A194-69375</t>
  </si>
  <si>
    <t>20211106</t>
  </si>
  <si>
    <t>19:33:01</t>
  </si>
  <si>
    <t>REC-3187-A2UB-193956</t>
  </si>
  <si>
    <t>18:27:46</t>
  </si>
  <si>
    <t>REC-4164-A19P-195463</t>
  </si>
  <si>
    <t>3906737</t>
  </si>
  <si>
    <t>0924393861</t>
  </si>
  <si>
    <t>18:09:41</t>
  </si>
  <si>
    <t>REC-613-BK8R-438873</t>
  </si>
  <si>
    <t>17:47:22</t>
  </si>
  <si>
    <t>REC-011-JVA0-547773</t>
  </si>
  <si>
    <t>15:20:31</t>
  </si>
  <si>
    <t>REC-6397-A5XK-36127</t>
  </si>
  <si>
    <t>15:16:09</t>
  </si>
  <si>
    <t>REC-364-NKDD-382281</t>
  </si>
  <si>
    <t>15:06:26</t>
  </si>
  <si>
    <t>REC-342-VEHD-511763</t>
  </si>
  <si>
    <t>14:34:52</t>
  </si>
  <si>
    <t>REC-3792-A24Z-606372</t>
  </si>
  <si>
    <t>14:02:38</t>
  </si>
  <si>
    <t>REC-5243-A2DR-23078</t>
  </si>
  <si>
    <t>13:25:25</t>
  </si>
  <si>
    <t>REC-3412-PTE5-52906</t>
  </si>
  <si>
    <t>12:35:57</t>
  </si>
  <si>
    <t>REC-3371-EFX5-216371</t>
  </si>
  <si>
    <t>10:58:41</t>
  </si>
  <si>
    <t>REC-3422-A25Y-128135</t>
  </si>
  <si>
    <t>3909375</t>
  </si>
  <si>
    <t>0909913345</t>
  </si>
  <si>
    <t>10:46:42</t>
  </si>
  <si>
    <t>REC-678-3V18-602146</t>
  </si>
  <si>
    <t>20211107</t>
  </si>
  <si>
    <t>16:59:26</t>
  </si>
  <si>
    <t>REC-3187-A2UB-194012</t>
  </si>
  <si>
    <t>13:48:09</t>
  </si>
  <si>
    <t>REC-5585-A2XB-105129</t>
  </si>
  <si>
    <t>13:18:39</t>
  </si>
  <si>
    <t>REC-4164-A1LY-169115</t>
  </si>
  <si>
    <t>11:57:42</t>
  </si>
  <si>
    <t>REC-609-A1M3-357188</t>
  </si>
  <si>
    <t>11:52:22</t>
  </si>
  <si>
    <t>REC-609-A1M3-357186</t>
  </si>
  <si>
    <t>REC-072-AV01-35129</t>
  </si>
  <si>
    <t>11:35:18</t>
  </si>
  <si>
    <t>REC-3371-EGEG-298826</t>
  </si>
  <si>
    <t>11:34:47</t>
  </si>
  <si>
    <t>REC-3175-A3LN-171128</t>
  </si>
  <si>
    <t>10:46:12</t>
  </si>
  <si>
    <t>REC-3187-YWS5-639704</t>
  </si>
  <si>
    <t>10:19:30</t>
  </si>
  <si>
    <t>REC-027-AJSJ-592849</t>
  </si>
  <si>
    <t>20211108</t>
  </si>
  <si>
    <t>19:22:32</t>
  </si>
  <si>
    <t>REC-3412-PTE5-138032</t>
  </si>
  <si>
    <t>18:59:12</t>
  </si>
  <si>
    <t>REC-4164-A19P-195578</t>
  </si>
  <si>
    <t>18:58:19</t>
  </si>
  <si>
    <t>REC-4164-A19P-195577</t>
  </si>
  <si>
    <t>18:26:19</t>
  </si>
  <si>
    <t>REC-3510-A4F9-278319</t>
  </si>
  <si>
    <t>17:55:40</t>
  </si>
  <si>
    <t>REC-5635-A2YS-67839</t>
  </si>
  <si>
    <t>17:02:22</t>
  </si>
  <si>
    <t>REC-3792-A24Z-606598</t>
  </si>
  <si>
    <t>16:50:05</t>
  </si>
  <si>
    <t>REC-223-V7XD-323189</t>
  </si>
  <si>
    <t>16:41:43</t>
  </si>
  <si>
    <t>REC-342-EBMO-325009</t>
  </si>
  <si>
    <t>16:34:32</t>
  </si>
  <si>
    <t>REC-342-EBMO-325007</t>
  </si>
  <si>
    <t>16:31:07</t>
  </si>
  <si>
    <t>REC-5762-FE91-126979</t>
  </si>
  <si>
    <t>15:50:21</t>
  </si>
  <si>
    <t>REC-4313-IAI9-123694</t>
  </si>
  <si>
    <t>15:02:26</t>
  </si>
  <si>
    <t>REC-609-A3AI-125876</t>
  </si>
  <si>
    <t>14:47:21</t>
  </si>
  <si>
    <t>REC-096-ZU7N-288270</t>
  </si>
  <si>
    <t>14:25:05</t>
  </si>
  <si>
    <t>REC-3392-A39W-449894</t>
  </si>
  <si>
    <t>14:09:10</t>
  </si>
  <si>
    <t>REC-3422-A25Y-128233</t>
  </si>
  <si>
    <t>14:03:01</t>
  </si>
  <si>
    <t>REC-4960-A1QG-137673</t>
  </si>
  <si>
    <t>13:45:26</t>
  </si>
  <si>
    <t>REC-245-BEJI-718035</t>
  </si>
  <si>
    <t>REC-4164-A19X-187400</t>
  </si>
  <si>
    <t>13:03:27</t>
  </si>
  <si>
    <t>REC-4007-OIT2-110881</t>
  </si>
  <si>
    <t>12:11:22</t>
  </si>
  <si>
    <t>REC-061-SPOX-315329</t>
  </si>
  <si>
    <t>12:10:54</t>
  </si>
  <si>
    <t>REC-061-SPOX-315328</t>
  </si>
  <si>
    <t>11:46:21</t>
  </si>
  <si>
    <t>REC-3371-A1DS-246075</t>
  </si>
  <si>
    <t>11:41:57</t>
  </si>
  <si>
    <t>REC-944-PR10-464250</t>
  </si>
  <si>
    <t>11:38:07</t>
  </si>
  <si>
    <t>REC-048-AFEP-278781</t>
  </si>
  <si>
    <t>11:37:37</t>
  </si>
  <si>
    <t>REC-7057-A66Z-34547</t>
  </si>
  <si>
    <t>11:34:49</t>
  </si>
  <si>
    <t>REC-3201-Y46O-474646</t>
  </si>
  <si>
    <t>11:27:18</t>
  </si>
  <si>
    <t>REC-4963-A3A0-100800</t>
  </si>
  <si>
    <t>11:21:46</t>
  </si>
  <si>
    <t>REC-7731-B239-7632</t>
  </si>
  <si>
    <t>3903053</t>
  </si>
  <si>
    <t>0910967447</t>
  </si>
  <si>
    <t>11:11:04</t>
  </si>
  <si>
    <t>REC-585-VR9E-531026</t>
  </si>
  <si>
    <t>10:38:20</t>
  </si>
  <si>
    <t>REC-061-A6S3-230868</t>
  </si>
  <si>
    <t>10:20:56</t>
  </si>
  <si>
    <t>REC-245-BEJI-717965</t>
  </si>
  <si>
    <t>20211109</t>
  </si>
  <si>
    <t>REC-7779-SS95-186046</t>
  </si>
  <si>
    <t>18:03:50</t>
  </si>
  <si>
    <t>REC-5568-A20P-39915</t>
  </si>
  <si>
    <t>17:55:51</t>
  </si>
  <si>
    <t>REC-8026-B346-7804</t>
  </si>
  <si>
    <t>REC-095-AJSE-718815</t>
  </si>
  <si>
    <t>17:44:13</t>
  </si>
  <si>
    <t>REC-095-AJSE-718814</t>
  </si>
  <si>
    <t>17:22:21</t>
  </si>
  <si>
    <t>REC-008-PB65-420620</t>
  </si>
  <si>
    <t>3909694</t>
  </si>
  <si>
    <t>0914289442</t>
  </si>
  <si>
    <t>16:45:51</t>
  </si>
  <si>
    <t>REC-4721-A1WI-17823</t>
  </si>
  <si>
    <t>15:59:32</t>
  </si>
  <si>
    <t>REC-4257-A221-167141</t>
  </si>
  <si>
    <t>REC-342-EBMO-325183</t>
  </si>
  <si>
    <t>15:50:52</t>
  </si>
  <si>
    <t>REC-3370-A6JI-302646</t>
  </si>
  <si>
    <t>15:45:49</t>
  </si>
  <si>
    <t>REC-678-3V18-602401</t>
  </si>
  <si>
    <t>15:19:12</t>
  </si>
  <si>
    <t>REC-3172-LIO7-146248</t>
  </si>
  <si>
    <t>14:17:34</t>
  </si>
  <si>
    <t>REC-3784-ATA2-199854</t>
  </si>
  <si>
    <t>13:52:10</t>
  </si>
  <si>
    <t>REC-4164-A19X-187580</t>
  </si>
  <si>
    <t>13:24:46</t>
  </si>
  <si>
    <t>REC-3200-SAMB-550527</t>
  </si>
  <si>
    <t>13:21:14</t>
  </si>
  <si>
    <t>REC-5466-A1J4-10836</t>
  </si>
  <si>
    <t>3909531</t>
  </si>
  <si>
    <t>0993311928001</t>
  </si>
  <si>
    <t>13:09:47</t>
  </si>
  <si>
    <t>REC-609-A3AI-125996</t>
  </si>
  <si>
    <t>13:04:19</t>
  </si>
  <si>
    <t>REC-3295-1T8E-256965</t>
  </si>
  <si>
    <t>13:03:54</t>
  </si>
  <si>
    <t>REC-551-VOI9-604471</t>
  </si>
  <si>
    <t>3930340</t>
  </si>
  <si>
    <t>0923047468</t>
  </si>
  <si>
    <t>13:03:37</t>
  </si>
  <si>
    <t>REC-3295-1T8E-256964</t>
  </si>
  <si>
    <t>at-3392</t>
  </si>
  <si>
    <t>12:55:37</t>
  </si>
  <si>
    <t>REC-342-EBMO-325113</t>
  </si>
  <si>
    <t>12:55:06</t>
  </si>
  <si>
    <t>REC-342-EBMO-325112</t>
  </si>
  <si>
    <t>12:49:12</t>
  </si>
  <si>
    <t>REC-4961-A24R-69252</t>
  </si>
  <si>
    <t>12:10:48</t>
  </si>
  <si>
    <t>REC-944-ZF9M-236546</t>
  </si>
  <si>
    <t>11:51:58</t>
  </si>
  <si>
    <t>REC-7784-LV22-2050</t>
  </si>
  <si>
    <t>11:39:49</t>
  </si>
  <si>
    <t>REC-3577-A1IU-191215</t>
  </si>
  <si>
    <t>11:20:02</t>
  </si>
  <si>
    <t>REC-223-B7CD-631783</t>
  </si>
  <si>
    <t>REC-5695-A2E3-46045</t>
  </si>
  <si>
    <t>11:19:22</t>
  </si>
  <si>
    <t>REC-223-B7CD-631782</t>
  </si>
  <si>
    <t>10:50:11</t>
  </si>
  <si>
    <t>REC-3187-A2UE-80692</t>
  </si>
  <si>
    <t>09:58:50</t>
  </si>
  <si>
    <t>REC-551-B2PQ-342982</t>
  </si>
  <si>
    <t>09:41:08</t>
  </si>
  <si>
    <t>REC-3520-A1CH-313029</t>
  </si>
  <si>
    <t>09:27:40</t>
  </si>
  <si>
    <t>REC-165-M8MT-691999</t>
  </si>
  <si>
    <t>09:10:06</t>
  </si>
  <si>
    <t>REC-7366-Y05Q-38920</t>
  </si>
  <si>
    <t>20:45:12</t>
  </si>
  <si>
    <t>REC-5310-Z4YZ-190913</t>
  </si>
  <si>
    <t>19:39:56</t>
  </si>
  <si>
    <t>REC-090-IRFP-630991</t>
  </si>
  <si>
    <t>19:38:30</t>
  </si>
  <si>
    <t>REC-3295-1T8D-202131</t>
  </si>
  <si>
    <t>18:36:49</t>
  </si>
  <si>
    <t>REC-5310-Z4YZ-186847</t>
  </si>
  <si>
    <t>18:23:09</t>
  </si>
  <si>
    <t>REC-3792-A39T-157340</t>
  </si>
  <si>
    <t>20211110</t>
  </si>
  <si>
    <t>REC-4313-IAI9-229914</t>
  </si>
  <si>
    <t>18:42:53</t>
  </si>
  <si>
    <t>REC-4164-A19P-195848</t>
  </si>
  <si>
    <t>18:39:56</t>
  </si>
  <si>
    <t>REC-191-A381-229518</t>
  </si>
  <si>
    <t>18:13:02</t>
  </si>
  <si>
    <t>REC-095-AJSE-718946</t>
  </si>
  <si>
    <t>3903408</t>
  </si>
  <si>
    <t>0914509690</t>
  </si>
  <si>
    <t>17:35:37</t>
  </si>
  <si>
    <t>REC-3370-A6JI-302770</t>
  </si>
  <si>
    <t>17:11:54</t>
  </si>
  <si>
    <t>REC-096-ZU7N-288629</t>
  </si>
  <si>
    <t>16:53:05</t>
  </si>
  <si>
    <t>REC-4235-A1BQ-31440</t>
  </si>
  <si>
    <t>16:48:36</t>
  </si>
  <si>
    <t>REC-4549-PRO1-2167</t>
  </si>
  <si>
    <t>3911200</t>
  </si>
  <si>
    <t>1203965726001</t>
  </si>
  <si>
    <t>16:28:02</t>
  </si>
  <si>
    <t>REC-008-PB65-420779</t>
  </si>
  <si>
    <t>16:19:26</t>
  </si>
  <si>
    <t>REC-3371-A1DS-246488</t>
  </si>
  <si>
    <t>15:59:45</t>
  </si>
  <si>
    <t>REC-3301-CTQ4-221556</t>
  </si>
  <si>
    <t>15:56:32</t>
  </si>
  <si>
    <t>REC-3370-A6JI-302752</t>
  </si>
  <si>
    <t>3903440</t>
  </si>
  <si>
    <t>0911667764</t>
  </si>
  <si>
    <t>15:47:52</t>
  </si>
  <si>
    <t>REC-3554-PTY2-220756</t>
  </si>
  <si>
    <t>15:34:44</t>
  </si>
  <si>
    <t>REC-241-BEJD-608920</t>
  </si>
  <si>
    <t>14:44:21</t>
  </si>
  <si>
    <t>REC-3187-A2UE-80837</t>
  </si>
  <si>
    <t>14:05:51</t>
  </si>
  <si>
    <t>REC-223-B7CD-632034</t>
  </si>
  <si>
    <t>13:58:59</t>
  </si>
  <si>
    <t>REC-072-A6LX-238417</t>
  </si>
  <si>
    <t>13:57:05</t>
  </si>
  <si>
    <t>REC-011-JVA0-548025</t>
  </si>
  <si>
    <t>13:31:52</t>
  </si>
  <si>
    <t>REC-7100-A70T-21324</t>
  </si>
  <si>
    <t>12:14:24</t>
  </si>
  <si>
    <t>REC-7779-SS95-208024</t>
  </si>
  <si>
    <t>11:59:50</t>
  </si>
  <si>
    <t>REC-3392-A39W-450160</t>
  </si>
  <si>
    <t>11:42:43</t>
  </si>
  <si>
    <t>REC-061-ZGFI-116412</t>
  </si>
  <si>
    <t>REC-551-VOI8-640479</t>
  </si>
  <si>
    <t>11:17:48</t>
  </si>
  <si>
    <t>REC-045-AFEZ-613356</t>
  </si>
  <si>
    <t>11:13:50</t>
  </si>
  <si>
    <t>REC-3360-IPEN-261867</t>
  </si>
  <si>
    <t>11:01:00</t>
  </si>
  <si>
    <t>REC-223-B7CD-631968</t>
  </si>
  <si>
    <t>10:46:13</t>
  </si>
  <si>
    <t>REC-609-A3AI-126080</t>
  </si>
  <si>
    <t>10:35:25</t>
  </si>
  <si>
    <t>REC-7305-RQ50-10675</t>
  </si>
  <si>
    <t>10:20:08</t>
  </si>
  <si>
    <t>REC-678-3V18-602463</t>
  </si>
  <si>
    <t>REC-061-SPOX-315487</t>
  </si>
  <si>
    <t>at-3394</t>
  </si>
  <si>
    <t>10:02:43</t>
  </si>
  <si>
    <t>REC-4301-IAI1-198667</t>
  </si>
  <si>
    <t>09:01:08</t>
  </si>
  <si>
    <t>REC-5695-A2E3-46104</t>
  </si>
  <si>
    <t>08:22:13</t>
  </si>
  <si>
    <t>REC-4934-A1ZV-192769</t>
  </si>
  <si>
    <t>20211111</t>
  </si>
  <si>
    <t>19:43:10</t>
  </si>
  <si>
    <t>REC-4963-A3A0-269794</t>
  </si>
  <si>
    <t>3930201</t>
  </si>
  <si>
    <t>0903207009</t>
  </si>
  <si>
    <t>19:32:08</t>
  </si>
  <si>
    <t>REC-4963-A3A0-269468</t>
  </si>
  <si>
    <t>3930400</t>
  </si>
  <si>
    <t>1203497043001</t>
  </si>
  <si>
    <t>17:18:22</t>
  </si>
  <si>
    <t>REC-3792-A24Z-607091</t>
  </si>
  <si>
    <t>16:58:25</t>
  </si>
  <si>
    <t>REC-045-AFEZ-613550</t>
  </si>
  <si>
    <t>3930285</t>
  </si>
  <si>
    <t>0930008255001</t>
  </si>
  <si>
    <t>16:04:24</t>
  </si>
  <si>
    <t>REC-609-A1M3-357589</t>
  </si>
  <si>
    <t>15:53:26</t>
  </si>
  <si>
    <t>REC-165-LOA2-195162</t>
  </si>
  <si>
    <t>REC-3412-PTE5-258557</t>
  </si>
  <si>
    <t>14:56:08</t>
  </si>
  <si>
    <t>REC-3412-PTE5-257489</t>
  </si>
  <si>
    <t>14:38:46</t>
  </si>
  <si>
    <t>REC-3808-A3Z9-560709</t>
  </si>
  <si>
    <t>13:47:30</t>
  </si>
  <si>
    <t>REC-023-P4U6-476512</t>
  </si>
  <si>
    <t>13:45:16</t>
  </si>
  <si>
    <t>REC-3172-YIG8-342090</t>
  </si>
  <si>
    <t>13:12:35</t>
  </si>
  <si>
    <t>REC-072-AJ3R-285205</t>
  </si>
  <si>
    <t>13:11:47</t>
  </si>
  <si>
    <t>REC-3187-YWS5-640099</t>
  </si>
  <si>
    <t>12:32:04</t>
  </si>
  <si>
    <t>REC-4010-LOP1-250162</t>
  </si>
  <si>
    <t>REC-3109-TTH2-720432</t>
  </si>
  <si>
    <t>3909942</t>
  </si>
  <si>
    <t>0917276255</t>
  </si>
  <si>
    <t>11:49:03</t>
  </si>
  <si>
    <t>REC-223-V7XD-323578</t>
  </si>
  <si>
    <t>11:32:14</t>
  </si>
  <si>
    <t>REC-223-V7XD-323575</t>
  </si>
  <si>
    <t>REC-3422-A3IU-670135</t>
  </si>
  <si>
    <t>11:30:12</t>
  </si>
  <si>
    <t>REC-3422-A3IU-670134</t>
  </si>
  <si>
    <t>11:28:44</t>
  </si>
  <si>
    <t>REC-4257-A219-188224</t>
  </si>
  <si>
    <t>11:00:27</t>
  </si>
  <si>
    <t>REC-3172-LIO6-161820</t>
  </si>
  <si>
    <t>10:15:34</t>
  </si>
  <si>
    <t>REC-4202-A16N-10031</t>
  </si>
  <si>
    <t>3909688</t>
  </si>
  <si>
    <t>0909649519</t>
  </si>
  <si>
    <t>09:56:42</t>
  </si>
  <si>
    <t>REC-5635-A2YS-68047</t>
  </si>
  <si>
    <t>09:17:55</t>
  </si>
  <si>
    <t>REC-048-AFEP-279065</t>
  </si>
  <si>
    <t>20211112</t>
  </si>
  <si>
    <t>18:59:44</t>
  </si>
  <si>
    <t>REC-3792-A24Z-607276</t>
  </si>
  <si>
    <t>REC-611-HYM3-126627</t>
  </si>
  <si>
    <t>17:12:18</t>
  </si>
  <si>
    <t>REC-3370-A6JI-303006</t>
  </si>
  <si>
    <t>17:07:14</t>
  </si>
  <si>
    <t>REC-191-A381-300602</t>
  </si>
  <si>
    <t>16:45:45</t>
  </si>
  <si>
    <t>REC-4235-A1BQ-31448</t>
  </si>
  <si>
    <t>16:39:56</t>
  </si>
  <si>
    <t>REC-536-2GEZ-381105</t>
  </si>
  <si>
    <t>16:33:46</t>
  </si>
  <si>
    <t>REC-4535-A1SZ-39584</t>
  </si>
  <si>
    <t>15:21:32</t>
  </si>
  <si>
    <t>REC-518-RI70-216633</t>
  </si>
  <si>
    <t>14:21:26</t>
  </si>
  <si>
    <t>REC-3295-1T8E-257145</t>
  </si>
  <si>
    <t>12:38:00</t>
  </si>
  <si>
    <t>REC-3792-A39T-157606</t>
  </si>
  <si>
    <t>12:02:46</t>
  </si>
  <si>
    <t>REC-5635-A2YS-68168</t>
  </si>
  <si>
    <t>11:59:02</t>
  </si>
  <si>
    <t>REC-3809-A2FM-155603</t>
  </si>
  <si>
    <t>11:39:19</t>
  </si>
  <si>
    <t>REC-4717-FRZ4-285410</t>
  </si>
  <si>
    <t>11:25:49</t>
  </si>
  <si>
    <t>REC-3392-A39W-450381</t>
  </si>
  <si>
    <t>11:22:26</t>
  </si>
  <si>
    <t>REC-4190-A11N-1492105</t>
  </si>
  <si>
    <t>11:12:00</t>
  </si>
  <si>
    <t>REC-3371-EGEG-299580</t>
  </si>
  <si>
    <t>11:11:24</t>
  </si>
  <si>
    <t>REC-3371-EGEG-299579</t>
  </si>
  <si>
    <t>10:34:18</t>
  </si>
  <si>
    <t>REC-3792-A24Z-607152</t>
  </si>
  <si>
    <t>10:28:59</t>
  </si>
  <si>
    <t>REC-8026-B346-7963</t>
  </si>
  <si>
    <t>3930431</t>
  </si>
  <si>
    <t>1719389296</t>
  </si>
  <si>
    <t>10:23:37</t>
  </si>
  <si>
    <t>REC-3109-TTH2-720503</t>
  </si>
  <si>
    <t>10:10:34</t>
  </si>
  <si>
    <t>REC-3022-A364-166306</t>
  </si>
  <si>
    <t>09:46:39</t>
  </si>
  <si>
    <t>REC-061-A6S4-174480</t>
  </si>
  <si>
    <t>09:22:39</t>
  </si>
  <si>
    <t>REC-3784-ATA2-199967</t>
  </si>
  <si>
    <t>09:04:27</t>
  </si>
  <si>
    <t>REC-1182-B248-378</t>
  </si>
  <si>
    <t>09:00:59</t>
  </si>
  <si>
    <t>REC-1182-B248-377</t>
  </si>
  <si>
    <t>20211113</t>
  </si>
  <si>
    <t>15:39:06</t>
  </si>
  <si>
    <t>REC-678-3V18-602791</t>
  </si>
  <si>
    <t>12:13:57</t>
  </si>
  <si>
    <t>REC-3022-FNNL-579958</t>
  </si>
  <si>
    <t>REC-3371-LD0C-332403</t>
  </si>
  <si>
    <t>11:55:35</t>
  </si>
  <si>
    <t>REC-3792-A24Z-607368</t>
  </si>
  <si>
    <t>10:00:15</t>
  </si>
  <si>
    <t>REC-3201-Y46O-475489</t>
  </si>
  <si>
    <t>3930402</t>
  </si>
  <si>
    <t>0915059398</t>
  </si>
  <si>
    <t>20211114</t>
  </si>
  <si>
    <t>18:21:09</t>
  </si>
  <si>
    <t>REC-3370-A6JI-303162</t>
  </si>
  <si>
    <t>3960278</t>
  </si>
  <si>
    <t>0912060902</t>
  </si>
  <si>
    <t>13:05:46</t>
  </si>
  <si>
    <t>REC-223-B7CD-632669</t>
  </si>
  <si>
    <t>REC-4961-A24R-69584</t>
  </si>
  <si>
    <t>11:53:41</t>
  </si>
  <si>
    <t>REC-3175-C8JC-348867</t>
  </si>
  <si>
    <t>20211115</t>
  </si>
  <si>
    <t>19:02:36</t>
  </si>
  <si>
    <t>REC-223-V7XD-324286</t>
  </si>
  <si>
    <t>19:00:02</t>
  </si>
  <si>
    <t>REC-3022-FNNL-580156</t>
  </si>
  <si>
    <t>18:59:00</t>
  </si>
  <si>
    <t>REC-7828-MB00-18385</t>
  </si>
  <si>
    <t>18:53:56</t>
  </si>
  <si>
    <t>REC-5310-Z4YZ-386270</t>
  </si>
  <si>
    <t>18:09:30</t>
  </si>
  <si>
    <t>REC-011-JVA0-548471</t>
  </si>
  <si>
    <t>17:58:29</t>
  </si>
  <si>
    <t>REC-3182-YQHG-263472</t>
  </si>
  <si>
    <t>17:37:39</t>
  </si>
  <si>
    <t>REC-3371-EGEG-300069</t>
  </si>
  <si>
    <t>16:48:43</t>
  </si>
  <si>
    <t>REC-245-BEJI-719256</t>
  </si>
  <si>
    <t>16:43:36</t>
  </si>
  <si>
    <t>REC-536-TDSM-186235</t>
  </si>
  <si>
    <t>16:17:19</t>
  </si>
  <si>
    <t>REC-3520-A1CH-313845</t>
  </si>
  <si>
    <t>REC-224-B7CE-38934</t>
  </si>
  <si>
    <t>14:58:27</t>
  </si>
  <si>
    <t>REC-3370-A6JI-303257</t>
  </si>
  <si>
    <t>14:56:35</t>
  </si>
  <si>
    <t>REC-7731-SS58-14654</t>
  </si>
  <si>
    <t>13:49:47</t>
  </si>
  <si>
    <t>REC-072-TTF1-350137</t>
  </si>
  <si>
    <t>13:40:08</t>
  </si>
  <si>
    <t>REC-5310-Z4YZ-365030</t>
  </si>
  <si>
    <t>12:38:26</t>
  </si>
  <si>
    <t>REC-3175-A3LN-171890</t>
  </si>
  <si>
    <t>12:03:07</t>
  </si>
  <si>
    <t>REC-241-BEJD-609363</t>
  </si>
  <si>
    <t>11:57:33</t>
  </si>
  <si>
    <t>REC-072-4PW8-239718</t>
  </si>
  <si>
    <t>REC-3095-T359-463421</t>
  </si>
  <si>
    <t>09:31:37</t>
  </si>
  <si>
    <t>REC-3808-A3Z9-560985</t>
  </si>
  <si>
    <t>09:05:05</t>
  </si>
  <si>
    <t>REC-4179-LOE1-342635</t>
  </si>
  <si>
    <t>3930031</t>
  </si>
  <si>
    <t>0700325764</t>
  </si>
  <si>
    <t>20211116</t>
  </si>
  <si>
    <t>17:14:46</t>
  </si>
  <si>
    <t>REC-049-A2U2-83727</t>
  </si>
  <si>
    <t>17:13:06</t>
  </si>
  <si>
    <t>REC-3421-A2OB-486304</t>
  </si>
  <si>
    <t>16:48:56</t>
  </si>
  <si>
    <t>REC-3295-1TWC-250888</t>
  </si>
  <si>
    <t>16:27:10</t>
  </si>
  <si>
    <t>REC-043-KM1S-416312</t>
  </si>
  <si>
    <t>15:56:58</t>
  </si>
  <si>
    <t>REC-3792-A39T-157967</t>
  </si>
  <si>
    <t>15:54:37</t>
  </si>
  <si>
    <t>REC-2004-CNH2-628480</t>
  </si>
  <si>
    <t>3901332</t>
  </si>
  <si>
    <t>0925471724</t>
  </si>
  <si>
    <t>14:09:47</t>
  </si>
  <si>
    <t>REC-611-J4ZN-539919</t>
  </si>
  <si>
    <t>3909054</t>
  </si>
  <si>
    <t>0914595277</t>
  </si>
  <si>
    <t>13:53:59</t>
  </si>
  <si>
    <t>REC-3533-CP5G-369995</t>
  </si>
  <si>
    <t>23923026</t>
  </si>
  <si>
    <t>1717090797</t>
  </si>
  <si>
    <t>11:59:12</t>
  </si>
  <si>
    <t>REC-4278-IOI5-408972</t>
  </si>
  <si>
    <t>3908293</t>
  </si>
  <si>
    <t>0961714888</t>
  </si>
  <si>
    <t>11:23:20</t>
  </si>
  <si>
    <t>REC-224-B7CE-39044</t>
  </si>
  <si>
    <t>3901559</t>
  </si>
  <si>
    <t>0911917029</t>
  </si>
  <si>
    <t>11:14:26</t>
  </si>
  <si>
    <t>REC-1633-B840-1054</t>
  </si>
  <si>
    <t>10:55:41</t>
  </si>
  <si>
    <t>REC-3109-TTH2-720903</t>
  </si>
  <si>
    <t>10:13:25</t>
  </si>
  <si>
    <t>REC-3182-YQHG-263545</t>
  </si>
  <si>
    <t>09:29:25</t>
  </si>
  <si>
    <t>REC-3520-A1CH-313915</t>
  </si>
  <si>
    <t>3930067</t>
  </si>
  <si>
    <t>0905566055</t>
  </si>
  <si>
    <t>08:31:20</t>
  </si>
  <si>
    <t>REC-355-J4YM-715258</t>
  </si>
  <si>
    <t>07:29:27</t>
  </si>
  <si>
    <t>REC-7433-PR32-390979</t>
  </si>
  <si>
    <t>REC-072-TTF1-350351</t>
  </si>
  <si>
    <t>18:52:46</t>
  </si>
  <si>
    <t>REC-5585-RQ83-60080</t>
  </si>
  <si>
    <t>20211117</t>
  </si>
  <si>
    <t>19:08:05</t>
  </si>
  <si>
    <t>REC-3182-YQHE-274291</t>
  </si>
  <si>
    <t>at-3401</t>
  </si>
  <si>
    <t>18:45:16</t>
  </si>
  <si>
    <t>REC-3182-YQG9-312141</t>
  </si>
  <si>
    <t>18:41:26</t>
  </si>
  <si>
    <t>REC-986-B099-9801</t>
  </si>
  <si>
    <t>REC-3187-A2UE-81596</t>
  </si>
  <si>
    <t>16:46:04</t>
  </si>
  <si>
    <t>REC-223-V7XD-324616</t>
  </si>
  <si>
    <t>16:19:38</t>
  </si>
  <si>
    <t>REC-3510-A4F9-279402</t>
  </si>
  <si>
    <t>15:04:33</t>
  </si>
  <si>
    <t>REC-4960-A1QG-138783</t>
  </si>
  <si>
    <t>15:04:17</t>
  </si>
  <si>
    <t>REC-4960-A1QG-138782</t>
  </si>
  <si>
    <t>15:00:28</t>
  </si>
  <si>
    <t>REC-3533-CP5G-370047</t>
  </si>
  <si>
    <t>14:59:58</t>
  </si>
  <si>
    <t>REC-5635-A2YS-68715</t>
  </si>
  <si>
    <t>14:44:03</t>
  </si>
  <si>
    <t>REC-3172-LIO5-588476</t>
  </si>
  <si>
    <t>14:32:54</t>
  </si>
  <si>
    <t>REC-061-ZGFI-116782</t>
  </si>
  <si>
    <t>14:32:33</t>
  </si>
  <si>
    <t>REC-3260-CTO1-465223</t>
  </si>
  <si>
    <t>13:41:32</t>
  </si>
  <si>
    <t>REC-1410-B596-453338</t>
  </si>
  <si>
    <t>12:58:30</t>
  </si>
  <si>
    <t>REC-061-A2WZ-2724</t>
  </si>
  <si>
    <t>12:34:32</t>
  </si>
  <si>
    <t>REC-095-AJSE-719769</t>
  </si>
  <si>
    <t>11:07:04</t>
  </si>
  <si>
    <t>REC-7276-RQ45-451741</t>
  </si>
  <si>
    <t>10:49:13</t>
  </si>
  <si>
    <t>REC-5987-GFL4-450203</t>
  </si>
  <si>
    <t>REC-072-AJ3R-285895</t>
  </si>
  <si>
    <t>3900135</t>
  </si>
  <si>
    <t>0950870022</t>
  </si>
  <si>
    <t>10:04:06</t>
  </si>
  <si>
    <t>REC-049-A518-1597351</t>
  </si>
  <si>
    <t>09:49:12</t>
  </si>
  <si>
    <t>REC-3172-LIO7-147023</t>
  </si>
  <si>
    <t>09:47:11</t>
  </si>
  <si>
    <t>REC-5310-Z4YZ-444837</t>
  </si>
  <si>
    <t>3930261</t>
  </si>
  <si>
    <t>0930100961</t>
  </si>
  <si>
    <t>09:38:18</t>
  </si>
  <si>
    <t>REC-218-B6EC-394833</t>
  </si>
  <si>
    <t>09:04:01</t>
  </si>
  <si>
    <t>REC-7550-KAT9-441518</t>
  </si>
  <si>
    <t>20211118</t>
  </si>
  <si>
    <t>20:00:58</t>
  </si>
  <si>
    <t>REC-5310-Z4YZ-528081</t>
  </si>
  <si>
    <t>3909815</t>
  </si>
  <si>
    <t>1206342261</t>
  </si>
  <si>
    <t>18:21:55</t>
  </si>
  <si>
    <t>REC-5310-Z4YZ-524940</t>
  </si>
  <si>
    <t>18:17:33</t>
  </si>
  <si>
    <t>REC-3512-A4FC-317259</t>
  </si>
  <si>
    <t>17:40:16</t>
  </si>
  <si>
    <t>REC-3370-A6JI-303774</t>
  </si>
  <si>
    <t>17:28:13</t>
  </si>
  <si>
    <t>REC-3371-LD0C-333058</t>
  </si>
  <si>
    <t>3902035</t>
  </si>
  <si>
    <t>0992707240001</t>
  </si>
  <si>
    <t>17:16:21</t>
  </si>
  <si>
    <t>REC-7451-QPQ1-34521</t>
  </si>
  <si>
    <t>REC-810-5CAY-464364</t>
  </si>
  <si>
    <t>REC-7542-PS29-519118</t>
  </si>
  <si>
    <t>14:21:27</t>
  </si>
  <si>
    <t>REC-4164-A19X-188599</t>
  </si>
  <si>
    <t>13:24:39</t>
  </si>
  <si>
    <t>REC-536-2GEZ-381675</t>
  </si>
  <si>
    <t>REC-6397-A5XK-36814</t>
  </si>
  <si>
    <t>12:14:34</t>
  </si>
  <si>
    <t>REC-045-AFEZ-614264</t>
  </si>
  <si>
    <t>11:57:11</t>
  </si>
  <si>
    <t>REC-4164-A19X-188577</t>
  </si>
  <si>
    <t>10:57:49</t>
  </si>
  <si>
    <t>REC-5310-Z4YZ-499721</t>
  </si>
  <si>
    <t>10:49:02</t>
  </si>
  <si>
    <t>REC-008-PB65-421663</t>
  </si>
  <si>
    <t>10:45:30</t>
  </si>
  <si>
    <t>REC-678-3V18-603203</t>
  </si>
  <si>
    <t>10:28:20</t>
  </si>
  <si>
    <t>REC-3422-A3IU-670877</t>
  </si>
  <si>
    <t>09:52:27</t>
  </si>
  <si>
    <t>REC-4202-A16N-10078</t>
  </si>
  <si>
    <t>3909473</t>
  </si>
  <si>
    <t>0918465428</t>
  </si>
  <si>
    <t>09:27:11</t>
  </si>
  <si>
    <t>REC-551-VOI8-641205</t>
  </si>
  <si>
    <t>20211119</t>
  </si>
  <si>
    <t>18:14:52</t>
  </si>
  <si>
    <t>REC-7380-RR34-562764</t>
  </si>
  <si>
    <t>3930271</t>
  </si>
  <si>
    <t>0912486883</t>
  </si>
  <si>
    <t>REC-944-ZF9M-237587</t>
  </si>
  <si>
    <t>17:30:38</t>
  </si>
  <si>
    <t>REC-3029-M9QW-208125</t>
  </si>
  <si>
    <t>16:50:42</t>
  </si>
  <si>
    <t>REC-7492-A6NE-44911</t>
  </si>
  <si>
    <t>16:50:19</t>
  </si>
  <si>
    <t>REC-7492-A6NE-44910</t>
  </si>
  <si>
    <t>REC-3214-A160-117822</t>
  </si>
  <si>
    <t>16:07:20</t>
  </si>
  <si>
    <t>REC-3029-M9QW-208118</t>
  </si>
  <si>
    <t>14:52:59</t>
  </si>
  <si>
    <t>REC-8017-B029-552967</t>
  </si>
  <si>
    <t>14:51:57</t>
  </si>
  <si>
    <t>REC-8017-B029-552917</t>
  </si>
  <si>
    <t>REC-3161-KURB-478566</t>
  </si>
  <si>
    <t>11:28:55</t>
  </si>
  <si>
    <t>REC-3189-YWSY-190273</t>
  </si>
  <si>
    <t>at-3403</t>
  </si>
  <si>
    <t>REC-5552-A944-537292</t>
  </si>
  <si>
    <t>09:33:27</t>
  </si>
  <si>
    <t>REC-061-SPOX-315909</t>
  </si>
  <si>
    <t>20211120</t>
  </si>
  <si>
    <t>18:02:14</t>
  </si>
  <si>
    <t>REC-3414-PTE7-591866</t>
  </si>
  <si>
    <t>3906285</t>
  </si>
  <si>
    <t>0922841259</t>
  </si>
  <si>
    <t>REC-4717-FRZ4-586967</t>
  </si>
  <si>
    <t>REC-3295-1T8E-257594</t>
  </si>
  <si>
    <t>12:05:10</t>
  </si>
  <si>
    <t>REC-3371-A1DS-247679</t>
  </si>
  <si>
    <t>11:35:45</t>
  </si>
  <si>
    <t>REC-3370-A6JI-303990</t>
  </si>
  <si>
    <t>09:37:53</t>
  </si>
  <si>
    <t>REC-3392-A39W-451215</t>
  </si>
  <si>
    <t>08:26:03</t>
  </si>
  <si>
    <t>REC-5310-Z4YZ-568110</t>
  </si>
  <si>
    <t>20211121</t>
  </si>
  <si>
    <t>11:39:44</t>
  </si>
  <si>
    <t>REC-3392-A39W-451319</t>
  </si>
  <si>
    <t>20211122</t>
  </si>
  <si>
    <t>17:11:19</t>
  </si>
  <si>
    <t>REC-4810-FSJ5-652016</t>
  </si>
  <si>
    <t>REC-090-ULDN-645340</t>
  </si>
  <si>
    <t>16:12:47</t>
  </si>
  <si>
    <t>REC-3187-YWS5-641322</t>
  </si>
  <si>
    <t>16:02:07</t>
  </si>
  <si>
    <t>REC-3187-A2UB-195614</t>
  </si>
  <si>
    <t>15:46:34</t>
  </si>
  <si>
    <t>REC-4960-A1QG-139349</t>
  </si>
  <si>
    <t>15:42:05</t>
  </si>
  <si>
    <t>REC-3815-A3ZR-32303</t>
  </si>
  <si>
    <t>14:16:41</t>
  </si>
  <si>
    <t>REC-072-A6LX-239269</t>
  </si>
  <si>
    <t>13:00:25</t>
  </si>
  <si>
    <t>REC-3109-TTH2-721599</t>
  </si>
  <si>
    <t>12:33:16</t>
  </si>
  <si>
    <t>REC-3182-YQG9-312296</t>
  </si>
  <si>
    <t>12:17:51</t>
  </si>
  <si>
    <t>REC-3172-YIGY-303772</t>
  </si>
  <si>
    <t>3901744</t>
  </si>
  <si>
    <t>0923237135</t>
  </si>
  <si>
    <t>10:45:28</t>
  </si>
  <si>
    <t>REC-241-BEJD-610119</t>
  </si>
  <si>
    <t>10:32:23</t>
  </si>
  <si>
    <t>REC-7456-JM27-7659</t>
  </si>
  <si>
    <t>10:11:15</t>
  </si>
  <si>
    <t>REC-3792-A24Z-608509</t>
  </si>
  <si>
    <t>10:01:00</t>
  </si>
  <si>
    <t>REC-3200-SAMK-262242</t>
  </si>
  <si>
    <t>09:29:55</t>
  </si>
  <si>
    <t>REC-5762-FE91-614927</t>
  </si>
  <si>
    <t>3903113</t>
  </si>
  <si>
    <t>0912950433</t>
  </si>
  <si>
    <t>20211123</t>
  </si>
  <si>
    <t>19:24:27</t>
  </si>
  <si>
    <t>REC-191-A381-702615</t>
  </si>
  <si>
    <t>18:13:54</t>
  </si>
  <si>
    <t>REC-4164-A1CB-150758</t>
  </si>
  <si>
    <t>17:58:22</t>
  </si>
  <si>
    <t>REC-609-A1M3-358637</t>
  </si>
  <si>
    <t>17:04:57</t>
  </si>
  <si>
    <t>REC-551-VOI8-641768</t>
  </si>
  <si>
    <t>16:54:43</t>
  </si>
  <si>
    <t>REC-223-V7XD-325655</t>
  </si>
  <si>
    <t>16:17:51</t>
  </si>
  <si>
    <t>REC-4535-A1SZ-40037</t>
  </si>
  <si>
    <t>15:44:55</t>
  </si>
  <si>
    <t>REC-3510-A4F9-280138</t>
  </si>
  <si>
    <t>15:01:28</t>
  </si>
  <si>
    <t>REC-3182-YQHG-264571</t>
  </si>
  <si>
    <t>REC-3422-A3IU-671455</t>
  </si>
  <si>
    <t>13:43:24</t>
  </si>
  <si>
    <t>REC-568-YYC0-1596881</t>
  </si>
  <si>
    <t>12:48:33</t>
  </si>
  <si>
    <t>REC-8026-B346-8670</t>
  </si>
  <si>
    <t>11:49:39</t>
  </si>
  <si>
    <t>REC-5635-A2YS-69564</t>
  </si>
  <si>
    <t>REC-390-BBF4-340127</t>
  </si>
  <si>
    <t>11:11:29</t>
  </si>
  <si>
    <t>REC-536-2GEZ-381953</t>
  </si>
  <si>
    <t>REC-3172-LIO6-162770</t>
  </si>
  <si>
    <t>11:01:42</t>
  </si>
  <si>
    <t>REC-8026-B346-8657</t>
  </si>
  <si>
    <t>10:30:57</t>
  </si>
  <si>
    <t>REC-4961-A24R-70314</t>
  </si>
  <si>
    <t>10:30:12</t>
  </si>
  <si>
    <t>REC-2004-CNH2-629287</t>
  </si>
  <si>
    <t>10:08:26</t>
  </si>
  <si>
    <t>REC-3187-A2UE-82140</t>
  </si>
  <si>
    <t>10:08:00</t>
  </si>
  <si>
    <t>REC-3187-A2UE-82139</t>
  </si>
  <si>
    <t>20211124</t>
  </si>
  <si>
    <t>20:27:44</t>
  </si>
  <si>
    <t>REC-3187-YWS5-641556</t>
  </si>
  <si>
    <t>19:26:30</t>
  </si>
  <si>
    <t>REC-4654-ART3-742754</t>
  </si>
  <si>
    <t>19:15:28</t>
  </si>
  <si>
    <t>REC-223-B7CD-634629</t>
  </si>
  <si>
    <t>18:38:14</t>
  </si>
  <si>
    <t>REC-7314-A6GU-59711</t>
  </si>
  <si>
    <t>18:38:13</t>
  </si>
  <si>
    <t>REC-1978-C225-1722</t>
  </si>
  <si>
    <t>18:31:45</t>
  </si>
  <si>
    <t>REC-3187-A2UB-195866</t>
  </si>
  <si>
    <t>17:09:48</t>
  </si>
  <si>
    <t>REC-3370-A6JI-304514</t>
  </si>
  <si>
    <t>3909171</t>
  </si>
  <si>
    <t>1304027269</t>
  </si>
  <si>
    <t>REC-3792-A39T-158551</t>
  </si>
  <si>
    <t>15:59:18</t>
  </si>
  <si>
    <t>REC-4257-A221-168796</t>
  </si>
  <si>
    <t>15:19:39</t>
  </si>
  <si>
    <t>REC-3170-YGVG-360040</t>
  </si>
  <si>
    <t>15:15:46</t>
  </si>
  <si>
    <t>REC-7123-T166-730768</t>
  </si>
  <si>
    <t>14:56:58</t>
  </si>
  <si>
    <t>REC-191-A381-729654</t>
  </si>
  <si>
    <t>REC-3182-YQG9-312480</t>
  </si>
  <si>
    <t>13:46:50</t>
  </si>
  <si>
    <t>REC-4963-A3A0-725672</t>
  </si>
  <si>
    <t>3907380</t>
  </si>
  <si>
    <t>0911679652</t>
  </si>
  <si>
    <t>REC-3260-CTO1-717389</t>
  </si>
  <si>
    <t>10:57:32</t>
  </si>
  <si>
    <t>REC-049-A518-1597961</t>
  </si>
  <si>
    <t>10:55:45</t>
  </si>
  <si>
    <t>REC-4278-IOI5-714514</t>
  </si>
  <si>
    <t>10:15:51</t>
  </si>
  <si>
    <t>REC-049-A518-1597956</t>
  </si>
  <si>
    <t>09:59:19</t>
  </si>
  <si>
    <t>REC-061-AEU1-214579</t>
  </si>
  <si>
    <t>09:50:45</t>
  </si>
  <si>
    <t>REC-1189-B254-710283</t>
  </si>
  <si>
    <t>20211125</t>
  </si>
  <si>
    <t>19:19:23</t>
  </si>
  <si>
    <t>REC-536-2GEZ-382212</t>
  </si>
  <si>
    <t>18:01:28</t>
  </si>
  <si>
    <t>REC-3792-A39T-158666</t>
  </si>
  <si>
    <t>17:57:27</t>
  </si>
  <si>
    <t>REC-3201-Y46O-476994</t>
  </si>
  <si>
    <t>17:43:45</t>
  </si>
  <si>
    <t>REC-3370-A6JI-304601</t>
  </si>
  <si>
    <t>17:32:41</t>
  </si>
  <si>
    <t>REC-3095-T359-464378</t>
  </si>
  <si>
    <t>16:40:10</t>
  </si>
  <si>
    <t>REC-3792-A39T-158652</t>
  </si>
  <si>
    <t>15:49:49</t>
  </si>
  <si>
    <t>REC-008-PB65-422542</t>
  </si>
  <si>
    <t>15:47:03</t>
  </si>
  <si>
    <t>REC-191-A381-771439</t>
  </si>
  <si>
    <t>15:26:12</t>
  </si>
  <si>
    <t>REC-223-B7CD-634740</t>
  </si>
  <si>
    <t>15:11:07</t>
  </si>
  <si>
    <t>REC-3371-LD0C-333978</t>
  </si>
  <si>
    <t>13:55:32</t>
  </si>
  <si>
    <t>REC-5585-RQ83-60926</t>
  </si>
  <si>
    <t>13:33:02</t>
  </si>
  <si>
    <t>REC-348-AB9D-192247</t>
  </si>
  <si>
    <t>13:00:18</t>
  </si>
  <si>
    <t>REC-3175-A3LN-172883</t>
  </si>
  <si>
    <t>3950368</t>
  </si>
  <si>
    <t>0911882546</t>
  </si>
  <si>
    <t>12:47:04</t>
  </si>
  <si>
    <t>REC-1978-C225-1740</t>
  </si>
  <si>
    <t>REC-3172-LIO7-147667</t>
  </si>
  <si>
    <t>11:38:54</t>
  </si>
  <si>
    <t>REC-3360-IPEN-263248</t>
  </si>
  <si>
    <t>11:16:58</t>
  </si>
  <si>
    <t>REC-072-4PW8-240575</t>
  </si>
  <si>
    <t>11:11:37</t>
  </si>
  <si>
    <t>REC-5276-A2G3-263577</t>
  </si>
  <si>
    <t>10:46:22</t>
  </si>
  <si>
    <t>REC-3182-YQG9-312521</t>
  </si>
  <si>
    <t>10:16:04</t>
  </si>
  <si>
    <t>REC-3512-A4FC-318056</t>
  </si>
  <si>
    <t>10:03:26</t>
  </si>
  <si>
    <t>REC-245-BEJI-720877</t>
  </si>
  <si>
    <t>10:03:00</t>
  </si>
  <si>
    <t>REC-4960-A1QG-139640</t>
  </si>
  <si>
    <t>09:59:33</t>
  </si>
  <si>
    <t>REC-048-AFEP-280218</t>
  </si>
  <si>
    <t>09:47:50</t>
  </si>
  <si>
    <t>REC-223-B7CD-634648</t>
  </si>
  <si>
    <t>20211126</t>
  </si>
  <si>
    <t>18:47:43</t>
  </si>
  <si>
    <t>REC-7276-RQ45-810425</t>
  </si>
  <si>
    <t>18:43:44</t>
  </si>
  <si>
    <t>REC-3808-A3Z9-561877</t>
  </si>
  <si>
    <t>17:04:34</t>
  </si>
  <si>
    <t>REC-3370-A6JI-304708</t>
  </si>
  <si>
    <t>16:37:52</t>
  </si>
  <si>
    <t>REC-5695-A2E3-47296</t>
  </si>
  <si>
    <t>REC-096-LIO1-586735</t>
  </si>
  <si>
    <t>REC-045-VMU0-387992</t>
  </si>
  <si>
    <t>3906836</t>
  </si>
  <si>
    <t>0920331600</t>
  </si>
  <si>
    <t>14:26:56</t>
  </si>
  <si>
    <t>REC-072-KBN0-300666</t>
  </si>
  <si>
    <t>13:40:32</t>
  </si>
  <si>
    <t>REC-3371-EGEG-301653</t>
  </si>
  <si>
    <t>12:59:18</t>
  </si>
  <si>
    <t>REC-4963-A3A0-796851</t>
  </si>
  <si>
    <t>12:04:42</t>
  </si>
  <si>
    <t>REC-5989-GFL6-794268</t>
  </si>
  <si>
    <t>11:57:45</t>
  </si>
  <si>
    <t>REC-090-ULDN-645744</t>
  </si>
  <si>
    <t>11:18:15</t>
  </si>
  <si>
    <t>REC-045-AFEZ-615075</t>
  </si>
  <si>
    <t>10:41:11</t>
  </si>
  <si>
    <t>REC-2004-CNH2-629640</t>
  </si>
  <si>
    <t>10:34:52</t>
  </si>
  <si>
    <t>REC-7417-PR22-788773</t>
  </si>
  <si>
    <t>3908487</t>
  </si>
  <si>
    <t>0909755753</t>
  </si>
  <si>
    <t>10:07:57</t>
  </si>
  <si>
    <t>REC-536-TDSM-187155</t>
  </si>
  <si>
    <t>09:33:09</t>
  </si>
  <si>
    <t>REC-165-M8MT-693625</t>
  </si>
  <si>
    <t>09:25:51</t>
  </si>
  <si>
    <t>REC-048-AFEP-280283</t>
  </si>
  <si>
    <t>08:36:30</t>
  </si>
  <si>
    <t>REC-072-AJ3R-286816</t>
  </si>
  <si>
    <t>08:20:04</t>
  </si>
  <si>
    <t>REC-061-A6S4-175177</t>
  </si>
  <si>
    <t>20211127</t>
  </si>
  <si>
    <t>17:52:36</t>
  </si>
  <si>
    <t>REC-1963-C194-831610</t>
  </si>
  <si>
    <t>17:11:37</t>
  </si>
  <si>
    <t>REC-678-3V18-603863</t>
  </si>
  <si>
    <t>16:17:39</t>
  </si>
  <si>
    <t>REC-3370-A6JI-304826</t>
  </si>
  <si>
    <t>16:17:29</t>
  </si>
  <si>
    <t>REC-5310-Z4YZ-829689</t>
  </si>
  <si>
    <t>16:07:04</t>
  </si>
  <si>
    <t>REC-5310-Z4YZ-829401</t>
  </si>
  <si>
    <t>at-3406</t>
  </si>
  <si>
    <t>REC-3187-A2UB-196149</t>
  </si>
  <si>
    <t>15:30:07</t>
  </si>
  <si>
    <t>REC-5585-RQ83-61166</t>
  </si>
  <si>
    <t>REC-5585-RQ83-61157</t>
  </si>
  <si>
    <t>14:32:47</t>
  </si>
  <si>
    <t>REC-3370-A6JI-304818</t>
  </si>
  <si>
    <t>14:30:34</t>
  </si>
  <si>
    <t>REC-342-VEHD-514297</t>
  </si>
  <si>
    <t>12:34:17</t>
  </si>
  <si>
    <t>REC-226-B7CC-763671</t>
  </si>
  <si>
    <t>12:13:54</t>
  </si>
  <si>
    <t>REC-008-PB65-422699</t>
  </si>
  <si>
    <t>3903686</t>
  </si>
  <si>
    <t>0992679484001</t>
  </si>
  <si>
    <t>12:13:01</t>
  </si>
  <si>
    <t>REC-008-PB65-422698</t>
  </si>
  <si>
    <t>3906858</t>
  </si>
  <si>
    <t>11:53:00</t>
  </si>
  <si>
    <t>REC-6229-A49X-821953</t>
  </si>
  <si>
    <t>REC-678-3V18-603833</t>
  </si>
  <si>
    <t>10:47:24</t>
  </si>
  <si>
    <t>REC-3371-LD0C-334167</t>
  </si>
  <si>
    <t>09:59:02</t>
  </si>
  <si>
    <t>REC-3172-LIO4-279641</t>
  </si>
  <si>
    <t>09:49:36</t>
  </si>
  <si>
    <t>REC-5310-Z4YZ-816626</t>
  </si>
  <si>
    <t>20211128</t>
  </si>
  <si>
    <t>16:36:18</t>
  </si>
  <si>
    <t>REC-3172-LIO4-279801</t>
  </si>
  <si>
    <t>15:27:51</t>
  </si>
  <si>
    <t>REC-3172-LIO4-279792</t>
  </si>
  <si>
    <t>15:26:07</t>
  </si>
  <si>
    <t>REC-7276-RQ45-842655</t>
  </si>
  <si>
    <t>REC-3172-YIHD-284135</t>
  </si>
  <si>
    <t>14:14:17</t>
  </si>
  <si>
    <t>REC-7314-A6GU-60034</t>
  </si>
  <si>
    <t>13:25:59</t>
  </si>
  <si>
    <t>REC-4164-A19P-197711</t>
  </si>
  <si>
    <t>10:47:19</t>
  </si>
  <si>
    <t>REC-048-QNCI-659543</t>
  </si>
  <si>
    <t>09:15:42</t>
  </si>
  <si>
    <t>REC-4934-A1ZV-835857</t>
  </si>
  <si>
    <t>20211129</t>
  </si>
  <si>
    <t>19:41:58</t>
  </si>
  <si>
    <t>REC-944-PR10-466637</t>
  </si>
  <si>
    <t>17:52:48</t>
  </si>
  <si>
    <t>REC-7779-SS95-884786</t>
  </si>
  <si>
    <t>17:51:19</t>
  </si>
  <si>
    <t>REC-7779-SS95-884749</t>
  </si>
  <si>
    <t>16:39:29</t>
  </si>
  <si>
    <t>REC-4235-A1BQ-31617</t>
  </si>
  <si>
    <t>16:16:58</t>
  </si>
  <si>
    <t>REC-3187-YWS5-641797</t>
  </si>
  <si>
    <t>14:50:55</t>
  </si>
  <si>
    <t>REC-049-A2U2-84694</t>
  </si>
  <si>
    <t>12:52:29</t>
  </si>
  <si>
    <t>REC-061-A6S3-231827</t>
  </si>
  <si>
    <t>12:28:37</t>
  </si>
  <si>
    <t>REC-072-4PW8-240792</t>
  </si>
  <si>
    <t>12:27:06</t>
  </si>
  <si>
    <t>REC-3187-A2UB-196349</t>
  </si>
  <si>
    <t>12:04:06</t>
  </si>
  <si>
    <t>REC-3520-A1CH-315487</t>
  </si>
  <si>
    <t>11:31:58</t>
  </si>
  <si>
    <t>REC-3239-1JA8-167672</t>
  </si>
  <si>
    <t>11:10:05</t>
  </si>
  <si>
    <t>REC-049-A2U2-84658</t>
  </si>
  <si>
    <t>10:46:02</t>
  </si>
  <si>
    <t>REC-072-TTF1-351224</t>
  </si>
  <si>
    <t>09:53:52</t>
  </si>
  <si>
    <t>REC-7964-A556-854165</t>
  </si>
  <si>
    <t>09:40:48</t>
  </si>
  <si>
    <t>REC-4654-ART3-853073</t>
  </si>
  <si>
    <t>20211130</t>
  </si>
  <si>
    <t>17:41:45</t>
  </si>
  <si>
    <t>REC-7737-SS74-3046</t>
  </si>
  <si>
    <t>17:29:41</t>
  </si>
  <si>
    <t>REC-3187-YWS5-641945</t>
  </si>
  <si>
    <t>17:11:46</t>
  </si>
  <si>
    <t>REC-5310-Z4YZ-927060</t>
  </si>
  <si>
    <t>16:45:54</t>
  </si>
  <si>
    <t>REC-3371-EGEG-302126</t>
  </si>
  <si>
    <t>16:03:34</t>
  </si>
  <si>
    <t>REC-7779-SS95-922935</t>
  </si>
  <si>
    <t>REC-3422-A25Y-130065</t>
  </si>
  <si>
    <t>3909729</t>
  </si>
  <si>
    <t>0922686142</t>
  </si>
  <si>
    <t>15:50:38</t>
  </si>
  <si>
    <t>REC-072-KBN0-300819</t>
  </si>
  <si>
    <t>15:41:34</t>
  </si>
  <si>
    <t>REC-3187-YWS5-641917</t>
  </si>
  <si>
    <t>3906781</t>
  </si>
  <si>
    <t>0917780611</t>
  </si>
  <si>
    <t>15:36:53</t>
  </si>
  <si>
    <t>REC-3172-YIHD-284323</t>
  </si>
  <si>
    <t>15:14:24</t>
  </si>
  <si>
    <t>REC-568-YXPM-448584</t>
  </si>
  <si>
    <t>14:47:49</t>
  </si>
  <si>
    <t>REC-4966-A3Z7-918271</t>
  </si>
  <si>
    <t>13:41:56</t>
  </si>
  <si>
    <t>REC-072-KBN0-300796</t>
  </si>
  <si>
    <t>REC-4164-A19X-189628</t>
  </si>
  <si>
    <t>10:15:21</t>
  </si>
  <si>
    <t>REC-7828-MB00-19452</t>
  </si>
  <si>
    <t>10:06:42</t>
  </si>
  <si>
    <t>REC-3370-A6JI-305032</t>
  </si>
  <si>
    <t>09:27:41</t>
  </si>
  <si>
    <t>REC-048-AFEP-280639</t>
  </si>
  <si>
    <t>09:13:27</t>
  </si>
  <si>
    <t>REC-3412-PTE5-895344</t>
  </si>
  <si>
    <t xml:space="preserve">BLUEXPRESS S A S                        </t>
  </si>
  <si>
    <t xml:space="preserve">MAYADIV SA                              </t>
  </si>
  <si>
    <t xml:space="preserve">GAMFOOD SA                              </t>
  </si>
  <si>
    <t xml:space="preserve">CORNEJO PRIMO CRISTIAN XAVIER           </t>
  </si>
  <si>
    <t xml:space="preserve">MARTHA CECILIA  SANTOS BERMUDE          </t>
  </si>
  <si>
    <t xml:space="preserve">MACIAS PENAFIEL KATTY MARIBEL           </t>
  </si>
  <si>
    <t xml:space="preserve">ALVARADO RODRIGUEZ MARIA FERNA          </t>
  </si>
  <si>
    <t>3907622</t>
  </si>
  <si>
    <t xml:space="preserve">BUENANO GAONA CARLOS JOSE               </t>
  </si>
  <si>
    <t xml:space="preserve">GLORIA EDELINA GUERRERO                 </t>
  </si>
  <si>
    <t>WESTERN UNION MES DE DICIEMBRE</t>
  </si>
  <si>
    <t>20211201</t>
  </si>
  <si>
    <t>20:34:44</t>
  </si>
  <si>
    <t>REC-3187-C550-93</t>
  </si>
  <si>
    <t>19:13:53</t>
  </si>
  <si>
    <t>REC-097-AJSC-530743</t>
  </si>
  <si>
    <t>18:57:40</t>
  </si>
  <si>
    <t>REC-3172-LIO5-589267</t>
  </si>
  <si>
    <t>18:43:45</t>
  </si>
  <si>
    <t>REC-5635-A2YS-70582</t>
  </si>
  <si>
    <t>18:02:48</t>
  </si>
  <si>
    <t>REC-3371-A1DS-248998</t>
  </si>
  <si>
    <t>17:25:56</t>
  </si>
  <si>
    <t>REC-061-SPOX-316475</t>
  </si>
  <si>
    <t>17:13:36</t>
  </si>
  <si>
    <t>REC-944-PR10-466916</t>
  </si>
  <si>
    <t>16:30:13</t>
  </si>
  <si>
    <t>REC-7438-RR76-17403</t>
  </si>
  <si>
    <t>16:27:17</t>
  </si>
  <si>
    <t>REC-536-TDSM-187643</t>
  </si>
  <si>
    <t>16:11:34</t>
  </si>
  <si>
    <t>REC-3172-LIO4-280152</t>
  </si>
  <si>
    <t>16:10:48</t>
  </si>
  <si>
    <t>REC-342-EBMO-327806</t>
  </si>
  <si>
    <t>16:01:38</t>
  </si>
  <si>
    <t>REC-1963-C194-969928</t>
  </si>
  <si>
    <t>15:59:12</t>
  </si>
  <si>
    <t>REC-1963-C194-969765</t>
  </si>
  <si>
    <t>15:56:08</t>
  </si>
  <si>
    <t>REC-3510-A4F9-280915</t>
  </si>
  <si>
    <t>REC-543-U5H7-603866</t>
  </si>
  <si>
    <t>15:18:33</t>
  </si>
  <si>
    <t>REC-342-EBMO-327791</t>
  </si>
  <si>
    <t>14:59:39</t>
  </si>
  <si>
    <t>REC-223-V7XD-326706</t>
  </si>
  <si>
    <t>14:09:44</t>
  </si>
  <si>
    <t>REC-3422-A3IU-672229</t>
  </si>
  <si>
    <t>13:43:30</t>
  </si>
  <si>
    <t>REC-3370-A6JI-305249</t>
  </si>
  <si>
    <t>13:05:32</t>
  </si>
  <si>
    <t>REC-045-AFEZ-615553</t>
  </si>
  <si>
    <t>12:12:22</t>
  </si>
  <si>
    <t>REC-3808-A3Z9-562219</t>
  </si>
  <si>
    <t>12:04:52</t>
  </si>
  <si>
    <t>REC-3301-CTQ4-954528</t>
  </si>
  <si>
    <t>11:43:29</t>
  </si>
  <si>
    <t>REC-3392-A39W-452178</t>
  </si>
  <si>
    <t>3909839</t>
  </si>
  <si>
    <t>0925386476</t>
  </si>
  <si>
    <t>11:34:55</t>
  </si>
  <si>
    <t>REC-3187-A2UE-82920</t>
  </si>
  <si>
    <t>11:28:09</t>
  </si>
  <si>
    <t>REC-008-PB65-423147</t>
  </si>
  <si>
    <t>10:55:46</t>
  </si>
  <si>
    <t>REC-342-EBMO-327719</t>
  </si>
  <si>
    <t>10:49:00</t>
  </si>
  <si>
    <t>REC-4164-A1LY-171529</t>
  </si>
  <si>
    <t>REC-048-QNCI-659775</t>
  </si>
  <si>
    <t>10:09:31</t>
  </si>
  <si>
    <t>REC-096-DCIZ-495395</t>
  </si>
  <si>
    <t>09:54:59</t>
  </si>
  <si>
    <t>REC-7451-QPQ1-35622</t>
  </si>
  <si>
    <t>09:36:16</t>
  </si>
  <si>
    <t>REC-223-B7CD-635431</t>
  </si>
  <si>
    <t>3901511</t>
  </si>
  <si>
    <t>0908888241</t>
  </si>
  <si>
    <t>09:17:00</t>
  </si>
  <si>
    <t>REC-986-B099-10351</t>
  </si>
  <si>
    <t>09:12:55</t>
  </si>
  <si>
    <t>REC-3172-LIO7-148094</t>
  </si>
  <si>
    <t>3930408</t>
  </si>
  <si>
    <t>1201177035</t>
  </si>
  <si>
    <t>20211202</t>
  </si>
  <si>
    <t>19:35:29</t>
  </si>
  <si>
    <t>REC-223-V7XD-326957</t>
  </si>
  <si>
    <t>18:56:08</t>
  </si>
  <si>
    <t>REC-3520-A1CH-316265</t>
  </si>
  <si>
    <t>18:48:44</t>
  </si>
  <si>
    <t>REC-342-VEHD-514892</t>
  </si>
  <si>
    <t>17:49:59</t>
  </si>
  <si>
    <t>REC-165-LOA2-197265</t>
  </si>
  <si>
    <t>17:32:00</t>
  </si>
  <si>
    <t>REC-096-ZU7N-290718</t>
  </si>
  <si>
    <t>17:22:24</t>
  </si>
  <si>
    <t>REC-3808-A3Z9-562365</t>
  </si>
  <si>
    <t>17:09:56</t>
  </si>
  <si>
    <t>REC-7806-B391-4604</t>
  </si>
  <si>
    <t>REC-3187-C550-179</t>
  </si>
  <si>
    <t>3930465</t>
  </si>
  <si>
    <t>0917435471</t>
  </si>
  <si>
    <t>REC-165-LOA2-197224</t>
  </si>
  <si>
    <t>3930413</t>
  </si>
  <si>
    <t>0901929307</t>
  </si>
  <si>
    <t>REC-3577-A1IU-193691</t>
  </si>
  <si>
    <t>15:18:30</t>
  </si>
  <si>
    <t>REC-3175-C8JC-350499</t>
  </si>
  <si>
    <t>15:01:53</t>
  </si>
  <si>
    <t>REC-223-B7CD-635679</t>
  </si>
  <si>
    <t>14:48:44</t>
  </si>
  <si>
    <t>REC-224-B7CE-40753</t>
  </si>
  <si>
    <t>13:51:07</t>
  </si>
  <si>
    <t>REC-3022-A364-168352</t>
  </si>
  <si>
    <t>13:29:34</t>
  </si>
  <si>
    <t>REC-223-V7XD-326827</t>
  </si>
  <si>
    <t>12:36:01</t>
  </si>
  <si>
    <t>REC-7667-LV02-2896</t>
  </si>
  <si>
    <t>12:27:08</t>
  </si>
  <si>
    <t>REC-5310-Z4YZ-3615</t>
  </si>
  <si>
    <t>at-3407</t>
  </si>
  <si>
    <t>12:25:39</t>
  </si>
  <si>
    <t>REC-3371-EFX5-217526</t>
  </si>
  <si>
    <t>12:14:51</t>
  </si>
  <si>
    <t>REC-090-IRFP-633744</t>
  </si>
  <si>
    <t>12:13:55</t>
  </si>
  <si>
    <t>REC-3371-A1DS-249048</t>
  </si>
  <si>
    <t>11:57:35</t>
  </si>
  <si>
    <t>REC-011-VD5Z-396343</t>
  </si>
  <si>
    <t>REC-5585-A2XB-107707</t>
  </si>
  <si>
    <t>3909497</t>
  </si>
  <si>
    <t>0924904626</t>
  </si>
  <si>
    <t>at-3408</t>
  </si>
  <si>
    <t>11:39:42</t>
  </si>
  <si>
    <t>REC-090-IRFP-633731</t>
  </si>
  <si>
    <t>11:10:06</t>
  </si>
  <si>
    <t>REC-4963-A3A0-997854</t>
  </si>
  <si>
    <t>10:59:58</t>
  </si>
  <si>
    <t>REC-678-3V18-604189</t>
  </si>
  <si>
    <t>10:19:47</t>
  </si>
  <si>
    <t>REC-5762-FE91-993450</t>
  </si>
  <si>
    <t>10:00:40</t>
  </si>
  <si>
    <t>REC-061-ZGFI-117390</t>
  </si>
  <si>
    <t>09:50:05</t>
  </si>
  <si>
    <t>REC-223-B7CD-635607</t>
  </si>
  <si>
    <t>09:36:21</t>
  </si>
  <si>
    <t>REC-191-A381-989983</t>
  </si>
  <si>
    <t>09:16:57</t>
  </si>
  <si>
    <t>REC-3172-LIO3-96563</t>
  </si>
  <si>
    <t>20211203</t>
  </si>
  <si>
    <t>19:26:33</t>
  </si>
  <si>
    <t>REC-191-A381-74514</t>
  </si>
  <si>
    <t>18:54:09</t>
  </si>
  <si>
    <t>REC-609-A1M3-359594</t>
  </si>
  <si>
    <t>REC-4164-C552-244</t>
  </si>
  <si>
    <t>18:13:16</t>
  </si>
  <si>
    <t>REC-7492-A6NE-46421</t>
  </si>
  <si>
    <t>16:13:37</t>
  </si>
  <si>
    <t>REC-4164-A19X-189993</t>
  </si>
  <si>
    <t>3930204</t>
  </si>
  <si>
    <t>0914720255</t>
  </si>
  <si>
    <t>REC-5989-GFL6-64059</t>
  </si>
  <si>
    <t>15:43:51</t>
  </si>
  <si>
    <t>REC-072-A6LX-239982</t>
  </si>
  <si>
    <t>15:30:01</t>
  </si>
  <si>
    <t>REC-096-DCIZ-495682</t>
  </si>
  <si>
    <t>14:26:07</t>
  </si>
  <si>
    <t>REC-3295-1T8A-231271</t>
  </si>
  <si>
    <t>14:09:22</t>
  </si>
  <si>
    <t>REC-678-3V18-604285</t>
  </si>
  <si>
    <t>13:55:34</t>
  </si>
  <si>
    <t>REC-3371-A1DS-249181</t>
  </si>
  <si>
    <t>13:37:07</t>
  </si>
  <si>
    <t>REC-5585-A2XB-107917</t>
  </si>
  <si>
    <t>3907936</t>
  </si>
  <si>
    <t>0914351341</t>
  </si>
  <si>
    <t>13:05:26</t>
  </si>
  <si>
    <t>REC-348-AB9D-193242</t>
  </si>
  <si>
    <t>12:43:27</t>
  </si>
  <si>
    <t>REC-3172-LIO7-148485</t>
  </si>
  <si>
    <t>12:26:40</t>
  </si>
  <si>
    <t>REC-4717-FRZ4-49621</t>
  </si>
  <si>
    <t>12:21:25</t>
  </si>
  <si>
    <t>REC-3512-A4FC-318948</t>
  </si>
  <si>
    <t>12:15:01</t>
  </si>
  <si>
    <t>REC-3370-A6JI-305559</t>
  </si>
  <si>
    <t>11:59:49</t>
  </si>
  <si>
    <t>REC-5310-Z4YZ-47692</t>
  </si>
  <si>
    <t>11:35:36</t>
  </si>
  <si>
    <t>REC-7809-LV49-6459</t>
  </si>
  <si>
    <t>11:25:55</t>
  </si>
  <si>
    <t>REC-223-B7CD-635774</t>
  </si>
  <si>
    <t>11:16:47</t>
  </si>
  <si>
    <t>REC-7894-VL41-17082</t>
  </si>
  <si>
    <t>11:14:30</t>
  </si>
  <si>
    <t>REC-3182-YQHD-300624</t>
  </si>
  <si>
    <t>REC-3161-KURB-480115</t>
  </si>
  <si>
    <t>10:43:49</t>
  </si>
  <si>
    <t>REC-191-A381-41524</t>
  </si>
  <si>
    <t>REC-348-AB9D-193193</t>
  </si>
  <si>
    <t>10:29:41</t>
  </si>
  <si>
    <t>REC-5987-GFL4-40391</t>
  </si>
  <si>
    <t>10:23:24</t>
  </si>
  <si>
    <t>REC-011-VD5Z-396383</t>
  </si>
  <si>
    <t>07:59:54</t>
  </si>
  <si>
    <t>REC-072-C258-3561</t>
  </si>
  <si>
    <t>20211204</t>
  </si>
  <si>
    <t>17:13:44</t>
  </si>
  <si>
    <t>REC-4963-A3A0-101454</t>
  </si>
  <si>
    <t>3930442</t>
  </si>
  <si>
    <t>0900438516</t>
  </si>
  <si>
    <t>16:51:09</t>
  </si>
  <si>
    <t>REC-3187-YWS5-642217</t>
  </si>
  <si>
    <t>16:36:37</t>
  </si>
  <si>
    <t>REC-7931-VL78-1891</t>
  </si>
  <si>
    <t>16:20:39</t>
  </si>
  <si>
    <t>REC-944-LRJ0-438532</t>
  </si>
  <si>
    <t>16:08:10</t>
  </si>
  <si>
    <t>REC-348-1R2Q-486629</t>
  </si>
  <si>
    <t>16:00:49</t>
  </si>
  <si>
    <t>REC-5695-A2E3-47832</t>
  </si>
  <si>
    <t>REC-223-B7CD-635944</t>
  </si>
  <si>
    <t>15:13:16</t>
  </si>
  <si>
    <t>REC-518-RI70-218364</t>
  </si>
  <si>
    <t>14:31:14</t>
  </si>
  <si>
    <t>REC-048-AFEP-281166</t>
  </si>
  <si>
    <t>3903443</t>
  </si>
  <si>
    <t>0993204706001</t>
  </si>
  <si>
    <t>14:30:29</t>
  </si>
  <si>
    <t>REC-048-AFEP-281165</t>
  </si>
  <si>
    <t>3903462</t>
  </si>
  <si>
    <t>14:16:18</t>
  </si>
  <si>
    <t>REC-3022-FNNL-581948</t>
  </si>
  <si>
    <t>12:55:02</t>
  </si>
  <si>
    <t>REC-611-J4ZN-541477</t>
  </si>
  <si>
    <t>12:49:14</t>
  </si>
  <si>
    <t>REC-3392-A39W-452587</t>
  </si>
  <si>
    <t>12:35:08</t>
  </si>
  <si>
    <t>REC-043-KM1S-416823</t>
  </si>
  <si>
    <t>12:30:39</t>
  </si>
  <si>
    <t>REC-048-QNCI-660079</t>
  </si>
  <si>
    <t>12:26:46</t>
  </si>
  <si>
    <t>REC-3187-C550-333</t>
  </si>
  <si>
    <t>12:16:47</t>
  </si>
  <si>
    <t>REC-048-AFEP-281110</t>
  </si>
  <si>
    <t>3909854</t>
  </si>
  <si>
    <t>0921753786001</t>
  </si>
  <si>
    <t>11:24:16</t>
  </si>
  <si>
    <t>REC-7783-SS99-1165</t>
  </si>
  <si>
    <t>10:33:44</t>
  </si>
  <si>
    <t>REC-5635-A2YS-70807</t>
  </si>
  <si>
    <t>09:44:51</t>
  </si>
  <si>
    <t>REC-543-U5H7-604116</t>
  </si>
  <si>
    <t>09:39:16</t>
  </si>
  <si>
    <t>REC-5635-A2YS-70801</t>
  </si>
  <si>
    <t>09:35:50</t>
  </si>
  <si>
    <t>REC-3301-CTQ4-81859</t>
  </si>
  <si>
    <t>20211205</t>
  </si>
  <si>
    <t>17:02:21</t>
  </si>
  <si>
    <t>REC-096-DCIZ-495846</t>
  </si>
  <si>
    <t>16:01:49</t>
  </si>
  <si>
    <t>REC-7100-A69T-26380</t>
  </si>
  <si>
    <t>15:23:30</t>
  </si>
  <si>
    <t>REC-096-DCIZ-495828</t>
  </si>
  <si>
    <t>13:43:11</t>
  </si>
  <si>
    <t>REC-3422-A3IU-672619</t>
  </si>
  <si>
    <t>13:21:45</t>
  </si>
  <si>
    <t>REC-3214-H8Z8-355492</t>
  </si>
  <si>
    <t>12:28:33</t>
  </si>
  <si>
    <t>REC-3808-A3Z9-562540</t>
  </si>
  <si>
    <t>10:21:07</t>
  </si>
  <si>
    <t>REC-3510-A4F9-281299</t>
  </si>
  <si>
    <t>10:19:50</t>
  </si>
  <si>
    <t>REC-3370-A6JI-305761</t>
  </si>
  <si>
    <t>20211206</t>
  </si>
  <si>
    <t>18:06:36</t>
  </si>
  <si>
    <t>REC-061-A6S4-175833</t>
  </si>
  <si>
    <t>17:08:16</t>
  </si>
  <si>
    <t>REC-3295-1TWC-252839</t>
  </si>
  <si>
    <t>16:46:26</t>
  </si>
  <si>
    <t>REC-3161-KURB-480467</t>
  </si>
  <si>
    <t>15:55:46</t>
  </si>
  <si>
    <t>REC-3295-1TWC-252821</t>
  </si>
  <si>
    <t>3930417</t>
  </si>
  <si>
    <t>0200343747</t>
  </si>
  <si>
    <t>15:54:57</t>
  </si>
  <si>
    <t>REC-3182-YQHD-300878</t>
  </si>
  <si>
    <t>15:16:50</t>
  </si>
  <si>
    <t>REC-348-1R2Q-486863</t>
  </si>
  <si>
    <t>3930409</t>
  </si>
  <si>
    <t>15:10:13</t>
  </si>
  <si>
    <t>REC-3170-YGVG-360975</t>
  </si>
  <si>
    <t>14:37:12</t>
  </si>
  <si>
    <t>REC-4013-A5NS-70087</t>
  </si>
  <si>
    <t>13:28:21</t>
  </si>
  <si>
    <t>REC-5266-A2ED-5324</t>
  </si>
  <si>
    <t>13:08:09</t>
  </si>
  <si>
    <t>REC-348-AB9D-193506</t>
  </si>
  <si>
    <t>12:23:50</t>
  </si>
  <si>
    <t>REC-536-TDSM-188099</t>
  </si>
  <si>
    <t>12:06:31</t>
  </si>
  <si>
    <t>REC-049-A2U2-85188</t>
  </si>
  <si>
    <t>11:48:31</t>
  </si>
  <si>
    <t>REC-7492-A6NE-46661</t>
  </si>
  <si>
    <t>11:45:01</t>
  </si>
  <si>
    <t>REC-944-ZF9M-239188</t>
  </si>
  <si>
    <t>11:13:59</t>
  </si>
  <si>
    <t>REC-5008-A28V-128938</t>
  </si>
  <si>
    <t>11:09:37</t>
  </si>
  <si>
    <t>REC-5310-Z4YZ-138976</t>
  </si>
  <si>
    <t>11:01:35</t>
  </si>
  <si>
    <t>REC-223-V7XD-327201</t>
  </si>
  <si>
    <t>10:18:43</t>
  </si>
  <si>
    <t>REC-4620-A1TY-133164</t>
  </si>
  <si>
    <t>10:08:09</t>
  </si>
  <si>
    <t>REC-551-VOI9-607044</t>
  </si>
  <si>
    <t>10:07:01</t>
  </si>
  <si>
    <t>REC-7911-A7NS-1446</t>
  </si>
  <si>
    <t>20:48:58</t>
  </si>
  <si>
    <t>REC-3295-C569-193</t>
  </si>
  <si>
    <t>18:51:34</t>
  </si>
  <si>
    <t>REC-3412-PTE5-173140</t>
  </si>
  <si>
    <t>3930459</t>
  </si>
  <si>
    <t>0926440397</t>
  </si>
  <si>
    <t>18:50:30</t>
  </si>
  <si>
    <t>REC-3412-PTE5-173103</t>
  </si>
  <si>
    <t>18:49:56</t>
  </si>
  <si>
    <t>REC-008-PB65-424091</t>
  </si>
  <si>
    <t>18:42:10</t>
  </si>
  <si>
    <t>REC-3371-EGEG-303123</t>
  </si>
  <si>
    <t>18:12:01</t>
  </si>
  <si>
    <t>REC-4942-A1Z4-171387</t>
  </si>
  <si>
    <t>18:07:14</t>
  </si>
  <si>
    <t>REC-061-A6S4-175834</t>
  </si>
  <si>
    <t>20211207</t>
  </si>
  <si>
    <t>19:12:40</t>
  </si>
  <si>
    <t>REC-3295-1T8D-204329</t>
  </si>
  <si>
    <t>18:58:06</t>
  </si>
  <si>
    <t>REC-4164-C552-432</t>
  </si>
  <si>
    <t>18:15:58</t>
  </si>
  <si>
    <t>REC-6397-A5XK-37881</t>
  </si>
  <si>
    <t>17:56:31</t>
  </si>
  <si>
    <t>REC-3187-C550-598</t>
  </si>
  <si>
    <t>REC-348-AB9D-193775</t>
  </si>
  <si>
    <t>17:34:40</t>
  </si>
  <si>
    <t>REC-045-VMU0-389248</t>
  </si>
  <si>
    <t>17:29:13</t>
  </si>
  <si>
    <t>REC-585-VR9E-533452</t>
  </si>
  <si>
    <t>17:01:27</t>
  </si>
  <si>
    <t>REC-072-KBN0-301378</t>
  </si>
  <si>
    <t>16:37:56</t>
  </si>
  <si>
    <t>REC-096-ZU7N-291252</t>
  </si>
  <si>
    <t>16:21:25</t>
  </si>
  <si>
    <t>REC-3422-A3IU-672842</t>
  </si>
  <si>
    <t>16:20:00</t>
  </si>
  <si>
    <t>REC-536-2GEZ-383254</t>
  </si>
  <si>
    <t>15:33:49</t>
  </si>
  <si>
    <t>REC-3392-A39W-452976</t>
  </si>
  <si>
    <t>15:11:18</t>
  </si>
  <si>
    <t>REC-3023-IZCF-617281</t>
  </si>
  <si>
    <t>REC-048-AFEP-281374</t>
  </si>
  <si>
    <t>REC-3392-A39W-452958</t>
  </si>
  <si>
    <t>14:34:05</t>
  </si>
  <si>
    <t>REC-223-B7CD-636337</t>
  </si>
  <si>
    <t>14:09:18</t>
  </si>
  <si>
    <t>REC-3107-MHLP-258327</t>
  </si>
  <si>
    <t>13:30:14</t>
  </si>
  <si>
    <t>REC-045-AFEZ-616374</t>
  </si>
  <si>
    <t>3930381</t>
  </si>
  <si>
    <t>0932406523</t>
  </si>
  <si>
    <t>13:10:04</t>
  </si>
  <si>
    <t>REC-049-A518-1599096</t>
  </si>
  <si>
    <t>12:59:21</t>
  </si>
  <si>
    <t>REC-7492-A6NE-46826</t>
  </si>
  <si>
    <t>12:58:23</t>
  </si>
  <si>
    <t>REC-008-PB64-406275</t>
  </si>
  <si>
    <t>12:42:07</t>
  </si>
  <si>
    <t>REC-3370-A6JI-306009</t>
  </si>
  <si>
    <t>12:41:34</t>
  </si>
  <si>
    <t>REC-3370-A6JI-306008</t>
  </si>
  <si>
    <t>12:36:15</t>
  </si>
  <si>
    <t>REC-223-V7XD-327403</t>
  </si>
  <si>
    <t>REC-223-V7XD-327402</t>
  </si>
  <si>
    <t>12:32:33</t>
  </si>
  <si>
    <t>REC-5016-A1HF-16077</t>
  </si>
  <si>
    <t>12:25:11</t>
  </si>
  <si>
    <t>REC-072-AJ3R-287984</t>
  </si>
  <si>
    <t>12:07:26</t>
  </si>
  <si>
    <t>REC-342-EBMO-328442</t>
  </si>
  <si>
    <t>11:21:28</t>
  </si>
  <si>
    <t>REC-191-A381-194667</t>
  </si>
  <si>
    <t>REC-348-1R2Q-486949</t>
  </si>
  <si>
    <t>REC-518-RI70-218511</t>
  </si>
  <si>
    <t>REC-061-SPOX-316771</t>
  </si>
  <si>
    <t>09:57:47</t>
  </si>
  <si>
    <t>REC-5770-A3HH-1586415</t>
  </si>
  <si>
    <t>23923388</t>
  </si>
  <si>
    <t>1725701740</t>
  </si>
  <si>
    <t>09:45:21</t>
  </si>
  <si>
    <t>REC-4910-A22F-37837</t>
  </si>
  <si>
    <t>20211208</t>
  </si>
  <si>
    <t>18:55:26</t>
  </si>
  <si>
    <t>REC-3412-PTE5-273816</t>
  </si>
  <si>
    <t>18:11:24</t>
  </si>
  <si>
    <t>REC-3295-1T8D-204395</t>
  </si>
  <si>
    <t>18:07:08</t>
  </si>
  <si>
    <t>REC-048-AFEP-281479</t>
  </si>
  <si>
    <t>18:06:38</t>
  </si>
  <si>
    <t>REC-048-AFEP-281478</t>
  </si>
  <si>
    <t>17:48:31</t>
  </si>
  <si>
    <t>REC-3577-A1IU-194529</t>
  </si>
  <si>
    <t>REC-7641-ATR1-18880</t>
  </si>
  <si>
    <t>16:55:55</t>
  </si>
  <si>
    <t>REC-7608-PS84-267346</t>
  </si>
  <si>
    <t>15:09:13</t>
  </si>
  <si>
    <t>REC-7806-B391-4775</t>
  </si>
  <si>
    <t>15:04:53</t>
  </si>
  <si>
    <t>REC-3808-A3Z9-562794</t>
  </si>
  <si>
    <t>14:37:31</t>
  </si>
  <si>
    <t>REC-2004-CNH2-630880</t>
  </si>
  <si>
    <t>14:13:32</t>
  </si>
  <si>
    <t>REC-3370-A6JI-306138</t>
  </si>
  <si>
    <t>14:12:59</t>
  </si>
  <si>
    <t>REC-3301-CTQ4-256982</t>
  </si>
  <si>
    <t>14:12:40</t>
  </si>
  <si>
    <t>REC-072-AV01-39222</t>
  </si>
  <si>
    <t>14:02:06</t>
  </si>
  <si>
    <t>REC-011-JVA0-550412</t>
  </si>
  <si>
    <t>13:34:08</t>
  </si>
  <si>
    <t>REC-613-BK8R-439929</t>
  </si>
  <si>
    <t>13:11:10</t>
  </si>
  <si>
    <t>REC-4392-A1LW-42419</t>
  </si>
  <si>
    <t>REC-810-5CAY-466021</t>
  </si>
  <si>
    <t>3960290</t>
  </si>
  <si>
    <t>0908415391</t>
  </si>
  <si>
    <t>12:11:16</t>
  </si>
  <si>
    <t>REC-4963-A3A0-249647</t>
  </si>
  <si>
    <t>12:06:42</t>
  </si>
  <si>
    <t>REC-3370-A6JI-306108</t>
  </si>
  <si>
    <t>12:00:21</t>
  </si>
  <si>
    <t>REC-072-GPG1-241378</t>
  </si>
  <si>
    <t>REC-3371-LD0C-335281</t>
  </si>
  <si>
    <t>11:28:40</t>
  </si>
  <si>
    <t>REC-355-J4YM-718117</t>
  </si>
  <si>
    <t>10:26:38</t>
  </si>
  <si>
    <t>REC-4313-IAI9-241572</t>
  </si>
  <si>
    <t>REC-4960-A1QG-141049</t>
  </si>
  <si>
    <t>09:49:45</t>
  </si>
  <si>
    <t>REC-3412-PTE5-238559</t>
  </si>
  <si>
    <t>09:33:42</t>
  </si>
  <si>
    <t>REC-165-LOA2-198045</t>
  </si>
  <si>
    <t>08:30:55</t>
  </si>
  <si>
    <t>REC-518-RI70-218586</t>
  </si>
  <si>
    <t>20211209</t>
  </si>
  <si>
    <t>23:13:55</t>
  </si>
  <si>
    <t>REC-061-ZT94-179559</t>
  </si>
  <si>
    <t>18:52:42</t>
  </si>
  <si>
    <t>REC-8026-B346-9796</t>
  </si>
  <si>
    <t>18:22:29</t>
  </si>
  <si>
    <t>REC-3422-A25Y-130806</t>
  </si>
  <si>
    <t>17:33:56</t>
  </si>
  <si>
    <t>REC-609-A1M3-360311</t>
  </si>
  <si>
    <t>16:09:20</t>
  </si>
  <si>
    <t>REC-004-P4FN-132093</t>
  </si>
  <si>
    <t>15:59:13</t>
  </si>
  <si>
    <t>REC-5276-A2G3-264665</t>
  </si>
  <si>
    <t>3903132</t>
  </si>
  <si>
    <t>0907655534</t>
  </si>
  <si>
    <t>REC-3510-A4F9-281852</t>
  </si>
  <si>
    <t>15:16:20</t>
  </si>
  <si>
    <t>REC-3408-A13N-599705</t>
  </si>
  <si>
    <t>14:46:03</t>
  </si>
  <si>
    <t>REC-095-AJSE-722906</t>
  </si>
  <si>
    <t>3930420</t>
  </si>
  <si>
    <t>0906376801</t>
  </si>
  <si>
    <t>REC-095-AJSE-722905</t>
  </si>
  <si>
    <t>0993220957001</t>
  </si>
  <si>
    <t>14:44:49</t>
  </si>
  <si>
    <t>REC-7624-PS94-10699</t>
  </si>
  <si>
    <t>14:34:00</t>
  </si>
  <si>
    <t>REC-3422-A3IU-672979</t>
  </si>
  <si>
    <t>14:09:40</t>
  </si>
  <si>
    <t>REC-3182-YQG9-313589</t>
  </si>
  <si>
    <t>14:02:23</t>
  </si>
  <si>
    <t>REC-072-AJ3R-288294</t>
  </si>
  <si>
    <t>13:19:03</t>
  </si>
  <si>
    <t>REC-3182-YQHG-266546</t>
  </si>
  <si>
    <t>13:12:43</t>
  </si>
  <si>
    <t>REC-3182-YQHG-266544</t>
  </si>
  <si>
    <t>13:09:04</t>
  </si>
  <si>
    <t>REC-3295-1T8D-204446</t>
  </si>
  <si>
    <t>12:41:55</t>
  </si>
  <si>
    <t>REC-3187-A2UB-197208</t>
  </si>
  <si>
    <t>1202118236</t>
  </si>
  <si>
    <t>12:11:09</t>
  </si>
  <si>
    <t>REC-7057-A66Z-36608</t>
  </si>
  <si>
    <t>11:09:46</t>
  </si>
  <si>
    <t>REC-072-4PW8-242030</t>
  </si>
  <si>
    <t>10:51:45</t>
  </si>
  <si>
    <t>REC-3792-A39T-159983</t>
  </si>
  <si>
    <t>10:19:34</t>
  </si>
  <si>
    <t>REC-3201-Y46O-479019</t>
  </si>
  <si>
    <t>08:44:08</t>
  </si>
  <si>
    <t>REC-5310-Z4YZ-280567</t>
  </si>
  <si>
    <t>07:46:27</t>
  </si>
  <si>
    <t>REC-1043-B051-278708</t>
  </si>
  <si>
    <t>20211210</t>
  </si>
  <si>
    <t>17:29:57</t>
  </si>
  <si>
    <t>REC-072-TTF1-352390</t>
  </si>
  <si>
    <t>16:48:06</t>
  </si>
  <si>
    <t>REC-4257-A219-190437</t>
  </si>
  <si>
    <t>16:47:15</t>
  </si>
  <si>
    <t>REC-4257-A219-190436</t>
  </si>
  <si>
    <t>16:31:08</t>
  </si>
  <si>
    <t>REC-223-V7XD-327933</t>
  </si>
  <si>
    <t>16:19:59</t>
  </si>
  <si>
    <t>REC-3182-YQHE-276736</t>
  </si>
  <si>
    <t>16:11:05</t>
  </si>
  <si>
    <t>REC-944-LRJW-320130</t>
  </si>
  <si>
    <t>15:42:12</t>
  </si>
  <si>
    <t>REC-4654-ART3-344883</t>
  </si>
  <si>
    <t>14:23:05</t>
  </si>
  <si>
    <t>REC-3510-A4F9-281964</t>
  </si>
  <si>
    <t>14:12:44</t>
  </si>
  <si>
    <t>REC-004-KA8J-628261</t>
  </si>
  <si>
    <t>14:12:14</t>
  </si>
  <si>
    <t>REC-004-KA8J-628260</t>
  </si>
  <si>
    <t>14:12:13</t>
  </si>
  <si>
    <t>REC-3172-LIO6-164484</t>
  </si>
  <si>
    <t>14:01:59</t>
  </si>
  <si>
    <t>REC-3371-A1DS-249844</t>
  </si>
  <si>
    <t>12:42:21</t>
  </si>
  <si>
    <t>REC-7277-RQ46-335717</t>
  </si>
  <si>
    <t>11:49:17</t>
  </si>
  <si>
    <t>REC-518-RI6W-461212</t>
  </si>
  <si>
    <t>11:16:45</t>
  </si>
  <si>
    <t>REC-3022-A364-169430</t>
  </si>
  <si>
    <t>11:08:50</t>
  </si>
  <si>
    <t>REC-1203-B283-4674</t>
  </si>
  <si>
    <t>3930335</t>
  </si>
  <si>
    <t>0926653627</t>
  </si>
  <si>
    <t>11:07:18</t>
  </si>
  <si>
    <t>REC-224-B7CE-41615</t>
  </si>
  <si>
    <t>10:59:27</t>
  </si>
  <si>
    <t>REC-226-B7CC-764970</t>
  </si>
  <si>
    <t>REC-6397-A5XK-37999</t>
  </si>
  <si>
    <t>10:35:31</t>
  </si>
  <si>
    <t>REC-4963-A3A0-327932</t>
  </si>
  <si>
    <t>10:28:08</t>
  </si>
  <si>
    <t>REC-3189-YWSY-191858</t>
  </si>
  <si>
    <t>09:22:24</t>
  </si>
  <si>
    <t>REC-1978-C225-2654</t>
  </si>
  <si>
    <t>09:21:16</t>
  </si>
  <si>
    <t>REC-223-B7CD-636705</t>
  </si>
  <si>
    <t>20211211</t>
  </si>
  <si>
    <t>22:15:41</t>
  </si>
  <si>
    <t>REC-061-ZT94-179675</t>
  </si>
  <si>
    <t>19:22:09</t>
  </si>
  <si>
    <t>REC-7451-QPQ1-36756</t>
  </si>
  <si>
    <t>18:06:27</t>
  </si>
  <si>
    <t>REC-342-C555-381</t>
  </si>
  <si>
    <t>3930499</t>
  </si>
  <si>
    <t>0900918582</t>
  </si>
  <si>
    <t>17:22:52</t>
  </si>
  <si>
    <t>REC-3370-A6JI-306429</t>
  </si>
  <si>
    <t>15:48:50</t>
  </si>
  <si>
    <t>REC-4352-A2E6-20642</t>
  </si>
  <si>
    <t>14:59:40</t>
  </si>
  <si>
    <t>REC-7276-RQ45-371564</t>
  </si>
  <si>
    <t>14:29:44</t>
  </si>
  <si>
    <t>REC-7809-LV49-6610</t>
  </si>
  <si>
    <t>REC-5635-A2YS-71375</t>
  </si>
  <si>
    <t>10:49:19</t>
  </si>
  <si>
    <t>REC-3187-YWS5-642574</t>
  </si>
  <si>
    <t>09:04:40</t>
  </si>
  <si>
    <t>REC-678-3V18-604964</t>
  </si>
  <si>
    <t>20211212</t>
  </si>
  <si>
    <t>16:26:08</t>
  </si>
  <si>
    <t>REC-4164-A1LY-172600</t>
  </si>
  <si>
    <t>14:56:24</t>
  </si>
  <si>
    <t>REC-3370-A6JI-306481</t>
  </si>
  <si>
    <t>11:49:59</t>
  </si>
  <si>
    <t>REC-3422-A3IU-673223</t>
  </si>
  <si>
    <t>REC-5585-A2XB-108930</t>
  </si>
  <si>
    <t>20211213</t>
  </si>
  <si>
    <t>19:37:48</t>
  </si>
  <si>
    <t>REC-3187-C550-1063</t>
  </si>
  <si>
    <t>17:52:12</t>
  </si>
  <si>
    <t>REC-241-BEJD-612277</t>
  </si>
  <si>
    <t>REC-609-A3AI-129832</t>
  </si>
  <si>
    <t>14:38:42</t>
  </si>
  <si>
    <t>REC-3187-YWS5-642648</t>
  </si>
  <si>
    <t>14:22:11</t>
  </si>
  <si>
    <t>REC-023-UPRP-384193</t>
  </si>
  <si>
    <t>13:48:16</t>
  </si>
  <si>
    <t>REC-3022-FNNL-582796</t>
  </si>
  <si>
    <t>13:34:58</t>
  </si>
  <si>
    <t>REC-3510-A4F9-282192</t>
  </si>
  <si>
    <t>13:17:05</t>
  </si>
  <si>
    <t>REC-7786-LV24-506</t>
  </si>
  <si>
    <t>13:11:24</t>
  </si>
  <si>
    <t>REC-3200-SAMD-303488</t>
  </si>
  <si>
    <t>3930474</t>
  </si>
  <si>
    <t>0920175601</t>
  </si>
  <si>
    <t>12:45:49</t>
  </si>
  <si>
    <t>REC-072-AV01-39708</t>
  </si>
  <si>
    <t>11:57:01</t>
  </si>
  <si>
    <t>REC-944-LRJ0-439276</t>
  </si>
  <si>
    <t>11:44:14</t>
  </si>
  <si>
    <t>REC-096-DCIZ-496413</t>
  </si>
  <si>
    <t>3930404</t>
  </si>
  <si>
    <t>0929027753</t>
  </si>
  <si>
    <t>11:30:26</t>
  </si>
  <si>
    <t>REC-3313-A2GA-55162</t>
  </si>
  <si>
    <t>REC-4179-LOE1-409913</t>
  </si>
  <si>
    <t>09:08:30</t>
  </si>
  <si>
    <t>REC-5695-A2E3-48319</t>
  </si>
  <si>
    <t>20211214</t>
  </si>
  <si>
    <t>17:26:06</t>
  </si>
  <si>
    <t>REC-678-3V18-605273</t>
  </si>
  <si>
    <t>17:19:13</t>
  </si>
  <si>
    <t>REC-611-HYM3-128927</t>
  </si>
  <si>
    <t>17:13:56</t>
  </si>
  <si>
    <t>REC-072-AV01-39948</t>
  </si>
  <si>
    <t>16:13:12</t>
  </si>
  <si>
    <t>REC-1258-B369-2223</t>
  </si>
  <si>
    <t>15:29:49</t>
  </si>
  <si>
    <t>REC-1654-B866-473503</t>
  </si>
  <si>
    <t>15:27:32</t>
  </si>
  <si>
    <t>REC-7734-MAC1-28414</t>
  </si>
  <si>
    <t>14:24:36</t>
  </si>
  <si>
    <t>REC-045-VMU0-389899</t>
  </si>
  <si>
    <t>13:39:40</t>
  </si>
  <si>
    <t>REC-3792-A39T-160330</t>
  </si>
  <si>
    <t>12:36:47</t>
  </si>
  <si>
    <t>REC-096-DCIZ-496537</t>
  </si>
  <si>
    <t>11:45:41</t>
  </si>
  <si>
    <t>REC-3392-A39W-453780</t>
  </si>
  <si>
    <t>11:22:16</t>
  </si>
  <si>
    <t>REC-223-B7CD-637298</t>
  </si>
  <si>
    <t>11:17:04</t>
  </si>
  <si>
    <t>REC-4202-A16N-10240</t>
  </si>
  <si>
    <t>11:16:20</t>
  </si>
  <si>
    <t>REC-4202-A16N-10239</t>
  </si>
  <si>
    <t>at-3410</t>
  </si>
  <si>
    <t>REC-4202-A16N-10238</t>
  </si>
  <si>
    <t>at.3411</t>
  </si>
  <si>
    <t>11:05:57</t>
  </si>
  <si>
    <t>REC-5243-A2DR-24469</t>
  </si>
  <si>
    <t>REC-4010-LOP1-455727</t>
  </si>
  <si>
    <t>10:59:36</t>
  </si>
  <si>
    <t>REC-8023-SMB1-455551</t>
  </si>
  <si>
    <t>10:53:52</t>
  </si>
  <si>
    <t>REC-3422-A3IU-673414</t>
  </si>
  <si>
    <t>10:53:34</t>
  </si>
  <si>
    <t>REC-3422-A3IU-673413</t>
  </si>
  <si>
    <t>09:20:57</t>
  </si>
  <si>
    <t>REC-3161-KURB-481303</t>
  </si>
  <si>
    <t>20211215</t>
  </si>
  <si>
    <t>19:08:02</t>
  </si>
  <si>
    <t>REC-611-HYM3-129017</t>
  </si>
  <si>
    <t>14:19:48</t>
  </si>
  <si>
    <t>REC-061-ZGFI-117893</t>
  </si>
  <si>
    <t>14:15:32</t>
  </si>
  <si>
    <t>REC-3422-A3IU-673588</t>
  </si>
  <si>
    <t>14:15:10</t>
  </si>
  <si>
    <t>REC-8026-B346-10154</t>
  </si>
  <si>
    <t>14:12:37</t>
  </si>
  <si>
    <t>REC-095-AJSE-723574</t>
  </si>
  <si>
    <t>12:59:04</t>
  </si>
  <si>
    <t>REC-3170-YGVG-361825</t>
  </si>
  <si>
    <t>12:42:52</t>
  </si>
  <si>
    <t>REC-3371-EFX5-218108</t>
  </si>
  <si>
    <t>3930134</t>
  </si>
  <si>
    <t>0992354992001</t>
  </si>
  <si>
    <t>12:26:49</t>
  </si>
  <si>
    <t>REC-7806-B391-4965</t>
  </si>
  <si>
    <t>12:09:27</t>
  </si>
  <si>
    <t>REC-061-ZGFI-117882</t>
  </si>
  <si>
    <t>11:12:15</t>
  </si>
  <si>
    <t>REC-3172-LIO6-164877</t>
  </si>
  <si>
    <t>10:13:59</t>
  </si>
  <si>
    <t>REC-223-B7CD-637473</t>
  </si>
  <si>
    <t>20211216</t>
  </si>
  <si>
    <t>20:07:14</t>
  </si>
  <si>
    <t>REC-223-V7XD-328867</t>
  </si>
  <si>
    <t>19:29:15</t>
  </si>
  <si>
    <t>REC-4963-A3A0-570095</t>
  </si>
  <si>
    <t>19:19:17</t>
  </si>
  <si>
    <t>REC-5635-A2YS-71991</t>
  </si>
  <si>
    <t>REC-342-EBMO-329337</t>
  </si>
  <si>
    <t>19:02:16</t>
  </si>
  <si>
    <t>REC-3792-A24Z-611845</t>
  </si>
  <si>
    <t>18:00:24</t>
  </si>
  <si>
    <t>REC-543-U5H7-605234</t>
  </si>
  <si>
    <t>17:33:15</t>
  </si>
  <si>
    <t>REC-3182-YQHG-267478</t>
  </si>
  <si>
    <t>REC-3023-IZCF-618228</t>
  </si>
  <si>
    <t>3930386</t>
  </si>
  <si>
    <t>0922168000</t>
  </si>
  <si>
    <t>16:26:05</t>
  </si>
  <si>
    <t>REC-3187-YWS5-642888</t>
  </si>
  <si>
    <t>16:20:05</t>
  </si>
  <si>
    <t>REC-3370-A6JI-306923</t>
  </si>
  <si>
    <t>REC-048-AFEP-281972</t>
  </si>
  <si>
    <t>15:36:01</t>
  </si>
  <si>
    <t>REC-3172-YIGY-305067</t>
  </si>
  <si>
    <t>14:08:48</t>
  </si>
  <si>
    <t>REC-008-PB65-425373</t>
  </si>
  <si>
    <t>14:03:02</t>
  </si>
  <si>
    <t>REC-3510-A4F9-282713</t>
  </si>
  <si>
    <t>12:08:43</t>
  </si>
  <si>
    <t>REC-609-A1M3-360884</t>
  </si>
  <si>
    <t>11:26:52</t>
  </si>
  <si>
    <t>REC-4190-A11N-1493831</t>
  </si>
  <si>
    <t>11:24:55</t>
  </si>
  <si>
    <t>REC-1129-B167-588</t>
  </si>
  <si>
    <t>10:19:28</t>
  </si>
  <si>
    <t>REC-4960-A1QG-142013</t>
  </si>
  <si>
    <t>10:19:12</t>
  </si>
  <si>
    <t>REC-4960-A1QG-142012</t>
  </si>
  <si>
    <t>10:09:32</t>
  </si>
  <si>
    <t>REC-3022-FNNL-583051</t>
  </si>
  <si>
    <t>REC-7433-PR32-533852</t>
  </si>
  <si>
    <t>20211217</t>
  </si>
  <si>
    <t>21:37:39</t>
  </si>
  <si>
    <t>REC-090-C553-2057</t>
  </si>
  <si>
    <t>19:37:39</t>
  </si>
  <si>
    <t>REC-3187-A2UE-84256</t>
  </si>
  <si>
    <t>18:44:35</t>
  </si>
  <si>
    <t>REC-3370-A6JI-307082</t>
  </si>
  <si>
    <t>18:35:41</t>
  </si>
  <si>
    <t>REC-096-DCIZ-496901</t>
  </si>
  <si>
    <t>3930432</t>
  </si>
  <si>
    <t>0903876365</t>
  </si>
  <si>
    <t>18:35:00</t>
  </si>
  <si>
    <t>REC-3172-LIO4-282167</t>
  </si>
  <si>
    <t>18:34:36</t>
  </si>
  <si>
    <t>REC-3172-LIO4-282166</t>
  </si>
  <si>
    <t>REC-3187-A2UE-84235</t>
  </si>
  <si>
    <t>17:51:59</t>
  </si>
  <si>
    <t>REC-904-KZH3-447968</t>
  </si>
  <si>
    <t>17:01:57</t>
  </si>
  <si>
    <t>REC-3175-A3LN-174961</t>
  </si>
  <si>
    <t>REC-355-J4YM-719275</t>
  </si>
  <si>
    <t>15:38:46</t>
  </si>
  <si>
    <t>REC-4278-IOI5-601224</t>
  </si>
  <si>
    <t>15:26:02</t>
  </si>
  <si>
    <t>REC-3200-SAMD-303940</t>
  </si>
  <si>
    <t>15:09:49</t>
  </si>
  <si>
    <t>REC-3808-A3Z9-563524</t>
  </si>
  <si>
    <t>REC-7123-T166-596647</t>
  </si>
  <si>
    <t>13:42:05</t>
  </si>
  <si>
    <t>REC-4963-A3A0-594834</t>
  </si>
  <si>
    <t>12:54:57</t>
  </si>
  <si>
    <t>REC-004-KA8J-628837</t>
  </si>
  <si>
    <t>12:48:32</t>
  </si>
  <si>
    <t>REC-3371-LD0C-336098</t>
  </si>
  <si>
    <t>REC-7628-PS98-589034</t>
  </si>
  <si>
    <t>3930458</t>
  </si>
  <si>
    <t>0903298339</t>
  </si>
  <si>
    <t>11:42:47</t>
  </si>
  <si>
    <t>REC-5310-Z4YZ-587255</t>
  </si>
  <si>
    <t>at-3412</t>
  </si>
  <si>
    <t>11:42:09</t>
  </si>
  <si>
    <t>REC-2115-C379-587231</t>
  </si>
  <si>
    <t>3930283</t>
  </si>
  <si>
    <t>0913723177</t>
  </si>
  <si>
    <t>11:18:41</t>
  </si>
  <si>
    <t>REC-4164-A1LY-173016</t>
  </si>
  <si>
    <t>10:50:41</t>
  </si>
  <si>
    <t>REC-7314-A6GU-62789</t>
  </si>
  <si>
    <t>10:48:59</t>
  </si>
  <si>
    <t>REC-3295-1T8A-231815</t>
  </si>
  <si>
    <t>10:36:29</t>
  </si>
  <si>
    <t>REC-4278-IOI5-582092</t>
  </si>
  <si>
    <t>09:22:17</t>
  </si>
  <si>
    <t>REC-223-B7CD-637853</t>
  </si>
  <si>
    <t>0101811495</t>
  </si>
  <si>
    <t>09:09:00</t>
  </si>
  <si>
    <t>REC-027-A40B-109188</t>
  </si>
  <si>
    <t>20211218</t>
  </si>
  <si>
    <t>17:37:55</t>
  </si>
  <si>
    <t>REC-3510-A4F9-283046</t>
  </si>
  <si>
    <t>15:51:21</t>
  </si>
  <si>
    <t>REC-3808-A3Z9-563604</t>
  </si>
  <si>
    <t>REC-072-A6LX-241082</t>
  </si>
  <si>
    <t>13:14:34</t>
  </si>
  <si>
    <t>REC-7314-A6GU-62985</t>
  </si>
  <si>
    <t>13:05:11</t>
  </si>
  <si>
    <t>REC-048-AFEP-282141</t>
  </si>
  <si>
    <t>12:52:37</t>
  </si>
  <si>
    <t>REC-342-C555-1093</t>
  </si>
  <si>
    <t>REC-342-C555-1042</t>
  </si>
  <si>
    <t>REC-3170-YGVG-362098</t>
  </si>
  <si>
    <t>20211219</t>
  </si>
  <si>
    <t>REC-3175-A3LN-175153</t>
  </si>
  <si>
    <t>16:58:31</t>
  </si>
  <si>
    <t>REC-4960-A1QG-142489</t>
  </si>
  <si>
    <t>15:23:18</t>
  </si>
  <si>
    <t>REC-944-PR10-468680</t>
  </si>
  <si>
    <t>REC-4164-A19X-191601</t>
  </si>
  <si>
    <t>12:34:57</t>
  </si>
  <si>
    <t>REC-3200-SAMK-264730</t>
  </si>
  <si>
    <t>10:32:51</t>
  </si>
  <si>
    <t>REC-3023-IZCF-618482</t>
  </si>
  <si>
    <t>20211220</t>
  </si>
  <si>
    <t>20:52:40</t>
  </si>
  <si>
    <t>REC-5310-Z4YZ-717485</t>
  </si>
  <si>
    <t>20:11:24</t>
  </si>
  <si>
    <t>REC-223-V7XD-329460</t>
  </si>
  <si>
    <t>at.3413</t>
  </si>
  <si>
    <t>20:00:09</t>
  </si>
  <si>
    <t>REC-3295-1T8D-205112</t>
  </si>
  <si>
    <t>19:49:04</t>
  </si>
  <si>
    <t>REC-072-TTF1-353246</t>
  </si>
  <si>
    <t>3906839</t>
  </si>
  <si>
    <t>0920663713</t>
  </si>
  <si>
    <t>18:14:14</t>
  </si>
  <si>
    <t>REC-165-LOA2-199541</t>
  </si>
  <si>
    <t>17:16:52</t>
  </si>
  <si>
    <t>REC-3792-A24Z-612063</t>
  </si>
  <si>
    <t>REC-3187-A2UB-198272</t>
  </si>
  <si>
    <t>3901584</t>
  </si>
  <si>
    <t>0917673048</t>
  </si>
  <si>
    <t>16:52:02</t>
  </si>
  <si>
    <t>REC-3370-A6JI-307402</t>
  </si>
  <si>
    <t>REC-810-5CAY-467295</t>
  </si>
  <si>
    <t>16:27:42</t>
  </si>
  <si>
    <t>REC-5310-Z4YZ-704446</t>
  </si>
  <si>
    <t>16:24:15</t>
  </si>
  <si>
    <t>REC-585-VR9E-534422</t>
  </si>
  <si>
    <t>15:44:06</t>
  </si>
  <si>
    <t>REC-3554-PTY2-700965</t>
  </si>
  <si>
    <t>14:57:09</t>
  </si>
  <si>
    <t>REC-4007-OIT2-697113</t>
  </si>
  <si>
    <t>at.3414</t>
  </si>
  <si>
    <t>REC-3172-LIO6-165356</t>
  </si>
  <si>
    <t>13:49:58</t>
  </si>
  <si>
    <t>REC-049-A518-1600274</t>
  </si>
  <si>
    <t>13:41:00</t>
  </si>
  <si>
    <t>REC-3187-C550-1675</t>
  </si>
  <si>
    <t>REC-5695-A2E3-48966</t>
  </si>
  <si>
    <t>12:49:52</t>
  </si>
  <si>
    <t>REC-7839-LV76-7711</t>
  </si>
  <si>
    <t>12:32:49</t>
  </si>
  <si>
    <t>REC-165-M8MT-696145</t>
  </si>
  <si>
    <t>at-3415</t>
  </si>
  <si>
    <t>REC-342-C555-1237</t>
  </si>
  <si>
    <t>11:45:54</t>
  </si>
  <si>
    <t>REC-3109-TTH2-724206</t>
  </si>
  <si>
    <t>REC-1963-C194-681805</t>
  </si>
  <si>
    <t>REC-3370-A6JI-307333</t>
  </si>
  <si>
    <t>11:01:06</t>
  </si>
  <si>
    <t>REC-245-BEJI-724871</t>
  </si>
  <si>
    <t>09:53:58</t>
  </si>
  <si>
    <t>REC-3520-A1CH-318562</t>
  </si>
  <si>
    <t>09:16:24</t>
  </si>
  <si>
    <t>REC-048-AFEP-282202</t>
  </si>
  <si>
    <t>08:43:20</t>
  </si>
  <si>
    <t>REC-072-GPG1-241893</t>
  </si>
  <si>
    <t>20211221</t>
  </si>
  <si>
    <t>19:51:33</t>
  </si>
  <si>
    <t>REC-096-HG9K-341100</t>
  </si>
  <si>
    <t>3909675</t>
  </si>
  <si>
    <t>0918695149</t>
  </si>
  <si>
    <t>18:31:38</t>
  </si>
  <si>
    <t>REC-072-4PW8-243677</t>
  </si>
  <si>
    <t>17:21:56</t>
  </si>
  <si>
    <t>REC-7492-A6NE-48424</t>
  </si>
  <si>
    <t>REC-3201-Y46O-480776</t>
  </si>
  <si>
    <t>15:44:26</t>
  </si>
  <si>
    <t>REC-011-JVA0-551445</t>
  </si>
  <si>
    <t>REC-4942-A1Z4-746644</t>
  </si>
  <si>
    <t>15:23:16</t>
  </si>
  <si>
    <t>REC-072-KBN0-302369</t>
  </si>
  <si>
    <t>15:20:53</t>
  </si>
  <si>
    <t>REC-3360-IPEN-265667</t>
  </si>
  <si>
    <t>14:49:40</t>
  </si>
  <si>
    <t>REC-342-C555-1450</t>
  </si>
  <si>
    <t>13:53:32</t>
  </si>
  <si>
    <t>REC-3360-IPEN-265647</t>
  </si>
  <si>
    <t>REC-5762-FE91-733962</t>
  </si>
  <si>
    <t>11:24:27</t>
  </si>
  <si>
    <t>REC-5635-A2YS-72634</t>
  </si>
  <si>
    <t>10:01:08</t>
  </si>
  <si>
    <t>REC-011-VD5Z-397955</t>
  </si>
  <si>
    <t>0993262684001</t>
  </si>
  <si>
    <t>REC-043-HXVM-335961</t>
  </si>
  <si>
    <t>10:00:10</t>
  </si>
  <si>
    <t>REC-011-VD5Z-397954</t>
  </si>
  <si>
    <t>REC-011-VD5Z-397953</t>
  </si>
  <si>
    <t>08:50:29</t>
  </si>
  <si>
    <t>REC-4963-A3A0-720572</t>
  </si>
  <si>
    <t>20211222</t>
  </si>
  <si>
    <t>20:33:49</t>
  </si>
  <si>
    <t>REC-3295-1T8D-205256</t>
  </si>
  <si>
    <t>19:26:37</t>
  </si>
  <si>
    <t>REC-3189-YWSY-192809</t>
  </si>
  <si>
    <t>18:13:50</t>
  </si>
  <si>
    <t>REC-072-TTF1-353556</t>
  </si>
  <si>
    <t>at-3416</t>
  </si>
  <si>
    <t>16:13:13</t>
  </si>
  <si>
    <t>REC-090-9SKJ-500560</t>
  </si>
  <si>
    <t>16:09:05</t>
  </si>
  <si>
    <t>REC-7492-A6NE-48553</t>
  </si>
  <si>
    <t>3900483</t>
  </si>
  <si>
    <t>0950677112001</t>
  </si>
  <si>
    <t>16:05:27</t>
  </si>
  <si>
    <t>REC-5635-A2YS-72897</t>
  </si>
  <si>
    <t>3906756</t>
  </si>
  <si>
    <t>0923216790</t>
  </si>
  <si>
    <t>15:58:10</t>
  </si>
  <si>
    <t>REC-609-A3AI-130805</t>
  </si>
  <si>
    <t>REC-7305-RQ50-11570</t>
  </si>
  <si>
    <t>15:50:29</t>
  </si>
  <si>
    <t>REC-095-AJSE-724561</t>
  </si>
  <si>
    <t>15:26:34</t>
  </si>
  <si>
    <t>REC-072-AJ3R-289694</t>
  </si>
  <si>
    <t>15:11:45</t>
  </si>
  <si>
    <t>REC-096-HG9K-341158</t>
  </si>
  <si>
    <t>15:08:25</t>
  </si>
  <si>
    <t>REC-072-AV01-40956</t>
  </si>
  <si>
    <t>REC-518-RI6W-462052</t>
  </si>
  <si>
    <t>14:09:35</t>
  </si>
  <si>
    <t>REC-4963-A3A0-781885</t>
  </si>
  <si>
    <t>13:38:08</t>
  </si>
  <si>
    <t>REC-049-A518-1600530</t>
  </si>
  <si>
    <t>3909345</t>
  </si>
  <si>
    <t>0915082648</t>
  </si>
  <si>
    <t>12:41:33</t>
  </si>
  <si>
    <t>REC-3187-C550-1904</t>
  </si>
  <si>
    <t>3940857</t>
  </si>
  <si>
    <t>0901986414</t>
  </si>
  <si>
    <t>11:01:12</t>
  </si>
  <si>
    <t>REC-3370-A6JI-307574</t>
  </si>
  <si>
    <t>10:53:35</t>
  </si>
  <si>
    <t>REC-4164-A19X-191928</t>
  </si>
  <si>
    <t>10:46:01</t>
  </si>
  <si>
    <t>REC-241-M1DC-381484</t>
  </si>
  <si>
    <t>10:32:27</t>
  </si>
  <si>
    <t>REC-1059-B068-6687</t>
  </si>
  <si>
    <t>09:08:38</t>
  </si>
  <si>
    <t>REC-3792-A39T-161221</t>
  </si>
  <si>
    <t>08:13:28</t>
  </si>
  <si>
    <t>REC-4934-A1ZV-761295</t>
  </si>
  <si>
    <t>20211223</t>
  </si>
  <si>
    <t>18:53:40</t>
  </si>
  <si>
    <t>REC-3187-YWS5-643484</t>
  </si>
  <si>
    <t>18:17:31</t>
  </si>
  <si>
    <t>REC-096-ZU7N-292859</t>
  </si>
  <si>
    <t>17:29:55</t>
  </si>
  <si>
    <t>REC-3792-A39T-161352</t>
  </si>
  <si>
    <t>17:03:56</t>
  </si>
  <si>
    <t>REC-3392-A39W-454901</t>
  </si>
  <si>
    <t>REC-3371-A1DS-251368</t>
  </si>
  <si>
    <t>15:50:47</t>
  </si>
  <si>
    <t>REC-5568-A20P-42713</t>
  </si>
  <si>
    <t>REC-241-M1DC-381580</t>
  </si>
  <si>
    <t>14:43:55</t>
  </si>
  <si>
    <t>REC-4164-C552-1722</t>
  </si>
  <si>
    <t>REC-5310-Z4YZ-821292</t>
  </si>
  <si>
    <t>14:02:37</t>
  </si>
  <si>
    <t>REC-3022-A364-170449</t>
  </si>
  <si>
    <t>09:49:13</t>
  </si>
  <si>
    <t>REC-045-VMU0-390783</t>
  </si>
  <si>
    <t>20211224</t>
  </si>
  <si>
    <t>17:53:48</t>
  </si>
  <si>
    <t>REC-4960-A1QG-143109</t>
  </si>
  <si>
    <t>17:31:16</t>
  </si>
  <si>
    <t>REC-7451-QPQ1-38305</t>
  </si>
  <si>
    <t>15:09:09</t>
  </si>
  <si>
    <t>REC-3422-A25Y-131986</t>
  </si>
  <si>
    <t>09:55:29</t>
  </si>
  <si>
    <t>REC-223-B7CD-639177</t>
  </si>
  <si>
    <t>08:50:25</t>
  </si>
  <si>
    <t>REC-7448-PR46-837702</t>
  </si>
  <si>
    <t>20211225</t>
  </si>
  <si>
    <t>14:37:40</t>
  </si>
  <si>
    <t>REC-096-ZU7N-292914</t>
  </si>
  <si>
    <t>13:02:38</t>
  </si>
  <si>
    <t>REC-7492-A6NE-48794</t>
  </si>
  <si>
    <t>20211226</t>
  </si>
  <si>
    <t>18:32:10</t>
  </si>
  <si>
    <t>REC-3370-A6JI-307949</t>
  </si>
  <si>
    <t>17:46:18</t>
  </si>
  <si>
    <t>REC-5635-A2YS-73293</t>
  </si>
  <si>
    <t>16:41:40</t>
  </si>
  <si>
    <t>REC-7451-QPQ1-38346</t>
  </si>
  <si>
    <t>14:59:00</t>
  </si>
  <si>
    <t>REC-096-HG9K-341388</t>
  </si>
  <si>
    <t>14:27:11</t>
  </si>
  <si>
    <t>REC-3792-A24Z-612539</t>
  </si>
  <si>
    <t>13:53:42</t>
  </si>
  <si>
    <t>REC-3022-A364-170584</t>
  </si>
  <si>
    <t>11:46:32</t>
  </si>
  <si>
    <t>REC-008-PB65-426125</t>
  </si>
  <si>
    <t>10:29:14</t>
  </si>
  <si>
    <t>REC-5310-Z4YZ-868281</t>
  </si>
  <si>
    <t>20211227</t>
  </si>
  <si>
    <t>REC-3422-A25Y-132087</t>
  </si>
  <si>
    <t>16:33:19</t>
  </si>
  <si>
    <t>REC-3200-SAMK-265287</t>
  </si>
  <si>
    <t>16:32:00</t>
  </si>
  <si>
    <t>REC-072-4PW8-244084</t>
  </si>
  <si>
    <t>15:13:57</t>
  </si>
  <si>
    <t>REC-4963-A3A0-909556</t>
  </si>
  <si>
    <t>14:51:03</t>
  </si>
  <si>
    <t>REC-543-U5H7-605972</t>
  </si>
  <si>
    <t>14:40:25</t>
  </si>
  <si>
    <t>REC-1633-B840-1878</t>
  </si>
  <si>
    <t>3903930</t>
  </si>
  <si>
    <t>0992995874001</t>
  </si>
  <si>
    <t>12:51:25</t>
  </si>
  <si>
    <t>REC-072-A6LX-241559</t>
  </si>
  <si>
    <t>11:50:29</t>
  </si>
  <si>
    <t>REC-5635-A2YS-73356</t>
  </si>
  <si>
    <t>11:30:53</t>
  </si>
  <si>
    <t>REC-3371-EFX5-218387</t>
  </si>
  <si>
    <t>11:01:45</t>
  </si>
  <si>
    <t>REC-3520-A1CH-319303</t>
  </si>
  <si>
    <t>10:33:54</t>
  </si>
  <si>
    <t>REC-3512-A4FC-321319</t>
  </si>
  <si>
    <t>10:25:32</t>
  </si>
  <si>
    <t>REC-3370-A6JI-307961</t>
  </si>
  <si>
    <t>09:20:14</t>
  </si>
  <si>
    <t>REC-4963-A3A0-880594</t>
  </si>
  <si>
    <t>at-3417</t>
  </si>
  <si>
    <t>17:38:13</t>
  </si>
  <si>
    <t>REC-944-PR10-469358</t>
  </si>
  <si>
    <t>20211228</t>
  </si>
  <si>
    <t>18:19:25</t>
  </si>
  <si>
    <t>REC-3182-YQHE-278617</t>
  </si>
  <si>
    <t>18:12:38</t>
  </si>
  <si>
    <t>REC-7779-SS95-969347</t>
  </si>
  <si>
    <t>17:19:53</t>
  </si>
  <si>
    <t>REC-7785-LV23-895</t>
  </si>
  <si>
    <t>16:41:30</t>
  </si>
  <si>
    <t>REC-3095-T359-466942</t>
  </si>
  <si>
    <t>REC-3182-YQG9-314753</t>
  </si>
  <si>
    <t>16:21:35</t>
  </si>
  <si>
    <t>REC-3182-YQHG-268741</t>
  </si>
  <si>
    <t>16:07:02</t>
  </si>
  <si>
    <t>REC-3172-YIG8-346298</t>
  </si>
  <si>
    <t>16:04:11</t>
  </si>
  <si>
    <t>REC-348-1R2Q-489176</t>
  </si>
  <si>
    <t>3908976</t>
  </si>
  <si>
    <t>0954932497</t>
  </si>
  <si>
    <t>15:34:20</t>
  </si>
  <si>
    <t>REC-008-PB65-426387</t>
  </si>
  <si>
    <t>15:26:19</t>
  </si>
  <si>
    <t>REC-027-AJSJ-597243</t>
  </si>
  <si>
    <t>13:45:24</t>
  </si>
  <si>
    <t>REC-7451-QPQ1-38567</t>
  </si>
  <si>
    <t>13:12:15</t>
  </si>
  <si>
    <t>REC-3792-A39T-161608</t>
  </si>
  <si>
    <t>12:52:34</t>
  </si>
  <si>
    <t>REC-061-A6S4-177157</t>
  </si>
  <si>
    <t>12:31:43</t>
  </si>
  <si>
    <t>REC-7053-KF63-4253</t>
  </si>
  <si>
    <t>12:30:20</t>
  </si>
  <si>
    <t>REC-4960-A1QG-143319</t>
  </si>
  <si>
    <t>11:12:36</t>
  </si>
  <si>
    <t>REC-611-J4ZN-543622</t>
  </si>
  <si>
    <t>11:08:20</t>
  </si>
  <si>
    <t>REC-3161-KURB-482866</t>
  </si>
  <si>
    <t>REC-3295-1T8A-232222</t>
  </si>
  <si>
    <t>10:14:08</t>
  </si>
  <si>
    <t>REC-072-4PW8-244175</t>
  </si>
  <si>
    <t>10:10:04</t>
  </si>
  <si>
    <t>REC-011-JVA0-551898</t>
  </si>
  <si>
    <t>09:11:10</t>
  </si>
  <si>
    <t>REC-3095-T359-466875</t>
  </si>
  <si>
    <t>20211229</t>
  </si>
  <si>
    <t>19:20:08</t>
  </si>
  <si>
    <t>REC-3187-A2UB-199036</t>
  </si>
  <si>
    <t>18:44:46</t>
  </si>
  <si>
    <t>REC-5762-FE91-8697</t>
  </si>
  <si>
    <t>18:25:12</t>
  </si>
  <si>
    <t>REC-004-P4FN-133995</t>
  </si>
  <si>
    <t>18:09:38</t>
  </si>
  <si>
    <t>REC-3371-A1DS-251882</t>
  </si>
  <si>
    <t>REC-043-KM1S-417733</t>
  </si>
  <si>
    <t>16:32:57</t>
  </si>
  <si>
    <t>REC-3023-IZCF-619429</t>
  </si>
  <si>
    <t>16:11:02</t>
  </si>
  <si>
    <t>REC-008-PB65-426508</t>
  </si>
  <si>
    <t>15:57:39</t>
  </si>
  <si>
    <t>REC-3161-KURB-483024</t>
  </si>
  <si>
    <t>14:44:33</t>
  </si>
  <si>
    <t>REC-3371-LD0C-337150</t>
  </si>
  <si>
    <t>REC-3371-LD0C-337140</t>
  </si>
  <si>
    <t>11:51:21</t>
  </si>
  <si>
    <t>REC-3792-A24Z-612830</t>
  </si>
  <si>
    <t>11:23:18</t>
  </si>
  <si>
    <t>REC-5635-A2YS-73637</t>
  </si>
  <si>
    <t>10:57:34</t>
  </si>
  <si>
    <t>REC-551-VOI8-644710</t>
  </si>
  <si>
    <t>REC-5987-GFL4-984260</t>
  </si>
  <si>
    <t>10:37:52</t>
  </si>
  <si>
    <t>REC-1569-B763-983531</t>
  </si>
  <si>
    <t>09:38:22</t>
  </si>
  <si>
    <t>REC-5989-GFL6-979488</t>
  </si>
  <si>
    <t>08:21:21</t>
  </si>
  <si>
    <t>REC-061-SPOX-317872</t>
  </si>
  <si>
    <t>20211230</t>
  </si>
  <si>
    <t>18:28:21</t>
  </si>
  <si>
    <t>REC-027-AJSJ-597415</t>
  </si>
  <si>
    <t>18:22:46</t>
  </si>
  <si>
    <t>REC-096-LIO1-589950</t>
  </si>
  <si>
    <t>17:46:58</t>
  </si>
  <si>
    <t>REC-3295-C569-1432</t>
  </si>
  <si>
    <t>17:41:52</t>
  </si>
  <si>
    <t>REC-3187-A2UE-85290</t>
  </si>
  <si>
    <t>15:55:40</t>
  </si>
  <si>
    <t>REC-3175-C8JC-353145</t>
  </si>
  <si>
    <t>15:49:27</t>
  </si>
  <si>
    <t>REC-348-1R2Q-489409</t>
  </si>
  <si>
    <t>15:43:08</t>
  </si>
  <si>
    <t>REC-3033-M7YF-89497</t>
  </si>
  <si>
    <t>15:42:51</t>
  </si>
  <si>
    <t>REC-3033-M7YF-89496</t>
  </si>
  <si>
    <t>REC-048-AFEP-283033</t>
  </si>
  <si>
    <t>3908988</t>
  </si>
  <si>
    <t>0923720965001</t>
  </si>
  <si>
    <t>REC-096-DCIZ-497552</t>
  </si>
  <si>
    <t>15:38:39</t>
  </si>
  <si>
    <t>REC-3109-TTH2-724928</t>
  </si>
  <si>
    <t>14:54:25</t>
  </si>
  <si>
    <t>REC-097-AJSC-532855</t>
  </si>
  <si>
    <t>14:25:31</t>
  </si>
  <si>
    <t>REC-3161-KURB-483110</t>
  </si>
  <si>
    <t>14:15:04</t>
  </si>
  <si>
    <t>REC-3172-LIO7-151403</t>
  </si>
  <si>
    <t>14:08:23</t>
  </si>
  <si>
    <t>REC-3187-YWS5-643805</t>
  </si>
  <si>
    <t>13:28:16</t>
  </si>
  <si>
    <t>REC-3172-LIO3-97961</t>
  </si>
  <si>
    <t>REC-3187-C550-2401</t>
  </si>
  <si>
    <t>12:42:20</t>
  </si>
  <si>
    <t>REC-3187-C550-2400</t>
  </si>
  <si>
    <t>REC-3187-C550-2399</t>
  </si>
  <si>
    <t>REC-3187-C550-2398</t>
  </si>
  <si>
    <t>12:10:04</t>
  </si>
  <si>
    <t>REC-090-9SKJ-501113</t>
  </si>
  <si>
    <t>REC-3187-C550-2386</t>
  </si>
  <si>
    <t>REC-4202-A16N-10349</t>
  </si>
  <si>
    <t>09:13:31</t>
  </si>
  <si>
    <t>REC-3172-YIG8-346424</t>
  </si>
  <si>
    <t>REC-3095-T359-467048</t>
  </si>
  <si>
    <t>20211231</t>
  </si>
  <si>
    <t>15:05:23</t>
  </si>
  <si>
    <t>REC-7451-QPQ1-38883</t>
  </si>
  <si>
    <t>13:12:28</t>
  </si>
  <si>
    <t>REC-096-LIO1-589993</t>
  </si>
  <si>
    <t>12:47:56</t>
  </si>
  <si>
    <t>REC-096-LIO1-589988</t>
  </si>
  <si>
    <t>12:32:15</t>
  </si>
  <si>
    <t>REC-090-9SKJ-501188</t>
  </si>
  <si>
    <t>12:23:09</t>
  </si>
  <si>
    <t>REC-7492-A6NE-49433</t>
  </si>
  <si>
    <t>12:22:25</t>
  </si>
  <si>
    <t>REC-072-4PW8-244552</t>
  </si>
  <si>
    <t>09:59:57</t>
  </si>
  <si>
    <t>REC-046-A3YA-162568</t>
  </si>
  <si>
    <r>
      <t>VELASQUEZ ALVAREZ JOSSELYNE JO</t>
    </r>
    <r>
      <rPr>
        <sz val="10"/>
        <color indexed="8"/>
        <rFont val="Times New Roman"/>
        <family val="1"/>
      </rPr>
      <t xml:space="preserve">          </t>
    </r>
  </si>
  <si>
    <r>
      <t>ARMIJOS SALAZAR ANA ISABEL</t>
    </r>
    <r>
      <rPr>
        <sz val="10"/>
        <color indexed="8"/>
        <rFont val="Times New Roman"/>
        <family val="1"/>
      </rPr>
      <t xml:space="preserve">              </t>
    </r>
  </si>
  <si>
    <r>
      <t>JUAN CARLOS MARTINEZ FASSIO</t>
    </r>
    <r>
      <rPr>
        <sz val="10"/>
        <color indexed="8"/>
        <rFont val="Times New Roman"/>
        <family val="1"/>
      </rPr>
      <t xml:space="preserve">             </t>
    </r>
  </si>
  <si>
    <r>
      <t>ASOC DE PROPIETARIOS URB VIA</t>
    </r>
    <r>
      <rPr>
        <sz val="10"/>
        <color indexed="8"/>
        <rFont val="Times New Roman"/>
        <family val="1"/>
      </rPr>
      <t xml:space="preserve">            </t>
    </r>
  </si>
  <si>
    <r>
      <t>VALERO CEPEDA IVONNE MARIA</t>
    </r>
    <r>
      <rPr>
        <sz val="10"/>
        <color indexed="8"/>
        <rFont val="Times New Roman"/>
        <family val="1"/>
      </rPr>
      <t xml:space="preserve">              </t>
    </r>
  </si>
  <si>
    <r>
      <t>AUTOMERCADO SA</t>
    </r>
    <r>
      <rPr>
        <sz val="10"/>
        <color indexed="8"/>
        <rFont val="Times New Roman"/>
        <family val="1"/>
      </rPr>
      <t xml:space="preserve">                          </t>
    </r>
  </si>
  <si>
    <r>
      <t>ARTURO ALFONSO VELASCO TUTIVEN</t>
    </r>
    <r>
      <rPr>
        <sz val="10"/>
        <color indexed="8"/>
        <rFont val="Times New Roman"/>
        <family val="1"/>
      </rPr>
      <t xml:space="preserve">          </t>
    </r>
  </si>
  <si>
    <t>W6</t>
  </si>
  <si>
    <t xml:space="preserve">Fact#: 373222 Rec#: 20598 TORRES YEPEZ MARCELA VIRGINIA </t>
  </si>
  <si>
    <t xml:space="preserve">Fact#: 372146 Rec#: 20600 BELARDE BRAVO WILLIAM JASMANI </t>
  </si>
  <si>
    <t xml:space="preserve">Fact#: 375298 Rec#: 20601 BASANTES CHILUIZA RAUL </t>
  </si>
  <si>
    <t xml:space="preserve">Fact#: 374650 Rec#: 20602 MORALES CASTRO SAMUEL </t>
  </si>
  <si>
    <t xml:space="preserve">Fact#: 369361-372031 Rec#: 20603 HERBAS MORALES CHRISTIAN ALFREDO </t>
  </si>
  <si>
    <t xml:space="preserve">Fact#: 375870 Rec#: 20604 BERMUDEZ COROZO DIANA ELIZABETH </t>
  </si>
  <si>
    <t xml:space="preserve">Fact#: 374978 Rec#: 20605 JIMA BRAVO  JOSE FLORENCIO  </t>
  </si>
  <si>
    <t xml:space="preserve">Fact#: 372765 Rec#: 20606 TRUJILL0 ELJURI ROBERTO FARID </t>
  </si>
  <si>
    <t xml:space="preserve">Fact#: 372195 Rec#: 20607 MEDINA BORJA LEONARDO JAVIER </t>
  </si>
  <si>
    <t xml:space="preserve">Fact#: 373777 Rec#: 20608 CAMPOS VELEZ HENRRY GONZALO </t>
  </si>
  <si>
    <t xml:space="preserve">Fact#: 371689 Rec#: 20609 RICHARD VICENTE TORRES POVEDA </t>
  </si>
  <si>
    <t xml:space="preserve">Fact#: 366282-368928-371590 Rec#: 20610 ANDRES ENRIQUE COTERA GALLO </t>
  </si>
  <si>
    <t xml:space="preserve">Fact#: 5513 Rec#: 20611 GUERRERO CASTRO ROSA ELVIRA </t>
  </si>
  <si>
    <t xml:space="preserve">Fact#: 375524 Rec#: 20612 SILVA ESPINOZA CARLOTA ELIZABETH </t>
  </si>
  <si>
    <t xml:space="preserve">Fact#: 374880 Rec#: 20613 PINCAY SILVA FERNANDO RAFAEL </t>
  </si>
  <si>
    <t xml:space="preserve">Fact#: 372355 Rec#: 20614 QUIMI LOPEZ FROILAN TITO </t>
  </si>
  <si>
    <t xml:space="preserve">Fact#: 371841 Rec#: 20615 MIGDONIA ELINOR GARCIA MORALES </t>
  </si>
  <si>
    <t xml:space="preserve">Fact#: 369438-372110 Rec#: 20616 SALAZAR MONTIEL ABEL OLIMPO </t>
  </si>
  <si>
    <t xml:space="preserve">Fact#: 376087 Rec#: 20617 LOPEZ INTRIAGO MARIA MICHELLE </t>
  </si>
  <si>
    <t xml:space="preserve">Fact#: 369673-372341 Rec#: 20618 BALLADARES ALVARADO LEONARD ANTHONY </t>
  </si>
  <si>
    <t xml:space="preserve">Fact#: 367034-369660-372328 Rec#: 20619 MOLINA PALMA WALTER DANIEL </t>
  </si>
  <si>
    <t xml:space="preserve">Fact#: 373944 Rec#: 20620 T &amp; C ECUADOR SETCEC S.A.  </t>
  </si>
  <si>
    <t xml:space="preserve">Fact#: 376130 Rec#: 20621 GUZMAN SOLIS KAREN ADRIANA </t>
  </si>
  <si>
    <t xml:space="preserve">Fact#: 374908 Rec#: 20622 MIRABAL RODRIGUEZ CRISTINA </t>
  </si>
  <si>
    <t xml:space="preserve">Fact#: 372793 Rec#: 20623 MENDEZ LAINEZ RUTH ELIZABETH </t>
  </si>
  <si>
    <t xml:space="preserve">Fact#: 376147 Rec#: 20624 SILVA  NAZARENO LUIS FELIPE </t>
  </si>
  <si>
    <t xml:space="preserve">Fact#: 372441 Rec#: 20625 BALSECA CALVA GRACIELA RAQUEL </t>
  </si>
  <si>
    <t xml:space="preserve">Fact#: 370043-372698 Rec#: 20626 FERRIN ANDRADE ERICKA MARIUXI </t>
  </si>
  <si>
    <t>IC-15816</t>
  </si>
  <si>
    <t>IC-15818</t>
  </si>
  <si>
    <t>IC-15819</t>
  </si>
  <si>
    <t>IC-15820</t>
  </si>
  <si>
    <t>IC-15821</t>
  </si>
  <si>
    <t>IC-15822</t>
  </si>
  <si>
    <t>IC-15823</t>
  </si>
  <si>
    <t>IC-15824</t>
  </si>
  <si>
    <t>IC-15825</t>
  </si>
  <si>
    <t>IC-15826</t>
  </si>
  <si>
    <t>IC-15827</t>
  </si>
  <si>
    <t>IC-15828</t>
  </si>
  <si>
    <t>IC-15829</t>
  </si>
  <si>
    <t>IC-15830</t>
  </si>
  <si>
    <t>IC-15831</t>
  </si>
  <si>
    <t>IC-15832</t>
  </si>
  <si>
    <t>IC-15833</t>
  </si>
  <si>
    <t>IC-15834</t>
  </si>
  <si>
    <t>IC-15835</t>
  </si>
  <si>
    <t>IC-15836</t>
  </si>
  <si>
    <t>IC-15837</t>
  </si>
  <si>
    <t>IC-15838</t>
  </si>
  <si>
    <t>IC-15839</t>
  </si>
  <si>
    <t>IC-15840</t>
  </si>
  <si>
    <t>IC-15841</t>
  </si>
  <si>
    <t>IC-15842</t>
  </si>
  <si>
    <t>IC-15843</t>
  </si>
  <si>
    <t>IC-15844</t>
  </si>
  <si>
    <t>IC-15817</t>
  </si>
  <si>
    <t xml:space="preserve">Fact#: 374480 Rec#: 20599 EDUARDO CAMPOSANO ULLOA </t>
  </si>
  <si>
    <t>SALDO SEGÚN LIBRO BANCOS AL 30 DE NOVIEMBRE DEL 2021</t>
  </si>
  <si>
    <t>SALDO SEGÚN ESTADO DE CUENTA AL 30 DE NOVIEMBRE DEL 2021</t>
  </si>
  <si>
    <t xml:space="preserve">Fact#: 375421 Rec#: 21040 MORA FUENTES ALONSO GABRIEL </t>
  </si>
  <si>
    <t xml:space="preserve">Fact#: 374470 Rec#: 21041 EDWIN ANDRES REYES TOALA </t>
  </si>
  <si>
    <t xml:space="preserve">Fact#: 376830 Rec#: 21042 ENCALADA SANCHEZ NIEVES ELIZABETH </t>
  </si>
  <si>
    <t xml:space="preserve">Fact#: 376354 Rec#: 21043 DANILO ROMO LEROUX ZUÑIGA </t>
  </si>
  <si>
    <t xml:space="preserve">Fact#: 375747 Rec#: 21044 HIDALGO CAICEDO JOHANNA ELIZABETH </t>
  </si>
  <si>
    <t xml:space="preserve">Fact#: 347290-349767-351984 Rec#: 21045 JAIME MENDOZA JIMMY JHON </t>
  </si>
  <si>
    <t xml:space="preserve">Fact#: 374813 Rec#: 21046 BELARDE BRAVO WILLIAM JASMANI </t>
  </si>
  <si>
    <t xml:space="preserve">Fact#: 376892 Rec#: 21047 MARIA PIEDAD MONTALVAN CAMPOVERDE </t>
  </si>
  <si>
    <t xml:space="preserve">Fact#: 374354 Rec#: 21048 CARLOS WELLINGTON CHOEZ VERA </t>
  </si>
  <si>
    <t xml:space="preserve">Fact#: 375121 Rec#: 21049 INFANTE MINDIOLA JULIA MARLENE </t>
  </si>
  <si>
    <t xml:space="preserve">Fact#: 374773 Rec#: 21050 ZAMBRANO MOREIRA LUIS ALFREDO </t>
  </si>
  <si>
    <t xml:space="preserve">Fact#: 376504 Rec#: 21051 SPORTMEDIC.S.A  </t>
  </si>
  <si>
    <t xml:space="preserve">Fact#: 376803 Rec#: 21052 LAURA BEATRIZ  ENCALADA ESPINOZA </t>
  </si>
  <si>
    <t xml:space="preserve">Fact#: 375620 Rec#: 21053 ARCOS RAMBAY TANIA LORENA </t>
  </si>
  <si>
    <t xml:space="preserve">Fact#: 376799 Rec#: 21054 OSCAR HUMBERTO  BRITO GUILLEN </t>
  </si>
  <si>
    <t xml:space="preserve">Fact#: 374276 Rec#: 21055 CARLOS IVAN AGUIRRE GARCIA </t>
  </si>
  <si>
    <t xml:space="preserve">Fact#: 372553-375221 Rec#: 21056 VERDUGA CANARTE ANTONIO ZABULON </t>
  </si>
  <si>
    <t xml:space="preserve">Fact#: 375866 Rec#: 21057 TRIVINO ANDRADE JUAN SEBASTIAN </t>
  </si>
  <si>
    <t xml:space="preserve">Fact#: 374746 Rec#: 21058 BAÑOS BARRAGAN FLOR AMERICA </t>
  </si>
  <si>
    <t>LUIS FERNANDO RODRIGUEZ TAPIA CANCELA TELEFONO 3908796 ABONA SGTE FACTURA, PAGO WESTERN UNION</t>
  </si>
  <si>
    <t xml:space="preserve">Fact#: 374680-377349 Rec#: 21059 CABEZA BENITEZ MONSERRATE FATIMA </t>
  </si>
  <si>
    <t xml:space="preserve">Fact#: 378613 Rec#: 21060 DOMINGUEZ BAREN MARIA ANGELICA </t>
  </si>
  <si>
    <t xml:space="preserve">Fact#: 374222-376910 Rec#: 21061 MARIA ELENA MORA LUZCANDO </t>
  </si>
  <si>
    <t xml:space="preserve">Fact#: 374402-377085 Rec#: 21062 LUIS FERNANDO RODRIGUEZ TAPIA </t>
  </si>
  <si>
    <t xml:space="preserve">Fact#: 374869-377537 Rec#: 21063 MOLINA SALAVARRIA ADRIANO ENRIQUE </t>
  </si>
  <si>
    <t xml:space="preserve">Fact#: 373248-375904-378566 Rec#: 21064 YAGUAL GONZALEZ OSWALDO ALCIDES </t>
  </si>
  <si>
    <t xml:space="preserve">Fact#: 375162-377832 Rec#: 21065 GOMEZ VERA NATALY ELIZABETH </t>
  </si>
  <si>
    <t xml:space="preserve">Fact#: 376088-378763 Rec#: 21066 PINTO VERA MERCEDES ALEXANDRA </t>
  </si>
  <si>
    <t xml:space="preserve">Fact#: 375207-377875 Rec#: 21067 ALZAMORA ALVARADO HECTOR JAVIER </t>
  </si>
  <si>
    <t xml:space="preserve">Fact#: 372423-375090-377758 Rec#: 21068 FIGUEROA RIOS MIGUEL IBSEN </t>
  </si>
  <si>
    <t xml:space="preserve">Fact#: 371119-373828-376510 Rec#: 21069 CASGUZ S A CASA GUZMAN </t>
  </si>
  <si>
    <t xml:space="preserve">Fact#: 376404 Rec#: 21070 CASGUZ S A CASA GUZMAN </t>
  </si>
  <si>
    <t xml:space="preserve">Fact#: 377536 Rec#: 21071 VELASQUEZ POLIT NINA NATASHA </t>
  </si>
  <si>
    <t xml:space="preserve">Fact#: 377647 Rec#: 21072 JIMA BRAVO  JOSE FLORENCIO  </t>
  </si>
  <si>
    <t xml:space="preserve">Fact#: 378626 Rec#: 21073 ORTIZ HIDALGO FRANNLIN GEOVANNY </t>
  </si>
  <si>
    <t xml:space="preserve">Fact#: 377289 Rec#: 21074 MINO DOYLET YOLANDA ABIGAIL </t>
  </si>
  <si>
    <t xml:space="preserve">Fact#: 373407-376053-378730 Rec#: 21075 RODRIGUEZ HERRERA PAOLA MIGDALIA </t>
  </si>
  <si>
    <t xml:space="preserve">Fact#: 375874 Rec#: 34873 VELEZ SALMERON ELENA YOLANDA </t>
  </si>
  <si>
    <t xml:space="preserve">Fact#: 378649 Rec#: 21076 CHOEZ BAQUERIZO JAIME ALEXANDER </t>
  </si>
  <si>
    <t xml:space="preserve">Fact#: 373055-375708-378380 Rec#: 21077 BARRIGA POMA WILSON EDUARDO </t>
  </si>
  <si>
    <t xml:space="preserve">Fact#: 378621 Rec#: 21078 ARTEAGA SILVA KATHERINE TATIANA </t>
  </si>
  <si>
    <t xml:space="preserve">Fact#: 375022-377692 Rec#: 21079 VALENCIA MEDINA JOSE RICARDO </t>
  </si>
  <si>
    <t xml:space="preserve">Fact#: 374296-376983 Rec#: 21080 CARLOS JOSE SALAZAR ALBAN </t>
  </si>
  <si>
    <t xml:space="preserve">Fact#: 371811-374486-377164 Rec#: 21081 RUTH ANGELICA VERDEZOTO GAIBOR </t>
  </si>
  <si>
    <t xml:space="preserve">Fact#: 377820 Rec#: 21082 SANCHEZ AGUILAR SORAYA PATRICIA </t>
  </si>
  <si>
    <t xml:space="preserve">Fact#: 374679-377348 Rec#: 21083 DEL VALLE MONTECE SELENA MARIBEL </t>
  </si>
  <si>
    <t xml:space="preserve">Fact#: 376598 Rec#: 21084 MENDOZA VELEZ CARLOS DAMIAN </t>
  </si>
  <si>
    <t xml:space="preserve">Fact#: 378325 Rec#: 21085 MENDOZA VELEZ CARLOS DAMIAN </t>
  </si>
  <si>
    <t xml:space="preserve">Fact#: 376737 Rec#: 21086 MORAIMA SEMINARIO TOLEDO </t>
  </si>
  <si>
    <t xml:space="preserve">Fact#: 374961-377631 Rec#: 21087 VELASTEGUI COELLAR MICHAEL PATRICIO </t>
  </si>
  <si>
    <t xml:space="preserve">Fact#: 374162-376854 Rec#: 21088 CAJAS MARISCAL JAVIER IGNACIO </t>
  </si>
  <si>
    <t xml:space="preserve">Fact#: 371710-374386-377070 Rec#: 21089 JOHANNA MARICELA CARRANZA ANCHUNDIA </t>
  </si>
  <si>
    <t xml:space="preserve">Fact#: 375839-378505 Rec#: 21090 MONTERO ESCALANTE DANNY ARVID </t>
  </si>
  <si>
    <t xml:space="preserve">Fact#: 371104-373814-376496 Rec#: 21091 CABANILLA FUENTES CINDY GABRIELA </t>
  </si>
  <si>
    <t xml:space="preserve">Fact#: 377679 Rec#: 21092 CRUZ MONTANO CLAUDIA JOHANNA </t>
  </si>
  <si>
    <t xml:space="preserve">Fact#: 376870 Rec#: 21094 DE LUCCA MEJIA ROSA ELVIRA </t>
  </si>
  <si>
    <t xml:space="preserve">Fact#: 378531 Rec#: 21095 TRIVINO ANDRADE JUAN SEBASTIAN </t>
  </si>
  <si>
    <t xml:space="preserve">Fact#: 374968-377638 Rec#: 21096 SALAZAR TELLO NICOLAS EDUARDO </t>
  </si>
  <si>
    <t xml:space="preserve">Fact#: 374413-377096 Rec#: 21097 YOFFRE TEODORO ROQUE APOLO </t>
  </si>
  <si>
    <t xml:space="preserve">Fact#: 377181 Rec#: 21098 GALO ENRIQUE ESTUPIÑAN VERA </t>
  </si>
  <si>
    <t xml:space="preserve">Fact#: 378501 Rec#: 21099 BAJANA ESPINOZA DARWIN VIRGINIO </t>
  </si>
  <si>
    <t xml:space="preserve">Fact#: 378800 Rec#: 21100 LOPEZ ORTEGA ROCIO DEL CARMEN </t>
  </si>
  <si>
    <t xml:space="preserve">Fact#: 371945-374616-377292 Rec#: 21101 VERA GONZALEZ MARIANA LORENA </t>
  </si>
  <si>
    <t xml:space="preserve">Fact#: 375178-377846 Rec#: 21102 MORA SANCHEZ DIANA LISSETH </t>
  </si>
  <si>
    <t xml:space="preserve">Fact#: 378329 Rec#: 21103 OVIEDO OVIEDO MANUEL ALFREDO </t>
  </si>
  <si>
    <t xml:space="preserve">Fact#: 368130-370740-373395-376046 Rec#: 21104 MONSERRATE VERA LUCRECIA INGRID </t>
  </si>
  <si>
    <t xml:space="preserve">Fact#: 374998-377667 Rec#: 21105 PEZO MALDONADO CECILIA FERNANDA </t>
  </si>
  <si>
    <t xml:space="preserve">Fact#: 323596-326366-329129-331968-334882-337824-340815-344339 Rec#: 21106 QUIMI CABANILLA EDISON JERONIMO </t>
  </si>
  <si>
    <t xml:space="preserve">Fact#: 374762-377432 Rec#: 21107 ELIZALDE MAZZINI PAULINA GABRIELA </t>
  </si>
  <si>
    <t xml:space="preserve">Fact#: 5990 Rec#: 21108 TIO ALVAREZ ADRIAN </t>
  </si>
  <si>
    <t xml:space="preserve">Fact#: 374410-377093 Rec#: 21109 CECILIA ISABEL PORTILLA ESPINOZA </t>
  </si>
  <si>
    <t xml:space="preserve">Fact#: 377630 Rec#: 21110 MORA VILLACRES DIANA CAROLINA </t>
  </si>
  <si>
    <t xml:space="preserve">Fact#: 377965 Rec#: 21111 BASANTES CHILUIZA RAUL </t>
  </si>
  <si>
    <t xml:space="preserve">Fact#: 375780-378449 Rec#: 21112 FERNANDEZ ORMAZA MONICA JOHAIRA </t>
  </si>
  <si>
    <t xml:space="preserve">Fact#: 377994 Rec#: 21113 MENDIETA VILLALVA ROSA MARIA </t>
  </si>
  <si>
    <t xml:space="preserve">Fact#: 377331 Rec#: 21114 VASQUEZ AYALA MARIA DE LOURDES </t>
  </si>
  <si>
    <t xml:space="preserve">Fact#: 374862-377531 Rec#: 21115 MEDINA BORJA LEONARDO JAVIER </t>
  </si>
  <si>
    <t>IC-17323</t>
  </si>
  <si>
    <t>IC-17324</t>
  </si>
  <si>
    <t>IC-17325</t>
  </si>
  <si>
    <t>IC-17326</t>
  </si>
  <si>
    <t>IC-17327</t>
  </si>
  <si>
    <t>IC-17328</t>
  </si>
  <si>
    <t>IC-17329</t>
  </si>
  <si>
    <t>IC-17330</t>
  </si>
  <si>
    <t>IC-17331</t>
  </si>
  <si>
    <t>IC-17332</t>
  </si>
  <si>
    <t>IC-17333</t>
  </si>
  <si>
    <t>IC-17334</t>
  </si>
  <si>
    <t>IC-17335</t>
  </si>
  <si>
    <t>IC-17336</t>
  </si>
  <si>
    <t>IC-17337</t>
  </si>
  <si>
    <t>IC-17338</t>
  </si>
  <si>
    <t>IC-17339</t>
  </si>
  <si>
    <t>IC-17340</t>
  </si>
  <si>
    <t>IC-17341</t>
  </si>
  <si>
    <t>AT-3406</t>
  </si>
  <si>
    <t>IC-17367</t>
  </si>
  <si>
    <t>IC-17368</t>
  </si>
  <si>
    <t>IC-17369</t>
  </si>
  <si>
    <t>IC-17370</t>
  </si>
  <si>
    <t>IC-17371</t>
  </si>
  <si>
    <t>IC-17372</t>
  </si>
  <si>
    <t>IC-17373</t>
  </si>
  <si>
    <t>IC-17374</t>
  </si>
  <si>
    <t>IC-17375</t>
  </si>
  <si>
    <t>IC-17376</t>
  </si>
  <si>
    <t>IC-17377</t>
  </si>
  <si>
    <t>IC-17378</t>
  </si>
  <si>
    <t>IC-17379</t>
  </si>
  <si>
    <t>IC-17380</t>
  </si>
  <si>
    <t>IC-17381</t>
  </si>
  <si>
    <t>IC-17382</t>
  </si>
  <si>
    <t>IC-17383</t>
  </si>
  <si>
    <t>IC-18032</t>
  </si>
  <si>
    <t>IC-17384</t>
  </si>
  <si>
    <t>IC-17385</t>
  </si>
  <si>
    <t>IC-17386</t>
  </si>
  <si>
    <t>IC-17387</t>
  </si>
  <si>
    <t>IC-17388</t>
  </si>
  <si>
    <t>IC-17389</t>
  </si>
  <si>
    <t>IC-17390</t>
  </si>
  <si>
    <t>IC-17391</t>
  </si>
  <si>
    <t>IC-17392</t>
  </si>
  <si>
    <t>IC-17393</t>
  </si>
  <si>
    <t>IC-17394</t>
  </si>
  <si>
    <t>IC-17395</t>
  </si>
  <si>
    <t>IC-17396</t>
  </si>
  <si>
    <t>IC-17397</t>
  </si>
  <si>
    <t>IC-17398</t>
  </si>
  <si>
    <t>IC-17399</t>
  </si>
  <si>
    <t>IC-17400</t>
  </si>
  <si>
    <t>IC-17402</t>
  </si>
  <si>
    <t>IC-17403</t>
  </si>
  <si>
    <t>IC-17404</t>
  </si>
  <si>
    <t>IC-17405</t>
  </si>
  <si>
    <t>IC-17445</t>
  </si>
  <si>
    <t>IC-17491</t>
  </si>
  <si>
    <t>IC-17492</t>
  </si>
  <si>
    <t>IC-17493</t>
  </si>
  <si>
    <t>IC-17494</t>
  </si>
  <si>
    <t>IC-17495</t>
  </si>
  <si>
    <t>IC-17496</t>
  </si>
  <si>
    <t>IC-17497</t>
  </si>
  <si>
    <t>IC-17498</t>
  </si>
  <si>
    <t>IC-17499</t>
  </si>
  <si>
    <t>IC-17500</t>
  </si>
  <si>
    <t>IC-17501</t>
  </si>
  <si>
    <t>IC-17502</t>
  </si>
  <si>
    <t>IC-17503</t>
  </si>
  <si>
    <t>IC-17504</t>
  </si>
  <si>
    <t>IC-17505</t>
  </si>
  <si>
    <t>IC-17506</t>
  </si>
  <si>
    <t>IC-17507</t>
  </si>
  <si>
    <t>SALDO SEGÚN ESTADO DE CUENTA AL 31 DE DICIEMBRE DEL 2021</t>
  </si>
  <si>
    <t>BCO PACIFICO MES DE DICIEMBRE 2021</t>
  </si>
  <si>
    <t xml:space="preserve">Fact#: 378024 Rec#: 21627 GALLEGOS VERA ALEX AUGUSTO </t>
  </si>
  <si>
    <t xml:space="preserve">Fact#: 375011-377682 Rec#: 21628 BALLADARES ALVARADO LEONARD ANTHONY </t>
  </si>
  <si>
    <t xml:space="preserve">Fact#: 380769 Rec#: 21629 PRECIADO SALVATIERRA PATRICIA PAOLA </t>
  </si>
  <si>
    <t xml:space="preserve">Fact#: 375023-377693 Rec#: 21630 QUIMI LOPEZ FROILAN TITO </t>
  </si>
  <si>
    <t xml:space="preserve">Fact#: 379953 Rec#: 21631 VASQUEZ GOMEZ FREDDY DOLORES </t>
  </si>
  <si>
    <t xml:space="preserve">Fact#: 379925 Rec#: 21632 WALTER ALEJANDRO GOMEZ GOMEZ </t>
  </si>
  <si>
    <t xml:space="preserve">Fact#: 6009 Rec#: 21633 JARAMILLO MONTANO JESSICA XIMENA </t>
  </si>
  <si>
    <t xml:space="preserve">Fact#: 6279 Rec#: 21634 JARAMILLO MONTANO JESSICA XIMENA </t>
  </si>
  <si>
    <t xml:space="preserve">Fact#: 373672-376359-379043 Rec#: 21635 PABLO MARCELO MORA MOREIRA </t>
  </si>
  <si>
    <t xml:space="preserve">Fact#: 381408 Rec#: 21636 LOPEZ INTRIAGO MARIA MICHELLE </t>
  </si>
  <si>
    <t xml:space="preserve">Fact#: 375302-377969 Rec#: 21637 VELEZ MACIAS  KATHERINE ANGELINE  </t>
  </si>
  <si>
    <t xml:space="preserve">Fact#: 381068 Rec#: 21638 MORENO FLORES CHRISTIAN ENRIQUE </t>
  </si>
  <si>
    <t xml:space="preserve">Fact#: 362099-364643-367215 Rec#: 21639 GUARANDA SALAZAR MILTON JUAN </t>
  </si>
  <si>
    <t xml:space="preserve">Fact#: 375065-377736 Rec#: 21640 MACAS CHAUCA CARLOS ALBERTO </t>
  </si>
  <si>
    <t xml:space="preserve">Fact#: 381230 Rec#: 21641 PONCE SILVA ROBERTO OSWALDO </t>
  </si>
  <si>
    <t xml:space="preserve">Fact#: 378545 Rec#: 21642 CHAVEZ MORA RITA TERESA </t>
  </si>
  <si>
    <t xml:space="preserve">Fact#: 377314 Rec#: 21643 RUIZ VELEZ LIBIA KARINA </t>
  </si>
  <si>
    <t xml:space="preserve">Fact#: 379990 Rec#: 21644 RUIZ VELEZ LIBIA KARINA </t>
  </si>
  <si>
    <t xml:space="preserve">Fact#: 379990 Rec#: 21645 RUIZ VELEZ LIBIA KARINA </t>
  </si>
  <si>
    <t xml:space="preserve">Fact#: 379990 Rec#: 21646 RUIZ VELEZ LIBIA KARINA </t>
  </si>
  <si>
    <t xml:space="preserve">Fact#: 379185 Rec#: 21647 SPORTMEDIC.S.A  </t>
  </si>
  <si>
    <t xml:space="preserve">Fact#: 379179 Rec#: 21648 CABANILLA FUENTES CINDY GABRIELA </t>
  </si>
  <si>
    <t xml:space="preserve">Fact#: 376709 Rec#: 21649 NERY LILIANA OCHOA BAQUE </t>
  </si>
  <si>
    <t xml:space="preserve">Fact#: 379719 Rec#: 21650 CARLOS ENRIQUE TAPIA TAPIA </t>
  </si>
  <si>
    <t xml:space="preserve">Fact#: 381126 Rec#: 21651 CONTRERAS RODRIGUEZ EUBENIA MARIETA </t>
  </si>
  <si>
    <t xml:space="preserve">Fact#: 380021 Rec#: 21652 ZAMBRANO CASTRO JOSE JAIR </t>
  </si>
  <si>
    <t xml:space="preserve">Fact#: 380436 Rec#: 21653 PALMA MACIAS ROBERTO CARLOS </t>
  </si>
  <si>
    <t xml:space="preserve">Fact#: 380782 Rec#: 21654 MENDEZ LAINEZ RUTH ELIZABETH </t>
  </si>
  <si>
    <t xml:space="preserve">Fact#: 380180 Rec#: 21655 ROMAN ALVARADO LILIAN ISIDORA </t>
  </si>
  <si>
    <t xml:space="preserve">Fact#: 379838 Rec#: 21656 EDUARDO CAMPOSANO ULLOA </t>
  </si>
  <si>
    <t xml:space="preserve">Fact#: 379766 Rec#: 21657 MICHAEL MAURICIO MORLA MERO </t>
  </si>
  <si>
    <t xml:space="preserve">Fact#: 380657 Rec#: 21658 MENDIETA VILLALVA ROSA MARIA </t>
  </si>
  <si>
    <t xml:space="preserve">Fact#: 380823 Rec#: 35123 CAGUANA VELESACA NORMA ALEXANDRA </t>
  </si>
  <si>
    <t>IC-19322</t>
  </si>
  <si>
    <t>IC-19323</t>
  </si>
  <si>
    <t>IC-19324</t>
  </si>
  <si>
    <t>IC-19325</t>
  </si>
  <si>
    <t>IC-19326</t>
  </si>
  <si>
    <t>IC-19327</t>
  </si>
  <si>
    <t>IC-19328</t>
  </si>
  <si>
    <t>IC-19329</t>
  </si>
  <si>
    <t>IC-19330</t>
  </si>
  <si>
    <t>IC-19331</t>
  </si>
  <si>
    <t>IC-19332</t>
  </si>
  <si>
    <t>IC-19333</t>
  </si>
  <si>
    <t>IC-19334</t>
  </si>
  <si>
    <t>IC-19335</t>
  </si>
  <si>
    <t>IC-19336</t>
  </si>
  <si>
    <t>IC-19337</t>
  </si>
  <si>
    <t>IC-19338</t>
  </si>
  <si>
    <t>IC-19339</t>
  </si>
  <si>
    <t>IC-19340</t>
  </si>
  <si>
    <t>IC-19341</t>
  </si>
  <si>
    <t>IC-19342</t>
  </si>
  <si>
    <t>IC-19343</t>
  </si>
  <si>
    <t>IC-19344</t>
  </si>
  <si>
    <t>IC-19345</t>
  </si>
  <si>
    <t>IC-19346</t>
  </si>
  <si>
    <t>IC-19355</t>
  </si>
  <si>
    <t>IC-19356</t>
  </si>
  <si>
    <t>IC-19357</t>
  </si>
  <si>
    <t>IC-19358</t>
  </si>
  <si>
    <t>IC-19359</t>
  </si>
  <si>
    <t>IC-19360</t>
  </si>
  <si>
    <t>IC-19361</t>
  </si>
  <si>
    <t>IC-19362</t>
  </si>
  <si>
    <t>N/D PACIFICO CANCELACIÓN DE FACTURA#1639811 BANCO DEL PACIFICO</t>
  </si>
  <si>
    <t>N/D PACIFICO TRANSF. ROLES DE PAGO 2DA QUINCENA DE SEPTIEMBRE 2021</t>
  </si>
  <si>
    <t>N/D PACIFICO CANCELACIÓN DE FACTURA#450 BAQUERIZO DAVILA PABLO JONATHAN</t>
  </si>
  <si>
    <t>N/D PACIFICO CANCELACIÓN DE FACTURA#152 BAQUE BAQUE BYRON Y FACTURA#153 ESTUPIÑAN ANDRADE FRANCISCO</t>
  </si>
  <si>
    <t>DEVOLUCION COMISION TRANSFEREN  DEVOLUCION COMISION TRANSFEREN  N/C PACIFICO VALORES POR DEVOLUCION COMISIÓN Y COBRO IVA SERVICIOS MES SEP 2021</t>
  </si>
  <si>
    <t>NCB-2</t>
  </si>
  <si>
    <t xml:space="preserve">Fact#: 370935 Rec#: 34358 CHRISTIAN JAVIER MIDEROS ROMERO </t>
  </si>
  <si>
    <t>IC-14229</t>
  </si>
  <si>
    <t xml:space="preserve">Fact#: 372995 Rec#: 34357 INZHIVOTKINA YANA </t>
  </si>
  <si>
    <t>IC-14228</t>
  </si>
  <si>
    <t xml:space="preserve">Fact#: 368703-371371 Rec#: 34356 FREDDY MAURICIO SARANGO MARTINEZ </t>
  </si>
  <si>
    <t>IC-14227</t>
  </si>
  <si>
    <t xml:space="preserve">Fact#: 358945-361466-364020 Rec#: 34355 JAVIER ALEJANDRO PAREDES SALTOS </t>
  </si>
  <si>
    <t>IC-14226</t>
  </si>
  <si>
    <t xml:space="preserve">Fact#: 368746-371413 Rec#: 34354 NELSON SAVITRI  VELASCO PAZMIÑO </t>
  </si>
  <si>
    <t>IC-14225</t>
  </si>
  <si>
    <t xml:space="preserve">Fact#: 372914 Rec#: 34353 IRIGOYEN NEGRON MARIA TERESA </t>
  </si>
  <si>
    <t>IC-14224</t>
  </si>
  <si>
    <t xml:space="preserve">Fact#: 372254 Rec#: 34352 PUERO CUERO CARLOS JULIO </t>
  </si>
  <si>
    <t>IC-14168</t>
  </si>
  <si>
    <t>GASTO BANCARIO PACIFICO #5595986-96069-07626-07716-19235-19342-43551-43610-51655-51722-60638-60753-68755-68823-77189-77287-97530-97636-5704767-04873-19757-19822-12037-12151-28238-28286-49261-49375-57655-57743-64945-65034-72266-72341-79932-80003-5800741-00</t>
  </si>
  <si>
    <t>DR-3562</t>
  </si>
  <si>
    <t xml:space="preserve">Fact#: 369036-371699 Rec#: 34350 MARIA FERNANDA GONZALEZ MITE </t>
  </si>
  <si>
    <t>IC-14157</t>
  </si>
  <si>
    <t xml:space="preserve">Fact#: 371320 Rec#: 34349 LOURDES DEL ROCIO CHAVEZ VELEZ </t>
  </si>
  <si>
    <t>IC-14156</t>
  </si>
  <si>
    <t xml:space="preserve">Fact#: 372133 Rec#: 34348 SOXO QUICHIMBO IVONNE ALEXANDRA </t>
  </si>
  <si>
    <t>IC-14155</t>
  </si>
  <si>
    <t xml:space="preserve">Fact#: 370265-372915 Rec#: 34347 ESPINOSA RAMIREZ RAUL </t>
  </si>
  <si>
    <t>IC-14154</t>
  </si>
  <si>
    <t xml:space="preserve">Fact#: 372519 Rec#: 34346 CASTAÑEDA RENDON JOFFRE AUGUSTO  </t>
  </si>
  <si>
    <t>IC-14153</t>
  </si>
  <si>
    <t xml:space="preserve">Fact#: 371054-371069-371070-371071 Rec#: 34345 RUIZ ROMAN ROMMEL ELIAS </t>
  </si>
  <si>
    <t>IC-14119</t>
  </si>
  <si>
    <t xml:space="preserve">Fact#: 372679 Rec#: 34344 ESPINOSA ESPINOZA HUGO STANLEY </t>
  </si>
  <si>
    <t>IC-14118</t>
  </si>
  <si>
    <t xml:space="preserve">Fact#: 368098-370711-373365 Rec#: 34351 VARGAS BRAVO CONSUELO MARIA </t>
  </si>
  <si>
    <t>IC-14167</t>
  </si>
  <si>
    <t xml:space="preserve">Fact#: 371370 Rec#: 34343 VICTOR HUGO PEZO AQUINO </t>
  </si>
  <si>
    <t>IC-14092</t>
  </si>
  <si>
    <t xml:space="preserve">Fact#: 371335 Rec#: 34342 NERY LILIANA OCHOA BAQUE </t>
  </si>
  <si>
    <t>IC-14091</t>
  </si>
  <si>
    <t xml:space="preserve">Fact#: 371402 Rec#: 34341 PABLO ENRIQUE GONZENBACH IGLESIAS </t>
  </si>
  <si>
    <t>IC-14090</t>
  </si>
  <si>
    <t xml:space="preserve">Fact#: 372883 Rec#: 34340 ESCALANTE BUSTAMANTE MARIA GABRIELA </t>
  </si>
  <si>
    <t>IC-14089</t>
  </si>
  <si>
    <t xml:space="preserve">Fact#: 372438 Rec#: 34339 PESANTES GUAMAN DANIEL ARTURO </t>
  </si>
  <si>
    <t>IC-14088</t>
  </si>
  <si>
    <t xml:space="preserve">Fact#: 367638-370246-372898 Rec#: 34338 BATTEN SORIANO CARLOS ARTURO </t>
  </si>
  <si>
    <t>IC-14084</t>
  </si>
  <si>
    <t xml:space="preserve">Fact#: 373019 Rec#: 34337 MIRTHA ACELA ESCALANTE GARCIA </t>
  </si>
  <si>
    <t>IC-14082</t>
  </si>
  <si>
    <t xml:space="preserve">Fact#: 5595 Rec#: 34336 YANES YANES ROBERT HUMBERTO </t>
  </si>
  <si>
    <t>IC-14080</t>
  </si>
  <si>
    <t xml:space="preserve">Fact#: 371047 Rec#: 34335 ASISTMED ASISTENCIA A MEDICOS S.A. </t>
  </si>
  <si>
    <t>IC-14078</t>
  </si>
  <si>
    <t xml:space="preserve">Fact#: 372776 Rec#: 34334 PRADO FRANCO ANDREA JACQUELINE </t>
  </si>
  <si>
    <t>IC-14077</t>
  </si>
  <si>
    <t xml:space="preserve">Fact#: 370824 Rec#: 34333 DORCIEN S.A </t>
  </si>
  <si>
    <t>IC-14076</t>
  </si>
  <si>
    <t xml:space="preserve">Fact#: 370176-372830 Rec#: 34332 GUILLEN RENGIFO GLENDA ELIZABETH  </t>
  </si>
  <si>
    <t>IC-14075</t>
  </si>
  <si>
    <t xml:space="preserve">Fact#: 367789-370390-373040 Rec#: 34331 GILBERT SILVA CECILIA MARIA </t>
  </si>
  <si>
    <t>IC-14074</t>
  </si>
  <si>
    <t xml:space="preserve">Fact#: 372238 Rec#: 34330 MANRIQUE OSORIO XAVIER ENRIQUE </t>
  </si>
  <si>
    <t>IC-14073</t>
  </si>
  <si>
    <t xml:space="preserve">Fact#: 372742 Rec#: 34329 CHACON CALDERON SARITA MARIA DE LOS ANGEL </t>
  </si>
  <si>
    <t>IC-14072</t>
  </si>
  <si>
    <t xml:space="preserve">Fact#: 368780-371447 Rec#: 20085 ROSA MARGARITA  BARRIGA CANTOS </t>
  </si>
  <si>
    <t>IC-14067</t>
  </si>
  <si>
    <t xml:space="preserve">Fact#: 369868-372528 Rec#: 20075 VILLAVICENCIO TIGRE DARWIN YAZMANY </t>
  </si>
  <si>
    <t>IC-14057</t>
  </si>
  <si>
    <t xml:space="preserve">Fact#: 370256-372908 Rec#: 34328 CAMACHO SILVA JAVIER ENRIQUE </t>
  </si>
  <si>
    <t>IC-13986</t>
  </si>
  <si>
    <t xml:space="preserve">Fact#: 372948 Rec#: 34327 TAMMY CARMEN CAAMAÑO CORNEJO </t>
  </si>
  <si>
    <t>IC-13985</t>
  </si>
  <si>
    <t xml:space="preserve">Fact#: 370875-370965-371239-371240-371241-371242-371243 Rec#: 34326 MEGADATOS S.A. </t>
  </si>
  <si>
    <t>IC-13984</t>
  </si>
  <si>
    <t xml:space="preserve">Fact#: 370598-373255 Rec#: 34325 DE LA ROSA RIOS JULIO ENRIQUE </t>
  </si>
  <si>
    <t>IC-13982</t>
  </si>
  <si>
    <t xml:space="preserve">Fact#: 5318-5559 Rec#: 34323 CABEZAS SAMANIEGO JORGE GEOVANNY </t>
  </si>
  <si>
    <t>IC-13975</t>
  </si>
  <si>
    <t xml:space="preserve">Fact#: 371025 Rec#: 34321 PAYLESS SHOESOURCE ECUADOR CIA. LTDA. </t>
  </si>
  <si>
    <t>IC-13972</t>
  </si>
  <si>
    <t>Ingreso por cliente no identificado, bco pacifico por dep en cta #doc 01010003 0103</t>
  </si>
  <si>
    <t>DR-4604</t>
  </si>
  <si>
    <t xml:space="preserve">Fact#: 369243-370173-371907-372828 Rec#: 34319 ANGEL ROGELIO PUMA MEDINA </t>
  </si>
  <si>
    <t>IC-13970</t>
  </si>
  <si>
    <t xml:space="preserve">Fact#: 372544 Rec#: 34318 ARANA BARROS AMBAR GEOVANA </t>
  </si>
  <si>
    <t>IC-13969</t>
  </si>
  <si>
    <t>Fact#: 368639 Rec#: 34378 CONSORCIO ECUATORIANO DE TELECOMUNICACIONES S.A. CONECEL</t>
  </si>
  <si>
    <t>IC-14386</t>
  </si>
  <si>
    <t>Fact#: 371302 Rec#: 34377 OTECEL</t>
  </si>
  <si>
    <t>IC-14385</t>
  </si>
  <si>
    <t xml:space="preserve">Fact#: 371589 Rec#: 34324 GASTON ALLAND CORTEZ ESPINOZA </t>
  </si>
  <si>
    <t>IC-13980</t>
  </si>
  <si>
    <t xml:space="preserve">Fact#: 371871 Rec#: 34322 MEIBOL CRUZ VELEZ SANCHEZ </t>
  </si>
  <si>
    <t>IC-13973</t>
  </si>
  <si>
    <t xml:space="preserve">Fact#: 370837 Rec#: 34317 DVT DEL ECUADOR S.A </t>
  </si>
  <si>
    <t>IC-13968</t>
  </si>
  <si>
    <t xml:space="preserve">Fact#: 373090 Rec#: 34316 CORAIZACA RODRIGUEZ ROBINSON UBALDO </t>
  </si>
  <si>
    <t>IC-13949</t>
  </si>
  <si>
    <t xml:space="preserve">Fact#: 372820 Rec#: 34315 SUESCUM ROMERO  NATHALY VIRINEYA  </t>
  </si>
  <si>
    <t>IC-13948</t>
  </si>
  <si>
    <t xml:space="preserve">Fact#: 369874-372533 Rec#: 34314 AMAGUAYA CHUQUI ANGEL DANIEL </t>
  </si>
  <si>
    <t>IC-13947</t>
  </si>
  <si>
    <t xml:space="preserve">Fact#: 371543 Rec#: 34313 MANUEL ISIDRO RICAURTE GARCES </t>
  </si>
  <si>
    <t>IC-13946</t>
  </si>
  <si>
    <t xml:space="preserve">Fact#: 371336 Rec#: 34312 RAFAEL VICENTE ERAZO FALQUEZ </t>
  </si>
  <si>
    <t>IC-13945</t>
  </si>
  <si>
    <t xml:space="preserve">Fact#: 371990 Rec#: 34311 ESPIN PEREZ JOSE XAVIER  </t>
  </si>
  <si>
    <t>IC-13944</t>
  </si>
  <si>
    <t xml:space="preserve">Fact#: 373234 Rec#: 34310 AVEIGA PAINI CARLOS ENRIQUE </t>
  </si>
  <si>
    <t>IC-13943</t>
  </si>
  <si>
    <t xml:space="preserve">Fact#: 368674-371343 Rec#: 34308 MANUEL ALFREDO MENDOZA RODRIGUEZ </t>
  </si>
  <si>
    <t>IC-13905</t>
  </si>
  <si>
    <t xml:space="preserve">Fact#: 370878 Rec#: 34307 DARLYN OMAR CABELLO ANDRADE </t>
  </si>
  <si>
    <t>IC-13897</t>
  </si>
  <si>
    <t xml:space="preserve">Fact#: 364187-369399-372070 Rec#: 34306 RODRIGUEZ BADILLO GLENDA MARITZA </t>
  </si>
  <si>
    <t>IC-13895</t>
  </si>
  <si>
    <t xml:space="preserve">Fact#: 366922-369551-372222 Rec#: 34305 CEDENO MUNOZ EDGAR ENRIQUE </t>
  </si>
  <si>
    <t>IC-13892</t>
  </si>
  <si>
    <t xml:space="preserve">Fact#: 371701 Rec#: 34304 ENRIQUE FEDERICO ARENAS PILATAXI </t>
  </si>
  <si>
    <t>IC-13885</t>
  </si>
  <si>
    <t xml:space="preserve">Fact#: 369979-372636 Rec#: 34303 SANCHEZ ALVARADO JACINTA ROSARIO </t>
  </si>
  <si>
    <t>IC-13873</t>
  </si>
  <si>
    <t xml:space="preserve">Fact#: 362054-364595-367167 Rec#: 20045 SARMIENTO VIVEROS ALEXANDRA ELIZABETH </t>
  </si>
  <si>
    <t>IC-13872</t>
  </si>
  <si>
    <t xml:space="preserve">Fact#: 371532 Rec#: 34302 MARIA CRISTINA LOAIZA BREVI </t>
  </si>
  <si>
    <t>IC-13858</t>
  </si>
  <si>
    <t xml:space="preserve">Fact#: 371377 Rec#: 34299 OMAR  PALADINES CORDOVA </t>
  </si>
  <si>
    <t>IC-13854</t>
  </si>
  <si>
    <t>Fact#: 368641 Rec#: 34301 Corporación Nacional de Telecomunicaciones-CNT EP</t>
  </si>
  <si>
    <t>IC-13856</t>
  </si>
  <si>
    <t>Fact#: 368640 Rec#: 34300 Corporación Nacional de Telecomunicaciones-CNT EP</t>
  </si>
  <si>
    <t>IC-13855</t>
  </si>
  <si>
    <t xml:space="preserve">Fact#: 370956 Rec#: 34298 CONSTRU-YA S.A. </t>
  </si>
  <si>
    <t>IC-13853</t>
  </si>
  <si>
    <t xml:space="preserve">Fact#: 5243-5489 Rec#: 34297 ZAPATA FLORES GILMAR FABRICIO </t>
  </si>
  <si>
    <t>IC-13852</t>
  </si>
  <si>
    <t xml:space="preserve">Fact#: 368720 Rec#: 34296 BENILDA JESUS ACOSTA ZAMBRANO </t>
  </si>
  <si>
    <t>IC-13851</t>
  </si>
  <si>
    <t xml:space="preserve">Fact#: 370233 Rec#: 34295 ESCALANTE BUSTAMANTE MARIA GABRIELA </t>
  </si>
  <si>
    <t>IC-13850</t>
  </si>
  <si>
    <t xml:space="preserve">Fact#: 370342 Rec#: 34294 ARIAS ALVAREZ GLADYS MERCEDES </t>
  </si>
  <si>
    <t>IC-13839</t>
  </si>
  <si>
    <t>VALDEZ VALDEZ HUGO RODRIGO ABONA SGTE FACTURA, PAGO WESTERN UNION</t>
  </si>
  <si>
    <t>AT-3372</t>
  </si>
  <si>
    <t>AT-3371</t>
  </si>
  <si>
    <t xml:space="preserve">Fact#: 370992 Rec#: 34293 SANCHEZ TIMM RAFAEL ANDRES </t>
  </si>
  <si>
    <t>IC-13831</t>
  </si>
  <si>
    <t xml:space="preserve">Fact#: 370466 Rec#: 34292 VELASQUEZ ALVAREZ JOSSELYNE JOHANNA </t>
  </si>
  <si>
    <t>IC-13830</t>
  </si>
  <si>
    <t xml:space="preserve">Fact#: 369710 Rec#: 34291 VELASQUEZ ALVAREZ JOSSELYNE JOHANNA </t>
  </si>
  <si>
    <t>IC-13829</t>
  </si>
  <si>
    <t xml:space="preserve">Fact#: 368717 Rec#: 34290 GLORIA ISABEL MITE LEON </t>
  </si>
  <si>
    <t>IC-13828</t>
  </si>
  <si>
    <t xml:space="preserve">Fact#: 366041-368688 Rec#: 34289 LINO MARTIN  BRITO BRITO </t>
  </si>
  <si>
    <t>IC-13827</t>
  </si>
  <si>
    <t xml:space="preserve">Fact#: 369111 Rec#: 34288 AIMARA RODRIGUEZ FERNANDEZ </t>
  </si>
  <si>
    <t>IC-13826</t>
  </si>
  <si>
    <t xml:space="preserve">Fact#: 368705 Rec#: 34287 LAURO DAVID TORRES CARRILLO </t>
  </si>
  <si>
    <t>IC-13825</t>
  </si>
  <si>
    <t xml:space="preserve">Fact#: 356166-358649-361177 Rec#: 20044 HOLGER FREDDY CAMPOVERDE CARBAJO </t>
  </si>
  <si>
    <t>IC-13824</t>
  </si>
  <si>
    <t xml:space="preserve">Fact#: 368095 Rec#: 20043 VALDEZ VALDEZ HUGO RODRIGO </t>
  </si>
  <si>
    <t>IC-13823</t>
  </si>
  <si>
    <t xml:space="preserve">Fact#: 362019-364559-367133 Rec#: 20042 RAMOS PACHAY JOSE MANUEL </t>
  </si>
  <si>
    <t>IC-13822</t>
  </si>
  <si>
    <t xml:space="preserve">Fact#: 359031-361548-364101 Rec#: 20041 RENDON SOLIS MARJORIE VALENTINA </t>
  </si>
  <si>
    <t>IC-13821</t>
  </si>
  <si>
    <t xml:space="preserve">Fact#: 370894 Rec#: 34286 WANHAI LINES ECUADOR S.A. </t>
  </si>
  <si>
    <t>IC-13814</t>
  </si>
  <si>
    <t>PAGO TARJ. CORP. CUOTA MES SEP 2021</t>
  </si>
  <si>
    <t>N/D PACIFICO CANCELACIÓN POR CONSUMO DE ENERGÍA ELÉCTRICA, COD:200017298429, PORTAL AL SOL, CTV</t>
  </si>
  <si>
    <t>N/D PACIFICO CANCELACIÓN DE FACTURA#32802895 CNEL EP</t>
  </si>
  <si>
    <t>N/D PACIFICO CANCELACIÓN DE FACTURA#32768085 CNEL EP</t>
  </si>
  <si>
    <t>N/D PACIFICO CANCELACIÓN DE FACTURA#32770324 CNEL EP</t>
  </si>
  <si>
    <t xml:space="preserve">Fact#: 370677 Rec#: 34285 GUAICHA PINCAY DANIEL AUGUSTO </t>
  </si>
  <si>
    <t>IC-13809</t>
  </si>
  <si>
    <t xml:space="preserve">Fact#: 371150 Rec#: 34284 INDUSTRIAL JUVENALIS S.A.  </t>
  </si>
  <si>
    <t>IC-13808</t>
  </si>
  <si>
    <t xml:space="preserve">Fact#: 370249 Rec#: 34283 GARCIA DROUET ENRIQUE RICARDO </t>
  </si>
  <si>
    <t>IC-13807</t>
  </si>
  <si>
    <t xml:space="preserve">Fact#: 369125 Rec#: 34282 ROSANA LETICIA VIOLA </t>
  </si>
  <si>
    <t>IC-13806</t>
  </si>
  <si>
    <t xml:space="preserve">Fact#: 363448-366042-368689 Rec#: 34281 NORMA ELISA YEPEZ JIMENEZ </t>
  </si>
  <si>
    <t>IC-13805</t>
  </si>
  <si>
    <t xml:space="preserve">Fact#: 368708 Rec#: 34280 MARIA GABRIELA TERAN SEVILLA </t>
  </si>
  <si>
    <t>IC-13804</t>
  </si>
  <si>
    <t xml:space="preserve">Fact#: 369992 Rec#: 20040 SANTANA MORENO SAUL AUGUSTO </t>
  </si>
  <si>
    <t>IC-13794</t>
  </si>
  <si>
    <t xml:space="preserve">Fact#: 369491 Rec#: 20039 VALLEJO MARTINEZ LEIDIZ DIANA </t>
  </si>
  <si>
    <t>IC-13793</t>
  </si>
  <si>
    <t xml:space="preserve">Fact#: 370516 Rec#: 20038 BRAVO VILLAMAR JOHNNY VICENTE </t>
  </si>
  <si>
    <t>IC-13792</t>
  </si>
  <si>
    <t xml:space="preserve">Fact#: 366483-369128 Rec#: 20037 MARCO VINICIO GONZALEZ LEDESMA </t>
  </si>
  <si>
    <t>IC-13791</t>
  </si>
  <si>
    <t xml:space="preserve">Fact#: 366482-369127 Rec#: 20036 MARGARITA MAGALI VILLAMAR AGUAYO </t>
  </si>
  <si>
    <t>IC-13790</t>
  </si>
  <si>
    <t xml:space="preserve">Fact#: 370536 Rec#: 20035 FLORES CORTEZ KETTY BEATRIZ </t>
  </si>
  <si>
    <t>IC-13789</t>
  </si>
  <si>
    <t xml:space="preserve">Fact#: 369671 Rec#: 20034 LINDAO RODRIGUEZ STEFANY NARCISA </t>
  </si>
  <si>
    <t>IC-13788</t>
  </si>
  <si>
    <t xml:space="preserve">Fact#: 367330-369946 Rec#: 20033 ARBOLEDA CORTEZ CRUZ </t>
  </si>
  <si>
    <t>IC-13787</t>
  </si>
  <si>
    <t xml:space="preserve">Fact#: 367569-370179 Rec#: 20032 VALLEJO MEDRANDA YURI MAURICIO </t>
  </si>
  <si>
    <t>IC-13786</t>
  </si>
  <si>
    <t xml:space="preserve">Fact#: 363459-366053-368700 Rec#: 20031 MARTHA ROCIO  TRIVIÑO GRIJALVA </t>
  </si>
  <si>
    <t>IC-13785</t>
  </si>
  <si>
    <t xml:space="preserve">Fact#: 364624-367196-369816 Rec#: 20030 MARQUEZ SELLAN NICOLAS AGAPITO </t>
  </si>
  <si>
    <t>IC-13784</t>
  </si>
  <si>
    <t xml:space="preserve">Fact#: 371177 Rec#: 20029 PROVEEDORA ANDINA DE ALARMAS INCORPORADAS S.A. PRANAINC </t>
  </si>
  <si>
    <t>IC-13783</t>
  </si>
  <si>
    <t xml:space="preserve">Fact#: 4997-5241 Rec#: 20028 CORONEL CARRION DOLY ALBERTINA DE LOURDES </t>
  </si>
  <si>
    <t>IC-13782</t>
  </si>
  <si>
    <t xml:space="preserve">Fact#: 369577 Rec#: 20027 INTRIAGO GANCHOZO ANGELA MERCEDES </t>
  </si>
  <si>
    <t>IC-13781</t>
  </si>
  <si>
    <t xml:space="preserve">Fact#: 4893-5133-5378 Rec#: 20026 LARREA NARVAEZ SANDY FERNANDA </t>
  </si>
  <si>
    <t>IC-13780</t>
  </si>
  <si>
    <t xml:space="preserve">Fact#: 366447-369090 Rec#: 20025 VICTOR HUGO INTRIAGO ESPINAR </t>
  </si>
  <si>
    <t>IC-13779</t>
  </si>
  <si>
    <t xml:space="preserve">Fact#: 368947 Rec#: 20024 FREDY JHOVANY VARGAS LEON </t>
  </si>
  <si>
    <t>IC-13778</t>
  </si>
  <si>
    <t xml:space="preserve">Fact#: 367087-369711 Rec#: 20023 CONSTANTE GARCIA VICKY POALA </t>
  </si>
  <si>
    <t>IC-13777</t>
  </si>
  <si>
    <t xml:space="preserve">Fact#: 370518 Rec#: 20022 FALQUEZ SALAVARRIA PATRICIA AZUCENA </t>
  </si>
  <si>
    <t>IC-13776</t>
  </si>
  <si>
    <t xml:space="preserve">Fact#: 369747 Rec#: 20021 SANCHEZ QUINCHUELA INES MONICA </t>
  </si>
  <si>
    <t>IC-13775</t>
  </si>
  <si>
    <t xml:space="preserve">Fact#: 369347 Rec#: 20020 PLAZA CHUNGA SILVIA MARIA </t>
  </si>
  <si>
    <t>IC-13774</t>
  </si>
  <si>
    <t xml:space="preserve">Fact#: 371309 Rec#: 34279 INDUSTRIAL JUVENALIS S.A.  </t>
  </si>
  <si>
    <t>IC-13764</t>
  </si>
  <si>
    <t xml:space="preserve">Fact#: 357897-360435-362980 Rec#: 34278 BRIDGE COMUNICACIONES S.A </t>
  </si>
  <si>
    <t>IC-13758</t>
  </si>
  <si>
    <t xml:space="preserve">Fact#: 365485-368052-370663 Rec#: 34277 MOYA PERALTA CELSO MAXIMILIANO </t>
  </si>
  <si>
    <t>IC-13757</t>
  </si>
  <si>
    <t xml:space="preserve">Fact#: 370074 Rec#: 34276 VALLEJO PROANO FABIAN IGNACIO </t>
  </si>
  <si>
    <t>IC-13750</t>
  </si>
  <si>
    <t xml:space="preserve">Fact#: 369646 Rec#: 34274 MORENO OVIEDO LUIS ITALO </t>
  </si>
  <si>
    <t>IC-13748</t>
  </si>
  <si>
    <t xml:space="preserve">Fact#: 367375-369991 Rec#: 34273 ROSERO TEJADA RICARDO EMILIO </t>
  </si>
  <si>
    <t>IC-13747</t>
  </si>
  <si>
    <t xml:space="preserve">Fact#: 370532 Rec#: 20019 BAJANA ESPINOZA DARWIN VIRGINIO </t>
  </si>
  <si>
    <t>IC-13742</t>
  </si>
  <si>
    <t xml:space="preserve">Fact#: 370695 Rec#: 20018 CANARTE SALVATIERRA LUIS ALFONSO </t>
  </si>
  <si>
    <t>IC-13741</t>
  </si>
  <si>
    <t xml:space="preserve">Fact#: 364824-367390-370006 Rec#: 20017 VILLACIS LOPEZ ATALA ELENA </t>
  </si>
  <si>
    <t>IC-13740</t>
  </si>
  <si>
    <t xml:space="preserve">Fact#: 368863 Rec#: 20016 JENNIFER MARITZA BAJAÑA MERCHAN </t>
  </si>
  <si>
    <t>IC-13739</t>
  </si>
  <si>
    <t xml:space="preserve">Fact#: 369245 Rec#: 20015 ALEXANDRE FABIAN MARTINEZ CARRION </t>
  </si>
  <si>
    <t>IC-13738</t>
  </si>
  <si>
    <t xml:space="preserve">Fact#: 368108-370720-373375 Rec#: 34781 MORENO CORDOVA XAVIER WASHINGTON </t>
  </si>
  <si>
    <t>IC-17048</t>
  </si>
  <si>
    <t xml:space="preserve">Fact#: 364131-366713-369348 Rec#: 20014 ARROYO AYOVI SANDRA YADIRA </t>
  </si>
  <si>
    <t>IC-13734</t>
  </si>
  <si>
    <t xml:space="preserve">Fact#: 370478 Rec#: 20013 ZAMBRANO FATIMA LOURDES </t>
  </si>
  <si>
    <t>IC-13733</t>
  </si>
  <si>
    <t xml:space="preserve">Fact#: 369773 Rec#: 20012 ROVELLO VALENCIA JOSE ROMAN </t>
  </si>
  <si>
    <t>IC-13732</t>
  </si>
  <si>
    <t xml:space="preserve">Fact#: 370512 Rec#: 20011 CONTRERAS RODRIGUEZ EUBENIA MARIETA </t>
  </si>
  <si>
    <t>IC-13731</t>
  </si>
  <si>
    <t>ANDRES GONZALO CELI PEREZ ABONA SGTE FACTURA, PAGO WESTERN UNION</t>
  </si>
  <si>
    <t>AT-3369</t>
  </si>
  <si>
    <t xml:space="preserve">Fact#: 370319 Rec#: 34275 CAMPOSANO VACA GLENDA MARJORIE </t>
  </si>
  <si>
    <t>IC-13749</t>
  </si>
  <si>
    <t xml:space="preserve">Fact#: 369676 Rec#: 34272 VELIZ CASTRO RICARDO XAVIER </t>
  </si>
  <si>
    <t>IC-13746</t>
  </si>
  <si>
    <t xml:space="preserve">Fact#: 371185 Rec#: 34271 ADMINASES S A </t>
  </si>
  <si>
    <t>IC-13745</t>
  </si>
  <si>
    <t xml:space="preserve">Fact#: 370127 Rec#: 34270 ARMIJOS SALAZAR ANA ISABEL </t>
  </si>
  <si>
    <t>IC-13744</t>
  </si>
  <si>
    <t xml:space="preserve">Fact#: 369827 Rec#: 20010 BORBOR MORENO LUIS ANTONIO </t>
  </si>
  <si>
    <t>IC-13730</t>
  </si>
  <si>
    <t xml:space="preserve">Fact#: 367556-370166 Rec#: 20009 LEMOS CASTILLO PEDRO FELIX </t>
  </si>
  <si>
    <t>IC-13729</t>
  </si>
  <si>
    <t xml:space="preserve">Fact#: 362903 Rec#: 20008 VALDEZ VALDEZ HUGO RODRIGO </t>
  </si>
  <si>
    <t>IC-13728</t>
  </si>
  <si>
    <t xml:space="preserve">Fact#: 370998 Rec#: 20007 VITERI RAMIREZ RICARDO ISAIAS </t>
  </si>
  <si>
    <t>IC-13727</t>
  </si>
  <si>
    <t xml:space="preserve">Fact#: 370092 Rec#: 20006 JIMENEZ OCHOA LUIS ENRIQUE </t>
  </si>
  <si>
    <t>IC-13726</t>
  </si>
  <si>
    <t xml:space="preserve">Fact#: 370847 Rec#: 20005 IGLESIA DE JESUCRISTO SUD </t>
  </si>
  <si>
    <t>IC-13725</t>
  </si>
  <si>
    <t xml:space="preserve">Fact#: 367884-370498 Rec#: 20004 ROURA SEMINARIO MARIA LEONOR </t>
  </si>
  <si>
    <t>IC-13724</t>
  </si>
  <si>
    <t xml:space="preserve">Fact#: 5420 Rec#: 20003 INKA BURGER </t>
  </si>
  <si>
    <t>IC-13723</t>
  </si>
  <si>
    <t xml:space="preserve">Fact#: 368303-370951 Rec#: 20002 LUIS OSWALDO HERRERA HERRERA </t>
  </si>
  <si>
    <t>IC-13722</t>
  </si>
  <si>
    <t xml:space="preserve">Fact#: 368135-370746 Rec#: 20001 GUERRERO BELTRAN NATALY ELIZABETH </t>
  </si>
  <si>
    <t>IC-13721</t>
  </si>
  <si>
    <t xml:space="preserve">Fact#: 364547-367122-369746 Rec#: 20000 ZAMBRANO COLLAGUAZO HECTOR FABIAN </t>
  </si>
  <si>
    <t>IC-13720</t>
  </si>
  <si>
    <t xml:space="preserve">Fact#: 368466-371114 Rec#: 19999 VASQUEZ MOREIRA HILDA VIVIANA </t>
  </si>
  <si>
    <t>IC-13719</t>
  </si>
  <si>
    <t xml:space="preserve">Fact#: 368467-371115 Rec#: 19998 VASQUEZ MOREIRA HILDA VIVIANA </t>
  </si>
  <si>
    <t>IC-13718</t>
  </si>
  <si>
    <t xml:space="preserve">Fact#: 361251-363806-366398 Rec#: 34269 ANA KARINA GOMEZ ATIENCIA </t>
  </si>
  <si>
    <t>IC-13708</t>
  </si>
  <si>
    <t>VISA - MASTERCARD - PACIFICARD CANCELACION POR PAGO PAYMENTS DEL CLIENTE RIERA ORDONEZ MIGUEL ANGEL POR DEP EN CTA #DOC 0517</t>
  </si>
  <si>
    <t>Fact#: 370831 Rec#: 34261 LAUDE S.A. LAUDESA ADMINISTRADORA DE FONDOS Y FIDEICOMISOS</t>
  </si>
  <si>
    <t>IC-15039</t>
  </si>
  <si>
    <t>Fact#: 363399-365988 Rec#: 34268 EMPRESA PUBLICA MUNICIPAL DE TELECOMUNICACIONES, AGUA POTABLE, ALCANTARILLADO Y SANEAMIENTO DE CUENCA. ETAPA EP.</t>
  </si>
  <si>
    <t>IC-13701</t>
  </si>
  <si>
    <t xml:space="preserve">Fact#: 796-797 Rec#: 34267 F.V - AREA ANDINA S.A. </t>
  </si>
  <si>
    <t>IC-13695</t>
  </si>
  <si>
    <t xml:space="preserve">Fact#: 370170 Rec#: 19997 VILLAFUERTE PEREZ PETRA MARIA </t>
  </si>
  <si>
    <t>IC-13688</t>
  </si>
  <si>
    <t xml:space="preserve">Fact#: 369849 Rec#: 19996 CORTEZ CANTOS  PEDRO PABLO  </t>
  </si>
  <si>
    <t>IC-13687</t>
  </si>
  <si>
    <t xml:space="preserve">Fact#: 368936 Rec#: 19995 MARIA DEL ROSARIO GUZMAN MASPONS </t>
  </si>
  <si>
    <t>IC-13686</t>
  </si>
  <si>
    <t xml:space="preserve">Fact#: 368914 Rec#: 19994 JOHANNA MARIUXI ORELLANA ALAVA </t>
  </si>
  <si>
    <t>IC-13685</t>
  </si>
  <si>
    <t xml:space="preserve">Fact#: 368661 Rec#: 19993 EDDA GLADYS PARRALES GOMEZ </t>
  </si>
  <si>
    <t>IC-13684</t>
  </si>
  <si>
    <t xml:space="preserve">Fact#: 370205 Rec#: 19992 PADILLA ALVAREZ JUAN LEONARDO </t>
  </si>
  <si>
    <t>IC-13683</t>
  </si>
  <si>
    <t xml:space="preserve">Fact#: 368610-371256 Rec#: 19991 ASOCIACION DE PROPIETARIOS DE LA URBANIZACION VIOLETA  </t>
  </si>
  <si>
    <t>IC-13682</t>
  </si>
  <si>
    <t xml:space="preserve">Fact#: 5295 Rec#: 19990 MINDA POZO EDVIN ERNESTO </t>
  </si>
  <si>
    <t>IC-13681</t>
  </si>
  <si>
    <t xml:space="preserve">Fact#: 370408 Rec#: 19989 HOLGUIN ESPINOZA TOMAS  </t>
  </si>
  <si>
    <t>IC-13680</t>
  </si>
  <si>
    <t xml:space="preserve">Fact#: 368142-370753 Rec#: 19988 RODRIGUEZ HERRERA PAOLA MIGDALIA </t>
  </si>
  <si>
    <t>IC-13679</t>
  </si>
  <si>
    <t xml:space="preserve">Fact#: 370340 Rec#: 19987 ANDRADE RIVERA RAFAEL ALBERTO </t>
  </si>
  <si>
    <t>IC-13678</t>
  </si>
  <si>
    <t xml:space="preserve">Fact#: 369465 Rec#: 19986 COROZO CORTEZ VICTOR LELY </t>
  </si>
  <si>
    <t>IC-13677</t>
  </si>
  <si>
    <t xml:space="preserve">Fact#: 359198-361721-364273 Rec#: 19985 ROJAS ULLOA AURORA DEL CARMEN </t>
  </si>
  <si>
    <t>IC-13676</t>
  </si>
  <si>
    <t xml:space="preserve">Fact#: 369241 Rec#: 19984 JOSE ANTONIO CABEZAS BURGOS </t>
  </si>
  <si>
    <t>IC-13675</t>
  </si>
  <si>
    <t xml:space="preserve">Fact#: 367107-369730 Rec#: 19983 CALONGE GUERRERO JAIR </t>
  </si>
  <si>
    <t>IC-13674</t>
  </si>
  <si>
    <t xml:space="preserve">Fact#: 361532-364088-366671 Rec#: 19982 SUAREZ PALMA JOSE LUIS </t>
  </si>
  <si>
    <t>IC-13673</t>
  </si>
  <si>
    <t xml:space="preserve">Fact#: 368694 Rec#: 19981 MORAIMA SEMINARIO TOLEDO </t>
  </si>
  <si>
    <t>IC-13672</t>
  </si>
  <si>
    <t xml:space="preserve">Fact#: 369070 Rec#: 19980 CESAR ORLANDO VALLEJO VERA </t>
  </si>
  <si>
    <t>IC-13671</t>
  </si>
  <si>
    <t xml:space="preserve">Fact#: 5255 Rec#: 19979 ZABALA BARRIONUEVO RITA CECILIA </t>
  </si>
  <si>
    <t>IC-13670</t>
  </si>
  <si>
    <t xml:space="preserve">Fact#: 362386-364930-367495 Rec#: 19978 LOOR MATEO OLGA MERCEDES </t>
  </si>
  <si>
    <t>IC-13669</t>
  </si>
  <si>
    <t xml:space="preserve">Fact#: 370520 Rec#: 19977 MEZA ANDRADE PAUL EDUARDO </t>
  </si>
  <si>
    <t>IC-13668</t>
  </si>
  <si>
    <t xml:space="preserve">Fact#: 368742 Rec#: 34266 HUGO ANTONIO SALMERON ACOSTA </t>
  </si>
  <si>
    <t>IC-13667</t>
  </si>
  <si>
    <t xml:space="preserve">Fact#: 367952-370570 Rec#: 34265 URAGA AYALA ROBERTO JOSE </t>
  </si>
  <si>
    <t>IC-13666</t>
  </si>
  <si>
    <t xml:space="preserve">Fact#: 369768 Rec#: 34264 PESANTES GUAMAN DANIEL ARTURO </t>
  </si>
  <si>
    <t>IC-13665</t>
  </si>
  <si>
    <t xml:space="preserve">Fact#: 369450 Rec#: 34263 DURAN POLIT MARIA DANIELLA </t>
  </si>
  <si>
    <t>IC-13664</t>
  </si>
  <si>
    <t xml:space="preserve">Fact#: 368423-371068 Rec#: 34262 ADUANOVACORP S.A.  </t>
  </si>
  <si>
    <t>IC-13663</t>
  </si>
  <si>
    <t xml:space="preserve">Fact#: 370603 Rec#: 34260 SAN ANDRES HERNANDEZ JAIME EDUARDO </t>
  </si>
  <si>
    <t>IC-13661</t>
  </si>
  <si>
    <t xml:space="preserve">Fact#: 370806 Rec#: 34259 ASOC. DE PROPIETARIOS URB. VIA AL SOL </t>
  </si>
  <si>
    <t>IC-13660</t>
  </si>
  <si>
    <t xml:space="preserve">Fact#: 369436 Rec#: 34258 LOZANO OTERO RICARDO REIMONDI LOZANO OTERO </t>
  </si>
  <si>
    <t>IC-13659</t>
  </si>
  <si>
    <t xml:space="preserve">Fact#: 361624-364180-366757 Rec#: 34257 SORIANO SUAREZ GUILBERT SAUL </t>
  </si>
  <si>
    <t>IC-13658</t>
  </si>
  <si>
    <t xml:space="preserve">Fact#: 369635 Rec#: 34256 FALCONI DUEÑAS ELISA MARIA </t>
  </si>
  <si>
    <t>IC-13629</t>
  </si>
  <si>
    <t>N/D PACIFICO TRANSF. FONDOS DE RESERVA MES DE AGOSTO/2021</t>
  </si>
  <si>
    <t>N/D PACIFICO TRANSF. ANTICIPO A FACTURA MES DE SEP/2021, A PABLO BAQUERIZO DAVILA</t>
  </si>
  <si>
    <t>N/D PACIFICO ROLES DE PAGO 1ERA QUINCENA MES DE SEPTIEMBRE 2021</t>
  </si>
  <si>
    <t>N/D PACIFICO REEMBOLSO DE GASTOS POR MOVILIZACIÓN, COMPRA DE BATERIA Y DEVOLUCIÓN A CLIENTE (ECHEVERRIA VERA MARÍA), A MANUEL MERELO</t>
  </si>
  <si>
    <t xml:space="preserve">Fact#: 368583-371231 Rec#: 19976 MAXIPAPER S.A </t>
  </si>
  <si>
    <t>IC-13628</t>
  </si>
  <si>
    <t xml:space="preserve">Fact#: 367256-369873 Rec#: 19975 BERMEO ANDRADE RITA AZUCENA </t>
  </si>
  <si>
    <t>IC-13627</t>
  </si>
  <si>
    <t xml:space="preserve">Fact#: 370449 Rec#: 19974 MACKLIFF GARAYCOA EMILIO JOSE </t>
  </si>
  <si>
    <t>IC-13626</t>
  </si>
  <si>
    <t xml:space="preserve">Fact#: 369228 Rec#: 19973 NEY AQUILES APOLINARIO RODRIGUEZ </t>
  </si>
  <si>
    <t>IC-13625</t>
  </si>
  <si>
    <t xml:space="preserve">Fact#: 368893 Rec#: 19972 CARLOS GUILLERMO MUÑOZ GUTIERREZ </t>
  </si>
  <si>
    <t>IC-13624</t>
  </si>
  <si>
    <t xml:space="preserve">Fact#: 370018 Rec#: 19971 SANCHEZ PEREZ FRANCISCO ROBERTO </t>
  </si>
  <si>
    <t>IC-13623</t>
  </si>
  <si>
    <t xml:space="preserve">Fact#: 370019 Rec#: 19970 LOPEZ MALDONADO CARLOS ROLANDO </t>
  </si>
  <si>
    <t>IC-13622</t>
  </si>
  <si>
    <t xml:space="preserve">Fact#: 366558-369200 Rec#: 19969 HANS EDUARDO NORIEGA ALBUJA </t>
  </si>
  <si>
    <t>IC-13621</t>
  </si>
  <si>
    <t xml:space="preserve">Fact#: 366635-369273 Rec#: 19968 ROBAYO GONZALEZ ROBERTO JAVIER </t>
  </si>
  <si>
    <t>IC-13620</t>
  </si>
  <si>
    <t xml:space="preserve">Fact#: 369421 Rec#: 19967 MOLINA ALCIVAR CESAR RAUL </t>
  </si>
  <si>
    <t>IC-13619</t>
  </si>
  <si>
    <t xml:space="preserve">Fact#: 366501-369146 Rec#: 19966 RUTH ANGELICA VERDEZOTO GAIBOR </t>
  </si>
  <si>
    <t>IC-13618</t>
  </si>
  <si>
    <t xml:space="preserve">Fact#: 368762 Rec#: 19965 HAYDEE GANDIOSA  FALUGIANI MORA </t>
  </si>
  <si>
    <t>IC-13617</t>
  </si>
  <si>
    <t xml:space="preserve">Fact#: 5032-5276 Rec#: 19964 IZA PUMASUNTA JOSSELYN LIZBETH </t>
  </si>
  <si>
    <t>IC-13616</t>
  </si>
  <si>
    <t xml:space="preserve">Fact#: 370562 Rec#: 19963 TORRES YEPEZ MARCELA VIRGINIA </t>
  </si>
  <si>
    <t>IC-13615</t>
  </si>
  <si>
    <t xml:space="preserve">Fact#: 369488 Rec#: 34254 PAZMINO PRIETO SIXTO JAVIER </t>
  </si>
  <si>
    <t>IC-13613</t>
  </si>
  <si>
    <t xml:space="preserve">Fact#: 371203 Rec#: 34252 HOLGUIN LOOR ALEX STALIN </t>
  </si>
  <si>
    <t>IC-13596</t>
  </si>
  <si>
    <t xml:space="preserve">Fact#: 369410 Rec#: 34251 BAJANA DE LA ROSA SANTIAGO EDISON </t>
  </si>
  <si>
    <t>IC-13595</t>
  </si>
  <si>
    <t xml:space="preserve">Fact#: 370643 Rec#: 34250 URQUIZA SALCEDO PATRICIA DEL ROCIO </t>
  </si>
  <si>
    <t>IC-13594</t>
  </si>
  <si>
    <t xml:space="preserve">Fact#: 369591 Rec#: 34249 SILVA ARMAS MARIA TERESA </t>
  </si>
  <si>
    <t>IC-13593</t>
  </si>
  <si>
    <t xml:space="preserve">Fact#: 368455-371100 Rec#: 34248 SOLUCIONES WANDARINA S.A  </t>
  </si>
  <si>
    <t>IC-13592</t>
  </si>
  <si>
    <t xml:space="preserve">Fact#: 368612 Rec#: 34247 ABA EXPRESS ECUADOR S. A. ABEXPRESS </t>
  </si>
  <si>
    <t>IC-13575</t>
  </si>
  <si>
    <t xml:space="preserve">Fact#: 368227-368317-368590-368591-368592-368593-368594 Rec#: 34246 MEGADATOS S.A. </t>
  </si>
  <si>
    <t>IC-13574</t>
  </si>
  <si>
    <t>BURGOS GOYA MARLIE  KATHERINE ABONA SGTE FACTURA, PAGO WESTERN UNION</t>
  </si>
  <si>
    <t>AT-3365</t>
  </si>
  <si>
    <t>N/D PACIFICO TRANSF. CANCELACIÓN DE FACTURA#32713730 CNEL EP</t>
  </si>
  <si>
    <t>N/D PACIFICO TRANSF. CANCELACIÓN DE FACTURA#6683607 CNEL EP</t>
  </si>
  <si>
    <t xml:space="preserve">Fact#: 365993-371301 Rec#: 34255 CONSORCIO TRANSITO SEGURO MANTA </t>
  </si>
  <si>
    <t>IC-13614</t>
  </si>
  <si>
    <t xml:space="preserve">Fact#: 371182 Rec#: 34253 REPROLIMIT CIA.LTDA  </t>
  </si>
  <si>
    <t>IC-13612</t>
  </si>
  <si>
    <t xml:space="preserve">Fact#: 367738-370341 Rec#: 34244 ALZAMORA BATALLA BLANCA LEONOR </t>
  </si>
  <si>
    <t>IC-13564</t>
  </si>
  <si>
    <t xml:space="preserve">Fact#: 371155 Rec#: 34243 EMPRESA PUBLICA MUNICIPAL PARA LA GESTIÓN DE LA INNOVACIÓN  Y LA COMPETITIVIDAD, EP </t>
  </si>
  <si>
    <t>IC-13563</t>
  </si>
  <si>
    <t xml:space="preserve">Fact#: 368558-371205 Rec#: 34242 LUZURIAGA CAMPOVERDE MILTON JAIRO </t>
  </si>
  <si>
    <t>IC-13556</t>
  </si>
  <si>
    <t xml:space="preserve">Fact#: 368557-371204 Rec#: 34241 LUZURIAGA CAMPOVERDE MILTON JAIRO </t>
  </si>
  <si>
    <t>IC-13555</t>
  </si>
  <si>
    <t xml:space="preserve">Fact#: 370920 Rec#: 34240 ELECTROMOOM S.A. </t>
  </si>
  <si>
    <t>IC-13554</t>
  </si>
  <si>
    <t xml:space="preserve">Fact#: 370370 Rec#: 34239 PAREDES LOPEZ MARIA PIEDAD </t>
  </si>
  <si>
    <t>IC-13553</t>
  </si>
  <si>
    <t xml:space="preserve">Fact#: 369731 Rec#: 34238 GUERRERO RENDON VICTORIA EDITA </t>
  </si>
  <si>
    <t>IC-13552</t>
  </si>
  <si>
    <t xml:space="preserve">Fact#: 368126-370736 Rec#: 19962 ARANA FUENTES ISABEL DE JESUS </t>
  </si>
  <si>
    <t>IC-13551</t>
  </si>
  <si>
    <t xml:space="preserve">Fact#: 370628 Rec#: 19961 VERA ROJAS PABLO MARCELO </t>
  </si>
  <si>
    <t>IC-13550</t>
  </si>
  <si>
    <t xml:space="preserve">Fact#: 369082 Rec#: 19960 TEODOMIRO MAYO </t>
  </si>
  <si>
    <t>IC-13549</t>
  </si>
  <si>
    <t xml:space="preserve">Fact#: 371147 Rec#: 19959 FERNANDEZ CEVALLOS S.A FERCEVSA  </t>
  </si>
  <si>
    <t>IC-13548</t>
  </si>
  <si>
    <t xml:space="preserve">Fact#: 371148 Rec#: 19958 FERNANDEZ CEVALLOS S.A FERCEVSA  </t>
  </si>
  <si>
    <t>IC-13547</t>
  </si>
  <si>
    <t xml:space="preserve">Fact#: 369957 Rec#: 19957 CERCADO MENDOZA MARIA AUXILIADORA </t>
  </si>
  <si>
    <t>IC-13546</t>
  </si>
  <si>
    <t xml:space="preserve">Fact#: 367126-369750 Rec#: 19956 GRESELY RODRIGUEZ JONATHAN FRANCISCO </t>
  </si>
  <si>
    <t>IC-13545</t>
  </si>
  <si>
    <t xml:space="preserve">Fact#: 369631 Rec#: 19955 SALAZAR TELLO NICOLAS EDUARDO </t>
  </si>
  <si>
    <t>IC-13544</t>
  </si>
  <si>
    <t xml:space="preserve">Fact#: 5195 Rec#: 19954 CACUANGO LINCANGO EDISON FABIAN </t>
  </si>
  <si>
    <t>IC-13543</t>
  </si>
  <si>
    <t xml:space="preserve">Fact#: 367033-369659 Rec#: 19953 PEZO MALDONADO CECILIA FERNANDA </t>
  </si>
  <si>
    <t>IC-13542</t>
  </si>
  <si>
    <t xml:space="preserve">Fact#: 364770-367334-369950 Rec#: 19952 GONZALEZ SINCHE EDWIN VICENTE </t>
  </si>
  <si>
    <t>IC-13541</t>
  </si>
  <si>
    <t xml:space="preserve">Fact#: 367183-369804 Rec#: 19951 RENDON REGALADO MARIANA SOLANGE </t>
  </si>
  <si>
    <t>IC-13540</t>
  </si>
  <si>
    <t xml:space="preserve">Fact#: 370310 Rec#: 19950 SANCHEZ MENDOZA ANA ADELA </t>
  </si>
  <si>
    <t>IC-13539</t>
  </si>
  <si>
    <t xml:space="preserve">Fact#: 369615 Rec#: 19949 ESCANDON DIAZ FRANCISCO DAVID </t>
  </si>
  <si>
    <t>IC-13538</t>
  </si>
  <si>
    <t xml:space="preserve">Fact#: 371218 Rec#: 19948 LAGOS LAKE ALEJANDRO ANDRE </t>
  </si>
  <si>
    <t>IC-13537</t>
  </si>
  <si>
    <t xml:space="preserve">Fact#: 370655 Rec#: 19947 HERNANDEZ TUAREZ MARICELA DEL CARMEN </t>
  </si>
  <si>
    <t>IC-13536</t>
  </si>
  <si>
    <t xml:space="preserve">Fact#: 361795-364347-366920 Rec#: 19946 CASTILLO PAZMINO ANTHONI AARON </t>
  </si>
  <si>
    <t>IC-13535</t>
  </si>
  <si>
    <t xml:space="preserve">Fact#: 367264-369880 Rec#: 19945 VITE CALDERON PEDRO PABLO </t>
  </si>
  <si>
    <t>IC-13534</t>
  </si>
  <si>
    <t xml:space="preserve">Fact#: 363885-366475-369118 Rec#: 19944 EDDY ALBERTO BUSTOS PEÑAHERRERA </t>
  </si>
  <si>
    <t>IC-13533</t>
  </si>
  <si>
    <t>N/D PACIFICO CANCELACIÓN DE FACTURA#78425796 OTECEL S.A. Y CUOTA#15/24</t>
  </si>
  <si>
    <t xml:space="preserve">Fact#: 370624 Rec#: 34236 AVILES GOMEZ FRANCISCO WILSON </t>
  </si>
  <si>
    <t>IC-13512</t>
  </si>
  <si>
    <t xml:space="preserve">Fact#: 368652 Rec#: 34235 JORGE ALFREDO FRANCO MORAN </t>
  </si>
  <si>
    <t>IC-13504</t>
  </si>
  <si>
    <t xml:space="preserve">Fact#: 369463 Rec#: 34234 SOXO QUICHIMBO IVONNE ALEXANDRA </t>
  </si>
  <si>
    <t>IC-13503</t>
  </si>
  <si>
    <t xml:space="preserve">Fact#: 366785-369420 Rec#: 34233 SUQUILANDA VERA MICHAEL ANTONIO </t>
  </si>
  <si>
    <t>IC-13502</t>
  </si>
  <si>
    <t xml:space="preserve">Fact#: 369780 Rec#: 19943 GAMEZ CUELLAR PEDRO NASARIO </t>
  </si>
  <si>
    <t>IC-13501</t>
  </si>
  <si>
    <t xml:space="preserve">Fact#: 364699-367268-369884 Rec#: 19942 ZAMBRANO CALENO OLGA PATRICIA </t>
  </si>
  <si>
    <t>IC-13500</t>
  </si>
  <si>
    <t xml:space="preserve">Fact#: 369362 Rec#: 19941 CEVALLOS PLUAS JULIT LORENA </t>
  </si>
  <si>
    <t>IC-13499</t>
  </si>
  <si>
    <t xml:space="preserve">Fact#: 357216-359680-362196 Rec#: 19940 VASQUEZ RESABALA CARLOS JESUS </t>
  </si>
  <si>
    <t>IC-13498</t>
  </si>
  <si>
    <t xml:space="preserve">Fact#: 368305-370953 Rec#: 19939 DANILO ROMO LEROUX ZUÑIGA </t>
  </si>
  <si>
    <t>IC-13497</t>
  </si>
  <si>
    <t xml:space="preserve">Fact#: 369417 Rec#: 19938 CASTRO DORADO MARJORIE LUCIA </t>
  </si>
  <si>
    <t>IC-13496</t>
  </si>
  <si>
    <t xml:space="preserve">Fact#: 356510-358985-361505 Rec#: 19937 VERA GONZALEZ MARIANA LORENA </t>
  </si>
  <si>
    <t>IC-13495</t>
  </si>
  <si>
    <t xml:space="preserve">Fact#: 368731 Rec#: 19936 VICENTE GABRIEL VINUEZA MERINO </t>
  </si>
  <si>
    <t>IC-13494</t>
  </si>
  <si>
    <t xml:space="preserve">Fact#: 370198 Rec#: 19935 GONZALEZ BARRERA ANABEL NATALI </t>
  </si>
  <si>
    <t>IC-13493</t>
  </si>
  <si>
    <t xml:space="preserve">Fact#: 367996-370611 Rec#: 19934 PRADO MURILLO MIGUEL ANDRES </t>
  </si>
  <si>
    <t>IC-13492</t>
  </si>
  <si>
    <t xml:space="preserve">Fact#: 5153-5399 Rec#: 19933 BORJA UYANA DANIEL GENARO </t>
  </si>
  <si>
    <t>IC-13491</t>
  </si>
  <si>
    <t xml:space="preserve">Fact#: 370581 Rec#: 19932 HEINERT VILLACIS LEONARDO ANTONIO </t>
  </si>
  <si>
    <t>IC-13490</t>
  </si>
  <si>
    <t xml:space="preserve">Fact#: 370582 Rec#: 19931 VILLACIS DE LA CADENA TEODORA </t>
  </si>
  <si>
    <t>IC-13489</t>
  </si>
  <si>
    <t xml:space="preserve">Fact#: 363717-366306-368953 Rec#: 19930 ADRIANA ALEXANDRA CHIQUITO MOLINA </t>
  </si>
  <si>
    <t>IC-13488</t>
  </si>
  <si>
    <t xml:space="preserve">Fact#: 369366 Rec#: 19929 GOMEZ LOPEZ SAMUEL ELEODORO </t>
  </si>
  <si>
    <t>IC-13467</t>
  </si>
  <si>
    <t xml:space="preserve">Fact#: 369060 Rec#: 19928 MICHAEL MAURICIO MORLA MERO </t>
  </si>
  <si>
    <t>IC-13466</t>
  </si>
  <si>
    <t xml:space="preserve">Fact#: 368092 Rec#: 19927 MOYA GONZABAY ANGEL HONORATO </t>
  </si>
  <si>
    <t>IC-13465</t>
  </si>
  <si>
    <t xml:space="preserve">Fact#: 368998 Rec#: 19926 JERRY JEFFREY GARCIA HUAYAMAVE </t>
  </si>
  <si>
    <t>IC-13464</t>
  </si>
  <si>
    <t xml:space="preserve">Fact#: 367839-370437 Rec#: 19925 QUEIROLO SECAIRA MICHELLE ALEJANDRA </t>
  </si>
  <si>
    <t>IC-13463</t>
  </si>
  <si>
    <t xml:space="preserve">Fact#: 370912 Rec#: 34231 OPENGROUP S.A. </t>
  </si>
  <si>
    <t>IC-13431</t>
  </si>
  <si>
    <t xml:space="preserve">Fact#: 366661-369300 Rec#: 19924 RODRIGUEZ PLUA DOLORES MARIA </t>
  </si>
  <si>
    <t>IC-13461</t>
  </si>
  <si>
    <t xml:space="preserve">Fact#: 371165 Rec#: 19923 INDUSTRIA FERREHIERRO S.A.  </t>
  </si>
  <si>
    <t>IC-13460</t>
  </si>
  <si>
    <t xml:space="preserve">Fact#: 370015 Rec#: 19922 ZAMBRANO JAIME MARIA AUXILIADORA </t>
  </si>
  <si>
    <t>IC-13459</t>
  </si>
  <si>
    <t xml:space="preserve">Fact#: 366650-369288 Rec#: 19921 ESTUPIÑAN BAJAÑA JORDAN EDWARD </t>
  </si>
  <si>
    <t>IC-13458</t>
  </si>
  <si>
    <t xml:space="preserve">Fact#: 5377 Rec#: 19920 RODRIGUEZ GUEVARA MARIA AUGUSTA </t>
  </si>
  <si>
    <t>IC-13457</t>
  </si>
  <si>
    <t xml:space="preserve">Fact#: 370450 Rec#: 19919 MORENO FLORES CHRISTIAN ENRIQUE </t>
  </si>
  <si>
    <t>IC-13456</t>
  </si>
  <si>
    <t xml:space="preserve">Fact#: 366601-369242 Rec#: 19918 VERONICA JAYONARA TENORIO QUIÑONEZ </t>
  </si>
  <si>
    <t>IC-13455</t>
  </si>
  <si>
    <t xml:space="preserve">Fact#: 370079 Rec#: 19917 CABRERA SOLORZANO NELSON CATITO </t>
  </si>
  <si>
    <t>IC-13454</t>
  </si>
  <si>
    <t xml:space="preserve">Fact#: 366610-369249 Rec#: 19916 CARLOS FERNANDO BERMELLO MEZA </t>
  </si>
  <si>
    <t>IC-13453</t>
  </si>
  <si>
    <t xml:space="preserve">Fact#: 366450-369092 Rec#: 19915 HOLGER ALFREDO TOMALA DE LA ROSA </t>
  </si>
  <si>
    <t>IC-13452</t>
  </si>
  <si>
    <t>N/D POR COMISIONES DE WESTERN UNION POR RECAUDACION DEL 03/09/2021 AL 09/09/2021</t>
  </si>
  <si>
    <t xml:space="preserve">Fact#: 370849 Rec#: 34245 SOLUCIONES SEGURAS S.A </t>
  </si>
  <si>
    <t>IC-13568</t>
  </si>
  <si>
    <t>Fact#: 368638 Rec#: 34232 CONSORCIO ECUATORIANO DE TELECOMUNICACIONES S.A. CONECEL</t>
  </si>
  <si>
    <t>IC-13472</t>
  </si>
  <si>
    <t xml:space="preserve">Fact#: 367130-369753 Rec#: 19914 FIGUEROA RIOS MIGUEL IBSEN </t>
  </si>
  <si>
    <t>IC-13448</t>
  </si>
  <si>
    <t xml:space="preserve">Fact#: 359774-362288-364834 Rec#: 19913 PILAY ALVARADO MARIA BELEN </t>
  </si>
  <si>
    <t>IC-13447</t>
  </si>
  <si>
    <t xml:space="preserve">Fact#: 371105 Rec#: 19912 RENFID S.A.  </t>
  </si>
  <si>
    <t>IC-13446</t>
  </si>
  <si>
    <t xml:space="preserve">Fact#: 368985 Rec#: 19911 MOISES SIGIFREDO OBANDO MONTENEGRO </t>
  </si>
  <si>
    <t>IC-13445</t>
  </si>
  <si>
    <t xml:space="preserve">Fact#: 367148-369771 Rec#: 19910 BALSECA CALVA GRACIELA RAQUEL </t>
  </si>
  <si>
    <t>IC-13444</t>
  </si>
  <si>
    <t xml:space="preserve">Fact#: 370474 Rec#: 19909 BZEIH SAFI </t>
  </si>
  <si>
    <t>IC-13443</t>
  </si>
  <si>
    <t xml:space="preserve">Fact#: 371143 Rec#: 19908 VDS C.C.C </t>
  </si>
  <si>
    <t>IC-13442</t>
  </si>
  <si>
    <t xml:space="preserve">Fact#: 362438-364983-367544 Rec#: 19907 PILLIGUA ANCHUNDIA SEGUNDO BAUDILLO </t>
  </si>
  <si>
    <t>IC-13441</t>
  </si>
  <si>
    <t xml:space="preserve">Fact#: 369521 Rec#: 19906 SIMISTERRA MICOLTA RUBEN DARIO </t>
  </si>
  <si>
    <t>IC-13440</t>
  </si>
  <si>
    <t xml:space="preserve">Fact#: 370023 Rec#: 19905 BELLO MENDEZ JOSELINE ZORAIDA </t>
  </si>
  <si>
    <t>IC-13439</t>
  </si>
  <si>
    <t xml:space="preserve">Fact#: 360233-362742-365292 Rec#: 19904 BOLANOS GUZMAN ERICK ENRIQUE </t>
  </si>
  <si>
    <t>IC-13438</t>
  </si>
  <si>
    <t xml:space="preserve">Fact#: 368982 Rec#: 19903 RUBEN ESTEBAN URRUTIA VINUEZA </t>
  </si>
  <si>
    <t>IC-13437</t>
  </si>
  <si>
    <t xml:space="preserve">Fact#: 371144 Rec#: 34230 PASEABORDO S.A  </t>
  </si>
  <si>
    <t>IC-13430</t>
  </si>
  <si>
    <t xml:space="preserve">Fact#: 370813 Rec#: 34229 ASOC. PRO. NEW YORK 12 DE SEPTIEMBRE </t>
  </si>
  <si>
    <t>IC-13429</t>
  </si>
  <si>
    <t xml:space="preserve">Fact#: 370807 Rec#: 34228 ASOC. PRO. NEW YORK 12 DE SEPTIEMBRE </t>
  </si>
  <si>
    <t>IC-13428</t>
  </si>
  <si>
    <t xml:space="preserve">Fact#: 368260-370908 Rec#: 34227 RECICLA ELECTRONIC RECICLAJES RECICLAELECTRONIC S </t>
  </si>
  <si>
    <t>IC-13427</t>
  </si>
  <si>
    <t xml:space="preserve">Fact#: 369568 Rec#: 34226 MANRIQUE OSORIO XAVIER ENRIQUE </t>
  </si>
  <si>
    <t>IC-13426</t>
  </si>
  <si>
    <t xml:space="preserve">Fact#: 370825 Rec#: 34222 LG ELECTRONICS PANAMA S.A </t>
  </si>
  <si>
    <t>IC-13390</t>
  </si>
  <si>
    <t xml:space="preserve">Fact#: 370981 Rec#: 34221 CIPORT &amp; TECNAC CIPTE C.L </t>
  </si>
  <si>
    <t>IC-13387</t>
  </si>
  <si>
    <t>BZEIH SAFI ABONA SGTE FACTURA, PAGO WESTERN UNION</t>
  </si>
  <si>
    <t>AT-3362</t>
  </si>
  <si>
    <t xml:space="preserve">Fact#: 370995 Rec#: 34237 FERRUX S.A. </t>
  </si>
  <si>
    <t>IC-13525</t>
  </si>
  <si>
    <t xml:space="preserve">Fact#: 369266 Rec#: 34225 YAGUAL GOMEZ JOHAN ALEJANDRO </t>
  </si>
  <si>
    <t>IC-13412</t>
  </si>
  <si>
    <t xml:space="preserve">Fact#: 366055-368702 Rec#: 34224 VICTOR HUGO PEZO AQUINO </t>
  </si>
  <si>
    <t>IC-13411</t>
  </si>
  <si>
    <t xml:space="preserve">Fact#: 369716 Rec#: 19902 ORTEGA ARGUELLO GISELLA LORENA </t>
  </si>
  <si>
    <t>IC-13409</t>
  </si>
  <si>
    <t xml:space="preserve">Fact#: 368795 Rec#: 19901 ARCE FLORES NORBERTO </t>
  </si>
  <si>
    <t>IC-13408</t>
  </si>
  <si>
    <t xml:space="preserve">Fact#: 366597-369238 Rec#: 19900 LAURA MARIA NOBOA BAQUERIZO </t>
  </si>
  <si>
    <t>IC-13407</t>
  </si>
  <si>
    <t xml:space="preserve">Fact#: 370779 Rec#: 19899 LEON ARREAGA JUDY MICHELLE </t>
  </si>
  <si>
    <t>IC-13406</t>
  </si>
  <si>
    <t xml:space="preserve">Fact#: 370555 Rec#: 19898 ICAZA RIVAS ENRIQUE MEDARDO </t>
  </si>
  <si>
    <t>IC-13405</t>
  </si>
  <si>
    <t xml:space="preserve">Fact#: 5194 Rec#: 19897 SANCHEZ RIOS FERNANDO ALEXIS </t>
  </si>
  <si>
    <t>IC-13404</t>
  </si>
  <si>
    <t xml:space="preserve">Fact#: 369209 Rec#: 19896 ANDRES GONZALO CELI PEREZ </t>
  </si>
  <si>
    <t>IC-13403</t>
  </si>
  <si>
    <t xml:space="preserve">Fact#: 365438-368005 Rec#: 19895 BZEIH SAFI </t>
  </si>
  <si>
    <t>IC-13402</t>
  </si>
  <si>
    <t xml:space="preserve">Fact#: 369431 Rec#: 19894 DE LA O CHACON JOSEPH CHRISTIAN </t>
  </si>
  <si>
    <t>IC-13401</t>
  </si>
  <si>
    <t xml:space="preserve">Fact#: 371101 Rec#: 19893 ALVARADO BASURTO SEGUNDO GABRIEL </t>
  </si>
  <si>
    <t>IC-13400</t>
  </si>
  <si>
    <t xml:space="preserve">Fact#: 366589-369230 Rec#: 19892 PEDRO ROBERTO MERELLO LOPEZ </t>
  </si>
  <si>
    <t>IC-13399</t>
  </si>
  <si>
    <t xml:space="preserve">Fact#: 367083-369708 Rec#: 19891 BENITEZ SIGUENZA CECILIA DEL CARMEN </t>
  </si>
  <si>
    <t>IC-13398</t>
  </si>
  <si>
    <t xml:space="preserve">Fact#: 370922 Rec#: 19890 FILUS S.A </t>
  </si>
  <si>
    <t>IC-13397</t>
  </si>
  <si>
    <t xml:space="preserve">Fact#: 370923 Rec#: 19889 FILUS S.A </t>
  </si>
  <si>
    <t>IC-13396</t>
  </si>
  <si>
    <t xml:space="preserve">Fact#: 367730-370334 Rec#: 19888 DURANGO  ESPINOZA CARLOS LINCOLN </t>
  </si>
  <si>
    <t>IC-13395</t>
  </si>
  <si>
    <t xml:space="preserve">Fact#: 369227 Rec#: 19887 NARCISA MIRELLA ANDRADE SALTOS </t>
  </si>
  <si>
    <t>IC-13394</t>
  </si>
  <si>
    <t xml:space="preserve">Fact#: 366296-368943 Rec#: 19886 GINGER LIZBETH GOMEZ CALDERON </t>
  </si>
  <si>
    <t>IC-13393</t>
  </si>
  <si>
    <t xml:space="preserve">Fact#: 368310-370958 Rec#: 19885 JOMALUNKA S.A </t>
  </si>
  <si>
    <t>IC-13392</t>
  </si>
  <si>
    <t xml:space="preserve">Fact#: 366431-369073 Rec#: 19884 NUBE MARLENE GONZALEZ CASTILLO </t>
  </si>
  <si>
    <t>IC-13391</t>
  </si>
  <si>
    <t xml:space="preserve">Fact#: 370484 Rec#: 34220 ZAMBRANO ROMAN OLGA MATILDE </t>
  </si>
  <si>
    <t>IC-13361</t>
  </si>
  <si>
    <t xml:space="preserve">Fact#: 368385-371031 Rec#: 34218 ROSERO CRUZ MARIA AUXILIADORA </t>
  </si>
  <si>
    <t>IC-13357</t>
  </si>
  <si>
    <t>N/D PACIFICO CANCELACIÓN DE FACTURA#2579080 DATAFAST CIA LTDA</t>
  </si>
  <si>
    <t>N/D PACIFICO TRANSF. CANCELACIÓN DE FACTURA#6647538 CNEL EP</t>
  </si>
  <si>
    <t>N/D PACIFICO TRANSF. CANCELACIÓN DE FACTURA#6575067 CNEL EP</t>
  </si>
  <si>
    <t>N/D PACIFICO TRANSF. CANCELACIÓN DE FACTURA#31952702 CNEL EP</t>
  </si>
  <si>
    <t>N/D PACIFICO TRANSF. CANCELACIÓN DE FACTURFA#179739295 CNT EP</t>
  </si>
  <si>
    <t>N/D PACIFICO PAGO PLLAS. IESS NORMALES MES DE AGOSTO 2021, COMP#147062073, A PABLO BAQUERIZO D.</t>
  </si>
  <si>
    <t>N/D PACIFICO PAGO PLLAS. IESS PREST. QUIROGRAFARIO MES DE AGOSTO 2021, COMP#35354883</t>
  </si>
  <si>
    <t>N/D PACIFICO PAGO PLLAS. IESS FONDOS DE RESERVA MES DE AGOSTO 2021, COMP#21454773</t>
  </si>
  <si>
    <t>N/D PACIFICO PAGO PLLAS. IESS PREST. HIPOTECARIO MES DE AGOSTO 2021, COMP#12080431</t>
  </si>
  <si>
    <t>N/D PACIFICO PAGO PLLAS. IESS NORMALES MES DE AGOSTO 2021, COMP#147061592</t>
  </si>
  <si>
    <t>Fact#: 368477-371125 Rec#: 19882 BRODERIN S.A</t>
  </si>
  <si>
    <t>IC-13877</t>
  </si>
  <si>
    <t xml:space="preserve">Fact#: 369204 Rec#: 34217 RUTH ELIZABETH ZAMBRANO PERERO </t>
  </si>
  <si>
    <t>IC-13346</t>
  </si>
  <si>
    <t xml:space="preserve">Fact#: 368896 Rec#: 34216 HENRY LENY BETANCOURT VITERI </t>
  </si>
  <si>
    <t>IC-13345</t>
  </si>
  <si>
    <t xml:space="preserve">Fact#: 370369 Rec#: 34215 SOLEDISPA CHIPRE SANDRA GISELA </t>
  </si>
  <si>
    <t>IC-13344</t>
  </si>
  <si>
    <t xml:space="preserve">Fact#: 366651-369289 Rec#: 34214 TENENUELA CEPEDA MARIA MANUELA </t>
  </si>
  <si>
    <t>IC-13343</t>
  </si>
  <si>
    <t xml:space="preserve">Fact#: 367913-370531 Rec#: 34213 COELLO ACOSTA JUSTINA SUSANA </t>
  </si>
  <si>
    <t>IC-13342</t>
  </si>
  <si>
    <t xml:space="preserve">Fact#: 369912 Rec#: 34212 ALFREDO GEOVANNY SANCHEZ BENAVIDES </t>
  </si>
  <si>
    <t>IC-13341</t>
  </si>
  <si>
    <t xml:space="preserve">Fact#: 370902 Rec#: 34211 ANEMASA S.A. </t>
  </si>
  <si>
    <t>IC-13340</t>
  </si>
  <si>
    <t xml:space="preserve">Fact#: 368824 Rec#: 34210 VILLAO JURADO ANDREA BELEN </t>
  </si>
  <si>
    <t>IC-13339</t>
  </si>
  <si>
    <t xml:space="preserve">Fact#: 368758 Rec#: 34209 CARMEN NARCISA  JURADO PAREDES </t>
  </si>
  <si>
    <t>IC-13338</t>
  </si>
  <si>
    <t xml:space="preserve">Fact#: 368942 Rec#: 34208 EDISON GEOVANNY MEDINA SANGOLUISA </t>
  </si>
  <si>
    <t>IC-13337</t>
  </si>
  <si>
    <t xml:space="preserve">Fact#: 370556 Rec#: 19883 TRIVINO ANDRADE JUAN SEBASTIAN </t>
  </si>
  <si>
    <t>IC-13336</t>
  </si>
  <si>
    <t xml:space="preserve">Fact#: 370817 Rec#: 19881 ASOCIACION DE PROPIETARIOS III ETAPA LONDRES </t>
  </si>
  <si>
    <t>IC-13334</t>
  </si>
  <si>
    <t xml:space="preserve">Fact#: 366778-369412 Rec#: 19880 SALEM ONETO MARIA AUXILIADORA </t>
  </si>
  <si>
    <t>IC-13333</t>
  </si>
  <si>
    <t xml:space="preserve">Fact#: 366917-369549 Rec#: 19879 CHAVEZ ZAMBRANO MARIA DOLORES </t>
  </si>
  <si>
    <t>IC-13332</t>
  </si>
  <si>
    <t xml:space="preserve">Fact#: 370440 Rec#: 19878 CUESTA CORTEZ ANTONIO JOSE </t>
  </si>
  <si>
    <t>IC-13331</t>
  </si>
  <si>
    <t xml:space="preserve">Fact#: 366806-369440 Rec#: 19877 SARMIENTO SARMIENTO JULIO RODRIGO </t>
  </si>
  <si>
    <t>IC-13330</t>
  </si>
  <si>
    <t xml:space="preserve">Fact#: 371141 Rec#: 19876 PAN ZI </t>
  </si>
  <si>
    <t>IC-13329</t>
  </si>
  <si>
    <t xml:space="preserve">Fact#: 371140 Rec#: 19875 PAN ZI </t>
  </si>
  <si>
    <t>IC-13328</t>
  </si>
  <si>
    <t xml:space="preserve">Fact#: 368472-371120 Rec#: 19874 TRSC ENTERPRISES S.A  </t>
  </si>
  <si>
    <t>IC-13327</t>
  </si>
  <si>
    <t xml:space="preserve">Fact#: 371096 Rec#: 19873 SOLIS REYES OMAR MICHAEL </t>
  </si>
  <si>
    <t>IC-13326</t>
  </si>
  <si>
    <t xml:space="preserve">Fact#: 368122-370732 Rec#: 19872 ROBALINO ERAZO MANUEL URBANO </t>
  </si>
  <si>
    <t>IC-13325</t>
  </si>
  <si>
    <t xml:space="preserve">Fact#: 367786-370387 Rec#: 19871 CABRERA ZALAMEA BLANCA ESMERALDA </t>
  </si>
  <si>
    <t>IC-13324</t>
  </si>
  <si>
    <t xml:space="preserve">Fact#: 361186-363743-366333 Rec#: 19870 MAGALY BETSABETH NAVARRETE LOOR </t>
  </si>
  <si>
    <t>IC-13323</t>
  </si>
  <si>
    <t xml:space="preserve">Fact#: 366872-369503 Rec#: 19869 ROCAFUERTE FIGUEROA DILGLA MARIANELA </t>
  </si>
  <si>
    <t>IC-13322</t>
  </si>
  <si>
    <t xml:space="preserve">Fact#: 366799-369433 Rec#: 19868 DIAZ CHAMBA WALTER OVIDIO </t>
  </si>
  <si>
    <t>IC-13321</t>
  </si>
  <si>
    <t xml:space="preserve">Fact#: 371251 Rec#: 19867 ASESORAMIENTO GLOBAL INTEGRAL ABOGADOS ABBHV S.A.  </t>
  </si>
  <si>
    <t>IC-13320</t>
  </si>
  <si>
    <t xml:space="preserve">Fact#: 368701 Rec#: 19866 MICHELLE LAI YIM LOPEZ CORDOVA </t>
  </si>
  <si>
    <t>IC-13319</t>
  </si>
  <si>
    <t xml:space="preserve">Fact#: 371020 Rec#: 19865 LOOR VIEJO ESTEFANIA EILLIN </t>
  </si>
  <si>
    <t>IC-13318</t>
  </si>
  <si>
    <t xml:space="preserve">Fact#: 368490-371138 Rec#: 19864 ORELLANA ALVAREZ FRANKLIN NAPOLEON </t>
  </si>
  <si>
    <t>IC-13317</t>
  </si>
  <si>
    <t xml:space="preserve">Fact#: 5262 Rec#: 19863 GUTIERREZ ALVAREZ TERESA EUGENIA </t>
  </si>
  <si>
    <t>IC-13316</t>
  </si>
  <si>
    <t xml:space="preserve">Fact#: 331756-334670-337609-340600-344125 Rec#: 19862 MIGDONIA ELINOR GARCIA MORALES </t>
  </si>
  <si>
    <t>IC-13315</t>
  </si>
  <si>
    <t xml:space="preserve">Fact#: 367713-370318 Rec#: 34207 AGUILAR TOLEDO MARCELA ALEJANDRA </t>
  </si>
  <si>
    <t>IC-13297</t>
  </si>
  <si>
    <t xml:space="preserve">Fact#: 369696 Rec#: 34206 NARANJO CADENA DANIEL FIDEL </t>
  </si>
  <si>
    <t>IC-13296</t>
  </si>
  <si>
    <t xml:space="preserve">Fact#: 367697 Rec#: 34205 OCAMPO MORENO CESAR DAVID </t>
  </si>
  <si>
    <t>IC-13295</t>
  </si>
  <si>
    <t xml:space="preserve">Fact#: 368123-370733 Rec#: 34203 LEORO BENITEZ JIMMY FRANCISCO </t>
  </si>
  <si>
    <t>IC-13291</t>
  </si>
  <si>
    <t xml:space="preserve">Fact#: 322080-324820-327593-336212-339160-342155-345679-348182 Rec#: 34202 TORRES BUSTAMANTE LUIS ARTURO </t>
  </si>
  <si>
    <t>IC-13286</t>
  </si>
  <si>
    <t>Fact#: 368372-371017 Rec#: 19855 SOLUCIONES GLOBALES S.A GLOBFAST</t>
  </si>
  <si>
    <t>IC-13988</t>
  </si>
  <si>
    <t>Fact#: 368371-371016 Rec#: 19857 SOLUCIONES GLOBALES S.A GLOBFAST</t>
  </si>
  <si>
    <t>IC-13987</t>
  </si>
  <si>
    <t xml:space="preserve">Fact#: 363555-366146-368793 Rec#: 34219 UVIDIA SALTOS  CARLOS BOLIVAR </t>
  </si>
  <si>
    <t>IC-13359</t>
  </si>
  <si>
    <t>Fact#: 368626 Rec#: 34204 Corporación Nacional de Telecomunicaciones-CNT EP</t>
  </si>
  <si>
    <t>IC-13293</t>
  </si>
  <si>
    <t xml:space="preserve">Fact#: 370447 Rec#: 34201 CORAIZACA RODRIGUEZ ROBINSON UBALDO </t>
  </si>
  <si>
    <t>IC-13274</t>
  </si>
  <si>
    <t xml:space="preserve">Fact#: 5200 Rec#: 34200 GUATEMAL COLIMBA JUAN BAUTISTA </t>
  </si>
  <si>
    <t>IC-13273</t>
  </si>
  <si>
    <t xml:space="preserve">Fact#: 366498-369142 Rec#: 34199 GALLEGOS ABARCA FILOMENA RUTH </t>
  </si>
  <si>
    <t>IC-13272</t>
  </si>
  <si>
    <t xml:space="preserve">Fact#: 370070 Rec#: 34198 CASTRO ESPINALES LUCELINA PRIMITIVA </t>
  </si>
  <si>
    <t>IC-13271</t>
  </si>
  <si>
    <t xml:space="preserve">Fact#: 365935-368561-371208 Rec#: 34197 COMISARIATO FRIGOCAMPO COFRI S.A.  </t>
  </si>
  <si>
    <t>IC-13270</t>
  </si>
  <si>
    <t xml:space="preserve">Fact#: 365928-368553-371200 Rec#: 34196 COMISARIATO FRIGOCAMPO COFRI S.A.  </t>
  </si>
  <si>
    <t>IC-13269</t>
  </si>
  <si>
    <t xml:space="preserve">Fact#: 365926-368552-371199 Rec#: 34195 COMISARIATO FRIGOCAMPO COFRI S.A.  </t>
  </si>
  <si>
    <t>IC-13268</t>
  </si>
  <si>
    <t xml:space="preserve">Fact#: 369009 Rec#: 34194 ALFREDO GEOVANNY SANCHEZ BENAVIDES </t>
  </si>
  <si>
    <t>IC-13267</t>
  </si>
  <si>
    <t xml:space="preserve">Fact#: 366908-369541 Rec#: 19861 GUARDINI PRIETO ADOLFO GIUSEPPE </t>
  </si>
  <si>
    <t>IC-13266</t>
  </si>
  <si>
    <t xml:space="preserve">Fact#: 367628-370236 Rec#: 19860 PRIETO VEGA MARTHA MARIA ELIZABETH </t>
  </si>
  <si>
    <t>IC-13265</t>
  </si>
  <si>
    <t xml:space="preserve">Fact#: 368165-370816 Rec#: 19859 ASOCIACION DE PROPIETARIOS VALLE ALTO ETAPA PARIS </t>
  </si>
  <si>
    <t>IC-13264</t>
  </si>
  <si>
    <t xml:space="preserve">Fact#: 362236-364781-367345 Rec#: 19858 LAURIDO ROMERO MOISES ARGENIS </t>
  </si>
  <si>
    <t>IC-13263</t>
  </si>
  <si>
    <t xml:space="preserve">Fact#: 370612 Rec#: 19856 CARRERA MOYANO DEMETRIO ARNOLDO </t>
  </si>
  <si>
    <t>IC-13261</t>
  </si>
  <si>
    <t xml:space="preserve">Fact#: 369531 Rec#: 19854 VELASQUEZ POLIT NINA NATASHA </t>
  </si>
  <si>
    <t>IC-13259</t>
  </si>
  <si>
    <t xml:space="preserve">Fact#: 368272-370921 Rec#: 19853 LABORATORIOS RENALABSA S A </t>
  </si>
  <si>
    <t>IC-13258</t>
  </si>
  <si>
    <t xml:space="preserve">Fact#: 369840 Rec#: 19852 CASTRO CASTILLO BYRON MANUEL </t>
  </si>
  <si>
    <t>IC-13257</t>
  </si>
  <si>
    <t xml:space="preserve">Fact#: 366881-369512 Rec#: 19851 PARRALES GONZALEZ NIXA JASMIN </t>
  </si>
  <si>
    <t>IC-13256</t>
  </si>
  <si>
    <t xml:space="preserve">Fact#: 371018 Rec#: 19850 R.C.N CONSTRUCIONES S.A </t>
  </si>
  <si>
    <t>IC-13255</t>
  </si>
  <si>
    <t xml:space="preserve">Fact#: 371019 Rec#: 19849 R.C.N CONSTRUCIONES S.A </t>
  </si>
  <si>
    <t>IC-13254</t>
  </si>
  <si>
    <t xml:space="preserve">Fact#: 370791 Rec#: 19848 LOPEZ INTRIAGO MARIA MICHELLE </t>
  </si>
  <si>
    <t>IC-13253</t>
  </si>
  <si>
    <t xml:space="preserve">Fact#: 368474-371122 Rec#: 19847 MIRANDA COPPIANO JUAN CARLOS </t>
  </si>
  <si>
    <t>IC-13252</t>
  </si>
  <si>
    <t xml:space="preserve">Fact#: 359350-361875-364427 Rec#: 19846 MONTESDEOCA ZAMBRANO SILVIA MARIA </t>
  </si>
  <si>
    <t>IC-13251</t>
  </si>
  <si>
    <t xml:space="preserve">Fact#: 368739 Rec#: 19845 MARCOS ALFREDO CHANG HI FONG </t>
  </si>
  <si>
    <t>IC-13250</t>
  </si>
  <si>
    <t xml:space="preserve">Fact#: 369068 Rec#: 19844 ISABEL RODRIGUEZ RIZO </t>
  </si>
  <si>
    <t>IC-13249</t>
  </si>
  <si>
    <t xml:space="preserve">Fact#: 366408-369050 Rec#: 19843 NILO JUSTINO GUERRERO INDIO </t>
  </si>
  <si>
    <t>IC-13248</t>
  </si>
  <si>
    <t xml:space="preserve">Fact#: 368342-370990 Rec#: 19842 SALTOS RODRIGUEZ ANDREA EDITH </t>
  </si>
  <si>
    <t>IC-13247</t>
  </si>
  <si>
    <t xml:space="preserve">Fact#: 369603 Rec#: 19841 MINA MONTANO JUVER RUBEN </t>
  </si>
  <si>
    <t>IC-13246</t>
  </si>
  <si>
    <t xml:space="preserve">Fact#: 367230-369848 Rec#: 19840 ALZAMORA RAMIREZ PEDRO FAUSTO </t>
  </si>
  <si>
    <t>IC-13245</t>
  </si>
  <si>
    <t xml:space="preserve">Fact#: 368465-371113 Rec#: 19839 SPORTMEDIC.S.A  </t>
  </si>
  <si>
    <t>IC-13244</t>
  </si>
  <si>
    <t xml:space="preserve">Fact#: 369725 Rec#: 19838 TOBAR MOROCHO JOSE AUGUSTO </t>
  </si>
  <si>
    <t>IC-13243</t>
  </si>
  <si>
    <t xml:space="preserve">Fact#: 370561 Rec#: 19837 BERMUDEZ COROZO DIANA ELIZABETH </t>
  </si>
  <si>
    <t>IC-13242</t>
  </si>
  <si>
    <t xml:space="preserve">Fact#: 365766-368396-371042 Rec#: 19836 CORPALVAH S A </t>
  </si>
  <si>
    <t>IC-13241</t>
  </si>
  <si>
    <t xml:space="preserve">Fact#: 370599 Rec#: 19835 SOLORZANO MURILLO WILLIAM WILFRIDO </t>
  </si>
  <si>
    <t>IC-13240</t>
  </si>
  <si>
    <t xml:space="preserve">Fact#: 363899-366488-369133 Rec#: 19834 JENNIFER STEFANIA MACANCELA AVENDAÑO </t>
  </si>
  <si>
    <t>IC-13239</t>
  </si>
  <si>
    <t xml:space="preserve">Fact#: 366230-368874 Rec#: 19833 MARIA ELENA MORA LUZCANDO </t>
  </si>
  <si>
    <t>IC-13238</t>
  </si>
  <si>
    <t xml:space="preserve">Fact#: 367537-370147 Rec#: 19832 VALVERDE MACAY CARLOS ARTURO </t>
  </si>
  <si>
    <t>IC-13237</t>
  </si>
  <si>
    <t xml:space="preserve">Fact#: 369387 Rec#: 19831 VERA GUZMAN SILVIA AZUCENA </t>
  </si>
  <si>
    <t>IC-13236</t>
  </si>
  <si>
    <t xml:space="preserve">Fact#: 369356 Rec#: 19830 SANCHEZ CARRIEL NARCISA DE JESUS </t>
  </si>
  <si>
    <t>IC-13235</t>
  </si>
  <si>
    <t xml:space="preserve">Fact#: 367361-369977 Rec#: 19829 JIMENEZ BARBERAN DANIELA JESSICA </t>
  </si>
  <si>
    <t>IC-13234</t>
  </si>
  <si>
    <t xml:space="preserve">Fact#: 369317 Rec#: 19828 CARRIEL DELGADO SIRLYS JADIRA </t>
  </si>
  <si>
    <t>IC-13233</t>
  </si>
  <si>
    <t xml:space="preserve">Fact#: 370537 Rec#: 34193 SOLANO BAIDAL ISABEL YAJAIRA </t>
  </si>
  <si>
    <t>IC-13202</t>
  </si>
  <si>
    <t xml:space="preserve">Fact#: 370879-370880 Rec#: 34191 REFRIGERACIÓN INDUSTRIAL CORNEJO REFRICOR-EC CIA. </t>
  </si>
  <si>
    <t>IC-13200</t>
  </si>
  <si>
    <t>SOLUCIONESVERDES S A ABONA SGTE FACTURA, BCO PACIFICO POR DEP EN CTA #DOC TBBA-02-0007-FC_USER</t>
  </si>
  <si>
    <t>AT-3459</t>
  </si>
  <si>
    <t>N/D PACIFICO TRANSF. CANCELACIÓN DE FACTURA#179739291, #179739292, #179739293, #179739294 CNT EP</t>
  </si>
  <si>
    <t>VISA - MASTERCARD - PACIFICARD CANCELACION DEBITO TARJETAS PICHINCHA- PAGO DE FACT 367803 - 370402 - 370713 POR DEP EN CTA #DOC 1945</t>
  </si>
  <si>
    <t>NC-9</t>
  </si>
  <si>
    <t>VISA - MASTERCARD - PACIFICARD CANCELACION DEBITO TARJETAS GUAYAQUIL- PAGO DE FACT 370224- 369126- 370671- 369299- 369853- 368903- 5321- 369122- 370201- 366223- 368868- 370550- 370188- 370931- 370932- 370940- 370857 POR DEP EN CTA#DOC 1945</t>
  </si>
  <si>
    <t>NC-8</t>
  </si>
  <si>
    <t xml:space="preserve">AMERICAN EXPRESS CANCELACION DEBITO TARJETAS GUAYAQUIL - PAGO DE FACT 363058- 365653- 368283- 368894- 370709- 370448- 370016  - 370234  - 370252- 370202 - 370309- 369861  - 369186- 370735  - 369962- 370632  - 370077- 370279- 370038- 369308- 369958  </t>
  </si>
  <si>
    <t xml:space="preserve">Fact#: 366861-369493 Rec#: 34192 JARAMILLO RIVERA WILLIAN ADOLFO </t>
  </si>
  <si>
    <t>IC-13201</t>
  </si>
  <si>
    <t xml:space="preserve">Fact#: 368999 Rec#: 34189 FEDERICO GUILLERMO VARAS CHIQUITO </t>
  </si>
  <si>
    <t>IC-13179</t>
  </si>
  <si>
    <t xml:space="preserve">Fact#: 369301 Rec#: 34188 QUINTO BAZAN JOHNN HENRY </t>
  </si>
  <si>
    <t>IC-13178</t>
  </si>
  <si>
    <t xml:space="preserve">Fact#: 366968-369597 Rec#: 34187 VALERO CEPEDA IVONNE MARIA </t>
  </si>
  <si>
    <t>IC-13177</t>
  </si>
  <si>
    <t xml:space="preserve">Fact#: 368938 Rec#: 34186 MIRIAM ANTONIETA MARIDUEÑA VALENZUELA </t>
  </si>
  <si>
    <t>IC-13176</t>
  </si>
  <si>
    <t xml:space="preserve">Fact#: 368792 Rec#: 34185 RIOS ORELLANA INGRID DE LA CRUZ </t>
  </si>
  <si>
    <t>IC-13175</t>
  </si>
  <si>
    <t xml:space="preserve">Fact#: 368871 Rec#: 34184 JAIME RICARDO ZUÑIGA RODRIGUEZ </t>
  </si>
  <si>
    <t>IC-13174</t>
  </si>
  <si>
    <t xml:space="preserve">Fact#: 370625 Rec#: 34183 GALEANO GARCIA LUIS ENRIQUE </t>
  </si>
  <si>
    <t>IC-13173</t>
  </si>
  <si>
    <t xml:space="preserve">Fact#: 363438-366031-368679 Rec#: 34182 LUIS EDUARDO BAQUERIZO BRAND </t>
  </si>
  <si>
    <t>IC-13172</t>
  </si>
  <si>
    <t xml:space="preserve">Fact#: 369315 Rec#: 34181 LOPEZ PALACIOS DANNY CHRISTIAN </t>
  </si>
  <si>
    <t>IC-13171</t>
  </si>
  <si>
    <t xml:space="preserve">Fact#: 371149 Rec#: 34180 MÜLLER CARDENAS MICHAEL </t>
  </si>
  <si>
    <t>IC-13170</t>
  </si>
  <si>
    <t xml:space="preserve">Fact#: 369281 Rec#: 19827 FREDDY PABLO  ENDARA SAAVEDRA </t>
  </si>
  <si>
    <t>IC-13169</t>
  </si>
  <si>
    <t xml:space="preserve">Fact#: 367310-369925 Rec#: 19826 BURGOS GOYA MARLIE  KATHERINE </t>
  </si>
  <si>
    <t>IC-13168</t>
  </si>
  <si>
    <t xml:space="preserve">Fact#: 367497-370109 Rec#: 19825 CABEZAS QUINONEZ LEONELA KATHERINE </t>
  </si>
  <si>
    <t>IC-13167</t>
  </si>
  <si>
    <t xml:space="preserve">Fact#: 5269 Rec#: 19824 ASTUDILLO PIURI DOLORES LUZMILA </t>
  </si>
  <si>
    <t>IC-13166</t>
  </si>
  <si>
    <t xml:space="preserve">Fact#: 370578 Rec#: 19823 ASTUDILLO PIURI DOLORES LUZMILA </t>
  </si>
  <si>
    <t>IC-13165</t>
  </si>
  <si>
    <t xml:space="preserve">Fact#: 366657-369295 Rec#: 19822 MORA GUERRERO HILDA ANTONIETA </t>
  </si>
  <si>
    <t>IC-13164</t>
  </si>
  <si>
    <t xml:space="preserve">Fact#: 369339 Rec#: 19821 DEL VALLE MONTECE SELENA MARIBEL </t>
  </si>
  <si>
    <t>IC-13163</t>
  </si>
  <si>
    <t xml:space="preserve">Fact#: 370326 Rec#: 19820 BARBERAN BRIONES CARMEN ASUNCION </t>
  </si>
  <si>
    <t>IC-13162</t>
  </si>
  <si>
    <t xml:space="preserve">Fact#: 366924-369553 Rec#: 19819 NUNEZ CEDENO ANGY SABRINA </t>
  </si>
  <si>
    <t>IC-13161</t>
  </si>
  <si>
    <t xml:space="preserve">Fact#: 369280 Rec#: 19818 HUACON MEDINA GEOCONDA PETRONILA </t>
  </si>
  <si>
    <t>IC-13160</t>
  </si>
  <si>
    <t xml:space="preserve">Fact#: 367328-369944 Rec#: 19817 BARZOLA ARREAGA IVAN ABEL </t>
  </si>
  <si>
    <t>IC-13159</t>
  </si>
  <si>
    <t xml:space="preserve">Fact#: 364987-367549-370159 Rec#: 19816 GONZALES LOJA MARIA FERNANDA </t>
  </si>
  <si>
    <t>IC-13158</t>
  </si>
  <si>
    <t xml:space="preserve">Fact#: 369307 Rec#: 19815 ALBA VANESSA MANZO BARZOLA </t>
  </si>
  <si>
    <t>IC-13157</t>
  </si>
  <si>
    <t xml:space="preserve">Fact#: 369330 Rec#: 19814 AGUILAR AVILES ANDREA CAROLINA </t>
  </si>
  <si>
    <t>IC-13156</t>
  </si>
  <si>
    <t xml:space="preserve">Fact#: 368990 Rec#: 19813 WILLINGTON HUGO ROSALES MEDINA </t>
  </si>
  <si>
    <t>IC-13155</t>
  </si>
  <si>
    <t xml:space="preserve">Fact#: 369345 Rec#: 19812 MERCHAN  PEREZ FABIAN BERNARDINO </t>
  </si>
  <si>
    <t>IC-13154</t>
  </si>
  <si>
    <t xml:space="preserve">Fact#: 366645-369283 Rec#: 19811 MOROCHO CRUZ ELIZABETH MERCEDEZ </t>
  </si>
  <si>
    <t>IC-13153</t>
  </si>
  <si>
    <t xml:space="preserve">Fact#: 369473 Rec#: 19810 GONZALEZ MURO CARLOS LUIS </t>
  </si>
  <si>
    <t>IC-13152</t>
  </si>
  <si>
    <t xml:space="preserve">Fact#: 353715-356137-358619 Rec#: 19809 GISELA LEONOR GARCIA VARGAS </t>
  </si>
  <si>
    <t>IC-13151</t>
  </si>
  <si>
    <t xml:space="preserve">Fact#: 366298-368945 Rec#: 19808 JANETH CATALINA DAVILA TOMALA </t>
  </si>
  <si>
    <t>IC-13150</t>
  </si>
  <si>
    <t xml:space="preserve">Fact#: 367266-369882 Rec#: 19807 ALZAMORA ALVARADO HECTOR JAVIER </t>
  </si>
  <si>
    <t>IC-13149</t>
  </si>
  <si>
    <t xml:space="preserve">Fact#: 349633-351850-354191 Rec#: 19806 LOPEZ ORTEGA ROMMY KARINA </t>
  </si>
  <si>
    <t>IC-13148</t>
  </si>
  <si>
    <t xml:space="preserve">Fact#: 368422-371067 Rec#: 19805 CAMPOS VELEZ HENRRY GONZALO </t>
  </si>
  <si>
    <t>IC-13147</t>
  </si>
  <si>
    <t xml:space="preserve">Fact#: 361796-364348-366921 Rec#: 19804 CORTEZ AVILES PEDRO ROGELIO </t>
  </si>
  <si>
    <t>IC-13146</t>
  </si>
  <si>
    <t xml:space="preserve">Fact#: 366267-368912 Rec#: 19803 EVELYN DAYANA LINO DELGADO </t>
  </si>
  <si>
    <t>IC-13145</t>
  </si>
  <si>
    <t xml:space="preserve">Fact#: 369932 Rec#: 19802 PONCE CARRIEL BRENDA LIZETH </t>
  </si>
  <si>
    <t>IC-13144</t>
  </si>
  <si>
    <t xml:space="preserve">Fact#: 367223-369841 Rec#: 19801 BHURANI SUMEET </t>
  </si>
  <si>
    <t>IC-13143</t>
  </si>
  <si>
    <t>Fact#: 368635 Rec#: 34179 OTECEL</t>
  </si>
  <si>
    <t>IC-13057</t>
  </si>
  <si>
    <t xml:space="preserve">Fact#: 366006-368655 Rec#: 34178 ANA MIRIAM ACUÑA AUCATOMA </t>
  </si>
  <si>
    <t>IC-13056</t>
  </si>
  <si>
    <t xml:space="preserve">Fact#: 366006-368655 Rec#: 34175 ANA MIRIAM ACUÑA AUCATOMA </t>
  </si>
  <si>
    <t>IC-12998</t>
  </si>
  <si>
    <t xml:space="preserve">Fact#: 367062-369687 Rec#: 19800 QUIMI LOPEZ FROILAN TITO </t>
  </si>
  <si>
    <t>IC-12787</t>
  </si>
  <si>
    <t xml:space="preserve">Fact#: 370182 Rec#: 19799 LAINEZ FRANCO MILDRED BETSABE </t>
  </si>
  <si>
    <t>IC-12786</t>
  </si>
  <si>
    <t xml:space="preserve">Fact#: 369540 Rec#: 19798 GUTIERREZ HERNANDEZ RICARDO ALBERTO </t>
  </si>
  <si>
    <t>IC-12785</t>
  </si>
  <si>
    <t xml:space="preserve">Fact#: 369214 Rec#: 19797 EDGAR HERNAN PEREZ MONTERO </t>
  </si>
  <si>
    <t>IC-12784</t>
  </si>
  <si>
    <t xml:space="preserve">Fact#: 365313-367895-370509 Rec#: 19796 LOVATON MINA GINGER ELIZABETH </t>
  </si>
  <si>
    <t>IC-12783</t>
  </si>
  <si>
    <t xml:space="preserve">Fact#: 5257 Rec#: 19795 SALINAS GONZALEZ JAIME PATRICIO </t>
  </si>
  <si>
    <t>IC-12782</t>
  </si>
  <si>
    <t xml:space="preserve">Fact#: 370615 Rec#: 19794 SARANGO VALDIVIEZO JENY ELIZABETH </t>
  </si>
  <si>
    <t>IC-12781</t>
  </si>
  <si>
    <t xml:space="preserve">Fact#: 355154-357548-360013 Rec#: 34176 BRITO IBARRA CARLOS MIGUEL </t>
  </si>
  <si>
    <t>IC-12999</t>
  </si>
  <si>
    <t xml:space="preserve">Fact#: 5372 Rec#: 34174 CABEZAS GUERRA MARIA DEL CARMEN </t>
  </si>
  <si>
    <t>IC-12997</t>
  </si>
  <si>
    <t xml:space="preserve">Fact#: 369652 Rec#: 19793 VALENCIA NIEVES BYRON BOLIVAR </t>
  </si>
  <si>
    <t>IC-12780</t>
  </si>
  <si>
    <t xml:space="preserve">Fact#: 368145-370755 Rec#: 19792 QUINONEZ MONROY MERCY VICTORIA </t>
  </si>
  <si>
    <t>IC-12779</t>
  </si>
  <si>
    <t xml:space="preserve">Fact#: 369162 Rec#: 19791 GALO ENRIQUE ESTUPIÑAN VERA </t>
  </si>
  <si>
    <t>IC-12778</t>
  </si>
  <si>
    <t xml:space="preserve">Fact#: 369548 Rec#: 19790 ORTEGA CONFORME  JANET AURORA  </t>
  </si>
  <si>
    <t>IC-12777</t>
  </si>
  <si>
    <t xml:space="preserve">Fact#: 370000 Rec#: 19789 LAUZO MARISCAL MANUEL DAVID </t>
  </si>
  <si>
    <t>IC-12776</t>
  </si>
  <si>
    <t xml:space="preserve">Fact#: 361576-364128-366710 Rec#: 19788 MUÑOZ QUINTO MONICA ANABELLE </t>
  </si>
  <si>
    <t>IC-12775</t>
  </si>
  <si>
    <t xml:space="preserve">Fact#: 369557 Rec#: 19787 AGUIRRE HURTADO KATHERINE ELIZABETH </t>
  </si>
  <si>
    <t>IC-12774</t>
  </si>
  <si>
    <t xml:space="preserve">Fact#: 367032-369658 Rec#: 19786 ROMERO VERSOZA RICARDO GERONIMO </t>
  </si>
  <si>
    <t>IC-12773</t>
  </si>
  <si>
    <t xml:space="preserve">Fact#: 368587-371236 Rec#: 19785 T &amp; C ECUADOR SETCEC S.A.  </t>
  </si>
  <si>
    <t>IC-12772</t>
  </si>
  <si>
    <t xml:space="preserve">Fact#: 366238-368882 Rec#: 19784 JIMMY LEANDRO MERCHAN JALCA </t>
  </si>
  <si>
    <t>IC-12771</t>
  </si>
  <si>
    <t xml:space="preserve">Fact#: 369986 Rec#: 19783 FRANCO BARRAGAN MARLON JULIO </t>
  </si>
  <si>
    <t>IC-12770</t>
  </si>
  <si>
    <t xml:space="preserve">Fact#: 369685 Rec#: 19782 ANZULES LEMA JUAN GABRIEL </t>
  </si>
  <si>
    <t>IC-12769</t>
  </si>
  <si>
    <t xml:space="preserve">Fact#: 370037 Rec#: 19781 ALVARADO JALCA JAZMIN ESTHER </t>
  </si>
  <si>
    <t>IC-12768</t>
  </si>
  <si>
    <t xml:space="preserve">Fact#: 369192 Rec#: 19780 LUIS ENRIQUE APOLINARIO ROJAS </t>
  </si>
  <si>
    <t>IC-12767</t>
  </si>
  <si>
    <t xml:space="preserve">Fact#: 369004 Rec#: 19779 CARLOS ENRIQUE TAPIA TAPIA </t>
  </si>
  <si>
    <t>IC-12766</t>
  </si>
  <si>
    <t xml:space="preserve">Fact#: 370814 Rec#: 34173 ASOC. DE PROPIETARIOS URB. TERRASOL </t>
  </si>
  <si>
    <t>IC-12987</t>
  </si>
  <si>
    <t xml:space="preserve">Fact#: 370896 Rec#: 34172 BELLUSCIO S.A. </t>
  </si>
  <si>
    <t>IC-12986</t>
  </si>
  <si>
    <t xml:space="preserve">Fact#: 371012 Rec#: 34171 RITOMI S.A. </t>
  </si>
  <si>
    <t>IC-12985</t>
  </si>
  <si>
    <t xml:space="preserve">Fact#: 370966 Rec#: 34170 RITOMI S.A. </t>
  </si>
  <si>
    <t>IC-12984</t>
  </si>
  <si>
    <t xml:space="preserve">Fact#: 370905 Rec#: 34169 DUPROCSA S.A. </t>
  </si>
  <si>
    <t>IC-12983</t>
  </si>
  <si>
    <t xml:space="preserve">Fact#: 370997 Rec#: 34168 INDUVERIKA S.A. </t>
  </si>
  <si>
    <t>IC-12982</t>
  </si>
  <si>
    <t xml:space="preserve">Fact#: 371250 Rec#: 34167 MAURA LOOR STALYN ADOLFO </t>
  </si>
  <si>
    <t>IC-12981</t>
  </si>
  <si>
    <t xml:space="preserve">Fact#: 370924 Rec#: 34166 WILMER JONAS MEJIA LEON </t>
  </si>
  <si>
    <t>IC-12980</t>
  </si>
  <si>
    <t xml:space="preserve">Fact#: 370820 Rec#: 34165 AUTOMEKANO CIA. LTDA </t>
  </si>
  <si>
    <t>IC-12979</t>
  </si>
  <si>
    <t xml:space="preserve">Fact#: 369736 Rec#: 34164 VINUEZA GARCIA EDISON EDUARDO </t>
  </si>
  <si>
    <t>IC-12978</t>
  </si>
  <si>
    <t xml:space="preserve">Fact#: 369045 Rec#: 34163 CARLOS BENJAMIN ROSALES PINO </t>
  </si>
  <si>
    <t>IC-12977</t>
  </si>
  <si>
    <t xml:space="preserve">Fact#: 369138 Rec#: 34162 CARLOS ADALBERTO SALAVARRIA PALMA </t>
  </si>
  <si>
    <t>IC-12976</t>
  </si>
  <si>
    <t xml:space="preserve">Fact#: 368785 Rec#: 34161 ANA LUCRECIA  CABRERA GARCIA </t>
  </si>
  <si>
    <t>IC-12975</t>
  </si>
  <si>
    <t xml:space="preserve">Fact#: 369351 Rec#: 34160 GILBERT SILVA CECILIA MARIA </t>
  </si>
  <si>
    <t>IC-12974</t>
  </si>
  <si>
    <t xml:space="preserve">Fact#: 368870 Rec#: 34159 LUIS EDUARDO SANCHEZ TIMM </t>
  </si>
  <si>
    <t>IC-12973</t>
  </si>
  <si>
    <t xml:space="preserve">Fact#: 369343 Rec#: 34158 GILBERT JONES CARLOS LUIS </t>
  </si>
  <si>
    <t>IC-12972</t>
  </si>
  <si>
    <t xml:space="preserve">Fact#: 369681 Rec#: 34157 PERALTA BENITEZ ROBERTO ELIAS </t>
  </si>
  <si>
    <t>IC-12971</t>
  </si>
  <si>
    <t xml:space="preserve">Fact#: 368944 Rec#: 34156 GUILLERMO ELOY SERRANO GOMEZ </t>
  </si>
  <si>
    <t>IC-12970</t>
  </si>
  <si>
    <t xml:space="preserve">Fact#: 368791 Rec#: 34155 CARLOS ALBERTO RENDON PALMA </t>
  </si>
  <si>
    <t>IC-12969</t>
  </si>
  <si>
    <t xml:space="preserve">Fact#: 368807 Rec#: 34154 TERESA DE LA CRUZ TOSCANO BRITO </t>
  </si>
  <si>
    <t>IC-12968</t>
  </si>
  <si>
    <t xml:space="preserve">Fact#: 368704 Rec#: 34153 LUIS CESAR GAMARRA GONZALES </t>
  </si>
  <si>
    <t>IC-12967</t>
  </si>
  <si>
    <t xml:space="preserve">Fact#: 368860 Rec#: 34152 GISELLA MARIA YUNES ANDRADE </t>
  </si>
  <si>
    <t>IC-12966</t>
  </si>
  <si>
    <t xml:space="preserve">Fact#: 368643 Rec#: 34151 EVA MARIA VINUEZA OCAÑA </t>
  </si>
  <si>
    <t>IC-12965</t>
  </si>
  <si>
    <t xml:space="preserve">Fact#: 369054 Rec#: 34150 EDDIE ENRIQUE HERRERA MEDINA </t>
  </si>
  <si>
    <t>IC-12964</t>
  </si>
  <si>
    <t xml:space="preserve">Fact#: 368748 Rec#: 34149 FRANKLIN JOAQUIN  DOMINGUEZ VARGAS </t>
  </si>
  <si>
    <t>IC-12963</t>
  </si>
  <si>
    <t xml:space="preserve">Fact#: 369693 Rec#: 34148 CANDO REYES JOSE MAURICIO </t>
  </si>
  <si>
    <t>IC-12962</t>
  </si>
  <si>
    <t xml:space="preserve">Fact#: 369896 Rec#: 34147 ZULVY BEDON LAGOS </t>
  </si>
  <si>
    <t>IC-12961</t>
  </si>
  <si>
    <t xml:space="preserve">Fact#: 369561 Rec#: 34146 CASTILLO PALMA DANIEL ALFREDO </t>
  </si>
  <si>
    <t>IC-12960</t>
  </si>
  <si>
    <t xml:space="preserve">Fact#: 368649 Rec#: 34145 ROBERTO MUZZIO NARANJO </t>
  </si>
  <si>
    <t>IC-12959</t>
  </si>
  <si>
    <t xml:space="preserve">Fact#: 368877 Rec#: 34144 LUIS CARLOS ABAD YCAZA </t>
  </si>
  <si>
    <t>IC-12958</t>
  </si>
  <si>
    <t xml:space="preserve">Fact#: 369778 Rec#: 34143 SUSANA HERMELINDA ANALUISA HARO </t>
  </si>
  <si>
    <t>IC-12957</t>
  </si>
  <si>
    <t xml:space="preserve">Fact#: 368693 Rec#: 34142 JENNY CEDEÑO CAAMAÑO </t>
  </si>
  <si>
    <t>IC-12956</t>
  </si>
  <si>
    <t xml:space="preserve">Fact#: 368698 Rec#: 34141 JOSE JOAQUIN OLMEDO CASTELLO </t>
  </si>
  <si>
    <t>IC-12955</t>
  </si>
  <si>
    <t xml:space="preserve">Fact#: 368930 Rec#: 34140 JUAN XAVIER BENEDETI RIPALDA </t>
  </si>
  <si>
    <t>IC-12954</t>
  </si>
  <si>
    <t xml:space="preserve">Fact#: 368745 Rec#: 34139 FAUSTO EDUARDO  CARBO RIVERA </t>
  </si>
  <si>
    <t>IC-12953</t>
  </si>
  <si>
    <t xml:space="preserve">Fact#: 368692 Rec#: 34138 MONICA CRIOLLO SALAZAR </t>
  </si>
  <si>
    <t>IC-12952</t>
  </si>
  <si>
    <t xml:space="preserve">Fact#: 368668 Rec#: 34137 ISABEL ROSARIO QUINDE SORIANO </t>
  </si>
  <si>
    <t>IC-12951</t>
  </si>
  <si>
    <t xml:space="preserve">Fact#: 368726 Rec#: 34136 PAULA JESUS SALAZAR MACIAS </t>
  </si>
  <si>
    <t>IC-12950</t>
  </si>
  <si>
    <t xml:space="preserve">Fact#: 370133 Rec#: 34135 NIEVES RODRIGUEZ JORGE ELIECER </t>
  </si>
  <si>
    <t>IC-12949</t>
  </si>
  <si>
    <t xml:space="preserve">Fact#: 368658 Rec#: 34134 JAIRO ALBERTO GOMEZ COELLO </t>
  </si>
  <si>
    <t>IC-12948</t>
  </si>
  <si>
    <t xml:space="preserve">Fact#: 369516 Rec#: 34133 ESPANA BAJANA STEFANIA ELIZABETH </t>
  </si>
  <si>
    <t>IC-12947</t>
  </si>
  <si>
    <t xml:space="preserve">Fact#: 368997 Rec#: 34132 ANTONIO IGNACIO ARTEAGA FERAUD </t>
  </si>
  <si>
    <t>IC-12946</t>
  </si>
  <si>
    <t xml:space="preserve">Fact#: 369177 Rec#: 34131 RICARDO PABLO FALCONI DUEÑAS </t>
  </si>
  <si>
    <t>IC-12945</t>
  </si>
  <si>
    <t xml:space="preserve">Fact#: 368656 Rec#: 34130 GISELLE MARIELA CLEMENTE VERA </t>
  </si>
  <si>
    <t>IC-12944</t>
  </si>
  <si>
    <t xml:space="preserve">Fact#: 370046 Rec#: 34129 JOSE FRANCISCO  FERNANDEZ   ESPINOZA </t>
  </si>
  <si>
    <t>IC-12943</t>
  </si>
  <si>
    <t xml:space="preserve">Fact#: 367917-370534 Rec#: 34128 GUERRERO GUERRERO DIEGO ANDRES </t>
  </si>
  <si>
    <t>IC-12942</t>
  </si>
  <si>
    <t xml:space="preserve">Fact#: 367516-370128 Rec#: 34127 JAIME ALBERTO  RINCON GOMEZ </t>
  </si>
  <si>
    <t>IC-12941</t>
  </si>
  <si>
    <t xml:space="preserve">Fact#: 368660 Rec#: 19778 LIDIA JUDITH OJEDA RUIZ </t>
  </si>
  <si>
    <t>IC-12765</t>
  </si>
  <si>
    <t xml:space="preserve">Fact#: 367272-369888 Rec#: 19777 SOLEDISPA ACEBO MILTON ANTONIO </t>
  </si>
  <si>
    <t>IC-12764</t>
  </si>
  <si>
    <t xml:space="preserve">Fact#: 364045-366627-369265 Rec#: 19776 BARCO LOOR ALEXANDRA JACQUELINE </t>
  </si>
  <si>
    <t>IC-12763</t>
  </si>
  <si>
    <t xml:space="preserve">Fact#: 369641 Rec#: 19775 SEGOVIA TOMALA DENNIS ABEL </t>
  </si>
  <si>
    <t>IC-12762</t>
  </si>
  <si>
    <t xml:space="preserve">Fact#: 4943-5182 Rec#: 19774 YANKOVIC S.A.  </t>
  </si>
  <si>
    <t>IC-12761</t>
  </si>
  <si>
    <t xml:space="preserve">Fact#: 369235 Rec#: 19773 GABRIEL CLEMENTE MEJIA MATA </t>
  </si>
  <si>
    <t>IC-12760</t>
  </si>
  <si>
    <t xml:space="preserve">Fact#: 370100 Rec#: 19772 MONTEALEGRE PEDRO JOAQUIN </t>
  </si>
  <si>
    <t>IC-12759</t>
  </si>
  <si>
    <t xml:space="preserve">Fact#: 368818 Rec#: 19771 LOPEZ LOPEZ WASHINGTON FERMIN </t>
  </si>
  <si>
    <t>IC-12758</t>
  </si>
  <si>
    <t xml:space="preserve">Fact#: 368352 Rec#: 19770 TECNOLOGIAS DE BUSINESS S.A  TECBUSINESS </t>
  </si>
  <si>
    <t>IC-12757</t>
  </si>
  <si>
    <t xml:space="preserve">Fact#: 369085 Rec#: 19769 JAVIER FEDERICO VILLON ANASTACIO </t>
  </si>
  <si>
    <t>IC-12756</t>
  </si>
  <si>
    <t xml:space="preserve">Fact#: 368970 Rec#: 19768 UBALDO HELIODORO MOTOCHE MEDINA </t>
  </si>
  <si>
    <t>IC-12755</t>
  </si>
  <si>
    <t xml:space="preserve">Fact#: 370492 Rec#: 19767 REDROBAN MORA MAXIMO PATRICIO </t>
  </si>
  <si>
    <t>IC-12754</t>
  </si>
  <si>
    <t xml:space="preserve">Fact#: 366392-369034 Rec#: 19766 GIOVANNY FRANCISCO TOLOZANO YEPEZ </t>
  </si>
  <si>
    <t>IC-12753</t>
  </si>
  <si>
    <t xml:space="preserve">Fact#: 366386-369028 Rec#: 19765 SANDRA ELIZABETH BARBERAN GUADAMUD </t>
  </si>
  <si>
    <t>IC-12752</t>
  </si>
  <si>
    <t xml:space="preserve">Fact#: 361885-364436-367007 Rec#: 19764 MUNOZ CASTRO JULEXI ALEXANDRA </t>
  </si>
  <si>
    <t>IC-12751</t>
  </si>
  <si>
    <t xml:space="preserve">Fact#: 368150-370760 Rec#: 19763 PAREDES ARIAS RICHARD JAVIER </t>
  </si>
  <si>
    <t>IC-12750</t>
  </si>
  <si>
    <t xml:space="preserve">Fact#: 367551-370161 Rec#: 19762 TUMBACO VERA JOSE LUIS </t>
  </si>
  <si>
    <t>IC-12749</t>
  </si>
  <si>
    <t xml:space="preserve">Fact#: 370113 Rec#: 19761 CEDENO ANGULO JAIRO RENE </t>
  </si>
  <si>
    <t>IC-12748</t>
  </si>
  <si>
    <t xml:space="preserve">Fact#: 368103-370715 Rec#: 19760 VELASTEGUI JARAMILLO MAURICIO GUILLERMO </t>
  </si>
  <si>
    <t>IC-12747</t>
  </si>
  <si>
    <t xml:space="preserve">Fact#: 368627 Rec#: 34125 DATA TOOLS S.A. </t>
  </si>
  <si>
    <t>IC-12735</t>
  </si>
  <si>
    <t xml:space="preserve">Fact#: 362567-365109 Rec#: 34124 AGUILAR BALSECA FANNY TERESA </t>
  </si>
  <si>
    <t>IC-12733</t>
  </si>
  <si>
    <t xml:space="preserve">Fact#: 369967 Rec#: 34122 GUALAN HIDALGO MARCO ANTONIO </t>
  </si>
  <si>
    <t>IC-12728</t>
  </si>
  <si>
    <t xml:space="preserve">Fact#: 369966 Rec#: 34121 GUALAN HIDALGO MARCO ANTONIO </t>
  </si>
  <si>
    <t>IC-12727</t>
  </si>
  <si>
    <t>PAGO TARJ. CORP. CUOTA MES DE SEP-2021</t>
  </si>
  <si>
    <t>Fact#: 368625 Rec#: 34565 Corporación Nacional de Telecomunicaciones-CNT EP</t>
  </si>
  <si>
    <t>IC-15570</t>
  </si>
  <si>
    <t xml:space="preserve">Fact#: 370900 Rec#: 34434 ASESORIA ECONOMICA INTEGRAL ADVFINSERVICES S.A. </t>
  </si>
  <si>
    <t>IC-14666</t>
  </si>
  <si>
    <t xml:space="preserve">Fact#: 368927 Rec#: 34190 GASTON ALLAND CORTEZ ESPINOZA </t>
  </si>
  <si>
    <t>IC-13183</t>
  </si>
  <si>
    <t xml:space="preserve">Fact#: 371083 Rec#: 34123 MARRIOTT S.A  </t>
  </si>
  <si>
    <t>IC-12731</t>
  </si>
  <si>
    <t xml:space="preserve">Fact#: 367114-369738 Rec#: 34120 HERNANDEZ GOMEZ EDDY MAXIMO </t>
  </si>
  <si>
    <t>IC-12720</t>
  </si>
  <si>
    <t xml:space="preserve">Fact#: 368937 Rec#: 34119 CINDY LORENA BAJAÑA BELTRAN </t>
  </si>
  <si>
    <t>IC-12719</t>
  </si>
  <si>
    <t xml:space="preserve">Fact#: 369129 Rec#: 34118 MELCHOR MAURICIO VALENCIA PEREZ </t>
  </si>
  <si>
    <t>IC-12718</t>
  </si>
  <si>
    <t xml:space="preserve">Fact#: 369360 Rec#: 34117 VARGAS TORRES ZENIA </t>
  </si>
  <si>
    <t>IC-12717</t>
  </si>
  <si>
    <t xml:space="preserve">Fact#: 366578-369219 Rec#: 34116 JUAN CARLOS MARTINEZ FASSIO </t>
  </si>
  <si>
    <t>IC-12716</t>
  </si>
  <si>
    <t xml:space="preserve">Fact#: 369587 Rec#: 34115 REIMBERG BADUY PETER PAUL </t>
  </si>
  <si>
    <t>IC-12715</t>
  </si>
  <si>
    <t xml:space="preserve">Fact#: 268574-270593-272637 Rec#: 34114 RAMOS OLMEDO CARLOS LEONARDO </t>
  </si>
  <si>
    <t>IC-12714</t>
  </si>
  <si>
    <t xml:space="preserve">Fact#: 366847-369479 Rec#: 19759 MENDEZ VILLON CARMEN MARISOL </t>
  </si>
  <si>
    <t>IC-12692</t>
  </si>
  <si>
    <t xml:space="preserve">Fact#: 367354-369970 Rec#: 19758 PEREZ ASENCIO LUCIANO ALBERTO </t>
  </si>
  <si>
    <t>IC-12691</t>
  </si>
  <si>
    <t xml:space="preserve">Fact#: 5023-5267 Rec#: 19757 GUERRERO CASTRO ROSA ELVIRA </t>
  </si>
  <si>
    <t>IC-12690</t>
  </si>
  <si>
    <t xml:space="preserve">Fact#: 367111-369734 Rec#: 19756 FERNANDEZ ZAMBRANO ELSA VIOLETA </t>
  </si>
  <si>
    <t>IC-12689</t>
  </si>
  <si>
    <t xml:space="preserve">Fact#: 5132 Rec#: 19755 RODRIGUEZ GUEVARA MARIA AUGUSTA </t>
  </si>
  <si>
    <t>IC-12688</t>
  </si>
  <si>
    <t xml:space="preserve">Fact#: 369422 Rec#: 19754 ARROBA VALENCIA  JULIO ZENON  </t>
  </si>
  <si>
    <t>IC-12687</t>
  </si>
  <si>
    <t xml:space="preserve">Fact#: 364738-367305-369921 Rec#: 19753 VILLACIS ALVARADO EDGAR EUSTORGIO </t>
  </si>
  <si>
    <t>IC-12686</t>
  </si>
  <si>
    <t xml:space="preserve">Fact#: 4902-5142 Rec#: 19752 ROSO SANCHEZ JHONATAN ALFONSO </t>
  </si>
  <si>
    <t>IC-12685</t>
  </si>
  <si>
    <t xml:space="preserve">Fact#: 369576 Rec#: 19751 UBILLA MORAN MARIANA JACQUELINE </t>
  </si>
  <si>
    <t>IC-12684</t>
  </si>
  <si>
    <t xml:space="preserve">Fact#: 367142-369766 Rec#: 19750 PALMA MACIAS ROBERTO CARLOS </t>
  </si>
  <si>
    <t>IC-12683</t>
  </si>
  <si>
    <t xml:space="preserve">Fact#: 369311 Rec#: 19749 MORALES CASTRO SAMUEL </t>
  </si>
  <si>
    <t>IC-12682</t>
  </si>
  <si>
    <t xml:space="preserve">Fact#: 367951-370569 Rec#: 19748 CHAVEZ MORA RITA TERESA </t>
  </si>
  <si>
    <t>IC-12681</t>
  </si>
  <si>
    <t xml:space="preserve">Fact#: 369480 Rec#: 19747 VALERO ZABALA  JULIA ELIZABETH </t>
  </si>
  <si>
    <t>IC-12680</t>
  </si>
  <si>
    <t xml:space="preserve">Fact#: 370358 Rec#: 19746 GUARANDA MERCHAN NIEVE GRACIELA  </t>
  </si>
  <si>
    <t>IC-12679</t>
  </si>
  <si>
    <t xml:space="preserve">Fact#: 369035 Rec#: 19745 JAVIER ENRIQUE ARTEAGA MENENDEZ </t>
  </si>
  <si>
    <t>IC-12678</t>
  </si>
  <si>
    <t xml:space="preserve">Fact#: 370780 Rec#: 19744 MERINO ANGULO VIVIANA CAROLINA </t>
  </si>
  <si>
    <t>IC-12677</t>
  </si>
  <si>
    <t xml:space="preserve">Fact#: 369388 Rec#: 19743 RUIZ ZAMBRANO JUAN MANUEL </t>
  </si>
  <si>
    <t>IC-12676</t>
  </si>
  <si>
    <t xml:space="preserve">Fact#: 364454-367025-369651 Rec#: 19742 GUERRERO AMAYA DIEGO ANDRES </t>
  </si>
  <si>
    <t>IC-12675</t>
  </si>
  <si>
    <t xml:space="preserve">Fact#: 369165 Rec#: 19741 SARA DEL CONSUELO OCHOA VELASCO </t>
  </si>
  <si>
    <t>IC-12674</t>
  </si>
  <si>
    <t xml:space="preserve">Fact#: 5247 Rec#: 19740 JARAMILLO MONTANO JESSICA XIMENA </t>
  </si>
  <si>
    <t>IC-12673</t>
  </si>
  <si>
    <t xml:space="preserve">Fact#: 370180 Rec#: 19739 GANCINO TOAPANTA NAPOLEON ISRAEL </t>
  </si>
  <si>
    <t>IC-12672</t>
  </si>
  <si>
    <t xml:space="preserve">Fact#: 361222-363777-366368 Rec#: 19738 CARLOS WELLINGTON CHOEZ VERA </t>
  </si>
  <si>
    <t>IC-12671</t>
  </si>
  <si>
    <t xml:space="preserve">Fact#: 290769-293089-295587 Rec#: 19737 FERNANDO PATRICIO CAMPAÑA DAVILA </t>
  </si>
  <si>
    <t>IC-12670</t>
  </si>
  <si>
    <t xml:space="preserve">Fact#: 370666 Rec#: 19736 COELLO BONES PORFIRIA PETITA </t>
  </si>
  <si>
    <t>IC-12669</t>
  </si>
  <si>
    <t xml:space="preserve">Fact#: 369569 Rec#: 19735 MIRABAL RODRIGUEZ CRISTINA </t>
  </si>
  <si>
    <t>IC-12668</t>
  </si>
  <si>
    <t xml:space="preserve">Fact#: 5014-5258 Rec#: 19734 CHAVEZ ZAMBRANO BRYAN SEBASTIAN </t>
  </si>
  <si>
    <t>IC-12667</t>
  </si>
  <si>
    <t xml:space="preserve">Fact#: 367360-369976 Rec#: 19733 BAQUE MAGALLANES ENMA VERONICA </t>
  </si>
  <si>
    <t>IC-12666</t>
  </si>
  <si>
    <t xml:space="preserve">Fact#: 368966 Rec#: 19732 KEVIN BLADIMIR PONCE GREFA </t>
  </si>
  <si>
    <t>IC-12665</t>
  </si>
  <si>
    <t xml:space="preserve">Fact#: 368811 Rec#: 19731 ALVARADO PIGUAVE CAROLIN JANET </t>
  </si>
  <si>
    <t>IC-12664</t>
  </si>
  <si>
    <t xml:space="preserve">Fact#: 366437-369079 Rec#: 19730 MATILDE PILAR MORA QUIROZ </t>
  </si>
  <si>
    <t>IC-12663</t>
  </si>
  <si>
    <t xml:space="preserve">Fact#: 366341-368988 Rec#: 19729 JESSICA LORENA TRIANA VELIS </t>
  </si>
  <si>
    <t>IC-12662</t>
  </si>
  <si>
    <t xml:space="preserve">Fact#: 369585 Rec#: 19728 YUMBLA MENDIETA MONICA ELIZABETH </t>
  </si>
  <si>
    <t>IC-12661</t>
  </si>
  <si>
    <t xml:space="preserve">Fact#: 369140 Rec#: 19727 EDUARDO CAMPOSANO ULLOA </t>
  </si>
  <si>
    <t>IC-12660</t>
  </si>
  <si>
    <t xml:space="preserve">Fact#: 368198 Rec#: 19726 IGLESIA DE JESUCRISTO SUD </t>
  </si>
  <si>
    <t>IC-12659</t>
  </si>
  <si>
    <t xml:space="preserve">Fact#: 370636 Rec#: 19725 ORTIZ HIDALGO FRANNLIN GEOVANNY </t>
  </si>
  <si>
    <t>IC-12658</t>
  </si>
  <si>
    <t xml:space="preserve">Fact#: 370584 Rec#: 34101 CARVAJAL PILCO CARLOS LUIS </t>
  </si>
  <si>
    <t>IC-12635</t>
  </si>
  <si>
    <t xml:space="preserve">Fact#: 366245-368889 Rec#: 34100 JAVIER SANTIAGO GUZHÑAY ANDRADE </t>
  </si>
  <si>
    <t>IC-12634</t>
  </si>
  <si>
    <t xml:space="preserve">Fact#: 369964 Rec#: 34099 ROMERO ROMERO JANETT VICTORIA </t>
  </si>
  <si>
    <t>IC-12628</t>
  </si>
  <si>
    <t xml:space="preserve">Fact#: 370308 Rec#: 34359 DE SANTIS NEIRA JUAN JAIME CRISTIAN </t>
  </si>
  <si>
    <t>IC-14238</t>
  </si>
  <si>
    <t xml:space="preserve">Fact#: 366302 Rec#: 34126 MARIA FERNANDA CHANG ESTRELLA </t>
  </si>
  <si>
    <t>IC-12737</t>
  </si>
  <si>
    <t xml:space="preserve">Fact#: 368662 Rec#: 34113 GIOVANNY NARVAEZ PORTILLA </t>
  </si>
  <si>
    <t>IC-12713</t>
  </si>
  <si>
    <t xml:space="preserve">Fact#: 367656-370264 Rec#: 34112 IRIGOYEN NEGRON MARIA TERESA </t>
  </si>
  <si>
    <t>IC-12712</t>
  </si>
  <si>
    <t xml:space="preserve">Fact#: 366052-368699 Rec#: 34111 JAVIER MAURICIO RODRIGO ALBAN </t>
  </si>
  <si>
    <t>IC-12711</t>
  </si>
  <si>
    <t xml:space="preserve">Fact#: 363723-366312-368959 Rec#: 34110 KEVIN ALEXANDER PINO BERMELLO </t>
  </si>
  <si>
    <t>IC-12710</t>
  </si>
  <si>
    <t xml:space="preserve">Fact#: 368671 Rec#: 34109 FATIMA LEONOR AGUILAR MURILLO </t>
  </si>
  <si>
    <t>IC-12709</t>
  </si>
  <si>
    <t xml:space="preserve">Fact#: 368847 Rec#: 34108 GRACIELA GUADALUPE MEREJILDO VERA </t>
  </si>
  <si>
    <t>IC-12708</t>
  </si>
  <si>
    <t xml:space="preserve">Fact#: 369458 Rec#: 34107 DUENAS RUIZ TERESA EDITH </t>
  </si>
  <si>
    <t>IC-12707</t>
  </si>
  <si>
    <t xml:space="preserve">Fact#: 370114 Rec#: 34106 SALTOS MATA FILADELFO VLADIMIR </t>
  </si>
  <si>
    <t>IC-12706</t>
  </si>
  <si>
    <t xml:space="preserve">Fact#: 366926-369555 Rec#: 34105 DUARTE DEMERA FRANCISCO JAVIER </t>
  </si>
  <si>
    <t>IC-12705</t>
  </si>
  <si>
    <t xml:space="preserve">Fact#: 368888 Rec#: 34104 CAROLINA AMALIA IDROVO PIEDRAHITA  </t>
  </si>
  <si>
    <t>IC-12704</t>
  </si>
  <si>
    <t xml:space="preserve">Fact#: 369495 Rec#: 34103 GONZALEZ SANCHEZ CESAR IVAN </t>
  </si>
  <si>
    <t>IC-12703</t>
  </si>
  <si>
    <t xml:space="preserve">Fact#: 370211 Rec#: 34102 CALDERIO HECHAVARRIA DAIRON FREDDY </t>
  </si>
  <si>
    <t>IC-12702</t>
  </si>
  <si>
    <t xml:space="preserve">Fact#: 366845-369477 Rec#: 19724 BELARDE BRAVO WILLIAM JASMANI </t>
  </si>
  <si>
    <t>IC-12617</t>
  </si>
  <si>
    <t xml:space="preserve">Fact#: 364481-367053-369678 Rec#: 19723 ORTEGA QUIMI ADRIANA ALEXANDRA </t>
  </si>
  <si>
    <t>IC-12616</t>
  </si>
  <si>
    <t xml:space="preserve">Fact#: 369916 Rec#: 19722 SOLARTE SOLARTE HERNEY SEBASTIAN </t>
  </si>
  <si>
    <t>IC-12615</t>
  </si>
  <si>
    <t xml:space="preserve">Fact#: 367987-370605 Rec#: 19721 POZO VERNAZA HECTOR ANTONIO </t>
  </si>
  <si>
    <t>IC-12614</t>
  </si>
  <si>
    <t xml:space="preserve">Fact#: 370658 Rec#: 19720 CHOEZ BAQUERIZO JAIME ALEXANDER </t>
  </si>
  <si>
    <t>IC-12613</t>
  </si>
  <si>
    <t xml:space="preserve">Fact#: 5176 Rec#: 19719 INKA BURGER </t>
  </si>
  <si>
    <t>IC-12612</t>
  </si>
  <si>
    <t xml:space="preserve">Fact#: 369310 Rec#: 19718 SUAREZ MAGALLANES JULIO ALFONSO </t>
  </si>
  <si>
    <t>IC-12611</t>
  </si>
  <si>
    <t xml:space="preserve">Fact#: 368451 Rec#: 19717 JARRIN LOPEZ VERONICA ELIZABETH </t>
  </si>
  <si>
    <t>IC-12610</t>
  </si>
  <si>
    <t xml:space="preserve">Fact#: 368478 Rec#: 19716 MERCHAN BALON CHRISTOPHER FERNANDO </t>
  </si>
  <si>
    <t>IC-12609</t>
  </si>
  <si>
    <t xml:space="preserve">Fact#: 367012-369639 Rec#: 19715 JIMA BRAVO  JOSE FLORENCIO  </t>
  </si>
  <si>
    <t>IC-12608</t>
  </si>
  <si>
    <t xml:space="preserve">Fact#: 366591-369232 Rec#: 19714 TANIA PAOLA ILLESCAS PIBAQUE </t>
  </si>
  <si>
    <t>IC-12607</t>
  </si>
  <si>
    <t xml:space="preserve">Fact#: 369600 Rec#: 19713 CAICHE ROMERO GRACE SOFIA </t>
  </si>
  <si>
    <t>IC-12606</t>
  </si>
  <si>
    <t xml:space="preserve">Fact#: 369084 Rec#: 19712 ALONSO RIGOBERTO VALENCIA CHICA </t>
  </si>
  <si>
    <t>IC-12605</t>
  </si>
  <si>
    <t xml:space="preserve">Fact#: 364524-367099-369722 Rec#: 19711 CHRISTIAN GIOVANNY MUÑOZ RIVERA </t>
  </si>
  <si>
    <t>IC-12604</t>
  </si>
  <si>
    <t xml:space="preserve">Fact#: 366822-369455 Rec#: 19710 GOMEZ HIDALGO LUIS EDUARDO </t>
  </si>
  <si>
    <t>IC-12603</t>
  </si>
  <si>
    <t xml:space="preserve">Fact#: 369633 Rec#: 19709 AVILA ORTIZ GEOVANNY FABRICIO </t>
  </si>
  <si>
    <t>IC-12602</t>
  </si>
  <si>
    <t xml:space="preserve">Fact#: 369937 Rec#: 19708 CABRERA GOMEZ MARTHA INES </t>
  </si>
  <si>
    <t>IC-12601</t>
  </si>
  <si>
    <t xml:space="preserve">Fact#: 370137 Rec#: 19707 MENDEZ LAINEZ RUTH ELIZABETH </t>
  </si>
  <si>
    <t>IC-12600</t>
  </si>
  <si>
    <t xml:space="preserve">Fact#: 369130 Rec#: 19706 NANCY ESTHELA SANCHEZ </t>
  </si>
  <si>
    <t>IC-12599</t>
  </si>
  <si>
    <t xml:space="preserve">Fact#: 367469-370083 Rec#: 19705 LOPEZ MURILLO JOSE ANTONIO </t>
  </si>
  <si>
    <t>IC-12598</t>
  </si>
  <si>
    <t xml:space="preserve">Fact#: 367911-370528 Rec#: 19704 PINCAY BAQUE DAYSI PETRONILA </t>
  </si>
  <si>
    <t>IC-12597</t>
  </si>
  <si>
    <t xml:space="preserve">Fact#: 369506 Rec#: 19703 ROMAN ALVARADO LILIAN ISIDORA </t>
  </si>
  <si>
    <t>IC-12596</t>
  </si>
  <si>
    <t xml:space="preserve">Fact#: 369894 Rec#: 19702 VERDUGA CANARTE ANTONIO ZABULON </t>
  </si>
  <si>
    <t>IC-12595</t>
  </si>
  <si>
    <t xml:space="preserve">Fact#: 361645-364200-366775 Rec#: 19701 FIGUEROA RUIZ NAIDDA ELIZABETH </t>
  </si>
  <si>
    <t>IC-12594</t>
  </si>
  <si>
    <t xml:space="preserve">Fact#: 366419-369061 Rec#: 19700 CORA MARGARITA ROCIO GALLARDO CRUSELLAS </t>
  </si>
  <si>
    <t>IC-12593</t>
  </si>
  <si>
    <t xml:space="preserve">Fact#: 369262 Rec#: 19699 VASQUEZ GOMEZ FREDDY DOLORES </t>
  </si>
  <si>
    <t>IC-12592</t>
  </si>
  <si>
    <t xml:space="preserve">Fact#: 369490 Rec#: 19698 PILAY QUINDE ALEXI ANDRES </t>
  </si>
  <si>
    <t>IC-12591</t>
  </si>
  <si>
    <t xml:space="preserve">Fact#: 370028 Rec#: 19697 IZQUIERDO NOBOA ANDREA STEFANIA </t>
  </si>
  <si>
    <t>IC-12590</t>
  </si>
  <si>
    <t xml:space="preserve">Fact#: 367811-370410 Rec#: 19696 MATEO SANTILLAN FERNANDO XAVIER </t>
  </si>
  <si>
    <t>IC-12589</t>
  </si>
  <si>
    <t xml:space="preserve">Fact#: 368972 Rec#: 19695 ANDREA CANAHUATI CHAIN </t>
  </si>
  <si>
    <t>IC-12588</t>
  </si>
  <si>
    <t xml:space="preserve">Fact#: 366596-369237 Rec#: 19694 CARLOS GREGORIO HURTADO MOSQUERA </t>
  </si>
  <si>
    <t>IC-12587</t>
  </si>
  <si>
    <t xml:space="preserve">Fact#: 4876-5112-5355 Rec#: 34098 YANES YANES ROBERT HUMBERTO </t>
  </si>
  <si>
    <t>IC-12550</t>
  </si>
  <si>
    <t xml:space="preserve">Fact#: 357668-365212-367775 Rec#: 34097 CUADRADO GARCIA TERESA MARISOL </t>
  </si>
  <si>
    <t>IC-12547</t>
  </si>
  <si>
    <t xml:space="preserve">Fact#: 362584-365126-367686 Rec#: 34096 CASTRO GALARZA RUTH CECILIA </t>
  </si>
  <si>
    <t>IC-12546</t>
  </si>
  <si>
    <t>AT-3358</t>
  </si>
  <si>
    <t>Sep/2021</t>
  </si>
  <si>
    <t>N/D PACIFICO CANCELACIÓN DE FACTURA#2630709 DATAFAST CIA LTDA</t>
  </si>
  <si>
    <t>NDL-65</t>
  </si>
  <si>
    <t>N/D PACIFICO CANCELACIÓN DE FACTURA#1655880 BANCO DEL PACIFICO</t>
  </si>
  <si>
    <t>GASTO BANCARIO PACIFICO #5836572-36648-65297-65414-74301-74398-82762-82855-90815-90873-5919708-19820-27369-27431-34896-34981-41911-41974-49458-49592-75498-75630-83704-83769-92529-92619-6000916-1009-9834-9889-30646-30692-38415-38519-46469-46507-57849-57917</t>
  </si>
  <si>
    <t>DR-3965</t>
  </si>
  <si>
    <t>N/D PACIFICO TRANSF. CANCELACIÓN DE FACTURA#452 BAQUERIZO DAVILA PABLO JONATHAN</t>
  </si>
  <si>
    <t>N/D PACIFICO TRANSF. ROLES DE PAGO 2DA QUINCENA MES DE OCTUBRE 2021</t>
  </si>
  <si>
    <t>N/D PACIFICO TRANSF. CANCELACIÓN DE LA FACTURA#153 BAQUE BAQUE BYRON PAUL Y FACTURA#161 ESTUPIÑAN ANDRADE FRANCISCO JAVIER</t>
  </si>
  <si>
    <t xml:space="preserve">Fact#: 372901-375561 Rec#: 34615 GARCIA DROUET ENRIQUE RICARDO </t>
  </si>
  <si>
    <t>IC-15869</t>
  </si>
  <si>
    <t xml:space="preserve">Fact#: 375239 Rec#: 34614 ALFREDO GEOVANNY SANCHEZ BENAVIDES </t>
  </si>
  <si>
    <t>IC-15868</t>
  </si>
  <si>
    <t xml:space="preserve">Fact#: 374351 Rec#: 34613 ALFREDO GEOVANNY SANCHEZ BENAVIDES </t>
  </si>
  <si>
    <t>IC-15867</t>
  </si>
  <si>
    <t xml:space="preserve">Fact#: 375834 Rec#: 34612 COELLO ACOSTA JUSTINA SUSANA </t>
  </si>
  <si>
    <t>IC-15866</t>
  </si>
  <si>
    <t xml:space="preserve">Fact#: 372344-375012 Rec#: 34611 VELIZ CASTRO RICARDO XAVIER </t>
  </si>
  <si>
    <t>IC-15865</t>
  </si>
  <si>
    <t xml:space="preserve">Fact#: 375476 Rec#: 34610 SUESCUM ROMERO  NATHALY VIRINEYA  </t>
  </si>
  <si>
    <t>IC-15864</t>
  </si>
  <si>
    <t xml:space="preserve">Fact#: 375694 Rec#: 34609 GILBERT SILVA CECILIA MARIA </t>
  </si>
  <si>
    <t>IC-15863</t>
  </si>
  <si>
    <t xml:space="preserve">Fact#: 372771-375433 Rec#: 34608 MAZZILLI MENDOZA MELANIE MICHELLE </t>
  </si>
  <si>
    <t>IC-15862</t>
  </si>
  <si>
    <t xml:space="preserve">Fact#: 375651 Rec#: 34607 INZHIVOTKINA YANA </t>
  </si>
  <si>
    <t>IC-15861</t>
  </si>
  <si>
    <t xml:space="preserve">Fact#: 373946 Rec#: 34603 ROMCOEL S.A. </t>
  </si>
  <si>
    <t>IC-15782</t>
  </si>
  <si>
    <t xml:space="preserve">Fact#: 375675 Rec#: 34602 MIRTHA ACELA ESCALANTE GARCIA </t>
  </si>
  <si>
    <t>IC-15781</t>
  </si>
  <si>
    <t xml:space="preserve">Fact#: 374923 Rec#: 34601 PUERO CUERO CARLOS JULIO </t>
  </si>
  <si>
    <t>IC-15780</t>
  </si>
  <si>
    <t xml:space="preserve">Fact#: 371306 Rec#: 34605 CONSORCIO ECUATORIANO DE TELECOMUNICACIONES S.A. CONECEL </t>
  </si>
  <si>
    <t>IC-15785</t>
  </si>
  <si>
    <t xml:space="preserve">Fact#: 375431 Rec#: 34599 SALTOS MATA FILADELFO VLADIMIR </t>
  </si>
  <si>
    <t>IC-15775</t>
  </si>
  <si>
    <t xml:space="preserve">Fact#: 374375 Rec#: 34598 MARIA FERNANDA GONZALEZ MITE </t>
  </si>
  <si>
    <t>IC-15774</t>
  </si>
  <si>
    <t xml:space="preserve">Fact#: 375626 Rec#: 34597 CHICALA GARCIA GEOVANNY PATRICIO </t>
  </si>
  <si>
    <t>IC-15773</t>
  </si>
  <si>
    <t xml:space="preserve">Fact#: 366087-368734-371400-374084 Rec#: 34596 FAUSTO LEONARDO  ORTIZ DE LA CADENA </t>
  </si>
  <si>
    <t>IC-15772</t>
  </si>
  <si>
    <t xml:space="preserve">Fact#: 374054 Rec#: 34595 VICTOR HUGO PEZO AQUINO </t>
  </si>
  <si>
    <t>IC-15771</t>
  </si>
  <si>
    <t xml:space="preserve">Fact#: 374655 Rec#: 34594 LOPEZ PALACIOS DANNY CHRISTIAN </t>
  </si>
  <si>
    <t>IC-15770</t>
  </si>
  <si>
    <t xml:space="preserve">Fact#: 371662-374341 Rec#: 34593 FEDERICO GUILLERMO VARAS CHIQUITO </t>
  </si>
  <si>
    <t>IC-15769</t>
  </si>
  <si>
    <t xml:space="preserve">Fact#: 375438 Rec#: 34592 PRADO FRANCO ANDREA JACQUELINE </t>
  </si>
  <si>
    <t>IC-15768</t>
  </si>
  <si>
    <t xml:space="preserve">Fact#: 369647-372315 Rec#: 20597 NEIRA PILLASAGUA ROSA DEL CARMEN </t>
  </si>
  <si>
    <t>IC-15754</t>
  </si>
  <si>
    <t xml:space="preserve">Fact#: 374756 Rec#: 20596 CASTRO DORADO MARJORIE LUCIA </t>
  </si>
  <si>
    <t>IC-15753</t>
  </si>
  <si>
    <t xml:space="preserve">Fact#: 375937 Rec#: 20595 CABELLO CHIRIGUAYA REIMUNDO ISRAEL </t>
  </si>
  <si>
    <t>IC-15752</t>
  </si>
  <si>
    <t xml:space="preserve">Fact#: 372443 Rec#: 20594 ROVELLO VALENCIA JOSE ROMAN </t>
  </si>
  <si>
    <t>IC-15751</t>
  </si>
  <si>
    <t xml:space="preserve">Fact#: 372521 Rec#: 20593 MITE VERGARA EDISON CLAUDIO </t>
  </si>
  <si>
    <t>IC-15750</t>
  </si>
  <si>
    <t xml:space="preserve">Fact#: 372303 Rec#: 20592 MUNOZ CASTRO JULEXI ALEXANDRA </t>
  </si>
  <si>
    <t>IC-15749</t>
  </si>
  <si>
    <t xml:space="preserve">Fact#: 373917 Rec#: 20591 MENDOZA VELEZ CARLOS DAMIAN </t>
  </si>
  <si>
    <t>IC-15748</t>
  </si>
  <si>
    <t xml:space="preserve">Fact#: 373642 Rec#: 34604 SOLUCIONESVERDES S A </t>
  </si>
  <si>
    <t>IC-15784</t>
  </si>
  <si>
    <t xml:space="preserve">Fact#: 369545-372215-374882 Rec#: 34600 CAMPOS MANZABA ESTEFANIA XIOMARA </t>
  </si>
  <si>
    <t>IC-15777</t>
  </si>
  <si>
    <t xml:space="preserve">Fact#: 374004 Rec#: 34591 LOURDES DEL ROCIO CHAVEZ VELEZ </t>
  </si>
  <si>
    <t>IC-15767</t>
  </si>
  <si>
    <t xml:space="preserve">Fact#: 372091-374759 Rec#: 34590 SUQUILANDA VERA MICHAEL ANTONIO </t>
  </si>
  <si>
    <t>IC-15766</t>
  </si>
  <si>
    <t xml:space="preserve">Fact#: 375185 Rec#: 34589 CASTAÑEDA RENDON JOFFRE AUGUSTO  </t>
  </si>
  <si>
    <t>IC-15765</t>
  </si>
  <si>
    <t xml:space="preserve">Fact#: 373757 Rec#: 34588 ASISTMED ASISTENCIA A MEDICOS S.A. </t>
  </si>
  <si>
    <t>IC-15764</t>
  </si>
  <si>
    <t xml:space="preserve">Fact#: 375405 Rec#: 34587 CHACON CALDERON SARITA MARIA DE LOS ANGEL </t>
  </si>
  <si>
    <t>IC-15763</t>
  </si>
  <si>
    <t xml:space="preserve">Fact#: 374714 Rec#: 34586 HERRERA DIAZ HIALINA AMALIA DE LAS ROSAS </t>
  </si>
  <si>
    <t>IC-15762</t>
  </si>
  <si>
    <t xml:space="preserve">Fact#: 371772-374447 Rec#: 34585 AIMARA RODRIGUEZ FERNANDEZ </t>
  </si>
  <si>
    <t>IC-15761</t>
  </si>
  <si>
    <t xml:space="preserve">Fact#: 374868 Rec#: 20590 VELASQUEZ POLIT NINA NATASHA </t>
  </si>
  <si>
    <t>IC-15722</t>
  </si>
  <si>
    <t xml:space="preserve">Fact#: 375931 Rec#: 20589 PONCE SILVA ROBERTO OSWALDO </t>
  </si>
  <si>
    <t>IC-15721</t>
  </si>
  <si>
    <t xml:space="preserve">Fact#: 372472 Rec#: 20588 RENDON REGALADO MARIANA SOLANGE </t>
  </si>
  <si>
    <t>IC-15720</t>
  </si>
  <si>
    <t xml:space="preserve">Fact#: 366715-369350-372019 Rec#: 20587 CARRILLO ANCHUNDIA FLOR MARIA </t>
  </si>
  <si>
    <t>IC-15719</t>
  </si>
  <si>
    <t xml:space="preserve">Fact#: 351834-354174-356583 Rec#: 20586 ROMERO LITARDO FRANCISCO XAVIER </t>
  </si>
  <si>
    <t>IC-15718</t>
  </si>
  <si>
    <t xml:space="preserve">Fact#: 373810 Rec#: 20585 SOLUCIONES WANDARINA S.A  </t>
  </si>
  <si>
    <t>IC-15717</t>
  </si>
  <si>
    <t xml:space="preserve">Fact#: 366714-369349-372018 Rec#: 20584 QUIÑONEZ VILLOTA KATTY ELIANA </t>
  </si>
  <si>
    <t>IC-15716</t>
  </si>
  <si>
    <t xml:space="preserve">Fact#: 372326 Rec#: 20583 ROMERO VERSOZA RICARDO GERONIMO </t>
  </si>
  <si>
    <t>IC-15715</t>
  </si>
  <si>
    <t xml:space="preserve">Fact#: 373497 Rec#: 20582 NAJERA PANTA PAMELA DEL ROCIA </t>
  </si>
  <si>
    <t>IC-15714</t>
  </si>
  <si>
    <t xml:space="preserve">Fact#: 369789-372458 Rec#: 20581 MENENDEZ GARCIA RODRIGO ANTONIO </t>
  </si>
  <si>
    <t>IC-15713</t>
  </si>
  <si>
    <t xml:space="preserve">Fact#: 373767 Rec#: 20580 VIOSCULPT ECUADOR S.A. </t>
  </si>
  <si>
    <t>IC-15712</t>
  </si>
  <si>
    <t xml:space="preserve">Fact#: 374676 Rec#: 20579 ZAMBRANO CASTRO JOSE JAIR </t>
  </si>
  <si>
    <t>IC-15711</t>
  </si>
  <si>
    <t xml:space="preserve">Fact#: 371605 Rec#: 20578 GINGER LIZBETH GOMEZ CALDERON </t>
  </si>
  <si>
    <t>IC-15710</t>
  </si>
  <si>
    <t>Ingreso por clientes no identificados, bco pacifico por dep en cta #doc TBBA-02-0007-FC_USER</t>
  </si>
  <si>
    <t>DR-4608</t>
  </si>
  <si>
    <t>Ingreso por clientes no identificados, bco pacifico por transferencia #doc 1641</t>
  </si>
  <si>
    <t>DR-4607</t>
  </si>
  <si>
    <t xml:space="preserve">Fact#: 374184 Rec#: 34821 LUIS DANIEL CHIANG GUERRERO </t>
  </si>
  <si>
    <t>IC-17291</t>
  </si>
  <si>
    <t xml:space="preserve">Fact#: 371870-374542 Rec#: 34584 RUTH ELIZABETH ZAMBRANO PERERO </t>
  </si>
  <si>
    <t>IC-15699</t>
  </si>
  <si>
    <t xml:space="preserve">Fact#: 370081-372736 Rec#: 34583 STURLA GALLEGOS FELIPE NICOLAS </t>
  </si>
  <si>
    <t>IC-15698</t>
  </si>
  <si>
    <t xml:space="preserve">Fact#: 375916 Rec#: 34582 DE LA ROSA RIOS JULIO ENRIQUE </t>
  </si>
  <si>
    <t>IC-15697</t>
  </si>
  <si>
    <t xml:space="preserve">Fact#: 372783-375444 Rec#: 34581 JAIME ALBERTO  RINCON GOMEZ </t>
  </si>
  <si>
    <t>IC-15692</t>
  </si>
  <si>
    <t xml:space="preserve">Fact#: 375888 Rec#: 34580 AVEIGA PAINI CARLOS ENRIQUE </t>
  </si>
  <si>
    <t>IC-15691</t>
  </si>
  <si>
    <t xml:space="preserve">Fact#: 369357-372026-374696 Rec#: 34579 GAVINO LARREATEGUI  JUAN ALFREDO  </t>
  </si>
  <si>
    <t>IC-15690</t>
  </si>
  <si>
    <t xml:space="preserve">Fact#: 375713 Rec#: 34578 LABORDA. JUAN CRUZ </t>
  </si>
  <si>
    <t>IC-15689</t>
  </si>
  <si>
    <t xml:space="preserve">Fact#: 376069 Rec#: 34577 GRANDA JATIVA MONICA ROSANA </t>
  </si>
  <si>
    <t>IC-15688</t>
  </si>
  <si>
    <t xml:space="preserve">Fact#: 374547 Rec#: 20577 ANDRES GONZALO CELI PEREZ </t>
  </si>
  <si>
    <t>IC-15677</t>
  </si>
  <si>
    <t xml:space="preserve">Fact#: 372203 Rec#: 20576 MOLINA SALAVARRIA ADRIANO ENRIQUE </t>
  </si>
  <si>
    <t>IC-15676</t>
  </si>
  <si>
    <t xml:space="preserve">Fact#: 370559-373219 Rec#: 20575 AGUIRRE FAJARDO DAVID DANIEL </t>
  </si>
  <si>
    <t>IC-15675</t>
  </si>
  <si>
    <t xml:space="preserve">Fact#: 370978-373691 Rec#: 20574 TRANSPORTES NOROCCIDENTAL CIA. LTDA. </t>
  </si>
  <si>
    <t>IC-15674</t>
  </si>
  <si>
    <t xml:space="preserve">Fact#: 362334-364880-367443 Rec#: 20573 JOSE ANTONIO  DIAZ ACOSTA  </t>
  </si>
  <si>
    <t>IC-15673</t>
  </si>
  <si>
    <t xml:space="preserve">Fact#: 373225 Rec#: 20572 QUIMIS CHIQUITO LUPE DIONICIO </t>
  </si>
  <si>
    <t>IC-15672</t>
  </si>
  <si>
    <t xml:space="preserve">Fact#: 368138-370749-373403 Rec#: 20571 MENDOZA ZAMBRANO STEPHANY JANINA </t>
  </si>
  <si>
    <t>IC-15671</t>
  </si>
  <si>
    <t xml:space="preserve">Fact#: 372473 Rec#: 20570 CHELE TORO OSCAR EULICES </t>
  </si>
  <si>
    <t>IC-15670</t>
  </si>
  <si>
    <t xml:space="preserve">Fact#: 369818-372484 Rec#: 20569 CASTRO BARZOLA KEVIN JONATHAN </t>
  </si>
  <si>
    <t>IC-15669</t>
  </si>
  <si>
    <t xml:space="preserve">Fact#: 374879 Rec#: 20568 MONTOYA RENDON GUSTAVO ADOLFO </t>
  </si>
  <si>
    <t>IC-15668</t>
  </si>
  <si>
    <t xml:space="preserve">Fact#: 373241 Rec#: 20567 VILLACIS DE LA CADENA TEODORA </t>
  </si>
  <si>
    <t>IC-15667</t>
  </si>
  <si>
    <t xml:space="preserve">Fact#: 373240 Rec#: 20566 HEINERT VILLACIS LEONARDO ANTONIO </t>
  </si>
  <si>
    <t>IC-15666</t>
  </si>
  <si>
    <t xml:space="preserve">Fact#: 373161 Rec#: 20565 VASCONEZ SUAREZ ILIANA STEFANIA </t>
  </si>
  <si>
    <t>IC-15665</t>
  </si>
  <si>
    <t xml:space="preserve">Fact#: 372634 Rec#: 20564 JIMENEZ BARBERAN DANIELA JESSICA </t>
  </si>
  <si>
    <t>IC-15664</t>
  </si>
  <si>
    <t xml:space="preserve">Fact#: 371842 Rec#: 20563 CARLOS ENRIQUE PAZ FIALLOS </t>
  </si>
  <si>
    <t>IC-15663</t>
  </si>
  <si>
    <t xml:space="preserve">Fact#: 371892 Rec#: 20562 NARCISA MIRELLA ANDRADE SALTOS </t>
  </si>
  <si>
    <t>IC-15662</t>
  </si>
  <si>
    <t xml:space="preserve">Fact#: 371831 Rec#: 20561 SARA DEL CONSUELO OCHOA VELASCO </t>
  </si>
  <si>
    <t>IC-15661</t>
  </si>
  <si>
    <t xml:space="preserve">Fact#: 372105 Rec#: 20560 DIAZ CHAMBA WALTER OVIDIO </t>
  </si>
  <si>
    <t>IC-15660</t>
  </si>
  <si>
    <t xml:space="preserve">Fact#: 375692 Rec#: 20559 PLAZA ROSALES OSCAR JAVIER </t>
  </si>
  <si>
    <t>IC-15659</t>
  </si>
  <si>
    <t xml:space="preserve">Fact#: 371591-374274 Rec#: 34574 GIOMAR PAOLA CHOEZ CATUTO </t>
  </si>
  <si>
    <t>IC-15627</t>
  </si>
  <si>
    <t xml:space="preserve">Fact#: 373389-376039 Rec#: 34573 LEORO BENITEZ JIMMY FRANCISCO </t>
  </si>
  <si>
    <t>IC-15626</t>
  </si>
  <si>
    <t xml:space="preserve">Fact#: 375342 Rec#: 34571 ESPINOSA ESPINOZA HUGO STANLEY </t>
  </si>
  <si>
    <t>IC-15621</t>
  </si>
  <si>
    <t xml:space="preserve">Fact#: 374543 Rec#: 34606 MEIBOL CRUZ VELEZ SANCHEZ </t>
  </si>
  <si>
    <t>IC-15790</t>
  </si>
  <si>
    <t>Fact#: 373990 Rec#: 34576 Corporación Nacional de Telecomunicaciones-CNT EP</t>
  </si>
  <si>
    <t>IC-15634</t>
  </si>
  <si>
    <t>Fact#: 373991 Rec#: 34575 Corporación Nacional de Telecomunicaciones-CNT EP</t>
  </si>
  <si>
    <t>IC-15633</t>
  </si>
  <si>
    <t xml:space="preserve">Fact#: 375605 Rec#: 34572 TAMMY CARMEN CAAMAÑO CORNEJO </t>
  </si>
  <si>
    <t>IC-15622</t>
  </si>
  <si>
    <t xml:space="preserve">Fact#: 369920-372579 Rec#: 20558 LOPEZ HERRERA FRANKLIN RIGOBERTO </t>
  </si>
  <si>
    <t>IC-15619</t>
  </si>
  <si>
    <t xml:space="preserve">Fact#: 367536-370146-372801 Rec#: 20557 TOMALA CEDENO ANATOLIA ESTHER </t>
  </si>
  <si>
    <t>IC-15618</t>
  </si>
  <si>
    <t xml:space="preserve">Fact#: 366762-369396-372067 Rec#: 20556 PERALTA GODOY JORGE DAVID </t>
  </si>
  <si>
    <t>IC-15617</t>
  </si>
  <si>
    <t xml:space="preserve">Fact#: 375103 Rec#: 20555 FLORES GORDILLO LUIS EDUARDO </t>
  </si>
  <si>
    <t>IC-15616</t>
  </si>
  <si>
    <t xml:space="preserve">Fact#: 374400 Rec#: 20554 MICHAEL MAURICIO MORLA MERO </t>
  </si>
  <si>
    <t>IC-15615</t>
  </si>
  <si>
    <t xml:space="preserve">Fact#: 374179 Rec#: 20553 DE LUCCA MEJIA ROSA ELVIRA </t>
  </si>
  <si>
    <t>IC-15614</t>
  </si>
  <si>
    <t xml:space="preserve">Fact#: 372084 Rec#: 20552 SALEM ONETO MARIA AUXILIADORA </t>
  </si>
  <si>
    <t>IC-15613</t>
  </si>
  <si>
    <t xml:space="preserve">Fact#: 371545 Rec#: 20551 LISETTE JOHANNA MEZA VEGA </t>
  </si>
  <si>
    <t>IC-15612</t>
  </si>
  <si>
    <t xml:space="preserve">Fact#: 364238-366813-369446 Rec#: 20550 GOMEZ PENAFIEL BLANCA VICTORIA </t>
  </si>
  <si>
    <t>IC-15611</t>
  </si>
  <si>
    <t xml:space="preserve">Fact#: 366741-369377-372047 Rec#: 20549 CHESME BONILLA NATIVIDAD ELIZABETH </t>
  </si>
  <si>
    <t>IC-15610</t>
  </si>
  <si>
    <t xml:space="preserve">Fact#: 374016 Rec#: 34570 GIOVANNY NARVAEZ PORTILLA </t>
  </si>
  <si>
    <t>IC-15597</t>
  </si>
  <si>
    <t xml:space="preserve">Fact#: 372987-375642 Rec#: 34569 MURILLO BARAHONA LISSETTE ESTEFANIA </t>
  </si>
  <si>
    <t>IC-15596</t>
  </si>
  <si>
    <t xml:space="preserve">Fact#: 359170-361693-364246 Rec#: 34568 ECHEVERRIA REYES JOE JOFFREY </t>
  </si>
  <si>
    <t>IC-15595</t>
  </si>
  <si>
    <t xml:space="preserve">Fact#: 374086 Rec#: 34567 PABLO ENRIQUE GONZENBACH IGLESIAS </t>
  </si>
  <si>
    <t>IC-15594</t>
  </si>
  <si>
    <t xml:space="preserve">Fact#: 374613 Rec#: 34566 MINO DOYLET YOLANDA ABIGAIL </t>
  </si>
  <si>
    <t>IC-15593</t>
  </si>
  <si>
    <t xml:space="preserve">Fact#: 373008-375664 Rec#: 34563 BAZURTO MONTIEL PILAR CLARIBEL </t>
  </si>
  <si>
    <t>IC-15565</t>
  </si>
  <si>
    <t xml:space="preserve">Fact#: 373127-375779 Rec#: 34562 ZAMBRANO ROMAN OLGA MATILDE </t>
  </si>
  <si>
    <t>IC-15562</t>
  </si>
  <si>
    <t xml:space="preserve">Fact#: 371703-374379 Rec#: 34561 ANA KARINA GOMEZ ATIENCIA </t>
  </si>
  <si>
    <t>IC-15561</t>
  </si>
  <si>
    <t xml:space="preserve">Fact#: 374061 Rec#: 34560 OMAR  PALADINES CORDOVA </t>
  </si>
  <si>
    <t>IC-15560</t>
  </si>
  <si>
    <t>DR-4606</t>
  </si>
  <si>
    <t xml:space="preserve">Fact#: 369599-372267-374935 Rec#: 34680 GUZMAN CELLERI GINGER DEL ROCIO </t>
  </si>
  <si>
    <t>IC-16210</t>
  </si>
  <si>
    <t xml:space="preserve">Fact#: 375289 Rec#: 34559 ROMERO ROMERO JANETT VICTORIA </t>
  </si>
  <si>
    <t>IC-15558</t>
  </si>
  <si>
    <t xml:space="preserve">Fact#: 374891 Rec#: 34558 CEDENO MUNOZ EDGAR ENRIQUE </t>
  </si>
  <si>
    <t>IC-15557</t>
  </si>
  <si>
    <t xml:space="preserve">Fact#: 374214 Rec#: 34557 MARIA CRISTINA LOAIZA BREVI </t>
  </si>
  <si>
    <t>IC-15556</t>
  </si>
  <si>
    <t xml:space="preserve">Fact#: 375211 Rec#: 34556 ARANA BARROS AMBAR GEOVANA </t>
  </si>
  <si>
    <t>IC-15555</t>
  </si>
  <si>
    <t xml:space="preserve">Fact#: 374377 Rec#: 34555 ENRIQUE FEDERICO ARENAS PILATAXI </t>
  </si>
  <si>
    <t>IC-15554</t>
  </si>
  <si>
    <t xml:space="preserve">Fact#: 369483-372153 Rec#: 20548 MORA URRUTIA MACARENA IVONNE </t>
  </si>
  <si>
    <t>IC-15553</t>
  </si>
  <si>
    <t xml:space="preserve">Fact#: 367777-370378-373028 Rec#: 20547 PACHECO SOLEDISPA BORIS ALEXIS </t>
  </si>
  <si>
    <t>IC-15552</t>
  </si>
  <si>
    <t xml:space="preserve">Fact#: 371097-373806 Rec#: 20546 JARRIN LOPEZ VERONICA ELIZABETH </t>
  </si>
  <si>
    <t>IC-15551</t>
  </si>
  <si>
    <t xml:space="preserve">Fact#: 374144 Rec#: 20545 ARMANDO ROBERTO  YAGUAL BRITO </t>
  </si>
  <si>
    <t>IC-15550</t>
  </si>
  <si>
    <t xml:space="preserve">Fact#: 369866-372527 Rec#: 20544 GUAMANQUISPE FLORES ESPERANZA ANTONIETA </t>
  </si>
  <si>
    <t>IC-15549</t>
  </si>
  <si>
    <t xml:space="preserve">Fact#: 371126-373835 Rec#: 20543 MERCHAN BALON CHRISTOPHER FERNANDO </t>
  </si>
  <si>
    <t>IC-15548</t>
  </si>
  <si>
    <t xml:space="preserve">Fact#: 369459-372129 Rec#: 20542 GOMEZ CALDERON ALEXANDRA ELIZABETH </t>
  </si>
  <si>
    <t>IC-15547</t>
  </si>
  <si>
    <t xml:space="preserve">Fact#: 373167 Rec#: 20541 MEZA ANDRADE PAUL EDUARDO </t>
  </si>
  <si>
    <t>IC-15546</t>
  </si>
  <si>
    <t>Fact#: 371305 Rec#: 34564 CONSORCIO ECUATORIANO DE TELECOMUNICACIONES S.A. CONECEL</t>
  </si>
  <si>
    <t>IC-15568</t>
  </si>
  <si>
    <t xml:space="preserve">Fact#: 369153-371818 Rec#: 20540 LUIS ENRIQUE COLOMBO MALTA </t>
  </si>
  <si>
    <t>IC-15544</t>
  </si>
  <si>
    <t xml:space="preserve">Fact#: 371459 Rec#: 20539 RIOS ORELLANA INGRID DE LA CRUZ </t>
  </si>
  <si>
    <t>IC-15543</t>
  </si>
  <si>
    <t xml:space="preserve">Fact#: 369648-372316 Rec#: 20538 BERMELLO PONCE SALBADOR ATILIO </t>
  </si>
  <si>
    <t>IC-15542</t>
  </si>
  <si>
    <t xml:space="preserve">Fact#: 372475 Rec#: 20537 SOLANO DE LA TORRE EFRAIN ALFREDO </t>
  </si>
  <si>
    <t>IC-15541</t>
  </si>
  <si>
    <t xml:space="preserve">Fact#: 369694-372362 Rec#: 20536 CEDENO MARCILLO IRMA JANETH </t>
  </si>
  <si>
    <t>IC-15540</t>
  </si>
  <si>
    <t xml:space="preserve">Fact#: 371677 Rec#: 20535 LUIS GALO IDROBO ACEBO </t>
  </si>
  <si>
    <t>IC-15539</t>
  </si>
  <si>
    <t xml:space="preserve">Fact#: 371676 Rec#: 20534 CARLOS WELLINGTON CHOEZ VERA </t>
  </si>
  <si>
    <t>IC-15538</t>
  </si>
  <si>
    <t xml:space="preserve">Fact#: 370385-373035 Rec#: 20533 BRIONES ALVARADO MERCEDES MARLENE </t>
  </si>
  <si>
    <t>IC-15537</t>
  </si>
  <si>
    <t xml:space="preserve">Fact#: 373092 Rec#: 20532 MACKLIFF GARAYCOA EMILIO JOSE </t>
  </si>
  <si>
    <t>IC-15536</t>
  </si>
  <si>
    <t xml:space="preserve">Fact#: 5626 Rec#: 20531 RODRIGUEZ GUEVARA MARIA AUGUSTA </t>
  </si>
  <si>
    <t>IC-15535</t>
  </si>
  <si>
    <t xml:space="preserve">Fact#: 369423-372094 Rec#: 20530 ELIZALDE MAZZINI PAULINA GABRIELA </t>
  </si>
  <si>
    <t>IC-15534</t>
  </si>
  <si>
    <t xml:space="preserve">Fact#: 371661 Rec#: 20529 JERRY JEFFREY GARCIA HUAYAMAVE </t>
  </si>
  <si>
    <t>IC-15533</t>
  </si>
  <si>
    <t xml:space="preserve">Fact#: 371989 Rec#: 20528 RENDON SOLIS MARJORIE VALENTINA </t>
  </si>
  <si>
    <t>IC-15532</t>
  </si>
  <si>
    <t xml:space="preserve">Fact#: 357780-360251-362756 Rec#: 20527 CHIMBO SAENZ LUIS ALBERTO </t>
  </si>
  <si>
    <t>IC-15531</t>
  </si>
  <si>
    <t xml:space="preserve">Fact#: 372301 Rec#: 20526 AVILA ORTIZ GEOVANNY FABRICIO </t>
  </si>
  <si>
    <t>IC-15530</t>
  </si>
  <si>
    <t xml:space="preserve">Fact#: 373878 Rec#: 20525 ASISTENCA TECNICA INDUSTRIAL ATEIND S.A.  </t>
  </si>
  <si>
    <t>IC-15529</t>
  </si>
  <si>
    <t xml:space="preserve">Fact#: 367725-370329-372981 Rec#: 20524 ESCOBAR ECHEVERRIA LUIS ALEJANDRO  </t>
  </si>
  <si>
    <t>IC-15528</t>
  </si>
  <si>
    <t xml:space="preserve">Fact#: 369240-371904 Rec#: 34554 JORGE ALBERTO NORERO SANTOS </t>
  </si>
  <si>
    <t>IC-15506</t>
  </si>
  <si>
    <t>Fact#: 371307 Rec#: 34553 Corporación Nacional de Telecomunicaciones-CNT EP</t>
  </si>
  <si>
    <t>IC-15505</t>
  </si>
  <si>
    <t xml:space="preserve">Fact#: 370227-372877 Rec#: 34552 SAMAN CERASUOLO CRISTHIAN VICENTE </t>
  </si>
  <si>
    <t>IC-15499</t>
  </si>
  <si>
    <t xml:space="preserve">Fact#: 372971 Rec#: 34551 CAMPOSANO VACA GLENDA MARJORIE </t>
  </si>
  <si>
    <t>IC-15498</t>
  </si>
  <si>
    <t xml:space="preserve">Fact#: 368955-371618 Rec#: 20523 PILAR MARYLIN ALCIVAR MORAN </t>
  </si>
  <si>
    <t>IC-15497</t>
  </si>
  <si>
    <t xml:space="preserve">Fact#: 369170-371836 Rec#: 20522 JAVIER JOHNNY VALLEJO NUÑEZ </t>
  </si>
  <si>
    <t>IC-15496</t>
  </si>
  <si>
    <t xml:space="preserve">Fact#: 373348 Rec#: 20521 CANARTE SALVATIERRA LUIS ALFONSO </t>
  </si>
  <si>
    <t>IC-15495</t>
  </si>
  <si>
    <t xml:space="preserve">Fact#: 371851 Rec#: 20520 NEISI LORENA CHONG MELGAR </t>
  </si>
  <si>
    <t>IC-15494</t>
  </si>
  <si>
    <t xml:space="preserve">Fact#: 372992 Rec#: 20519 ANDRADE RIVERA RAFAEL ALBERTO </t>
  </si>
  <si>
    <t>IC-15493</t>
  </si>
  <si>
    <t xml:space="preserve">Fact#: 373850 Rec#: 20518 VDS C.C.C </t>
  </si>
  <si>
    <t>IC-15492</t>
  </si>
  <si>
    <t xml:space="preserve">Fact#: 369309-371974 Rec#: 20517 ARIAS FLORES ENRIQUE SEBASTIAN </t>
  </si>
  <si>
    <t>IC-15491</t>
  </si>
  <si>
    <t xml:space="preserve">Fact#: 373429 Rec#: 20516 MACHASILLA RUIZ KEVIN ALFONSO </t>
  </si>
  <si>
    <t>IC-15490</t>
  </si>
  <si>
    <t xml:space="preserve">Fact#: 373860 Rec#: 20515 SEGURIDAD &amp; PROTECCION TECNICA SEPROTECSECURITY CIA. LTDA.  </t>
  </si>
  <si>
    <t>IC-15489</t>
  </si>
  <si>
    <t xml:space="preserve">Fact#: 366626-369264-371929 Rec#: 20514 MARTILLO BUSTAMANTE JIMMY JAVIER </t>
  </si>
  <si>
    <t>IC-15488</t>
  </si>
  <si>
    <t xml:space="preserve">Fact#: 364689-367258-369875 Rec#: 20513 RODRIGUEZ REYES JINSOP ORLIN </t>
  </si>
  <si>
    <t>IC-15487</t>
  </si>
  <si>
    <t xml:space="preserve">Fact#: 370035-372690 Rec#: 34550 LARA CHERE FREDY GONZALO </t>
  </si>
  <si>
    <t>IC-15476</t>
  </si>
  <si>
    <t>Fact#: 372918 Rec#: 34549 REYES HERRERA SILVIA LORENA</t>
  </si>
  <si>
    <t>IC-15469</t>
  </si>
  <si>
    <t>Fact#: 373552 Rec#: 34548 DVT DEL ECUADOR S.A</t>
  </si>
  <si>
    <t>IC-15468</t>
  </si>
  <si>
    <t>PAGO TARJ. CORP. CUOTA MES DE OCT 2021</t>
  </si>
  <si>
    <t>N/D PACIFICO TRANSF. CANCELACIÓN DE ENERGÍA ELÉCTRICA PORTAL AL SOL, CTV, CNEL EP</t>
  </si>
  <si>
    <t>N/D PACIFICO TRANSF. CANCELACIÓN DE FACTURA#33494886 CNEL EP</t>
  </si>
  <si>
    <t>N/D PAIFICO PAGO 1% FODETEL SERVICIOS TEL. A TRAVÉS TERMIN. DE USO PÚBLICO 3ER TRIMESTRE JUL A SEP 2021</t>
  </si>
  <si>
    <t>N/D PACIFICO PAGO 1% FODETEL SERVICIO DE ACCESO A INTERNET 3ER TRIMESTRE JUL A SEP 2021</t>
  </si>
  <si>
    <t>N/D PACIFICO PAGO 1% FODETEL TELEF. LARGA DIST. INTERN. 3ER TRIMESTRE JUL A SEP 2021</t>
  </si>
  <si>
    <t>N/D PACIFICO PAGO 1% FODETEL TELEFONÍA FIJA LOCAL 3ER TRIMESTRE JUL A SEP 2021</t>
  </si>
  <si>
    <t>N/D PACIFICO PAGO DERECHO CONCESIONES 0.50% TERMINALES DE USO PÚBLICO 3ER TRIMESTRE JUL A SEP 2021</t>
  </si>
  <si>
    <t>N/D PACIFICO PAGO DERECHO DE CONCESIONES 0.50% TELEF. LARGA DIST. INTERN. 3ER TRIMESTRE JUL A SEP 2021</t>
  </si>
  <si>
    <t>N/D PACIFICO PAGO DERECHO DE CONCESIONES 0.50% TELEFONÍA FIJA LOCAL 3ER TRIMESTRE JUL A SEP 2021</t>
  </si>
  <si>
    <t>Fact#: 5650 Rec#: 34682 FUNDACION AVSI</t>
  </si>
  <si>
    <t>IC-16213</t>
  </si>
  <si>
    <t>Fact#: 372159 Rec#: 34547 PAZMINO PRIETO SIXTO JAVIER</t>
  </si>
  <si>
    <t>IC-15462</t>
  </si>
  <si>
    <t xml:space="preserve">Fact#: 372166 Rec#: 34546 GONZALEZ SANCHEZ CESAR IVAN </t>
  </si>
  <si>
    <t>IC-15455</t>
  </si>
  <si>
    <t xml:space="preserve">Fact#: 371367 Rec#: 34545 JAVIER MAURICIO RODRIGO ALBAN </t>
  </si>
  <si>
    <t>IC-15454</t>
  </si>
  <si>
    <t xml:space="preserve">Fact#: 373333 Rec#: 34544 GUAICHA PINCAY DANIEL AUGUSTO </t>
  </si>
  <si>
    <t>IC-15453</t>
  </si>
  <si>
    <t xml:space="preserve">Fact#: 366093-368740-371407 Rec#: 34543 MARIA DOLORES COBOS MARMOLEJO </t>
  </si>
  <si>
    <t>IC-15452</t>
  </si>
  <si>
    <t xml:space="preserve">Fact#: 371342 Rec#: 34542 VICTOR ANTONIO AGUSTO ALVARADO </t>
  </si>
  <si>
    <t>IC-15451</t>
  </si>
  <si>
    <t xml:space="preserve">Fact#: 373665 Rec#: 34541 EDGAR MARCELO MERA VASQUEZ </t>
  </si>
  <si>
    <t>IC-15450</t>
  </si>
  <si>
    <t xml:space="preserve">Fact#: 369071-371733 Rec#: 20512 DELFIN NESTOR CALDERON GARCIA </t>
  </si>
  <si>
    <t>IC-15449</t>
  </si>
  <si>
    <t xml:space="preserve">Fact#: 367541-370151-372806 Rec#: 20511 PANTA GARZON MARCOS STALYN </t>
  </si>
  <si>
    <t>IC-15448</t>
  </si>
  <si>
    <t xml:space="preserve">Fact#: 371368 Rec#: 20510 MARTHA ROCIO  TRIVIÑO GRIJALVA </t>
  </si>
  <si>
    <t>IC-15447</t>
  </si>
  <si>
    <t xml:space="preserve">Fact#: 372162 Rec#: 20509 VALLEJO MARTINEZ LEIDIZ DIANA </t>
  </si>
  <si>
    <t>IC-15446</t>
  </si>
  <si>
    <t xml:space="preserve">Fact#: 371743 Rec#: 20508 TEODOMIRO MAYO </t>
  </si>
  <si>
    <t>IC-15445</t>
  </si>
  <si>
    <t xml:space="preserve">Fact#: 371376 Rec#: 20507 MARIA GABRIELA TERAN SEVILLA </t>
  </si>
  <si>
    <t>IC-15444</t>
  </si>
  <si>
    <t xml:space="preserve">Fact#: 369382-372052 Rec#: 20506 ANDRADE ALVARADO NANCY NOEMI </t>
  </si>
  <si>
    <t>IC-15443</t>
  </si>
  <si>
    <t xml:space="preserve">Fact#: 372836 Rec#: 20505 LAINEZ FRANCO MILDRED BETSABE </t>
  </si>
  <si>
    <t>IC-15442</t>
  </si>
  <si>
    <t xml:space="preserve">Fact#: 370610-373270 Rec#: 20504 MARTINEZ RAMOS CARLOS ANTONIO </t>
  </si>
  <si>
    <t>IC-15441</t>
  </si>
  <si>
    <t xml:space="preserve">Fact#: 371462 Rec#: 20503 ARCE FLORES NORBERTO </t>
  </si>
  <si>
    <t>IC-15440</t>
  </si>
  <si>
    <t xml:space="preserve">Fact#: 373636 Rec#: 20502 LABORATORIOS RENALABSA S A </t>
  </si>
  <si>
    <t>IC-15439</t>
  </si>
  <si>
    <t xml:space="preserve">Fact#: 371762 Rec#: 20501 ANGEL ALEX PASHMA GUADALUPE </t>
  </si>
  <si>
    <t>IC-15438</t>
  </si>
  <si>
    <t xml:space="preserve">Fact#: 373370 Rec#: 20500 VELASTEGUI JARAMILLO MAURICIO GUILLERMO </t>
  </si>
  <si>
    <t>IC-15437</t>
  </si>
  <si>
    <t xml:space="preserve">Fact#: 373054 Rec#: 20499 HOLGUIN ESPINOZA TOMAS  </t>
  </si>
  <si>
    <t>IC-15436</t>
  </si>
  <si>
    <t xml:space="preserve">Fact#: 368801-371468 Rec#: 20498 ENRIQUEZ RENDON JOSE ANTONIO </t>
  </si>
  <si>
    <t>IC-15435</t>
  </si>
  <si>
    <t xml:space="preserve">Fact#: 372591 Rec#: 20497 PONCE CARRIEL BRENDA LIZETH </t>
  </si>
  <si>
    <t>IC-15434</t>
  </si>
  <si>
    <t xml:space="preserve">Fact#: 364994-367557-370167 Rec#: 20496 MAYORGA ASPIAZU DARWIN RODY </t>
  </si>
  <si>
    <t>IC-15433</t>
  </si>
  <si>
    <t xml:space="preserve">Fact#: 5366-5605 Rec#: 20495 VALDES CARVAJAL DAVID ALEJANDRO </t>
  </si>
  <si>
    <t>IC-15432</t>
  </si>
  <si>
    <t>Fact#: 373619 Rec#: 34539 STEVEN MICHAEL RAMOS MEZA</t>
  </si>
  <si>
    <t>IC-15415</t>
  </si>
  <si>
    <t>Fact#: 5489 Rec#: 34538 ZAPATA FLORES GILMAR FABRICIO</t>
  </si>
  <si>
    <t>IC-15412</t>
  </si>
  <si>
    <t xml:space="preserve">Fact#: 370852 Rec#: 34537 INTEQUIN S.A. </t>
  </si>
  <si>
    <t>IC-15411</t>
  </si>
  <si>
    <t xml:space="preserve">Fact#: 372120 Rec#: 34536 DURAN POLIT MARIA DANIELLA </t>
  </si>
  <si>
    <t>IC-15401</t>
  </si>
  <si>
    <t xml:space="preserve">Fact#: 371496 Rec#: 34535 VIVANCO BALLESTEROS CARMEN JANNET </t>
  </si>
  <si>
    <t>IC-15400</t>
  </si>
  <si>
    <t xml:space="preserve">Fact#: 369429-372101 Rec#: 20494 RAMIREZ RUIZ MILTON EMILIO </t>
  </si>
  <si>
    <t>IC-15399</t>
  </si>
  <si>
    <t xml:space="preserve">Fact#: 373190 Rec#: 20493 FLORES CORTEZ KETTY BEATRIZ </t>
  </si>
  <si>
    <t>IC-15398</t>
  </si>
  <si>
    <t xml:space="preserve">Fact#: 369945-372603 Rec#: 20492 CABEZA RODRIGUEZ PETER FABRICIO </t>
  </si>
  <si>
    <t>IC-15397</t>
  </si>
  <si>
    <t xml:space="preserve">Fact#: 370596-373254 Rec#: 20491 CRESPO BAQUERIZO ENRIQUE MANUEL </t>
  </si>
  <si>
    <t>IC-15396</t>
  </si>
  <si>
    <t xml:space="preserve">Fact#: 371445 Rec#: 20490 MARIA DEL CARMEN VERA VALVERDE </t>
  </si>
  <si>
    <t>IC-15395</t>
  </si>
  <si>
    <t xml:space="preserve">Fact#: 5442 Rec#: 20489 CACUANGO LINCANGO EDISON FABIAN </t>
  </si>
  <si>
    <t>IC-15394</t>
  </si>
  <si>
    <t xml:space="preserve">Fact#: 371905 Rec#: 20488 JOSE ANTONIO CABEZAS BURGOS </t>
  </si>
  <si>
    <t>IC-15393</t>
  </si>
  <si>
    <t xml:space="preserve">Fact#: 5668 Rec#: 20487 INKA BURGER </t>
  </si>
  <si>
    <t>IC-15392</t>
  </si>
  <si>
    <t xml:space="preserve">Fact#: 370451-373094 Rec#: 20486 MORANTE AVILA CESAR HIPOLITO </t>
  </si>
  <si>
    <t>IC-15391</t>
  </si>
  <si>
    <t xml:space="preserve">Fact#: 373494 Rec#: 20485 NELLY MERCEDES MEDINA SANTOS </t>
  </si>
  <si>
    <t>IC-15390</t>
  </si>
  <si>
    <t xml:space="preserve">Fact#: 372025 Rec#: 20484 SANCHEZ CARRIEL NARCISA DE JESUS </t>
  </si>
  <si>
    <t>IC-15389</t>
  </si>
  <si>
    <t xml:space="preserve">Fact#: 373854 Rec#: 20483 FERNANDEZ CEVALLOS S.A FERCEVSA  </t>
  </si>
  <si>
    <t>IC-15388</t>
  </si>
  <si>
    <t xml:space="preserve">Fact#: 373855 Rec#: 20482 FERNANDEZ CEVALLOS S.A FERCEVSA  </t>
  </si>
  <si>
    <t>IC-15387</t>
  </si>
  <si>
    <t xml:space="preserve">Fact#: 370647-373307 Rec#: 20481 LEON MENDOZA JANETH MARIA </t>
  </si>
  <si>
    <t>IC-15386</t>
  </si>
  <si>
    <t xml:space="preserve">Fact#: 366166-368812-371478 Rec#: 20480 CAJAS MARISCAL JAVIER IGNACIO </t>
  </si>
  <si>
    <t>IC-15385</t>
  </si>
  <si>
    <t xml:space="preserve">Fact#: 372416 Rec#: 20479 SANCHEZ QUINCHUELA INES MONICA </t>
  </si>
  <si>
    <t>IC-15384</t>
  </si>
  <si>
    <t xml:space="preserve">Fact#: 373822 Rec#: 20478 SPORTMEDIC.S.A  </t>
  </si>
  <si>
    <t>IC-15383</t>
  </si>
  <si>
    <t xml:space="preserve">Fact#: 373164 Rec#: 20477 FALQUEZ SALAVARRIA PATRICIA AZUCENA </t>
  </si>
  <si>
    <t>IC-15382</t>
  </si>
  <si>
    <t xml:space="preserve">Fact#: 372210 Rec#: 20476 GUTIERREZ HERNANDEZ RICARDO ALBERTO </t>
  </si>
  <si>
    <t>IC-15381</t>
  </si>
  <si>
    <t xml:space="preserve">Fact#: 373628 Rec#: 34529 OPENGROUP S.A. </t>
  </si>
  <si>
    <t>IC-15329</t>
  </si>
  <si>
    <t>Ingreso por clientes no identificados, bco pacifico por transferencia #doc 0517</t>
  </si>
  <si>
    <t>DR-4605</t>
  </si>
  <si>
    <t>MOSCOSO MEJIA GUSTAVO ANTONIO CANCELA TEL 3908111 ABONO PARA LA SIGUIENTE FACTURA WESTER UNION</t>
  </si>
  <si>
    <t>AT-3386</t>
  </si>
  <si>
    <t>RODRIGUEZ BADILLO GLENDA MARITZA CANCELA TEL 3902373 ABONO PARA LA FACTURA DOC #1641</t>
  </si>
  <si>
    <t>AT-3384</t>
  </si>
  <si>
    <t>Fact#: 372542 Rec#: 20475 ZAMBRANO CALENO OLGA PATRICIA</t>
  </si>
  <si>
    <t>IC-15378</t>
  </si>
  <si>
    <t xml:space="preserve">Fact#: 369758-372428 Rec#: 20474 ESCOBAR RODRIGUEZ RICARDO DANIEL </t>
  </si>
  <si>
    <t>IC-15377</t>
  </si>
  <si>
    <t xml:space="preserve">Fact#: 369124-371787 Rec#: 20473 AMADA ORQUIDEA CAICEDO TREJO </t>
  </si>
  <si>
    <t>IC-15376</t>
  </si>
  <si>
    <t xml:space="preserve">Fact#: 372299 Rec#: 20472 SALAZAR TELLO NICOLAS EDUARDO </t>
  </si>
  <si>
    <t>IC-15375</t>
  </si>
  <si>
    <t xml:space="preserve">Fact#: 373267 Rec#: 20471 QUINDE RENTERIA MARISELA ELIZABETH </t>
  </si>
  <si>
    <t>IC-15374</t>
  </si>
  <si>
    <t xml:space="preserve">Fact#: 370261-372911 Rec#: 20470 MEJIA LEMA WILSON ALEXANDER </t>
  </si>
  <si>
    <t>IC-15373</t>
  </si>
  <si>
    <t xml:space="preserve">Fact#: 372036 Rec#: 20469 GOMEZ LOPEZ SAMUEL ELEODORO </t>
  </si>
  <si>
    <t>IC-15372</t>
  </si>
  <si>
    <t xml:space="preserve">Fact#: 372649 Rec#: 20468 SANTANA MORENO SAUL AUGUSTO </t>
  </si>
  <si>
    <t>IC-15371</t>
  </si>
  <si>
    <t xml:space="preserve">Fact#: 372683 Rec#: 20467 IZQUIERDO NOBOA ANDREA STEFANIA </t>
  </si>
  <si>
    <t>IC-15370</t>
  </si>
  <si>
    <t xml:space="preserve">Fact#: 367489-370102-372756 Rec#: 20466 VERA VELA ANA MARIA </t>
  </si>
  <si>
    <t>IC-15369</t>
  </si>
  <si>
    <t xml:space="preserve">Fact#: 366691-369328-371996 Rec#: 20465 ANDRADE LABORDE NICOLAS EDUARDO  </t>
  </si>
  <si>
    <t>IC-15368</t>
  </si>
  <si>
    <t xml:space="preserve">Fact#: 372678 Rec#: 20464 BELLO MENDEZ JOSELINE ZORAIDA </t>
  </si>
  <si>
    <t>IC-15367</t>
  </si>
  <si>
    <t xml:space="preserve">Fact#: 371330 Rec#: 20463 EDDA GLADYS PARRALES GOMEZ </t>
  </si>
  <si>
    <t>IC-15366</t>
  </si>
  <si>
    <t xml:space="preserve">Fact#: 370789-373444 Rec#: 20462 ESPINOZA GUTIERREZ ROXANA PATRICIA </t>
  </si>
  <si>
    <t>IC-15365</t>
  </si>
  <si>
    <t xml:space="preserve">Fact#: 372234 Rec#: 20461 VILLEGAS BASTIDAS JOSE ALFREDO </t>
  </si>
  <si>
    <t>IC-15364</t>
  </si>
  <si>
    <t xml:space="preserve">Fact#: 367862-370461-370462-373104-373105 Rec#: 34534 VELIZ SANTILLAN GENESIS JOHANNA </t>
  </si>
  <si>
    <t>IC-15363</t>
  </si>
  <si>
    <t xml:space="preserve">Fact#: 370292-372943 Rec#: 34533 FLORES VELIZ CARMEN ROSA </t>
  </si>
  <si>
    <t>IC-15362</t>
  </si>
  <si>
    <t xml:space="preserve">Fact#: 372304 Rec#: 34528 FALCONI DUEÑAS ELISA MARIA </t>
  </si>
  <si>
    <t>IC-15328</t>
  </si>
  <si>
    <t xml:space="preserve">Fact#: 373736 Rec#: 34527 PAYLESS SHOESOURCE ECUADOR CIA. LTDA. </t>
  </si>
  <si>
    <t>IC-15327</t>
  </si>
  <si>
    <t xml:space="preserve">Fact#: 370458-373101 Rec#: 34526 QUINTERO ARTEAGA ANDREA PATRICIA </t>
  </si>
  <si>
    <t>IC-15326</t>
  </si>
  <si>
    <t xml:space="preserve">Fact#: 373540 Rec#: 34522 DORCIEN S.A </t>
  </si>
  <si>
    <t>IC-15321</t>
  </si>
  <si>
    <t xml:space="preserve">Fact#: 373262 Rec#: 34521 SAN ANDRES HERNANDEZ JAIME EDUARDO </t>
  </si>
  <si>
    <t>IC-15320</t>
  </si>
  <si>
    <t xml:space="preserve">Fact#: 372108 Rec#: 34520 LOZANO OTERO RICARDO REIMONDI LOZANO OTERO </t>
  </si>
  <si>
    <t>IC-15319</t>
  </si>
  <si>
    <t xml:space="preserve">Fact#: 371385 Rec#: 34519 GLORIA ISABEL MITE LEON </t>
  </si>
  <si>
    <t>IC-15318</t>
  </si>
  <si>
    <t xml:space="preserve">Fact#: 371321 Rec#: 34518 JORGE ALFREDO FRANCO MORAN </t>
  </si>
  <si>
    <t>IC-15317</t>
  </si>
  <si>
    <t xml:space="preserve">Fact#: 369661-372329 Rec#: 34517 CEVALLOS ORVEN AMADITA </t>
  </si>
  <si>
    <t>IC-15316</t>
  </si>
  <si>
    <t xml:space="preserve">Fact#: 371388 Rec#: 34516 BENILDA JESUS ACOSTA ZAMBRANO </t>
  </si>
  <si>
    <t>IC-15315</t>
  </si>
  <si>
    <t xml:space="preserve">Fact#: 371409 Rec#: 34515 HUGO ANTONIO SALMERON ACOSTA </t>
  </si>
  <si>
    <t>IC-15314</t>
  </si>
  <si>
    <t xml:space="preserve">Fact#: 372614 Rec#: 20460 CERCADO MENDOZA MARIA AUXILIADORA </t>
  </si>
  <si>
    <t>IC-15266</t>
  </si>
  <si>
    <t xml:space="preserve">Fact#: 369212-371878 Rec#: 20459 CESAR VICENTE ALDAZABAL ALZAMORA </t>
  </si>
  <si>
    <t>IC-15265</t>
  </si>
  <si>
    <t xml:space="preserve">Fact#: 368958-371621 Rec#: 20458 MIRIAM ISABEL CRUZ REVELO </t>
  </si>
  <si>
    <t>IC-15264</t>
  </si>
  <si>
    <t xml:space="preserve">Fact#: 370306-372958 Rec#: 34532 SALCEDO MOYA GLENDA VERONICA </t>
  </si>
  <si>
    <t>IC-15361</t>
  </si>
  <si>
    <t xml:space="preserve">Fact#: 370903 Rec#: 34531 STEVEN MICHAEL RAMOS MEZA </t>
  </si>
  <si>
    <t>IC-15357</t>
  </si>
  <si>
    <t xml:space="preserve">Fact#: 366588-369229-371894 Rec#: 20457 OSCAR LEONEL MONTERO HINOJOSA </t>
  </si>
  <si>
    <t>IC-15263</t>
  </si>
  <si>
    <t xml:space="preserve">Fact#: 371691 Rec#: 20456 LORENA LISSET NUÑEZ RODRIGUEZ </t>
  </si>
  <si>
    <t>IC-15262</t>
  </si>
  <si>
    <t xml:space="preserve">Fact#: 372510 Rec#: 20455 CORTEZ CANTOS  PEDRO PABLO  </t>
  </si>
  <si>
    <t>IC-15261</t>
  </si>
  <si>
    <t xml:space="preserve">Fact#: 369475-372144 Rec#: 20454 CEDENO CEVALLOS ALEJANDRO EUGENIO </t>
  </si>
  <si>
    <t>IC-15260</t>
  </si>
  <si>
    <t xml:space="preserve">Fact#: 370493-373136 Rec#: 20453 TUALA LOOR PIEDAD ELIZABETH </t>
  </si>
  <si>
    <t>IC-15259</t>
  </si>
  <si>
    <t xml:space="preserve">Fact#: 361785-364337-366910 Rec#: 20452 MONTOYA RENDON GUSTAVO ADOLFO </t>
  </si>
  <si>
    <t>IC-15258</t>
  </si>
  <si>
    <t xml:space="preserve">Fact#: 372496 Rec#: 20451 GOMEZ VERA NATALY ELIZABETH </t>
  </si>
  <si>
    <t>IC-15257</t>
  </si>
  <si>
    <t xml:space="preserve">Fact#: 368608-371254-373959 Rec#: 20450 SAMANIEGO MAGALLANES CAROLINA AMANDA </t>
  </si>
  <si>
    <t>IC-15256</t>
  </si>
  <si>
    <t>N/D PACIFICO TRASNF. ANTICIPO A FACTURA POR HONORARIOS PROFESIONALES MES DE OCT 2021, A PABLO BAQUERIZO D.</t>
  </si>
  <si>
    <t>N/D PACIFICO TRANSF. PAGO FONDOS DE RESERVA MES DE SEP 2021</t>
  </si>
  <si>
    <t>N/D PACIFICO TRANSF. ROLES DE PAGO 1ERA QUINCENA MES DE OCTUBRE 2021</t>
  </si>
  <si>
    <t>N/D PACIFICO TRANSF. REEMBOLSO DE GASTOS (MOVILIZACIÓN, CERTF. DTOS., COMPRA DE CERRADURA,VENTILADOR Y TINTAS/EPSON) A MANUEL MERELO</t>
  </si>
  <si>
    <t>N/D por comisiones de western union por recaudacion del 07/10/2021 al 14/10/2021</t>
  </si>
  <si>
    <t>Fact#: 373708 Rec#: 34540 FERRUX S.A.</t>
  </si>
  <si>
    <t>IC-15416</t>
  </si>
  <si>
    <t xml:space="preserve">Fact#: 373594 Rec#: 34530 DARLYN OMAR CABELLO ANDRADE </t>
  </si>
  <si>
    <t>IC-15356</t>
  </si>
  <si>
    <t xml:space="preserve">Fact#: 373184 Rec#: 34514 COELLO ACOSTA JUSTINA SUSANA </t>
  </si>
  <si>
    <t>IC-15279</t>
  </si>
  <si>
    <t xml:space="preserve">Fact#: 373229 Rec#: 34513 URAGA AYALA ROBERTO JOSE </t>
  </si>
  <si>
    <t>IC-15278</t>
  </si>
  <si>
    <t xml:space="preserve">Fact#: 373060 Rec#: 34512 LABORDA. JUAN CRUZ </t>
  </si>
  <si>
    <t>IC-15277</t>
  </si>
  <si>
    <t xml:space="preserve">Fact#: 373651 Rec#: 34511 CHRISTIAN JAVIER MIDEROS ROMERO </t>
  </si>
  <si>
    <t>IC-15276</t>
  </si>
  <si>
    <t xml:space="preserve">Fact#: 373462 Rec#: 20449 MORALES ROSALES KARLA MARIA </t>
  </si>
  <si>
    <t>IC-15255</t>
  </si>
  <si>
    <t xml:space="preserve">Fact#: 370455-373098 Rec#: 20448 HIDALGO CAICEDO JOHANNA ELIZABETH </t>
  </si>
  <si>
    <t>IC-15254</t>
  </si>
  <si>
    <t xml:space="preserve">Fact#: 372575 Rec#: 20447 SOLARTE SOLARTE HERNEY SEBASTIAN </t>
  </si>
  <si>
    <t>IC-15253</t>
  </si>
  <si>
    <t xml:space="preserve">Fact#: 371714 Rec#: 20446 NILO JUSTINO GUERRERO INDIO </t>
  </si>
  <si>
    <t>IC-15252</t>
  </si>
  <si>
    <t xml:space="preserve">Fact#: 373562 Rec#: 20445 IGLESIA DE JESUCRISTO SUD </t>
  </si>
  <si>
    <t>IC-15251</t>
  </si>
  <si>
    <t xml:space="preserve">Fact#: 372746 Rec#: 20444 JIMENEZ OCHOA LUIS ENRIQUE </t>
  </si>
  <si>
    <t>IC-15250</t>
  </si>
  <si>
    <t xml:space="preserve">Fact#: 371651 Rec#: 20443 JESSICA LORENA TRIANA VELIS </t>
  </si>
  <si>
    <t>IC-15249</t>
  </si>
  <si>
    <t xml:space="preserve">Fact#: 5501 Rec#: 20442 ZABALA BARRIONUEVO RITA CECILIA </t>
  </si>
  <si>
    <t>IC-15248</t>
  </si>
  <si>
    <t xml:space="preserve">Fact#: 372004 Rec#: 20441 ZAMBRANO CASTRO JOSE JAIR </t>
  </si>
  <si>
    <t>IC-15247</t>
  </si>
  <si>
    <t xml:space="preserve">Fact#: 329910-332769-335694-338638-341630-345154-347654 Rec#: 20440 MONCAYO CORTEZ FRANCISCA YOVANNY </t>
  </si>
  <si>
    <t>IC-15246</t>
  </si>
  <si>
    <t xml:space="preserve">Fact#: 365517-368081-370694 Rec#: 20439 ROMERO IBARRA BYRON NORBERTO </t>
  </si>
  <si>
    <t>IC-15245</t>
  </si>
  <si>
    <t xml:space="preserve">Fact#: 371614 Rec#: 20438 CARLOS JOSE SALAZAR ALBAN </t>
  </si>
  <si>
    <t>IC-15244</t>
  </si>
  <si>
    <t xml:space="preserve">Fact#: 373694 Rec#: 34525 CIPORT &amp; TECNAC CIPTE C.L </t>
  </si>
  <si>
    <t>IC-15325</t>
  </si>
  <si>
    <t xml:space="preserve">Fact#: 373861 Rec#: 34524 EMPRESA PUBLICA MUNICIPAL PARA LA GESTIÓN DE LA INNOVACIÓN  Y LA COMPETITIVIDAD, EP </t>
  </si>
  <si>
    <t>IC-15324</t>
  </si>
  <si>
    <t xml:space="preserve">Fact#: 801 Rec#: 34523 F.V - AREA ANDINA S.A. </t>
  </si>
  <si>
    <t>IC-15322</t>
  </si>
  <si>
    <t xml:space="preserve">Fact#: 373635 Rec#: 34510 ELECTROMOOM S.A. </t>
  </si>
  <si>
    <t>IC-15225</t>
  </si>
  <si>
    <t xml:space="preserve">Fact#: 371348 Rec#: 34509 LUIS EDUARDO BAQUERIZO BRAND </t>
  </si>
  <si>
    <t>IC-15224</t>
  </si>
  <si>
    <t xml:space="preserve">Fact#: 372282 Rec#: 20437 ESCANDON DIAZ FRANCISCO DAVID </t>
  </si>
  <si>
    <t>IC-15223</t>
  </si>
  <si>
    <t xml:space="preserve">Fact#: 366196-368842-371508 Rec#: 20436 BELLA FRANCISCA FARIAS BANEGAS </t>
  </si>
  <si>
    <t>IC-15222</t>
  </si>
  <si>
    <t xml:space="preserve">Fact#: 366024-368672-371341 Rec#: 20435 DELIA AMPARO SALMERON ACOSTA </t>
  </si>
  <si>
    <t>IC-15221</t>
  </si>
  <si>
    <t xml:space="preserve">Fact#: 372400 Rec#: 20434 GUERRERO RENDON VICTORIA EDITA </t>
  </si>
  <si>
    <t>IC-15220</t>
  </si>
  <si>
    <t xml:space="preserve">Fact#: 371557 Rec#: 20433 CARLOS GUILLERMO MUÑOZ GUTIERREZ </t>
  </si>
  <si>
    <t>IC-15219</t>
  </si>
  <si>
    <t xml:space="preserve">Fact#: 370727-373381 Rec#: 20432 GRIJALVA BARAHONA ELOY ALBERTO </t>
  </si>
  <si>
    <t>IC-15218</t>
  </si>
  <si>
    <t xml:space="preserve">Fact#: 370552-373210 Rec#: 20431 ESPINOZA LOPEZ RAUL STEWAR </t>
  </si>
  <si>
    <t>IC-15217</t>
  </si>
  <si>
    <t xml:space="preserve">Fact#: 371428 Rec#: 20430 HAYDEE GANDIOSA  FALUGIANI MORA </t>
  </si>
  <si>
    <t>IC-15216</t>
  </si>
  <si>
    <t xml:space="preserve">Fact#: 369105-371767 Rec#: 20429 KATTIA MARIA JOSEFINA CARDENAS FREIRE </t>
  </si>
  <si>
    <t>IC-15215</t>
  </si>
  <si>
    <t xml:space="preserve">Fact#: 369095-371757 Rec#: 20428 BYRON JOSE LEDESMA CARDENAS </t>
  </si>
  <si>
    <t>IC-15214</t>
  </si>
  <si>
    <t xml:space="preserve">Fact#: 371483 Rec#: 20427 ASTUDILLO AYORA CECILIA FILOMENA </t>
  </si>
  <si>
    <t>IC-15213</t>
  </si>
  <si>
    <t xml:space="preserve">Fact#: 372320 Rec#: 20426 VALENCIA NIEVES BYRON BOLIVAR </t>
  </si>
  <si>
    <t>IC-15212</t>
  </si>
  <si>
    <t xml:space="preserve">Fact#: 366603-369244-371908 Rec#: 20425 PAUL FERNANDO SEGURA MACIAS </t>
  </si>
  <si>
    <t>IC-15211</t>
  </si>
  <si>
    <t xml:space="preserve">Fact#: 373811 Rec#: 20424 ALVARADO BASURTO SEGUNDO GABRIEL </t>
  </si>
  <si>
    <t>IC-15210</t>
  </si>
  <si>
    <t xml:space="preserve">Fact#: 369581-372250 Rec#: 20423 AGUINO ARTEAGA MARIA DE LOURDES </t>
  </si>
  <si>
    <t>IC-15209</t>
  </si>
  <si>
    <t xml:space="preserve">Fact#: 368136-370747-373401 Rec#: 20422 GUARANDA ALBAN ERIKA JANETH </t>
  </si>
  <si>
    <t>IC-15208</t>
  </si>
  <si>
    <t xml:space="preserve">Fact#: 373289 Rec#: 20421 VERA ROJAS PABLO MARCELO </t>
  </si>
  <si>
    <t>IC-15207</t>
  </si>
  <si>
    <t xml:space="preserve">Fact#: 371845 Rec#: 20420 CARLOS RAUL CARPIO FREIRE </t>
  </si>
  <si>
    <t>IC-15206</t>
  </si>
  <si>
    <t xml:space="preserve">Fact#: 347511-349996-352226 Rec#: 20419 ALARCON GARCIA FRANCISCO ANTONIO </t>
  </si>
  <si>
    <t>IC-15205</t>
  </si>
  <si>
    <t xml:space="preserve">Fact#: 369759-372429 Rec#: 20418 FRANCO GARCIA BYRON NELSON </t>
  </si>
  <si>
    <t>IC-15204</t>
  </si>
  <si>
    <t>N/D PACIFICO TRANSF. CANCELACIÓN DE FACTURA#33419452 CNEL EP</t>
  </si>
  <si>
    <t>N/D PACIFICO TRANSF. CANCELACIÓN DE FACTURA#33417485 CNEL EP</t>
  </si>
  <si>
    <t>N/D PACIFICO TRANSF. CANCELACIÓN DE FACTURA#33393767 CNEL EP</t>
  </si>
  <si>
    <t>N/D PACIFICO TRANSF. PAGO PLLAS. IESS NORMALES MES DE SEP 2021,COMP#148218842 A PABLO BAQUERIZO D.</t>
  </si>
  <si>
    <t>N/D PACIFICO TRANSF. PAGO PLLAS. IESS PREST. QUIROGRAFARIOS MES DE SEP 2021, COMP#35945460</t>
  </si>
  <si>
    <t>N/D PACIFICO TRANSF. PAGO PLLAS. PREST. HIPOTECARIA MES DE SEP/2021, COMP#12272777</t>
  </si>
  <si>
    <t>N/D PACIFICO TRANSF. PAGO PLLAS. IESS FONDOS DE RESERVA MES DE SEP/2021, COMP#21609679</t>
  </si>
  <si>
    <t>N/D PACIFICO TRANSF. PAGO PLLAS. IESS NORMALES MES DE SEP/2021, COMP#148216983</t>
  </si>
  <si>
    <t>N/D PACIFICO CANCELACIÓN DE FACTURA#79257368  OTECEL S.A. Y CUOTA#16/24</t>
  </si>
  <si>
    <t xml:space="preserve">Fact#: 373873 Rec#: 20417 INDUSTRIA FERREHIERRO S.A.  </t>
  </si>
  <si>
    <t>IC-15186</t>
  </si>
  <si>
    <t xml:space="preserve">Fact#: 370239-372889 Rec#: 20416 PARRALES GARCIA BRYAN STEVEN </t>
  </si>
  <si>
    <t>IC-15185</t>
  </si>
  <si>
    <t xml:space="preserve">Fact#: 370427-373073 Rec#: 20415 MACIAS SUAREZ ANA ROSA </t>
  </si>
  <si>
    <t>IC-15184</t>
  </si>
  <si>
    <t xml:space="preserve">Fact#: 319025-321720-324469-327249-330019-332879-335803-338748-341742-345266-347767 Rec#: 20414 PENAFIEL GUTIERREZ CLARITA ELENA </t>
  </si>
  <si>
    <t>IC-15183</t>
  </si>
  <si>
    <t xml:space="preserve">Fact#: 372060 Rec#: 20413 PINCAY RUIZ VICENTA MARLENE </t>
  </si>
  <si>
    <t>IC-15182</t>
  </si>
  <si>
    <t xml:space="preserve">Fact#: 372856 Rec#: 20412 MORA MORA MARIA DE LOURDES </t>
  </si>
  <si>
    <t>IC-15181</t>
  </si>
  <si>
    <t xml:space="preserve">Fact#: 368691-371359 Rec#: 20411 ALFREDO BARRIGA HOLGUIN </t>
  </si>
  <si>
    <t>IC-15180</t>
  </si>
  <si>
    <t xml:space="preserve">Fact#: 372208 Rec#: 20410 CALI PINCAY SANDRA ELIZABETH  </t>
  </si>
  <si>
    <t>IC-15179</t>
  </si>
  <si>
    <t xml:space="preserve">Fact#: 372851 Rec#: 20409 GONZALEZ BARRERA ANABEL NATALI </t>
  </si>
  <si>
    <t>IC-15178</t>
  </si>
  <si>
    <t xml:space="preserve">Fact#: 366372-369015-371679 Rec#: 20408 BRYAN JOEL BURGOS GALARZA </t>
  </si>
  <si>
    <t>IC-15177</t>
  </si>
  <si>
    <t xml:space="preserve">Fact#: 370974-373687 Rec#: 20407 NEDERAGRO S.A. </t>
  </si>
  <si>
    <t>IC-15176</t>
  </si>
  <si>
    <t xml:space="preserve">Fact#: 370196-372849 Rec#: 20406 ALAVA CORNEJO JOSE ISRAEL </t>
  </si>
  <si>
    <t>IC-15175</t>
  </si>
  <si>
    <t xml:space="preserve">Fact#: 369712-372380 Rec#: 20405 BRAVO BRIONES JOSE FEDERICO </t>
  </si>
  <si>
    <t>IC-15174</t>
  </si>
  <si>
    <t xml:space="preserve">Fact#: 373958 Rec#: 20404 PROMODEMARK S.A. </t>
  </si>
  <si>
    <t>IC-15173</t>
  </si>
  <si>
    <t xml:space="preserve">Fact#: 372202 Rec#: 20403 VELASQUEZ POLIT NINA NATASHA </t>
  </si>
  <si>
    <t>IC-15172</t>
  </si>
  <si>
    <t xml:space="preserve">Fact#: 357789-370502-373145 Rec#: 20402 LIRIO NAVARRETE JACQUELINE AUXILIADORA </t>
  </si>
  <si>
    <t>IC-15171</t>
  </si>
  <si>
    <t xml:space="preserve">Fact#: 5236-5482 Rec#: 20401 CARRANZA PINARGOTE CATHERYNE ELIZABETH </t>
  </si>
  <si>
    <t>IC-15170</t>
  </si>
  <si>
    <t xml:space="preserve">Fact#: 371369 Rec#: 20400 MICHELLE LAI YIM LOPEZ CORDOVA </t>
  </si>
  <si>
    <t>IC-15169</t>
  </si>
  <si>
    <t xml:space="preserve">Fact#: 371331 Rec#: 34508 GIOVANNY NARVAEZ PORTILLA </t>
  </si>
  <si>
    <t>IC-15168</t>
  </si>
  <si>
    <t xml:space="preserve">Fact#: 371807 Rec#: 34507 GALLEGOS ABARCA FILOMENA RUTH </t>
  </si>
  <si>
    <t>IC-15167</t>
  </si>
  <si>
    <t xml:space="preserve">Fact#: 359961-362476-365018 Rec#: 34506 GONZALEZ RODRIGUEZ JUAN SEBASTIAN </t>
  </si>
  <si>
    <t>IC-15166</t>
  </si>
  <si>
    <t xml:space="preserve">Fact#: 373610 Rec#: 34504 WANHAI LINES ECUADOR S.A. </t>
  </si>
  <si>
    <t>IC-15153</t>
  </si>
  <si>
    <t xml:space="preserve">Fact#: 373669 Rec#: 34503 CONSTRU-YA S.A. </t>
  </si>
  <si>
    <t>IC-15152</t>
  </si>
  <si>
    <t xml:space="preserve">Fact#: 802 Rec#: 34501 F.V - AREA ANDINA S.A. </t>
  </si>
  <si>
    <t>IC-15147</t>
  </si>
  <si>
    <t xml:space="preserve">Fact#: 368632 Rec#: 34502 EMPRESA PUBLICA MUNICIPAL DE TELECOMUNICACIONES, AGUA POTABLE, ALCANTARILLADO Y SANEAMIENTO DE CUENCA. ETAPA EP. </t>
  </si>
  <si>
    <t>IC-15148</t>
  </si>
  <si>
    <t xml:space="preserve">Fact#: 372628 Rec#: 20399 PEREZ ASENCIO LUCIANO ALBERTO </t>
  </si>
  <si>
    <t>IC-15142</t>
  </si>
  <si>
    <t xml:space="preserve">Fact#: 369824-372489 Rec#: 20398 BONES CORDOVA GUIDO EDUARDO </t>
  </si>
  <si>
    <t>IC-15141</t>
  </si>
  <si>
    <t xml:space="preserve">Fact#: 368984-371647 Rec#: 20397 TERESA LEONOR SALAZAR PLUAS </t>
  </si>
  <si>
    <t>IC-15140</t>
  </si>
  <si>
    <t xml:space="preserve">Fact#: 369492-372163 Rec#: 20396 RUIZ SOLANO KELVIL ORLANDO </t>
  </si>
  <si>
    <t>IC-15139</t>
  </si>
  <si>
    <t xml:space="preserve">Fact#: 368744-371411 Rec#: 20395 BETTY EUVENIA ACOSTA CAJAPE </t>
  </si>
  <si>
    <t>IC-15138</t>
  </si>
  <si>
    <t xml:space="preserve">Fact#: 368104-370716-373371 Rec#: 20394 BURGOS SANTOS LAURA ALICIA </t>
  </si>
  <si>
    <t>IC-15137</t>
  </si>
  <si>
    <t xml:space="preserve">Fact#: 373885 Rec#: 20393 PROVEEDORA ANDINA DE ALARMAS INCORPORADAS S.A. PRANAINC </t>
  </si>
  <si>
    <t>IC-15136</t>
  </si>
  <si>
    <t xml:space="preserve">Fact#: 372962 Rec#: 20392 SANCHEZ MENDOZA ANA ADELA </t>
  </si>
  <si>
    <t>IC-15135</t>
  </si>
  <si>
    <t xml:space="preserve">Fact#: 369943-372601 Rec#: 20391 VELEZ LOZANO HECTOR EDUARDO </t>
  </si>
  <si>
    <t>IC-15134</t>
  </si>
  <si>
    <t xml:space="preserve">Fact#: 373508 Rec#: 20390 SILVA  NAZARENO LUIS FELIPE </t>
  </si>
  <si>
    <t>IC-15133</t>
  </si>
  <si>
    <t xml:space="preserve">Fact#: 369509-372180 Rec#: 20389 ZHICAY CARRILLO FRANKLIN GEOVANNY </t>
  </si>
  <si>
    <t>IC-15132</t>
  </si>
  <si>
    <t xml:space="preserve">Fact#: 371539 Rec#: 20388 MARIA ELENA MORA LUZCANDO </t>
  </si>
  <si>
    <t>IC-15131</t>
  </si>
  <si>
    <t xml:space="preserve">Fact#: 372075 Rec#: 20387 RODRIGUEZ BASANTES VERONICA VIOLETA </t>
  </si>
  <si>
    <t>IC-15130</t>
  </si>
  <si>
    <t xml:space="preserve">Fact#: 369017-371680 Rec#: 20386 DIEGO FRANCISCO PONCE MENDOZA </t>
  </si>
  <si>
    <t>IC-15129</t>
  </si>
  <si>
    <t xml:space="preserve">Fact#: 371954 Rec#: 20385 ESTUPIÑAN BAJAÑA JORDAN EDWARD </t>
  </si>
  <si>
    <t>IC-15128</t>
  </si>
  <si>
    <t xml:space="preserve">Fact#: 361793-364345-366918 Rec#: 20384 VERA GONZALEZ JOSE ANTONIO </t>
  </si>
  <si>
    <t>IC-15127</t>
  </si>
  <si>
    <t xml:space="preserve">Fact#: 372754 Rec#: 20383 MONTEALEGRE PEDRO JOAQUIN </t>
  </si>
  <si>
    <t>IC-15126</t>
  </si>
  <si>
    <t xml:space="preserve">Fact#: 371893 Rec#: 20382 NEY AQUILES APOLINARIO RODRIGUEZ </t>
  </si>
  <si>
    <t>IC-15125</t>
  </si>
  <si>
    <t xml:space="preserve">Fact#: 367080-369705-372373 Rec#: 34500 ECHEVERRIA MATA ALVARO DANIEL </t>
  </si>
  <si>
    <t>IC-15124</t>
  </si>
  <si>
    <t xml:space="preserve">Fact#: 371389 Rec#: 34499 LOURDES JANET BRITO GUILLEN </t>
  </si>
  <si>
    <t>IC-15123</t>
  </si>
  <si>
    <t xml:space="preserve">Fact#: 373521 Rec#: 34498 ASOC. DE PROPIETARIOS URB. VIA AL SOL </t>
  </si>
  <si>
    <t>IC-15122</t>
  </si>
  <si>
    <t xml:space="preserve">Fact#: 373529 Rec#: 34497 ASOC. PRO. NEW YORK 12 DE SEPTIEMBRE </t>
  </si>
  <si>
    <t>IC-15121</t>
  </si>
  <si>
    <t xml:space="preserve">Fact#: 373522 Rec#: 34496 ASOC. PRO. NEW YORK 12 DE SEPTIEMBRE </t>
  </si>
  <si>
    <t>IC-15120</t>
  </si>
  <si>
    <t xml:space="preserve">Fact#: 372164 Rec#: 34494 JARAMILLO RIVERA WILLIAN ADOLFO </t>
  </si>
  <si>
    <t>IC-15106</t>
  </si>
  <si>
    <t xml:space="preserve">Fact#: 372622 Rec#: 34493 ROMERO ROMERO JANETT VICTORIA </t>
  </si>
  <si>
    <t>IC-15105</t>
  </si>
  <si>
    <t>N/D PACIFICO TRANSF. CANCELACIÓN DE FACTURA#6976277 CNEL EP</t>
  </si>
  <si>
    <t>N/D PACIFICO TRANSF. CANCELACIÓN DE FACTURA#7068786 CNEL EP</t>
  </si>
  <si>
    <t>N/D PACIFICO TRANSF. CANCELACIÓN DE FACTURA#6942840 CNEL EP</t>
  </si>
  <si>
    <t xml:space="preserve">Fact#: 370341-372993 Rec#: 34505 ALZAMORA BATALLA BLANCA LEONOR </t>
  </si>
  <si>
    <t>IC-15159</t>
  </si>
  <si>
    <t>Fact#: 371308 Rec#: 34495 Corporación Nacional de Telecomunicaciones-CNT EP</t>
  </si>
  <si>
    <t>IC-15107</t>
  </si>
  <si>
    <t xml:space="preserve">Fact#: 5503 Rec#: 20381 SALINAS GONZALEZ JAIME PATRICIO </t>
  </si>
  <si>
    <t>IC-15103</t>
  </si>
  <si>
    <t xml:space="preserve">Fact#: 371227-373935 Rec#: 20380 BAUMAN  </t>
  </si>
  <si>
    <t>IC-15102</t>
  </si>
  <si>
    <t xml:space="preserve">Fact#: 372088 Rec#: 20379 CASTRO DORADO MARJORIE LUCIA </t>
  </si>
  <si>
    <t>IC-15101</t>
  </si>
  <si>
    <t xml:space="preserve">Fact#: 372007 Rec#: 20378 DEL VALLE MONTECE SELENA MARIBEL </t>
  </si>
  <si>
    <t>IC-15100</t>
  </si>
  <si>
    <t xml:space="preserve">Fact#: 369346-372015 Rec#: 20377 SALTOS RODRIGUEZ ANDREA EDITH </t>
  </si>
  <si>
    <t>IC-15099</t>
  </si>
  <si>
    <t xml:space="preserve">Fact#: 373800 Rec#: 20376 REX PLASTICS S.A.  </t>
  </si>
  <si>
    <t>IC-15098</t>
  </si>
  <si>
    <t xml:space="preserve">Fact#: 366930-369559-372231 Rec#: 20375 ESCOBAR HERRERA EDISON EDUARDO </t>
  </si>
  <si>
    <t>IC-15097</t>
  </si>
  <si>
    <t xml:space="preserve">Fact#: 373956 Rec#: 20374 ASESORAMIENTO GLOBAL INTEGRAL ABOGADOS ABBHV S.A.  </t>
  </si>
  <si>
    <t>IC-15096</t>
  </si>
  <si>
    <t xml:space="preserve">Fact#: 370515-373159 Rec#: 20373 APONTE GONZALEZ MARJORIE VANESSA </t>
  </si>
  <si>
    <t>IC-15095</t>
  </si>
  <si>
    <t xml:space="preserve">Fact#: 371735 Rec#: 20372 NUBE MARLENE GONZALEZ CASTILLO </t>
  </si>
  <si>
    <t>IC-15094</t>
  </si>
  <si>
    <t xml:space="preserve">Fact#: 370034-372689 Rec#: 20371 MORAN MOSQUERA JORGE RAMON </t>
  </si>
  <si>
    <t>IC-15093</t>
  </si>
  <si>
    <t xml:space="preserve">Fact#: 5326-5566 Rec#: 20370 PEÑARANDA VILLALTA JORGE ABRAHAN </t>
  </si>
  <si>
    <t>IC-15092</t>
  </si>
  <si>
    <t xml:space="preserve">Fact#: 372327 Rec#: 20369 PEZO MALDONADO CECILIA FERNANDA </t>
  </si>
  <si>
    <t>IC-15091</t>
  </si>
  <si>
    <t xml:space="preserve">Fact#: 366303-368950-371612 Rec#: 20368 FAUSTO HENRY ZAMBRANO VERA </t>
  </si>
  <si>
    <t>IC-15090</t>
  </si>
  <si>
    <t xml:space="preserve">Fact#: 369756-372426 Rec#: 20367 RAMOS PACHAY JOSE MANUEL </t>
  </si>
  <si>
    <t>IC-15089</t>
  </si>
  <si>
    <t xml:space="preserve">Fact#: 371800 Rec#: 20366 JOSELYNE VIVIANA MORA ARRIAGA </t>
  </si>
  <si>
    <t>IC-15088</t>
  </si>
  <si>
    <t xml:space="preserve">Fact#: 373324 Rec#: 20365 COELLO BONES PORFIRIA PETITA </t>
  </si>
  <si>
    <t>IC-15087</t>
  </si>
  <si>
    <t xml:space="preserve">Fact#: 372229 Rec#: 20364 AGUIRRE HURTADO KATHERINE ELIZABETH </t>
  </si>
  <si>
    <t>IC-15086</t>
  </si>
  <si>
    <t xml:space="preserve">Fact#: 373056 Rec#: 20363 MATEO SANTILLAN FERNANDO XAVIER </t>
  </si>
  <si>
    <t>IC-15085</t>
  </si>
  <si>
    <t xml:space="preserve">Fact#: 371401 Rec#: 20362 SANDRA PATRICIA MOREJON LLANOS </t>
  </si>
  <si>
    <t>IC-15084</t>
  </si>
  <si>
    <t xml:space="preserve">Fact#: 370154-372810 Rec#: 20361 ZAMBRANO RODRIGUEZ JESUS ALBERTO </t>
  </si>
  <si>
    <t>IC-15083</t>
  </si>
  <si>
    <t xml:space="preserve">Fact#: 373287 Rec#: 34492 GALEANO GARCIA LUIS ENRIQUE </t>
  </si>
  <si>
    <t>IC-15082</t>
  </si>
  <si>
    <t xml:space="preserve">Fact#: 5538 Rec#: 34491 ALVAREZ MOLINA PAUL ALEJANDRO </t>
  </si>
  <si>
    <t>IC-15081</t>
  </si>
  <si>
    <t xml:space="preserve">Fact#: 369445-372117 Rec#: 34490 MORAN CABELLO JUSUETH WENSTLAND </t>
  </si>
  <si>
    <t>IC-15080</t>
  </si>
  <si>
    <t xml:space="preserve">Fact#: 373303 Rec#: 34489 URQUIZA SALCEDO PATRICIA DEL ROCIO </t>
  </si>
  <si>
    <t>IC-15079</t>
  </si>
  <si>
    <t xml:space="preserve">Fact#: 371158-373866 Rec#: 34488 SERVICIO DE OFICINA COMPUTARIZADO SEROFICOM S.A. </t>
  </si>
  <si>
    <t>IC-15078</t>
  </si>
  <si>
    <t xml:space="preserve">Fact#: 373373 Rec#: 34487 COELLO PANCHANA SAMUEL ISAAC </t>
  </si>
  <si>
    <t>IC-15077</t>
  </si>
  <si>
    <t xml:space="preserve">Fact#: 371394 Rec#: 34486 FERNANDO GABRIEL AVILES USCOCOVICH </t>
  </si>
  <si>
    <t>IC-15076</t>
  </si>
  <si>
    <t xml:space="preserve">Fact#: 372571 Rec#: 34485 ALFREDO GEOVANNY SANCHEZ BENAVIDES </t>
  </si>
  <si>
    <t>IC-15075</t>
  </si>
  <si>
    <t xml:space="preserve">Fact#: 373020 Rec#: 34484 SOLEDISPA CHIPRE SANDRA GISELA </t>
  </si>
  <si>
    <t>IC-15074</t>
  </si>
  <si>
    <t xml:space="preserve">Fact#: 370103-372757 Rec#: 34483 MARTINEZ PUGA XAVIER ENRRIQUE </t>
  </si>
  <si>
    <t>IC-15073</t>
  </si>
  <si>
    <t xml:space="preserve">Fact#: 373541 Rec#: 34482 LG ELECTRONICS PANAMA S.A </t>
  </si>
  <si>
    <t>IC-15050</t>
  </si>
  <si>
    <t xml:space="preserve">Fact#: 373084 Rec#: 20360 CUESTA CORTEZ ANTONIO JOSE </t>
  </si>
  <si>
    <t>IC-15028</t>
  </si>
  <si>
    <t xml:space="preserve">Fact#: 370388-373038 Rec#: 20359 PLAZA ROSALES OSCAR JAVIER </t>
  </si>
  <si>
    <t>IC-15027</t>
  </si>
  <si>
    <t xml:space="preserve">Fact#: 366623-369261-371926 Rec#: 20358 MINCHALA ZAMBRANO TOBIA ANDRES </t>
  </si>
  <si>
    <t>IC-15026</t>
  </si>
  <si>
    <t xml:space="preserve">Fact#: 370699-373352 Rec#: 20357 LOOR PERERO MARIANA MARLENE </t>
  </si>
  <si>
    <t>IC-15025</t>
  </si>
  <si>
    <t xml:space="preserve">Fact#: 372762 Rec#: 20356 LOOR MATEO OLGA MERCEDES </t>
  </si>
  <si>
    <t>IC-15024</t>
  </si>
  <si>
    <t xml:space="preserve">Fact#: 371646 Rec#: 20355 RUBEN ESTEBAN URRUTIA VINUEZA </t>
  </si>
  <si>
    <t>IC-15023</t>
  </si>
  <si>
    <t xml:space="preserve">Fact#: 370778-373434 Rec#: 20354 MENDOZA CAGUA VICTOR MANUEL </t>
  </si>
  <si>
    <t>IC-15022</t>
  </si>
  <si>
    <t xml:space="preserve">Fact#: 368924-371586 Rec#: 20353 NUBIA CICELY LOPEZ CONTRERAS </t>
  </si>
  <si>
    <t>IC-15021</t>
  </si>
  <si>
    <t xml:space="preserve">Fact#: 369963-372621 Rec#: 20352 AGUAYO SOLORZANO JOEL GEOVANNY </t>
  </si>
  <si>
    <t>IC-15020</t>
  </si>
  <si>
    <t xml:space="preserve">Fact#: 373277 Rec#: 20351 SARANGO VALDIVIEZO JENY ELIZABETH </t>
  </si>
  <si>
    <t>IC-15019</t>
  </si>
  <si>
    <t xml:space="preserve">Fact#: 371754 Rec#: 20350 HOLGER ALFREDO TOMALA DE LA ROSA </t>
  </si>
  <si>
    <t>IC-15018</t>
  </si>
  <si>
    <t xml:space="preserve">Fact#: 370430-373075 Rec#: 20349 BAQUE VILLALVA MAXIMO ABELARDO </t>
  </si>
  <si>
    <t>IC-15017</t>
  </si>
  <si>
    <t xml:space="preserve">Fact#: 362146-364690-367259 Rec#: 20348 LARA MARURI SANDRA ELIZABETH </t>
  </si>
  <si>
    <t>IC-15016</t>
  </si>
  <si>
    <t xml:space="preserve">Fact#: 372865 Rec#: 20347 SILVA ESPINOZA CARLOTA ELIZABETH </t>
  </si>
  <si>
    <t>IC-15015</t>
  </si>
  <si>
    <t xml:space="preserve">Fact#: 369543-372213 Rec#: 20346 PINCAY SILVA FERNANDO RAFAEL </t>
  </si>
  <si>
    <t>IC-15014</t>
  </si>
  <si>
    <t xml:space="preserve">Fact#: 369276-371941 Rec#: 34481 IBAÑEZ VASCONES MARIA CECILIA </t>
  </si>
  <si>
    <t>IC-15037</t>
  </si>
  <si>
    <t xml:space="preserve">Fact#: 371847 Rec#: 20345 ERIKA KATHERINE HANSEN VIK TORRES </t>
  </si>
  <si>
    <t>IC-15013</t>
  </si>
  <si>
    <t xml:space="preserve">Fact#: 370788-373443 Rec#: 20344 ALVARADO RODRIGUEZ MARIA FERNANDA </t>
  </si>
  <si>
    <t>IC-15012</t>
  </si>
  <si>
    <t xml:space="preserve">Fact#: 5379-5628 Rec#: 20343 AGUILAR ECHEVERRIA LUIS FERNANDO </t>
  </si>
  <si>
    <t>IC-15011</t>
  </si>
  <si>
    <t xml:space="preserve">Fact#: 369505-372176 Rec#: 20342 PENA PAREDES PEDRO PABLO </t>
  </si>
  <si>
    <t>IC-15010</t>
  </si>
  <si>
    <t xml:space="preserve">Fact#: 371746 Rec#: 20341 JAVIER FEDERICO VILLON ANASTACIO </t>
  </si>
  <si>
    <t>IC-15009</t>
  </si>
  <si>
    <t xml:space="preserve">Fact#: 369173-371838 Rec#: 20340 VILMA NINFA MORA MORA </t>
  </si>
  <si>
    <t>IC-15008</t>
  </si>
  <si>
    <t xml:space="preserve">Fact#: 373517 Rec#: 20339 CASTRO CABEZAS WILSON RICARDO </t>
  </si>
  <si>
    <t>IC-15007</t>
  </si>
  <si>
    <t xml:space="preserve">Fact#: 369613-372280 Rec#: 20338 AGUIRRE CIRIO RIGOBERTO FRANCISCO </t>
  </si>
  <si>
    <t>IC-15006</t>
  </si>
  <si>
    <t>N/D PACIFICO TRANSF. CANCELACIÓN DE FACTURAS#181442515, #181442516, #181442517, #181442518, #181442519 CNT EP</t>
  </si>
  <si>
    <t xml:space="preserve">Fact#: 368215-370864 Rec#: 35204 JORGE RODRIGUEZ Y DUQUE </t>
  </si>
  <si>
    <t>IC-19387</t>
  </si>
  <si>
    <t xml:space="preserve">Fact#: 369467-372136 Rec#: 34480 ARIAS SALAZAR KATHERINE JUSETH </t>
  </si>
  <si>
    <t>IC-15036</t>
  </si>
  <si>
    <t xml:space="preserve">Fact#: 372255 Rec#: 34479 REIMBERG BADUY PETER PAUL </t>
  </si>
  <si>
    <t>IC-15035</t>
  </si>
  <si>
    <t xml:space="preserve">Fact#: 373893 Rec#: 34478 ADMINASES S A </t>
  </si>
  <si>
    <t>IC-15034</t>
  </si>
  <si>
    <t xml:space="preserve">Fact#: 372259 Rec#: 34477 SILVA ARMAS MARIA TERESA </t>
  </si>
  <si>
    <t>IC-15033</t>
  </si>
  <si>
    <t xml:space="preserve">Fact#: 373533 Rec#: 34476 ASOCIACION DE PROPIETARIOS III ETAPA LONDRES </t>
  </si>
  <si>
    <t>IC-15032</t>
  </si>
  <si>
    <t xml:space="preserve">Fact#: 370769-373425 Rec#: 34475 GRANDA JATIVA MONICA ROSANA </t>
  </si>
  <si>
    <t>IC-15031</t>
  </si>
  <si>
    <t xml:space="preserve">Fact#: 372044 Rec#: 34474 HERRERA DIAZ HIALINA AMALIA DE LAS ROSAS </t>
  </si>
  <si>
    <t>IC-15030</t>
  </si>
  <si>
    <t xml:space="preserve">Fact#: 373809 Rec#: 34473 DULCOSTA S.A. </t>
  </si>
  <si>
    <t>IC-15029</t>
  </si>
  <si>
    <t xml:space="preserve">Fact#: 373217 Rec#: 20337 TRIVINO ANDRADE JUAN SEBASTIAN </t>
  </si>
  <si>
    <t>IC-15005</t>
  </si>
  <si>
    <t xml:space="preserve">Fact#: 366704-369340-372008 Rec#: 20336 CABEZA BENITEZ MONSERRATE FATIMA </t>
  </si>
  <si>
    <t>IC-15004</t>
  </si>
  <si>
    <t xml:space="preserve">Fact#: 373141 Rec#: 20335 ROURA SEMINARIO MARIA LEONOR </t>
  </si>
  <si>
    <t>IC-15003</t>
  </si>
  <si>
    <t xml:space="preserve">Fact#: 373730 Rec#: 20334 R.C.N CONSTRUCIONES S.A </t>
  </si>
  <si>
    <t>IC-15002</t>
  </si>
  <si>
    <t xml:space="preserve">Fact#: 373729 Rec#: 20333 R.C.N CONSTRUCIONES S.A </t>
  </si>
  <si>
    <t>IC-15001</t>
  </si>
  <si>
    <t xml:space="preserve">Fact#: 369817-372483 Rec#: 20332 AGILA MALDONADO MANUEL HORACIO </t>
  </si>
  <si>
    <t>IC-15000</t>
  </si>
  <si>
    <t xml:space="preserve">Fact#: 366331-368979-371642 Rec#: 20331 ANGELICA KATTY CALDERON BARRIOS </t>
  </si>
  <si>
    <t>IC-14999</t>
  </si>
  <si>
    <t xml:space="preserve">Fact#: 367248-369865-372526 Rec#: 20330 MACIAS PENAFIEL KATTY MARIBEL </t>
  </si>
  <si>
    <t>IC-14998</t>
  </si>
  <si>
    <t xml:space="preserve">Fact#: 373805 Rec#: 20329 SOLIS REYES OMAR MICHAEL </t>
  </si>
  <si>
    <t>IC-14997</t>
  </si>
  <si>
    <t xml:space="preserve">Fact#: 373847 Rec#: 20328 PAN ZI </t>
  </si>
  <si>
    <t>IC-14996</t>
  </si>
  <si>
    <t xml:space="preserve">Fact#: 373848 Rec#: 20327 PAN ZI </t>
  </si>
  <si>
    <t>IC-14995</t>
  </si>
  <si>
    <t xml:space="preserve">Fact#: 370131-372787 Rec#: 20326 LANDA SANCHEZ JAZMIN ALEXANDRA </t>
  </si>
  <si>
    <t>IC-14994</t>
  </si>
  <si>
    <t xml:space="preserve">Fact#: 373455 Rec#: 20325 QUINTO MARTINEZ JOSE RICARDO </t>
  </si>
  <si>
    <t>IC-14993</t>
  </si>
  <si>
    <t xml:space="preserve">Fact#: 371805 Rec#: 20324 EDUARDO CAMPOSANO ULLOA </t>
  </si>
  <si>
    <t>IC-14992</t>
  </si>
  <si>
    <t xml:space="preserve">Fact#: 370768-373423 Rec#: 20323 ORTEGA CORNEJO CARLOS NILO </t>
  </si>
  <si>
    <t>IC-14991</t>
  </si>
  <si>
    <t xml:space="preserve">Fact#: 370701-373353 Rec#: 20322 QUIÑONEZ PINARGOTE FRANKLIN HIPOLITO </t>
  </si>
  <si>
    <t>IC-14990</t>
  </si>
  <si>
    <t xml:space="preserve">Fact#: 5222-5468 Rec#: 20321 SILVA REA OLIVO AMADO </t>
  </si>
  <si>
    <t>IC-14989</t>
  </si>
  <si>
    <t xml:space="preserve">Fact#: 369524-372196 Rec#: 20320 VALLE GONZALEZ LIDIA ELIZABETH </t>
  </si>
  <si>
    <t>IC-14988</t>
  </si>
  <si>
    <t xml:space="preserve">Fact#: 358567-361102-363658 Rec#: 20319 MABEL EMMA VALVERDE VULGARIN </t>
  </si>
  <si>
    <t>IC-14987</t>
  </si>
  <si>
    <t xml:space="preserve">Fact#: 373445 Rec#: 20318 LOPEZ INTRIAGO MARIA MICHELLE </t>
  </si>
  <si>
    <t>IC-14986</t>
  </si>
  <si>
    <t xml:space="preserve">Fact#: 370057-372712 Rec#: 20317 ARAUJO AGUIRRE JUAN JOSE </t>
  </si>
  <si>
    <t>IC-14985</t>
  </si>
  <si>
    <t xml:space="preserve">Fact#: 373021 Rec#: 20316 PAREDES LOPEZ MARIA PIEDAD </t>
  </si>
  <si>
    <t>IC-14984</t>
  </si>
  <si>
    <t xml:space="preserve">Fact#: 5621 Rec#: 34472 CABEZAS GUERRA MARIA DEL CARMEN </t>
  </si>
  <si>
    <t>IC-14983</t>
  </si>
  <si>
    <t xml:space="preserve">Fact#: 356920-359383-361911-364460 Rec#: 34471 PENA MENDOZA JEFFERSON RAFAEL </t>
  </si>
  <si>
    <t>IC-14982</t>
  </si>
  <si>
    <t>Fact#: 373728 Rec#: 20309 SOLUCIONES GLOBALES S.A GLOBFAST</t>
  </si>
  <si>
    <t>IC-15737</t>
  </si>
  <si>
    <t>Fact#: 373727 Rec#: 20310 SOLUCIONES GLOBALES S.A GLOBFAST</t>
  </si>
  <si>
    <t>IC-15736</t>
  </si>
  <si>
    <t xml:space="preserve">Fact#: 373564 Rec#: 34470 SOLUCIONES SEGURAS S.A </t>
  </si>
  <si>
    <t>IC-14960</t>
  </si>
  <si>
    <t xml:space="preserve">Fact#: 366770-369406 Rec#: 34469 MACIAS PERUGACHI OSCAR ROLANDO </t>
  </si>
  <si>
    <t>IC-14959</t>
  </si>
  <si>
    <t>Fact#: 371356 Rec#: 34468 LINO MARTIN  BRITO BRITO</t>
  </si>
  <si>
    <t>IC-14949</t>
  </si>
  <si>
    <t xml:space="preserve">Fact#: 372725 Rec#: 34467 CASTRO ESPINALES LUCELINA PRIMITIVA </t>
  </si>
  <si>
    <t>IC-14948</t>
  </si>
  <si>
    <t xml:space="preserve">Fact#: 368532-371179-373887 Rec#: 34466 PRETOMEL S.A.  </t>
  </si>
  <si>
    <t>IC-14947</t>
  </si>
  <si>
    <t xml:space="preserve">Fact#: 371604 Rec#: 34465 EDISON GEOVANNY MEDINA SANGOLUISA </t>
  </si>
  <si>
    <t>IC-14946</t>
  </si>
  <si>
    <t xml:space="preserve">Fact#: 5447 Rec#: 34464 GUATEMAL COLIMBA JUAN BAUTISTA </t>
  </si>
  <si>
    <t>IC-14945</t>
  </si>
  <si>
    <t xml:space="preserve">Fact#: 373948 Rec#: 34463 CENTRO EDUCATIVO EL ATENEO S.A. C.U.T.E.S.A. </t>
  </si>
  <si>
    <t>IC-14944</t>
  </si>
  <si>
    <t xml:space="preserve">Fact#: 371560 Rec#: 34462 HENRY LENY BETANCOURT VITERI </t>
  </si>
  <si>
    <t>IC-14943</t>
  </si>
  <si>
    <t xml:space="preserve">Fact#: 365661-368291-370939 Rec#: 34461 SERVICITY C A </t>
  </si>
  <si>
    <t>IC-14942</t>
  </si>
  <si>
    <t xml:space="preserve">Fact#: 372246 Rec#: 34460 UBILLA MORAN MARIANA JACQUELINE </t>
  </si>
  <si>
    <t>IC-14941</t>
  </si>
  <si>
    <t xml:space="preserve">Fact#: 373763 Rec#: 34459 RAMIREZ TAMAYO ENMA MERCEDES </t>
  </si>
  <si>
    <t>IC-14940</t>
  </si>
  <si>
    <t xml:space="preserve">Fact#: 373768 Rec#: 34458 RAMIREZ TAMAYO ENMA MERCEDES </t>
  </si>
  <si>
    <t>IC-14939</t>
  </si>
  <si>
    <t xml:space="preserve">Fact#: 371424 Rec#: 34457 CARMEN NARCISA  JURADO PAREDES </t>
  </si>
  <si>
    <t>IC-14938</t>
  </si>
  <si>
    <t xml:space="preserve">Fact#: 371600 Rec#: 34456 MIRIAM ANTONIETA MARIDUEÑA VALENZUELA </t>
  </si>
  <si>
    <t>IC-14937</t>
  </si>
  <si>
    <t xml:space="preserve">Fact#: 322083-324823-327595-330392-333272-336215-339163-342158-345682-348185 Rec#: 20315 TINOCO ESPINOZA DIONICIO LUCIANO </t>
  </si>
  <si>
    <t>IC-14936</t>
  </si>
  <si>
    <t xml:space="preserve">Fact#: 369909-372568 Rec#: 20314 SANCHEZ CASTELLANO GLADYS MARICELA </t>
  </si>
  <si>
    <t>IC-14935</t>
  </si>
  <si>
    <t xml:space="preserve">Fact#: 373274 Rec#: 20313 CARRERA MOYANO DEMETRIO ARNOLDO </t>
  </si>
  <si>
    <t>IC-14934</t>
  </si>
  <si>
    <t xml:space="preserve">Fact#: 372503 Rec#: 20312 BHURANI SUMEET </t>
  </si>
  <si>
    <t>IC-14933</t>
  </si>
  <si>
    <t xml:space="preserve">Fact#: 361615-364172-366750 Rec#: 20311 ARIAS RIVERA SONIA CARMEN </t>
  </si>
  <si>
    <t>IC-14932</t>
  </si>
  <si>
    <t xml:space="preserve">Fact#: 370497-373140 Rec#: 20308 AYOVI CAICEDO TANYA DENISE </t>
  </si>
  <si>
    <t>IC-14929</t>
  </si>
  <si>
    <t xml:space="preserve">Fact#: 373834 Rec#: 20307 BRODERIN S.A  </t>
  </si>
  <si>
    <t>IC-14928</t>
  </si>
  <si>
    <t xml:space="preserve">Fact#: 372791 Rec#: 20306 CUEVA VEGA EFREN </t>
  </si>
  <si>
    <t>IC-14927</t>
  </si>
  <si>
    <t xml:space="preserve">Fact#: 371724 Rec#: 20305 MICHAEL MAURICIO MORLA MERO </t>
  </si>
  <si>
    <t>IC-14926</t>
  </si>
  <si>
    <t xml:space="preserve">Fact#: 371957 Rec#: 20304 ORTIZ CARRILLO ROBERTO JAVIER </t>
  </si>
  <si>
    <t>IC-14925</t>
  </si>
  <si>
    <t xml:space="preserve">Fact#: 373256 Rec#: 20303 SOLORZANO MURILLO WILLIAM WILFRIDO </t>
  </si>
  <si>
    <t>IC-14924</t>
  </si>
  <si>
    <t xml:space="preserve">Fact#: 369697-372366 Rec#: 20302 BORJA MESIAS SEGUNDO ALFREDO </t>
  </si>
  <si>
    <t>IC-14923</t>
  </si>
  <si>
    <t xml:space="preserve">Fact#: 1142-803-956 Rec#: 20301 GARCIA GUERRERO SEGUNDO GUSTAVO </t>
  </si>
  <si>
    <t>IC-14922</t>
  </si>
  <si>
    <t xml:space="preserve">Fact#: 369700-372368 Rec#: 20300 GUADALUPE REMACHE SILVIA FABIOLA </t>
  </si>
  <si>
    <t>IC-14921</t>
  </si>
  <si>
    <t xml:space="preserve">Fact#: 370946-373661 Rec#: 20299 GAMFOOD S.A. </t>
  </si>
  <si>
    <t>IC-14920</t>
  </si>
  <si>
    <t xml:space="preserve">Fact#: 373751 Rec#: 20298 SAKURA HATSUMI INTERNACIONAL EXPORTADORA S.A </t>
  </si>
  <si>
    <t>IC-14919</t>
  </si>
  <si>
    <t xml:space="preserve">Fact#: 373943 Rec#: 20297 SAKURA HATSUMI INTERNACIONAL EXPORTADORA S.A </t>
  </si>
  <si>
    <t>IC-14918</t>
  </si>
  <si>
    <t xml:space="preserve">Fact#: 371998 Rec#: 20296 AGUILAR AVILES ANDREA CAROLINA </t>
  </si>
  <si>
    <t>IC-14917</t>
  </si>
  <si>
    <t xml:space="preserve">Fact#: 373221 Rec#: 20295 BERMUDEZ COROZO DIANA ELIZABETH </t>
  </si>
  <si>
    <t>IC-14916</t>
  </si>
  <si>
    <t xml:space="preserve">Fact#: 369141-371806 Rec#: 20294 ANDREA DEL PILAR LOOR SUAREZ </t>
  </si>
  <si>
    <t>IC-14915</t>
  </si>
  <si>
    <t xml:space="preserve">Fact#: 5504 Rec#: 20293 CHAVEZ ZAMBRANO BRYAN SEBASTIAN </t>
  </si>
  <si>
    <t>IC-14914</t>
  </si>
  <si>
    <t xml:space="preserve">Fact#: 371599 Rec#: 20292 CINDY LORENA BAJAÑA BELTRAN </t>
  </si>
  <si>
    <t>IC-14913</t>
  </si>
  <si>
    <t xml:space="preserve">Fact#: 371858 Rec#: 20291 LUIS ENRIQUE APOLINARIO ROJAS </t>
  </si>
  <si>
    <t>IC-14912</t>
  </si>
  <si>
    <t xml:space="preserve">Fact#: 370620-373282 Rec#: 20290 PANTA MURILLO DELIA ESTHER </t>
  </si>
  <si>
    <t>IC-14911</t>
  </si>
  <si>
    <t xml:space="preserve">Fact#: 360793-363338-365927 Rec#: 20289 MORILLO GRIBORIO JUAN PABLO </t>
  </si>
  <si>
    <t>IC-14910</t>
  </si>
  <si>
    <t xml:space="preserve">Fact#: 369934-372593 Rec#: 20288 CASTRO SAENZ DIANA INDIRA </t>
  </si>
  <si>
    <t>IC-14909</t>
  </si>
  <si>
    <t xml:space="preserve">Fact#: 371633 Rec#: 20287 UBALDO HELIODORO MOTOCHE MEDINA </t>
  </si>
  <si>
    <t>IC-14908</t>
  </si>
  <si>
    <t xml:space="preserve">Fact#: 365054-367615-370223 Rec#: 20286 MONTOYA LEON DARWIN SANTIAGO </t>
  </si>
  <si>
    <t>IC-14907</t>
  </si>
  <si>
    <t xml:space="preserve">Fact#: 372491 Rec#: 20285 BORBOR MORENO LUIS ANTONIO </t>
  </si>
  <si>
    <t>IC-14906</t>
  </si>
  <si>
    <t xml:space="preserve">Fact#: 370111-372766 Rec#: 20284 RIZZO BASTIDAS CECILIA ELIZABETH </t>
  </si>
  <si>
    <t>IC-14905</t>
  </si>
  <si>
    <t xml:space="preserve">Fact#: 369974-372632 Rec#: 20283 BASANTES CHILUIZA RAUL </t>
  </si>
  <si>
    <t>IC-14904</t>
  </si>
  <si>
    <t xml:space="preserve">Fact#: 372148 Rec#: 20282 MENDEZ VILLON CARMEN MARISOL </t>
  </si>
  <si>
    <t>IC-14903</t>
  </si>
  <si>
    <t>Fact#: 373988 Rec#: 34454 LINO MARTIN  BRITO BRITO</t>
  </si>
  <si>
    <t>IC-14851</t>
  </si>
  <si>
    <t xml:space="preserve">Fact#: 370927 Rec#: 34453 SOLUCIONESVERDES S A </t>
  </si>
  <si>
    <t>IC-14850</t>
  </si>
  <si>
    <t xml:space="preserve">Fact#: 373286 Rec#: 34451 AVILES GOMEZ FRANCISCO WILSON </t>
  </si>
  <si>
    <t>IC-14846</t>
  </si>
  <si>
    <t>VISA - MASTERCARD - PACIFICARD CANCELACION DEBITO TARJETAS GUAYAQUIL-PAGO DE FACT 372841- 371965- 371785- 372854- 371533  - 373208- 372514- 371789- 372874- 371567- 370330- 372982- 5562- 373329- 373573- 373647- 373648- 373655 POR DEP EN CTA #DOC 1945</t>
  </si>
  <si>
    <t>VISA - MASTERCARD - PACIFICARD CANCELACION DEBITO TARJETAS GUAYAQUIL - PAGO DE FACT 373368</t>
  </si>
  <si>
    <t>AMERICAN EXPRESS CANCELACION DEBITO TARJETAS GUAYAQUIL-PAGO DE FACT 371764- 372904- 373013- 372620- 372855- 372961- 372930- 372693- 371973  - 372523- 372615- 371852- 372487- 372217- 373292- 373471- 372941- 372884- 373091  - 373196- 373339- 372670- 372812</t>
  </si>
  <si>
    <t xml:space="preserve">Fact#: 373890 Rec#: 34455 REPROLIMIT CIA.LTDA  </t>
  </si>
  <si>
    <t>IC-14883</t>
  </si>
  <si>
    <t xml:space="preserve">Fact#: 373793 Rec#: 34452 MARRIOTT S.A  </t>
  </si>
  <si>
    <t>IC-14849</t>
  </si>
  <si>
    <t xml:space="preserve">Fact#: 366316-368963-371625 Rec#: 34450 MARIA ELENA QUISHPILLO PAGUAY </t>
  </si>
  <si>
    <t>IC-14790</t>
  </si>
  <si>
    <t xml:space="preserve">Fact#: 369863-372525 Rec#: 34449 TRIVINO MORLA CARLOS ERNESTO </t>
  </si>
  <si>
    <t>IC-14789</t>
  </si>
  <si>
    <t xml:space="preserve">Fact#: 371967 Rec#: 34448 QUINTO BAZAN JOHNN HENRY </t>
  </si>
  <si>
    <t>IC-14787</t>
  </si>
  <si>
    <t xml:space="preserve">Fact#: 369890-372548 Rec#: 34447 MORA REYES JOSE FRANK </t>
  </si>
  <si>
    <t>IC-14786</t>
  </si>
  <si>
    <t xml:space="preserve">Fact#: 368769-371436 Rec#: 34446 TANNIA ELIZABETH  CARRERA CALDERON </t>
  </si>
  <si>
    <t>IC-14785</t>
  </si>
  <si>
    <t xml:space="preserve">Fact#: 371673 Rec#: 34445 ALFREDO GEOVANNY SANCHEZ BENAVIDES </t>
  </si>
  <si>
    <t>IC-14784</t>
  </si>
  <si>
    <t xml:space="preserve">Fact#: 371955 Rec#: 34444 TENENUELA CEPEDA MARIA MANUELA </t>
  </si>
  <si>
    <t>IC-14783</t>
  </si>
  <si>
    <t xml:space="preserve">Fact#: 370999-373712 Rec#: 34443 TECNOLOGIAS DE BUSINESS S.A  TECBUSINESS </t>
  </si>
  <si>
    <t>IC-14782</t>
  </si>
  <si>
    <t xml:space="preserve">Fact#: 371011-373723 Rec#: 34442 DELGADO VINTIMILLA CARLOS FERNANDO </t>
  </si>
  <si>
    <t>IC-14781</t>
  </si>
  <si>
    <t xml:space="preserve">Fact#: 372769 Rec#: 34441 SALTOS MATA FILADELFO VLADIMIR </t>
  </si>
  <si>
    <t>IC-14780</t>
  </si>
  <si>
    <t xml:space="preserve">Fact#: 371732 Rec#: 20281 CESAR ORLANDO VALLEJO VERA </t>
  </si>
  <si>
    <t>IC-14767</t>
  </si>
  <si>
    <t xml:space="preserve">Fact#: 371887 Rec#: 20280 JUVIKA JOHANNA CABUYALES HUACON </t>
  </si>
  <si>
    <t>IC-14766</t>
  </si>
  <si>
    <t xml:space="preserve">Fact#: 372096 Rec#: 20279 CAZAR ERAZO RODRIGO ARTURO </t>
  </si>
  <si>
    <t>IC-14765</t>
  </si>
  <si>
    <t xml:space="preserve">Fact#: 373980 Rec#: 20278 SILVA ALVARADO JEAN CARLOS </t>
  </si>
  <si>
    <t>IC-14764</t>
  </si>
  <si>
    <t xml:space="preserve">Fact#: 371461 Rec#: 20277 ARMANDO ROBERTO  YAGUAL BRITO </t>
  </si>
  <si>
    <t>IC-14763</t>
  </si>
  <si>
    <t xml:space="preserve">Fact#: 370577-373236 Rec#: 20276 SINCHE RIOFRIO NARCISA DEL CARMEN </t>
  </si>
  <si>
    <t>IC-14762</t>
  </si>
  <si>
    <t xml:space="preserve">Fact#: 368919-371582 Rec#: 20275 XIMENA DE LOURDES VASQUEZ HINOJOSA </t>
  </si>
  <si>
    <t>IC-14761</t>
  </si>
  <si>
    <t xml:space="preserve">Fact#: 372436 Rec#: 20274 FLORES GORDILLO LUIS EDUARDO </t>
  </si>
  <si>
    <t>IC-14760</t>
  </si>
  <si>
    <t xml:space="preserve">Fact#: 372596 Rec#: 20273 CABRERA GOMEZ MARTHA INES </t>
  </si>
  <si>
    <t>IC-14759</t>
  </si>
  <si>
    <t xml:space="preserve">Fact#: 366347-368994-371657 Rec#: 20272 ULISES MARTIN VARGAS FIGUEROA </t>
  </si>
  <si>
    <t>IC-14758</t>
  </si>
  <si>
    <t xml:space="preserve">Fact#: 364719-367287-369903 Rec#: 20271 VERA DOMINGUEZ JOSE MARCELO </t>
  </si>
  <si>
    <t>IC-14757</t>
  </si>
  <si>
    <t xml:space="preserve">Fact#: 371329 Rec#: 20270 LIDIA JUDITH OJEDA RUIZ </t>
  </si>
  <si>
    <t>IC-14756</t>
  </si>
  <si>
    <t xml:space="preserve">Fact#: 371977 Rec#: 20269 MORALES CASTRO SAMUEL </t>
  </si>
  <si>
    <t>IC-14755</t>
  </si>
  <si>
    <t xml:space="preserve">Fact#: 369091-371753 Rec#: 20268 JORJY JIMY RIVERA MONTIEL </t>
  </si>
  <si>
    <t>IC-14754</t>
  </si>
  <si>
    <t xml:space="preserve">Fact#: 373668 Rec#: 20267 DANILO ROMO LEROUX ZUÑIGA </t>
  </si>
  <si>
    <t>IC-14753</t>
  </si>
  <si>
    <t xml:space="preserve">Fact#: 371900 Rec#: 20266 GABRIEL CLEMENTE MEJIA MATA </t>
  </si>
  <si>
    <t>IC-14752</t>
  </si>
  <si>
    <t xml:space="preserve">Fact#: 370734-373390 Rec#: 20265 VELIZ ESPINIZA NORMA BEATRIZ </t>
  </si>
  <si>
    <t>IC-14751</t>
  </si>
  <si>
    <t xml:space="preserve">Fact#: 371484 Rec#: 20264 LOPEZ LOPEZ WASHINGTON FERMIN </t>
  </si>
  <si>
    <t>IC-14750</t>
  </si>
  <si>
    <t xml:space="preserve">Fact#: 373160 Rec#: 20263 BRAVO VILLAMAR JOHNNY VICENTE </t>
  </si>
  <si>
    <t>IC-14749</t>
  </si>
  <si>
    <t xml:space="preserve">Fact#: 372308 Rec#: 20262 JIMA BRAVO  JOSE FLORENCIO  </t>
  </si>
  <si>
    <t>IC-14748</t>
  </si>
  <si>
    <t xml:space="preserve">Fact#: 372673 Rec#: 20261 SANCHEZ PEREZ FRANCISCO ROBERTO </t>
  </si>
  <si>
    <t>IC-14747</t>
  </si>
  <si>
    <t xml:space="preserve">Fact#: 5232-5478 Rec#: 20260 CRUZ JOSE AMABLE </t>
  </si>
  <si>
    <t>IC-14746</t>
  </si>
  <si>
    <t xml:space="preserve">Fact#: 371902 Rec#: 20259 CARLOS GREGORIO HURTADO MOSQUERA </t>
  </si>
  <si>
    <t>IC-14745</t>
  </si>
  <si>
    <t xml:space="preserve">Fact#: 373224 Rec#: 20258 ALCIVAR BARZOLA LELY MARUJA </t>
  </si>
  <si>
    <t>IC-14744</t>
  </si>
  <si>
    <t xml:space="preserve">Fact#: 368304-370952-373667 Rec#: 20257 JORGE ARTURO ZANABRIA VILLAMAR </t>
  </si>
  <si>
    <t>IC-14743</t>
  </si>
  <si>
    <t xml:space="preserve">Fact#: 369178-371844 Rec#: 20256 XAVIER ALFREDO ZANABRIA VILLAMAR </t>
  </si>
  <si>
    <t>IC-14742</t>
  </si>
  <si>
    <t xml:space="preserve">Fact#: 370774-373430 Rec#: 20255 VALENCIA MINA NOVIL ORLIN </t>
  </si>
  <si>
    <t>IC-14741</t>
  </si>
  <si>
    <t xml:space="preserve">Fact#: 5508 Rec#: 20254 GUTIERREZ ALVAREZ TERESA EUGENIA </t>
  </si>
  <si>
    <t>IC-14740</t>
  </si>
  <si>
    <t xml:space="preserve">Fact#: 372106 Rec#: 20253 ZAMBRANO MOREIRA LUIS ALFREDO </t>
  </si>
  <si>
    <t>IC-14739</t>
  </si>
  <si>
    <t xml:space="preserve">Fact#: 356719-359192-361715 Rec#: 20252 ALVERNIA OJEDA NIDIA ROSA </t>
  </si>
  <si>
    <t>IC-14738</t>
  </si>
  <si>
    <t xml:space="preserve">Fact#: 5204-5450 Rec#: 20251 GARCIA RAMOS JOSE RIGOBERTO </t>
  </si>
  <si>
    <t>IC-14737</t>
  </si>
  <si>
    <t xml:space="preserve">Fact#: 5205-5451 Rec#: 20250 GARCIA RAMOS JOSE RIGOBERTO </t>
  </si>
  <si>
    <t>IC-14736</t>
  </si>
  <si>
    <t xml:space="preserve">Fact#: 372220 Rec#: 20249 CASTILLO PAZMINO ANTHONI AARON </t>
  </si>
  <si>
    <t>IC-14735</t>
  </si>
  <si>
    <t xml:space="preserve">Fact#: 373638 Rec#: 20248 FILUS S.A </t>
  </si>
  <si>
    <t>IC-14734</t>
  </si>
  <si>
    <t xml:space="preserve">Fact#: 373637 Rec#: 20247 FILUS S.A </t>
  </si>
  <si>
    <t>IC-14733</t>
  </si>
  <si>
    <t xml:space="preserve">Fact#: 372978 Rec#: 20246 BARBERAN BRIONES CARMEN ASUNCION </t>
  </si>
  <si>
    <t>IC-14732</t>
  </si>
  <si>
    <t xml:space="preserve">Fact#: 368931-371593 Rec#: 20245 CARLOS IVAN AGUIRRE GARCIA </t>
  </si>
  <si>
    <t>IC-14731</t>
  </si>
  <si>
    <t xml:space="preserve">Fact#: 369303-371969 Rec#: 20244 RUIZ VELEZ LIBIA KARINA </t>
  </si>
  <si>
    <t>IC-14730</t>
  </si>
  <si>
    <t xml:space="preserve">Fact#: 367776-370377 Rec#: 34440 TIGUA QUIMIZ DENNYS XAVIER </t>
  </si>
  <si>
    <t>IC-14729</t>
  </si>
  <si>
    <t xml:space="preserve">Fact#: 373750 Rec#: 34439 CAMACHO SORIA CARLOS EDUARDO </t>
  </si>
  <si>
    <t>IC-14728</t>
  </si>
  <si>
    <t xml:space="preserve">Fact#: 373595-373596 Rec#: 34438 REFRIGERACIÓN INDUSTRIAL CORNEJO REFRICOR-EC CIA. </t>
  </si>
  <si>
    <t>IC-14727</t>
  </si>
  <si>
    <t xml:space="preserve">Fact#: 370993 Rec#: 34437 GLOBAL BUSINESS NESSGLOB S.A. </t>
  </si>
  <si>
    <t>IC-14673</t>
  </si>
  <si>
    <t xml:space="preserve">Fact#: 373532 Rec#: 34436 ASOCIACION DE PROPIETARIOS VALLE ALTO ETAPA PARIS </t>
  </si>
  <si>
    <t>IC-14672</t>
  </si>
  <si>
    <t xml:space="preserve">Fact#: 366059-368706-371374 Rec#: 34435 ALVARO CORNEJO RODRIGUEZ </t>
  </si>
  <si>
    <t>IC-14671</t>
  </si>
  <si>
    <t xml:space="preserve">Fact#: 372493 Rec#: 20243 REYES PINCAY JORGE VICTOR </t>
  </si>
  <si>
    <t>IC-14708</t>
  </si>
  <si>
    <t xml:space="preserve">Fact#: 372508 Rec#: 20242 CHUCA CHANCAY ANDREA BETZABETH </t>
  </si>
  <si>
    <t>IC-14707</t>
  </si>
  <si>
    <t xml:space="preserve">Fact#: 372093 Rec#: 20241 ARROBA VALENCIA  JULIO ZENON  </t>
  </si>
  <si>
    <t>IC-14706</t>
  </si>
  <si>
    <t xml:space="preserve">Fact#: 372456 Rec#: 20240 PARRALES CABRERA TEOFILO CELESTINO </t>
  </si>
  <si>
    <t>IC-14705</t>
  </si>
  <si>
    <t xml:space="preserve">Fact#: 371734 Rec#: 20239 CECILIA ISABEL PORTILLA ESPINOZA </t>
  </si>
  <si>
    <t>IC-14704</t>
  </si>
  <si>
    <t xml:space="preserve">Fact#: 371456 Rec#: 20238 RODRIGUEZ VITERY VICTOR EMILIO </t>
  </si>
  <si>
    <t>IC-14703</t>
  </si>
  <si>
    <t xml:space="preserve">Fact#: 371497 Rec#: 20237 DE LUCCA MEJIA ROSA ELVIRA </t>
  </si>
  <si>
    <t>IC-14702</t>
  </si>
  <si>
    <t xml:space="preserve">Fact#: 373409 Rec#: 20236 ARAUZ ALVAREZ RAMON ENRIQUE </t>
  </si>
  <si>
    <t>IC-14701</t>
  </si>
  <si>
    <t xml:space="preserve">Fact#: 364796-367359-369975 Rec#: 20235 VALENZUELA PHILLIPS DANIEL ENRIQUE </t>
  </si>
  <si>
    <t>IC-14700</t>
  </si>
  <si>
    <t xml:space="preserve">Fact#: 372262 Rec#: 20234 GUERRERO CRESPIN JULIO ENRIQUE </t>
  </si>
  <si>
    <t>IC-14699</t>
  </si>
  <si>
    <t xml:space="preserve">Fact#: 371653 Rec#: 20233 WILLINGTON HUGO ROSALES MEDINA </t>
  </si>
  <si>
    <t>IC-14698</t>
  </si>
  <si>
    <t xml:space="preserve">Fact#: 372239 Rec#: 20232 MIRABAL RODRIGUEZ CRISTINA </t>
  </si>
  <si>
    <t>IC-14697</t>
  </si>
  <si>
    <t xml:space="preserve">Fact#: 368111-370723-373378 Rec#: 20231 JARAMILLO CARDOZO VICTOR DANIEL </t>
  </si>
  <si>
    <t>IC-14696</t>
  </si>
  <si>
    <t xml:space="preserve">Fact#: 372643 Rec#: 20230 FRANCO BARRAGAN MARLON JULIO </t>
  </si>
  <si>
    <t>IC-14695</t>
  </si>
  <si>
    <t xml:space="preserve">Fact#: 372013 Rec#: 20229 MERCHAN  PEREZ FABIAN BERNARDINO </t>
  </si>
  <si>
    <t>IC-14694</t>
  </si>
  <si>
    <t xml:space="preserve">Fact#: 371875 Rec#: 20228 ANDRES GONZALO CELI PEREZ </t>
  </si>
  <si>
    <t>IC-14693</t>
  </si>
  <si>
    <t xml:space="preserve">Fact#: 372253 Rec#: 20227 YUMBLA MENDIETA MONICA ELIZABETH </t>
  </si>
  <si>
    <t>IC-14692</t>
  </si>
  <si>
    <t xml:space="preserve">Fact#: 373495 Rec#: 20226 PIN PONCE NIEVE DOMINGO </t>
  </si>
  <si>
    <t>IC-14691</t>
  </si>
  <si>
    <t xml:space="preserve">Fact#: 368995-371658 Rec#: 20225 MARIA ELIZABETH SANTOS MACIAS </t>
  </si>
  <si>
    <t>IC-14690</t>
  </si>
  <si>
    <t xml:space="preserve">Fact#: 371167 Rec#: 20224 LANDIVAR VELIZ CARLOS ALEX </t>
  </si>
  <si>
    <t>IC-14689</t>
  </si>
  <si>
    <t xml:space="preserve">Fact#: 373341 Rec#: 20223 CAMATON LEON ANA DE JESUS </t>
  </si>
  <si>
    <t>IC-14688</t>
  </si>
  <si>
    <t xml:space="preserve">Fact#: 372818 Rec#: 20222 TUMBACO VERA JOSE LUIS </t>
  </si>
  <si>
    <t>IC-14687</t>
  </si>
  <si>
    <t xml:space="preserve">Fact#: 370432-373077 Rec#: 20221 VERA GUZMAN MARIA DOLORES </t>
  </si>
  <si>
    <t>IC-14686</t>
  </si>
  <si>
    <t xml:space="preserve">Fact#: 373489 Rec#: 20220 GUZMAN SOLIS KAREN ADRIANA </t>
  </si>
  <si>
    <t>IC-14685</t>
  </si>
  <si>
    <t xml:space="preserve">Fact#: 370609-373269 Rec#: 20219 PONCE SILVA ROBERTO OSWALDO </t>
  </si>
  <si>
    <t>IC-14684</t>
  </si>
  <si>
    <t xml:space="preserve">Fact#: 371628 Rec#: 20218 KEVIN BLADIMIR PONCE GREFA </t>
  </si>
  <si>
    <t>IC-14683</t>
  </si>
  <si>
    <t xml:space="preserve">Fact#: 371477 Rec#: 20217 ALVARADO PIGUAVE CAROLIN JANET </t>
  </si>
  <si>
    <t>IC-14682</t>
  </si>
  <si>
    <t xml:space="preserve">Fact#: 367818-370416-373062 Rec#: 20216 OCHOA RUIZ JORGE LUIS </t>
  </si>
  <si>
    <t>IC-14681</t>
  </si>
  <si>
    <t xml:space="preserve">Fact#: 364904-367468-370082 Rec#: 20215 MOSCOSO MEJIA GUSTAVO ANTONIO </t>
  </si>
  <si>
    <t>IC-14680</t>
  </si>
  <si>
    <t xml:space="preserve">Fact#: 369042-371706 Rec#: 20214 ANGEL ANTONIO RAMIREZ NUÑEZ </t>
  </si>
  <si>
    <t>IC-14679</t>
  </si>
  <si>
    <t xml:space="preserve">Fact#: 367298-369914-372573 Rec#: 20213 MEDINA MORA IVAN ALEXANDER </t>
  </si>
  <si>
    <t>IC-14678</t>
  </si>
  <si>
    <t xml:space="preserve">Fact#: 370557-373218 Rec#: 20212 QUIZHPI PASTUIZACA EDISON DANILO </t>
  </si>
  <si>
    <t>IC-14677</t>
  </si>
  <si>
    <t xml:space="preserve">Fact#: 372625 Rec#: 34433 GUALAN HIDALGO MARCO ANTONIO </t>
  </si>
  <si>
    <t>IC-14665</t>
  </si>
  <si>
    <t xml:space="preserve">Fact#: 372624 Rec#: 34432 GUALAN HIDALGO MARCO ANTONIO </t>
  </si>
  <si>
    <t>IC-14664</t>
  </si>
  <si>
    <t xml:space="preserve">Fact#: 373955 Rec#: 34431 MAURA LOOR STALYN ADOLFO </t>
  </si>
  <si>
    <t>IC-14479</t>
  </si>
  <si>
    <t xml:space="preserve">Fact#: 373621 Rec#: 34430 DUPROCSA S.A. </t>
  </si>
  <si>
    <t>IC-14478</t>
  </si>
  <si>
    <t xml:space="preserve">Fact#: 373612 Rec#: 34429 BELLUSCIO S.A. </t>
  </si>
  <si>
    <t>IC-14477</t>
  </si>
  <si>
    <t xml:space="preserve">Fact#: 373710 Rec#: 34428 INDUVERIKA S.A. </t>
  </si>
  <si>
    <t>IC-14476</t>
  </si>
  <si>
    <t xml:space="preserve">Fact#: 373536 Rec#: 34427 AUTOMEKANO CIA. LTDA </t>
  </si>
  <si>
    <t>IC-14475</t>
  </si>
  <si>
    <t xml:space="preserve">Fact#: 373639 Rec#: 34426 WILMER JONAS MEJIA LEON </t>
  </si>
  <si>
    <t>IC-14474</t>
  </si>
  <si>
    <t xml:space="preserve">Fact#: 373724 Rec#: 34425 RITOMI S.A. </t>
  </si>
  <si>
    <t>IC-14473</t>
  </si>
  <si>
    <t xml:space="preserve">Fact#: 373679 Rec#: 34424 RITOMI S.A. </t>
  </si>
  <si>
    <t>IC-14472</t>
  </si>
  <si>
    <t xml:space="preserve">Fact#: 371709 Rec#: 34423 CARLOS BENJAMIN ROSALES PINO </t>
  </si>
  <si>
    <t>IC-14471</t>
  </si>
  <si>
    <t xml:space="preserve">Fact#: 371452 Rec#: 34422 ANA LUCRECIA  CABRERA GARCIA </t>
  </si>
  <si>
    <t>IC-14470</t>
  </si>
  <si>
    <t xml:space="preserve">Fact#: 371327 Rec#: 34421 JAIRO ALBERTO GOMEZ COELLO </t>
  </si>
  <si>
    <t>IC-14469</t>
  </si>
  <si>
    <t xml:space="preserve">Fact#: 371606 Rec#: 34420 GUILLERMO ELOY SERRANO GOMEZ </t>
  </si>
  <si>
    <t>IC-14468</t>
  </si>
  <si>
    <t xml:space="preserve">Fact#: 371366 Rec#: 34419 JOSE JOAQUIN OLMEDO CASTELLO </t>
  </si>
  <si>
    <t>IC-14467</t>
  </si>
  <si>
    <t xml:space="preserve">Fact#: 371592 Rec#: 34418 JUAN XAVIER BENEDETI RIPALDA </t>
  </si>
  <si>
    <t>IC-14466</t>
  </si>
  <si>
    <t xml:space="preserve">Fact#: 372011 Rec#: 34417 GILBERT JONES CARLOS LUIS </t>
  </si>
  <si>
    <t>IC-14465</t>
  </si>
  <si>
    <t xml:space="preserve">Fact#: 372349 Rec#: 34416 PERALTA BENITEZ ROBERTO ELIAS </t>
  </si>
  <si>
    <t>IC-14464</t>
  </si>
  <si>
    <t xml:space="preserve">Fact#: 371412 Rec#: 34415 FAUSTO EDUARDO  CARBO RIVERA </t>
  </si>
  <si>
    <t>IC-14463</t>
  </si>
  <si>
    <t xml:space="preserve">Fact#: 371803 Rec#: 34414 CARLOS ADALBERTO SALAVARRIA PALMA </t>
  </si>
  <si>
    <t>IC-14462</t>
  </si>
  <si>
    <t xml:space="preserve">Fact#: 371372 Rec#: 34413 LUIS CESAR GAMARRA GONZALES </t>
  </si>
  <si>
    <t>IC-14461</t>
  </si>
  <si>
    <t xml:space="preserve">Fact#: 371526 Rec#: 34412 GISELLA MARIA YUNES ANDRADE </t>
  </si>
  <si>
    <t>IC-14460</t>
  </si>
  <si>
    <t xml:space="preserve">Fact#: 371360 Rec#: 34411 MONICA CRIOLLO SALAZAR </t>
  </si>
  <si>
    <t>IC-14459</t>
  </si>
  <si>
    <t xml:space="preserve">Fact#: 372020 Rec#: 34410 GILBERT SILVA CECILIA MARIA </t>
  </si>
  <si>
    <t>IC-14458</t>
  </si>
  <si>
    <t xml:space="preserve">Fact#: 372788 Rec#: 34409 NIEVES RODRIGUEZ JORGE ELIECER </t>
  </si>
  <si>
    <t>IC-14457</t>
  </si>
  <si>
    <t xml:space="preserve">Fact#: 372187 Rec#: 34408 ESPANA BAJANA STEFANIA ELIZABETH </t>
  </si>
  <si>
    <t>IC-14456</t>
  </si>
  <si>
    <t xml:space="preserve">Fact#: 371535 Rec#: 34407 LUIS EDUARDO SANCHEZ TIMM </t>
  </si>
  <si>
    <t>IC-14455</t>
  </si>
  <si>
    <t xml:space="preserve">Fact#: 372447 Rec#: 34406 SUSANA HERMELINDA ANALUISA HARO </t>
  </si>
  <si>
    <t>IC-14454</t>
  </si>
  <si>
    <t xml:space="preserve">Fact#: 372405 Rec#: 34405 VINUEZA GARCIA EDISON EDUARDO </t>
  </si>
  <si>
    <t>IC-14453</t>
  </si>
  <si>
    <t xml:space="preserve">Fact#: 371337 Rec#: 34404 ISABEL ROSARIO QUINDE SORIANO </t>
  </si>
  <si>
    <t>IC-14452</t>
  </si>
  <si>
    <t xml:space="preserve">Fact#: 371393 Rec#: 34403 PAULA JESUS SALAZAR MACIAS </t>
  </si>
  <si>
    <t>IC-14451</t>
  </si>
  <si>
    <t xml:space="preserve">Fact#: 371325 Rec#: 34402 GISELLE MARIELA CLEMENTE VERA </t>
  </si>
  <si>
    <t>IC-14450</t>
  </si>
  <si>
    <t xml:space="preserve">Fact#: 372361 Rec#: 34401 CANDO REYES JOSE MAURICIO </t>
  </si>
  <si>
    <t>IC-14449</t>
  </si>
  <si>
    <t xml:space="preserve">Fact#: 372233 Rec#: 34400 CASTILLO PALMA DANIEL ALFREDO </t>
  </si>
  <si>
    <t>IC-14448</t>
  </si>
  <si>
    <t xml:space="preserve">Fact#: 372555 Rec#: 34399 ZULVY BEDON LAGOS </t>
  </si>
  <si>
    <t>IC-14447</t>
  </si>
  <si>
    <t xml:space="preserve">Fact#: 372701 Rec#: 34398 JOSE FRANCISCO  FERNANDEZ   ESPINOZA </t>
  </si>
  <si>
    <t>IC-14446</t>
  </si>
  <si>
    <t xml:space="preserve">Fact#: 371458 Rec#: 34397 CARLOS ALBERTO RENDON PALMA </t>
  </si>
  <si>
    <t>IC-14445</t>
  </si>
  <si>
    <t xml:space="preserve">Fact#: 371313 Rec#: 34396 EVA MARIA VINUEZA OCAÑA </t>
  </si>
  <si>
    <t>IC-14444</t>
  </si>
  <si>
    <t xml:space="preserve">Fact#: 371474 Rec#: 34395 TERESA DE LA CRUZ TOSCANO BRITO </t>
  </si>
  <si>
    <t>IC-14443</t>
  </si>
  <si>
    <t xml:space="preserve">Fact#: 371542 Rec#: 34394 LUIS CARLOS ABAD YCAZA </t>
  </si>
  <si>
    <t>IC-14442</t>
  </si>
  <si>
    <t xml:space="preserve">Fact#: 371415 Rec#: 34393 FRANKLIN JOAQUIN  DOMINGUEZ VARGAS </t>
  </si>
  <si>
    <t>IC-14441</t>
  </si>
  <si>
    <t xml:space="preserve">Fact#: 371660 Rec#: 34392 ANTONIO IGNACIO ARTEAGA FERAUD </t>
  </si>
  <si>
    <t>IC-14440</t>
  </si>
  <si>
    <t xml:space="preserve">Fact#: 371318 Rec#: 34391 ROBERTO MUZZIO NARANJO </t>
  </si>
  <si>
    <t>IC-14439</t>
  </si>
  <si>
    <t xml:space="preserve">Fact#: 371843 Rec#: 34390 RICARDO PABLO FALCONI DUEÑAS </t>
  </si>
  <si>
    <t>IC-14438</t>
  </si>
  <si>
    <t xml:space="preserve">Fact#: 370898-373614 Rec#: 34389 AUTOMERCADO S.A. </t>
  </si>
  <si>
    <t>IC-14437</t>
  </si>
  <si>
    <t xml:space="preserve">Fact#: 370899-373615 Rec#: 34388 AUTOMERCADO S.A. </t>
  </si>
  <si>
    <t>IC-14436</t>
  </si>
  <si>
    <t xml:space="preserve">Fact#: 372030 Rec#: 34387 VARGAS TORRES ZENIA </t>
  </si>
  <si>
    <t>IC-14435</t>
  </si>
  <si>
    <t xml:space="preserve">Fact#: 371931 Rec#: 34386 YAGUAL GOMEZ JOHAN ALEJANDRO </t>
  </si>
  <si>
    <t>IC-14434</t>
  </si>
  <si>
    <t xml:space="preserve">Fact#: 369150-371815 Rec#: 34385 RICARDO ARMANDO COLOMA MOLINA </t>
  </si>
  <si>
    <t>IC-14433</t>
  </si>
  <si>
    <t xml:space="preserve">Fact#: 371982 Rec#: 34384 LOPEZ PALACIOS DANNY CHRISTIAN </t>
  </si>
  <si>
    <t>IC-14432</t>
  </si>
  <si>
    <t xml:space="preserve">Fact#: 373856 Rec#: 34383 MÜLLER CARDENAS MICHAEL </t>
  </si>
  <si>
    <t>IC-14431</t>
  </si>
  <si>
    <t xml:space="preserve">Fact#: 371536 Rec#: 34382 JAIME RICARDO ZUÑIGA RODRIGUEZ </t>
  </si>
  <si>
    <t>IC-14430</t>
  </si>
  <si>
    <t xml:space="preserve">Fact#: 372845 Rec#: 34381 ANDRADE FLORENCIA  EMILIO JOSE  </t>
  </si>
  <si>
    <t>IC-14429</t>
  </si>
  <si>
    <t xml:space="preserve">Fact#: 373192 Rec#: 34380 SOLANO BAIDAL ISABEL YAJAIRA </t>
  </si>
  <si>
    <t>IC-14390</t>
  </si>
  <si>
    <t xml:space="preserve">Fact#: 372671 Rec#: 34379 GABINO MIRANDA DAVID EDUARDO </t>
  </si>
  <si>
    <t>IC-14387</t>
  </si>
  <si>
    <t xml:space="preserve">Fact#: 370141-372796 Rec#: 34376 JARAMILLO JALON JOSE GABRIEL </t>
  </si>
  <si>
    <t>IC-14372</t>
  </si>
  <si>
    <t xml:space="preserve">Fact#: 366706-369342-372010 Rec#: 20211 MURILLO MIRANDA GUILLERMO XAVIER </t>
  </si>
  <si>
    <t>IC-14351</t>
  </si>
  <si>
    <t xml:space="preserve">Fact#: 371427 Rec#: 20210 LAURA BEATRIZ  ENCALADA ESPINOZA </t>
  </si>
  <si>
    <t>IC-14350</t>
  </si>
  <si>
    <t xml:space="preserve">Fact#: 372656 Rec#: 20209 LAUZO MARISCAL MANUEL DAVID </t>
  </si>
  <si>
    <t>IC-14349</t>
  </si>
  <si>
    <t xml:space="preserve">Fact#: 371639 Rec#: 20208 RUBEN DARIO QUIMIS JESUS </t>
  </si>
  <si>
    <t>IC-14348</t>
  </si>
  <si>
    <t xml:space="preserve">Fact#: 5493 Rec#: 20207 JARAMILLO MONTANO JESSICA XIMENA </t>
  </si>
  <si>
    <t>IC-14347</t>
  </si>
  <si>
    <t xml:space="preserve">Fact#: 372834 Rec#: 20206 GANCINO TOAPANTA NAPOLEON ISRAEL </t>
  </si>
  <si>
    <t>IC-14346</t>
  </si>
  <si>
    <t xml:space="preserve">Fact#: 369267-371932 Rec#: 20205 GONZALEZ MELLA CRISTIAN ALEJANDRO </t>
  </si>
  <si>
    <t>IC-14345</t>
  </si>
  <si>
    <t xml:space="preserve">Fact#: 372734 Rec#: 20204 CABRERA SOLORZANO NELSON CATITO </t>
  </si>
  <si>
    <t>IC-14344</t>
  </si>
  <si>
    <t xml:space="preserve">Fact#: 363788-366379-369022 Rec#: 20203 OMAR JOSSUE GRANIZO HUAYAMAVE </t>
  </si>
  <si>
    <t>IC-14343</t>
  </si>
  <si>
    <t xml:space="preserve">Fact#: 369973-372631 Rec#: 20202 REYES CIMARRA AUDI JOJAN </t>
  </si>
  <si>
    <t>IC-14342</t>
  </si>
  <si>
    <t xml:space="preserve">Fact#: 369593-372261 Rec#: 20201 ALVARADO HOLGUIN HENRRY EDUARDO </t>
  </si>
  <si>
    <t>IC-14341</t>
  </si>
  <si>
    <t xml:space="preserve">Fact#: 371976 Rec#: 20200 SUAREZ MAGALLANES JULIO ALFONSO </t>
  </si>
  <si>
    <t>IC-14340</t>
  </si>
  <si>
    <t xml:space="preserve">Fact#: 370667-373325 Rec#: 20199 MATA SEGURA BERNARDO FRANCISCO </t>
  </si>
  <si>
    <t>IC-14339</t>
  </si>
  <si>
    <t xml:space="preserve">Fact#: 372103 Rec#: 20198 DE LA O CHACON JOSEPH CHRISTIAN </t>
  </si>
  <si>
    <t>IC-14338</t>
  </si>
  <si>
    <t xml:space="preserve">Fact#: 370453-373096 Rec#: 20197 TIXE SALAVARRIA FRANCISCA TERESA </t>
  </si>
  <si>
    <t>IC-14337</t>
  </si>
  <si>
    <t xml:space="preserve">Fact#: 371828 Rec#: 20196 GALO ENRIQUE ESTUPIÑAN VERA </t>
  </si>
  <si>
    <t>IC-14336</t>
  </si>
  <si>
    <t xml:space="preserve">Fact#: 373009 Rec#: 20195 GUARANDA MERCHAN NIEVE GRACIELA  </t>
  </si>
  <si>
    <t>IC-14335</t>
  </si>
  <si>
    <t xml:space="preserve">Fact#: 5031-5275-5519 Rec#: 20194 CORREA CUNIN GRACIELA PIEDAD </t>
  </si>
  <si>
    <t>IC-14334</t>
  </si>
  <si>
    <t xml:space="preserve">Fact#: 373393 Rec#: 20193 VERA PISPIRA WILSON ALBERTO </t>
  </si>
  <si>
    <t>IC-14333</t>
  </si>
  <si>
    <t xml:space="preserve">Fact#: 362192-364739-367306 Rec#: 20192 PENAFIEL VALLE MELISSA DEL ROCIO </t>
  </si>
  <si>
    <t>IC-14332</t>
  </si>
  <si>
    <t xml:space="preserve">Fact#: 369724-372393 Rec#: 20191 JIMBO ANDRADE KEVIN ISAAC </t>
  </si>
  <si>
    <t>IC-14331</t>
  </si>
  <si>
    <t xml:space="preserve">Fact#: 371727 Rec#: 20190 SEGUNDO PATRICIO ALMACHE AGUIRRE </t>
  </si>
  <si>
    <t>IC-14330</t>
  </si>
  <si>
    <t xml:space="preserve">Fact#: 369589-372257 Rec#: 20189 CHOLOTA OQUENDO JORDAN GONZALO </t>
  </si>
  <si>
    <t>IC-14329</t>
  </si>
  <si>
    <t xml:space="preserve">Fact#: 369536-372206 Rec#: 20188 CHIRIBOGA GONZALEZ DIGNA MERCEDES </t>
  </si>
  <si>
    <t>IC-14328</t>
  </si>
  <si>
    <t xml:space="preserve">Fact#: 359337-361862-364415 Rec#: 20187 BRITO ANDRADE MILTON KLEBER </t>
  </si>
  <si>
    <t>IC-14327</t>
  </si>
  <si>
    <t xml:space="preserve">Fact#: 372003 Rec#: 20186 PINO MATAMOROS GALO EFRAIN </t>
  </si>
  <si>
    <t>IC-14326</t>
  </si>
  <si>
    <t xml:space="preserve">Fact#: 370984 Rec#: 20185 DULCES, PASTELES Y TORTAS RADU S.A. </t>
  </si>
  <si>
    <t>IC-14325</t>
  </si>
  <si>
    <t xml:space="preserve">Fact#: 371023 Rec#: 20184 DULCES, PASTELES Y TORTAS RADU S.A. </t>
  </si>
  <si>
    <t>IC-14324</t>
  </si>
  <si>
    <t xml:space="preserve">Fact#: 369143-371808 Rec#: 20183 JAZMIN ESMERALDAS GONZALEZ RON </t>
  </si>
  <si>
    <t>IC-14323</t>
  </si>
  <si>
    <t xml:space="preserve">Fact#: 372161 Rec#: 20182 PILAY QUINDE ALEXI ANDRES </t>
  </si>
  <si>
    <t>IC-14322</t>
  </si>
  <si>
    <t xml:space="preserve">Fact#: 369972-372630 Rec#: 20181 RIVERA PINTO RAMONA ELIZABETH </t>
  </si>
  <si>
    <t>IC-14321</t>
  </si>
  <si>
    <t xml:space="preserve">Fact#: 5203-5449 Rec#: 20180 INTRIAGO ALCIVAR DAISY ADRIANA </t>
  </si>
  <si>
    <t>IC-14320</t>
  </si>
  <si>
    <t xml:space="preserve">Fact#: 369180-371846 Rec#: 20179 ALEX RICARDO POLIT LUNA </t>
  </si>
  <si>
    <t>IC-14319</t>
  </si>
  <si>
    <t xml:space="preserve">Fact#: 371927 Rec#: 20178 VASQUEZ GOMEZ FREDDY DOLORES </t>
  </si>
  <si>
    <t>IC-14318</t>
  </si>
  <si>
    <t xml:space="preserve">Fact#: 369259-371924 Rec#: 20177 ESTEFANO ATTILIO LANATA GARAICOA </t>
  </si>
  <si>
    <t>IC-14317</t>
  </si>
  <si>
    <t xml:space="preserve">Fact#: 373500 Rec#: 20176 SOLIS PEÑA HUMBERTO OSWALDO </t>
  </si>
  <si>
    <t>IC-14316</t>
  </si>
  <si>
    <t xml:space="preserve">Fact#: 373156 Rec#: 20175 CONTRERAS RODRIGUEZ EUBENIA MARIETA </t>
  </si>
  <si>
    <t>IC-14315</t>
  </si>
  <si>
    <t xml:space="preserve">Fact#: 372177 Rec#: 20174 ROMAN ALVARADO LILIAN ISIDORA </t>
  </si>
  <si>
    <t>IC-14314</t>
  </si>
  <si>
    <t xml:space="preserve">Fact#: 372541 Rec#: 20173 SAQUICELA SORIA MARCELO ALEJANDRO </t>
  </si>
  <si>
    <t>IC-14313</t>
  </si>
  <si>
    <t xml:space="preserve">Fact#: 370039-372694 Rec#: 20172 GALLEGOS VERA ALEX AUGUSTO </t>
  </si>
  <si>
    <t>IC-14312</t>
  </si>
  <si>
    <t xml:space="preserve">Fact#: 371698 Rec#: 20171 JAVIER ENRIQUE ARTEAGA MENENDEZ </t>
  </si>
  <si>
    <t>IC-14311</t>
  </si>
  <si>
    <t xml:space="preserve">Fact#: 324694-330261-333122-336048-338994-341989-345512-348015 Rec#: 20170 VEINTIMILLA MARIN FREDDY PATRICIO </t>
  </si>
  <si>
    <t>IC-14310</t>
  </si>
  <si>
    <t xml:space="preserve">Fact#: 372960 Rec#: 34798 DE SANTIS NEIRA JUAN JAIME CRISTIAN </t>
  </si>
  <si>
    <t>IC-17178</t>
  </si>
  <si>
    <t xml:space="preserve">Fact#: 370302-372954 Rec#: 34716 OCAMPO MORENO CESAR DAVID </t>
  </si>
  <si>
    <t>IC-16507</t>
  </si>
  <si>
    <t xml:space="preserve">Fact#: 371622 Rec#: 34375 KEVIN ALEXANDER PINO BERMELLO </t>
  </si>
  <si>
    <t>IC-14359</t>
  </si>
  <si>
    <t xml:space="preserve">Fact#: 371792 Rec#: 34374 MELCHOR MAURICIO VALENCIA PEREZ </t>
  </si>
  <si>
    <t>IC-14358</t>
  </si>
  <si>
    <t xml:space="preserve">Fact#: 371127 Rec#: 34373 LA CASA DEL MEDICO LACASADELMEDICO S.A.  </t>
  </si>
  <si>
    <t>IC-14357</t>
  </si>
  <si>
    <t xml:space="preserve">Fact#: 371340 Rec#: 34372 FATIMA LEONOR AGUILAR MURILLO </t>
  </si>
  <si>
    <t>IC-14356</t>
  </si>
  <si>
    <t xml:space="preserve">Fact#: 357821-373182 Rec#: 34371 VALLE TIGREROS CRISTHIAN ANDRES </t>
  </si>
  <si>
    <t>IC-14355</t>
  </si>
  <si>
    <t xml:space="preserve">Fact#: 372128 Rec#: 34370 DUENAS RUIZ TERESA EDITH </t>
  </si>
  <si>
    <t>IC-14354</t>
  </si>
  <si>
    <t xml:space="preserve">Fact#: 370950 Rec#: 34369 EDGAR MARCELO MERA VASQUEZ </t>
  </si>
  <si>
    <t>IC-14353</t>
  </si>
  <si>
    <t xml:space="preserve">Fact#: 372969 Rec#: 34368 CHICALA GARCIA GEOVANNY PATRICIO </t>
  </si>
  <si>
    <t>IC-14352</t>
  </si>
  <si>
    <t xml:space="preserve">Fact#: 369851-372512 Rec#: 20169 MORA SANCHEZ DIANA LISSETH </t>
  </si>
  <si>
    <t>IC-14309</t>
  </si>
  <si>
    <t xml:space="preserve">Fact#: 370389-373039 Rec#: 20168 ROSARIO GRANDA SANDRA KARINA </t>
  </si>
  <si>
    <t>IC-14308</t>
  </si>
  <si>
    <t xml:space="preserve">Fact#: 372494 Rec#: 20167 CHANCAY SOLEDISPA VICTOR MANUEL </t>
  </si>
  <si>
    <t>IC-14307</t>
  </si>
  <si>
    <t xml:space="preserve">Fact#: 363843-366434-369076 Rec#: 20166 MARTHA WENDY VILLEGAS MONTOYA </t>
  </si>
  <si>
    <t>IC-14306</t>
  </si>
  <si>
    <t xml:space="preserve">Fact#: 369993-372650 Rec#: 20165 MACIAS GRACIA JOHNNY FRANCISCO </t>
  </si>
  <si>
    <t>IC-14305</t>
  </si>
  <si>
    <t xml:space="preserve">Fact#: 372300 Rec#: 20164 ROMMEL ANTONIO ZAMORA TRIGUERO </t>
  </si>
  <si>
    <t>IC-14304</t>
  </si>
  <si>
    <t xml:space="preserve">Fact#: 373135 Rec#: 20163 REDROBAN MORA MAXIMO PATRICIO </t>
  </si>
  <si>
    <t>IC-14303</t>
  </si>
  <si>
    <t xml:space="preserve">Fact#: 370637-373298 Rec#: 20162 CEDENO PINCAY JOSE MANUEL </t>
  </si>
  <si>
    <t>IC-14302</t>
  </si>
  <si>
    <t xml:space="preserve">Fact#: 364567-367140-369764 Rec#: 20161 QUINONEZ MINA DARLIS LUCIA </t>
  </si>
  <si>
    <t>IC-14301</t>
  </si>
  <si>
    <t xml:space="preserve">Fact#: 370171-372826 Rec#: 20160 GUAMAN TUPIZA MANUEL FRANCISCO </t>
  </si>
  <si>
    <t>IC-14300</t>
  </si>
  <si>
    <t xml:space="preserve">Fact#: 368645-371315 Rec#: 20159 SONNIA VANESSA AVILA ESPINOZA </t>
  </si>
  <si>
    <t>IC-14299</t>
  </si>
  <si>
    <t xml:space="preserve">Fact#: 372460 Rec#: 20158 MALDONADO VILLAMAR HUMBERTO MARTIN </t>
  </si>
  <si>
    <t>IC-14298</t>
  </si>
  <si>
    <t xml:space="preserve">Fact#: 365404-367973-370593-373252 Rec#: 20157 CORNEJO YEPEZ GARY ANTONIO </t>
  </si>
  <si>
    <t>IC-14297</t>
  </si>
  <si>
    <t xml:space="preserve">Fact#: 370486-373129 Rec#: 20156 FERNANDEZ ORMAZA MONICA JOHAIRA </t>
  </si>
  <si>
    <t>IC-14296</t>
  </si>
  <si>
    <t xml:space="preserve">Fact#: 369515-372186 Rec#: 20155 ROMERO LOPEZ ANDRES ROBERTO </t>
  </si>
  <si>
    <t>IC-14295</t>
  </si>
  <si>
    <t xml:space="preserve">Fact#: 372635 Rec#: 20154 VELEZ MACIAS  KATHERINE ANGELINE  </t>
  </si>
  <si>
    <t>IC-14294</t>
  </si>
  <si>
    <t xml:space="preserve">Fact#: 369740-372409 Rec#: 20153 CORDOVA REYES CARLOS HORACIO </t>
  </si>
  <si>
    <t>IC-14293</t>
  </si>
  <si>
    <t xml:space="preserve">Fact#: 371449 Rec#: 20152 GERARDO MAURICIO  SEGARRA BARRIGA </t>
  </si>
  <si>
    <t>IC-14292</t>
  </si>
  <si>
    <t xml:space="preserve">Fact#: 368838-371504 Rec#: 20151 EDIN ERNESTO CISNEROS MAESTRE </t>
  </si>
  <si>
    <t>IC-14291</t>
  </si>
  <si>
    <t xml:space="preserve">Fact#: 370007-372661 Rec#: 20150 HERRERA CASTRO HUGO ANDRES </t>
  </si>
  <si>
    <t>IC-14290</t>
  </si>
  <si>
    <t xml:space="preserve">Fact#: 372477 Rec#: 20149 RODRIGUEZ LLAMUCA JOHANNA MIREYA </t>
  </si>
  <si>
    <t>IC-14289</t>
  </si>
  <si>
    <t xml:space="preserve">Fact#: 369216-371882 Rec#: 20148 ESMERALDA MARITZA ALVARADO SEGURA </t>
  </si>
  <si>
    <t>IC-14288</t>
  </si>
  <si>
    <t xml:space="preserve">Fact#: 372218 Rec#: 20147 ORTEGA CONFORME  JANET AURORA  </t>
  </si>
  <si>
    <t>IC-14287</t>
  </si>
  <si>
    <t xml:space="preserve">Fact#: 370633-373293 Rec#: 20146 ARTEAGA SILVA KATHERINE TATIANA </t>
  </si>
  <si>
    <t>IC-14286</t>
  </si>
  <si>
    <t xml:space="preserve">Fact#: 372140 Rec#: 34367 LOGROÑO REYES VICENTE JAVIER </t>
  </si>
  <si>
    <t>IC-14264</t>
  </si>
  <si>
    <t xml:space="preserve">Fact#: 370119-372774-372775 Rec#: 34366 BOWEN FLORES WALTER EDISON </t>
  </si>
  <si>
    <t>IC-14263</t>
  </si>
  <si>
    <t xml:space="preserve">Fact#: 368650 Rec#: 34363 KATHERINE MALENA CHILUIZA GARCIA </t>
  </si>
  <si>
    <t>IC-14261</t>
  </si>
  <si>
    <t xml:space="preserve">Fact#: 368886-371551 Rec#: 34362 LUIS ANTONIO CARVAJAL TORAL </t>
  </si>
  <si>
    <t>IC-14260</t>
  </si>
  <si>
    <t xml:space="preserve">Fact#: 369627-372294 Rec#: 34360 PALADINES RODRIGUEZ VICTOR EMILIO  </t>
  </si>
  <si>
    <t>IC-14258</t>
  </si>
  <si>
    <t>Oct/2021</t>
  </si>
  <si>
    <t>N/D PACIFICO CANCELACION DE FACTURA#1672587 DATAFAST CIA LTDA</t>
  </si>
  <si>
    <t>Fact#: 376683 Rec#: 35117 Corporación Nacional de Telecomunicaciones-CNT EP</t>
  </si>
  <si>
    <t>IC-19314</t>
  </si>
  <si>
    <t xml:space="preserve">Fact#: 376749 Rec#: 34855 ALVARO CORNEJO RODRIGUEZ </t>
  </si>
  <si>
    <t>IC-17521</t>
  </si>
  <si>
    <t xml:space="preserve">Fact#: 372027-374697-377366 Rec#: 34854 DAGER PESANTES OMAR ALEJANDRO </t>
  </si>
  <si>
    <t>IC-17490</t>
  </si>
  <si>
    <t xml:space="preserve">Fact#: 375487-378159 Rec#: 34853 GUILLEN RENGIFO GLENDA ELIZABETH  </t>
  </si>
  <si>
    <t>IC-17489</t>
  </si>
  <si>
    <t xml:space="preserve">Fact#: 376710 Rec#: 34852 RAFAEL VICENTE ERAZO FALQUEZ </t>
  </si>
  <si>
    <t>IC-17488</t>
  </si>
  <si>
    <t xml:space="preserve">Fact#: 377576 Rec#: 34851 MANRIQUE OSORIO XAVIER ENRIQUE </t>
  </si>
  <si>
    <t>IC-17487</t>
  </si>
  <si>
    <t xml:space="preserve">Fact#: 376692 Rec#: 34850 LOURDES DEL ROCIO CHAVEZ VELEZ </t>
  </si>
  <si>
    <t>IC-17486</t>
  </si>
  <si>
    <t xml:space="preserve">Fact#: 375544-378214 Rec#: 34849 ESCALANTE BUSTAMANTE MARIA GABRIELA </t>
  </si>
  <si>
    <t>IC-17485</t>
  </si>
  <si>
    <t xml:space="preserve">Fact#: 377565 Rec#: 34848 DUARTE DEMERA FRANCISCO JAVIER </t>
  </si>
  <si>
    <t>IC-17484</t>
  </si>
  <si>
    <t xml:space="preserve">Fact#: 377466 Rec#: 34847 DUENAS RUIZ TERESA EDITH </t>
  </si>
  <si>
    <t>IC-17483</t>
  </si>
  <si>
    <t xml:space="preserve">Fact#: 378105 Rec#: 34846 PRADO FRANCO ANDREA JACQUELINE </t>
  </si>
  <si>
    <t>IC-17482</t>
  </si>
  <si>
    <t xml:space="preserve">Fact#: 377383 Rec#: 34845 HERRERA DIAZ HIALINA AMALIA DE LAS ROSAS </t>
  </si>
  <si>
    <t>IC-17481</t>
  </si>
  <si>
    <t xml:space="preserve">Fact#: 377593 Rec#: 34844 PUERO CUERO CARLOS JULIO </t>
  </si>
  <si>
    <t>IC-17458</t>
  </si>
  <si>
    <t xml:space="preserve">Fact#: 375611-378284 Rec#: 34843 OCAMPO MORENO CESAR DAVID </t>
  </si>
  <si>
    <t>IC-17457</t>
  </si>
  <si>
    <t xml:space="preserve">Fact#: 374996-377665 Rec#: 34842 PENA MENDOZA JEFFERSON RAFAEL </t>
  </si>
  <si>
    <t>IC-17450</t>
  </si>
  <si>
    <t xml:space="preserve">Fact#: 378508 Rec#: 34841 SOLANO BAIDAL ISABEL YAJAIRA </t>
  </si>
  <si>
    <t>IC-17449</t>
  </si>
  <si>
    <t xml:space="preserve">Fact#: 375494-378165 Rec#: 34840 CAGUANA VELESACA NORMA ALEXANDRA </t>
  </si>
  <si>
    <t>IC-17448</t>
  </si>
  <si>
    <t xml:space="preserve">Fact#: 376627 Rec#: 34839 ROMCOEL S.A. </t>
  </si>
  <si>
    <t>IC-17447</t>
  </si>
  <si>
    <t>GASTO BANCARIO PACIFICO #6122471-22544-33855-33937-58247-58354-66744-66799-74671-74772-82997-83095-92563-92620-6217496-17644-27600-27656-36871-36955-45641-45743-53558-53642-79980-80059-97088-97150-6305917-05994-14506-14573-40586-40663-50185-50304</t>
  </si>
  <si>
    <t>DR-4569</t>
  </si>
  <si>
    <t>N/D PACIFICO TRANSF. ROLES DE PAGO 2DA QUINCENA MES DE NOV 2021</t>
  </si>
  <si>
    <t>N/D PACIFICO CANCELACIÓN DE FACTURA#454 BAQUERIZO DAVILA PABLO JONATHAN</t>
  </si>
  <si>
    <t>N/D PACIFICO CANCELACIÓN DE FACTURA#154 BAQUE BAQUE BYRON PAUL Y FACTURA#162 ESTUPIÑAN ANDRADE FRANCISCO JAVIER</t>
  </si>
  <si>
    <t xml:space="preserve">Fact#: 378324 Rec#: 34838 INZHIVOTKINA YANA </t>
  </si>
  <si>
    <t>IC-17412</t>
  </si>
  <si>
    <t xml:space="preserve">Fact#: 378632 Rec#: 34837 URQUIZA SALCEDO PATRICIA DEL ROCIO </t>
  </si>
  <si>
    <t>IC-17411</t>
  </si>
  <si>
    <t xml:space="preserve">Fact#: 378385 Rec#: 34836 LABORDA. JUAN CRUZ </t>
  </si>
  <si>
    <t>IC-17410</t>
  </si>
  <si>
    <t xml:space="preserve">Fact#: 376786 Rec#: 34835 JORGE JOSE  TORBAY GONZALEZ </t>
  </si>
  <si>
    <t>IC-17409</t>
  </si>
  <si>
    <t xml:space="preserve">Fact#: 377127 Rec#: 34834 AIMARA RODRIGUEZ FERNANDEZ </t>
  </si>
  <si>
    <t>IC-17408</t>
  </si>
  <si>
    <t xml:space="preserve">Fact#: 376439 Rec#: 34833 ASISTMED ASISTENCIA A MEDICOS S.A. </t>
  </si>
  <si>
    <t>IC-17407</t>
  </si>
  <si>
    <t xml:space="preserve">Fact#: 376178-378850 Rec#: 34832 MARTILLO ROJAS CINDY MICHELLE </t>
  </si>
  <si>
    <t>IC-17406</t>
  </si>
  <si>
    <t xml:space="preserve">Fact#: 377454 Rec#: 21093 GOMEZ PENAFIEL BLANCA VICTORIA </t>
  </si>
  <si>
    <t>IC-17401</t>
  </si>
  <si>
    <t xml:space="preserve">Fact#: 373322-375979 Rec#: 34831 MOYA PERALTA CELSO MAXIMILIANO </t>
  </si>
  <si>
    <t>IC-17366</t>
  </si>
  <si>
    <t xml:space="preserve">Fact#: 375578-378250 Rec#: 34830 REYES HERRERA SILVIA LORENA </t>
  </si>
  <si>
    <t>IC-17364</t>
  </si>
  <si>
    <t xml:space="preserve">Fact#: 376277-376365 Rec#: 34829 MEGADATOS S.A. </t>
  </si>
  <si>
    <t>IC-17363</t>
  </si>
  <si>
    <t xml:space="preserve">Fact#: 376420 Rec#: 34828 PAYLESS SHOESOURCE ECUADOR CIA. LTDA. </t>
  </si>
  <si>
    <t>IC-17362</t>
  </si>
  <si>
    <t xml:space="preserve">Fact#: 376902 Rec#: 34826 MARIA CRISTINA LOAIZA BREVI </t>
  </si>
  <si>
    <t>IC-17321</t>
  </si>
  <si>
    <t>DR-4610</t>
  </si>
  <si>
    <t>Fact#: 373993 Rec#: 34827 CONSORCIO ECUATORIANO DE TELECOMUNICACIONES S.A. CONECEL</t>
  </si>
  <si>
    <t>IC-17322</t>
  </si>
  <si>
    <t xml:space="preserve">Fact#: 376960 Rec#: 34825 GASTON ALLAND CORTEZ ESPINOZA </t>
  </si>
  <si>
    <t>IC-17320</t>
  </si>
  <si>
    <t xml:space="preserve">Fact#: 378355 Rec#: 34824 CUADRADO GARCIA TERESA MARISOL </t>
  </si>
  <si>
    <t>IC-17319</t>
  </si>
  <si>
    <t xml:space="preserve">Fact#: 378147 Rec#: 34823 SUESCUM ROMERO  NATHALY VIRINEYA  </t>
  </si>
  <si>
    <t>IC-17312</t>
  </si>
  <si>
    <t xml:space="preserve">Fact#: 374581-377258 Rec#: 34822 JAVIER ALEJANDRO PAREDES SALTOS </t>
  </si>
  <si>
    <t>IC-17311</t>
  </si>
  <si>
    <t xml:space="preserve">Fact#: 377220 Rec#: 34820 MEIBOL CRUZ VELEZ SANCHEZ </t>
  </si>
  <si>
    <t>IC-17290</t>
  </si>
  <si>
    <t xml:space="preserve">Fact#: 376874-376875 Rec#: 34819 LUIS DANIEL CHIANG GUERRERO </t>
  </si>
  <si>
    <t>IC-17288</t>
  </si>
  <si>
    <t xml:space="preserve">Fact#: 376379 Rec#: 34818 CIPORT &amp; TECNAC CIPTE C.L </t>
  </si>
  <si>
    <t>IC-17287</t>
  </si>
  <si>
    <t xml:space="preserve">Fact#: 5744-6005 Rec#: 34817 ZAPATA FLORES GILMAR FABRICIO </t>
  </si>
  <si>
    <t>IC-17281</t>
  </si>
  <si>
    <t xml:space="preserve">Fact#: 378278 Rec#: 34816 TAMMY CARMEN CAAMAÑO CORNEJO </t>
  </si>
  <si>
    <t>IC-17279</t>
  </si>
  <si>
    <t xml:space="preserve">Fact#: 6076 Rec#: 34815 CABEZAS SAMANIEGO JORGE GEOVANNY </t>
  </si>
  <si>
    <t>IC-17278</t>
  </si>
  <si>
    <t xml:space="preserve">Fact#: 375658-378331 Rec#: 34814 PALMA ZAMAR CESAR EMILIO </t>
  </si>
  <si>
    <t>IC-17276</t>
  </si>
  <si>
    <t xml:space="preserve">Fact#: 378009 Rec#: 34813 ESPINOSA ESPINOZA HUGO STANLEY </t>
  </si>
  <si>
    <t>IC-17275</t>
  </si>
  <si>
    <t xml:space="preserve">Fact#: 377879 Rec#: 34812 ARANA BARROS AMBAR GEOVANA </t>
  </si>
  <si>
    <t>IC-17274</t>
  </si>
  <si>
    <t xml:space="preserve">Fact#: 374963-377633 Rec#: 34811 PALADINES RODRIGUEZ VICTOR EMILIO  </t>
  </si>
  <si>
    <t>IC-17270</t>
  </si>
  <si>
    <t xml:space="preserve">Fact#: 376553 Rec#: 34810 JAUREGUI RICO FERNANDO </t>
  </si>
  <si>
    <t>IC-17262</t>
  </si>
  <si>
    <t xml:space="preserve">Fact#: 377507 Rec#: 34809 MARTINEZ FUENTES JAIME ANDRES </t>
  </si>
  <si>
    <t>IC-17261</t>
  </si>
  <si>
    <t xml:space="preserve">Fact#: 375199-377867 Rec#: 34808 AMAGUAYA CHUQUI ANGEL DANIEL </t>
  </si>
  <si>
    <t>IC-17260</t>
  </si>
  <si>
    <t xml:space="preserve">Fact#: 378552 Rec#: 34807 AVEIGA PAINI CARLOS ENRIQUE </t>
  </si>
  <si>
    <t>IC-17259</t>
  </si>
  <si>
    <t xml:space="preserve">Fact#: 377852 Rec#: 34806 CASTAÑEDA RENDON JOFFRE AUGUSTO  </t>
  </si>
  <si>
    <t>IC-17258</t>
  </si>
  <si>
    <t xml:space="preserve">Fact#: 377599 Rec#: 21039 PINO ARROBA ALVARO ERNESTO </t>
  </si>
  <si>
    <t>IC-17257</t>
  </si>
  <si>
    <t xml:space="preserve">Fact#: 376105 Rec#: 21038 MORALES ROSALES KARLA MARIA </t>
  </si>
  <si>
    <t>IC-17256</t>
  </si>
  <si>
    <t xml:space="preserve">Fact#: 374020 Rec#: 21037 NERY LILIANA OCHOA BAQUE </t>
  </si>
  <si>
    <t>IC-17255</t>
  </si>
  <si>
    <t xml:space="preserve">Fact#: 377900 Rec#: 21036 FRANCO RODRIGUEZ FEDERICO ENRIQUE </t>
  </si>
  <si>
    <t>IC-17254</t>
  </si>
  <si>
    <t xml:space="preserve">Fact#: 375255 Rec#: 21035 PERALTA RODRIGUEZ MARLON SANTIAGO </t>
  </si>
  <si>
    <t>IC-17253</t>
  </si>
  <si>
    <t xml:space="preserve">Fact#: 375237 Rec#: 21034 VARGAS PARRALES CARLOS JORGE </t>
  </si>
  <si>
    <t>IC-17252</t>
  </si>
  <si>
    <t xml:space="preserve">Fact#: 374706 Rec#: 21033 GOMEZ LOPEZ SAMUEL ELEODORO </t>
  </si>
  <si>
    <t>IC-17251</t>
  </si>
  <si>
    <t xml:space="preserve">Fact#: 377622 Rec#: 21032 BRITO ANDRADE MILTON KLEBER </t>
  </si>
  <si>
    <t>IC-17250</t>
  </si>
  <si>
    <t xml:space="preserve">Fact#: 374721 Rec#: 21031 ANDRADE ALVARADO NANCY NOEMI </t>
  </si>
  <si>
    <t>IC-17249</t>
  </si>
  <si>
    <t xml:space="preserve">Fact#: 377056 Rec#: 21030 ALEXANDER WELLINGTON ALVARADO CARRIEL </t>
  </si>
  <si>
    <t>IC-17248</t>
  </si>
  <si>
    <t xml:space="preserve">Fact#: 376373 Rec#: 21029 NEDERAGRO S.A. </t>
  </si>
  <si>
    <t>IC-17247</t>
  </si>
  <si>
    <t xml:space="preserve">Fact#: 306385-309206-311996 Rec#: 21028 JOSE DAVID SANCHO ORELLANA </t>
  </si>
  <si>
    <t>IC-17246</t>
  </si>
  <si>
    <t xml:space="preserve">Fact#: 375169 Rec#: 21027 BHURANI SUMEET </t>
  </si>
  <si>
    <t>IC-17245</t>
  </si>
  <si>
    <t xml:space="preserve">Fact#: 377757 Rec#: 21026 HERNANDEZ MARIA ISABEL </t>
  </si>
  <si>
    <t>IC-17244</t>
  </si>
  <si>
    <t xml:space="preserve">Fact#: 377648 Rec#: 21025 FERNANDEZ PACHECO DIANA ISABEL </t>
  </si>
  <si>
    <t>IC-17243</t>
  </si>
  <si>
    <t xml:space="preserve">Fact#: 372391-375058 Rec#: 21024 CHRISTIAN GIOVANNY MUÑOZ RIVERA </t>
  </si>
  <si>
    <t>IC-17242</t>
  </si>
  <si>
    <t xml:space="preserve">Fact#: 367338-369955-372612 Rec#: 21023 PARRAGA JOSE JUAN </t>
  </si>
  <si>
    <t>IC-17241</t>
  </si>
  <si>
    <t xml:space="preserve">Fact#: 377728 Rec#: 21022 ROBALINO VALENCIA  SPARTA SUSANA  </t>
  </si>
  <si>
    <t>IC-17240</t>
  </si>
  <si>
    <t xml:space="preserve">Fact#: 372174-374841 Rec#: 21021 ROCAFUERTE FIGUEROA DILGLA MARIANELA </t>
  </si>
  <si>
    <t>IC-17239</t>
  </si>
  <si>
    <t xml:space="preserve">Fact#: 372822-375478 Rec#: 21020 LEMOS CASTILLO PEDRO FELIX </t>
  </si>
  <si>
    <t>IC-17238</t>
  </si>
  <si>
    <t xml:space="preserve">Fact#: 374441 Rec#: 21019 KATTIA MARIA JOSEFINA CARDENAS FREIRE </t>
  </si>
  <si>
    <t>IC-17237</t>
  </si>
  <si>
    <t xml:space="preserve">Fact#: 375425 Rec#: 21018 GOMEZ ALCIVAR RUBER GIL </t>
  </si>
  <si>
    <t>IC-17236</t>
  </si>
  <si>
    <t xml:space="preserve">Fact#: 374521 Rec#: 21017 ALEX RICARDO POLIT LUNA </t>
  </si>
  <si>
    <t>IC-17235</t>
  </si>
  <si>
    <t xml:space="preserve">Fact#: 372608-375276 Rec#: 21016 GONZALEZ SINCHE EDWIN VICENTE </t>
  </si>
  <si>
    <t>IC-17234</t>
  </si>
  <si>
    <t xml:space="preserve">Fact#: 374218-376906 Rec#: 34805 JAIME RICARDO ZUÑIGA RODRIGUEZ </t>
  </si>
  <si>
    <t>IC-17208</t>
  </si>
  <si>
    <t xml:space="preserve">Fact#: 374999-377670 Rec#: 34804 CEVALLOS ORVEN AMADITA </t>
  </si>
  <si>
    <t>IC-17207</t>
  </si>
  <si>
    <t xml:space="preserve">Fact#: 376914 Rec#: 34803 MANUEL ISIDRO RICAURTE GARCES </t>
  </si>
  <si>
    <t>IC-17206</t>
  </si>
  <si>
    <t xml:space="preserve">Fact#: 377913 Rec#: 34802 BUSTAMANTE TORRES CAMILO EDUARDO </t>
  </si>
  <si>
    <t>IC-17205</t>
  </si>
  <si>
    <t xml:space="preserve">Fact#: 378074 Rec#: 34801 CHACON CALDERON SARITA MARIA DE LOS ANGEL </t>
  </si>
  <si>
    <t>IC-17204</t>
  </si>
  <si>
    <t xml:space="preserve">Fact#: 373831-376513 Rec#: 21015 MIRANDA COPPIANO JUAN CARLOS </t>
  </si>
  <si>
    <t>IC-17203</t>
  </si>
  <si>
    <t xml:space="preserve">Fact#: 376542 Rec#: 21014 SEGURIDAD &amp; PROTECCION TECNICA SEPROTECSECURITY CIA. LTDA.  </t>
  </si>
  <si>
    <t>IC-17202</t>
  </si>
  <si>
    <t xml:space="preserve">Fact#: 375742 Rec#: 21013 MACKLIFF GARAYCOA EMILIO JOSE </t>
  </si>
  <si>
    <t>IC-17201</t>
  </si>
  <si>
    <t xml:space="preserve">Fact#: 376449 Rec#: 21012 VIOSCULPT ECUADOR S.A. </t>
  </si>
  <si>
    <t>IC-17200</t>
  </si>
  <si>
    <t xml:space="preserve">Fact#: 376567 Rec#: 21011 PROVEEDORA ANDINA DE ALARMAS INCORPORADAS S.A. PRANAINC </t>
  </si>
  <si>
    <t>IC-17199</t>
  </si>
  <si>
    <t xml:space="preserve">Fact#: 376759 Rec#: 21010 EDDY MANUEL CHAVEZ CEDEÑO </t>
  </si>
  <si>
    <t>IC-17198</t>
  </si>
  <si>
    <t xml:space="preserve">Fact#: 372666-375329 Rec#: 21009 ROJAS ARREAGA SABINA MARIA </t>
  </si>
  <si>
    <t>IC-17197</t>
  </si>
  <si>
    <t xml:space="preserve">Fact#: 373122-375773 Rec#: 21008 BOLANOS GUZMAN ERICK ENRIQUE </t>
  </si>
  <si>
    <t>IC-17196</t>
  </si>
  <si>
    <t xml:space="preserve">Fact#: 374566 Rec#: 21007 OSCAR LEONEL MONTERO HINOJOSA </t>
  </si>
  <si>
    <t>IC-17195</t>
  </si>
  <si>
    <t xml:space="preserve">Fact#: 373273-375934 Rec#: 21006 PRADO MURILLO MIGUEL ANDRES </t>
  </si>
  <si>
    <t>IC-17194</t>
  </si>
  <si>
    <t xml:space="preserve">Fact#: 375034 Rec#: 21005 BORJA MESIAS SEGUNDO ALFREDO </t>
  </si>
  <si>
    <t>IC-17193</t>
  </si>
  <si>
    <t xml:space="preserve">Fact#: 376924 Rec#: 21004 MABEL EMMA VALVERDE VULGARIN </t>
  </si>
  <si>
    <t>IC-17192</t>
  </si>
  <si>
    <t xml:space="preserve">Fact#: 374971 Rec#: 21003 AVILA ORTIZ GEOVANNY FABRICIO </t>
  </si>
  <si>
    <t>IC-17191</t>
  </si>
  <si>
    <t xml:space="preserve">Fact#: 376176 Rec#: 21002 CATAGUA DELGADO JOSE ANTONIO </t>
  </si>
  <si>
    <t>IC-17190</t>
  </si>
  <si>
    <t xml:space="preserve">Fact#: 374564 Rec#: 21001 NARCISA MIRELLA ANDRADE SALTOS </t>
  </si>
  <si>
    <t>IC-17189</t>
  </si>
  <si>
    <t xml:space="preserve">Fact#: 374550 Rec#: 21000 CESAR VICENTE ALDAZABAL ALZAMORA </t>
  </si>
  <si>
    <t>IC-17188</t>
  </si>
  <si>
    <t xml:space="preserve">Fact#: 374506 Rec#: 20999 SARA DEL CONSUELO OCHOA VELASCO </t>
  </si>
  <si>
    <t>IC-17187</t>
  </si>
  <si>
    <t xml:space="preserve">Fact#: 374876 Rec#: 20998 GUTIERREZ HERNANDEZ RICARDO ALBERTO </t>
  </si>
  <si>
    <t>IC-17186</t>
  </si>
  <si>
    <t xml:space="preserve">Fact#: 374853 Rec#: 20997 ROMERO LOPEZ ANDRES ROBERTO </t>
  </si>
  <si>
    <t>IC-17185</t>
  </si>
  <si>
    <t xml:space="preserve">Fact#: 371781-374456 Rec#: 20996 EDDY ALBERTO BUSTOS PEÑAHERRERA </t>
  </si>
  <si>
    <t>IC-17184</t>
  </si>
  <si>
    <t xml:space="preserve">Fact#: 377106 Rec#: 34800 EDISON PATRICIO SOSA SALAME </t>
  </si>
  <si>
    <t>IC-17181</t>
  </si>
  <si>
    <t xml:space="preserve">Fact#: 378288 Rec#: 34797 SALCEDO MOYA GLENDA VERONICA </t>
  </si>
  <si>
    <t>IC-17176</t>
  </si>
  <si>
    <t xml:space="preserve">Fact#: 372958-375615-378288 Rec#: 34796 SALCEDO MOYA GLENDA VERONICA </t>
  </si>
  <si>
    <t>IC-17174</t>
  </si>
  <si>
    <t xml:space="preserve">Fact#: 377063 Rec#: 34795 ENRIQUE FEDERICO ARENAS PILATAXI </t>
  </si>
  <si>
    <t>IC-17172</t>
  </si>
  <si>
    <t xml:space="preserve">Fact#: 376543 Rec#: 34794 EMPRESA PUBLICA MUNICIPAL PARA LA GESTIÓN DE LA INNOVACIÓN  Y LA COMPETITIVIDAD, EP </t>
  </si>
  <si>
    <t>IC-17171</t>
  </si>
  <si>
    <t xml:space="preserve">Fact#: 373913-376594 Rec#: 20995 LUZURIAGA CAMPOVERDE MILTON JAIRO </t>
  </si>
  <si>
    <t>IC-17164</t>
  </si>
  <si>
    <t xml:space="preserve">Fact#: 373912-376593 Rec#: 20994 LUZURIAGA CAMPOVERDE MILTON JAIRO </t>
  </si>
  <si>
    <t>IC-17163</t>
  </si>
  <si>
    <t xml:space="preserve">Fact#: 362413-364957-367521 Rec#: 20993 TAMAYO SANCHEZ ZOILA KATTIA </t>
  </si>
  <si>
    <t>IC-17162</t>
  </si>
  <si>
    <t xml:space="preserve">Fact#: 376492 Rec#: 20992 ALVARADO BASURTO SEGUNDO GABRIEL </t>
  </si>
  <si>
    <t>IC-17161</t>
  </si>
  <si>
    <t xml:space="preserve">Fact#: 375047 Rec#: 20991 BRAVO BRIONES JOSE FEDERICO </t>
  </si>
  <si>
    <t>IC-17160</t>
  </si>
  <si>
    <t xml:space="preserve">Fact#: 375076 Rec#: 20990 CORDOVA REYES CARLOS HORACIO </t>
  </si>
  <si>
    <t>IC-17159</t>
  </si>
  <si>
    <t xml:space="preserve">Fact#: 374526 Rec#: 20989 NEISI LORENA CHONG MELGAR </t>
  </si>
  <si>
    <t>IC-17158</t>
  </si>
  <si>
    <t xml:space="preserve">Fact#: 374513 Rec#: 20988 VILMA NINFA MORA MORA </t>
  </si>
  <si>
    <t>IC-17157</t>
  </si>
  <si>
    <t xml:space="preserve">Fact#: 372509-375175 Rec#: 20987 ALZAMORA RAMIREZ PEDRO FAUSTO </t>
  </si>
  <si>
    <t>IC-17156</t>
  </si>
  <si>
    <t xml:space="preserve">Fact#: 372244-374913 Rec#: 20986 MAYEZA REGALADO JIMMY HARRY </t>
  </si>
  <si>
    <t>IC-17155</t>
  </si>
  <si>
    <t xml:space="preserve">Fact#: 5729 Rec#: 20985 TIO ALVAREZ ADRIAN </t>
  </si>
  <si>
    <t>IC-17154</t>
  </si>
  <si>
    <t xml:space="preserve">Fact#: 374765 Rec#: 20984 FLORES MARTINEZ RAQUEL VERONICA </t>
  </si>
  <si>
    <t>IC-17153</t>
  </si>
  <si>
    <t xml:space="preserve">Fact#: 366346-368993-371656 Rec#: 20983 LUIS JOSE GUTIERREZ CASTILLO </t>
  </si>
  <si>
    <t>IC-17152</t>
  </si>
  <si>
    <t xml:space="preserve">Fact#: 375810 Rec#: 20982 BRAVO VILLAMAR JOHNNY VICENTE </t>
  </si>
  <si>
    <t>IC-17151</t>
  </si>
  <si>
    <t xml:space="preserve">Fact#: 375876 Rec#: 20981 QUIMIS CHIQUITO LUPE DIONICIO </t>
  </si>
  <si>
    <t>IC-17150</t>
  </si>
  <si>
    <t xml:space="preserve">Fact#: 369103-371765-374439 Rec#: 20980 PEDRO JAVIER BAQUERIZO SUAREZ </t>
  </si>
  <si>
    <t>IC-17149</t>
  </si>
  <si>
    <t xml:space="preserve">Fact#: 372858-375517 Rec#: 20979 AVILES ECHEVER GUSTAVO MICHAEL </t>
  </si>
  <si>
    <t>IC-17148</t>
  </si>
  <si>
    <t xml:space="preserve">Fact#: 372184-374851 Rec#: 20978 ZAMORA AVILA ANGELA MARIA </t>
  </si>
  <si>
    <t>IC-17147</t>
  </si>
  <si>
    <t xml:space="preserve">Fact#: 372802-375463 Rec#: 20977 VALVERDE MACAY CARLOS ARTURO </t>
  </si>
  <si>
    <t>IC-17146</t>
  </si>
  <si>
    <t xml:space="preserve">Fact#: 374625 Rec#: 20976 ESTUPIÑAN BAJAÑA JORDAN EDWARD </t>
  </si>
  <si>
    <t>IC-17145</t>
  </si>
  <si>
    <t xml:space="preserve">Fact#: 376752 Rec#: 34789 OMAR  PALADINES CORDOVA </t>
  </si>
  <si>
    <t>IC-17133</t>
  </si>
  <si>
    <t xml:space="preserve">Fact#: 376835 Rec#: 34788 UVIDIA SALTOS  CARLOS BOLIVAR </t>
  </si>
  <si>
    <t>IC-17132</t>
  </si>
  <si>
    <t>N/D PAGO TARJ. CORP. CUOTA MES NOV 2021</t>
  </si>
  <si>
    <t>N/D PACIFICO PAGO DE IMPUESTOS RTE IVA MES OCT 2021</t>
  </si>
  <si>
    <t>N/D PACIFICO PAGO DE IMPUESTOS RETENCION EN LA FUENTE MES OCT 2021</t>
  </si>
  <si>
    <t>N/D PACIFICO PAGO DE IMPUESTOS A LOS CONSUMOS ESPECIALES MES DE OCT 2021</t>
  </si>
  <si>
    <t xml:space="preserve">Fact#: 372062-374732 Rec#: 34793 SORIANO SUAREZ GUILBERT SAUL </t>
  </si>
  <si>
    <t>IC-17168</t>
  </si>
  <si>
    <t xml:space="preserve">Fact#: 374060 Rec#: 34792 MARIA GABRIELA TERAN SEVILLA </t>
  </si>
  <si>
    <t>IC-17167</t>
  </si>
  <si>
    <t xml:space="preserve">Fact#: 371373-374057 Rec#: 34791 LAURO DAVID TORRES CARRILLO </t>
  </si>
  <si>
    <t>IC-17166</t>
  </si>
  <si>
    <t xml:space="preserve">Fact#: 375420 Rec#: 34790 MARTINEZ PUGA XAVIER ENRRIQUE </t>
  </si>
  <si>
    <t>IC-17165</t>
  </si>
  <si>
    <t xml:space="preserve">Fact#: 318559-321273-324031-326805-329570-332422-335343-338285-341277-344801 Rec#: 20975 RUGEL AGUAYO KARINA ELIZABETH </t>
  </si>
  <si>
    <t>IC-17122</t>
  </si>
  <si>
    <t xml:space="preserve">Fact#: 374558 Rec#: 20974 JUVIKA JOHANNA CABUYALES HUACON </t>
  </si>
  <si>
    <t>IC-17121</t>
  </si>
  <si>
    <t xml:space="preserve">Fact#: 369854-372515-375181 Rec#: 20973 RONALD DAVID CONTRERAS POTES </t>
  </si>
  <si>
    <t>IC-17120</t>
  </si>
  <si>
    <t xml:space="preserve">Fact#: 372674-375337 Rec#: 20972 LOPEZ MALDONADO CARLOS ROLANDO </t>
  </si>
  <si>
    <t>IC-17119</t>
  </si>
  <si>
    <t xml:space="preserve">Fact#: 375707 Rec#: 20971 HOLGUIN ESPINOZA TOMAS  </t>
  </si>
  <si>
    <t>IC-17118</t>
  </si>
  <si>
    <t xml:space="preserve">Fact#: 375156 Rec#: 20970 SANCHEZ HERRERA TANIA VANESSA </t>
  </si>
  <si>
    <t>IC-17117</t>
  </si>
  <si>
    <t xml:space="preserve">Fact#: 374145 Rec#: 20969 ARCE FLORES NORBERTO </t>
  </si>
  <si>
    <t>IC-17116</t>
  </si>
  <si>
    <t xml:space="preserve">Fact#: 375734 Rec#: 20968 CUESTA CORTEZ ANTONIO JOSE </t>
  </si>
  <si>
    <t>IC-17115</t>
  </si>
  <si>
    <t xml:space="preserve">Fact#: 375648 Rec#: 20967 ANDRADE RIVERA RAFAEL ALBERTO </t>
  </si>
  <si>
    <t>IC-17114</t>
  </si>
  <si>
    <t xml:space="preserve">Fact#: 356669-359141-361664 Rec#: 20966 GONZALEZ MARTINEZ NINFA KARINA </t>
  </si>
  <si>
    <t>IC-17113</t>
  </si>
  <si>
    <t xml:space="preserve">Fact#: 374984 Rec#: 20965 MORENO OVIEDO LUIS ITALO </t>
  </si>
  <si>
    <t>IC-17112</t>
  </si>
  <si>
    <t xml:space="preserve">Fact#: 371649-374330 Rec#: 20964 CARLA MARIA GARCIA ANDRADE </t>
  </si>
  <si>
    <t>IC-17111</t>
  </si>
  <si>
    <t xml:space="preserve">Fact#: 375264 Rec#: 20963 CABRERA GOMEZ MARTHA INES </t>
  </si>
  <si>
    <t>IC-17110</t>
  </si>
  <si>
    <t xml:space="preserve">Fact#: 374166 Rec#: 20962 ASTUDILLO AYORA CECILIA FILOMENA </t>
  </si>
  <si>
    <t>IC-17109</t>
  </si>
  <si>
    <t xml:space="preserve">Fact#: 374997 Rec#: 20961 ROMERO VERSOZA RICARDO GERONIMO </t>
  </si>
  <si>
    <t>IC-17108</t>
  </si>
  <si>
    <t xml:space="preserve">Fact#: 376393 Rec#: 34785 FERRUX S.A. </t>
  </si>
  <si>
    <t>IC-17089</t>
  </si>
  <si>
    <t xml:space="preserve">Fact#: 376220 Rec#: 34784 ASOCIACION DE PROPIETARIOS VALLE ALTO ETAPA PARIS </t>
  </si>
  <si>
    <t>IC-17085</t>
  </si>
  <si>
    <t xml:space="preserve">Fact#: 375430 Rec#: 20960 CEDENO ANGULO JAIRO RENE </t>
  </si>
  <si>
    <t>IC-17075</t>
  </si>
  <si>
    <t xml:space="preserve">Fact#: 374829 Rec#: 20959 VALLEJO MARTINEZ LEIDIZ DIANA </t>
  </si>
  <si>
    <t>IC-17074</t>
  </si>
  <si>
    <t xml:space="preserve">Fact#: 372784-375445 Rec#: 20958 LINDAO CEDENO KATHERIN LIZBETH </t>
  </si>
  <si>
    <t>IC-17073</t>
  </si>
  <si>
    <t xml:space="preserve">Fact#: 374052 Rec#: 20957 MARTHA ROCIO  TRIVIÑO GRIJALVA </t>
  </si>
  <si>
    <t>IC-17072</t>
  </si>
  <si>
    <t xml:space="preserve">Fact#: 375817 Rec#: 20956 MEZA ANDRADE PAUL EDUARDO </t>
  </si>
  <si>
    <t>IC-17071</t>
  </si>
  <si>
    <t xml:space="preserve">Fact#: 375689 Rec#: 20955 BRIONES ALVARADO MERCEDES MARLENE </t>
  </si>
  <si>
    <t>IC-17070</t>
  </si>
  <si>
    <t xml:space="preserve">Fact#: 371961-374632 Rec#: 20954 MORA GUERRERO HILDA ANTONIETA </t>
  </si>
  <si>
    <t>IC-17069</t>
  </si>
  <si>
    <t xml:space="preserve">Fact#: 374917 Rec#: 20953 VERA PISPIRA JONATHAN LUIS </t>
  </si>
  <si>
    <t>IC-17068</t>
  </si>
  <si>
    <t>N/D POR COMISIONES DE WESTERN UNION POR RECAUDACION DEL 12/11/2021 al 18/11/2021</t>
  </si>
  <si>
    <t xml:space="preserve">Fact#: 375628 Rec#: 34971 CAMPOSANO VACA GLENDA MARJORIE </t>
  </si>
  <si>
    <t>IC-18342</t>
  </si>
  <si>
    <t>Fact#: 373995 Rec#: 34786 CONSORCIO ECUATORIANO DE TELECOMUNICACIONES S.A. CONECEL</t>
  </si>
  <si>
    <t>IC-17090</t>
  </si>
  <si>
    <t xml:space="preserve">Fact#: 374347 Rec#: 34783 CARLOS LUIS RIVERA CORDOVA </t>
  </si>
  <si>
    <t>IC-17083</t>
  </si>
  <si>
    <t xml:space="preserve">Fact#: 374833 Rec#: 34782 GONZALEZ SANCHEZ CESAR IVAN </t>
  </si>
  <si>
    <t>IC-17076</t>
  </si>
  <si>
    <t xml:space="preserve">Fact#: 376250 Rec#: 20952 IGLESIA DE JESUCRISTO SUD </t>
  </si>
  <si>
    <t>IC-17067</t>
  </si>
  <si>
    <t xml:space="preserve">Fact#: 374815 Rec#: 20951 MENDEZ VILLON CARMEN MARISOL </t>
  </si>
  <si>
    <t>IC-17066</t>
  </si>
  <si>
    <t xml:space="preserve">Fact#: 374863 Rec#: 20950 VALLE GONZALEZ LIDIA ELIZABETH </t>
  </si>
  <si>
    <t>IC-17065</t>
  </si>
  <si>
    <t xml:space="preserve">Fact#: 373117-375767 Rec#: 20949 BZEIH SAFI </t>
  </si>
  <si>
    <t>IC-17064</t>
  </si>
  <si>
    <t xml:space="preserve">Fact#: 375941 Rec#: 20948 BZEIH SAFI </t>
  </si>
  <si>
    <t>IC-17063</t>
  </si>
  <si>
    <t xml:space="preserve">Fact#: 5890 Rec#: 20947 AGUILAR ECHEVERRIA LUIS FERNANDO </t>
  </si>
  <si>
    <t>IC-17062</t>
  </si>
  <si>
    <t xml:space="preserve">Fact#: 5733 Rec#: 20946 CRUZ JOSE AMABLE </t>
  </si>
  <si>
    <t>IC-17061</t>
  </si>
  <si>
    <t xml:space="preserve">Fact#: 372886-375547 Rec#: 20945 PRIETO VEGA MARTHA MARIA ELIZABETH </t>
  </si>
  <si>
    <t>IC-17060</t>
  </si>
  <si>
    <t xml:space="preserve">Fact#: 372211-374877 Rec#: 20944 GUARDINI PRIETO ADOLFO GIUSEPPE </t>
  </si>
  <si>
    <t>IC-17059</t>
  </si>
  <si>
    <t xml:space="preserve">Fact#: 5775 Rec#: 20943 CORREA CUNIN GRACIELA PIEDAD </t>
  </si>
  <si>
    <t>IC-17058</t>
  </si>
  <si>
    <t xml:space="preserve">Fact#: 375083 Rec#: 20942 SANCHEZ QUINCHUELA INES MONICA </t>
  </si>
  <si>
    <t>IC-17057</t>
  </si>
  <si>
    <t xml:space="preserve">Fact#: 373498-376137 Rec#: 20941 VEINTIMILLA PELAEZ PILAR MARLENE </t>
  </si>
  <si>
    <t>IC-17056</t>
  </si>
  <si>
    <t xml:space="preserve">Fact#: 376296 Rec#: 34780 WANHAI LINES ECUADOR S.A. </t>
  </si>
  <si>
    <t>IC-17041</t>
  </si>
  <si>
    <t>VEINTIMILLA PELAEZ PILAR MARLENE ABONA SGTE FACTURA, PAGO WESTERN UNION</t>
  </si>
  <si>
    <t>AT-3403</t>
  </si>
  <si>
    <t xml:space="preserve">Fact#: 374072 Rec#: 34779 BENILDA JESUS ACOSTA ZAMBRANO </t>
  </si>
  <si>
    <t>IC-17038</t>
  </si>
  <si>
    <t xml:space="preserve">Fact#: 374836 Rec#: 34778 MARTINEZ FUENTES JAIME ANDRES </t>
  </si>
  <si>
    <t>IC-17037</t>
  </si>
  <si>
    <t xml:space="preserve">Fact#: 375990 Rec#: 34777 GUAICHA PINCAY DANIEL AUGUSTO </t>
  </si>
  <si>
    <t>IC-17036</t>
  </si>
  <si>
    <t xml:space="preserve">Fact#: 374775 Rec#: 34776 LOZANO OTERO RICARDO REIMONDI LOZANO OTERO </t>
  </si>
  <si>
    <t>IC-17035</t>
  </si>
  <si>
    <t xml:space="preserve">Fact#: 372224-374893 Rec#: 20940 NUNEZ CEDENO ANGY SABRINA </t>
  </si>
  <si>
    <t>IC-17027</t>
  </si>
  <si>
    <t xml:space="preserve">Fact#: 375884 Rec#: 20939 SANCHEZ SALINAS NELSON FRANCISCO </t>
  </si>
  <si>
    <t>IC-17026</t>
  </si>
  <si>
    <t xml:space="preserve">Fact#: 373391-376042 Rec#: 20938 ARANA FUENTES ISABEL DE JESUS </t>
  </si>
  <si>
    <t>IC-17025</t>
  </si>
  <si>
    <t xml:space="preserve">Fact#: 375174 Rec#: 20937 CHUCA CHANCAY ANDREA BETZABETH </t>
  </si>
  <si>
    <t>IC-17024</t>
  </si>
  <si>
    <t xml:space="preserve">Fact#: 372092-374760 Rec#: 20936 MOLINA ALCIVAR CESAR RAUL </t>
  </si>
  <si>
    <t>IC-17023</t>
  </si>
  <si>
    <t xml:space="preserve">Fact#: 374785 Rec#: 20935 DUCHI ALCOSER JHONNY FERNANDO  </t>
  </si>
  <si>
    <t>IC-17022</t>
  </si>
  <si>
    <t xml:space="preserve">Fact#: 371731-374407 Rec#: 20934 ISABEL RODRIGUEZ RIZO </t>
  </si>
  <si>
    <t>IC-17021</t>
  </si>
  <si>
    <t xml:space="preserve">Fact#: 374451 Rec#: 20933 DAYANNA ANABELL BAQUERIZO AQUINO </t>
  </si>
  <si>
    <t>IC-17020</t>
  </si>
  <si>
    <t xml:space="preserve">Fact#: 361901-364451-367022 Rec#: 20932 CAMPUZANO CASTILLO TOMAS ROLANDO </t>
  </si>
  <si>
    <t>IC-17019</t>
  </si>
  <si>
    <t xml:space="preserve">Fact#: 374107 Rec#: 20931 OSCAR HUMBERTO  BRITO GUILLEN </t>
  </si>
  <si>
    <t>IC-17018</t>
  </si>
  <si>
    <t xml:space="preserve">Fact#: 375331 Rec#: 20930 VILLAMAR CARRANZA MARISOL DEL PILAR </t>
  </si>
  <si>
    <t>IC-17017</t>
  </si>
  <si>
    <t xml:space="preserve">Fact#: 375060 Rec#: 20929 JIMBO ANDRADE KEVIN ISAAC </t>
  </si>
  <si>
    <t>IC-17016</t>
  </si>
  <si>
    <t xml:space="preserve">Fact#: 374112 Rec#: 20928 HAYDEE GANDIOSA  FALUGIANI MORA </t>
  </si>
  <si>
    <t>IC-17015</t>
  </si>
  <si>
    <t xml:space="preserve">Fact#: 373037 Rec#: 20927 CABRERA ZALAMEA BLANCA ESMERALDA </t>
  </si>
  <si>
    <t>IC-17014</t>
  </si>
  <si>
    <t xml:space="preserve">Fact#: 368598-371247-373953 Rec#: 20926 VERA HNOS. EQUIPOS Y CONSTRUCCIONES CIVILES S.A. VERAEQUIPOS </t>
  </si>
  <si>
    <t>IC-17013</t>
  </si>
  <si>
    <t xml:space="preserve">Fact#: 373400-376048 Rec#: 20925 GUERRERO BELTRAN NATALY ELIZABETH </t>
  </si>
  <si>
    <t>IC-17012</t>
  </si>
  <si>
    <t xml:space="preserve">Fact#: 375814 Rec#: 20924 FALQUEZ SALAVARRIA PATRICIA AZUCENA </t>
  </si>
  <si>
    <t>IC-17011</t>
  </si>
  <si>
    <t xml:space="preserve">Fact#: 376002 Rec#: 20923 CANARTE SALVATIERRA LUIS ALFONSO </t>
  </si>
  <si>
    <t>IC-17010</t>
  </si>
  <si>
    <t xml:space="preserve">Fact#: 370784-373439-376082 Rec#: 20922 MORAN LIMA ALONSO ALFREDO </t>
  </si>
  <si>
    <t>IC-17009</t>
  </si>
  <si>
    <t xml:space="preserve">Fact#: 376280 Rec#: 34775 DARLYN OMAR CABELLO ANDRADE </t>
  </si>
  <si>
    <t>IC-16998</t>
  </si>
  <si>
    <t xml:space="preserve">Fact#: 374974 Rec#: 34774 FALCONI DUEÑAS ELISA MARIA </t>
  </si>
  <si>
    <t>IC-16997</t>
  </si>
  <si>
    <t>Fact#: 376412 Rec#: 20905 SOLUCIONES GLOBALES S.A GLOBFAST</t>
  </si>
  <si>
    <t>IC-17616</t>
  </si>
  <si>
    <t xml:space="preserve">Fact#: 371460-374143 Rec#: 34787 UVIDIA SALTOS  CARLOS BOLIVAR </t>
  </si>
  <si>
    <t>IC-17127</t>
  </si>
  <si>
    <t xml:space="preserve">Fact#: 374662 Rec#: 34773 ESPIN PEREZ JOSE XAVIER  </t>
  </si>
  <si>
    <t>IC-16993</t>
  </si>
  <si>
    <t xml:space="preserve">Fact#: 375209 Rec#: 20921 ZAMBRANO CALENO OLGA PATRICIA </t>
  </si>
  <si>
    <t>IC-16991</t>
  </si>
  <si>
    <t xml:space="preserve">Fact#: 372502-375168 Rec#: 20920 CASTRO CASTILLO BYRON MANUEL </t>
  </si>
  <si>
    <t>IC-16990</t>
  </si>
  <si>
    <t xml:space="preserve">Fact#: 373496-376135 Rec#: 20919 MONTOYA MARQUEZ LUISA RUDY </t>
  </si>
  <si>
    <t>IC-16989</t>
  </si>
  <si>
    <t xml:space="preserve">Fact#: 375026 Rec#: 20918 SAMPEDRO BASURTO MARIA JULIANA  </t>
  </si>
  <si>
    <t>IC-16988</t>
  </si>
  <si>
    <t xml:space="preserve">Fact#: 374580 Rec#: 20917 PAUL FERNANDO SEGURA MACIAS </t>
  </si>
  <si>
    <t>IC-16987</t>
  </si>
  <si>
    <t xml:space="preserve">Fact#: 369624-372291-374960 Rec#: 20916 MORA VILLACRES DIANA CAROLINA </t>
  </si>
  <si>
    <t>IC-16986</t>
  </si>
  <si>
    <t xml:space="preserve">Fact#: 375313 Rec#: 20915 SANTANA MORENO SAUL AUGUSTO </t>
  </si>
  <si>
    <t>IC-16985</t>
  </si>
  <si>
    <t xml:space="preserve">Fact#: 375957 Rec#: 20914 CEDENO PINCAY JOSE MANUEL </t>
  </si>
  <si>
    <t>IC-16984</t>
  </si>
  <si>
    <t xml:space="preserve">Fact#: 374640 Rec#: 20913 RUIZ VELEZ LIBIA KARINA </t>
  </si>
  <si>
    <t>IC-16983</t>
  </si>
  <si>
    <t xml:space="preserve">Fact#: 373435-376078 Rec#: 20912 LEON ARREAGA JUDY MICHELLE </t>
  </si>
  <si>
    <t>IC-16982</t>
  </si>
  <si>
    <t xml:space="preserve">Fact#: 5695 Rec#: 20911 CACUANGO LINCANGO EDISON FABIAN </t>
  </si>
  <si>
    <t>IC-16981</t>
  </si>
  <si>
    <t xml:space="preserve">Fact#: 372655-375319 Rec#: 20910 MORAN MERA SANDRA ISABEL </t>
  </si>
  <si>
    <t>IC-16980</t>
  </si>
  <si>
    <t xml:space="preserve">Fact#: 374405 Rec#: 20909 RAMIRO RAMON TOALA GARCIA </t>
  </si>
  <si>
    <t>IC-16979</t>
  </si>
  <si>
    <t xml:space="preserve">Fact#: 372183-374850 Rec#: 20908 PARRALES GONZALEZ NIXA JASMIN </t>
  </si>
  <si>
    <t>IC-16978</t>
  </si>
  <si>
    <t xml:space="preserve">Fact#: 371397-374081 Rec#: 20907 VICENTE GABRIEL VINUEZA MERINO </t>
  </si>
  <si>
    <t>IC-16977</t>
  </si>
  <si>
    <t xml:space="preserve">Fact#: 5487-5742 Rec#: 20906 CORONEL CARRION DOLY ALBERTINA DE LOURDES </t>
  </si>
  <si>
    <t>IC-16976</t>
  </si>
  <si>
    <t xml:space="preserve">Fact#: 375409 Rec#: 20903 JIMENEZ OCHOA LUIS ENRIQUE </t>
  </si>
  <si>
    <t>IC-16973</t>
  </si>
  <si>
    <t xml:space="preserve">Fact#: 374565 Rec#: 20902 NEY AQUILES APOLINARIO RODRIGUEZ </t>
  </si>
  <si>
    <t>IC-16972</t>
  </si>
  <si>
    <t xml:space="preserve">Fact#: 372016-374688 Rec#: 20901 PLAZA CHUNGA SILVIA MARIA </t>
  </si>
  <si>
    <t>IC-16971</t>
  </si>
  <si>
    <t xml:space="preserve">Fact#: 374986 Rec#: 20900 BERMELLO PONCE SALBADOR ATILIO </t>
  </si>
  <si>
    <t>IC-16970</t>
  </si>
  <si>
    <t xml:space="preserve">Fact#: 371072-373782-376464 Rec#: 20899 ARIAS ALVAREZ MARIUXI ISABEL </t>
  </si>
  <si>
    <t>IC-16969</t>
  </si>
  <si>
    <t xml:space="preserve">Fact#: 374467 Rec#: 34772 MELCHOR MAURICIO VALENCIA PEREZ </t>
  </si>
  <si>
    <t>IC-16968</t>
  </si>
  <si>
    <t xml:space="preserve">Fact#: 374069 Rec#: 34771 GLORIA ISABEL MITE LEON </t>
  </si>
  <si>
    <t>IC-16967</t>
  </si>
  <si>
    <t xml:space="preserve">Fact#: 369234-371899-374571 Rec#: 34769 WENDY LORENA QUIMIS CHOEZ </t>
  </si>
  <si>
    <t>IC-16950</t>
  </si>
  <si>
    <t>Ingreso por cliente no identificado, bco pacifico por transferencia #doc 1945</t>
  </si>
  <si>
    <t>DR-4609</t>
  </si>
  <si>
    <t>SOLUCIONES GLOBALES S.A GLOBFAST ABONA SGTE FACTURA, PAGO WESTERN UNION</t>
  </si>
  <si>
    <t>AT-3460</t>
  </si>
  <si>
    <t>AT-3401</t>
  </si>
  <si>
    <t xml:space="preserve">Fact#: 376572 Rec#: 34768 REPROLIMIT CIA.LTDA  </t>
  </si>
  <si>
    <t>IC-16944</t>
  </si>
  <si>
    <t xml:space="preserve">Fact#: 373591-373678-373947 Rec#: 34767 MEGADATOS S.A. </t>
  </si>
  <si>
    <t>IC-16942</t>
  </si>
  <si>
    <t xml:space="preserve">Fact#: 368615-371261-373965-376648 Rec#: 34766 AGUILERA MORENO KARLA DANIELA </t>
  </si>
  <si>
    <t>IC-16940</t>
  </si>
  <si>
    <t xml:space="preserve">Fact#: 374868 Rec#: 20898 VELASQUEZ POLIT NINA NATASHA </t>
  </si>
  <si>
    <t>IC-16939</t>
  </si>
  <si>
    <t xml:space="preserve">Fact#: 361854-364407-366980 Rec#: 20897 VARGAS TAPIA ANGELICA THALIA </t>
  </si>
  <si>
    <t>IC-16938</t>
  </si>
  <si>
    <t xml:space="preserve">Fact#: 374073 Rec#: 34765 LOURDES JANET BRITO GUILLEN </t>
  </si>
  <si>
    <t>IC-16937</t>
  </si>
  <si>
    <t xml:space="preserve">Fact#: 371788-374463 Rec#: 34764 ROSANA LETICIA VIOLA </t>
  </si>
  <si>
    <t>IC-16936</t>
  </si>
  <si>
    <t xml:space="preserve">Fact#: 375961 Rec#: 34763 URQUIZA SALCEDO PATRICIA DEL ROCIO </t>
  </si>
  <si>
    <t>IC-16935</t>
  </si>
  <si>
    <t xml:space="preserve">Fact#: 371490-374172 Rec#: 34762 VILLAO JURADO ANDREA BELEN </t>
  </si>
  <si>
    <t>IC-16934</t>
  </si>
  <si>
    <t xml:space="preserve">Fact#: 374108 Rec#: 34761 CARMEN NARCISA  JURADO PAREDES </t>
  </si>
  <si>
    <t>IC-16933</t>
  </si>
  <si>
    <t xml:space="preserve">Fact#: 375176 Rec#: 20896 CORTEZ CANTOS  PEDRO PABLO  </t>
  </si>
  <si>
    <t>IC-16925</t>
  </si>
  <si>
    <t xml:space="preserve">Fact#: 375281 Rec#: 20895 CERCADO MENDOZA MARIA AUXILIADORA </t>
  </si>
  <si>
    <t>IC-16924</t>
  </si>
  <si>
    <t xml:space="preserve">Fact#: 373466-376110 Rec#: 20894 AYOVI ARROYO WILFRIDO </t>
  </si>
  <si>
    <t>IC-16923</t>
  </si>
  <si>
    <t xml:space="preserve">Fact#: 373181-375830 Rec#: 20893 PINCAY BAQUE DAYSI PETRONILA </t>
  </si>
  <si>
    <t>IC-16922</t>
  </si>
  <si>
    <t xml:space="preserve">Fact#: 372394-375061 Rec#: 20892 TOBAR MOROCHO JOSE AUGUSTO </t>
  </si>
  <si>
    <t>IC-16921</t>
  </si>
  <si>
    <t xml:space="preserve">Fact#: 376077 Rec#: 20891 MENDOZA CAGUA VICTOR MANUEL </t>
  </si>
  <si>
    <t>IC-16920</t>
  </si>
  <si>
    <t xml:space="preserve">Fact#: 373518-376159 Rec#: 20890 ROSADO AGUIRRE JOSE LUIS </t>
  </si>
  <si>
    <t>IC-16919</t>
  </si>
  <si>
    <t xml:space="preserve">Fact#: 372821-375477 Rec#: 20889 DUQUE ESTEVEZ MIRKA </t>
  </si>
  <si>
    <t>IC-16918</t>
  </si>
  <si>
    <t xml:space="preserve">Fact#: 5512-5768 Rec#: 20888 LAMIÑA ALMEIDA  SOLEDAD ANGELICA  </t>
  </si>
  <si>
    <t>IC-16917</t>
  </si>
  <si>
    <t xml:space="preserve">Fact#: 367822-370420-373066 Rec#: 20887 MENESES CEDENO CARMEN JULISSA </t>
  </si>
  <si>
    <t>IC-16916</t>
  </si>
  <si>
    <t xml:space="preserve">Fact#: 372185-374852 Rec#: 20886 PONCE ANDRADE KERLY KARINA </t>
  </si>
  <si>
    <t>IC-16915</t>
  </si>
  <si>
    <t xml:space="preserve">Fact#: 364613-367184-369805 Rec#: 20885 TACURY CALDERON CARLOS ALBERTO </t>
  </si>
  <si>
    <t>IC-16914</t>
  </si>
  <si>
    <t xml:space="preserve">Fact#: 5756 Rec#: 20884 ZABALA BARRIONUEVO RITA CECILIA </t>
  </si>
  <si>
    <t>IC-16913</t>
  </si>
  <si>
    <t xml:space="preserve">Fact#: 371609-374291 Rec#: 20883 FREDY JHOVANY VARGAS LEON </t>
  </si>
  <si>
    <t>IC-16912</t>
  </si>
  <si>
    <t xml:space="preserve">Fact#: 374403 Rec#: 20882 SEGUNDO PATRICIO ALMACHE AGUIRRE </t>
  </si>
  <si>
    <t>IC-16911</t>
  </si>
  <si>
    <t xml:space="preserve">Fact#: 376133 Rec#: 20881 NELLY MERCEDES MEDINA SANTOS </t>
  </si>
  <si>
    <t>IC-16910</t>
  </si>
  <si>
    <t>PERALTA CASTILLO ELSA DEL ROCIO CANCELA TELEFONO 3930391 ABONA SGTE FACTURA, PAGO EN VENTANILLA BCO PACIFICO</t>
  </si>
  <si>
    <t>AT-3398</t>
  </si>
  <si>
    <t>N/D PACIFICO TRANSF. ANTICIPO POR HONORARIOS PROFESIONALES MES NOV 2021, A PABLO BAQUERIZO D.</t>
  </si>
  <si>
    <t>N/D PACIFICO TRANSF. PAGO DE FONDOS DE RESERVA MES DE OCTUBRE 2021</t>
  </si>
  <si>
    <t>N/D PACIFICO TRANSF. ROLES DE PAGO 1ERA QUINCENA MES DE NOV 2021</t>
  </si>
  <si>
    <t xml:space="preserve">Fact#: 370547-373204-375852 Rec#: 34760 GRANOBLE OBANDO TANIA MARICELA </t>
  </si>
  <si>
    <t>IC-16893</t>
  </si>
  <si>
    <t xml:space="preserve">Fact#: 374826 Rec#: 34758 PAZMINO PRIETO SIXTO JAVIER </t>
  </si>
  <si>
    <t>IC-16890</t>
  </si>
  <si>
    <t xml:space="preserve">Fact#: 376228 Rec#: 34757 DORCIEN S.A </t>
  </si>
  <si>
    <t>IC-16881</t>
  </si>
  <si>
    <t xml:space="preserve">Fact#: 371357-374041 Rec#: 34756 NORMA ELISA YEPEZ JIMENEZ </t>
  </si>
  <si>
    <t>IC-16880</t>
  </si>
  <si>
    <t xml:space="preserve">Fact#: 372773-375435 Rec#: 34755 MAZZINI RIVADENEIRA VALERIE GEOVANNA </t>
  </si>
  <si>
    <t>IC-16879</t>
  </si>
  <si>
    <t xml:space="preserve">Fact#: 373851-376533 Rec#: 34754 PASEABORDO S.A  </t>
  </si>
  <si>
    <t>IC-16878</t>
  </si>
  <si>
    <t xml:space="preserve">Fact#: 375925 Rec#: 34753 SAN ANDRES HERNANDEZ JAIME EDUARDO </t>
  </si>
  <si>
    <t>IC-16877</t>
  </si>
  <si>
    <t xml:space="preserve">Fact#: 374907 Rec#: 34752 MANRIQUE OSORIO XAVIER ENRIQUE </t>
  </si>
  <si>
    <t>IC-16876</t>
  </si>
  <si>
    <t xml:space="preserve">Fact#: 371045-373755-376437 Rec#: 34751 SERVICIO &amp; MANTENIMIENTO INDUSTRIAL MANSEINSAJAB S.A </t>
  </si>
  <si>
    <t>IC-16875</t>
  </si>
  <si>
    <t xml:space="preserve">Fact#: 374051 Rec#: 34750 JAVIER MAURICIO RODRIGO ALBAN </t>
  </si>
  <si>
    <t>IC-16874</t>
  </si>
  <si>
    <t xml:space="preserve">Fact#: 374005 Rec#: 34749 JORGE ALFREDO FRANCO MORAN </t>
  </si>
  <si>
    <t>IC-16873</t>
  </si>
  <si>
    <t xml:space="preserve">Fact#: 376574 Rec#: 34748 ADMINASES S A </t>
  </si>
  <si>
    <t>IC-16872</t>
  </si>
  <si>
    <t xml:space="preserve">Fact#: 373464-376107 Rec#: 20880 RIVERA ZAMBRANO AMINTA LETTY </t>
  </si>
  <si>
    <t>IC-16871</t>
  </si>
  <si>
    <t xml:space="preserve">Fact#: 371881-374552 Rec#: 20879 ELIDA DEL CARMEN MOREIRA VELEZ </t>
  </si>
  <si>
    <t>IC-16870</t>
  </si>
  <si>
    <t xml:space="preserve">Fact#: 375806 Rec#: 20878 CONTRERAS RODRIGUEZ EUBENIA MARIETA </t>
  </si>
  <si>
    <t>IC-16869</t>
  </si>
  <si>
    <t xml:space="preserve">Fact#: 369755-372424-375091 Rec#: 20877 DUQUE ROMERO LENIN EFRAIN </t>
  </si>
  <si>
    <t>IC-16868</t>
  </si>
  <si>
    <t xml:space="preserve">Fact#: 374015 Rec#: 20876 EDDA GLADYS PARRALES GOMEZ </t>
  </si>
  <si>
    <t>IC-16867</t>
  </si>
  <si>
    <t xml:space="preserve">Fact#: 374332 Rec#: 20875 JESSICA LORENA TRIANA VELIS </t>
  </si>
  <si>
    <t>IC-16866</t>
  </si>
  <si>
    <t xml:space="preserve">Fact#: 371576-374260 Rec#: 20874 EVELYN DAYANA LINO DELGADO </t>
  </si>
  <si>
    <t>IC-16865</t>
  </si>
  <si>
    <t xml:space="preserve">Fact#: 375510 Rec#: 20873 GONZALEZ BARRERA ANABEL NATALI </t>
  </si>
  <si>
    <t>IC-16864</t>
  </si>
  <si>
    <t xml:space="preserve">Fact#: 375634 Rec#: 20872 BARBERAN BRIONES CARMEN ASUNCION </t>
  </si>
  <si>
    <t>IC-16863</t>
  </si>
  <si>
    <t xml:space="preserve">Fact#: 374241 Rec#: 20871 CARLOS GUILLERMO MUÑOZ GUTIERREZ </t>
  </si>
  <si>
    <t>IC-16862</t>
  </si>
  <si>
    <t xml:space="preserve">Fact#: 374408 Rec#: 20870 CESAR ORLANDO VALLEJO VERA </t>
  </si>
  <si>
    <t>IC-16861</t>
  </si>
  <si>
    <t xml:space="preserve">Fact#: 374270 Rec#: 20869 NUBIA CICELY LOPEZ CONTRERAS </t>
  </si>
  <si>
    <t>IC-16860</t>
  </si>
  <si>
    <t xml:space="preserve">Fact#: 376621 Rec#: 20868 KAT SUSPENSION AUTOMOTRIZ S.A.  </t>
  </si>
  <si>
    <t>IC-16859</t>
  </si>
  <si>
    <t xml:space="preserve">Fact#: 375109 Rec#: 20867 BALSECA CALVA GRACIELA RAQUEL </t>
  </si>
  <si>
    <t>IC-16858</t>
  </si>
  <si>
    <t xml:space="preserve">Fact#: 376532 Rec#: 20866 VDS C.C.C </t>
  </si>
  <si>
    <t>IC-16857</t>
  </si>
  <si>
    <t xml:space="preserve">Fact#: 375044 Rec#: 20865 BORBOR VILLON ALEX ALEJANDRO </t>
  </si>
  <si>
    <t>IC-16856</t>
  </si>
  <si>
    <t xml:space="preserve">Fact#: 367201-369821-372486 Rec#: 20864 MARCILLO COBOS DAVID FERNANDO </t>
  </si>
  <si>
    <t>IC-16855</t>
  </si>
  <si>
    <t xml:space="preserve">Fact#: 374730 Rec#: 20863 PINCAY RUIZ VICENTA MARLENE </t>
  </si>
  <si>
    <t>IC-16854</t>
  </si>
  <si>
    <t xml:space="preserve">Fact#: 375871 Rec#: 20862 TORRES YEPEZ MARCELA VIRGINIA </t>
  </si>
  <si>
    <t>IC-16853</t>
  </si>
  <si>
    <t xml:space="preserve">Fact#: 375308 Rec#: 20861 FRANCO BARRAGAN MARLON JULIO </t>
  </si>
  <si>
    <t>IC-16852</t>
  </si>
  <si>
    <t xml:space="preserve">Fact#: 375511 Rec#: 20860 SORIA LAMAN HARRY SUN </t>
  </si>
  <si>
    <t>IC-16851</t>
  </si>
  <si>
    <t xml:space="preserve">Fact#: 371319-374003 Rec#: 34747 KATHERINE MALENA CHILUIZA GARCIA </t>
  </si>
  <si>
    <t>IC-16826</t>
  </si>
  <si>
    <t xml:space="preserve">Fact#: 376313 Rec#: 34746 OPENGROUP S.A. </t>
  </si>
  <si>
    <t>IC-16815</t>
  </si>
  <si>
    <t xml:space="preserve">Fact#: 376305 Rec#: 34745 STEVEN MICHAEL RAMOS MEZA </t>
  </si>
  <si>
    <t>IC-16814</t>
  </si>
  <si>
    <t xml:space="preserve">Fact#: 359609-362126-364671 Rec#: 20859 MERINO GONZALEZ KELLY JESSENIA </t>
  </si>
  <si>
    <t>IC-16813</t>
  </si>
  <si>
    <t xml:space="preserve">Fact#: 376641 Rec#: 20858 SAMANIEGO MAGALLANES CAROLINA AMANDA </t>
  </si>
  <si>
    <t>IC-16812</t>
  </si>
  <si>
    <t xml:space="preserve">Fact#: 363487-366080-368727 Rec#: 20857 BELINDA LEONOR QUIJANO GOMEZ </t>
  </si>
  <si>
    <t>IC-16811</t>
  </si>
  <si>
    <t xml:space="preserve">Fact#: 351104-353434-355865 Rec#: 20856 LUISA DEL CARMEN MORAN MORENO </t>
  </si>
  <si>
    <t>IC-16810</t>
  </si>
  <si>
    <t>N/D PACIFICO CANCELACIÓN DE FACTURA#79960683 OTECEL S.A. Y CUOTA#17/24</t>
  </si>
  <si>
    <t xml:space="preserve">Fact#: 373516-376156 Rec#: 20855 PENA LAVAYEN LUIS ALBERTO </t>
  </si>
  <si>
    <t>IC-16805</t>
  </si>
  <si>
    <t xml:space="preserve">Fact#: 372403-375070 Rec#: 20854 FERNANDEZ ZAMBRANO ELSA VIOLETA </t>
  </si>
  <si>
    <t>IC-16804</t>
  </si>
  <si>
    <t xml:space="preserve">Fact#: 373960-376643 Rec#: 20853 ASOCIACION DE PROPIETARIOS DE LA URBANIZACION VIOLETA  </t>
  </si>
  <si>
    <t>IC-16803</t>
  </si>
  <si>
    <t xml:space="preserve">Fact#: 374368 Rec#: 20852 LORENA LISSET NUÑEZ RODRIGUEZ </t>
  </si>
  <si>
    <t>IC-16802</t>
  </si>
  <si>
    <t xml:space="preserve">Fact#: 373288-375948 Rec#: 20851 DOMINGUEZ BAREN MARIA ANGELICA </t>
  </si>
  <si>
    <t>IC-16801</t>
  </si>
  <si>
    <t>CABEZAS GUERRA MARIA DEL CARMEN ABONA SGTE FACTURA, BCO PACIFICO POR TRANSFERENCIA #DOC 1641</t>
  </si>
  <si>
    <t>AT-3397</t>
  </si>
  <si>
    <t>N/D PACIFICO CANCELACIÓN DE FACTURA#7379089 CNEL EP</t>
  </si>
  <si>
    <t>N/D PACIFICO CANCELACIÓN DE FACTURA#7305759 CNEL EP</t>
  </si>
  <si>
    <t>N/D PACIFICO CANCELACIÓN DE FACTURA#34128532 CNEL EP</t>
  </si>
  <si>
    <t>N/D PACIFICO CANCELACIÓN DE FACTURA#7442117 CNEL EP</t>
  </si>
  <si>
    <t>N/D PACIFICO PAGO PLLAS. IESS NORMALES MES DE OCT 2021 A PABLO BAQUERIZO, COMP#149419323</t>
  </si>
  <si>
    <t>N/D PACIFICO PAGOS PLLAS. IESS NORMALES MES DE OCT 2021, COMP#149419206</t>
  </si>
  <si>
    <t>N/D PACIFICO PAGO PLLAS. IESS PREST. QUIROGRAFARIO MES DE OCT 2021, COMP#36376740</t>
  </si>
  <si>
    <t>N/D PACIFICO PAGO PLLAS. IESS PREST. HIPOTECARIO MES DE OCT 2021, COMP#12434680</t>
  </si>
  <si>
    <t>N/D PACIFICO PAGO PLLAS. IESS FONDOS DE RESERVA MES DE OCT 2021, COMP#21773286</t>
  </si>
  <si>
    <t xml:space="preserve">Fact#: 376321 Rec#: 34744 ELECTROMOOM S.A. </t>
  </si>
  <si>
    <t>IC-16800</t>
  </si>
  <si>
    <t xml:space="preserve">Fact#: 371552-374235 Rec#: 34743 CAROLINA AMALIA IDROVO PIEDRAHITA  </t>
  </si>
  <si>
    <t>IC-16799</t>
  </si>
  <si>
    <t xml:space="preserve">Fact#: 374924 Rec#: 34742 REIMBERG BADUY PETER PAUL </t>
  </si>
  <si>
    <t>IC-16798</t>
  </si>
  <si>
    <t xml:space="preserve">Fact#: 370874-373590-376276 Rec#: 34741 LABORATORIO BIOTANICALS DEL ECUADOR S.A. </t>
  </si>
  <si>
    <t>IC-16797</t>
  </si>
  <si>
    <t xml:space="preserve">Fact#: 370873-373589-376275 Rec#: 34740 LABORATORIO BIOTANICALS DEL ECUADOR S.A. </t>
  </si>
  <si>
    <t>IC-16796</t>
  </si>
  <si>
    <t xml:space="preserve">Fact#: 374787 Rec#: 34739 DURAN POLIT MARIA DANIELLA </t>
  </si>
  <si>
    <t>IC-16795</t>
  </si>
  <si>
    <t xml:space="preserve">Fact#: 376517 Rec#: 20850 MERCHAN BALON CHRISTOPHER FERNANDO </t>
  </si>
  <si>
    <t>IC-16794</t>
  </si>
  <si>
    <t xml:space="preserve">Fact#: 376487 Rec#: 20849 JARRIN LOPEZ VERONICA ELIZABETH </t>
  </si>
  <si>
    <t>IC-16793</t>
  </si>
  <si>
    <t xml:space="preserve">Fact#: 369253-371917-374590 Rec#: 20848 MERO MANTUANO DARWIN IVAN </t>
  </si>
  <si>
    <t>IC-16792</t>
  </si>
  <si>
    <t xml:space="preserve">Fact#: 374670 Rec#: 20847 AGUILAR AVILES ANDREA CAROLINA </t>
  </si>
  <si>
    <t>IC-16791</t>
  </si>
  <si>
    <t xml:space="preserve">Fact#: 374950 Rec#: 20846 ESCANDON DIAZ FRANCISCO DAVID </t>
  </si>
  <si>
    <t>IC-16790</t>
  </si>
  <si>
    <t xml:space="preserve">Fact#: 372482-375148 Rec#: 20845 MARQUEZ SELLAN NICOLAS AGAPITO </t>
  </si>
  <si>
    <t>IC-16789</t>
  </si>
  <si>
    <t xml:space="preserve">Fact#: 376184 Rec#: 20844 CASTILLO VASQUEZ PATRICIA ALEXANDRA </t>
  </si>
  <si>
    <t>IC-16788</t>
  </si>
  <si>
    <t xml:space="preserve">Fact#: 369554-372225-374894 Rec#: 20843 BUENAVENTURA RODRIGUEZ MARIA DEL CARMEN </t>
  </si>
  <si>
    <t>IC-16787</t>
  </si>
  <si>
    <t xml:space="preserve">Fact#: 376023 Rec#: 20842 VELASTEGUI JARAMILLO MAURICIO GUILLERMO </t>
  </si>
  <si>
    <t>IC-16786</t>
  </si>
  <si>
    <t xml:space="preserve">Fact#: 376322 Rec#: 20841 LABORATORIOS RENALABSA S A </t>
  </si>
  <si>
    <t>IC-16785</t>
  </si>
  <si>
    <t xml:space="preserve">Fact#: 5722 Rec#: 20840 SILVA REA OLIVO AMADO </t>
  </si>
  <si>
    <t>IC-16784</t>
  </si>
  <si>
    <t xml:space="preserve">Fact#: 372449-375117 Rec#: 20839 GAMEZ CUELLAR PEDRO NASARIO </t>
  </si>
  <si>
    <t>IC-16783</t>
  </si>
  <si>
    <t xml:space="preserve">Fact#: 374922 Rec#: 20838 YUMBLA MENDIETA MONICA ELIZABETH </t>
  </si>
  <si>
    <t>IC-16782</t>
  </si>
  <si>
    <t xml:space="preserve">Fact#: 5467-5720 Rec#: 20837 ZAMBRANO OLMEDO VERONICA PATRICIA </t>
  </si>
  <si>
    <t>IC-16781</t>
  </si>
  <si>
    <t xml:space="preserve">Fact#: 372167-374834 Rec#: 20836 ORTIZ ACOSTA HERNAN GONZALO </t>
  </si>
  <si>
    <t>IC-16780</t>
  </si>
  <si>
    <t xml:space="preserve">Fact#: 367550-370160-372816 Rec#: 20835 FLORES ORTEGA MERCEDES ROCIO </t>
  </si>
  <si>
    <t>IC-16779</t>
  </si>
  <si>
    <t xml:space="preserve">Fact#: 374334 Rec#: 20834 WILLINGTON HUGO ROSALES MEDINA </t>
  </si>
  <si>
    <t>IC-16778</t>
  </si>
  <si>
    <t xml:space="preserve">Fact#: 375025 Rec#: 20833 PANCHANA GONZALEZ GLADYS HAIDEE </t>
  </si>
  <si>
    <t>IC-16777</t>
  </si>
  <si>
    <t xml:space="preserve">Fact#: 372669-375332 Rec#: 20832 ZAMBRANO JAIME MARIA AUXILIADORA </t>
  </si>
  <si>
    <t>IC-16776</t>
  </si>
  <si>
    <t xml:space="preserve">Fact#: 372469-375136 Rec#: 20831 CABELLO CHIRIGUAYA DAVID ELIAS </t>
  </si>
  <si>
    <t>IC-16775</t>
  </si>
  <si>
    <t xml:space="preserve">Fact#: 372532-375198 Rec#: 20830 BERMEO ANDRADE RITA AZUCENA </t>
  </si>
  <si>
    <t>IC-16774</t>
  </si>
  <si>
    <t xml:space="preserve">Fact#: 375619 Rec#: 20829 SANCHEZ MENDOZA ANA ADELA </t>
  </si>
  <si>
    <t>IC-16773</t>
  </si>
  <si>
    <t xml:space="preserve">Fact#: 372032-374702 Rec#: 20828 CEVALLOS PLUAS JULIT LORENA </t>
  </si>
  <si>
    <t>IC-16772</t>
  </si>
  <si>
    <t xml:space="preserve">Fact#: 374310 Rec#: 20827 KEVIN BLADIMIR PONCE GREFA </t>
  </si>
  <si>
    <t>IC-16771</t>
  </si>
  <si>
    <t xml:space="preserve">Fact#: 376085 Rec#: 20826 ALVARADO RODRIGUEZ MARIA FERNANDA </t>
  </si>
  <si>
    <t>IC-16770</t>
  </si>
  <si>
    <t xml:space="preserve">Fact#: 806-807 Rec#: 34738 F.V - AREA ANDINA S.A. </t>
  </si>
  <si>
    <t>IC-16764</t>
  </si>
  <si>
    <t xml:space="preserve">Fact#: 376229 Rec#: 34737 LG ELECTRONICS PANAMA S.A </t>
  </si>
  <si>
    <t>IC-16763</t>
  </si>
  <si>
    <t>VARGAS BRAVO CONSUELO MARIA ABONA SGTE FACTURA, BCO PACIFICO POR DEP EN CTA #DOC TBBA-02-0018-LUPICEL</t>
  </si>
  <si>
    <t>AT-3396</t>
  </si>
  <si>
    <t>N/D PACIFICO CANCELACIÓN DE FACTURAS#183291592, #183291593, #183291594, #183291595 CNT EP</t>
  </si>
  <si>
    <t xml:space="preserve">Fact#: 375691 Rec#: 34759 CABRERA ZALAMEA BLANCA ESMERALDA </t>
  </si>
  <si>
    <t>IC-16892</t>
  </si>
  <si>
    <t xml:space="preserve">Fact#: 375352 Rec#: 20825 MORAN MOSQUERA JORGE RAMON </t>
  </si>
  <si>
    <t>IC-16735</t>
  </si>
  <si>
    <t xml:space="preserve">Fact#: 366354-369000-371663 Rec#: 20824 PACO OLMEDO ORNA AYMACANA </t>
  </si>
  <si>
    <t>IC-16734</t>
  </si>
  <si>
    <t xml:space="preserve">Fact#: 373369-376022 Rec#: 20823 CASTRO CAMACHO JOSE ANTONIO </t>
  </si>
  <si>
    <t>IC-16733</t>
  </si>
  <si>
    <t xml:space="preserve">Fact#: 371607-374289 Rec#: 20822 JANETH CATALINA DAVILA TOMALA </t>
  </si>
  <si>
    <t>IC-16732</t>
  </si>
  <si>
    <t xml:space="preserve">Fact#: 372789-375450 Rec#: 20821 PARADA PARRA MIGUEL ANGEL </t>
  </si>
  <si>
    <t>IC-16731</t>
  </si>
  <si>
    <t xml:space="preserve">Fact#: 374687 Rec#: 20820 SALTOS RODRIGUEZ ANDREA EDITH </t>
  </si>
  <si>
    <t>IC-16730</t>
  </si>
  <si>
    <t xml:space="preserve">Fact#: 373703-376388 Rec#: 20819 SALTOS RODRIGUEZ ANDREA EDITH </t>
  </si>
  <si>
    <t>IC-16729</t>
  </si>
  <si>
    <t xml:space="preserve">Fact#: 373812-376493 Rec#: 20818 VARGAS RIPALDA GONZALO XAVIER </t>
  </si>
  <si>
    <t>IC-16728</t>
  </si>
  <si>
    <t xml:space="preserve">Fact#: 374280 Rec#: 20817 MARIA DEL ROSARIO GUZMAN MASPONS </t>
  </si>
  <si>
    <t>IC-16727</t>
  </si>
  <si>
    <t xml:space="preserve">Fact#: 373456-376098 Rec#: 20816 PERALTA ALVARO ERICA RAFAELA </t>
  </si>
  <si>
    <t>IC-16726</t>
  </si>
  <si>
    <t xml:space="preserve">Fact#: 372134-374801 Rec#: 20815 COROZO CORTEZ VICTOR LELY </t>
  </si>
  <si>
    <t>IC-16725</t>
  </si>
  <si>
    <t xml:space="preserve">Fact#: 375089 Rec#: 20814 HERNANDEZ MARIA ISABEL </t>
  </si>
  <si>
    <t>IC-16724</t>
  </si>
  <si>
    <t xml:space="preserve">Fact#: 376638 Rec#: 20813 ASESORAMIENTO GLOBAL INTEGRAL ABOGADOS ABBHV S.A.  </t>
  </si>
  <si>
    <t>IC-16723</t>
  </si>
  <si>
    <t xml:space="preserve">Fact#: 375881 Rec#: 20812 CHAVEZ MORA RITA TERESA </t>
  </si>
  <si>
    <t>IC-16722</t>
  </si>
  <si>
    <t xml:space="preserve">Fact#: 5441-5694 Rec#: 20811 SANCHEZ RIOS FERNANDO ALEXIS </t>
  </si>
  <si>
    <t>IC-16721</t>
  </si>
  <si>
    <t xml:space="preserve">Fact#: 373314-375973 Rec#: 20810 HERNANDEZ TUAREZ MARICELA DEL CARMEN </t>
  </si>
  <si>
    <t>IC-16720</t>
  </si>
  <si>
    <t xml:space="preserve">Fact#: 375491 Rec#: 20809 GANCINO TOAPANTA NAPOLEON ISRAEL </t>
  </si>
  <si>
    <t>IC-16719</t>
  </si>
  <si>
    <t xml:space="preserve">Fact#: 372319-374989 Rec#: 20808 GUERRERO AMAYA DIEGO ANDRES </t>
  </si>
  <si>
    <t>IC-16718</t>
  </si>
  <si>
    <t xml:space="preserve">Fact#: 373215-375864 Rec#: 20807 ICAZA RIVAS ENRIQUE MEDARDO </t>
  </si>
  <si>
    <t>IC-16717</t>
  </si>
  <si>
    <t xml:space="preserve">Fact#: 370011-372665-375328 Rec#: 20806 ANDRADE ROJAS WALTER RODOLFO </t>
  </si>
  <si>
    <t>IC-16716</t>
  </si>
  <si>
    <t xml:space="preserve">Fact#: 373983-376664 Rec#: 20805 MESIAS BRIONES LUIS FERNANDO </t>
  </si>
  <si>
    <t>IC-16715</t>
  </si>
  <si>
    <t xml:space="preserve">Fact#: 375907 Rec#: 20804 GRACIA LOOR ANGEL FRANCISCO </t>
  </si>
  <si>
    <t>IC-16714</t>
  </si>
  <si>
    <t xml:space="preserve">Fact#: 373985-376666 Rec#: 20803 VINUEZA JIMENEZ MERCY GISELA </t>
  </si>
  <si>
    <t>IC-16713</t>
  </si>
  <si>
    <t xml:space="preserve">Fact#: 373487-376127 Rec#: 20802 BERMEO ZUNIGA ARTURO LEON </t>
  </si>
  <si>
    <t>IC-16712</t>
  </si>
  <si>
    <t xml:space="preserve">Fact#: 376218 Rec#: 34735 ASOC. PRO. NEW YORK 12 DE SEPTIEMBRE </t>
  </si>
  <si>
    <t>IC-16706</t>
  </si>
  <si>
    <t xml:space="preserve">Fact#: 376211 Rec#: 34734 ASOC. PRO. NEW YORK 12 DE SEPTIEMBRE </t>
  </si>
  <si>
    <t>IC-16705</t>
  </si>
  <si>
    <t xml:space="preserve">Fact#: 372082-374750 Rec#: 34733 BAJANA DE LA ROSA SANTIAGO EDISON </t>
  </si>
  <si>
    <t>IC-16704</t>
  </si>
  <si>
    <t xml:space="preserve">Fact#: 374519 Rec#: 34732 XAVIER ALFREDO ZANABRIA VILLAMAR </t>
  </si>
  <si>
    <t>IC-16703</t>
  </si>
  <si>
    <t xml:space="preserve">Fact#: 376353 Rec#: 34731 JORGE ARTURO ZANABRIA VILLAMAR </t>
  </si>
  <si>
    <t>IC-16702</t>
  </si>
  <si>
    <t xml:space="preserve">Fact#: 371975-374647 Rec#: 34730 SUAREZ PALMA JOSE LUIS </t>
  </si>
  <si>
    <t>IC-16701</t>
  </si>
  <si>
    <t xml:space="preserve">Fact#: 375334 Rec#: 34729 GABINO MIRANDA DAVID EDUARDO </t>
  </si>
  <si>
    <t>IC-16700</t>
  </si>
  <si>
    <t xml:space="preserve">Fact#: 376356 Rec#: 34728 CONSTRU-YA S.A. </t>
  </si>
  <si>
    <t>IC-16699</t>
  </si>
  <si>
    <t xml:space="preserve">Fact#: 375842 Rec#: 34727 SOLANO BAIDAL ISABEL YAJAIRA </t>
  </si>
  <si>
    <t>IC-16681</t>
  </si>
  <si>
    <t>VISA - MASTERCARD - PACIFICARD CANCELACION PAGO POR PAYMENTS DEL CLIENTE RIERA ORDONEZ MIGUEL ANGEL</t>
  </si>
  <si>
    <t>NC-5</t>
  </si>
  <si>
    <t xml:space="preserve">Fact#: 374831 Rec#: 34736 JARAMILLO RIVERA WILLIAN ADOLFO </t>
  </si>
  <si>
    <t>IC-16736</t>
  </si>
  <si>
    <t xml:space="preserve">Fact#: 372825-375482 Rec#: 20801 VILLAFUERTE PEREZ PETRA MARIA </t>
  </si>
  <si>
    <t>IC-16676</t>
  </si>
  <si>
    <t xml:space="preserve">Fact#: 376555 Rec#: 20800 INDUSTRIA FERREHIERRO S.A.  </t>
  </si>
  <si>
    <t>IC-16675</t>
  </si>
  <si>
    <t xml:space="preserve">Fact#: 372228-374897 Rec#: 20799 CRISPIN ALTAMIRANO  MONICA ELIZABETH </t>
  </si>
  <si>
    <t>IC-16674</t>
  </si>
  <si>
    <t xml:space="preserve">Fact#: 375150 Rec#: 20798 CASTRO BARZOLA KEVIN JONATHAN </t>
  </si>
  <si>
    <t>IC-16673</t>
  </si>
  <si>
    <t xml:space="preserve">Fact#: 374139 Rec#: 20797 RODRIGUEZ VITERY VICTOR EMILIO </t>
  </si>
  <si>
    <t>IC-16672</t>
  </si>
  <si>
    <t xml:space="preserve">Fact#: 375311 Rec#: 20796 RIVADENEIRA ZAMBRANO ANGEL FAUSTO </t>
  </si>
  <si>
    <t>IC-16671</t>
  </si>
  <si>
    <t xml:space="preserve">Fact#: 368733-371399-374083 Rec#: 20795 GRACIELA ELENA CAMACHO COELLO </t>
  </si>
  <si>
    <t>IC-16670</t>
  </si>
  <si>
    <t xml:space="preserve">Fact#: 375266 Rec#: 20794 PAREDES TORRES ANGELA DEL ROSARIO </t>
  </si>
  <si>
    <t>IC-16669</t>
  </si>
  <si>
    <t xml:space="preserve">Fact#: 374219 Rec#: 20793 CESAR AUGUSTO BAQUERIZO AROSEMENA </t>
  </si>
  <si>
    <t>IC-16668</t>
  </si>
  <si>
    <t xml:space="preserve">Fact#: 372277-374945 Rec#: 20792 CAMPOVERDE AREVALO WILLIAM HERNAN </t>
  </si>
  <si>
    <t>IC-16667</t>
  </si>
  <si>
    <t xml:space="preserve">Fact#: 374013 Rec#: 20791 LIDIA JUDITH OJEDA RUIZ </t>
  </si>
  <si>
    <t>IC-16666</t>
  </si>
  <si>
    <t xml:space="preserve">Fact#: 372399-375067 Rec#: 20790 CALONGE GUERRERO JAIR </t>
  </si>
  <si>
    <t>IC-16665</t>
  </si>
  <si>
    <t xml:space="preserve">Fact#: 375656 Rec#: 20789 OVIEDO OVIEDO MANUEL ALFREDO </t>
  </si>
  <si>
    <t>IC-16664</t>
  </si>
  <si>
    <t xml:space="preserve">Fact#: 5748 Rec#: 20788 JARAMILLO MONTANO JESSICA XIMENA </t>
  </si>
  <si>
    <t>IC-16663</t>
  </si>
  <si>
    <t xml:space="preserve">Fact#: 371984-374657 Rec#: 20787 CARRIEL DELGADO SIRLYS JADIRA </t>
  </si>
  <si>
    <t>IC-16662</t>
  </si>
  <si>
    <t xml:space="preserve">Fact#: 373671-376358 Rec#: 20786 JOMALUNKA S.A </t>
  </si>
  <si>
    <t>IC-16661</t>
  </si>
  <si>
    <t xml:space="preserve">Fact#: 375053 Rec#: 20785 TENORIO PRECIADO SUSANA MIRELLA </t>
  </si>
  <si>
    <t>IC-16660</t>
  </si>
  <si>
    <t xml:space="preserve">Fact#: 369852-372513-375179 Rec#: 20784 ALVAREZ CASTILLO AURORA DEL CISNE </t>
  </si>
  <si>
    <t>IC-16659</t>
  </si>
  <si>
    <t xml:space="preserve">Fact#: 376136 Rec#: 20783 NAJERA PANTA PAMELA DEL ROCIA </t>
  </si>
  <si>
    <t>IC-16658</t>
  </si>
  <si>
    <t xml:space="preserve">Fact#: 374783 Rec#: 20782 YANEZ ARROYO LUIS ALBERTO </t>
  </si>
  <si>
    <t>IC-16657</t>
  </si>
  <si>
    <t xml:space="preserve">Fact#: 320075-322843-325600-328351-331172-334085-337025-340016-343549 Rec#: 20781 EDUARDO FRANCISCO  PAZMIÑO RODRIGUEZ </t>
  </si>
  <si>
    <t>IC-16656</t>
  </si>
  <si>
    <t xml:space="preserve">Fact#: 5425-5673-5937 Rec#: 20780 YANKOVIC S.A.  </t>
  </si>
  <si>
    <t>IC-16655</t>
  </si>
  <si>
    <t xml:space="preserve">Fact#: 373836-376518 Rec#: 20779 LA CASA DEL MEDICO LACASADELMEDICO S.A.  </t>
  </si>
  <si>
    <t>IC-16654</t>
  </si>
  <si>
    <t xml:space="preserve">Fact#: 376097 Rec#: 20778 QUINTO MARTINEZ JOSE RICARDO </t>
  </si>
  <si>
    <t>IC-16653</t>
  </si>
  <si>
    <t xml:space="preserve">Fact#: 376562 Rec#: 20777 VERA AREVALO JESSICA ELIZABETH </t>
  </si>
  <si>
    <t>IC-16652</t>
  </si>
  <si>
    <t xml:space="preserve">Fact#: 371362-374046 Rec#: 20776 MORAIMA SEMINARIO TOLEDO </t>
  </si>
  <si>
    <t>IC-16651</t>
  </si>
  <si>
    <t xml:space="preserve">Fact#: 372193-374860 Rec#: 20775 SIMISTERRA MICOLTA RUBEN DARIO </t>
  </si>
  <si>
    <t>IC-16650</t>
  </si>
  <si>
    <t xml:space="preserve">Fact#: 375327 Rec#: 20774 MENDIETA VILLALVA ROSA MARIA </t>
  </si>
  <si>
    <t>IC-16649</t>
  </si>
  <si>
    <t xml:space="preserve">Fact#: 368775-371442-374126 Rec#: 20773 MARIA PATRICIA  RODRIGUEZ SANCHEZ  </t>
  </si>
  <si>
    <t>IC-16648</t>
  </si>
  <si>
    <t xml:space="preserve">Fact#: 373259-375920 Rec#: 20772 BAILON PEZO MERCEDES NATALIA </t>
  </si>
  <si>
    <t>IC-16647</t>
  </si>
  <si>
    <t xml:space="preserve">Fact#: 375383 Rec#: 20771 FLOREZ QUINTERO DIEGO ERNESTO </t>
  </si>
  <si>
    <t>IC-16646</t>
  </si>
  <si>
    <t xml:space="preserve">Fact#: 372421-375088 Rec#: 20770 MUNIZ MARTINEZ CARMEN ALEJA </t>
  </si>
  <si>
    <t>IC-16645</t>
  </si>
  <si>
    <t xml:space="preserve">Fact#: 375389 Rec#: 34726 CASTRO ESPINALES LUCELINA PRIMITIVA </t>
  </si>
  <si>
    <t>IC-16644</t>
  </si>
  <si>
    <t xml:space="preserve">Fact#: 369394-372065-374735 Rec#: 34725 CERCADO ERAZO GALO ENRIQUE </t>
  </si>
  <si>
    <t>IC-16643</t>
  </si>
  <si>
    <t xml:space="preserve">Fact#: 374244 Rec#: 34724 HENRY LENY BETANCOURT VITERI </t>
  </si>
  <si>
    <t>IC-16642</t>
  </si>
  <si>
    <t xml:space="preserve">Fact#: 376221 Rec#: 34723 ASOCIACION DE PROPIETARIOS III ETAPA LONDRES </t>
  </si>
  <si>
    <t>IC-16641</t>
  </si>
  <si>
    <t xml:space="preserve">Fact#: 372711-375375 Rec#: 34722 SANCHEZ MEDINA FELIX </t>
  </si>
  <si>
    <t>IC-16640</t>
  </si>
  <si>
    <t xml:space="preserve">Fact#: 376335 Rec#: 34721 CHRISTIAN JAVIER MIDEROS ROMERO </t>
  </si>
  <si>
    <t>IC-16639</t>
  </si>
  <si>
    <t xml:space="preserve">Fact#: 5815 Rec#: 34720 CABEZAS SAMANIEGO JORGE GEOVANNY </t>
  </si>
  <si>
    <t>IC-16532</t>
  </si>
  <si>
    <t xml:space="preserve">Fact#: 372970 Rec#: 34719 AGUILAR TOLEDO MARCELA ALEJANDRA </t>
  </si>
  <si>
    <t>IC-16531</t>
  </si>
  <si>
    <t xml:space="preserve">Fact#: 372364-375032 Rec#: 34718 NARANJO CADENA DANIEL FIDEL </t>
  </si>
  <si>
    <t>IC-16530</t>
  </si>
  <si>
    <t>CAROLA MISHEL ABISAAB MEDINA CANCELA TELEFONO 3945509 ABONA SGTE FACTURA, PAGO WESTERN UNION</t>
  </si>
  <si>
    <t>AT-3394</t>
  </si>
  <si>
    <t>VISA - MASTERCARD - PACIFICARD CANCELACION DEBITO TARJEATS GUAYAQUIL- PAGO DE FACT 374636- 376182- 376206- 375535- 375637- 374464- 375180- 375499- 374460- 375513- 375856- 5818- 376179- 374251- 376260- 376331- 376332- 376341 POR DEP EN CTA #DOC 1945</t>
  </si>
  <si>
    <t>VISA - MASTERCARD - PACIFICARD CANCELACION DEBITO TARJEATS GUAYAQUIL- PAGO DE FACT 376021</t>
  </si>
  <si>
    <t>AMERICAN EXPRESS CANCELACION DEBITO TARJETAS GUAYAQUIL- PAGO DE FACT 374242- 376114- 375741- 374527  - 375564- 375189- 376041  .- 375514- 376183- 375618- 375287- 376017- 375333- 375545- 372667- 375330- 375113- 375999  - 375153- 374884- 375846- 375599-</t>
  </si>
  <si>
    <t xml:space="preserve">Fact#: 374548 Rec#: 20769 BEATRIZ MARIA DEL CARMEN PACHECO BALLESTEROS </t>
  </si>
  <si>
    <t>IC-16526</t>
  </si>
  <si>
    <t xml:space="preserve">Fact#: 375051 Rec#: 20768 ORTEGA ARGUELLO GISELLA LORENA </t>
  </si>
  <si>
    <t>IC-16525</t>
  </si>
  <si>
    <t xml:space="preserve">Fact#: 371668-374346 Rec#: 20767 CARLOS ENRIQUE TAPIA TAPIA </t>
  </si>
  <si>
    <t>IC-16524</t>
  </si>
  <si>
    <t xml:space="preserve">Fact#: 372043-374713 Rec#: 20766 MIGUEZ ACOSTA WILLIAM GERMAN </t>
  </si>
  <si>
    <t>IC-16523</t>
  </si>
  <si>
    <t xml:space="preserve">Fact#: 375112 Rec#: 20765 VERA VELOZ LISSETTE IRENE </t>
  </si>
  <si>
    <t>IC-16521</t>
  </si>
  <si>
    <t xml:space="preserve">Fact#: 373627-376312 Rec#: 34717 ALENBRAC S.A. </t>
  </si>
  <si>
    <t>IC-16508</t>
  </si>
  <si>
    <t xml:space="preserve">Fact#: 371897-374569 Rec#: 34715 TANIA PAOLA ILLESCAS PIBAQUE </t>
  </si>
  <si>
    <t>IC-16506</t>
  </si>
  <si>
    <t xml:space="preserve">Fact#: 5700 Rec#: 34714 GUATEMAL COLIMBA JUAN BAUTISTA </t>
  </si>
  <si>
    <t>IC-16505</t>
  </si>
  <si>
    <t xml:space="preserve">Fact#: 372722-375386 Rec#: 34713 ELIAS CABRERA ANGELA MARIA </t>
  </si>
  <si>
    <t>IC-16504</t>
  </si>
  <si>
    <t xml:space="preserve">Fact#: 373705-376390 Rec#: 34712 SANCHEZ TIMM RAFAEL ANDRES </t>
  </si>
  <si>
    <t>IC-16503</t>
  </si>
  <si>
    <t xml:space="preserve">Fact#: 374021 Rec#: 34711 RAFAEL VICENTE ERAZO FALQUEZ </t>
  </si>
  <si>
    <t>IC-16502</t>
  </si>
  <si>
    <t xml:space="preserve">Fact#: 372378-375045 Rec#: 34710 VELASQUEZ ALVAREZ JOSSELYNE JOHANNA </t>
  </si>
  <si>
    <t>IC-16501</t>
  </si>
  <si>
    <t xml:space="preserve">Fact#: 368820-371486-374169 Rec#: 34709 HUGO RENE LUNA </t>
  </si>
  <si>
    <t>IC-16500</t>
  </si>
  <si>
    <t xml:space="preserve">Fact#: 376408 Rec#: 34708 DELGADO VINTIMILLA CARLOS FERNANDO </t>
  </si>
  <si>
    <t>IC-16499</t>
  </si>
  <si>
    <t xml:space="preserve">Fact#: 372837 Rec#: 34707 CAGUANA VELESACA NORMA ALEXANDRA </t>
  </si>
  <si>
    <t>IC-16498</t>
  </si>
  <si>
    <t>Fact#: 371312 Rec#: 34706 EMPRESA PUBLICA MUNICIPAL DE TELECOMUNICACIONES, AGUA POTABLE, ALCANTARILLADO Y SANEAMIENTO DE CUENCA. ETAPA EP.</t>
  </si>
  <si>
    <t>IC-16497</t>
  </si>
  <si>
    <t xml:space="preserve">Fact#: 376281-376282 Rec#: 34705 REFRIGERACIÓN INDUSTRIAL CORNEJO REFRICOR-EC CIA. </t>
  </si>
  <si>
    <t>IC-16496</t>
  </si>
  <si>
    <t xml:space="preserve">Fact#: 371405-374089 Rec#: 20764 MARCOS ALFREDO CHANG HI FONG </t>
  </si>
  <si>
    <t>IC-16495</t>
  </si>
  <si>
    <t xml:space="preserve">Fact#: 372759-375422 Rec#: 20763 LETTY DEL CISNE DAVILA ROMO </t>
  </si>
  <si>
    <t>IC-16494</t>
  </si>
  <si>
    <t xml:space="preserve">Fact#: 372247-374916 Rec#: 20762 INTRIAGO GANCHOZO ANGELA MERCEDES </t>
  </si>
  <si>
    <t>IC-16493</t>
  </si>
  <si>
    <t xml:space="preserve">Fact#: 372346-375014 Rec#: 20761 ORTEGA QUIMI ADRIANA ALEXANDRA </t>
  </si>
  <si>
    <t>IC-16492</t>
  </si>
  <si>
    <t xml:space="preserve">Fact#: 374085 Rec#: 20760 SANDRA PATRICIA MOREJON LLANOS </t>
  </si>
  <si>
    <t>IC-16491</t>
  </si>
  <si>
    <t xml:space="preserve">Fact#: 376530 Rec#: 20759 PAN ZI </t>
  </si>
  <si>
    <t>IC-16490</t>
  </si>
  <si>
    <t xml:space="preserve">Fact#: 374874 Rec#: 20758 CALI PINCAY SANDRA ELIZABETH  </t>
  </si>
  <si>
    <t>IC-16489</t>
  </si>
  <si>
    <t xml:space="preserve">Fact#: 376529 Rec#: 20757 PAN ZI </t>
  </si>
  <si>
    <t>IC-16488</t>
  </si>
  <si>
    <t xml:space="preserve">Fact#: 373410-376055 Rec#: 20756 QUINONEZ MONROY MERCY VICTORIA </t>
  </si>
  <si>
    <t>IC-16487</t>
  </si>
  <si>
    <t xml:space="preserve">Fact#: 372425-375092 Rec#: 20755 RAMOS PACHAY JOSE MANUEL </t>
  </si>
  <si>
    <t>IC-16486</t>
  </si>
  <si>
    <t xml:space="preserve">Fact#: 374503 Rec#: 20754 GALO ENRIQUE ESTUPIÑAN VERA </t>
  </si>
  <si>
    <t>IC-16485</t>
  </si>
  <si>
    <t xml:space="preserve">Fact#: 373846-376528 Rec#: 20753 ORELLANA ALVAREZ FRANKLIN NAPOLEON </t>
  </si>
  <si>
    <t>IC-16484</t>
  </si>
  <si>
    <t xml:space="preserve">Fact#: 376415 Rec#: 20752 R.C.N CONSTRUCIONES S.A </t>
  </si>
  <si>
    <t>IC-16483</t>
  </si>
  <si>
    <t xml:space="preserve">Fact#: 376414 Rec#: 20751 R.C.N CONSTRUCIONES S.A </t>
  </si>
  <si>
    <t>IC-16482</t>
  </si>
  <si>
    <t xml:space="preserve">Fact#: 373505-376144 Rec#: 20750 MELENDRES IZQUIERDO HECTOR MAURICIO </t>
  </si>
  <si>
    <t>IC-16481</t>
  </si>
  <si>
    <t xml:space="preserve">Fact#: 376536 Rec#: 20749 FERNANDEZ CEVALLOS S.A FERCEVSA  </t>
  </si>
  <si>
    <t>IC-16480</t>
  </si>
  <si>
    <t xml:space="preserve">Fact#: 374898 Rec#: 20748 AGUIRRE HURTADO KATHERINE ELIZABETH </t>
  </si>
  <si>
    <t>IC-16479</t>
  </si>
  <si>
    <t xml:space="preserve">Fact#: 373952-376633 Rec#: 20747 COMERCIALIZADORA INTERNACIONAL DE MARISCOS CINTEMAR S.A.  </t>
  </si>
  <si>
    <t>IC-16478</t>
  </si>
  <si>
    <t xml:space="preserve">Fact#: 375940 Rec#: 20746 VELOZ VERA FERNANDO GREGORIO </t>
  </si>
  <si>
    <t>IC-16477</t>
  </si>
  <si>
    <t xml:space="preserve">Fact#: 373093-375743 Rec#: 20745 MORENO FLORES CHRISTIAN ENRIQUE </t>
  </si>
  <si>
    <t>IC-16476</t>
  </si>
  <si>
    <t xml:space="preserve">Fact#: 375101 Rec#: 20744 QUINONEZ MINA DARLIS LUCIA </t>
  </si>
  <si>
    <t>IC-16475</t>
  </si>
  <si>
    <t xml:space="preserve">Fact#: 370042-372697-375361 Rec#: 20743 PENAFIEL MOSQUERA MIRNA LORGIA </t>
  </si>
  <si>
    <t>IC-16474</t>
  </si>
  <si>
    <t xml:space="preserve">Fact#: 369326-371994-374666 Rec#: 20742 QUIÑONEZ SIMISTERRA CARLOS EFREN </t>
  </si>
  <si>
    <t>IC-16473</t>
  </si>
  <si>
    <t xml:space="preserve">Fact#: 374111 Rec#: 20741 LAURA BEATRIZ  ENCALADA ESPINOZA </t>
  </si>
  <si>
    <t>IC-16472</t>
  </si>
  <si>
    <t xml:space="preserve">Fact#: 371324-374008 Rec#: 20740 ANA MIRIAM ACUÑA AUCATOMA </t>
  </si>
  <si>
    <t>IC-16471</t>
  </si>
  <si>
    <t xml:space="preserve">Fact#: 374237 Rec#: 20739 MABEL EMMA VALVERDE VULGARIN </t>
  </si>
  <si>
    <t>IC-16470</t>
  </si>
  <si>
    <t xml:space="preserve">Fact#: 374808 Rec#: 20738 ALARCON MORALES JENNY ROCIO </t>
  </si>
  <si>
    <t>IC-16469</t>
  </si>
  <si>
    <t xml:space="preserve">Fact#: 373374-376025 Rec#: 20737 ITURRALDE VIZUETA DOLORES PAULINA </t>
  </si>
  <si>
    <t>IC-16468</t>
  </si>
  <si>
    <t xml:space="preserve">Fact#: 376323 Rec#: 20736 FILUS S.A </t>
  </si>
  <si>
    <t>IC-16467</t>
  </si>
  <si>
    <t xml:space="preserve">Fact#: 376324 Rec#: 20735 FILUS S.A </t>
  </si>
  <si>
    <t>IC-16466</t>
  </si>
  <si>
    <t xml:space="preserve">Fact#: 373120-375771 Rec#: 20734 ZAMBRANO FATIMA LOURDES </t>
  </si>
  <si>
    <t>IC-16465</t>
  </si>
  <si>
    <t xml:space="preserve">Fact#: 374483 Rec#: 20733 JAZMIN ESMERALDAS GONZALEZ RON </t>
  </si>
  <si>
    <t>IC-16464</t>
  </si>
  <si>
    <t xml:space="preserve">Fact#: 375652 Rec#: 20732 MENDOZA VELEZ CARLOS DAMIAN </t>
  </si>
  <si>
    <t>IC-16463</t>
  </si>
  <si>
    <t>FERNANDEZ CEVALLOS S.A FERCEVSA ABONA SGTE FACTURA, PAGO WESTERN UNION</t>
  </si>
  <si>
    <t>AT-3392</t>
  </si>
  <si>
    <t>N/D PACIFICO CANCELACION DE FACTURA#2682476 DATAFAST CIA LTDA</t>
  </si>
  <si>
    <t xml:space="preserve">Fact#: 371344-374029 Rec#: 34704 ARTURO ALFONSO VELASCO TUTIVEN </t>
  </si>
  <si>
    <t>IC-16418</t>
  </si>
  <si>
    <t xml:space="preserve">Fact#: 376300 Rec#: 34703 AUTOMERCADO S.A. </t>
  </si>
  <si>
    <t>IC-16417</t>
  </si>
  <si>
    <t xml:space="preserve">Fact#: 376301 Rec#: 34702 AUTOMERCADO S.A. </t>
  </si>
  <si>
    <t>IC-16416</t>
  </si>
  <si>
    <t xml:space="preserve">Fact#: 372265-374934 Rec#: 34701 VALERO CEPEDA IVONNE MARIA </t>
  </si>
  <si>
    <t>IC-16415</t>
  </si>
  <si>
    <t xml:space="preserve">Fact#: 376210 Rec#: 34700 ASOC. DE PROPIETARIOS URB. VIA AL SOL </t>
  </si>
  <si>
    <t>IC-16414</t>
  </si>
  <si>
    <t xml:space="preserve">Fact#: 371885-374556 Rec#: 34699 JUAN CARLOS MARTINEZ FASSIO </t>
  </si>
  <si>
    <t>IC-16413</t>
  </si>
  <si>
    <t xml:space="preserve">Fact#: 372782-375443 Rec#: 34698 ARMIJOS SALAZAR ANA ISABEL </t>
  </si>
  <si>
    <t>IC-16412</t>
  </si>
  <si>
    <t xml:space="preserve">Fact#: 373109-375759 Rec#: 34697 VELASQUEZ ALVAREZ JOSSELYNE JOHANNA </t>
  </si>
  <si>
    <t>IC-16411</t>
  </si>
  <si>
    <t xml:space="preserve">Fact#: 371693-374370 Rec#: 20731 ALEXANDER WELLINGTON ALVARADO CARRIEL </t>
  </si>
  <si>
    <t>IC-16410</t>
  </si>
  <si>
    <t xml:space="preserve">Fact#: 374087 Rec#: 20730 CAROLA MISHEL ABISAAB MEDINA </t>
  </si>
  <si>
    <t>IC-16409</t>
  </si>
  <si>
    <t xml:space="preserve">Fact#: 375982 Rec#: 20729 MATA SEGURA BERNARDO FRANCISCO </t>
  </si>
  <si>
    <t>IC-16408</t>
  </si>
  <si>
    <t xml:space="preserve">Fact#: 370776-373432-376075 Rec#: 20728 REYNOSO SUAREZ ANGEL ERNESTO </t>
  </si>
  <si>
    <t>IC-16407</t>
  </si>
  <si>
    <t xml:space="preserve">Fact#: 375140 Rec#: 20727 CHELE TORO OSCAR EULICES </t>
  </si>
  <si>
    <t>IC-16406</t>
  </si>
  <si>
    <t xml:space="preserve">Fact#: 370511-373155-375805 Rec#: 20726 VALENCIA ANGULO AMIRA MERCEDES </t>
  </si>
  <si>
    <t>IC-16405</t>
  </si>
  <si>
    <t xml:space="preserve">Fact#: 5758 Rec#: 20725 SALINAS GONZALEZ JAIME PATRICIO </t>
  </si>
  <si>
    <t>IC-16404</t>
  </si>
  <si>
    <t xml:space="preserve">Fact#: 368320-370968-373681 Rec#: 20724 CAPACITACIONES Y EVENTOS ARTE&amp;CAFE ZAMPRO S A </t>
  </si>
  <si>
    <t>IC-16403</t>
  </si>
  <si>
    <t xml:space="preserve">Fact#: 374675 Rec#: 20723 PINO MATAMOROS GALO EFRAIN </t>
  </si>
  <si>
    <t>IC-16402</t>
  </si>
  <si>
    <t xml:space="preserve">Fact#: 370938-373654-376339 Rec#: 20722 FREDDY JAVIER SERRANO SANTANA </t>
  </si>
  <si>
    <t>IC-16401</t>
  </si>
  <si>
    <t xml:space="preserve">Fact#: 375896 Rec#: 20721 HEINERT VILLACIS LEONARDO ANTONIO </t>
  </si>
  <si>
    <t>IC-16400</t>
  </si>
  <si>
    <t xml:space="preserve">Fact#: 375897 Rec#: 20720 VILLACIS DE LA CADENA TEODORA </t>
  </si>
  <si>
    <t>IC-16399</t>
  </si>
  <si>
    <t xml:space="preserve">Fact#: 374193 Rec#: 20719 JULIO CESAR MONCAYO CRESPIN </t>
  </si>
  <si>
    <t>IC-16398</t>
  </si>
  <si>
    <t xml:space="preserve">Fact#: 372111-374778 Rec#: 20718 FREIRE ORTIZ PEDRO PABLO </t>
  </si>
  <si>
    <t>IC-16397</t>
  </si>
  <si>
    <t xml:space="preserve">Fact#: 375232 Rec#: 20717 FRANCO RODRIGUEZ FEDERICO ENRIQUE </t>
  </si>
  <si>
    <t>IC-16396</t>
  </si>
  <si>
    <t xml:space="preserve">Fact#: 371938-374609 Rec#: 20716 ROBAYO GONZALEZ ROBERTO JAVIER </t>
  </si>
  <si>
    <t>IC-16395</t>
  </si>
  <si>
    <t xml:space="preserve">Fact#: 373842-376524 Rec#: 20715 LOPEZ FLOREZ CARLOS RAFAEL </t>
  </si>
  <si>
    <t>IC-16394</t>
  </si>
  <si>
    <t xml:space="preserve">Fact#: 374990 Rec#: 20714 VALENCIA NIEVES BYRON BOLIVAR </t>
  </si>
  <si>
    <t>IC-16393</t>
  </si>
  <si>
    <t xml:space="preserve">Fact#: 375677 Rec#: 20713 PAREDES LOPEZ MARIA PIEDAD </t>
  </si>
  <si>
    <t>IC-16392</t>
  </si>
  <si>
    <t xml:space="preserve">Fact#: 374685 Rec#: 20712 MERCHAN  PEREZ FABIAN BERNARDINO </t>
  </si>
  <si>
    <t>IC-16391</t>
  </si>
  <si>
    <t xml:space="preserve">Fact#: 371947-374618 Rec#: 20711 FREDDY PABLO  ENDARA SAAVEDRA </t>
  </si>
  <si>
    <t>IC-16390</t>
  </si>
  <si>
    <t xml:space="preserve">Fact#: 374828 Rec#: 20710 PILAY QUINDE ALEXI ANDRES </t>
  </si>
  <si>
    <t>IC-16389</t>
  </si>
  <si>
    <t xml:space="preserve">Fact#: 369367-372037-374707 Rec#: 20709 BARBERAN BRIONES JOSE JULIAN  </t>
  </si>
  <si>
    <t>IC-16388</t>
  </si>
  <si>
    <t xml:space="preserve">Fact#: 367079-369704-372372 Rec#: 20708 LOPEZ JARA PATRICIO ALBERTO </t>
  </si>
  <si>
    <t>IC-16387</t>
  </si>
  <si>
    <t xml:space="preserve">Fact#: 372260-374929 Rec#: 20707 PINO ARROBA ALVARO ERNESTO </t>
  </si>
  <si>
    <t>IC-16386</t>
  </si>
  <si>
    <t xml:space="preserve">Fact#: 376557 Rec#: 20706 LANDIVAR VELIZ CARLOS ALEX </t>
  </si>
  <si>
    <t>IC-16385</t>
  </si>
  <si>
    <t xml:space="preserve">Fact#: 374764 Rec#: 20705 CAZAR ERAZO RODRIGO ARTURO </t>
  </si>
  <si>
    <t>IC-16384</t>
  </si>
  <si>
    <t xml:space="preserve">Fact#: 376486 Rec#: 20704 SOLIS REYES OMAR MICHAEL </t>
  </si>
  <si>
    <t>IC-16383</t>
  </si>
  <si>
    <t xml:space="preserve">Fact#: 376433 Rec#: 20703 SAKURA HATSUMI INTERNACIONAL EXPORTADORA S.A </t>
  </si>
  <si>
    <t>IC-16382</t>
  </si>
  <si>
    <t xml:space="preserve">Fact#: 375020 Rec#: 20702 AMBALY ASHOKAN </t>
  </si>
  <si>
    <t>IC-16381</t>
  </si>
  <si>
    <t xml:space="preserve">Fact#: 375417 Rec#: 20701 MONTEALEGRE PEDRO JOAQUIN </t>
  </si>
  <si>
    <t>IC-16380</t>
  </si>
  <si>
    <t>Fact#: 373989 Rec#: 34696 OTECEL</t>
  </si>
  <si>
    <t>IC-16335</t>
  </si>
  <si>
    <t xml:space="preserve">Fact#: 376081 Rec#: 34695 LOPEZ PENAFIEL MARLENE ESTHER </t>
  </si>
  <si>
    <t>IC-16308</t>
  </si>
  <si>
    <t xml:space="preserve">Fact#: 375357 Rec#: 20700 GALLEGOS VERA ALEX AUGUSTO </t>
  </si>
  <si>
    <t>IC-16292</t>
  </si>
  <si>
    <t xml:space="preserve">Fact#: 375390 Rec#: 20699 LEON VILLALVA JUAN CARLOS </t>
  </si>
  <si>
    <t>IC-16291</t>
  </si>
  <si>
    <t xml:space="preserve">Fact#: 375321 Rec#: 20698 MORENO TELLO CELI DURINDANA </t>
  </si>
  <si>
    <t>IC-16290</t>
  </si>
  <si>
    <t xml:space="preserve">Fact#: 374695 Rec#: 20697 SANCHEZ CARRIEL NARCISA DE JESUS </t>
  </si>
  <si>
    <t>IC-16289</t>
  </si>
  <si>
    <t xml:space="preserve">Fact#: 374951 Rec#: 20696 BRITO ANDRADE MILTON KLEBER </t>
  </si>
  <si>
    <t>IC-16288</t>
  </si>
  <si>
    <t xml:space="preserve">Fact#: 374768 Rec#: 20695 RAMIREZ RUIZ MILTON EMILIO </t>
  </si>
  <si>
    <t>IC-16287</t>
  </si>
  <si>
    <t xml:space="preserve">Fact#: 375157 Rec#: 20694 BORBOR MORENO LUIS ANTONIO </t>
  </si>
  <si>
    <t>IC-16286</t>
  </si>
  <si>
    <t xml:space="preserve">Fact#: 375224 Rec#: 20693 CASTRO AGUA MARLON JOSE </t>
  </si>
  <si>
    <t>IC-16285</t>
  </si>
  <si>
    <t xml:space="preserve">Fact#: 372150-374817 Rec#: 20692 VALERO ZABALA  JULIA ELIZABETH </t>
  </si>
  <si>
    <t>IC-16284</t>
  </si>
  <si>
    <t xml:space="preserve">Fact#: 369120-371783-374458 Rec#: 20691 SILVIA FILOMENA MOLINA BARONA </t>
  </si>
  <si>
    <t>IC-16283</t>
  </si>
  <si>
    <t xml:space="preserve">Fact#: 375160 Rec#: 20690 CHANCAY SOLEDISPA VICTOR MANUEL </t>
  </si>
  <si>
    <t>IC-16282</t>
  </si>
  <si>
    <t xml:space="preserve">Fact#: 373175-375824 Rec#: 20689 BADILLO BOBADILLA FRANCISCO JAVIER </t>
  </si>
  <si>
    <t>IC-16281</t>
  </si>
  <si>
    <t xml:space="preserve">Fact#: 375956 Rec#: 20688 ORTIZ HIDALGO FRANNLIN GEOVANNY </t>
  </si>
  <si>
    <t>IC-16280</t>
  </si>
  <si>
    <t xml:space="preserve">Fact#: 375917 Rec#: 20687 SOLORZANO MURILLO WILLIAM WILFRIDO </t>
  </si>
  <si>
    <t>IC-16279</t>
  </si>
  <si>
    <t xml:space="preserve">Fact#: 5710 Rec#: 20686 CRUZ SANTANA MARCOS BOLIVAR </t>
  </si>
  <si>
    <t>IC-16278</t>
  </si>
  <si>
    <t xml:space="preserve">Fact#: 375251 Rec#: 20685 AVILES PEREZ ALFONSO </t>
  </si>
  <si>
    <t>IC-16277</t>
  </si>
  <si>
    <t xml:space="preserve">Fact#: 374658 Rec#: 20684 VASQUEZ AYALA MARIA DE LOURDES </t>
  </si>
  <si>
    <t>IC-16276</t>
  </si>
  <si>
    <t xml:space="preserve">Fact#: 5822 Rec#: 20683 PEÑARANDA VILLALTA JORGE ABRAHAN </t>
  </si>
  <si>
    <t>IC-16275</t>
  </si>
  <si>
    <t xml:space="preserve">Fact#: 375903 Rec#: 20682 MARURI GUERRA RAUL ENRIQUE </t>
  </si>
  <si>
    <t>IC-16274</t>
  </si>
  <si>
    <t xml:space="preserve">Fact#: 372485-375151 Rec#: 20681 SANCHEZ AGUILAR SORAYA PATRICIA </t>
  </si>
  <si>
    <t>IC-16273</t>
  </si>
  <si>
    <t xml:space="preserve">Fact#: 5764 Rec#: 20680 GUTIERREZ ALVAREZ TERESA EUGENIA </t>
  </si>
  <si>
    <t>IC-16272</t>
  </si>
  <si>
    <t xml:space="preserve">Fact#: 376205 Rec#: 20679 CIFUENTES MOREIRA WIMPER FERNANDO </t>
  </si>
  <si>
    <t>IC-16271</t>
  </si>
  <si>
    <t xml:space="preserve">Fact#: 374533 Rec#: 20678 LUIS ENRIQUE APOLINARIO ROJAS </t>
  </si>
  <si>
    <t>IC-16270</t>
  </si>
  <si>
    <t xml:space="preserve">Fact#: 375617 Rec#: 34799 DE SANTIS NEIRA JUAN JAIME CRISTIAN </t>
  </si>
  <si>
    <t>IC-17179</t>
  </si>
  <si>
    <t xml:space="preserve">Fact#: 371625-374307 Rec#: 34770 MARIA ELENA QUISHPILLO PAGUAY </t>
  </si>
  <si>
    <t>IC-16951</t>
  </si>
  <si>
    <t xml:space="preserve">Fact#: 373026-375682 Rec#: 34694 CUADRADO GARCIA TERESA MARISOL </t>
  </si>
  <si>
    <t>IC-16304</t>
  </si>
  <si>
    <t xml:space="preserve">Fact#: 371949-374620 Rec#: 20677 MOROCHO CRUZ ELIZABETH MERCEDEZ </t>
  </si>
  <si>
    <t>IC-16269</t>
  </si>
  <si>
    <t xml:space="preserve">Fact#: 372815-375473 Rec#: 20676 GONZALES LOJA MARIA FERNANDA </t>
  </si>
  <si>
    <t>IC-16268</t>
  </si>
  <si>
    <t xml:space="preserve">Fact#: 368127-370737-373392-376043 Rec#: 20675 RODRIGUEZ CASTILLO PEPE RENAN </t>
  </si>
  <si>
    <t>IC-16267</t>
  </si>
  <si>
    <t xml:space="preserve">Fact#: 372221-374890 Rec#: 20674 CORTEZ AVILES PEDRO ROGELIO </t>
  </si>
  <si>
    <t>IC-16266</t>
  </si>
  <si>
    <t xml:space="preserve">Fact#: 369629-372297-374966 Rec#: 20673 MARTINEZ DAVILA YINET </t>
  </si>
  <si>
    <t>IC-16265</t>
  </si>
  <si>
    <t xml:space="preserve">Fact#: 375792 Rec#: 20672 ROURA SEMINARIO MARIA LEONOR </t>
  </si>
  <si>
    <t>IC-16264</t>
  </si>
  <si>
    <t xml:space="preserve">Fact#: 375952 Rec#: 20671 ARTEAGA SILVA KATHERINE TATIANA </t>
  </si>
  <si>
    <t>IC-16263</t>
  </si>
  <si>
    <t xml:space="preserve">Fact#: 375008 Rec#: 20670 CRUZ MONTANO CLAUDIA JOHANNA </t>
  </si>
  <si>
    <t>IC-16262</t>
  </si>
  <si>
    <t xml:space="preserve">Fact#: 375665 Rec#: 20669 GUARANDA MERCHAN NIEVE GRACIELA  </t>
  </si>
  <si>
    <t>IC-16261</t>
  </si>
  <si>
    <t xml:space="preserve">Fact#: 374648 Rec#: 20668 SUAREZ MAGALLANES JULIO ALFONSO </t>
  </si>
  <si>
    <t>IC-16260</t>
  </si>
  <si>
    <t xml:space="preserve">Fact#: 374603 Rec#: 20667 YAGUAL GOMEZ JOHAN ALEJANDRO </t>
  </si>
  <si>
    <t>IC-16259</t>
  </si>
  <si>
    <t xml:space="preserve">Fact#: 374204 Rec#: 20666 MARIA PIEDAD MONTALVAN CAMPOVERDE </t>
  </si>
  <si>
    <t>IC-16258</t>
  </si>
  <si>
    <t xml:space="preserve">Fact#: 376197 Rec#: 20665 CHONILLO COBOS LUIS EDUARDO </t>
  </si>
  <si>
    <t>IC-16257</t>
  </si>
  <si>
    <t xml:space="preserve">Fact#: 375127 Rec#: 20664 MALDONADO VILLAMAR HUMBERTO MARTIN </t>
  </si>
  <si>
    <t>IC-16256</t>
  </si>
  <si>
    <t xml:space="preserve">Fact#: 5537-5792 Rec#: 20663 MINDA POZO EDVIN ERNESTO </t>
  </si>
  <si>
    <t>IC-16255</t>
  </si>
  <si>
    <t xml:space="preserve">Fact#: 374374 Rec#: 20662 JAVIER ENRIQUE ARTEAGA MENENDEZ </t>
  </si>
  <si>
    <t>IC-16254</t>
  </si>
  <si>
    <t xml:space="preserve">Fact#: 376405 Rec#: 20661 CORPORACION GUERRERO DEL CAMPO CORPGUECONSA </t>
  </si>
  <si>
    <t>IC-16253</t>
  </si>
  <si>
    <t xml:space="preserve">Fact#: 376406 Rec#: 20660 CORPORACION GUERRERO DEL CAMPO CORPGUECONSA </t>
  </si>
  <si>
    <t>IC-16252</t>
  </si>
  <si>
    <t xml:space="preserve">Fact#: 374067 Rec#: 20659 DANIELA DEL CAMPO VALDEZ </t>
  </si>
  <si>
    <t>IC-16251</t>
  </si>
  <si>
    <t xml:space="preserve">Fact#: 374138 Rec#: 20658 ENCALADA SANCHEZ NIEVES ELIZABETH </t>
  </si>
  <si>
    <t>IC-16250</t>
  </si>
  <si>
    <t xml:space="preserve">Fact#: 374572 Rec#: 20657 GABRIEL CLEMENTE MEJIA MATA </t>
  </si>
  <si>
    <t>IC-16249</t>
  </si>
  <si>
    <t xml:space="preserve">Fact#: 372309-374979 Rec#: 20656 FERNANDEZ PACHECO DIANA ISABEL </t>
  </si>
  <si>
    <t>IC-16248</t>
  </si>
  <si>
    <t xml:space="preserve">Fact#: 375336 Rec#: 20655 SANCHEZ PEREZ FRANCISCO ROBERTO </t>
  </si>
  <si>
    <t>IC-16247</t>
  </si>
  <si>
    <t xml:space="preserve">Fact#: 372420-375087 Rec#: 20654 GRESELY RODRIGUEZ JONATHAN FRANCISCO </t>
  </si>
  <si>
    <t>IC-16246</t>
  </si>
  <si>
    <t xml:space="preserve">Fact#: 372376-375043 Rec#: 20653 BENITEZ SIGUENZA CECILIA DEL CARMEN </t>
  </si>
  <si>
    <t>IC-16245</t>
  </si>
  <si>
    <t xml:space="preserve">Fact#: 374316 Rec#: 20652 ANDREA CANAHUATI CHAIN </t>
  </si>
  <si>
    <t>IC-16244</t>
  </si>
  <si>
    <t xml:space="preserve">Fact#: 374382 Rec#: 20651 ANGEL ANTONIO RAMIREZ NUÑEZ </t>
  </si>
  <si>
    <t>IC-16243</t>
  </si>
  <si>
    <t xml:space="preserve">Fact#: 374733 Rec#: 20650 TOMALA SANCAN JORGE LUIS </t>
  </si>
  <si>
    <t>IC-16242</t>
  </si>
  <si>
    <t xml:space="preserve">Fact#: 375159 Rec#: 20649 REYES PINCAY JORGE VICTOR </t>
  </si>
  <si>
    <t>IC-16241</t>
  </si>
  <si>
    <t xml:space="preserve">Fact#: 374600 Rec#: 20648 VASQUEZ GOMEZ FREDDY DOLORES </t>
  </si>
  <si>
    <t>IC-16240</t>
  </si>
  <si>
    <t xml:space="preserve">Fact#: 374421 Rec#: 20647 JAVIER FEDERICO VILLON ANASTACIO </t>
  </si>
  <si>
    <t>IC-16239</t>
  </si>
  <si>
    <t xml:space="preserve">Fact#: 369389-372059-374729 Rec#: 20646 CASTRO RIVERA JONATHAN GEOVANNY </t>
  </si>
  <si>
    <t>IC-16238</t>
  </si>
  <si>
    <t xml:space="preserve">Fact#: 367532-370142-372797 Rec#: 20645 MITE LOPEZ JESSICA ALEXANDRA </t>
  </si>
  <si>
    <t>IC-16237</t>
  </si>
  <si>
    <t xml:space="preserve">Fact#: 374800 Rec#: 34693 SOXO QUICHIMBO IVONNE ALEXANDRA </t>
  </si>
  <si>
    <t>IC-16236</t>
  </si>
  <si>
    <t xml:space="preserve">Fact#: 372735-375398 Rec#: 34692 MORAN PINCAY PATRICIA YOLANDA </t>
  </si>
  <si>
    <t>IC-16235</t>
  </si>
  <si>
    <t xml:space="preserve">Fact#: 371930-374602 Rec#: 34691 BARCO LOOR ALEXANDRA JACQUELINE </t>
  </si>
  <si>
    <t>IC-16234</t>
  </si>
  <si>
    <t xml:space="preserve">Fact#: 373187-375837 Rec#: 34690 GUERRERO GUERRERO DIEGO ANDRES </t>
  </si>
  <si>
    <t>IC-16233</t>
  </si>
  <si>
    <t xml:space="preserve">Fact#: 374281 Rec#: 34689 CINDY LORENA BAJAÑA BELTRAN </t>
  </si>
  <si>
    <t>IC-16232</t>
  </si>
  <si>
    <t xml:space="preserve">Fact#: 370063-372718-375382 Rec#: 34688 ARGUELLO CORTEZ OSCAR NICOLAS </t>
  </si>
  <si>
    <t>IC-16231</t>
  </si>
  <si>
    <t xml:space="preserve">Fact#: 376538 Rec#: 34687 MÜLLER CARDENAS MICHAEL </t>
  </si>
  <si>
    <t>IC-16230</t>
  </si>
  <si>
    <t xml:space="preserve">Fact#: 372227-374896 Rec#: 34686 DUARTE DEMERA FRANCISCO JAVIER </t>
  </si>
  <si>
    <t>IC-16229</t>
  </si>
  <si>
    <t xml:space="preserve">Fact#: 375902 Rec#: 34685 RIVERA MARMOLEJO EDGAR ADRIAN </t>
  </si>
  <si>
    <t>IC-16228</t>
  </si>
  <si>
    <t xml:space="preserve">Fact#: 374282 Rec#: 34684 MIRIAM ANTONIETA MARIDUEÑA VALENZUELA </t>
  </si>
  <si>
    <t>IC-16227</t>
  </si>
  <si>
    <t xml:space="preserve">Fact#: 372578-375245 Rec#: 34683 BUSTAMANTE TORRES CAMILO EDUARDO </t>
  </si>
  <si>
    <t>IC-16226</t>
  </si>
  <si>
    <t xml:space="preserve">Fact#: 372994-375650 Rec#: 34681 ARIAS ALVAREZ GLADYS MERCEDES </t>
  </si>
  <si>
    <t>IC-16211</t>
  </si>
  <si>
    <t xml:space="preserve">Fact#: 370689-373344-375998 Rec#: 34679 CORREA QUIROZ MAXIMO AURELIO </t>
  </si>
  <si>
    <t>IC-16209</t>
  </si>
  <si>
    <t>HERNANDEZ GOMEZ EDDY MAXIMO ABONA SGTE FACTURA, PAGO VENTANILLA BCO PACIFICO</t>
  </si>
  <si>
    <t>AT-3390</t>
  </si>
  <si>
    <t xml:space="preserve">Fact#: 376474 Rec#: 34678 MARRIOTT S.A  </t>
  </si>
  <si>
    <t>IC-16208</t>
  </si>
  <si>
    <t>Fact#: 376224 Rec#: 34677 AUTOMEKANO CIA. LTDA</t>
  </si>
  <si>
    <t>IC-16032</t>
  </si>
  <si>
    <t>Fact#: 376325 Rec#: 34676 WILMER JONAS MEJIA LEON</t>
  </si>
  <si>
    <t>IC-16031</t>
  </si>
  <si>
    <t>Fact#: 376409 Rec#: 34675 RITOMI S.A.</t>
  </si>
  <si>
    <t>IC-16030</t>
  </si>
  <si>
    <t>Fact#: 376366 Rec#: 34674 RITOMI S.A.</t>
  </si>
  <si>
    <t>IC-16029</t>
  </si>
  <si>
    <t>Fact#: 376636 Rec#: 34673 MAURA LOOR STALYN ADOLFO</t>
  </si>
  <si>
    <t>IC-16028</t>
  </si>
  <si>
    <t>Fact#: 376307 Rec#: 34672 DUPROCSA S.A.</t>
  </si>
  <si>
    <t>IC-16027</t>
  </si>
  <si>
    <t>Fact#: 376298 Rec#: 34671 BELLUSCIO S.A.</t>
  </si>
  <si>
    <t>IC-16026</t>
  </si>
  <si>
    <t>Fact#: 376395 Rec#: 34670 INDUVERIKA S.A.</t>
  </si>
  <si>
    <t>IC-16025</t>
  </si>
  <si>
    <t>Fact#: 375223 Rec#: 34669 ZULVY BEDON LAGOS</t>
  </si>
  <si>
    <t>IC-16024</t>
  </si>
  <si>
    <t>Fact#: 374339 Rec#: 34668 ANTONIO IGNACIO ARTEAGA FERAUD</t>
  </si>
  <si>
    <t>IC-16023</t>
  </si>
  <si>
    <t>Fact#: 374002 Rec#: 34667 ROBERTO MUZZIO NARANJO</t>
  </si>
  <si>
    <t>IC-16022</t>
  </si>
  <si>
    <t>Fact#: 375366 Rec#: 34666 JOSE FRANCISCO  FERNANDEZ   ESPINOZA</t>
  </si>
  <si>
    <t>IC-16021</t>
  </si>
  <si>
    <t>Fact#: 374518 Rec#: 34665 RICARDO PABLO FALCONI DUEÑAS</t>
  </si>
  <si>
    <t>IC-16020</t>
  </si>
  <si>
    <t>Fact#: 374141 Rec#: 34664 CARLOS ALBERTO RENDON PALMA</t>
  </si>
  <si>
    <t>IC-16014</t>
  </si>
  <si>
    <t>Fact#: 373997 Rec#: 34663 EVA MARIA VINUEZA OCAÑA</t>
  </si>
  <si>
    <t>IC-16013</t>
  </si>
  <si>
    <t>Fact#: 374157 Rec#: 34662 TERESA DE LA CRUZ TOSCANO BRITO</t>
  </si>
  <si>
    <t>IC-16012</t>
  </si>
  <si>
    <t>Fact#: 374225 Rec#: 34661 LUIS CARLOS ABAD YCAZA</t>
  </si>
  <si>
    <t>IC-16011</t>
  </si>
  <si>
    <t>Fact#: 375029 Rec#: 34660 CANDO REYES JOSE MAURICIO</t>
  </si>
  <si>
    <t>IC-16010</t>
  </si>
  <si>
    <t>Fact#: 371361-374045 Rec#: 34659 JENNY CEDEÑO CAAMAÑO</t>
  </si>
  <si>
    <t>IC-16009</t>
  </si>
  <si>
    <t>Fact#: 374902 Rec#: 34658 CASTILLO PALMA DANIEL ALFREDO</t>
  </si>
  <si>
    <t>IC-16008</t>
  </si>
  <si>
    <t>Fact#: 371718-374394 Rec#: 34657 EDDIE ENRIQUE HERRERA MEDINA</t>
  </si>
  <si>
    <t>IC-16007</t>
  </si>
  <si>
    <t>Fact#: 374099 Rec#: 34656 FRANKLIN JOAQUIN  DOMINGUEZ VARGAS</t>
  </si>
  <si>
    <t>IC-16006</t>
  </si>
  <si>
    <t>Fact#: 374009 Rec#: 34655 GISELLE MARIELA CLEMENTE VERA</t>
  </si>
  <si>
    <t>IC-16005</t>
  </si>
  <si>
    <t>Fact#: 374275 Rec#: 34654 JUAN XAVIER BENEDETI RIPALDA</t>
  </si>
  <si>
    <t>IC-16004</t>
  </si>
  <si>
    <t>Fact#: 374683 Rec#: 34653 GILBERT JONES CARLOS LUIS</t>
  </si>
  <si>
    <t>IC-16003</t>
  </si>
  <si>
    <t>Fact#: 375017 Rec#: 34652 PERALTA BENITEZ ROBERTO ELIAS</t>
  </si>
  <si>
    <t>IC-16002</t>
  </si>
  <si>
    <t>Fact#: 374096 Rec#: 34651 FAUSTO EDUARDO  CARBO RIVERA</t>
  </si>
  <si>
    <t>IC-16001</t>
  </si>
  <si>
    <t>Fact#: 374478 Rec#: 34650 CARLOS ADALBERTO SALAVARRIA PALMA</t>
  </si>
  <si>
    <t>IC-16000</t>
  </si>
  <si>
    <t>Fact#: 375115 Rec#: 34649 SUSANA HERMELINDA ANALUISA HARO</t>
  </si>
  <si>
    <t>IC-15999</t>
  </si>
  <si>
    <t>Fact#: 375072 Rec#: 34648 VINUEZA GARCIA EDISON EDUARDO</t>
  </si>
  <si>
    <t>IC-15998</t>
  </si>
  <si>
    <t>Fact#: 374022 Rec#: 34647 ISABEL ROSARIO QUINDE SORIANO</t>
  </si>
  <si>
    <t>IC-15997</t>
  </si>
  <si>
    <t>Fact#: 374011 Rec#: 34646 JAIRO ALBERTO GOMEZ COELLO</t>
  </si>
  <si>
    <t>IC-15996</t>
  </si>
  <si>
    <t>Fact#: 374854 Rec#: 34645 ESPANA BAJANA STEFANIA ELIZABETH</t>
  </si>
  <si>
    <t>IC-15995</t>
  </si>
  <si>
    <t>Fact#: 374077 Rec#: 34644 PAULA JESUS SALAZAR MACIAS</t>
  </si>
  <si>
    <t>IC-15994</t>
  </si>
  <si>
    <t>Fact#: 374690 Rec#: 34643 GILBERT SILVA CECILIA MARIA</t>
  </si>
  <si>
    <t>IC-15993</t>
  </si>
  <si>
    <t>Fact#: 375449 Rec#: 34642 NIEVES RODRIGUEZ JORGE ELIECER</t>
  </si>
  <si>
    <t>IC-15992</t>
  </si>
  <si>
    <t>Fact#: 374217 Rec#: 34641 LUIS EDUARDO SANCHEZ TIMM</t>
  </si>
  <si>
    <t>IC-15991</t>
  </si>
  <si>
    <t>Fact#: 374208 Rec#: 34640 GISELLA MARIA YUNES ANDRADE</t>
  </si>
  <si>
    <t>IC-15990</t>
  </si>
  <si>
    <t>Fact#: 374044 Rec#: 34639 MONICA CRIOLLO SALAZAR</t>
  </si>
  <si>
    <t>IC-15989</t>
  </si>
  <si>
    <t>Fact#: 374385 Rec#: 34638 CARLOS BENJAMIN ROSALES PINO</t>
  </si>
  <si>
    <t>IC-15988</t>
  </si>
  <si>
    <t>Fact#: 374288 Rec#: 34637 GUILLERMO ELOY SERRANO GOMEZ</t>
  </si>
  <si>
    <t>IC-15987</t>
  </si>
  <si>
    <t>Fact#: 374135 Rec#: 34636 ANA LUCRECIA  CABRERA GARCIA</t>
  </si>
  <si>
    <t>IC-15986</t>
  </si>
  <si>
    <t xml:space="preserve">Fact#: 374025 Rec#: 34633 FATIMA LEONOR AGUILAR MURILLO </t>
  </si>
  <si>
    <t>IC-15969</t>
  </si>
  <si>
    <t xml:space="preserve">Fact#: 373618 Rec#: 34632 ANEMASA S.A. </t>
  </si>
  <si>
    <t>IC-15968</t>
  </si>
  <si>
    <t xml:space="preserve">Fact#: 369486-372157-374824 Rec#: 34631 PERALTA CASTILLO ELSA DEL ROCIO </t>
  </si>
  <si>
    <t>IC-15967</t>
  </si>
  <si>
    <t xml:space="preserve">Fact#: 374078 Rec#: 34630 FERNANDO GABRIEL AVILES USCOCOVICH </t>
  </si>
  <si>
    <t>IC-15966</t>
  </si>
  <si>
    <t xml:space="preserve">Fact#: 371513-374195 Rec#: 34629 GRACIELA GUADALUPE MEREJILDO VERA </t>
  </si>
  <si>
    <t>IC-15965</t>
  </si>
  <si>
    <t xml:space="preserve">Fact#: 369507-372178-374845 Rec#: 34628 BERNAL MORAN ALEX XAVIER </t>
  </si>
  <si>
    <t>IC-15964</t>
  </si>
  <si>
    <t xml:space="preserve">Fact#: 373911 Rec#: 34627 HOLGUIN LOOR ALEX STALIN </t>
  </si>
  <si>
    <t>IC-15963</t>
  </si>
  <si>
    <t xml:space="preserve">Fact#: 374795 Rec#: 34626 DUENAS RUIZ TERESA EDITH </t>
  </si>
  <si>
    <t>IC-15962</t>
  </si>
  <si>
    <t xml:space="preserve">Fact#: 372407-375074 Rec#: 34625 HERNANDEZ GOMEZ EDDY MAXIMO </t>
  </si>
  <si>
    <t>IC-15961</t>
  </si>
  <si>
    <t xml:space="preserve">Fact#: 374807 Rec#: 34624 LOGROÑO REYES VICENTE JAVIER </t>
  </si>
  <si>
    <t>IC-15958</t>
  </si>
  <si>
    <t xml:space="preserve">Fact#: 375291 Rec#: 34623 GUALAN HIDALGO MARCO ANTONIO </t>
  </si>
  <si>
    <t>IC-15956</t>
  </si>
  <si>
    <t xml:space="preserve">Fact#: 375292 Rec#: 34622 GUALAN HIDALGO MARCO ANTONIO </t>
  </si>
  <si>
    <t>IC-15955</t>
  </si>
  <si>
    <t xml:space="preserve">Fact#: 373764-373779-373780-373781 Rec#: 34621 RUIZ ROMAN ROMMEL ELIAS </t>
  </si>
  <si>
    <t>IC-15897</t>
  </si>
  <si>
    <t xml:space="preserve">Fact#: 368551-371198-373906 Rec#: 34620 UNIPACK S.A. </t>
  </si>
  <si>
    <t>IC-15896</t>
  </si>
  <si>
    <t xml:space="preserve">Fact#: 376252 Rec#: 34619 SOLUCIONES SEGURAS S.A </t>
  </si>
  <si>
    <t>IC-15893</t>
  </si>
  <si>
    <t xml:space="preserve">Fact#: 374761 Rec#: 20644 ARROBA VALENCIA  JULIO ZENON  </t>
  </si>
  <si>
    <t>IC-15878</t>
  </si>
  <si>
    <t xml:space="preserve">Fact#: 376547 Rec#: 20643 LAGOS LAKE ALEJANDRO ANDRE </t>
  </si>
  <si>
    <t>IC-15877</t>
  </si>
  <si>
    <t xml:space="preserve">Fact#: 376607 Rec#: 20642 LAGOS LAKE ALEJANDRO ANDRE </t>
  </si>
  <si>
    <t>IC-15876</t>
  </si>
  <si>
    <t xml:space="preserve">Fact#: 376399 Rec#: 20641 LAGOS LAKE ALEJANDRO ANDRE </t>
  </si>
  <si>
    <t>IC-15875</t>
  </si>
  <si>
    <t xml:space="preserve">Fact#: 376457 Rec#: 20640 LAGOS LAKE ALEJANDRO ANDRE </t>
  </si>
  <si>
    <t>IC-15874</t>
  </si>
  <si>
    <t xml:space="preserve">Fact#: 374167 Rec#: 20639 LOPEZ LOPEZ WASHINGTON FERMIN </t>
  </si>
  <si>
    <t>IC-15873</t>
  </si>
  <si>
    <t xml:space="preserve">Fact#: 376134 Rec#: 20638 PIN PONCE NIEVE DOMINGO </t>
  </si>
  <si>
    <t>IC-15872</t>
  </si>
  <si>
    <t xml:space="preserve">Fact#: 376147 Rec#: 20637 SILVA  NAZARENO LUIS FELIPE </t>
  </si>
  <si>
    <t>IC-15871</t>
  </si>
  <si>
    <t xml:space="preserve">Fact#: 371553-374236 Rec#: 34618 JAVIER SANTIAGO GUZHÑAY ANDRADE </t>
  </si>
  <si>
    <t>IC-15889</t>
  </si>
  <si>
    <t xml:space="preserve">Fact#: 374161 Rec#: 20636 ALVARADO PIGUAVE CAROLIN JANET </t>
  </si>
  <si>
    <t>IC-15854</t>
  </si>
  <si>
    <t xml:space="preserve">Fact#: 352113-354453-356857 Rec#: 20635 ITURRALDE THORET ALBERTO FELIX </t>
  </si>
  <si>
    <t>IC-15853</t>
  </si>
  <si>
    <t xml:space="preserve">Fact#: 370664-373323 Rec#: 20634 ALVAREZ AROCA GABRIEL ALFREDO </t>
  </si>
  <si>
    <t>IC-15852</t>
  </si>
  <si>
    <t xml:space="preserve">Fact#: 374574 Rec#: 20633 CARLOS GREGORIO HURTADO MOSQUERA </t>
  </si>
  <si>
    <t>IC-15851</t>
  </si>
  <si>
    <t xml:space="preserve">Fact#: 374336 Rec#: 20632 ULISES MARTIN VARGAS FIGUEROA </t>
  </si>
  <si>
    <t>IC-15850</t>
  </si>
  <si>
    <t xml:space="preserve">Fact#: 374273 Rec#: 34617 GASTON ALLAND CORTEZ ESPINOZA </t>
  </si>
  <si>
    <t>IC-15887</t>
  </si>
  <si>
    <t xml:space="preserve">Fact#: 365109-367669-372927 Rec#: 34616 AGUILAR BALSECA FANNY TERESA </t>
  </si>
  <si>
    <t>IC-15884</t>
  </si>
  <si>
    <t xml:space="preserve">Fact#: 376040 Rec#: 20631 VELIZ ESPINIZA NORMA BEATRIZ </t>
  </si>
  <si>
    <t>IC-15849</t>
  </si>
  <si>
    <t xml:space="preserve">Fact#: 369961-372618 Rec#: 20630 CHOEZ BRAVO JOSE ANTONIO </t>
  </si>
  <si>
    <t>IC-15848</t>
  </si>
  <si>
    <t xml:space="preserve">Fact#: 367160-369782-372451 Rec#: 20629 MARTINEZ ABAD DOUGLAS GUILLERMO </t>
  </si>
  <si>
    <t>IC-15847</t>
  </si>
  <si>
    <t xml:space="preserve">Fact#: 374053 Rec#: 20628 MICHELLE LAI YIM LOPEZ CORDOVA </t>
  </si>
  <si>
    <t>IC-15846</t>
  </si>
  <si>
    <t xml:space="preserve">Fact#: 373419 Rec#: 20627 JIMENEZ CERVANTES HECTOR WILLIAM </t>
  </si>
  <si>
    <t>IC-15845</t>
  </si>
  <si>
    <t>Nov/2021</t>
  </si>
  <si>
    <t>LINKOTEL S.A.</t>
  </si>
  <si>
    <t>CONCILIACIÓN BANCARIA</t>
  </si>
  <si>
    <t xml:space="preserve">                  PERÍODO: ENERO 2021</t>
  </si>
  <si>
    <t>CHEQUES GIRADOS Y NO COBRADOS</t>
  </si>
  <si>
    <t xml:space="preserve">A LA ORDEN </t>
  </si>
  <si>
    <t>EG#</t>
  </si>
  <si>
    <t>CHEQUE</t>
  </si>
  <si>
    <t>NOTAS DE DEBITOS NO REGISTRADAS</t>
  </si>
  <si>
    <t xml:space="preserve">DEPOSITOS NO REGISTRADOS EN LIBROS </t>
  </si>
  <si>
    <t>DEPOSITOS EN TRANSITO REGISTRADOS EN LIBROS</t>
  </si>
  <si>
    <t>IC-</t>
  </si>
  <si>
    <t xml:space="preserve">                  PERÍODO: FEBRERO 2021</t>
  </si>
  <si>
    <t xml:space="preserve">                  PERÍODO: MARZO 2021</t>
  </si>
  <si>
    <t xml:space="preserve">                  PERÍODO: ABRIL 2021</t>
  </si>
  <si>
    <t xml:space="preserve">                  PERÍODO: MAYO 2021</t>
  </si>
  <si>
    <t xml:space="preserve">                  PERÍODO: JUNIO 2021</t>
  </si>
  <si>
    <t xml:space="preserve">                  PERÍODO: JULIO 2021</t>
  </si>
  <si>
    <t>SALDO SEGÚN ESTADO DE CUENTA AL 31 DE JULIO DEL 2021</t>
  </si>
  <si>
    <t>SALDO SEGÚN LIBRO BANCOS AL 31 DE JULIO DEL 2021</t>
  </si>
  <si>
    <t xml:space="preserve">                                    CONCILIACION BANCARIA</t>
  </si>
  <si>
    <t xml:space="preserve">                  PERÍODO: AGOSTO 2021</t>
  </si>
  <si>
    <t>SALDO SEGÚN ESTADO DE CUENTA AL 31 DE AGOSTO DEL 2021</t>
  </si>
  <si>
    <t>SALDO SEGÚN LIBRO BANCOS AL 31 DE AGOSTO DEL 2021</t>
  </si>
  <si>
    <t xml:space="preserve">                  PERÍODO: SEPTIEMBRE 2021</t>
  </si>
  <si>
    <t xml:space="preserve">                  PERÍODO: OCTUBRE 2021</t>
  </si>
  <si>
    <t xml:space="preserve">                  PERÍODO: NOVIEMBRE 2021</t>
  </si>
  <si>
    <t xml:space="preserve">                  PERÍODO: DICIEMBRE 2021</t>
  </si>
  <si>
    <t>SALDO SEGÚN LIBRO BANCOS AL 31 DE DICIEMBRE  DEL 2021</t>
  </si>
  <si>
    <t xml:space="preserve">                  PACIFICO CTA. CTE. # 554910-8</t>
  </si>
  <si>
    <t>B</t>
  </si>
  <si>
    <t>N/D PACIFICO GASTOS BANCARIOS MES DIC 2021/ RTE FTE-IVA</t>
  </si>
  <si>
    <t>N/D PACIFICO CANCELACION DE FACTURA#1688480 BANCO DEL PACIFICO</t>
  </si>
  <si>
    <t xml:space="preserve">Fact#: 128906-131167-133376 Rec#: 35122 GLORIA EDELINA GUERRERO </t>
  </si>
  <si>
    <t>IC-19354</t>
  </si>
  <si>
    <t xml:space="preserve">Fact#: 380967 Rec#: 35121 MURILLO BARAHONA LISSETTE ESTEFANIA </t>
  </si>
  <si>
    <t>IC-19352</t>
  </si>
  <si>
    <t xml:space="preserve">Fact#: 381000 Rec#: 35120 SOLEDISPA CHIPRE SANDRA GISELA </t>
  </si>
  <si>
    <t>IC-19351</t>
  </si>
  <si>
    <t xml:space="preserve">Fact#: 376923-379612 Rec#: 35119 JAVIER SANTIAGO GUZHÑAY ANDRADE </t>
  </si>
  <si>
    <t>IC-19319</t>
  </si>
  <si>
    <t xml:space="preserve">Fact#: 378322-380974 Rec#: 35118 ALZAMORA BATALLA BLANCA LEONOR </t>
  </si>
  <si>
    <t>IC-19315</t>
  </si>
  <si>
    <t xml:space="preserve">Fact#: 380664 Rec#: 35115 GABINO MIRANDA DAVID EDUARDO </t>
  </si>
  <si>
    <t>IC-19302</t>
  </si>
  <si>
    <t xml:space="preserve">Fact#: 380262 Rec#: 35114 PUERO CUERO CARLOS JULIO </t>
  </si>
  <si>
    <t>IC-19301</t>
  </si>
  <si>
    <t>N/D PACIFICO CANCELACIÓN DE FACTURA#457 BAQUERIZO DAVILA PABLO JONATHAN</t>
  </si>
  <si>
    <t>N/D PACIFICO ROLES DE PAGO 2DA QUINCENA MES DE DIC 2021</t>
  </si>
  <si>
    <t>N/D PACIFICO CANCELACIÓN DE FACTURA#156 BAQUE BAQUE BYRON PAUL  BYRON Y FACTURA#163 ESTUPIÑAN ANDRADE FRANCISCO JAVIER</t>
  </si>
  <si>
    <t>N/D PACIFICO CANCELACIÓN DE FACTURA#18536276 CNT EP</t>
  </si>
  <si>
    <t xml:space="preserve">Fact#: 380397 Rec#: 35113 ROBALINO VALENCIA  SPARTA SUSANA  </t>
  </si>
  <si>
    <t>IC-19300</t>
  </si>
  <si>
    <t xml:space="preserve">Fact#: 377416 Rec#: 21626 BAÑOS BARRAGAN FLOR AMERICA </t>
  </si>
  <si>
    <t>IC-19299</t>
  </si>
  <si>
    <t xml:space="preserve">Fact#: 377789 Rec#: 21625 INFANTE MINDIOLA JULIA MARLENE </t>
  </si>
  <si>
    <t>IC-19298</t>
  </si>
  <si>
    <t xml:space="preserve">Fact#: 374303-376990 Rec#: 21624 MIRIAM ISABEL CRUZ REVELO </t>
  </si>
  <si>
    <t>IC-19297</t>
  </si>
  <si>
    <t xml:space="preserve">Fact#: 379340 Rec#: 21623 SILVA ALVARADO JEAN CARLOS </t>
  </si>
  <si>
    <t>IC-19296</t>
  </si>
  <si>
    <t xml:space="preserve">Fact#: 377616 Rec#: 21622 CAMPOVERDE AREVALO WILLIAM HERNAN </t>
  </si>
  <si>
    <t>IC-19295</t>
  </si>
  <si>
    <t xml:space="preserve">Fact#: 381480 Rec#: 21621 BARRAGAN VELASCO JESUS DAVID </t>
  </si>
  <si>
    <t>IC-19294</t>
  </si>
  <si>
    <t xml:space="preserve">Fact#: 375930-378590 Rec#: 21620 ORRALA LINDAO CARMEN DEL ROCIO </t>
  </si>
  <si>
    <t>IC-19293</t>
  </si>
  <si>
    <t xml:space="preserve">Fact#: 379605 Rec#: 21619 LISETTE JOHANNA MEZA VEGA </t>
  </si>
  <si>
    <t>IC-19292</t>
  </si>
  <si>
    <t xml:space="preserve">Fact#: 379024 Rec#: 21618 FREDDY JAVIER SERRANO SANTANA </t>
  </si>
  <si>
    <t>IC-19291</t>
  </si>
  <si>
    <t xml:space="preserve">Fact#: 377532 Rec#: 21617 VALLE GONZALEZ LIDIA ELIZABETH </t>
  </si>
  <si>
    <t>IC-19290</t>
  </si>
  <si>
    <t xml:space="preserve">Fact#: 366380-369023-371685 Rec#: 21616 RAQUEL YOLANDA POSADA RAMIREZ </t>
  </si>
  <si>
    <t>IC-19289</t>
  </si>
  <si>
    <t xml:space="preserve">Fact#: 380092 Rec#: 21615 CASTRO DORADO MARJORIE LUCIA </t>
  </si>
  <si>
    <t>IC-19288</t>
  </si>
  <si>
    <t xml:space="preserve">Fact#: 6017 Rec#: 21614 ZABALA BARRIONUEVO RITA CECILIA </t>
  </si>
  <si>
    <t>IC-19287</t>
  </si>
  <si>
    <t xml:space="preserve">Fact#: 379133 Rec#: 21613 VIOSCULPT ECUADOR S.A. </t>
  </si>
  <si>
    <t>IC-19286</t>
  </si>
  <si>
    <t xml:space="preserve">Fact#: 377808 Rec#: 21612 TACURY CALDERON CARLOS ALBERTO </t>
  </si>
  <si>
    <t>IC-19285</t>
  </si>
  <si>
    <t xml:space="preserve">Fact#: 380205 Rec#: 21611 RIVADENEIRA SACON GRACE ALEXANDRA </t>
  </si>
  <si>
    <t>IC-19284</t>
  </si>
  <si>
    <t xml:space="preserve">Fact#: 380200 Rec#: 21610 PENAFIEL TAPIA FRANCISCO MIGUEL </t>
  </si>
  <si>
    <t>IC-19283</t>
  </si>
  <si>
    <t xml:space="preserve">Fact#: 379383 Rec#: 35112 LOURDES DEL ROCIO CHAVEZ VELEZ </t>
  </si>
  <si>
    <t>IC-19274</t>
  </si>
  <si>
    <t xml:space="preserve">Fact#: 380952 Rec#: 35111 CHICALA GARCIA GEOVANNY PATRICIO </t>
  </si>
  <si>
    <t>IC-19273</t>
  </si>
  <si>
    <t xml:space="preserve">Fact#: 376714-379405 Rec#: 35110 FATIMA LEONOR AGUILAR MURILLO </t>
  </si>
  <si>
    <t>IC-19272</t>
  </si>
  <si>
    <t xml:space="preserve">Fact#: 381554 Rec#: 35109 BUENAÑO GAONA CARLOS JOSE </t>
  </si>
  <si>
    <t>IC-19271</t>
  </si>
  <si>
    <t xml:space="preserve">Fact#: 375568-378239-380894 Rec#: 35108 CAMACHO SILVA JAVIER ENRIQUE </t>
  </si>
  <si>
    <t>IC-19255</t>
  </si>
  <si>
    <t>Fact#: 379368 Rec#: 35107 Corporación Nacional de Telecomunicaciones-CNT EP</t>
  </si>
  <si>
    <t>IC-19246</t>
  </si>
  <si>
    <t xml:space="preserve">Fact#: 370332-372984-375639 Rec#: 35106 MEJIA RIVERA ROSARIO ARELYS </t>
  </si>
  <si>
    <t>IC-19245</t>
  </si>
  <si>
    <t xml:space="preserve">Fact#: 374234-376921-379610 Rec#: 35105 LUIS ANTONIO CARVAJAL TORAL </t>
  </si>
  <si>
    <t>IC-19240</t>
  </si>
  <si>
    <t xml:space="preserve">Fact#: 378962-379049 Rec#: 35104 MEGADATOS S.A. </t>
  </si>
  <si>
    <t>IC-19239</t>
  </si>
  <si>
    <t>LUIS DANIEL CHIANG GUERRERO ABONA SGTE FACTURA, BCO PACIFICO POR TRANSFERENCIA #DOC 1641</t>
  </si>
  <si>
    <t>AT-3421</t>
  </si>
  <si>
    <t xml:space="preserve">Fact#: 380133 Rec#: 35103 DUENAS RUIZ TERESA EDITH </t>
  </si>
  <si>
    <t>IC-19222</t>
  </si>
  <si>
    <t xml:space="preserve">Fact#: 380244 Rec#: 35102 MANRIQUE OSORIO XAVIER ENRIQUE </t>
  </si>
  <si>
    <t>IC-19221</t>
  </si>
  <si>
    <t xml:space="preserve">Fact#: 378503-381147 Rec#: 35101 GUERRERO GUERRERO DIEGO ANDRES </t>
  </si>
  <si>
    <t>IC-19220</t>
  </si>
  <si>
    <t xml:space="preserve">Fact#: 378500-381144 Rec#: 35100 COELLO ACOSTA JUSTINA SUSANA </t>
  </si>
  <si>
    <t>IC-19219</t>
  </si>
  <si>
    <t xml:space="preserve">Fact#: 377038-379724 Rec#: 35099 ALFREDO GEOVANNY SANCHEZ BENAVIDES </t>
  </si>
  <si>
    <t>IC-19218</t>
  </si>
  <si>
    <t xml:space="preserve">Fact#: 377907-380571 Rec#: 35098 ALFREDO GEOVANNY SANCHEZ BENAVIDES </t>
  </si>
  <si>
    <t>IC-19217</t>
  </si>
  <si>
    <t xml:space="preserve">Fact#: 379123 Rec#: 35097 ASISTMED ASISTENCIA A MEDICOS S.A. </t>
  </si>
  <si>
    <t>IC-19216</t>
  </si>
  <si>
    <t xml:space="preserve">Fact#: 378100-380760 Rec#: 35096 MAZZILLI MENDOZA MELANIE MICHELLE </t>
  </si>
  <si>
    <t>IC-19215</t>
  </si>
  <si>
    <t xml:space="preserve">Fact#: 380055 Rec#: 35095 HERRERA DIAZ HIALINA AMALIA DE LAS ROSAS </t>
  </si>
  <si>
    <t>IC-19214</t>
  </si>
  <si>
    <t xml:space="preserve">Fact#: 380806 Rec#: 35094 SUESCUM ROMERO  NATHALY VIRINEYA  </t>
  </si>
  <si>
    <t>IC-19213</t>
  </si>
  <si>
    <t xml:space="preserve">Fact#: 378476 Rec#: 21609 CONTRERAS RODRIGUEZ EUBENIA MARIETA </t>
  </si>
  <si>
    <t>IC-19212</t>
  </si>
  <si>
    <t xml:space="preserve">Fact#: 377203 Rec#: 21608 NEISI LORENA CHONG MELGAR </t>
  </si>
  <si>
    <t>IC-19211</t>
  </si>
  <si>
    <t xml:space="preserve">Fact#: 377978 Rec#: 21607 RIVADENEIRA ZAMBRANO ANGEL FAUSTO </t>
  </si>
  <si>
    <t>IC-19210</t>
  </si>
  <si>
    <t xml:space="preserve">Fact#: 380756 Rec#: 21606 RIZZO BASTIDAS CECILIA ELIZABETH </t>
  </si>
  <si>
    <t>IC-19209</t>
  </si>
  <si>
    <t xml:space="preserve">Fact#: 375297-377964 Rec#: 21605 REYES CIMARRA AUDI JOJAN </t>
  </si>
  <si>
    <t>IC-19208</t>
  </si>
  <si>
    <t xml:space="preserve">Fact#: 379058 Rec#: 21604 NEDERAGRO S.A. </t>
  </si>
  <si>
    <t>IC-19207</t>
  </si>
  <si>
    <t xml:space="preserve">Fact#: 380080 Rec#: 21603 RODRIGUEZ BASANTES VERONICA VIOLETA </t>
  </si>
  <si>
    <t>IC-19206</t>
  </si>
  <si>
    <t xml:space="preserve">Fact#: 6228 Rec#: 21602 SANCHEZ RIOS FERNANDO ALEXIS </t>
  </si>
  <si>
    <t>IC-19205</t>
  </si>
  <si>
    <t xml:space="preserve">Fact#: 378117 Rec#: 21601 PARADA PARRA MIGUEL ANGEL </t>
  </si>
  <si>
    <t>IC-19204</t>
  </si>
  <si>
    <t xml:space="preserve">Fact#: 380582 Rec#: 21600 AVILES PEREZ ALFONSO </t>
  </si>
  <si>
    <t>IC-19203</t>
  </si>
  <si>
    <t xml:space="preserve">Fact#: 372142-374809-377480 Rec#: 21599 GONZALEZ MURO CARLOS LUIS </t>
  </si>
  <si>
    <t>IC-19202</t>
  </si>
  <si>
    <t xml:space="preserve">Fact#: 362062-364603-367174 Rec#: 21598 BIMBELA HEREDIA AXEL AARON </t>
  </si>
  <si>
    <t>IC-19201</t>
  </si>
  <si>
    <t xml:space="preserve">Fact#: 380397 Rec#: 21597 ROBALINO VALENCIA  SPARTA SUSANA  </t>
  </si>
  <si>
    <t>IC-19200</t>
  </si>
  <si>
    <t xml:space="preserve">Fact#: 377247 Rec#: 21596 WALTER ALEJANDRO GOMEZ GOMEZ </t>
  </si>
  <si>
    <t>IC-19199</t>
  </si>
  <si>
    <t xml:space="preserve">Fact#: 377067 Rec#: 21595 ANGEL ANTONIO RAMIREZ NUÑEZ </t>
  </si>
  <si>
    <t>IC-19198</t>
  </si>
  <si>
    <t xml:space="preserve">Fact#: 377905 Rec#: 21594 VARGAS PARRALES CARLOS JORGE </t>
  </si>
  <si>
    <t>IC-19197</t>
  </si>
  <si>
    <t xml:space="preserve">Fact#: 379739 Rec#: 21593 RICHARD VICENTE TORRES POVEDA </t>
  </si>
  <si>
    <t>IC-19196</t>
  </si>
  <si>
    <t xml:space="preserve">Fact#: 374406-377089 Rec#: 21592 SEGUNDO ELEUTERIO OROVIO COROZO </t>
  </si>
  <si>
    <t>IC-19195</t>
  </si>
  <si>
    <t xml:space="preserve">Fact#: 378809 Rec#: 21591 NAJERA PANTA PAMELA DEL ROCIA </t>
  </si>
  <si>
    <t>IC-19194</t>
  </si>
  <si>
    <t xml:space="preserve">Fact#: 379277 Rec#: 21590 MENDOZA VELEZ CARLOS DAMIAN </t>
  </si>
  <si>
    <t>IC-19193</t>
  </si>
  <si>
    <t xml:space="preserve">Fact#: 372652-375316-377983 Rec#: 21589 ZAMBRANO RIVERA EDINSON EDGAR </t>
  </si>
  <si>
    <t>IC-19192</t>
  </si>
  <si>
    <t xml:space="preserve">Fact#: 378965 Rec#: 35093 DARLYN OMAR CABELLO ANDRADE </t>
  </si>
  <si>
    <t>IC-19191</t>
  </si>
  <si>
    <t>Fact#: 379370 Rec#: 35092 OTECEL</t>
  </si>
  <si>
    <t>IC-19190</t>
  </si>
  <si>
    <t xml:space="preserve">Fact#: 376187-378858 Rec#: 35091 CABEZAS ESPINOZA ARACELY VANESSA </t>
  </si>
  <si>
    <t>IC-19189</t>
  </si>
  <si>
    <t>Fact#: 376678 Rec#: 35090 EMPRESA PUBLICA MUNICIPAL DE TELECOMUNICACIONES, AGUA POTABLE, ALCANTARILLADO Y SANEAMIENTO DE CUENCA. ETAPA EP.</t>
  </si>
  <si>
    <t>IC-19186</t>
  </si>
  <si>
    <t xml:space="preserve">Fact#: 381312 Rec#: 35089 CORREA QUIROZ MAXIMO AURELIO </t>
  </si>
  <si>
    <t>IC-19168</t>
  </si>
  <si>
    <t xml:space="preserve">Fact#: 378715-381360 Rec#: 35088 LEORO BENITEZ JIMMY FRANCISCO </t>
  </si>
  <si>
    <t>IC-19167</t>
  </si>
  <si>
    <t xml:space="preserve">Fact#: 379988 Rec#: 35087 QUINTO BAZAN JOHNN HENRY </t>
  </si>
  <si>
    <t>IC-19159</t>
  </si>
  <si>
    <t xml:space="preserve">Fact#: 376763-379454 Rec#: 35086 BENILDA JESUS ACOSTA ZAMBRANO </t>
  </si>
  <si>
    <t>IC-19158</t>
  </si>
  <si>
    <t xml:space="preserve">Fact#: 374872-377541 Rec#: 21588 CHIRIBOGA GONZALEZ DIGNA MERCEDES </t>
  </si>
  <si>
    <t>IC-19138</t>
  </si>
  <si>
    <t xml:space="preserve">Fact#: 379924 Rec#: 35085 TANIA PAOLA ILLESCAS PIBAQUE </t>
  </si>
  <si>
    <t>IC-19081</t>
  </si>
  <si>
    <t xml:space="preserve">Fact#: 374097-376789-379480 Rec#: 35084 NELSON SAVITRI  VELASCO PAZMIÑO </t>
  </si>
  <si>
    <t>IC-19080</t>
  </si>
  <si>
    <t xml:space="preserve">Fact#: 381020 Rec#: 35083 GILBERT SILVA CECILIA MARIA </t>
  </si>
  <si>
    <t>IC-19079</t>
  </si>
  <si>
    <t xml:space="preserve">Fact#: 381037 Rec#: 35082 LABORDA. JUAN CRUZ </t>
  </si>
  <si>
    <t>IC-19078</t>
  </si>
  <si>
    <t xml:space="preserve">Fact#: 380141 Rec#: 35081 ARIAS SALAZAR KATHERINE JUSETH </t>
  </si>
  <si>
    <t>IC-19077</t>
  </si>
  <si>
    <t xml:space="preserve">Fact#: 377335-380010 Rec#: 35080 ESPIN PEREZ JOSE XAVIER  </t>
  </si>
  <si>
    <t>IC-19076</t>
  </si>
  <si>
    <t xml:space="preserve">Fact#: 379476 Rec#: 35079 HUGO ANTONIO SALMERON ACOSTA </t>
  </si>
  <si>
    <t>IC-19075</t>
  </si>
  <si>
    <t xml:space="preserve">Fact#: 380718 Rec#: 35078 CASTRO ESPINALES LUCELINA PRIMITIVA </t>
  </si>
  <si>
    <t>IC-19074</t>
  </si>
  <si>
    <t xml:space="preserve">Fact#: 381192 Rec#: 35077 AVEIGA PAINI CARLOS ENRIQUE </t>
  </si>
  <si>
    <t>IC-19073</t>
  </si>
  <si>
    <t xml:space="preserve">Fact#: 375215-377883-380549 Rec#: 35076 MORA REYES JOSE FRANK </t>
  </si>
  <si>
    <t>IC-19072</t>
  </si>
  <si>
    <t xml:space="preserve">Fact#: 376764-379455 Rec#: 35075 LOURDES JANET BRITO GUILLEN </t>
  </si>
  <si>
    <t>IC-19071</t>
  </si>
  <si>
    <t xml:space="preserve">Fact#: 380765 Rec#: 35074 PRADO FRANCO ANDREA JACQUELINE </t>
  </si>
  <si>
    <t>IC-19070</t>
  </si>
  <si>
    <t xml:space="preserve">Fact#: 378698 Rec#: 21587 CASTRO CAMACHO JOSE ANTONIO </t>
  </si>
  <si>
    <t>IC-19069</t>
  </si>
  <si>
    <t xml:space="preserve">Fact#: 377923 Rec#: 21586 PERALTA RODRIGUEZ MARLON SANTIAGO </t>
  </si>
  <si>
    <t>IC-19068</t>
  </si>
  <si>
    <t xml:space="preserve">Fact#: 374328-377014 Rec#: 21585 TERESA LEONOR SALAZAR PLUAS </t>
  </si>
  <si>
    <t>IC-19067</t>
  </si>
  <si>
    <t xml:space="preserve">Fact#: 376569-379249 Rec#: 21584 PRETOMEL S.A.  </t>
  </si>
  <si>
    <t>IC-19066</t>
  </si>
  <si>
    <t xml:space="preserve">Fact#: 374493-377171 Rec#: 21583 LUIS ENRIQUE COLOMBO MALTA </t>
  </si>
  <si>
    <t>IC-19065</t>
  </si>
  <si>
    <t xml:space="preserve">Fact#: 374462 Rec#: 21582 AMADA ORQUIDEA CAICEDO TREJO </t>
  </si>
  <si>
    <t>IC-19064</t>
  </si>
  <si>
    <t xml:space="preserve">Fact#: 376669-379347 Rec#: 21581 STOCKTIRE S.A. </t>
  </si>
  <si>
    <t>IC-19063</t>
  </si>
  <si>
    <t xml:space="preserve">Fact#: 375929-378589 Rec#: 21580 QUINDE RENTERIA MARISELA ELIZABETH </t>
  </si>
  <si>
    <t>IC-19062</t>
  </si>
  <si>
    <t xml:space="preserve">Fact#: 376857 Rec#: 21579 ASTUDILLO AYORA CECILIA FILOMENA </t>
  </si>
  <si>
    <t>IC-19061</t>
  </si>
  <si>
    <t xml:space="preserve">Fact#: 380822 Rec#: 21578 LAINEZ FRANCO MILDRED BETSABE </t>
  </si>
  <si>
    <t>IC-19060</t>
  </si>
  <si>
    <t xml:space="preserve">Fact#: 366289-368935-371597 Rec#: 21577 JESUS NEREYDA CHIQUITO VERA </t>
  </si>
  <si>
    <t>IC-19059</t>
  </si>
  <si>
    <t xml:space="preserve">Fact#: 377435 Rec#: 21576 FLORES MARTINEZ RAQUEL VERONICA </t>
  </si>
  <si>
    <t>IC-19058</t>
  </si>
  <si>
    <t xml:space="preserve">Fact#: 380545 Rec#: 35073 ARANA BARROS AMBAR GEOVANA </t>
  </si>
  <si>
    <t>IC-19057</t>
  </si>
  <si>
    <t xml:space="preserve">Fact#: 375128-377796-380461 Rec#: 35072 MALDONADO RODRIGUEZ RAUL ANTONIO </t>
  </si>
  <si>
    <t>IC-19056</t>
  </si>
  <si>
    <t xml:space="preserve">Fact#: 6114-6117-6382-6386 Rec#: 35071 YANES YANES ROBERT HUMBERTO </t>
  </si>
  <si>
    <t>IC-19055</t>
  </si>
  <si>
    <t xml:space="preserve">Fact#: 380937 Rec#: 35069 OCAMPO MORENO CESAR DAVID </t>
  </si>
  <si>
    <t>IC-19052</t>
  </si>
  <si>
    <t xml:space="preserve">Fact#: 6344 Rec#: 35068 CABEZAS SAMANIEGO JORGE GEOVANNY </t>
  </si>
  <si>
    <t>IC-19046</t>
  </si>
  <si>
    <t xml:space="preserve">Fact#: 377256-378156-379935-380815 Rec#: 35066 ANGEL ROGELIO PUMA MEDINA </t>
  </si>
  <si>
    <t>IC-19043</t>
  </si>
  <si>
    <t xml:space="preserve">Fact#: 380670 Rec#: 35062 ESPINOSA ESPINOZA HUGO STANLEY </t>
  </si>
  <si>
    <t>IC-19039</t>
  </si>
  <si>
    <t>SANCHEZ TIMM RAFAEL ANDRES ABONA SGTE FACTURA, PAGO WESTERN UNION</t>
  </si>
  <si>
    <t>AT-3417</t>
  </si>
  <si>
    <t xml:space="preserve">Fact#: 379591 Rec#: 35065 MARIA CRISTINA LOAIZA BREVI </t>
  </si>
  <si>
    <t>IC-19042</t>
  </si>
  <si>
    <t xml:space="preserve">Fact#: 380931 Rec#: 35064 TAMMY CARMEN CAAMAÑO CORNEJO </t>
  </si>
  <si>
    <t>IC-19041</t>
  </si>
  <si>
    <t xml:space="preserve">Fact#: 377722 Rec#: 21575 ORTEGA ARGUELLO GISELLA LORENA </t>
  </si>
  <si>
    <t>IC-19011</t>
  </si>
  <si>
    <t xml:space="preserve">Fact#: 377728 Rec#: 21574 ROBALINO VALENCIA  SPARTA SUSANA  </t>
  </si>
  <si>
    <t>IC-19010</t>
  </si>
  <si>
    <t xml:space="preserve">Fact#: 377054 Rec#: 21573 LORENA LISSET NUÑEZ RODRIGUEZ </t>
  </si>
  <si>
    <t>IC-19009</t>
  </si>
  <si>
    <t xml:space="preserve">Fact#: 377740 Rec#: 21572 FERNANDEZ ZAMBRANO ELSA VIOLETA </t>
  </si>
  <si>
    <t>IC-19008</t>
  </si>
  <si>
    <t xml:space="preserve">Fact#: 378820 Rec#: 21571 SILVA  NAZARENO LUIS FELIPE </t>
  </si>
  <si>
    <t>IC-19007</t>
  </si>
  <si>
    <t xml:space="preserve">Fact#: 379958 Rec#: 21570 GONZALEZ MELLA CRISTIAN ALEJANDRO </t>
  </si>
  <si>
    <t>IC-19006</t>
  </si>
  <si>
    <t xml:space="preserve">Fact#: 381522 Rec#: 21569 ZAMBRANO REYES FULTON XAVIER </t>
  </si>
  <si>
    <t>IC-19005</t>
  </si>
  <si>
    <t xml:space="preserve">Fact#: 379508 Rec#: 21568 MARIA PATRICIA  RODRIGUEZ SANCHEZ  </t>
  </si>
  <si>
    <t>IC-19004</t>
  </si>
  <si>
    <t xml:space="preserve">Fact#: 366969-369598-372266 Rec#: 35063 GRANADOS MUTIS JUAN PABLO </t>
  </si>
  <si>
    <t>IC-19040</t>
  </si>
  <si>
    <t xml:space="preserve">Fact#: 380249 Rec#: 21567 MAYEZA REGALADO JIMMY HARRY </t>
  </si>
  <si>
    <t>IC-19003</t>
  </si>
  <si>
    <t xml:space="preserve">Fact#: 375194-377862 Rec#: 21566 VILLAVICENCIO TIGRE DARWIN YAZMANY </t>
  </si>
  <si>
    <t>IC-19002</t>
  </si>
  <si>
    <t>Ingreso por clientes no identificados, bco pacifico por transferencia #doc 1945</t>
  </si>
  <si>
    <t>DR-4625</t>
  </si>
  <si>
    <t xml:space="preserve">Fact#: 379897 Rec#: 35067 MEIBOL CRUZ VELEZ SANCHEZ </t>
  </si>
  <si>
    <t>IC-19044</t>
  </si>
  <si>
    <t xml:space="preserve">Fact#: 377560-380227 Rec#: 35061 CEDENO MUNOZ EDGAR ENRIQUE </t>
  </si>
  <si>
    <t>IC-19019</t>
  </si>
  <si>
    <t xml:space="preserve">Fact#: 379747 Rec#: 35060 ENRIQUE FEDERICO ARENAS PILATAXI </t>
  </si>
  <si>
    <t>IC-19018</t>
  </si>
  <si>
    <t xml:space="preserve">Fact#: 374972-377642 Rec#: 21565 CEDENO VILLAVICENCIO ROBERTO ANTONIO </t>
  </si>
  <si>
    <t>IC-19001</t>
  </si>
  <si>
    <t xml:space="preserve">Fact#: 375376-378044 Rec#: 21564 ARAUJO AGUIRRE JUAN JOSE </t>
  </si>
  <si>
    <t>IC-19000</t>
  </si>
  <si>
    <t xml:space="preserve">Fact#: 377641 Rec#: 21563 AVILA ORTIZ GEOVANNY FABRICIO </t>
  </si>
  <si>
    <t>IC-18999</t>
  </si>
  <si>
    <t xml:space="preserve">Fact#: 375288-377955 Rec#: 21562 AGUAYO SOLORZANO JOEL GEOVANNY </t>
  </si>
  <si>
    <t>IC-18998</t>
  </si>
  <si>
    <t xml:space="preserve">Fact#: 374743-377413 Rec#: 21561 RODRIGUEZ BASANTES VERONICA VIOLETA </t>
  </si>
  <si>
    <t>IC-18997</t>
  </si>
  <si>
    <t>N/D PACIFICO PAGO PLLAS. IESS PREST. HIPOTECARIO MES NOV 2021, COMP#12617143</t>
  </si>
  <si>
    <t xml:space="preserve">Fact#: 379401 Rec#: 35059 RAFAEL VICENTE ERAZO FALQUEZ </t>
  </si>
  <si>
    <t>IC-18996</t>
  </si>
  <si>
    <t xml:space="preserve">Fact#: 379937 Rec#: 35058 JAVIER ALEJANDRO PAREDES SALTOS </t>
  </si>
  <si>
    <t>IC-18995</t>
  </si>
  <si>
    <t xml:space="preserve">Fact#: 377027-379714 Rec#: 35057 FEDERICO GUILLERMO VARAS CHIQUITO </t>
  </si>
  <si>
    <t>IC-18994</t>
  </si>
  <si>
    <t xml:space="preserve">Fact#: 379477 Rec#: 35056 JORGE JOSE  TORBAY GONZALEZ </t>
  </si>
  <si>
    <t>IC-18993</t>
  </si>
  <si>
    <t xml:space="preserve">Fact#: 380872 Rec#: 35055 ESCALANTE BUSTAMANTE MARIA GABRIELA </t>
  </si>
  <si>
    <t>IC-18992</t>
  </si>
  <si>
    <t xml:space="preserve">Fact#: 378912 Rec#: 35054 DORCIEN S.A </t>
  </si>
  <si>
    <t>IC-18991</t>
  </si>
  <si>
    <t xml:space="preserve">Fact#: 367459-370073-372728 Rec#: 35053 JUMBO NARANJO LORENA DE LOURDES </t>
  </si>
  <si>
    <t>IC-18990</t>
  </si>
  <si>
    <t xml:space="preserve">Fact#: 380734 Rec#: 35052 CHACON CALDERON SARITA MARIA DE LOS ANGEL </t>
  </si>
  <si>
    <t>IC-18989</t>
  </si>
  <si>
    <t xml:space="preserve">Fact#: 375976-378650-381282 Rec#: 35049 MANZANO SORIA EDISSON XAVIER </t>
  </si>
  <si>
    <t>IC-18985</t>
  </si>
  <si>
    <t xml:space="preserve">Fact#: 377644 Rec#: 35048 FALCONI DUEÑAS ELISA MARIA </t>
  </si>
  <si>
    <t>IC-18984</t>
  </si>
  <si>
    <t xml:space="preserve">Fact#: 377131 Rec#: 21560 DAYANNA ANABELL BAQUERIZO AQUINO </t>
  </si>
  <si>
    <t>IC-18976</t>
  </si>
  <si>
    <t xml:space="preserve">Fact#: 380669 Rec#: 21559 BELLO MENDEZ JOSELINE ZORAIDA </t>
  </si>
  <si>
    <t>IC-18975</t>
  </si>
  <si>
    <t xml:space="preserve">Fact#: 378679 Rec#: 21558 CANARTE SALVATIERRA LUIS ALFONSO </t>
  </si>
  <si>
    <t>IC-18974</t>
  </si>
  <si>
    <t xml:space="preserve">Fact#: 372014-374686-377355 Rec#: 21557 MUÑOZ QUINTO MONICA ANABELLE </t>
  </si>
  <si>
    <t>IC-18973</t>
  </si>
  <si>
    <t xml:space="preserve">Fact#: 373153-375803-378472 Rec#: 21556 LOVATON MINA GINGER ELIZABETH </t>
  </si>
  <si>
    <t>IC-18972</t>
  </si>
  <si>
    <t xml:space="preserve">Fact#: 377161 Rec#: 21555 JAZMIN ESMERALDAS GONZALEZ RON </t>
  </si>
  <si>
    <t>IC-18971</t>
  </si>
  <si>
    <t xml:space="preserve">Fact#: 374904-377573 Rec#: 21554 APOLO QUEZADA IVAN RAMIRO </t>
  </si>
  <si>
    <t>IC-18970</t>
  </si>
  <si>
    <t xml:space="preserve">Fact#: 381049 Rec#: 21553 LINO VILLEGAS ANGEL ALFONSO </t>
  </si>
  <si>
    <t>IC-18969</t>
  </si>
  <si>
    <t xml:space="preserve">Fact#: 377199 Rec#: 21552 ALEX RICARDO POLIT LUNA </t>
  </si>
  <si>
    <t>IC-18968</t>
  </si>
  <si>
    <t xml:space="preserve">Fact#: 380753 Rec#: 21551 GOMEZ ALCIVAR RUBER GIL </t>
  </si>
  <si>
    <t>IC-18967</t>
  </si>
  <si>
    <t xml:space="preserve">Fact#: 374621-377297 Rec#: 21550 TAMAYO CARABALLOSO LISANDRA MERCEDES </t>
  </si>
  <si>
    <t>IC-18966</t>
  </si>
  <si>
    <t>Fact#: 376680 Rec#: 35047 CONSORCIO ECUATORIANO DE TELECOMUNICACIONES S.A. CONECEL</t>
  </si>
  <si>
    <t>IC-18942</t>
  </si>
  <si>
    <t xml:space="preserve">Fact#: 379443 Rec#: 35046 OMAR  PALADINES CORDOVA </t>
  </si>
  <si>
    <t>IC-18938</t>
  </si>
  <si>
    <t xml:space="preserve">Fact#: 379382 Rec#: 35045 KATHERINE MALENA CHILUIZA GARCIA </t>
  </si>
  <si>
    <t>IC-18937</t>
  </si>
  <si>
    <t xml:space="preserve">Fact#: 374027-376716 Rec#: 35051 VICTOR ANTONIO AGUSTO ALVARADO </t>
  </si>
  <si>
    <t>IC-18988</t>
  </si>
  <si>
    <t xml:space="preserve">Fact#: 374091-376783 Rec#: 35050 MARIA DOLORES COBOS MARMOLEJO </t>
  </si>
  <si>
    <t>IC-18987</t>
  </si>
  <si>
    <t xml:space="preserve">Fact#: 378153 Rec#: 21549 VILLAFUERTE PEREZ PETRA MARIA </t>
  </si>
  <si>
    <t>IC-18923</t>
  </si>
  <si>
    <t xml:space="preserve">Fact#: 381231 Rec#: 21548 MARTINEZ RAMOS CARLOS ANTONIO </t>
  </si>
  <si>
    <t>IC-18922</t>
  </si>
  <si>
    <t xml:space="preserve">Fact#: 375479-378150 Rec#: 21547 MAYORGA ASPIAZU DARWIN RODY </t>
  </si>
  <si>
    <t>IC-18921</t>
  </si>
  <si>
    <t xml:space="preserve">Fact#: 376703 Rec#: 21546 EDDA GLADYS PARRALES GOMEZ </t>
  </si>
  <si>
    <t>IC-18920</t>
  </si>
  <si>
    <t xml:space="preserve">Fact#: 377900 Rec#: 21545 FRANCO RODRIGUEZ FEDERICO ENRIQUE </t>
  </si>
  <si>
    <t>IC-18919</t>
  </si>
  <si>
    <t xml:space="preserve">Fact#: 380674 Rec#: 21544 IZQUIERDO NOBOA ANDREA STEFANIA </t>
  </si>
  <si>
    <t>IC-18918</t>
  </si>
  <si>
    <t xml:space="preserve">Fact#: 374030-376719 Rec#: 21543 JEFFREY LEE FRANCO CUMMINGS </t>
  </si>
  <si>
    <t>IC-18917</t>
  </si>
  <si>
    <t xml:space="preserve">Fact#: 357795-365312-367894-373152 Rec#: 21542 MARTILLO CAMBA JOSE ALFREDO  </t>
  </si>
  <si>
    <t>IC-18916</t>
  </si>
  <si>
    <t xml:space="preserve">Fact#: 371616-374298-376985 Rec#: 21541 ADRIANA ALEXANDRA CHIQUITO MOLINA </t>
  </si>
  <si>
    <t>IC-18915</t>
  </si>
  <si>
    <t xml:space="preserve">Fact#: 377868 Rec#: 21540 RODRIGUEZ REYES JINSOP ORLIN </t>
  </si>
  <si>
    <t>IC-18914</t>
  </si>
  <si>
    <t xml:space="preserve">Fact#: 378093 Rec#: 21539 GOMEZ ALCIVAR RUBER GIL </t>
  </si>
  <si>
    <t>IC-18913</t>
  </si>
  <si>
    <t xml:space="preserve">Fact#: 374661-377334 Rec#: 21538 RENDON SOLIS MARJORIE VALENTINA </t>
  </si>
  <si>
    <t>IC-18912</t>
  </si>
  <si>
    <t xml:space="preserve">Fact#: 377485 Rec#: 21537 BELARDE BRAVO WILLIAM JASMANI </t>
  </si>
  <si>
    <t>IC-18911</t>
  </si>
  <si>
    <t xml:space="preserve">Fact#: 376817 Rec#: 21536 MARIA PATRICIA  RODRIGUEZ SANCHEZ  </t>
  </si>
  <si>
    <t>IC-18910</t>
  </si>
  <si>
    <t xml:space="preserve">Fact#: 376831 Rec#: 21535 RODRIGUEZ VITERY VICTOR EMILIO </t>
  </si>
  <si>
    <t>IC-18909</t>
  </si>
  <si>
    <t xml:space="preserve">Fact#: 371528-374210-376898 Rec#: 21534 JENNIFER MARITZA BAJAÑA MERCHAN </t>
  </si>
  <si>
    <t>IC-18908</t>
  </si>
  <si>
    <t xml:space="preserve">Fact#: 369314-371981-374654 Rec#: 21533 DONOSO CARRASCO MARIA VERONICA </t>
  </si>
  <si>
    <t>IC-18907</t>
  </si>
  <si>
    <t xml:space="preserve">Fact#: 376468-379151 Rec#: 21532 MEDINA CHOCO JORDY JOEL </t>
  </si>
  <si>
    <t>IC-18906</t>
  </si>
  <si>
    <t xml:space="preserve">Fact#: 373388-376038-378714 Rec#: 21531 ROBALINO ERAZO MANUEL URBANO </t>
  </si>
  <si>
    <t>IC-18905</t>
  </si>
  <si>
    <t xml:space="preserve">Fact#: 375745-378418 Rec#: 21530 TIXE SALAVARRIA FRANCISCA TERESA </t>
  </si>
  <si>
    <t>IC-18904</t>
  </si>
  <si>
    <t xml:space="preserve">Fact#: 378874 Rec#: 21529 CIFUENTES MOREIRA WIMPER FERNANDO </t>
  </si>
  <si>
    <t>IC-18903</t>
  </si>
  <si>
    <t xml:space="preserve">Fact#: 377502-380167 Rec#: 35044 JARAMILLO RIVERA WILLIAN ADOLFO </t>
  </si>
  <si>
    <t>IC-18901</t>
  </si>
  <si>
    <t>SOLIS REYES OMAR MICHAEL CANCELA TELEFONO 3901638 ABONA SGTE FACTURA, PAGO WESTERN UNION</t>
  </si>
  <si>
    <t>AT-3416</t>
  </si>
  <si>
    <t xml:space="preserve">Fact#: 376742 Rec#: 35043 JAVIER MAURICIO RODRIGO ALBAN </t>
  </si>
  <si>
    <t>IC-18893</t>
  </si>
  <si>
    <t xml:space="preserve">Fact#: 348757-360721-363265-365858-368484-371132-373840-376522-379203 Rec#: 35042 COBREXLEG SA  </t>
  </si>
  <si>
    <t>IC-18892</t>
  </si>
  <si>
    <t xml:space="preserve">Fact#: 375850-378516 Rec#: 21528 JIMENEZ JIMENEZ GABRIEL BENANCIO </t>
  </si>
  <si>
    <t>IC-18887</t>
  </si>
  <si>
    <t xml:space="preserve">Fact#: 373908-376589-379268 Rec#: 21527 COMISARIATO FRIGOCAMPO COFRI S.A.  </t>
  </si>
  <si>
    <t>IC-18886</t>
  </si>
  <si>
    <t xml:space="preserve">Fact#: 373916-376597-379276 Rec#: 21526 COMISARIATO FRIGOCAMPO COFRI S.A.  </t>
  </si>
  <si>
    <t>IC-18885</t>
  </si>
  <si>
    <t xml:space="preserve">Fact#: 5727-5988 Rec#: 21525 TORRES MOPOSITA ELIANA ESTEFANIA </t>
  </si>
  <si>
    <t>IC-18884</t>
  </si>
  <si>
    <t xml:space="preserve">Fact#: 373907-376587-379266 Rec#: 21524 COMISARIATO FRIGOCAMPO COFRI S.A.  </t>
  </si>
  <si>
    <t>IC-18883</t>
  </si>
  <si>
    <t xml:space="preserve">Fact#: 377505 Rec#: 21523 ORTIZ ACOSTA HERNAN GONZALO </t>
  </si>
  <si>
    <t>IC-18882</t>
  </si>
  <si>
    <t xml:space="preserve">Fact#: 374870-377538 Rec#: 21522 RIVADENEIRA SACON GRACE ALEXANDRA </t>
  </si>
  <si>
    <t>IC-18881</t>
  </si>
  <si>
    <t xml:space="preserve">Fact#: 377391 Rec#: 21521 ANDRADE ALVARADO NANCY NOEMI </t>
  </si>
  <si>
    <t>IC-18880</t>
  </si>
  <si>
    <t xml:space="preserve">Fact#: 376491-379174 Rec#: 21520 SOLUCIONES WANDARINA S.A  </t>
  </si>
  <si>
    <t>IC-18879</t>
  </si>
  <si>
    <t xml:space="preserve">Fact#: 375193-377861 Rec#: 21519 GUAMANQUISPE FLORES ESPERANZA ANTONIETA </t>
  </si>
  <si>
    <t>IC-18878</t>
  </si>
  <si>
    <t xml:space="preserve">Fact#: 378478 Rec#: 21518 BRAVO VILLAMAR JOHNNY VICENTE </t>
  </si>
  <si>
    <t>IC-18877</t>
  </si>
  <si>
    <t xml:space="preserve">Fact#: 5704-5967 Rec#: 21517 GARCIA RAMOS JOSE RIGOBERTO </t>
  </si>
  <si>
    <t>IC-18876</t>
  </si>
  <si>
    <t xml:space="preserve">Fact#: 375285-377952 Rec#: 21516 CHOEZ BRAVO JOSE ANTONIO </t>
  </si>
  <si>
    <t>IC-18875</t>
  </si>
  <si>
    <t xml:space="preserve">Fact#: 364381-366954-369583 Rec#: 21515 GUAMAN IZA LILIANA ARACELY </t>
  </si>
  <si>
    <t>IC-18874</t>
  </si>
  <si>
    <t xml:space="preserve">Fact#: 377278 Rec#: 21514 MARTILLO BUSTAMANTE JIMMY JAVIER </t>
  </si>
  <si>
    <t>IC-18873</t>
  </si>
  <si>
    <t xml:space="preserve">Fact#: 378482 Rec#: 21513 FALQUEZ SALAVARRIA PATRICIA AZUCENA </t>
  </si>
  <si>
    <t>IC-18872</t>
  </si>
  <si>
    <t xml:space="preserve">Fact#: 368094-370707-373360-376014 Rec#: 21512 NOBOA TIGREROS WILLIAN MARCELO </t>
  </si>
  <si>
    <t>IC-18871</t>
  </si>
  <si>
    <t xml:space="preserve">Fact#: 377219 Rec#: 35041 RUTH ELIZABETH ZAMBRANO PERERO </t>
  </si>
  <si>
    <t>IC-18870</t>
  </si>
  <si>
    <t xml:space="preserve">Fact#: 378208 Rec#: 35040 SAMAN CERASUOLO CRISTHIAN VICENTE </t>
  </si>
  <si>
    <t>IC-18858</t>
  </si>
  <si>
    <t xml:space="preserve">Fact#: 378981 Rec#: 35038 WANHAI LINES ECUADOR S.A. </t>
  </si>
  <si>
    <t>IC-18856</t>
  </si>
  <si>
    <t xml:space="preserve">Fact#: 377034 Rec#: 35037 CARLOS LUIS RIVERA CORDOVA </t>
  </si>
  <si>
    <t>IC-18855</t>
  </si>
  <si>
    <t xml:space="preserve">Fact#: 374803-377474 Rec#: 35036 ARIAS SALAZAR KATHERINE JUSETH </t>
  </si>
  <si>
    <t>IC-18854</t>
  </si>
  <si>
    <t xml:space="preserve">Fact#: 375504-378175 Rec#: 35035 ANDRADE FLORENCIA  EMILIO JOSE  </t>
  </si>
  <si>
    <t>IC-18853</t>
  </si>
  <si>
    <t xml:space="preserve">Fact#: 378584 Rec#: 35034 SAN ANDRES HERNANDEZ JAIME EDUARDO </t>
  </si>
  <si>
    <t>IC-18852</t>
  </si>
  <si>
    <t xml:space="preserve">Fact#: 377457 Rec#: 35033 DURAN POLIT MARIA DANIELLA </t>
  </si>
  <si>
    <t>IC-18851</t>
  </si>
  <si>
    <t xml:space="preserve">Fact#: 378759 Rec#: 35032 ALVARADO RODRIGUEZ MARIA FERNANDA </t>
  </si>
  <si>
    <t>IC-18850</t>
  </si>
  <si>
    <t xml:space="preserve">Fact#: 375192-377860 Rec#: 35031 MACIAS PENAFIEL KATTY MARIBEL </t>
  </si>
  <si>
    <t>IC-18849</t>
  </si>
  <si>
    <t xml:space="preserve">Fact#: 376748 Rec#: 35030 LAURO DAVID TORRES CARRILLO </t>
  </si>
  <si>
    <t>IC-18848</t>
  </si>
  <si>
    <t xml:space="preserve">Fact#: 377254 Rec#: 21511 JOSE ANTONIO CABEZAS BURGOS </t>
  </si>
  <si>
    <t>IC-18842</t>
  </si>
  <si>
    <t xml:space="preserve">Fact#: 379052 Rec#: 21510 CAPACITACIONES Y EVENTOS ARTE&amp;CAFE ZAMPRO S A </t>
  </si>
  <si>
    <t>IC-18841</t>
  </si>
  <si>
    <t xml:space="preserve">Fact#: 378785 Rec#: 21509 AYOVI ARROYO WILFRIDO </t>
  </si>
  <si>
    <t>IC-18840</t>
  </si>
  <si>
    <t xml:space="preserve">Fact#: 377777 Rec#: 21508 BALSECA CALVA GRACIELA RAQUEL </t>
  </si>
  <si>
    <t>IC-18839</t>
  </si>
  <si>
    <t xml:space="preserve">Fact#: 376743 Rec#: 21507 MARTHA ROCIO  TRIVIÑO GRIJALVA </t>
  </si>
  <si>
    <t>IC-18838</t>
  </si>
  <si>
    <t xml:space="preserve">Fact#: 378868 Rec#: 21506 CHONILLO COBOS LUIS EDUARDO </t>
  </si>
  <si>
    <t>IC-18837</t>
  </si>
  <si>
    <t xml:space="preserve">Fact#: 377731 Rec#: 21505 JIMBO ANDRADE KEVIN ISAAC </t>
  </si>
  <si>
    <t>IC-18836</t>
  </si>
  <si>
    <t xml:space="preserve">Fact#: 379213 Rec#: 21504 VDS C.C.C </t>
  </si>
  <si>
    <t>IC-18835</t>
  </si>
  <si>
    <t xml:space="preserve">Fact#: 5958 Rec#: 21503 CACUANGO LINCANGO EDISON FABIAN </t>
  </si>
  <si>
    <t>IC-18834</t>
  </si>
  <si>
    <t xml:space="preserve">Fact#: 379039 Rec#: 21502 DANILO ROMO LEROUX ZUÑIGA </t>
  </si>
  <si>
    <t>IC-18833</t>
  </si>
  <si>
    <t xml:space="preserve">Fact#: 374520-377198 Rec#: 21501 CARLOS RAUL CARPIO FREIRE </t>
  </si>
  <si>
    <t>IC-18832</t>
  </si>
  <si>
    <t xml:space="preserve">Fact#: 379247 Rec#: 21500 PROVEEDORA ANDINA DE ALARMAS INCORPORADAS S.A. PRANAINC </t>
  </si>
  <si>
    <t>IC-18831</t>
  </si>
  <si>
    <t xml:space="preserve">Fact#: 375419-378087 Rec#: 21499 VERA VELA ANA MARIA </t>
  </si>
  <si>
    <t>IC-18830</t>
  </si>
  <si>
    <t xml:space="preserve">Fact#: 377452 Rec#: 21498 YANEZ ARROYO LUIS ALBERTO </t>
  </si>
  <si>
    <t>IC-18829</t>
  </si>
  <si>
    <t xml:space="preserve">Fact#: 378657 Rec#: 21497 MATA SEGURA BERNARDO FRANCISCO </t>
  </si>
  <si>
    <t>IC-18828</t>
  </si>
  <si>
    <t xml:space="preserve">Fact#: 374814-377486 Rec#: 21496 ROMERO VERA MARIANA DE LAS MERCEDES </t>
  </si>
  <si>
    <t>IC-18827</t>
  </si>
  <si>
    <t xml:space="preserve">Fact#: 378379 Rec#: 21495 HOLGUIN ESPINOZA TOMAS  </t>
  </si>
  <si>
    <t>IC-18826</t>
  </si>
  <si>
    <t xml:space="preserve">Fact#: 376804 Rec#: 21494 HAYDEE GANDIOSA  FALUGIANI MORA </t>
  </si>
  <si>
    <t>IC-18825</t>
  </si>
  <si>
    <t xml:space="preserve">Fact#: 352338-354681-357081 Rec#: 21493 VALDEZ ESPINEL YESSICA MARIELA </t>
  </si>
  <si>
    <t>IC-18824</t>
  </si>
  <si>
    <t xml:space="preserve">Fact#: 375715-378387 Rec#: 21492 OCHOA RUIZ JORGE LUIS </t>
  </si>
  <si>
    <t>IC-18823</t>
  </si>
  <si>
    <t xml:space="preserve">Fact#: 378529 Rec#: 21491 ICAZA RIVAS ENRIQUE MEDARDO </t>
  </si>
  <si>
    <t>IC-18822</t>
  </si>
  <si>
    <t xml:space="preserve">Fact#: 341869-345391-347893 Rec#: 21490 HERNANDEZ PANCHANA  ARIANA ELIZABETH  </t>
  </si>
  <si>
    <t>IC-18821</t>
  </si>
  <si>
    <t xml:space="preserve">Fact#: 377251 Rec#: 21489 CARLOS GREGORIO HURTADO MOSQUERA </t>
  </si>
  <si>
    <t>IC-18820</t>
  </si>
  <si>
    <t xml:space="preserve">Fact#: 377500 Rec#: 21488 VALLEJO MARTINEZ LEIDIZ DIANA </t>
  </si>
  <si>
    <t>IC-18819</t>
  </si>
  <si>
    <t xml:space="preserve">Fact#: 375538 Rec#: 35029 SAMAN CERASUOLO CRISTHIAN VICENTE </t>
  </si>
  <si>
    <t>IC-18804</t>
  </si>
  <si>
    <t xml:space="preserve">Fact#: 379104 Rec#: 35028 PAYLESS SHOESOURCE ECUADOR CIA. LTDA. </t>
  </si>
  <si>
    <t>IC-18803</t>
  </si>
  <si>
    <t xml:space="preserve">Fact#: 378323 Rec#: 35027 ARIAS ALVAREZ GLADYS MERCEDES </t>
  </si>
  <si>
    <t>IC-18794</t>
  </si>
  <si>
    <t xml:space="preserve">Fact#: 377702 Rec#: 35024 NARANJO CADENA DANIEL FIDEL </t>
  </si>
  <si>
    <t>IC-18791</t>
  </si>
  <si>
    <t xml:space="preserve">Fact#: 378300 Rec#: 35023 AGUILAR TOLEDO MARCELA ALEJANDRA </t>
  </si>
  <si>
    <t>IC-18790</t>
  </si>
  <si>
    <t>NUBE MARLENE GONZALEZ CASTILLO CANCELA TELEFONO 3903352 ABONA SGTE FACTURA</t>
  </si>
  <si>
    <t>AT-3415</t>
  </si>
  <si>
    <t>JULIO CESAR MONCAYO CRESPIN CANCELA TELEFONO 3906961 ABONA SGTE FACTURA</t>
  </si>
  <si>
    <t>AT-3414</t>
  </si>
  <si>
    <t>SORIA LAMAN HARRY SUN CANCELA TELEFONO 3908329 ABONA SGTE FACTURA</t>
  </si>
  <si>
    <t>AT-3413</t>
  </si>
  <si>
    <t xml:space="preserve">Fact#: 377497 Rec#: 35026 PAZMINO PRIETO SIXTO JAVIER </t>
  </si>
  <si>
    <t>IC-18793</t>
  </si>
  <si>
    <t xml:space="preserve">Fact#: 374756-377426 Rec#: 21487 CASTRO DORADO MARJORIE LUCIA </t>
  </si>
  <si>
    <t>IC-18783</t>
  </si>
  <si>
    <t xml:space="preserve">Fact#: 375516-378186 Rec#: 21486 PADILLA ALVAREZ JUAN LEONARDO </t>
  </si>
  <si>
    <t>IC-18782</t>
  </si>
  <si>
    <t xml:space="preserve">Fact#: 379142 Rec#: 21485 CAMPOS VELEZ HENRRY GONZALO </t>
  </si>
  <si>
    <t>IC-18781</t>
  </si>
  <si>
    <t xml:space="preserve">Fact#: 371880-374551-377228 Rec#: 21484 EDGAR HERNAN PEREZ MONTERO </t>
  </si>
  <si>
    <t>IC-18780</t>
  </si>
  <si>
    <t xml:space="preserve">Fact#: 377751 Rec#: 21483 SANCHEZ QUINCHUELA INES MONICA </t>
  </si>
  <si>
    <t>IC-18779</t>
  </si>
  <si>
    <t xml:space="preserve">Fact#: 377988 Rec#: 21482 MORENO TELLO CELI DURINDANA </t>
  </si>
  <si>
    <t>IC-18778</t>
  </si>
  <si>
    <t xml:space="preserve">Fact#: 375649-378322 Rec#: 35025 ALZAMORA BATALLA BLANCA LEONOR </t>
  </si>
  <si>
    <t>IC-18792</t>
  </si>
  <si>
    <t xml:space="preserve">Fact#: 377360 Rec#: 21481 CARRILLO ANCHUNDIA FLOR MARIA </t>
  </si>
  <si>
    <t>IC-18777</t>
  </si>
  <si>
    <t xml:space="preserve">Fact#: 376751 Rec#: 21480 MARIA GABRIELA TERAN SEVILLA </t>
  </si>
  <si>
    <t>IC-18776</t>
  </si>
  <si>
    <t xml:space="preserve">Fact#: 375458-378125 Rec#: 21479 SANCHEZ CONSTANTE RICHARD ALBERTO </t>
  </si>
  <si>
    <t>IC-18775</t>
  </si>
  <si>
    <t xml:space="preserve">Fact#: 371796-374471-377150 Rec#: 21478 JENNIFER STEFANIA MACANCELA AVENDAÑO </t>
  </si>
  <si>
    <t>IC-18774</t>
  </si>
  <si>
    <t xml:space="preserve">Fact#: 379319 Rec#: 21477 SAMANIEGO MAGALLANES CAROLINA AMANDA </t>
  </si>
  <si>
    <t>IC-18773</t>
  </si>
  <si>
    <t xml:space="preserve">Fact#: 375271-377939 Rec#: 21476 CABEZA RODRIGUEZ PETER FABRICIO </t>
  </si>
  <si>
    <t>IC-18772</t>
  </si>
  <si>
    <t xml:space="preserve">Fact#: 378645 Rec#: 21475 HERNANDEZ TUAREZ MARICELA DEL CARMEN </t>
  </si>
  <si>
    <t>IC-18771</t>
  </si>
  <si>
    <t xml:space="preserve">Fact#: 364364-366938-369567 Rec#: 21474 CAMPOVERDE GONZALEZ IVAN EUSEBIO </t>
  </si>
  <si>
    <t>IC-18770</t>
  </si>
  <si>
    <t>N/D PACIFICO CANCELACIÓN DE FACTURA#316 MARTÍNEZ SÁNCHEZ LILIANA MONSERRATE</t>
  </si>
  <si>
    <t>N/D PACIFICO TRANSF. CANCELACIÓN DE FACTURA#456 BAQUERIZO DAVILA PABLO JONATHAN</t>
  </si>
  <si>
    <t xml:space="preserve">N/D POR COMISIONES DE WESTERN UNION  POR RECAUDACION DEL 10/12/2021 AL 16/12/2021 </t>
  </si>
  <si>
    <t>Fact#: 376682 Rec#: 35039 CONSORCIO ECUATORIANO DE TELECOMUNICACIONES S.A. CONECEL</t>
  </si>
  <si>
    <t>IC-18857</t>
  </si>
  <si>
    <t xml:space="preserve">Fact#: 374304-376991 Rec#: 35022 KEVIN ALEXANDER PINO BERMELLO </t>
  </si>
  <si>
    <t>IC-18765</t>
  </si>
  <si>
    <t xml:space="preserve">Fact#: 378665 Rec#: 35021 GUAICHA PINCAY DANIEL AUGUSTO </t>
  </si>
  <si>
    <t>IC-18764</t>
  </si>
  <si>
    <t xml:space="preserve">Fact#: 377445 Rec#: 35020 LOZANO OTERO RICARDO REIMONDI LOZANO OTERO </t>
  </si>
  <si>
    <t>IC-18763</t>
  </si>
  <si>
    <t xml:space="preserve">Fact#: 374576-377253 Rec#: 35019 JORGE ALBERTO NORERO SANTOS </t>
  </si>
  <si>
    <t>IC-18762</t>
  </si>
  <si>
    <t xml:space="preserve">Fact#: 374409-377092 Rec#: 21473 DELFIN NESTOR CALDERON GARCIA </t>
  </si>
  <si>
    <t>IC-18752</t>
  </si>
  <si>
    <t xml:space="preserve">Fact#: 379093 Rec#: 21472 DELGADO VINTIMILLA CARLOS FERNANDO </t>
  </si>
  <si>
    <t>IC-18751</t>
  </si>
  <si>
    <t xml:space="preserve">Fact#: 373741-376425-379109 Rec#: 21471 CONSULENZA CORPORATE CONSULENCORP CIA LTDA </t>
  </si>
  <si>
    <t>IC-18750</t>
  </si>
  <si>
    <t xml:space="preserve">Fact#: 374903-377572 Rec#: 21470 VILLEGAS BASTIDAS JOSE ALFREDO </t>
  </si>
  <si>
    <t>IC-18749</t>
  </si>
  <si>
    <t xml:space="preserve">Fact#: 374985-377653 Rec#: 21469 NEIRA PILLASAGUA ROSA DEL CARMEN </t>
  </si>
  <si>
    <t>IC-18748</t>
  </si>
  <si>
    <t xml:space="preserve">Fact#: 374300-376987 Rec#: 21468 PILAR MARYLIN ALCIVAR MORAN </t>
  </si>
  <si>
    <t>IC-18747</t>
  </si>
  <si>
    <t xml:space="preserve">Fact#: 373499-376138-378811 Rec#: 21467 ALARCON CARMONIA CESAR AGUSTIN </t>
  </si>
  <si>
    <t>IC-18746</t>
  </si>
  <si>
    <t xml:space="preserve">Fact#: 378879 Rec#: 21466 MERCADO CAICEDO CARLOTA VICTORIA </t>
  </si>
  <si>
    <t>IC-18745</t>
  </si>
  <si>
    <t xml:space="preserve">Fact#: 372986-375641-378314 Rec#: 21465 DURANGO  ESPINOZA CARLOS LINCOLN </t>
  </si>
  <si>
    <t>IC-18744</t>
  </si>
  <si>
    <t xml:space="preserve">Fact#: 374624-377300 Rec#: 21464 MARTEN CABALLERO NILDA </t>
  </si>
  <si>
    <t>IC-18743</t>
  </si>
  <si>
    <t xml:space="preserve">Fact#: 379075 Rec#: 21463 SANCHEZ TIMM RAFAEL ANDRES </t>
  </si>
  <si>
    <t>IC-18742</t>
  </si>
  <si>
    <t xml:space="preserve">Fact#: 378594 Rec#: 21462 PRADO MURILLO MIGUEL ANDRES </t>
  </si>
  <si>
    <t>IC-18741</t>
  </si>
  <si>
    <t xml:space="preserve">Fact#: 377149 Rec#: 21461 EDWIN ANDRES REYES TOALA </t>
  </si>
  <si>
    <t>IC-18740</t>
  </si>
  <si>
    <t xml:space="preserve">Fact#: 378604 Rec#: 21460 VELOZ VERA FERNANDO GREGORIO </t>
  </si>
  <si>
    <t>IC-18739</t>
  </si>
  <si>
    <t xml:space="preserve">Fact#: 367110-369733-372402 Rec#: 21459 ANDRADE AMOROZO AUGUSTO GUIDO </t>
  </si>
  <si>
    <t>IC-18738</t>
  </si>
  <si>
    <t xml:space="preserve">Fact#: 377948 Rec#: 21458 CERCADO MENDOZA MARIA AUXILIADORA </t>
  </si>
  <si>
    <t>IC-18737</t>
  </si>
  <si>
    <t xml:space="preserve">Fact#: 375021-377691 Rec#: 21457 ANZULES LEMA JUAN GABRIEL </t>
  </si>
  <si>
    <t>IC-18736</t>
  </si>
  <si>
    <t xml:space="preserve">Fact#: 5754-6015 Rec#: 21456 PAREDES PEREZ GUSTAVO XAVIER </t>
  </si>
  <si>
    <t>IC-18735</t>
  </si>
  <si>
    <t xml:space="preserve">Fact#: 377210 Rec#: 21455 LUIS ENRIQUE APOLINARIO ROJAS </t>
  </si>
  <si>
    <t>IC-18734</t>
  </si>
  <si>
    <t xml:space="preserve">Fact#: 370585-373244-375900 Rec#: 21454 LUIS JOSE VELASCO GONZALEZ </t>
  </si>
  <si>
    <t>IC-18733</t>
  </si>
  <si>
    <t xml:space="preserve">Fact#: 366446-369089-371750 Rec#: 21453 LUIS JOSE VELASCO GONZALEZ </t>
  </si>
  <si>
    <t>IC-18732</t>
  </si>
  <si>
    <t xml:space="preserve">Fact#: 376186-378857 Rec#: 21452 LITUMA IZURIETA ROSA EVA </t>
  </si>
  <si>
    <t>IC-18731</t>
  </si>
  <si>
    <t xml:space="preserve">Fact#: 375326-377993 Rec#: 21451 MEDINA FLORES DANIEL FRANCISCO </t>
  </si>
  <si>
    <t>IC-18730</t>
  </si>
  <si>
    <t xml:space="preserve">Fact#: 378485 Rec#: 21450 MEZA ANDRADE PAUL EDUARDO </t>
  </si>
  <si>
    <t>IC-18729</t>
  </si>
  <si>
    <t xml:space="preserve">Fact#: 375475-378146 Rec#: 21449 TUMBACO VERA JOSE LUIS </t>
  </si>
  <si>
    <t>IC-18728</t>
  </si>
  <si>
    <t>CABELLO CHIRIGUAYA REIMUNDO ISRAEL CANCELA TELEFONO 3909546 ABONA SGTE FACTURA, PAGO WESTERN UNION</t>
  </si>
  <si>
    <t>AT-3412</t>
  </si>
  <si>
    <t>N/D PACIFICO TRANSF. PAGO FONDO DE RESERVA MES NOV 2021</t>
  </si>
  <si>
    <t>Fact#: 376413-379097 Rec#: 21445 SOLUCIONES GLOBALES S.A GLOBFAST</t>
  </si>
  <si>
    <t>IC-19389</t>
  </si>
  <si>
    <t>Fact#: 379096 Rec#: 21446 SOLUCIONES GLOBALES S.A GLOBFAST</t>
  </si>
  <si>
    <t>IC-19388</t>
  </si>
  <si>
    <t xml:space="preserve">Fact#: 377844 Rec#: 21448 CORTEZ CANTOS  PEDRO PABLO  </t>
  </si>
  <si>
    <t>IC-18709</t>
  </si>
  <si>
    <t xml:space="preserve">Fact#: 378536 Rec#: 21447 TORRES YEPEZ MARCELA VIRGINIA </t>
  </si>
  <si>
    <t>IC-18708</t>
  </si>
  <si>
    <t xml:space="preserve">Fact#: 374095-376787 Rec#: 21444 BETTY EUVENIA ACOSTA CAJAPE </t>
  </si>
  <si>
    <t>IC-18705</t>
  </si>
  <si>
    <t xml:space="preserve">Fact#: 5983 Rec#: 21443 SILVA REA OLIVO AMADO </t>
  </si>
  <si>
    <t>IC-18704</t>
  </si>
  <si>
    <t xml:space="preserve">Fact#: 377827 Rec#: 21442 BORBOR MORENO LUIS ANTONIO </t>
  </si>
  <si>
    <t>IC-18703</t>
  </si>
  <si>
    <t xml:space="preserve">Fact#: 378078 Rec#: 21441 JIMENEZ OCHOA LUIS ENRIQUE </t>
  </si>
  <si>
    <t>IC-18702</t>
  </si>
  <si>
    <t xml:space="preserve">Fact#: 374701-377370 Rec#: 21440 HERBAS MORALES CHRISTIAN ALFREDO </t>
  </si>
  <si>
    <t>IC-18701</t>
  </si>
  <si>
    <t xml:space="preserve">Fact#: 378535 Rec#: 21439 BERMUDEZ COROZO DIANA ELIZABETH </t>
  </si>
  <si>
    <t>IC-18700</t>
  </si>
  <si>
    <t xml:space="preserve">Fact#: 373996-376338-379023 Rec#: 21438 SERCOBCIM S.A. </t>
  </si>
  <si>
    <t>IC-18699</t>
  </si>
  <si>
    <t xml:space="preserve">Fact#: 378723 Rec#: 21437 GUERRERO BELTRAN NATALY ELIZABETH </t>
  </si>
  <si>
    <t>IC-18698</t>
  </si>
  <si>
    <t xml:space="preserve">Fact#: 375483-378154 Rec#: 21436 GUAMAN TUPIZA MANUEL FRANCISCO </t>
  </si>
  <si>
    <t>IC-18697</t>
  </si>
  <si>
    <t xml:space="preserve">Fact#: 373511-376151-378824 Rec#: 21435 RUIZ AREVALO GLORIA ANA </t>
  </si>
  <si>
    <t>IC-18696</t>
  </si>
  <si>
    <t xml:space="preserve">Fact#: 377715 Rec#: 21434 BORBOR VILLON ALEX ALEJANDRO </t>
  </si>
  <si>
    <t>IC-18695</t>
  </si>
  <si>
    <t xml:space="preserve">Fact#: 374357-377043 Rec#: 21433 BRYAN JOEL BURGOS GALARZA </t>
  </si>
  <si>
    <t>IC-18694</t>
  </si>
  <si>
    <t xml:space="preserve">Fact#: 374436-377117 Rec#: 21432 ANGEL ALEX PASHMA GUADALUPE </t>
  </si>
  <si>
    <t>IC-18693</t>
  </si>
  <si>
    <t xml:space="preserve">Fact#: 375200-377869 Rec#: 21431 LARA MARURI SANDRA ELIZABETH </t>
  </si>
  <si>
    <t>IC-18692</t>
  </si>
  <si>
    <t xml:space="preserve">Fact#: 377365 Rec#: 21430 GAVINO LARREATEGUI  JUAN ALFREDO  </t>
  </si>
  <si>
    <t>IC-18691</t>
  </si>
  <si>
    <t xml:space="preserve">Fact#: 375935-378596 Rec#: 21429 CARRERA MOYANO DEMETRIO ARNOLDO </t>
  </si>
  <si>
    <t>IC-18690</t>
  </si>
  <si>
    <t xml:space="preserve">Fact#: 377545 Rec#: 21428 GUTIERREZ HERNANDEZ RICARDO ALBERTO </t>
  </si>
  <si>
    <t>IC-18689</t>
  </si>
  <si>
    <t xml:space="preserve">Fact#: 378315 Rec#: 35018 MURILLO BARAHONA LISSETTE ESTEFANIA </t>
  </si>
  <si>
    <t>IC-18688</t>
  </si>
  <si>
    <t xml:space="preserve">Fact#: 376760 Rec#: 35017 GLORIA ISABEL MITE LEON </t>
  </si>
  <si>
    <t>IC-18687</t>
  </si>
  <si>
    <t xml:space="preserve">Fact#: 379064 Rec#: 35016 CIPORT &amp; TECNAC CIPTE C.L </t>
  </si>
  <si>
    <t>IC-18686</t>
  </si>
  <si>
    <t xml:space="preserve">Fact#: 374307-376994 Rec#: 35015 MARIA ELENA QUISHPILLO PAGUAY </t>
  </si>
  <si>
    <t>IC-18678</t>
  </si>
  <si>
    <t xml:space="preserve">Fact#: 378301 Rec#: 35014 CAMPOSANO VACA GLENDA MARJORIE </t>
  </si>
  <si>
    <t>IC-18663</t>
  </si>
  <si>
    <t xml:space="preserve">Fact#: 377288 Rec#: 35013 IBAÑEZ VASCONES MARIA CECILIA </t>
  </si>
  <si>
    <t>IC-18644</t>
  </si>
  <si>
    <t>N/D PACIFICO ANTICIPO A FACTURA POR HONORARIOS PROFESIONALES A PABLO BAQUERIZO DAVILA MES DE DIC 2021</t>
  </si>
  <si>
    <t>N/D PACIFICO ROLES DE PAGO 1ERA QUINCENA MES DE DIC 2021</t>
  </si>
  <si>
    <t>PAGO TARJ. CORP. CUOTA MES DE DIC 2021</t>
  </si>
  <si>
    <t xml:space="preserve">Fact#: 379197 Rec#: 21427 BRODERIN S.A  </t>
  </si>
  <si>
    <t>IC-18636</t>
  </si>
  <si>
    <t xml:space="preserve">Fact#: 372692-375355-378022 Rec#: 21426 ALVARADO JALCA JAZMIN ESTHER </t>
  </si>
  <si>
    <t>IC-18635</t>
  </si>
  <si>
    <t xml:space="preserve">Fact#: 379223 Rec#: 21425 SEGURIDAD &amp; PROTECCION TECNICA SEPROTECSECURITY CIA. LTDA.  </t>
  </si>
  <si>
    <t>IC-18634</t>
  </si>
  <si>
    <t xml:space="preserve">Fact#: 376928 Rec#: 21424 CARLOS GUILLERMO MUÑOZ GUTIERREZ </t>
  </si>
  <si>
    <t>IC-18633</t>
  </si>
  <si>
    <t xml:space="preserve">Fact#: 379339 Rec#: 21423 SEPDENTS S.A  </t>
  </si>
  <si>
    <t>IC-18632</t>
  </si>
  <si>
    <t xml:space="preserve">Fact#: 377091 Rec#: 21422 CESAR ORLANDO VALLEJO VERA </t>
  </si>
  <si>
    <t>IC-18631</t>
  </si>
  <si>
    <t xml:space="preserve">Fact#: 375980-378654 Rec#: 21421 ALVAREZ AROCA GABRIEL ALFREDO </t>
  </si>
  <si>
    <t>IC-18630</t>
  </si>
  <si>
    <t xml:space="preserve">Fact#: 378143 Rec#: 21420 GONZALES LOJA MARIA FERNANDA </t>
  </si>
  <si>
    <t>IC-18629</t>
  </si>
  <si>
    <t xml:space="preserve">Fact#: 372619-375286-377953 Rec#: 21419 LAURIDO ROMERO MOISES ARGENIS </t>
  </si>
  <si>
    <t>IC-18628</t>
  </si>
  <si>
    <t xml:space="preserve">Fact#: 377088 Rec#: 21418 RAMIRO RAMON TOALA GARCIA </t>
  </si>
  <si>
    <t>IC-18627</t>
  </si>
  <si>
    <t xml:space="preserve">Fact#: 376997 Rec#: 21417 KEVIN BLADIMIR PONCE GREFA </t>
  </si>
  <si>
    <t>IC-18626</t>
  </si>
  <si>
    <t xml:space="preserve">Fact#: 377683 Rec#: 35012 VELIZ CASTRO RICARDO XAVIER </t>
  </si>
  <si>
    <t>IC-18625</t>
  </si>
  <si>
    <t xml:space="preserve">Fact#: 379006 Rec#: 35011 ELECTROMOOM S.A. </t>
  </si>
  <si>
    <t>IC-18624</t>
  </si>
  <si>
    <t xml:space="preserve">Fact#: 376548-379229 Rec#: 35010 SERVICIO DE OFICINA COMPUTARIZADO SEROFICOM S.A. </t>
  </si>
  <si>
    <t>IC-18623</t>
  </si>
  <si>
    <t xml:space="preserve">Fact#: 374612 Rec#: 35009 IBAÑEZ VASCONES MARIA CECILIA </t>
  </si>
  <si>
    <t>IC-18611</t>
  </si>
  <si>
    <t xml:space="preserve">Fact#: 373232-375886-378550 Rec#: 35008 PAZOS GALEAS SHURGUEN GUSTAVO </t>
  </si>
  <si>
    <t>IC-18610</t>
  </si>
  <si>
    <t>N/D PACIFICO CANCELACIÓN DE FACTURA#185362777, #185362778, #185362778 CNT EP</t>
  </si>
  <si>
    <t>N/D PACIFICO PAGO DE DECIMO TERCER SUELDO PERIODO DIC/2020 A NOV/2021</t>
  </si>
  <si>
    <t xml:space="preserve">Fact#: 379252 Rec#: 35195 REPROLIMIT CIA.LTDA  </t>
  </si>
  <si>
    <t>IC-19384</t>
  </si>
  <si>
    <t xml:space="preserve">Fact#: 375440-378107 Rec#: 21416 ZAPATA ROMERO ROBERTO DRUVAL </t>
  </si>
  <si>
    <t>IC-18609</t>
  </si>
  <si>
    <t xml:space="preserve">Fact#: 372385-375052-377723 Rec#: 21415 MORENO GOMEZ DUQUE ALFREDO </t>
  </si>
  <si>
    <t>IC-18608</t>
  </si>
  <si>
    <t xml:space="preserve">Fact#: 372379-375046-377717 Rec#: 21414 MORENO GOMEZ DUQUE ALFREDO </t>
  </si>
  <si>
    <t>IC-18607</t>
  </si>
  <si>
    <t xml:space="preserve">Fact#: 375913-378575 Rec#: 21413 CRESPO BAQUERIZO ENRIQUE MANUEL </t>
  </si>
  <si>
    <t>IC-18606</t>
  </si>
  <si>
    <t xml:space="preserve">Fact#: 377472 Rec#: 21412 COROZO CORTEZ VICTOR LELY </t>
  </si>
  <si>
    <t>IC-18605</t>
  </si>
  <si>
    <t xml:space="preserve">Fact#: 5973 Rec#: 21411 CRUZ SANTANA MARCOS BOLIVAR </t>
  </si>
  <si>
    <t>IC-18604</t>
  </si>
  <si>
    <t xml:space="preserve">Fact#: 374266-376953 Rec#: 21410 XIMENA DE LOURDES VASQUEZ HINOJOSA </t>
  </si>
  <si>
    <t>IC-18603</t>
  </si>
  <si>
    <t xml:space="preserve">Fact#: 371903-374575-377252 Rec#: 21409 LAURA MARIA NOBOA BAQUERIZO </t>
  </si>
  <si>
    <t>IC-18602</t>
  </si>
  <si>
    <t xml:space="preserve">Fact#: 375791-378460 Rec#: 21408 AYOVI CAICEDO TANYA DENISE </t>
  </si>
  <si>
    <t>IC-18601</t>
  </si>
  <si>
    <t xml:space="preserve">Fact#: 378350 Rec#: 21407 PAREDES LOPEZ MARIA PIEDAD </t>
  </si>
  <si>
    <t>IC-18600</t>
  </si>
  <si>
    <t xml:space="preserve">Fact#: 377919 Rec#: 21406 AVILES PEREZ ALFONSO </t>
  </si>
  <si>
    <t>IC-18599</t>
  </si>
  <si>
    <t xml:space="preserve">Fact#: 374567-377244 Rec#: 21405 PEDRO ROBERTO MERELLO LOPEZ </t>
  </si>
  <si>
    <t>IC-18598</t>
  </si>
  <si>
    <t xml:space="preserve">Fact#: 375142-377811 Rec#: 21404 SOLANO DE LA TORRE EFRAIN ALFREDO </t>
  </si>
  <si>
    <t>IC-18597</t>
  </si>
  <si>
    <t xml:space="preserve">Fact#: 5759-6020 Rec#: 21403 CHAVEZ ZAMBRANO BRYAN SEBASTIAN </t>
  </si>
  <si>
    <t>IC-18596</t>
  </si>
  <si>
    <t xml:space="preserve">Fact#: 375508-378179 Rec#: 21402 ALAVA CORNEJO JOSE ISRAEL </t>
  </si>
  <si>
    <t>IC-18595</t>
  </si>
  <si>
    <t xml:space="preserve">Fact#: 377999 Rec#: 21401 ZAMBRANO JAIME MARIA AUXILIADORA </t>
  </si>
  <si>
    <t>IC-18594</t>
  </si>
  <si>
    <t xml:space="preserve">Fact#: 375280-377947 Rec#: 21400 PARRAGA JOSE JUAN </t>
  </si>
  <si>
    <t>IC-18593</t>
  </si>
  <si>
    <t xml:space="preserve">Fact#: 377819 Rec#: 21399 CASTRO BARZOLA KEVIN JONATHAN </t>
  </si>
  <si>
    <t>IC-18592</t>
  </si>
  <si>
    <t xml:space="preserve">Fact#: 375947-378612 Rec#: 35007 GALEANO GARCIA LUIS ENRIQUE </t>
  </si>
  <si>
    <t>IC-18582</t>
  </si>
  <si>
    <t xml:space="preserve">Fact#: 374700-377369 Rec#: 35006 VARGAS TORRES ZENIA </t>
  </si>
  <si>
    <t>IC-18581</t>
  </si>
  <si>
    <t xml:space="preserve">Fact#: 375575-378247 Rec#: 35005 ESPINOSA RAMIREZ RAUL </t>
  </si>
  <si>
    <t>IC-18580</t>
  </si>
  <si>
    <t xml:space="preserve">Fact#: 378337 Rec#: 35004 BAZURTO MONTIEL PILAR CLARIBEL </t>
  </si>
  <si>
    <t>IC-18579</t>
  </si>
  <si>
    <t xml:space="preserve">Fact#: 378998 Rec#: 35003 OPENGROUP S.A. </t>
  </si>
  <si>
    <t>IC-18578</t>
  </si>
  <si>
    <t xml:space="preserve">Fact#: 378925 Rec#: 35002 DVT DEL ECUADOR S.A </t>
  </si>
  <si>
    <t>IC-18566</t>
  </si>
  <si>
    <t>XIMENA DE LOURDES VASQUEZ HINOJOSA ABONA SGTE FACTURA, PAGO WESTERN UNION</t>
  </si>
  <si>
    <t>AT-3411</t>
  </si>
  <si>
    <t>AT-3410</t>
  </si>
  <si>
    <t>N/D PACIFICO CANCELACIÓN DE FACTURA#80868352 OTECEL Y CUOTA 18/24</t>
  </si>
  <si>
    <t xml:space="preserve">Fact#: 5531-5786 Rec#: 35070 ZOANNI SALDIVAR DAMIAN ALFREDO </t>
  </si>
  <si>
    <t>IC-19053</t>
  </si>
  <si>
    <t xml:space="preserve">Fact#: 375459 Rec#: 35001 JARAMILLO JALON JOSE GABRIEL </t>
  </si>
  <si>
    <t>IC-18563</t>
  </si>
  <si>
    <t xml:space="preserve">Fact#: 376693 Rec#: 35000 JORGE ALFREDO FRANCO MORAN </t>
  </si>
  <si>
    <t>IC-18552</t>
  </si>
  <si>
    <t xml:space="preserve">Fact#: 376755 Rec#: 34999 MARTHA CECILIA  SANTOS BERMUDEZ </t>
  </si>
  <si>
    <t>IC-18551</t>
  </si>
  <si>
    <t xml:space="preserve">Fact#: 377197 Rec#: 34998 XAVIER ALFREDO ZANABRIA VILLAMAR </t>
  </si>
  <si>
    <t>IC-18550</t>
  </si>
  <si>
    <t xml:space="preserve">Fact#: 379038 Rec#: 34997 JORGE ARTURO ZANABRIA VILLAMAR </t>
  </si>
  <si>
    <t>IC-18549</t>
  </si>
  <si>
    <t xml:space="preserve">Fact#: 376718 Rec#: 34996 ARTURO ALFONSO VELASCO TUTIVEN </t>
  </si>
  <si>
    <t>IC-18548</t>
  </si>
  <si>
    <t xml:space="preserve">Fact#: 374490-377168 Rec#: 34995 RICARDO ARMANDO COLOMA MOLINA </t>
  </si>
  <si>
    <t>IC-18547</t>
  </si>
  <si>
    <t xml:space="preserve">Fact#: 378110 Rec#: 34994 ARMIJOS SALAZAR ANA ISABEL </t>
  </si>
  <si>
    <t>IC-18546</t>
  </si>
  <si>
    <t xml:space="preserve">Fact#: 375105-377773 Rec#: 34993 PESANTES GUAMAN DANIEL ARTURO </t>
  </si>
  <si>
    <t>IC-18545</t>
  </si>
  <si>
    <t xml:space="preserve">Fact#: 379236 Rec#: 21398 INDUSTRIA FERREHIERRO S.A.  </t>
  </si>
  <si>
    <t>IC-18544</t>
  </si>
  <si>
    <t xml:space="preserve">Fact#: 375035-377705 Rec#: 21397 GUADALUPE REMACHE SILVIA FABIOLA </t>
  </si>
  <si>
    <t>IC-18543</t>
  </si>
  <si>
    <t xml:space="preserve">Fact#: 375550-378221 Rec#: 21396 PARRALES GARCIA BRYAN STEVEN </t>
  </si>
  <si>
    <t>IC-18542</t>
  </si>
  <si>
    <t xml:space="preserve">Fact#: 376158-378832 Rec#: 21395 LEMA PARRALES RAMON FERNANDO </t>
  </si>
  <si>
    <t>IC-18541</t>
  </si>
  <si>
    <t xml:space="preserve">Fact#: 377345 Rec#: 21394 PINO MATAMOROS GALO EFRAIN </t>
  </si>
  <si>
    <t>IC-18540</t>
  </si>
  <si>
    <t xml:space="preserve">Fact#: 378181 Rec#: 21393 GONZALEZ BARRERA ANABEL NATALI </t>
  </si>
  <si>
    <t>IC-18539</t>
  </si>
  <si>
    <t xml:space="preserve">Fact#: 378889 Rec#: 21392 BURGOS BORJA EDISON ALEJANDRO </t>
  </si>
  <si>
    <t>IC-18538</t>
  </si>
  <si>
    <t xml:space="preserve">Fact#: 376015-378690 Rec#: 21391 VALDEZ VALDEZ HUGO RODRIGO </t>
  </si>
  <si>
    <t>IC-18537</t>
  </si>
  <si>
    <t xml:space="preserve">Fact#: 376024-378700 Rec#: 21390 BURGOS SANTOS LAURA ALICIA </t>
  </si>
  <si>
    <t>IC-18536</t>
  </si>
  <si>
    <t xml:space="preserve">Fact#: 374772-377442 Rec#: 21389 DIAZ CHAMBA WALTER OVIDIO </t>
  </si>
  <si>
    <t>IC-18535</t>
  </si>
  <si>
    <t xml:space="preserve">Fact#: 5957 Rec#: 21388 SANCHEZ RIOS FERNANDO ALEXIS </t>
  </si>
  <si>
    <t>IC-18534</t>
  </si>
  <si>
    <t xml:space="preserve">Fact#: 374043-376734 Rec#: 21387 ALFREDO BARRIGA HOLGUIN </t>
  </si>
  <si>
    <t>IC-18533</t>
  </si>
  <si>
    <t xml:space="preserve">Fact#: 377567 Rec#: 21386 AGUIRRE HURTADO KATHERINE ELIZABETH </t>
  </si>
  <si>
    <t>IC-18532</t>
  </si>
  <si>
    <t xml:space="preserve">Fact#: 374847-377517 Rec#: 21385 ZHICAY CARRILLO FRANKLIN GEOVANNY </t>
  </si>
  <si>
    <t>IC-18531</t>
  </si>
  <si>
    <t xml:space="preserve">Fact#: 377357 Rec#: 21384 PLAZA CHUNGA SILVIA MARIA </t>
  </si>
  <si>
    <t>IC-18530</t>
  </si>
  <si>
    <t xml:space="preserve">Fact#: 811-812 Rec#: 34992 F.V - AREA ANDINA S.A. </t>
  </si>
  <si>
    <t>IC-18500</t>
  </si>
  <si>
    <t>DR-4611</t>
  </si>
  <si>
    <t xml:space="preserve">Fact#: 377304 Rec#: 34991 ORTIZ CARRILLO ROBERTO JAVIER </t>
  </si>
  <si>
    <t>IC-18487</t>
  </si>
  <si>
    <t xml:space="preserve">Fact#: 375942-378607 Rec#: 21383 PANTA MURILLO DELIA ESTHER </t>
  </si>
  <si>
    <t>IC-18482</t>
  </si>
  <si>
    <t xml:space="preserve">Fact#: 371547-374230-376917 Rec#: 21382 JIMMY LEANDRO MERCHAN JALCA </t>
  </si>
  <si>
    <t>IC-18481</t>
  </si>
  <si>
    <t xml:space="preserve">Fact#: 374151-376843 Rec#: 21381 ENRIQUEZ RENDON JOSE ANTONIO </t>
  </si>
  <si>
    <t>IC-18480</t>
  </si>
  <si>
    <t xml:space="preserve">Fact#: 378935 Rec#: 21380 IGLESIA DE JESUCRISTO SUD </t>
  </si>
  <si>
    <t>IC-18479</t>
  </si>
  <si>
    <t xml:space="preserve">Fact#: 376691 Rec#: 34990 KATHERINE MALENA CHILUIZA GARCIA </t>
  </si>
  <si>
    <t>IC-18486</t>
  </si>
  <si>
    <t xml:space="preserve">Fact#: 375296-377963 Rec#: 21379 RIVERA PINTO RAMONA ELIZABETH </t>
  </si>
  <si>
    <t>IC-18463</t>
  </si>
  <si>
    <t xml:space="preserve">Fact#: 378963 Rec#: 21378 ASOCIACION DE PROPIETARIOS DE LA URBANIZACION PUER </t>
  </si>
  <si>
    <t>IC-18462</t>
  </si>
  <si>
    <t xml:space="preserve">Fact#: 376773 Rec#: 21377 VICENTE GABRIEL VINUEZA MERINO </t>
  </si>
  <si>
    <t>IC-18461</t>
  </si>
  <si>
    <t xml:space="preserve">Fact#: 367928-370544-373200 Rec#: 21376 VERA GUZMAN ISMAEL ANIBAL </t>
  </si>
  <si>
    <t>IC-18460</t>
  </si>
  <si>
    <t xml:space="preserve">Fact#: 378089 Rec#: 21375 MORA FUENTES ALONSO GABRIEL </t>
  </si>
  <si>
    <t>IC-18459</t>
  </si>
  <si>
    <t xml:space="preserve">Fact#: 377296 Rec#: 21374 MOROCHO CRUZ ELIZABETH MERCEDEZ </t>
  </si>
  <si>
    <t>IC-18458</t>
  </si>
  <si>
    <t xml:space="preserve">Fact#: 376006-378682 Rec#: 21373 LOOR PERERO MARIANA MARLENE </t>
  </si>
  <si>
    <t>IC-18457</t>
  </si>
  <si>
    <t xml:space="preserve">Fact#: 378893 Rec#: 21372 IRIGOYEN CORONADO CARLOS HUMBERTO </t>
  </si>
  <si>
    <t>IC-18456</t>
  </si>
  <si>
    <t xml:space="preserve">Fact#: 376744 Rec#: 21371 MICHELLE LAI YIM LOPEZ CORDOVA </t>
  </si>
  <si>
    <t>IC-18455</t>
  </si>
  <si>
    <t xml:space="preserve">Fact#: 375867-378532 Rec#: 21370 QUIZHPI PASTUIZACA EDISON DANILO </t>
  </si>
  <si>
    <t>IC-18454</t>
  </si>
  <si>
    <t>N/D PACIFICO PAGO PLLAS. IESS PREST. QUIROGRAFARIO MES NOV 2021, 36557614</t>
  </si>
  <si>
    <t>N/D PACIFICO PAGO PLLAS. IESS FONDOS DE RESERVA MES DE NOV 2021, COMP#21835669</t>
  </si>
  <si>
    <t>N/D PACIFICO PAGO PLLAS. IESS NORMALES MES DE NOV 2021, COMP#150478382</t>
  </si>
  <si>
    <t>N/D PACIFICO PAGO DE PLLAS. IESS NORMALES MES DE NOV 2021, A PABLO BAQUERIZO D. COMP#150479352</t>
  </si>
  <si>
    <t xml:space="preserve">Fact#: 379078 Rec#: 34989 FERRUX S.A. </t>
  </si>
  <si>
    <t>IC-18470</t>
  </si>
  <si>
    <t xml:space="preserve">Fact#: 379020 Rec#: 34988 CHRISTIAN JAVIER MIDEROS ROMERO </t>
  </si>
  <si>
    <t>IC-18469</t>
  </si>
  <si>
    <t xml:space="preserve">Fact#: 377594 Rec#: 34987 REIMBERG BADUY PETER PAUL </t>
  </si>
  <si>
    <t>IC-18468</t>
  </si>
  <si>
    <t xml:space="preserve">Fact#: 379326 Rec#: 34986 AGUILERA MORENO KARLA DANIELA </t>
  </si>
  <si>
    <t>IC-18467</t>
  </si>
  <si>
    <t xml:space="preserve">Fact#: 379254 Rec#: 34985 ADMINASES S A </t>
  </si>
  <si>
    <t>IC-18466</t>
  </si>
  <si>
    <t xml:space="preserve">Fact#: 377516 Rec#: 34984 BERNAL MORAN ALEX XAVIER </t>
  </si>
  <si>
    <t>IC-18465</t>
  </si>
  <si>
    <t xml:space="preserve">Fact#: 379305 Rec#: 34983 CENTRO EDUCATIVO EL ATENEO S.A. C.U.T.E.S.A. </t>
  </si>
  <si>
    <t>IC-18464</t>
  </si>
  <si>
    <t xml:space="preserve">Fact#: 376777 Rec#: 21369 SANDRA PATRICIA MOREJON LLANOS </t>
  </si>
  <si>
    <t>IC-18453</t>
  </si>
  <si>
    <t xml:space="preserve">Fact#: 375155-377825 Rec#: 21368 MONCAYO CORTEZ FRANCISCA YOVANNY </t>
  </si>
  <si>
    <t>IC-18452</t>
  </si>
  <si>
    <t xml:space="preserve">Fact#: 375295-377962 Rec#: 21367 PEREZ ASENCIO LUCIANO ALBERTO </t>
  </si>
  <si>
    <t>IC-18451</t>
  </si>
  <si>
    <t xml:space="preserve">Fact#: 378194 Rec#: 21366 SILVA ESPINOZA CARLOTA ELIZABETH </t>
  </si>
  <si>
    <t>IC-18450</t>
  </si>
  <si>
    <t xml:space="preserve">Fact#: 370200-372853-375512 Rec#: 21365 PALACIOS ALVARADO JULIO RAMON </t>
  </si>
  <si>
    <t>IC-18449</t>
  </si>
  <si>
    <t xml:space="preserve">Fact#: 375149-377818 Rec#: 21364 AGILA MALDONADO MANUEL HORACIO </t>
  </si>
  <si>
    <t>IC-18448</t>
  </si>
  <si>
    <t xml:space="preserve">Fact#: 378833 Rec#: 21363 ROSADO AGUIRRE JOSE LUIS </t>
  </si>
  <si>
    <t>IC-18447</t>
  </si>
  <si>
    <t xml:space="preserve">Fact#: 373504-376143-378816 Rec#: 21362 ALEJANDRO PEREA JONATHAN ALFREDO </t>
  </si>
  <si>
    <t>IC-18446</t>
  </si>
  <si>
    <t xml:space="preserve">Fact#: 375341-378008 Rec#: 21361 BELLO MENDEZ JOSELINE ZORAIDA </t>
  </si>
  <si>
    <t>IC-18445</t>
  </si>
  <si>
    <t xml:space="preserve">Fact#: 375964-378636 Rec#: 21360 LEON MENDOZA JANETH MARIA </t>
  </si>
  <si>
    <t>IC-18444</t>
  </si>
  <si>
    <t xml:space="preserve">Fact#: 375891-378555 Rec#: 21359 SINCHE RIOFRIO NARCISA DEL CARMEN </t>
  </si>
  <si>
    <t>IC-18443</t>
  </si>
  <si>
    <t xml:space="preserve">Fact#: 379007 Rec#: 21358 LABORATORIOS RENALABSA S A </t>
  </si>
  <si>
    <t>IC-18442</t>
  </si>
  <si>
    <t xml:space="preserve">Fact#: 366572-369213-371879 Rec#: 21357 DAVID PETER CHAVEZ GUALE </t>
  </si>
  <si>
    <t>IC-18441</t>
  </si>
  <si>
    <t xml:space="preserve">Fact#: 371790-374465-377144 Rec#: 21356 MARGARITA MAGALI VILLAMAR AGUAYO </t>
  </si>
  <si>
    <t>IC-18440</t>
  </si>
  <si>
    <t xml:space="preserve">Fact#: 371791-374466-377145 Rec#: 21355 MARCO VINICIO GONZALEZ LEDESMA </t>
  </si>
  <si>
    <t>IC-18439</t>
  </si>
  <si>
    <t xml:space="preserve">Fact#: 372737-375401-378070 Rec#: 21354 LOPEZ MURILLO JOSE ANTONIO </t>
  </si>
  <si>
    <t>IC-18438</t>
  </si>
  <si>
    <t xml:space="preserve">Fact#: 377523 Rec#: 21353 ROMERO LOPEZ ANDRES ROBERTO </t>
  </si>
  <si>
    <t>IC-18437</t>
  </si>
  <si>
    <t xml:space="preserve">Fact#: 374739-377409 Rec#: 21352 VALENCIA VICTOR HUGO </t>
  </si>
  <si>
    <t>IC-18436</t>
  </si>
  <si>
    <t xml:space="preserve">Fact#: 374547-377224 Rec#: 21351 ANDRES GONZALO CELI PEREZ </t>
  </si>
  <si>
    <t>IC-18435</t>
  </si>
  <si>
    <t xml:space="preserve">Fact#: 374771-377441 Rec#: 21350 MENDEZ ROSALES GIOCONDA EREUTEIDA </t>
  </si>
  <si>
    <t>IC-18434</t>
  </si>
  <si>
    <t xml:space="preserve">Fact#: 376537-379218 Rec#: 21349 FERNANDEZ CEVALLOS S.A FERCEVSA  </t>
  </si>
  <si>
    <t>IC-18433</t>
  </si>
  <si>
    <t xml:space="preserve">Fact#: 379217 Rec#: 21348 FERNANDEZ CEVALLOS S.A FERCEVSA  </t>
  </si>
  <si>
    <t>IC-18432</t>
  </si>
  <si>
    <t xml:space="preserve">Fact#: 374919-377589 Rec#: 21347 AGUINO ARTEAGA MARIA DE LOURDES </t>
  </si>
  <si>
    <t>IC-18431</t>
  </si>
  <si>
    <t xml:space="preserve">Fact#: 373105-375754-375755-378427-378428 Rec#: 34982 VELIZ SANTILLAN GENESIS JOHANNA </t>
  </si>
  <si>
    <t>IC-18411</t>
  </si>
  <si>
    <t xml:space="preserve">Fact#: 378913 Rec#: 34981 LG ELECTRONICS PANAMA S.A </t>
  </si>
  <si>
    <t>IC-18409</t>
  </si>
  <si>
    <t xml:space="preserve">Fact#: 377399 Rec#: 21323 CASTRO RIVERA JONATHAN GEOVANNY </t>
  </si>
  <si>
    <t>IC-18357</t>
  </si>
  <si>
    <t>N/D PACIFICO CANCELACION DE FACTURA#7683483 CNEL EP</t>
  </si>
  <si>
    <t>N/D PACIFICO CANCELACION DE FACTURA#7810715 CNEL EP</t>
  </si>
  <si>
    <t>N/D PACIFICO CANCELACIÓN DE FACTURA#7656099 CNEL EP</t>
  </si>
  <si>
    <t>N/D PACIFICO CANCELACIÓN DE FACTURA#34238910 CNEL EP</t>
  </si>
  <si>
    <t>N/D PACIFICO CANCELACIÓN DE FACTURA#34230580 CNEL EP</t>
  </si>
  <si>
    <t>N/D PACIFICO CANCELACIÓN DE FACTURA#34239476 CNEL EP</t>
  </si>
  <si>
    <t>N/D PACIFICO CANCELACIÓN DE FACTURA POR CONSUMO CNT EP, CTV, PORTAL AL SOL</t>
  </si>
  <si>
    <t xml:space="preserve">Fact#: 377959 Rec#: 35198 GUALAN HIDALGO MARCO ANTONIO </t>
  </si>
  <si>
    <t>IC-19386</t>
  </si>
  <si>
    <t xml:space="preserve">Fact#: 377958 Rec#: 35197 GUALAN HIDALGO MARCO ANTONIO </t>
  </si>
  <si>
    <t>IC-19385</t>
  </si>
  <si>
    <t xml:space="preserve">Fact#: 376111 Rec#: 34980 ROSADO ZAMBRANO FLAVIO ISAIAS </t>
  </si>
  <si>
    <t>IC-18400</t>
  </si>
  <si>
    <t xml:space="preserve">Fact#: 361596-364150-366730 Rec#: 34979 CORNEJO PRIMO CRISTIAN XAVIER  </t>
  </si>
  <si>
    <t>IC-18388</t>
  </si>
  <si>
    <t xml:space="preserve">Fact#: 377420 Rec#: 34978 BAJANA DE LA ROSA SANTIAGO EDISON </t>
  </si>
  <si>
    <t>IC-18387</t>
  </si>
  <si>
    <t xml:space="preserve">Fact#: 5963 Rec#: 34977 GUATEMAL COLIMBA JUAN BAUTISTA </t>
  </si>
  <si>
    <t>IC-18386</t>
  </si>
  <si>
    <t xml:space="preserve">Fact#: 374784-377453 Rec#: 34976 MORAN CABELLO JUSUETH WENSTLAND </t>
  </si>
  <si>
    <t>IC-18385</t>
  </si>
  <si>
    <t xml:space="preserve">Fact#: 377280 Rec#: 34975 YAGUAL GOMEZ JOHAN ALEJANDRO </t>
  </si>
  <si>
    <t>IC-18384</t>
  </si>
  <si>
    <t xml:space="preserve">Fact#: 378745 Rec#: 34974 GRANDA JATIVA MONICA ROSANA </t>
  </si>
  <si>
    <t>IC-18383</t>
  </si>
  <si>
    <t xml:space="preserve">Fact#: 378102 Rec#: 34973 MAZZINI RIVADENEIRA VALERIE GEOVANNA </t>
  </si>
  <si>
    <t>IC-18382</t>
  </si>
  <si>
    <t xml:space="preserve">Fact#: 377405 Rec#: 34972 CERCADO ERAZO GALO ENRIQUE </t>
  </si>
  <si>
    <t>IC-18381</t>
  </si>
  <si>
    <t xml:space="preserve">Fact#: 372567-375235-377903 Rec#: 21346 MENDEZ CARABALI FREDDY MANUEL </t>
  </si>
  <si>
    <t>IC-18380</t>
  </si>
  <si>
    <t xml:space="preserve">Fact#: 377400 Rec#: 21345 PINCAY RUIZ VICENTA MARLENE </t>
  </si>
  <si>
    <t>IC-18379</t>
  </si>
  <si>
    <t xml:space="preserve">Fact#: 376067-378743 Rec#: 21344 ORTEGA CORNEJO CARLOS NILO </t>
  </si>
  <si>
    <t>IC-18378</t>
  </si>
  <si>
    <t xml:space="preserve">Fact#: 377654 Rec#: 21343 BERMELLO PONCE SALBADOR ATILIO </t>
  </si>
  <si>
    <t>IC-18377</t>
  </si>
  <si>
    <t xml:space="preserve">Fact#: 374129-376821 Rec#: 21342 MARIA DEL CARMEN VERA VALVERDE </t>
  </si>
  <si>
    <t>IC-18376</t>
  </si>
  <si>
    <t xml:space="preserve">Fact#: 6019 Rec#: 21341 SALINAS GONZALEZ JAIME PATRICIO </t>
  </si>
  <si>
    <t>IC-18375</t>
  </si>
  <si>
    <t xml:space="preserve">Fact#: 374120-376810 Rec#: 21340 TANNIA ELIZABETH  CARRERA CALDERON </t>
  </si>
  <si>
    <t>IC-18374</t>
  </si>
  <si>
    <t xml:space="preserve">Fact#: 377020 Rec#: 21339 WILLINGTON HUGO ROSALES MEDINA </t>
  </si>
  <si>
    <t>IC-18373</t>
  </si>
  <si>
    <t xml:space="preserve">Fact#: 374390-377074 Rec#: 21338 NILO JUSTINO GUERRERO INDIO </t>
  </si>
  <si>
    <t>IC-18372</t>
  </si>
  <si>
    <t xml:space="preserve">Fact#: 376050-378725 Rec#: 21337 PANGAY BUSTAMANTE BRYAN GONZALO </t>
  </si>
  <si>
    <t>IC-18371</t>
  </si>
  <si>
    <t xml:space="preserve">Fact#: 375875-378539 Rec#: 21336 ALCIVAR BARZOLA LELY MARUJA </t>
  </si>
  <si>
    <t>IC-18370</t>
  </si>
  <si>
    <t xml:space="preserve">Fact#: 375571-378243 Rec#: 21335 MEJIA LEMA WILSON ALEXANDER </t>
  </si>
  <si>
    <t>IC-18369</t>
  </si>
  <si>
    <t xml:space="preserve">Fact#: 375932-378592 Rec#: 21334 MARTINEZ RAMOS CARLOS ANTONIO </t>
  </si>
  <si>
    <t>IC-18368</t>
  </si>
  <si>
    <t xml:space="preserve">Fact#: 374931-377601 Rec#: 21333 GUERRERO CRESPIN JULIO ENRIQUE </t>
  </si>
  <si>
    <t>IC-18367</t>
  </si>
  <si>
    <t xml:space="preserve">Fact#: 379353 Rec#: 21332 KAB LOGISTIC S A  </t>
  </si>
  <si>
    <t>IC-18366</t>
  </si>
  <si>
    <t xml:space="preserve">Fact#: 376175-378847 Rec#: 21331 CHAVEZ GONZALEZ FANNY DATIVA </t>
  </si>
  <si>
    <t>IC-18365</t>
  </si>
  <si>
    <t xml:space="preserve">Fact#: 5647-5910-6175 Rec#: 21330 BORJA UYANA DANIEL GENARO </t>
  </si>
  <si>
    <t>IC-18364</t>
  </si>
  <si>
    <t xml:space="preserve">Fact#: 374830-377501 Rec#: 21329 RUIZ SOLANO KELVIL ORLANDO </t>
  </si>
  <si>
    <t>IC-18363</t>
  </si>
  <si>
    <t xml:space="preserve">Fact#: 332418-335339-338281-341273-344797-366983-369611 Rec#: 21328 CIRINO BORBOR JUAN ALBERTO </t>
  </si>
  <si>
    <t>IC-18362</t>
  </si>
  <si>
    <t xml:space="preserve">Fact#: 375054-377725 Rec#: 21327 ORTEGA CHAVEZ JUANA ALEJANDRINA </t>
  </si>
  <si>
    <t>IC-18361</t>
  </si>
  <si>
    <t xml:space="preserve">Fact#: 375693-378366 Rec#: 21326 ROSARIO GRANDA SANDRA KARINA </t>
  </si>
  <si>
    <t>IC-18360</t>
  </si>
  <si>
    <t xml:space="preserve">Fact#: 374810-377481 Rec#: 21325 ALVERNIA OJEDA NIDIA ROSA </t>
  </si>
  <si>
    <t>IC-18359</t>
  </si>
  <si>
    <t xml:space="preserve">Fact#: 374843-377514 Rec#: 21324 PENA PAREDES PEDRO PABLO </t>
  </si>
  <si>
    <t>IC-18358</t>
  </si>
  <si>
    <t xml:space="preserve">Fact#: 376240 Rec#: 34969 DVT DEL ECUADOR S.A </t>
  </si>
  <si>
    <t>IC-18328</t>
  </si>
  <si>
    <t xml:space="preserve">Fact#: 375000-377671 Rec#: 34968 SANCHEZ EGAS LIZETH MARITZA </t>
  </si>
  <si>
    <t>IC-18327</t>
  </si>
  <si>
    <t xml:space="preserve">Fact#: 373616-376302-378987 Rec#: 34970 ASESORIA ECONOMICA INTEGRAL ADVFINSERVICES S.A. </t>
  </si>
  <si>
    <t>IC-18341</t>
  </si>
  <si>
    <t xml:space="preserve">Fact#: 379224 Rec#: 34967 EMPRESA PUBLICA MUNICIPAL PARA LA GESTIÓN DE LA INNOVACIÓN  Y LA COMPETITIVIDAD, EP </t>
  </si>
  <si>
    <t>IC-18326</t>
  </si>
  <si>
    <t xml:space="preserve">Fact#: 378755 Rec#: 34966 LOPEZ PENAFIEL MARLENE ESTHER </t>
  </si>
  <si>
    <t>IC-18324</t>
  </si>
  <si>
    <t xml:space="preserve">Fact#: 378290 Rec#: 34965 DE SANTIS NEIRA JUAN JAIME CRISTIAN </t>
  </si>
  <si>
    <t>IC-18322</t>
  </si>
  <si>
    <t xml:space="preserve">Fact#: 379040 Rec#: 34964 CONSTRU-YA S.A. </t>
  </si>
  <si>
    <t>IC-18321</t>
  </si>
  <si>
    <t xml:space="preserve">Fact#: 377695 Rec#: 21322 PANCHANA GONZALEZ GLADYS HAIDEE </t>
  </si>
  <si>
    <t>IC-18299</t>
  </si>
  <si>
    <t xml:space="preserve">Fact#: 378090 Rec#: 21321 LETTY DEL CISNE DAVILA ROMO </t>
  </si>
  <si>
    <t>IC-18298</t>
  </si>
  <si>
    <t xml:space="preserve">Fact#: 378162 Rec#: 21320 GANCINO TOAPANTA NAPOLEON ISRAEL </t>
  </si>
  <si>
    <t>IC-18297</t>
  </si>
  <si>
    <t xml:space="preserve">Fact#: 377803 Rec#: 21319 CABELLO CHIRIGUAYA DAVID ELIAS </t>
  </si>
  <si>
    <t>IC-18296</t>
  </si>
  <si>
    <t xml:space="preserve">Fact#: 374900-377569 Rec#: 21318 ESCOBAR HERRERA EDISON EDUARDO </t>
  </si>
  <si>
    <t>IC-18295</t>
  </si>
  <si>
    <t xml:space="preserve">Fact#: 374604-377281 Rec#: 21317 GONZALEZ MELLA CRISTIAN ALEJANDRO </t>
  </si>
  <si>
    <t>IC-18294</t>
  </si>
  <si>
    <t xml:space="preserve">Fact#: 374228-376916 Rec#: 21316 LISETTE JOHANNA MEZA VEGA </t>
  </si>
  <si>
    <t>IC-18293</t>
  </si>
  <si>
    <t xml:space="preserve">Fact#: 379315 Rec#: 21315 ASESORAMIENTO GLOBAL INTEGRAL ABOGADOS ABBHV S.A.  </t>
  </si>
  <si>
    <t>IC-18292</t>
  </si>
  <si>
    <t xml:space="preserve">Fact#: 376858 Rec#: 21314 LOPEZ LOPEZ WASHINGTON FERMIN </t>
  </si>
  <si>
    <t>IC-18291</t>
  </si>
  <si>
    <t xml:space="preserve">Fact#: 377809 Rec#: 21313 CHELE TORO OSCAR EULICES </t>
  </si>
  <si>
    <t>IC-18290</t>
  </si>
  <si>
    <t xml:space="preserve">Fact#: 371333-374018-376706 Rec#: 21312 PETITA CECIBEL GUEVARA </t>
  </si>
  <si>
    <t>IC-18289</t>
  </si>
  <si>
    <t xml:space="preserve">Fact#: 375744-378417 Rec#: 21311 MORANTE AVILA CESAR HIPOLITO </t>
  </si>
  <si>
    <t>IC-18288</t>
  </si>
  <si>
    <t xml:space="preserve">Fact#: 6026 Rec#: 21310 GUTIERREZ ALVAREZ TERESA EUGENIA </t>
  </si>
  <si>
    <t>IC-18287</t>
  </si>
  <si>
    <t xml:space="preserve">Fact#: 378806 Rec#: 21309 NELLY MERCEDES MEDINA SANTOS </t>
  </si>
  <si>
    <t>IC-18286</t>
  </si>
  <si>
    <t xml:space="preserve">Fact#: 376837 Rec#: 21308 ARCE FLORES NORBERTO </t>
  </si>
  <si>
    <t>IC-18285</t>
  </si>
  <si>
    <t xml:space="preserve">Fact#: 6201 Rec#: 21307 YANKOVIC S.A.  </t>
  </si>
  <si>
    <t>IC-18284</t>
  </si>
  <si>
    <t xml:space="preserve">Fact#: 378416 Rec#: 21306 MORENO FLORES CHRISTIAN ENRIQUE </t>
  </si>
  <si>
    <t>IC-18283</t>
  </si>
  <si>
    <t xml:space="preserve">Fact#: 375868-378533 Rec#: 21305 AGUIRRE FAJARDO DAVID DANIEL </t>
  </si>
  <si>
    <t>IC-18282</t>
  </si>
  <si>
    <t xml:space="preserve">Fact#: 374190-376879 Rec#: 21304 BELLA FRANCISCA FARIAS BANEGAS </t>
  </si>
  <si>
    <t>IC-18281</t>
  </si>
  <si>
    <t xml:space="preserve">Fact#: 378848 Rec#: 21303 CATAGUA DELGADO JOSE ANTONIO </t>
  </si>
  <si>
    <t>IC-18280</t>
  </si>
  <si>
    <t xml:space="preserve">Fact#: 375728-378401 Rec#: 21302 VERA GUZMAN MARIA DOLORES </t>
  </si>
  <si>
    <t>IC-18279</t>
  </si>
  <si>
    <t xml:space="preserve">Fact#: 5702-5965 Rec#: 21301 INTRIAGO ALCIVAR DAISY ADRIANA </t>
  </si>
  <si>
    <t>IC-18278</t>
  </si>
  <si>
    <t xml:space="preserve">Fact#: 374948-377619 Rec#: 21300 AGUIRRE CIRIO RIGOBERTO FRANCISCO </t>
  </si>
  <si>
    <t>IC-18277</t>
  </si>
  <si>
    <t xml:space="preserve">Fact#: 379008 Rec#: 21299 FILUS S.A </t>
  </si>
  <si>
    <t>IC-18276</t>
  </si>
  <si>
    <t xml:space="preserve">Fact#: 379009 Rec#: 21298 FILUS S.A </t>
  </si>
  <si>
    <t>IC-18275</t>
  </si>
  <si>
    <t xml:space="preserve">Fact#: 371644-374325-377011 Rec#: 21297 MAGALY BETSABETH NAVARRETE LOOR </t>
  </si>
  <si>
    <t>IC-18274</t>
  </si>
  <si>
    <t xml:space="preserve">Fact#: 378830 Rec#: 21296 PENA LAVAYEN LUIS ALBERTO </t>
  </si>
  <si>
    <t>IC-18273</t>
  </si>
  <si>
    <t xml:space="preserve">Fact#: 373624 Rec#: 34963 RECICLA ELECTRONIC RECICLAJES RECICLAELECTRONIC S </t>
  </si>
  <si>
    <t>IC-18238</t>
  </si>
  <si>
    <t xml:space="preserve">Fact#: 376304-378989 Rec#: 34962 ANEMASA S.A. </t>
  </si>
  <si>
    <t>IC-18237</t>
  </si>
  <si>
    <t xml:space="preserve">Fact#: 374482-377160 Rec#: 34961 GALLEGOS ABARCA FILOMENA RUTH </t>
  </si>
  <si>
    <t>IC-18236</t>
  </si>
  <si>
    <t xml:space="preserve">Fact#: 378985 Rec#: 34960 AUTOMERCADO S.A. </t>
  </si>
  <si>
    <t>IC-18235</t>
  </si>
  <si>
    <t xml:space="preserve">Fact#: 378986 Rec#: 34959 AUTOMERCADO S.A. </t>
  </si>
  <si>
    <t>IC-18234</t>
  </si>
  <si>
    <t xml:space="preserve">Fact#: 375676-378349 Rec#: 34958 SOLEDISPA CHIPRE SANDRA GISELA </t>
  </si>
  <si>
    <t>IC-18233</t>
  </si>
  <si>
    <t xml:space="preserve">Fact#: 376770 Rec#: 34957 FERNANDO GABRIEL AVILES USCOCOVICH </t>
  </si>
  <si>
    <t>IC-18232</t>
  </si>
  <si>
    <t xml:space="preserve">Fact#: 375314-377981 Rec#: 21295 MACIAS GRACIA JOHNNY FRANCISCO </t>
  </si>
  <si>
    <t>IC-18272</t>
  </si>
  <si>
    <t xml:space="preserve">Fact#: 5611-5867-6129 Rec#: 21294 ACOSTA TOSCANO JENIFFER CAROLINA </t>
  </si>
  <si>
    <t>IC-18271</t>
  </si>
  <si>
    <t xml:space="preserve">Fact#: 375786-378455 Rec#: 21293 REDROBAN MORA MAXIMO PATRICIO </t>
  </si>
  <si>
    <t>IC-18270</t>
  </si>
  <si>
    <t xml:space="preserve">Fact#: 376701 Rec#: 21292 LIDIA JUDITH OJEDA RUIZ </t>
  </si>
  <si>
    <t>IC-18269</t>
  </si>
  <si>
    <t xml:space="preserve">Fact#: 372817-375474-378145 Rec#: 21291 MEZA PIN YESSICA PAOLA </t>
  </si>
  <si>
    <t>IC-18268</t>
  </si>
  <si>
    <t xml:space="preserve">Fact#: 5902-6168 Rec#: 21290 GARCIA GUERRERO SEGUNDO GUSTAVO </t>
  </si>
  <si>
    <t>IC-18267</t>
  </si>
  <si>
    <t xml:space="preserve">Fact#: 376031-378709 Rec#: 21289 GRIJALVA BARAHONA ELOY ALBERTO </t>
  </si>
  <si>
    <t>IC-18266</t>
  </si>
  <si>
    <t xml:space="preserve">Fact#: 376063-378740 Rec#: 21288 JIMENEZ CERVANTES HECTOR WILLIAM </t>
  </si>
  <si>
    <t>IC-18265</t>
  </si>
  <si>
    <t xml:space="preserve">Fact#: 5769-6031 Rec#: 21287 GUERRERO CASTRO ROSA ELVIRA </t>
  </si>
  <si>
    <t>IC-18264</t>
  </si>
  <si>
    <t xml:space="preserve">Fact#: 379211 Rec#: 21286 PAN ZI </t>
  </si>
  <si>
    <t>IC-18263</t>
  </si>
  <si>
    <t xml:space="preserve">Fact#: 379210 Rec#: 21285 PAN ZI </t>
  </si>
  <si>
    <t>IC-18262</t>
  </si>
  <si>
    <t xml:space="preserve">Fact#: 371378-374062-376753 Rec#: 21284 JULIO LUIS ESPARZA  MORAN </t>
  </si>
  <si>
    <t>IC-18261</t>
  </si>
  <si>
    <t xml:space="preserve">Fact#: 371375-374059-376750 Rec#: 21283 MARIA GERMANIA ZAMORA RUIZ </t>
  </si>
  <si>
    <t>IC-18260</t>
  </si>
  <si>
    <t xml:space="preserve">Fact#: 379180 Rec#: 21282 RENFID S.A.  </t>
  </si>
  <si>
    <t>IC-18259</t>
  </si>
  <si>
    <t xml:space="preserve">Fact#: 376072-378748 Rec#: 21281 MACHASILLA RUIZ KEVIN ALFONSO </t>
  </si>
  <si>
    <t>IC-18258</t>
  </si>
  <si>
    <t xml:space="preserve">Fact#: 374429-377112 Rec#: 21280 HOLGER ALFREDO TOMALA DE LA ROSA </t>
  </si>
  <si>
    <t>IC-18257</t>
  </si>
  <si>
    <t xml:space="preserve">Fact#: 373510-376149-378822 Rec#: 21279 SALAZAR MENDEZ LUCILA LIZBETH </t>
  </si>
  <si>
    <t>IC-18256</t>
  </si>
  <si>
    <t xml:space="preserve">Fact#: 375261-377929 Rec#: 21278 CASTRO SAENZ DIANA INDIRA </t>
  </si>
  <si>
    <t>IC-18255</t>
  </si>
  <si>
    <t xml:space="preserve">Fact#: 374752-377422 Rec#: 21277 SALEM ONETO MARIA AUXILIADORA </t>
  </si>
  <si>
    <t>IC-18254</t>
  </si>
  <si>
    <t xml:space="preserve">Fact#: 377659 Rec#: 21276 VALENCIA NIEVES BYRON BOLIVAR </t>
  </si>
  <si>
    <t>IC-18253</t>
  </si>
  <si>
    <t xml:space="preserve">Fact#: 376134-378807 Rec#: 21275 PIN PONCE NIEVE DOMINGO </t>
  </si>
  <si>
    <t>IC-18252</t>
  </si>
  <si>
    <t xml:space="preserve">Fact#: 374889-377558 Rec#: 21274 CASTILLO PAZMINO ANTHONI AARON </t>
  </si>
  <si>
    <t>IC-18251</t>
  </si>
  <si>
    <t xml:space="preserve">Fact#: 375448-378115 Rec#: 21273 LANDA SANCHEZ JAZMIN ALEXANDRA </t>
  </si>
  <si>
    <t>IC-18250</t>
  </si>
  <si>
    <t xml:space="preserve">Fact#: 379299 Rec#: 21272 KAT SUSPENSION AUTOMOTRIZ S.A.  </t>
  </si>
  <si>
    <t>IC-18249</t>
  </si>
  <si>
    <t xml:space="preserve">Fact#: 374517-377195 Rec#: 21271 CARLOS ENRIQUE PAZ FIALLOS </t>
  </si>
  <si>
    <t>IC-18248</t>
  </si>
  <si>
    <t xml:space="preserve">Fact#: 378579 Rec#: 21270 SOLORZANO MURILLO WILLIAM WILFRIDO </t>
  </si>
  <si>
    <t>IC-18247</t>
  </si>
  <si>
    <t xml:space="preserve">Fact#: 379042 Rec#: 21269 JOMALUNKA S.A </t>
  </si>
  <si>
    <t>IC-18246</t>
  </si>
  <si>
    <t xml:space="preserve">Fact#: 374287-376975 Rec#: 21268 GINGER LIZBETH GOMEZ CALDERON </t>
  </si>
  <si>
    <t>IC-18245</t>
  </si>
  <si>
    <t xml:space="preserve">Fact#: 378678 Rec#: 21267 BARZOLA ESPINOZA DORA AMALIA </t>
  </si>
  <si>
    <t>IC-18244</t>
  </si>
  <si>
    <t xml:space="preserve">Fact#: 374366-377052 Rec#: 21266 RICHARD VICENTE TORRES POVEDA </t>
  </si>
  <si>
    <t>IC-18243</t>
  </si>
  <si>
    <t xml:space="preserve">Fact#: 377434 Rec#: 21265 CAZAR ERAZO RODRIGO ARTURO </t>
  </si>
  <si>
    <t>IC-18242</t>
  </si>
  <si>
    <t xml:space="preserve">Fact#: 378565 Rec#: 21264 MARURI GUERRA RAUL ENRIQUE </t>
  </si>
  <si>
    <t>IC-18241</t>
  </si>
  <si>
    <t xml:space="preserve">Fact#: 377330 Rec#: 21263 CARRIEL DELGADO SIRLYS JADIRA </t>
  </si>
  <si>
    <t>IC-18240</t>
  </si>
  <si>
    <t xml:space="preserve">Fact#: 375442-378109 Rec#: 21262 PRECIADO SALVATIERRA PATRICIA PAOLA </t>
  </si>
  <si>
    <t>IC-18239</t>
  </si>
  <si>
    <t xml:space="preserve">Fact#: 378058 Rec#: 34956 CASTRO ESPINALES LUCELINA PRIMITIVA </t>
  </si>
  <si>
    <t>IC-18231</t>
  </si>
  <si>
    <t xml:space="preserve">Fact#: 375740-378413 Rec#: 34955 CORAIZACA RODRIGUEZ ROBINSON UBALDO </t>
  </si>
  <si>
    <t>IC-18230</t>
  </si>
  <si>
    <t xml:space="preserve">Fact#: 378905 Rec#: 34954 ASOCIACION DE PROPIETARIOS III ETAPA LONDRES </t>
  </si>
  <si>
    <t>IC-18229</t>
  </si>
  <si>
    <t xml:space="preserve">Fact#: 379129 Rec#: 34953 RAMIREZ TAMAYO ENMA MERCEDES </t>
  </si>
  <si>
    <t>IC-18228</t>
  </si>
  <si>
    <t xml:space="preserve">Fact#: 379134 Rec#: 34952 RAMIREZ TAMAYO ENMA MERCEDES </t>
  </si>
  <si>
    <t>IC-18227</t>
  </si>
  <si>
    <t xml:space="preserve">Fact#: 379032 Rec#: 34951 GAMFOOD S.A. </t>
  </si>
  <si>
    <t>IC-18226</t>
  </si>
  <si>
    <t xml:space="preserve">Fact#: 375353-378020 Rec#: 34950 LARA CHERE FREDY GONZALO </t>
  </si>
  <si>
    <t>IC-18225</t>
  </si>
  <si>
    <t xml:space="preserve">Fact#: 374142-376834 Rec#: 34949 RIOS ORELLANA INGRID DE LA CRUZ </t>
  </si>
  <si>
    <t>IC-18224</t>
  </si>
  <si>
    <t xml:space="preserve">Fact#: 378937 Rec#: 34948 SOLUCIONES SEGURAS S.A </t>
  </si>
  <si>
    <t>IC-18186</t>
  </si>
  <si>
    <t>N/D PACIFICO CANCELACION DE FACTURA#2735495 DATAFAST CIA LTDA</t>
  </si>
  <si>
    <t xml:space="preserve">Fact#: 378560 Rec#: 21261 VILLACIS DE LA CADENA TEODORA </t>
  </si>
  <si>
    <t>IC-18177</t>
  </si>
  <si>
    <t xml:space="preserve">Fact#: 5703-5966 Rec#: 21260 GARCIA RAMOS JOSE RIGOBERTO </t>
  </si>
  <si>
    <t>IC-18176</t>
  </si>
  <si>
    <t xml:space="preserve">Fact#: 375164-377833 Rec#: 21259 ZAVALA TORO CRUZ SISIBEL </t>
  </si>
  <si>
    <t>IC-18175</t>
  </si>
  <si>
    <t xml:space="preserve">Fact#: 374939-377608 Rec#: 21258 MINA MONTANO JUVER RUBEN </t>
  </si>
  <si>
    <t>IC-18174</t>
  </si>
  <si>
    <t xml:space="preserve">Fact#: 378085 Rec#: 21257 MONTEALEGRE PEDRO JOAQUIN </t>
  </si>
  <si>
    <t>IC-18173</t>
  </si>
  <si>
    <t xml:space="preserve">Fact#: 378880 Rec#: 21256 RODRIGUEZ CASTRO JESSICA VANESA </t>
  </si>
  <si>
    <t>IC-18172</t>
  </si>
  <si>
    <t xml:space="preserve">Fact#: 374327-377013 Rec#: 21255 RUBEN ESTEBAN URRUTIA VINUEZA </t>
  </si>
  <si>
    <t>IC-18171</t>
  </si>
  <si>
    <t xml:space="preserve">Fact#: 375068-377738 Rec#: 34947 GUERRERO RENDON VICTORIA EDITA </t>
  </si>
  <si>
    <t>IC-18170</t>
  </si>
  <si>
    <t xml:space="preserve">Fact#: 376860 Rec#: 34946 HUGO RENE LUNA </t>
  </si>
  <si>
    <t>IC-18169</t>
  </si>
  <si>
    <t xml:space="preserve">Fact#: 376969 Rec#: 34945 CINDY LORENA BAJAÑA BELTRAN </t>
  </si>
  <si>
    <t>IC-18168</t>
  </si>
  <si>
    <t xml:space="preserve">Fact#: 376351-379036 Rec#: 34944 EDGAR MARCELO MERA VASQUEZ </t>
  </si>
  <si>
    <t>IC-18167</t>
  </si>
  <si>
    <t xml:space="preserve">Fact#: 375574-378246 Rec#: 34943 IRIGOYEN NEGRON MARIA TERESA </t>
  </si>
  <si>
    <t>IC-18166</t>
  </si>
  <si>
    <t xml:space="preserve">Fact#: 376645-379323 Rec#: 34942 MAYADIV S.A.  </t>
  </si>
  <si>
    <t>IC-18165</t>
  </si>
  <si>
    <t xml:space="preserve">Fact#: 376667 Rec#: 34941 BLUEXPRESS S A S  </t>
  </si>
  <si>
    <t>IC-18164</t>
  </si>
  <si>
    <t xml:space="preserve">Fact#: 378367 Rec#: 34940 GILBERT SILVA CECILIA MARIA </t>
  </si>
  <si>
    <t>IC-18163</t>
  </si>
  <si>
    <t xml:space="preserve">Fact#: 379219 Rec#: 34939 MÜLLER CARDENAS MICHAEL </t>
  </si>
  <si>
    <t>IC-18162</t>
  </si>
  <si>
    <t xml:space="preserve">Fact#: 376883 Rec#: 34938 GRACIELA GUADALUPE MEREJILDO VERA </t>
  </si>
  <si>
    <t>IC-18161</t>
  </si>
  <si>
    <t xml:space="preserve">Fact#: 376970 Rec#: 34937 MIRIAM ANTONIETA MARIDUEÑA VALENZUELA </t>
  </si>
  <si>
    <t>IC-18160</t>
  </si>
  <si>
    <t xml:space="preserve">Fact#: 376704 Rec#: 34936 GIOVANNY NARVAEZ PORTILLA </t>
  </si>
  <si>
    <t>IC-18159</t>
  </si>
  <si>
    <t xml:space="preserve">Fact#: 378902 Rec#: 34935 ASOC. PRO. NEW YORK 12 DE SEPTIEMBRE </t>
  </si>
  <si>
    <t>IC-18158</t>
  </si>
  <si>
    <t xml:space="preserve">Fact#: 378898 Rec#: 34934 ASOC. PRO. NEW YORK 12 DE SEPTIEMBRE </t>
  </si>
  <si>
    <t>IC-18157</t>
  </si>
  <si>
    <t xml:space="preserve">Fact#: 379121 Rec#: 34933 SERVICIO &amp; MANTENIMIENTO INDUSTRIAL MANSEINSAJAB S.A </t>
  </si>
  <si>
    <t>IC-18156</t>
  </si>
  <si>
    <t xml:space="preserve">Fact#: 376690 Rec#: 34932 ROBERTO MUZZIO NARANJO </t>
  </si>
  <si>
    <t>IC-18155</t>
  </si>
  <si>
    <t xml:space="preserve">Fact#: 375240-377908 Rec#: 21254 MEDINA MORA IVAN ALEXANDER </t>
  </si>
  <si>
    <t>IC-18089</t>
  </si>
  <si>
    <t xml:space="preserve">Fact#: 375246-377914 Rec#: 21253 LOPEZ HERRERA FRANKLIN RIGOBERTO </t>
  </si>
  <si>
    <t>IC-18088</t>
  </si>
  <si>
    <t xml:space="preserve">Fact#: 377354 Rec#: 21252 MERCHAN  PEREZ FABIAN BERNARDINO </t>
  </si>
  <si>
    <t>IC-18087</t>
  </si>
  <si>
    <t xml:space="preserve">Fact#: 377932 Rec#: 21251 CABRERA GOMEZ MARTHA INES </t>
  </si>
  <si>
    <t>IC-18086</t>
  </si>
  <si>
    <t xml:space="preserve">Fact#: 376881 Rec#: 21250 JULIO CESAR MONCAYO CRESPIN </t>
  </si>
  <si>
    <t>IC-18085</t>
  </si>
  <si>
    <t xml:space="preserve">Fact#: 377829 Rec#: 21249 REYES PINCAY JORGE VICTOR </t>
  </si>
  <si>
    <t>IC-18084</t>
  </si>
  <si>
    <t xml:space="preserve">Fact#: 372764-375426-378094 Rec#: 21248 CABEZAS QUINONEZ LEONELA KATHERINE </t>
  </si>
  <si>
    <t>IC-18083</t>
  </si>
  <si>
    <t xml:space="preserve">Fact#: 371740-374415-377098 Rec#: 21247 MATILDE PILAR MORA QUIROZ </t>
  </si>
  <si>
    <t>IC-18082</t>
  </si>
  <si>
    <t xml:space="preserve">Fact#: 372833-375490-378161 Rec#: 21246 VALLEJO MEDRANDA YURI MAURICIO </t>
  </si>
  <si>
    <t>IC-18081</t>
  </si>
  <si>
    <t xml:space="preserve">Fact#: 373939-376620-379298 Rec#: 21245 MAXIPAPER S.A </t>
  </si>
  <si>
    <t>IC-18080</t>
  </si>
  <si>
    <t xml:space="preserve">Fact#: 378338 Rec#: 21244 GUARANDA MERCHAN NIEVE GRACIELA  </t>
  </si>
  <si>
    <t>IC-18079</t>
  </si>
  <si>
    <t xml:space="preserve">Fact#: 377022 Rec#: 21243 ULISES MARTIN VARGAS FIGUEROA </t>
  </si>
  <si>
    <t>IC-18078</t>
  </si>
  <si>
    <t xml:space="preserve">Fact#: 377364 Rec#: 21242 SANCHEZ CARRIEL NARCISA DE JESUS </t>
  </si>
  <si>
    <t>IC-18077</t>
  </si>
  <si>
    <t xml:space="preserve">Fact#: 377083 Rec#: 21241 MICHAEL MAURICIO MORLA MERO </t>
  </si>
  <si>
    <t>IC-18076</t>
  </si>
  <si>
    <t xml:space="preserve">Fact#: 376162-378836 Rec#: 21240 BHURANI SUMEET </t>
  </si>
  <si>
    <t>IC-18075</t>
  </si>
  <si>
    <t xml:space="preserve">Fact#: 374315-377002 Rec#: 21239 UBALDO HELIODORO MOTOCHE MEDINA </t>
  </si>
  <si>
    <t>IC-18074</t>
  </si>
  <si>
    <t xml:space="preserve">Fact#: 376170-378843 Rec#: 21238 BARRAGAN VELASCO JESUS DAVID </t>
  </si>
  <si>
    <t>IC-18073</t>
  </si>
  <si>
    <t xml:space="preserve">Fact#: 375493-378164 Rec#: 21237 LAINEZ FRANCO MILDRED BETSABE </t>
  </si>
  <si>
    <t>IC-18072</t>
  </si>
  <si>
    <t xml:space="preserve">Fact#: 378004 Rec#: 21236 LOPEZ MALDONADO CARLOS ROLANDO </t>
  </si>
  <si>
    <t>IC-18071</t>
  </si>
  <si>
    <t xml:space="preserve">Fact#: 378559 Rec#: 21235 HEINERT VILLACIS LEONARDO ANTONIO </t>
  </si>
  <si>
    <t>IC-18070</t>
  </si>
  <si>
    <t xml:space="preserve">Fact#: 374579-375485 Rec#: 34879 ANGEL ROGELIO PUMA MEDINA </t>
  </si>
  <si>
    <t>IC-18049</t>
  </si>
  <si>
    <t xml:space="preserve">Fact#: 374028-376717 Rec#: 34878 MANUEL ALFREDO MENDOZA RODRIGUEZ </t>
  </si>
  <si>
    <t>IC-18048</t>
  </si>
  <si>
    <t xml:space="preserve">Fact#: 376446-376461-376462-376463 Rec#: 34877 RUIZ ROMAN ROMMEL ELIAS </t>
  </si>
  <si>
    <t>IC-18046</t>
  </si>
  <si>
    <t xml:space="preserve">Fact#: 378001 Rec#: 34876 GABINO MIRANDA DAVID EDUARDO </t>
  </si>
  <si>
    <t>IC-18045</t>
  </si>
  <si>
    <t>Fact#: 376681 Rec#: 34875 OTECEL</t>
  </si>
  <si>
    <t>IC-18041</t>
  </si>
  <si>
    <t xml:space="preserve">Fact#: 377121 Rec#: 21234 KATTIA MARIA JOSEFINA CARDENAS FREIRE </t>
  </si>
  <si>
    <t>IC-17760</t>
  </si>
  <si>
    <t xml:space="preserve">Fact#: 378127 Rec#: 21233 MITE LOPEZ JESSICA ALEXANDRA </t>
  </si>
  <si>
    <t>IC-17759</t>
  </si>
  <si>
    <t xml:space="preserve">Fact#: 378292 Rec#: 21232 SANCHEZ MENDOZA ANA ADELA </t>
  </si>
  <si>
    <t>IC-17758</t>
  </si>
  <si>
    <t xml:space="preserve">Fact#: 5888-6156 Rec#: 21231 RODRIGUEZ GUEVARA MARIA AUGUSTA </t>
  </si>
  <si>
    <t>IC-17757</t>
  </si>
  <si>
    <t xml:space="preserve">Fact#: 375320-377987 Rec#: 21230 LAUZO MARISCAL MANUEL DAVID </t>
  </si>
  <si>
    <t>IC-17756</t>
  </si>
  <si>
    <t xml:space="preserve">Fact#: 374418-377101 Rec#: 21229 TEODOMIRO MAYO </t>
  </si>
  <si>
    <t>IC-17755</t>
  </si>
  <si>
    <t xml:space="preserve">Fact#: 6084 Rec#: 21228 PEÑARANDA VILLALTA JORGE ABRAHAN </t>
  </si>
  <si>
    <t>IC-17754</t>
  </si>
  <si>
    <t xml:space="preserve">Fact#: 378762 Rec#: 21227 LOPEZ INTRIAGO MARIA MICHELLE </t>
  </si>
  <si>
    <t>IC-17753</t>
  </si>
  <si>
    <t xml:space="preserve">Fact#: 6151 Rec#: 34872 CABEZAS GUERRA MARIA DEL CARMEN </t>
  </si>
  <si>
    <t>IC-17999</t>
  </si>
  <si>
    <t xml:space="preserve">Fact#: 374628 Rec#: 34871 ORTIZ CARRILLO ROBERTO JAVIER </t>
  </si>
  <si>
    <t>IC-17992</t>
  </si>
  <si>
    <t xml:space="preserve">Fact#: 378578 Rec#: 34870 DE LA ROSA RIOS JULIO ENRIQUE </t>
  </si>
  <si>
    <t>IC-17969</t>
  </si>
  <si>
    <t xml:space="preserve">Fact#: 375111-377779 Rec#: 21226 ROVELLO VALENCIA JOSE ROMAN </t>
  </si>
  <si>
    <t>IC-17752</t>
  </si>
  <si>
    <t xml:space="preserve">Fact#: 374682-377351 Rec#: 21225 MURILLO MIRANDA GUILLERMO XAVIER </t>
  </si>
  <si>
    <t>IC-17751</t>
  </si>
  <si>
    <t xml:space="preserve">Fact#: 375981-378656 Rec#: 21224 COELLO BONES PORFIRIA PETITA </t>
  </si>
  <si>
    <t>IC-17750</t>
  </si>
  <si>
    <t xml:space="preserve">Fact#: 371913-374586-377262 Rec#: 21223 CARLOS FERNANDO BERMELLO MEZA </t>
  </si>
  <si>
    <t>IC-17749</t>
  </si>
  <si>
    <t xml:space="preserve">Fact#: 378357 Rec#: 21222 PACHECO SOLEDISPA BORIS ALEXIS </t>
  </si>
  <si>
    <t>IC-17748</t>
  </si>
  <si>
    <t xml:space="preserve">Fact#: 376656-379334 Rec#: 21221 VIERA ROBLES MIGUEL ESTEFANO </t>
  </si>
  <si>
    <t>IC-17747</t>
  </si>
  <si>
    <t xml:space="preserve">Fact#: 369527-372199-374865 Rec#: 21220 PENAFIEL TAPIA FRANCISCO MIGUEL </t>
  </si>
  <si>
    <t>IC-17746</t>
  </si>
  <si>
    <t xml:space="preserve">Fact#: 377249 Rec#: 21219 GABRIEL CLEMENTE MEJIA MATA </t>
  </si>
  <si>
    <t>IC-17745</t>
  </si>
  <si>
    <t xml:space="preserve">Fact#: 5994 Rec#: 21218 CRUZ JOSE AMABLE </t>
  </si>
  <si>
    <t>IC-17744</t>
  </si>
  <si>
    <t xml:space="preserve">Fact#: 373072-375724-378397 Rec#: 21217 LINO VILLEGAS ANGEL ALFONSO </t>
  </si>
  <si>
    <t>IC-17743</t>
  </si>
  <si>
    <t xml:space="preserve">Fact#: 375301-377968 Rec#: 21216 JIMENEZ BARBERAN DANIELA JESSICA </t>
  </si>
  <si>
    <t>IC-17742</t>
  </si>
  <si>
    <t xml:space="preserve">Fact#: 374930-377600 Rec#: 21215 ALVARADO HOLGUIN HENRRY EDUARDO </t>
  </si>
  <si>
    <t>IC-17741</t>
  </si>
  <si>
    <t xml:space="preserve">Fact#: 358182-363262-365855 Rec#: 21214 TOPFOOD CIA. LTDA. </t>
  </si>
  <si>
    <t>IC-17740</t>
  </si>
  <si>
    <t xml:space="preserve">Fact#: 360717-363261-365854 Rec#: 21213 TOPFOOD CIA. LTDA. </t>
  </si>
  <si>
    <t>IC-17739</t>
  </si>
  <si>
    <t xml:space="preserve">Fact#: 375428-378096 Rec#: 21212 RIZZO BASTIDAS CECILIA ELIZABETH </t>
  </si>
  <si>
    <t>IC-17738</t>
  </si>
  <si>
    <t xml:space="preserve">Fact#: 374820-377492 Rec#: 21211 MORA URRUTIA MACARENA IVONNE </t>
  </si>
  <si>
    <t>IC-17737</t>
  </si>
  <si>
    <t xml:space="preserve">Fact#: 375242-377910 Rec#: 21210 SOLARTE SOLARTE HERNEY SEBASTIAN </t>
  </si>
  <si>
    <t>IC-17736</t>
  </si>
  <si>
    <t xml:space="preserve">Fact#: 369837-372499-375165 Rec#: 21209 LUCAS VALAREZO CRISTINA EVELIN </t>
  </si>
  <si>
    <t>IC-17735</t>
  </si>
  <si>
    <t xml:space="preserve">Fact#: 374553-377230 Rec#: 21208 ESMERALDA MARITZA ALVARADO SEGURA </t>
  </si>
  <si>
    <t>IC-17734</t>
  </si>
  <si>
    <t xml:space="preserve">Fact#: 376044-378719 Rec#: 21207 VERA PISPIRA WILSON ALBERTO </t>
  </si>
  <si>
    <t>IC-17733</t>
  </si>
  <si>
    <t xml:space="preserve">Fact#: 375931-378591 Rec#: 21206 PONCE SILVA ROBERTO OSWALDO </t>
  </si>
  <si>
    <t>IC-17732</t>
  </si>
  <si>
    <t xml:space="preserve">Fact#: 376192-378863 Rec#: 21205 SUAREZ UBE VICTORIA DE JESUS </t>
  </si>
  <si>
    <t>IC-17731</t>
  </si>
  <si>
    <t>VISA - MASTERCARD - PACIFICARD CANCELACION DEBITO TARJEATS GUAYAQUIL- PAGO DE FACT 377139- 378183- 378170- 378853- 378521- 377310- 376938- 378311- 378875- 378205- 6079- 378660- 377143- 378945- 379016- 379017- 379026 POR DEP EN CTA # DOC 1945</t>
  </si>
  <si>
    <t>AMERICAN EXPRESS CANCELACION DEBITO TARJEATS GUAYAQUIL- PAGO DE FACT 368131- 370741- 373396- 378291- 378261- 374438- 377119- 377949- 378064- 378342- 377954- 378883- 378023- 378235- 377319- 377857- 378363- 378450- 378512- 378669- 378789- 378142- 376929</t>
  </si>
  <si>
    <t>VISA - MASTERCARD - PACIFICARD CANCELACION DEBITO TARJETAS GUAYAQUIL- PAGO DE FACT 378697</t>
  </si>
  <si>
    <t>Fact#: 373992 Rec#: 35116 EMPRESA PUBLICA MUNICIPAL DE TELECOMUNICACIONES, AGUA POTABLE, ALCANTARILLADO Y SANEAMIENTO DE CUENCA. ETAPA EP.</t>
  </si>
  <si>
    <t>IC-19303</t>
  </si>
  <si>
    <t xml:space="preserve">Fact#: 374638-377312 Rec#: 34931 QUINTO BAZAN JOHNN HENRY </t>
  </si>
  <si>
    <t>IC-18154</t>
  </si>
  <si>
    <t xml:space="preserve">Fact#: 377061 Rec#: 34930 MARIA FERNANDA GONZALEZ MITE </t>
  </si>
  <si>
    <t>IC-18153</t>
  </si>
  <si>
    <t xml:space="preserve">Fact#: 379099 Rec#: 34929 R.C.N CONSTRUCIONES S.A </t>
  </si>
  <si>
    <t>IC-18152</t>
  </si>
  <si>
    <t xml:space="preserve">Fact#: 379098 Rec#: 34928 R.C.N CONSTRUCIONES S.A </t>
  </si>
  <si>
    <t>IC-18151</t>
  </si>
  <si>
    <t xml:space="preserve">Fact#: 377471 Rec#: 34927 SOXO QUICHIMBO IVONNE ALEXANDRA </t>
  </si>
  <si>
    <t>IC-18150</t>
  </si>
  <si>
    <t xml:space="preserve">Fact#: 374093-376785 Rec#: 34926 HUGO ANTONIO SALMERON ACOSTA </t>
  </si>
  <si>
    <t>IC-18149</t>
  </si>
  <si>
    <t xml:space="preserve">Fact#: 373778-376460-379143 Rec#: 34925 ADUANOVACORP S.A.  </t>
  </si>
  <si>
    <t>IC-18148</t>
  </si>
  <si>
    <t xml:space="preserve">Fact#: 376800 Rec#: 34924 CARMEN NARCISA  JURADO PAREDES </t>
  </si>
  <si>
    <t>IC-18147</t>
  </si>
  <si>
    <t xml:space="preserve">Fact#: 376863 Rec#: 34923 VILLAO JURADO ANDREA BELEN </t>
  </si>
  <si>
    <t>IC-18146</t>
  </si>
  <si>
    <t xml:space="preserve">Fact#: 378908 Rec#: 34922 AUTOMEKANO CIA. LTDA </t>
  </si>
  <si>
    <t>IC-18145</t>
  </si>
  <si>
    <t xml:space="preserve">Fact#: 379094 Rec#: 34921 RITOMI S.A. </t>
  </si>
  <si>
    <t>IC-18144</t>
  </si>
  <si>
    <t xml:space="preserve">Fact#: 379050 Rec#: 34920 RITOMI S.A. </t>
  </si>
  <si>
    <t>IC-18143</t>
  </si>
  <si>
    <t xml:space="preserve">Fact#: 379010 Rec#: 34919 WILMER JONAS MEJIA LEON </t>
  </si>
  <si>
    <t>IC-18142</t>
  </si>
  <si>
    <t xml:space="preserve">Fact#: 379313 Rec#: 34918 MAURA LOOR STALYN ADOLFO </t>
  </si>
  <si>
    <t>IC-18141</t>
  </si>
  <si>
    <t xml:space="preserve">Fact#: 378992 Rec#: 34917 DUPROCSA S.A. </t>
  </si>
  <si>
    <t>IC-18140</t>
  </si>
  <si>
    <t xml:space="preserve">Fact#: 378983 Rec#: 34916 BELLUSCIO S.A. </t>
  </si>
  <si>
    <t>IC-18139</t>
  </si>
  <si>
    <t xml:space="preserve">Fact#: 379080 Rec#: 34915 INDUVERIKA S.A. </t>
  </si>
  <si>
    <t>IC-18138</t>
  </si>
  <si>
    <t xml:space="preserve">Fact#: 377196 Rec#: 34914 RICARDO PABLO FALCONI DUEÑAS </t>
  </si>
  <si>
    <t>IC-18137</t>
  </si>
  <si>
    <t xml:space="preserve">Fact#: 377025 Rec#: 34913 ANTONIO IGNACIO ARTEAGA FERAUD </t>
  </si>
  <si>
    <t>IC-18136</t>
  </si>
  <si>
    <t xml:space="preserve">Fact#: 376791 Rec#: 34912 FRANKLIN JOAQUIN  DOMINGUEZ VARGAS </t>
  </si>
  <si>
    <t>IC-18135</t>
  </si>
  <si>
    <t xml:space="preserve">Fact#: 377891 Rec#: 34911 ZULVY BEDON LAGOS </t>
  </si>
  <si>
    <t>IC-18134</t>
  </si>
  <si>
    <t xml:space="preserve">Fact#: 377571 Rec#: 34910 CASTILLO PALMA DANIEL ALFREDO </t>
  </si>
  <si>
    <t>IC-18133</t>
  </si>
  <si>
    <t xml:space="preserve">Fact#: 378033 Rec#: 34909 JOSE FRANCISCO  FERNANDEZ   ESPINOZA </t>
  </si>
  <si>
    <t>IC-18132</t>
  </si>
  <si>
    <t xml:space="preserve">Fact#: 376833 Rec#: 34908 CARLOS ALBERTO RENDON PALMA </t>
  </si>
  <si>
    <t>IC-18131</t>
  </si>
  <si>
    <t xml:space="preserve">Fact#: 376685 Rec#: 34907 EVA MARIA VINUEZA OCAÑA </t>
  </si>
  <si>
    <t>IC-18130</t>
  </si>
  <si>
    <t xml:space="preserve">Fact#: 376849 Rec#: 34906 TERESA DE LA CRUZ TOSCANO BRITO </t>
  </si>
  <si>
    <t>IC-18129</t>
  </si>
  <si>
    <t xml:space="preserve">Fact#: 376913 Rec#: 34905 LUIS CARLOS ABAD YCAZA </t>
  </si>
  <si>
    <t>IC-18128</t>
  </si>
  <si>
    <t xml:space="preserve">Fact#: 377699 Rec#: 34904 CANDO REYES JOSE MAURICIO </t>
  </si>
  <si>
    <t>IC-18127</t>
  </si>
  <si>
    <t xml:space="preserve">Fact#: 376697 Rec#: 34903 GISELLE MARIELA CLEMENTE VERA </t>
  </si>
  <si>
    <t>IC-18126</t>
  </si>
  <si>
    <t xml:space="preserve">Fact#: 376699 Rec#: 34902 JAIRO ALBERTO GOMEZ COELLO </t>
  </si>
  <si>
    <t>IC-18125</t>
  </si>
  <si>
    <t xml:space="preserve">Fact#: 377524 Rec#: 34901 ESPANA BAJANA STEFANIA ELIZABETH </t>
  </si>
  <si>
    <t>IC-18124</t>
  </si>
  <si>
    <t xml:space="preserve">Fact#: 376905 Rec#: 34900 LUIS EDUARDO SANCHEZ TIMM </t>
  </si>
  <si>
    <t>IC-18123</t>
  </si>
  <si>
    <t xml:space="preserve">Fact#: 376963 Rec#: 34899 JUAN XAVIER BENEDETI RIPALDA </t>
  </si>
  <si>
    <t>IC-18122</t>
  </si>
  <si>
    <t xml:space="preserve">Fact#: 377687 Rec#: 34898 PERALTA BENITEZ ROBERTO ELIAS </t>
  </si>
  <si>
    <t>IC-18121</t>
  </si>
  <si>
    <t xml:space="preserve">Fact#: 376788 Rec#: 34897 FAUSTO EDUARDO  CARBO RIVERA </t>
  </si>
  <si>
    <t>IC-18120</t>
  </si>
  <si>
    <t xml:space="preserve">Fact#: 377156 Rec#: 34896 CARLOS ADALBERTO SALAVARRIA PALMA </t>
  </si>
  <si>
    <t>IC-18119</t>
  </si>
  <si>
    <t xml:space="preserve">Fact#: 374056-376747 Rec#: 34895 LUIS CESAR GAMARRA GONZALES </t>
  </si>
  <si>
    <t>IC-18118</t>
  </si>
  <si>
    <t xml:space="preserve">Fact#: 377783 Rec#: 34894 SUSANA HERMELINDA ANALUISA HARO </t>
  </si>
  <si>
    <t>IC-18117</t>
  </si>
  <si>
    <t xml:space="preserve">Fact#: 377742 Rec#: 34893 VINUEZA GARCIA EDISON EDUARDO </t>
  </si>
  <si>
    <t>IC-18116</t>
  </si>
  <si>
    <t xml:space="preserve">Fact#: 376768 Rec#: 34892 PAULA JESUS SALAZAR MACIAS </t>
  </si>
  <si>
    <t>IC-18115</t>
  </si>
  <si>
    <t xml:space="preserve">Fact#: 377361 Rec#: 34891 GILBERT SILVA CECILIA MARIA </t>
  </si>
  <si>
    <t>IC-18114</t>
  </si>
  <si>
    <t xml:space="preserve">Fact#: 378116 Rec#: 34890 NIEVES RODRIGUEZ JORGE ELIECER </t>
  </si>
  <si>
    <t>IC-18113</t>
  </si>
  <si>
    <t xml:space="preserve">Fact#: 376711 Rec#: 34889 ISABEL ROSARIO QUINDE SORIANO </t>
  </si>
  <si>
    <t>IC-18112</t>
  </si>
  <si>
    <t xml:space="preserve">Fact#: 376896 Rec#: 34888 GISELLA MARIA YUNES ANDRADE </t>
  </si>
  <si>
    <t>IC-18111</t>
  </si>
  <si>
    <t xml:space="preserve">Fact#: 376735 Rec#: 34887 MONICA CRIOLLO SALAZAR </t>
  </si>
  <si>
    <t>IC-18110</t>
  </si>
  <si>
    <t xml:space="preserve">Fact#: 377069 Rec#: 34886 CARLOS BENJAMIN ROSALES PINO </t>
  </si>
  <si>
    <t>IC-18109</t>
  </si>
  <si>
    <t xml:space="preserve">Fact#: 376976 Rec#: 34885 GUILLERMO ELOY SERRANO GOMEZ </t>
  </si>
  <si>
    <t>IC-18108</t>
  </si>
  <si>
    <t xml:space="preserve">Fact#: 376741 Rec#: 34884 JOSE JOAQUIN OLMEDO CASTELLO </t>
  </si>
  <si>
    <t>IC-18107</t>
  </si>
  <si>
    <t xml:space="preserve">Fact#: 376827 Rec#: 34883 ANA LUCRECIA  CABRERA GARCIA </t>
  </si>
  <si>
    <t>IC-18106</t>
  </si>
  <si>
    <t xml:space="preserve">Fact#: 370810-373525-376214 Rec#: 34882 EFFICACITAS CONSULTORA CIA.LTDA. </t>
  </si>
  <si>
    <t>IC-18105</t>
  </si>
  <si>
    <t xml:space="preserve">Fact#: 370812-373527-376216 Rec#: 34881 EFFICACITAS CONSULTORA CIA.LTDA. </t>
  </si>
  <si>
    <t>IC-18104</t>
  </si>
  <si>
    <t xml:space="preserve">Fact#: 370811-373526-376215 Rec#: 34880 EFFICACITAS CONSULTORA CIA.LTDA. </t>
  </si>
  <si>
    <t>IC-18103</t>
  </si>
  <si>
    <t xml:space="preserve">Fact#: 378966-378967 Rec#: 34869 REFRIGERACIÓN INDUSTRIAL CORNEJO REFRICOR-EC CIA. </t>
  </si>
  <si>
    <t>IC-17949</t>
  </si>
  <si>
    <t xml:space="preserve">Fact#: 377487 Rec#: 21204 MENDEZ VILLON CARMEN MARISOL </t>
  </si>
  <si>
    <t>IC-17730</t>
  </si>
  <si>
    <t xml:space="preserve">Fact#: 372604-375272-377940 Rec#: 21203 ARBOLEDA CORTEZ CRUZ </t>
  </si>
  <si>
    <t>IC-17729</t>
  </si>
  <si>
    <t xml:space="preserve">Fact#: 375122-377790 Rec#: 21202 PARRALES CABRERA TEOFILO CELESTINO </t>
  </si>
  <si>
    <t>IC-17728</t>
  </si>
  <si>
    <t xml:space="preserve">Fact#: 377837 Rec#: 21201 BHURANI SUMEET </t>
  </si>
  <si>
    <t>IC-17727</t>
  </si>
  <si>
    <t xml:space="preserve">Fact#: 374770-377440 Rec#: 21200 DE LA O CHACON JOSEPH CHRISTIAN </t>
  </si>
  <si>
    <t>IC-17726</t>
  </si>
  <si>
    <t xml:space="preserve">Fact#: 375938-378599 Rec#: 21199 SARANGO VALDIVIEZO JENY ELIZABETH </t>
  </si>
  <si>
    <t>IC-17725</t>
  </si>
  <si>
    <t xml:space="preserve">Fact#: 377322 Rec#: 21198 SUAREZ MAGALLANES JULIO ALFONSO </t>
  </si>
  <si>
    <t>IC-17724</t>
  </si>
  <si>
    <t xml:space="preserve">Fact#: 376958 Rec#: 21197 NUBIA CICELY LOPEZ CONTRERAS </t>
  </si>
  <si>
    <t>IC-17723</t>
  </si>
  <si>
    <t xml:space="preserve">Fact#: 376781 Rec#: 21196 MARCOS ALFREDO CHANG HI FONG </t>
  </si>
  <si>
    <t>IC-17722</t>
  </si>
  <si>
    <t xml:space="preserve">Fact#: 373242-375898-378561 Rec#: 21195 VILLAMAR ARROLLO DOLORES MARGARITA </t>
  </si>
  <si>
    <t>IC-17721</t>
  </si>
  <si>
    <t xml:space="preserve">Fact#: 377375 Rec#: 21194 GOMEZ LOPEZ SAMUEL ELEODORO </t>
  </si>
  <si>
    <t>IC-17720</t>
  </si>
  <si>
    <t xml:space="preserve">Fact#: 377060 Rec#: 21193 JAVIER ENRIQUE ARTEAGA MENENDEZ </t>
  </si>
  <si>
    <t>IC-17719</t>
  </si>
  <si>
    <t xml:space="preserve">Fact#: 374428-377111 Rec#: 21192 JORJY JIMY RIVERA MONTIEL </t>
  </si>
  <si>
    <t>IC-17718</t>
  </si>
  <si>
    <t xml:space="preserve">Fact#: 377592 Rec#: 21191 YUMBLA MENDIETA MONICA ELIZABETH </t>
  </si>
  <si>
    <t>IC-17717</t>
  </si>
  <si>
    <t xml:space="preserve">Fact#: 375259-377927 Rec#: 21190 PONCE CARRIEL BRENDA LIZETH </t>
  </si>
  <si>
    <t>IC-17716</t>
  </si>
  <si>
    <t xml:space="preserve">Fact#: 372012-374684-377353 Rec#: 21189 RAMIREZ ROJAS  RONNEY RAFAEL </t>
  </si>
  <si>
    <t>IC-17715</t>
  </si>
  <si>
    <t xml:space="preserve">Fact#: 374681-377350 Rec#: 21188 MARQUEZ CABRERA EDINSON JAVIER </t>
  </si>
  <si>
    <t>IC-17714</t>
  </si>
  <si>
    <t xml:space="preserve">Fact#: 377324 Rec#: 21187 MORALES CASTRO SAMUEL </t>
  </si>
  <si>
    <t>IC-17713</t>
  </si>
  <si>
    <t xml:space="preserve">Fact#: 375725-378398 Rec#: 21186 MACIAS SUAREZ ANA ROSA </t>
  </si>
  <si>
    <t>IC-17712</t>
  </si>
  <si>
    <t xml:space="preserve">Fact#: 377795 Rec#: 21185 MALDONADO VILLAMAR HUMBERTO MARTIN </t>
  </si>
  <si>
    <t>IC-17711</t>
  </si>
  <si>
    <t xml:space="preserve">Fact#: 376139-378812 Rec#: 21184 SOLIS PEÑA HUMBERTO OSWALDO </t>
  </si>
  <si>
    <t>IC-17710</t>
  </si>
  <si>
    <t xml:space="preserve">Fact#: 379169 Rec#: 21183 SOLIS REYES OMAR MICHAEL </t>
  </si>
  <si>
    <t>IC-17709</t>
  </si>
  <si>
    <t xml:space="preserve">Fact#: 374323-377009 Rec#: 21182 ANGELICA KATTY CALDERON BARRIOS </t>
  </si>
  <si>
    <t>IC-17708</t>
  </si>
  <si>
    <t xml:space="preserve">Fact#: 377261 Rec#: 21181 ADRIANA VALENTINA DONOSO SANCHEZ </t>
  </si>
  <si>
    <t>IC-17707</t>
  </si>
  <si>
    <t xml:space="preserve">Fact#: 375709-378381 Rec#: 21180 MATEO SANTILLAN FERNANDO XAVIER </t>
  </si>
  <si>
    <t>IC-17706</t>
  </si>
  <si>
    <t xml:space="preserve">Fact#: 377771 Rec#: 21179 FLORES GORDILLO LUIS EDUARDO </t>
  </si>
  <si>
    <t>IC-17705</t>
  </si>
  <si>
    <t xml:space="preserve">Fact#: 372356-375024-377694 Rec#: 21178 BOLANO HURTADO SUGEY MERY </t>
  </si>
  <si>
    <t>IC-17704</t>
  </si>
  <si>
    <t xml:space="preserve">Fact#: 374372-377058 Rec#: 21177 BERNABE LEONEL MARCILLO MARCILLO </t>
  </si>
  <si>
    <t>IC-17703</t>
  </si>
  <si>
    <t xml:space="preserve">Fact#: 378990 Rec#: 34868 STEVEN MICHAEL RAMOS MEZA </t>
  </si>
  <si>
    <t>IC-17688</t>
  </si>
  <si>
    <t xml:space="preserve">Fact#: 373027-375683-378356 Rec#: 34867 TIGUA QUIMIZ DENNYS XAVIER </t>
  </si>
  <si>
    <t>IC-17684</t>
  </si>
  <si>
    <t xml:space="preserve">Fact#: 375627 Rec#: 34865 AGUILAR TOLEDO MARCELA ALEJANDRA </t>
  </si>
  <si>
    <t>IC-17675</t>
  </si>
  <si>
    <t>Fact#: 376679 Rec#: 34874 Corporación Nacional de Telecomunicaciones-CNT EP</t>
  </si>
  <si>
    <t>IC-19394</t>
  </si>
  <si>
    <t xml:space="preserve">Fact#: 379157 Rec#: 34866 MARRIOTT S.A  </t>
  </si>
  <si>
    <t>IC-17678</t>
  </si>
  <si>
    <t xml:space="preserve">Fact#: 377478 Rec#: 34864 LOGROÑO REYES VICENTE JAVIER </t>
  </si>
  <si>
    <t>IC-17673</t>
  </si>
  <si>
    <t xml:space="preserve">Fact#: 377033 Rec#: 21176 CARLOS ENRIQUE TAPIA TAPIA </t>
  </si>
  <si>
    <t>IC-17667</t>
  </si>
  <si>
    <t xml:space="preserve">Fact#: 372310-374980-377649 Rec#: 21175 SEGOVIA TOMALA DENNIS ABEL </t>
  </si>
  <si>
    <t>IC-17666</t>
  </si>
  <si>
    <t xml:space="preserve">Fact#: 376516 Rec#: 21174 BRODERIN S.A  </t>
  </si>
  <si>
    <t>IC-17665</t>
  </si>
  <si>
    <t xml:space="preserve">Fact#: 377341 Rec#: 21173 AGUILAR AVILES ANDREA CAROLINA </t>
  </si>
  <si>
    <t>IC-17664</t>
  </si>
  <si>
    <t xml:space="preserve">Fact#: 377499 Rec#: 21172 PILAY QUINDE ALEXI ANDRES </t>
  </si>
  <si>
    <t>IC-17663</t>
  </si>
  <si>
    <t xml:space="preserve">Fact#: 377830 Rec#: 21171 CHANCAY SOLEDISPA VICTOR MANUEL </t>
  </si>
  <si>
    <t>IC-17662</t>
  </si>
  <si>
    <t xml:space="preserve">Fact#: 372112-374779-377448 Rec#: 21170 SARMIENTO SARMIENTO JULIO RODRIGO </t>
  </si>
  <si>
    <t>IC-17661</t>
  </si>
  <si>
    <t xml:space="preserve">Fact#: 377104 Rec#: 21169 JAVIER FEDERICO VILLON ANASTACIO </t>
  </si>
  <si>
    <t>IC-17660</t>
  </si>
  <si>
    <t xml:space="preserve">Fact#: 376560 Rec#: 21168 ASISTENCA TECNICA INDUSTRIAL ATEIND S.A.  </t>
  </si>
  <si>
    <t>IC-17659</t>
  </si>
  <si>
    <t xml:space="preserve">Fact#: 375840-378506 Rec#: 21167 FLORES CORTEZ KETTY BEATRIZ </t>
  </si>
  <si>
    <t>IC-17658</t>
  </si>
  <si>
    <t xml:space="preserve">Fact#: 377443 Rec#: 21166 ZAMBRANO MOREIRA LUIS ALFREDO </t>
  </si>
  <si>
    <t>IC-17657</t>
  </si>
  <si>
    <t xml:space="preserve">Fact#: 375397-378066 Rec#: 21165 CABRERA SOLORZANO NELSON CATITO </t>
  </si>
  <si>
    <t>IC-17656</t>
  </si>
  <si>
    <t xml:space="preserve">Fact#: 375346-378013 Rec#: 21164 IZQUIERDO NOBOA ANDREA STEFANIA </t>
  </si>
  <si>
    <t>IC-17655</t>
  </si>
  <si>
    <t xml:space="preserve">Fact#: 378182 Rec#: 21163 SORIA LAMAN HARRY SUN </t>
  </si>
  <si>
    <t>IC-17654</t>
  </si>
  <si>
    <t xml:space="preserve">Fact#: 374844-377515 Rec#: 21162 ROMAN ALVARADO LILIAN ISIDORA </t>
  </si>
  <si>
    <t>IC-17653</t>
  </si>
  <si>
    <t xml:space="preserve">Fact#: 375949-378615 Rec#: 21161 VERA ROJAS PABLO MARCELO </t>
  </si>
  <si>
    <t>IC-17652</t>
  </si>
  <si>
    <t xml:space="preserve">Fact#: 371725-374401-377084 Rec#: 21160 CORA MARGARITA ROCIO GALLARDO CRUSELLAS </t>
  </si>
  <si>
    <t>IC-17651</t>
  </si>
  <si>
    <t xml:space="preserve">Fact#: 377276 Rec#: 21159 VASQUEZ GOMEZ FREDDY DOLORES </t>
  </si>
  <si>
    <t>IC-17650</t>
  </si>
  <si>
    <t xml:space="preserve">Fact#: 377975 Rec#: 21158 FRANCO BARRAGAN MARLON JULIO </t>
  </si>
  <si>
    <t>IC-17649</t>
  </si>
  <si>
    <t xml:space="preserve">Fact#: 376166-378839 Rec#: 21157 CHICA CORTEZ LUIS FELIPE </t>
  </si>
  <si>
    <t>IC-17648</t>
  </si>
  <si>
    <t xml:space="preserve">Fact#: 378884 Rec#: 21156 ZAMBRANO REYES FULTON XAVIER </t>
  </si>
  <si>
    <t>IC-17647</t>
  </si>
  <si>
    <t xml:space="preserve">Fact#: 371939-374610-377286 Rec#: 21155 NIETO BARQUET OSCAR AHMED </t>
  </si>
  <si>
    <t>IC-17646</t>
  </si>
  <si>
    <t xml:space="preserve">Fact#: 371906-374578-377255 Rec#: 21154 VERONICA JAYONARA TENORIO QUIÑONEZ </t>
  </si>
  <si>
    <t>IC-17645</t>
  </si>
  <si>
    <t xml:space="preserve">Fact#: 376853 Rec#: 21153 ALVARADO PIGUAVE CAROLIN JANET </t>
  </si>
  <si>
    <t>IC-17644</t>
  </si>
  <si>
    <t xml:space="preserve">Fact#: 374411-377094 Rec#: 21152 NUBE MARLENE GONZALEZ CASTILLO </t>
  </si>
  <si>
    <t>IC-17643</t>
  </si>
  <si>
    <t xml:space="preserve">Fact#: 376459 Rec#: 21151 CAMPOS VELEZ HENRRY GONZALO </t>
  </si>
  <si>
    <t>IC-17642</t>
  </si>
  <si>
    <t xml:space="preserve">Fact#: 374348-377035 Rec#: 21150 LENIN ANTONIO SARABIA ORELLANA </t>
  </si>
  <si>
    <t>IC-17641</t>
  </si>
  <si>
    <t xml:space="preserve">Fact#: 374480-377158 Rec#: 21149 EDUARDO CAMPOSANO ULLOA </t>
  </si>
  <si>
    <t>IC-17640</t>
  </si>
  <si>
    <t>VILLAMAR CRUZ KARINA DEL ROCIO ABONA SGTE FACTURA, PAGO WESTERN UNION</t>
  </si>
  <si>
    <t>AT-3408</t>
  </si>
  <si>
    <t>ARROBA VALENCIA  JULIO ZENON ABONA SGTE FACTURA. PAGO WESTERN UNION</t>
  </si>
  <si>
    <t>AT-3407</t>
  </si>
  <si>
    <t xml:space="preserve">Fact#: 376328-379013 Rec#: 34863 SOLUCIONESVERDES S A </t>
  </si>
  <si>
    <t>IC-17617</t>
  </si>
  <si>
    <t xml:space="preserve">Fact#: 377956 Rec#: 34862 ROMERO ROMERO JANETT VICTORIA </t>
  </si>
  <si>
    <t>IC-17615</t>
  </si>
  <si>
    <t xml:space="preserve">Fact#: 378099 Rec#: 34861 SALTOS MATA FILADELFO VLADIMIR </t>
  </si>
  <si>
    <t>IC-17614</t>
  </si>
  <si>
    <t xml:space="preserve">Fact#: 377328 Rec#: 34860 LOPEZ PALACIOS DANNY CHRISTIAN </t>
  </si>
  <si>
    <t>IC-17613</t>
  </si>
  <si>
    <t xml:space="preserve">Fact#: 377246 Rec#: 34859 TANIA PAOLA ILLESCAS PIBAQUE </t>
  </si>
  <si>
    <t>IC-17612</t>
  </si>
  <si>
    <t xml:space="preserve">Fact#: 5793-6055 Rec#: 34858 ALVAREZ MOLINA PAUL ALEJANDRO </t>
  </si>
  <si>
    <t>IC-17611</t>
  </si>
  <si>
    <t xml:space="preserve">Fact#: 376340 Rec#: 34857 SERVICITY C A </t>
  </si>
  <si>
    <t>IC-17610</t>
  </si>
  <si>
    <t xml:space="preserve">Fact#: 378299 Rec#: 34856 CHICALA GARCIA GEOVANNY PATRICIO </t>
  </si>
  <si>
    <t>IC-17609</t>
  </si>
  <si>
    <t xml:space="preserve">Fact#: 376161-378835 Rec#: 21148 BUSTAMANTE LIMONES GREGORIO GUILLERMO </t>
  </si>
  <si>
    <t>IC-17597</t>
  </si>
  <si>
    <t xml:space="preserve">Fact#: 377892 Rec#: 21147 CASTRO AGUA MARLON JOSE </t>
  </si>
  <si>
    <t>IC-17596</t>
  </si>
  <si>
    <t xml:space="preserve">Fact#: 354666-357068-359537 Rec#: 21146 MOELLER GOMEZ ROMMY LEE </t>
  </si>
  <si>
    <t>IC-17595</t>
  </si>
  <si>
    <t xml:space="preserve">Fact#: 374926-377596 Rec#: 21145 CHOLOTA OQUENDO JORDAN GONZALO </t>
  </si>
  <si>
    <t>IC-17594</t>
  </si>
  <si>
    <t xml:space="preserve">Fact#: 372435-375102-377770 Rec#: 21144 PALMA MACIAS ROBERTO CARLOS </t>
  </si>
  <si>
    <t>IC-17593</t>
  </si>
  <si>
    <t xml:space="preserve">Fact#: 374355-377042 Rec#: 21143 LUIS GALO IDROBO ACEBO </t>
  </si>
  <si>
    <t>IC-17592</t>
  </si>
  <si>
    <t xml:space="preserve">Fact#: 376130-378804 Rec#: 21142 GUZMAN SOLIS KAREN ADRIANA </t>
  </si>
  <si>
    <t>IC-17591</t>
  </si>
  <si>
    <t xml:space="preserve">Fact#: 375427-378095 Rec#: 21141 TRUJILL0 ELJURI ROBERTO FARID </t>
  </si>
  <si>
    <t>IC-17590</t>
  </si>
  <si>
    <t xml:space="preserve">Fact#: 376836 Rec#: 21140 ARMANDO ROBERTO  YAGUAL BRITO </t>
  </si>
  <si>
    <t>IC-17589</t>
  </si>
  <si>
    <t xml:space="preserve">Fact#: 374646-377320 Rec#: 21139 ARIAS FLORES ENRIQUE SEBASTIAN </t>
  </si>
  <si>
    <t>IC-17588</t>
  </si>
  <si>
    <t xml:space="preserve">Fact#: 369623-372290-374959 Rec#: 21138 BIOJO BURBANO MIGUEL ANTONIO </t>
  </si>
  <si>
    <t>IC-17587</t>
  </si>
  <si>
    <t xml:space="preserve">Fact#: 378461 Rec#: 21137 ROURA SEMINARIO MARIA LEONOR </t>
  </si>
  <si>
    <t>IC-17586</t>
  </si>
  <si>
    <t xml:space="preserve">Fact#: 375455-378122 Rec#: 21136 MENDEZ LAINEZ RUTH ELIZABETH </t>
  </si>
  <si>
    <t>IC-17585</t>
  </si>
  <si>
    <t xml:space="preserve">Fact#: 376907 Rec#: 21135 CESAR AUGUSTO BAQUERIZO AROSEMENA </t>
  </si>
  <si>
    <t>IC-17584</t>
  </si>
  <si>
    <t xml:space="preserve">Fact#: 375139-377807 Rec#: 21134 RENDON REGALADO MARIANA SOLANGE </t>
  </si>
  <si>
    <t>IC-17583</t>
  </si>
  <si>
    <t xml:space="preserve">Fact#: 371793-374468-377147 Rec#: 21133 NANCY ESTHELA SANCHEZ </t>
  </si>
  <si>
    <t>IC-17582</t>
  </si>
  <si>
    <t xml:space="preserve">Fact#: 377724 Rec#: 21132 TENORIO PRECIADO SUSANA MIRELLA </t>
  </si>
  <si>
    <t>IC-17581</t>
  </si>
  <si>
    <t xml:space="preserve">Fact#: 353352-355791-358262 Rec#: 21131 AYALA LATORRE JOSE LUIS </t>
  </si>
  <si>
    <t>IC-17580</t>
  </si>
  <si>
    <t xml:space="preserve">Fact#: 369739-372408-375075 Rec#: 21130 CUEVA SAREZ JENNIFER STEFANIA </t>
  </si>
  <si>
    <t>IC-17579</t>
  </si>
  <si>
    <t xml:space="preserve">Fact#: 374537-377214 Rec#: 21129 ALEXANDRA JACKELINE SANCHEZ ZAMBRANO </t>
  </si>
  <si>
    <t>IC-17578</t>
  </si>
  <si>
    <t xml:space="preserve">Fact#: 372549-375216-377884 Rec#: 21128 SILVA ALVARADO JEAN CARLOS </t>
  </si>
  <si>
    <t>IC-17577</t>
  </si>
  <si>
    <t xml:space="preserve">Fact#: 376662 Rec#: 21127 SILVA ALVARADO JEAN CARLOS </t>
  </si>
  <si>
    <t>IC-17576</t>
  </si>
  <si>
    <t xml:space="preserve">Fact#: 377577 Rec#: 21126 MIRABAL RODRIGUEZ CRISTINA </t>
  </si>
  <si>
    <t>IC-17575</t>
  </si>
  <si>
    <t xml:space="preserve">Fact#: 376880 Rec#: 21125 MARCOS GERMAN VERA ABAD </t>
  </si>
  <si>
    <t>IC-17574</t>
  </si>
  <si>
    <t xml:space="preserve">Fact#: 369354-372023-374693 Rec#: 21124 HOLGUIN SUAREZ NELSON AMADOR </t>
  </si>
  <si>
    <t>IC-17573</t>
  </si>
  <si>
    <t xml:space="preserve">Fact#: 364014-366598-369239 Rec#: 21123 LISETTE VICTORIA FRANCO CASTRO </t>
  </si>
  <si>
    <t>IC-17572</t>
  </si>
  <si>
    <t xml:space="preserve">Fact#: 374337-377023 Rec#: 21122 MARIA ELIZABETH SANTOS MACIAS </t>
  </si>
  <si>
    <t>IC-17571</t>
  </si>
  <si>
    <t xml:space="preserve">Fact#: 377640 Rec#: 21121 ROMMEL ANTONIO ZAMORA TRIGUERO </t>
  </si>
  <si>
    <t>IC-17570</t>
  </si>
  <si>
    <t xml:space="preserve">Fact#: 378699 Rec#: 21120 VELASTEGUI JARAMILLO MAURICIO GUILLERMO </t>
  </si>
  <si>
    <t>IC-17569</t>
  </si>
  <si>
    <t xml:space="preserve">Fact#: 378059 Rec#: 21119 LEON VILLALVA JUAN CARLOS </t>
  </si>
  <si>
    <t>IC-17568</t>
  </si>
  <si>
    <t xml:space="preserve">Fact#: 377403 Rec#: 21118 TOMALA SANCAN JORGE LUIS </t>
  </si>
  <si>
    <t>IC-17567</t>
  </si>
  <si>
    <t xml:space="preserve">Fact#: 375995-378671 Rec#: 21117 CAMATON LEON ANA DE JESUS </t>
  </si>
  <si>
    <t>IC-17566</t>
  </si>
  <si>
    <t xml:space="preserve">Fact#: 374340-377026 Rec#: 21116 JERRY JEFFREY GARCIA HUAYAMAVE </t>
  </si>
  <si>
    <t>IC-17565</t>
  </si>
  <si>
    <t>Dic/2021</t>
  </si>
  <si>
    <t>BCO PACIFICO MES DE ABRIL 2021</t>
  </si>
  <si>
    <t>P</t>
  </si>
  <si>
    <t>BCO PACIFICO MES DE JUNIO 2021</t>
  </si>
  <si>
    <t>WESTERN UNION MES DE JULIO 2021</t>
  </si>
  <si>
    <t>WESTERN UNION MES DE AGOSTO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</si>
</sst>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&quot;$&quot;* #,##0.00_-;\-&quot;$&quot;* #,##0.00_-;_-&quot;$&quot;* &quot;-&quot;??_-;_-@_-"/>
    <numFmt numFmtId="43" formatCode="_-* #,##0.00_-;\-* #,##0.00_-;_-* &quot;-&quot;??_-;_-@_-"/>
    <numFmt numFmtId="164" formatCode="dd&quot;-&quot;mmm&quot;-&quot;yy"/>
    <numFmt numFmtId="165" formatCode="\-#,##0.00;#,##0.00_)"/>
    <numFmt numFmtId="166" formatCode="#,##0.00_);\-#,##0.00"/>
    <numFmt numFmtId="167" formatCode="dd&quot;-&quot;mmm&quot;-&quot;yyyy"/>
    <numFmt numFmtId="168" formatCode="hh&quot;:&quot;mm&quot;:&quot;ss\ AM/PM"/>
    <numFmt numFmtId="169" formatCode="&quot;$&quot;#,##0.00"/>
    <numFmt numFmtId="170" formatCode="[$$-300A]\ #,##0.00"/>
  </numFmts>
  <fonts count="8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Verdana"/>
      <family val="2"/>
    </font>
    <font>
      <sz val="10"/>
      <color indexed="8"/>
      <name val="MS Sans Serif"/>
    </font>
    <font>
      <sz val="10"/>
      <color indexed="8"/>
      <name val="MS Sans Serif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name val="Times New Roman"/>
      <family val="1"/>
    </font>
    <font>
      <sz val="10"/>
      <name val="Arial"/>
      <family val="2"/>
    </font>
    <font>
      <b/>
      <sz val="1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8"/>
      <color indexed="8"/>
      <name val="Verdana"/>
      <family val="2"/>
    </font>
    <font>
      <sz val="8"/>
      <color indexed="8"/>
      <name val="Tahoma"/>
      <family val="2"/>
    </font>
    <font>
      <sz val="7.6"/>
      <color indexed="8"/>
      <name val="Verdana"/>
      <family val="2"/>
    </font>
    <font>
      <b/>
      <sz val="9"/>
      <color indexed="8"/>
      <name val="Verdana"/>
      <family val="2"/>
    </font>
    <font>
      <sz val="9"/>
      <color indexed="8"/>
      <name val="Verdana"/>
      <family val="2"/>
    </font>
    <font>
      <b/>
      <sz val="16"/>
      <color indexed="8"/>
      <name val="Verdana"/>
      <family val="2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9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indexed="8"/>
      <name val="Verdana"/>
      <family val="2"/>
    </font>
    <font>
      <b/>
      <sz val="10"/>
      <color indexed="8"/>
      <name val="Calibri"/>
      <family val="2"/>
      <scheme val="minor"/>
    </font>
    <font>
      <sz val="10"/>
      <color rgb="FF333333"/>
      <name val="Calibri"/>
      <family val="2"/>
      <scheme val="minor"/>
    </font>
    <font>
      <b/>
      <sz val="9"/>
      <name val="Times New Roman"/>
      <family val="1"/>
    </font>
    <font>
      <sz val="9"/>
      <color rgb="FF333333"/>
      <name val="Open Sans"/>
      <family val="2"/>
    </font>
    <font>
      <sz val="11"/>
      <color rgb="FF00B0F0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b/>
      <sz val="12"/>
      <name val="Tahoma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MS Sans Serif"/>
    </font>
    <font>
      <b/>
      <sz val="9"/>
      <color rgb="FFFF0000"/>
      <name val="Times New Roman"/>
      <family val="1"/>
    </font>
    <font>
      <sz val="9"/>
      <color rgb="FFFF0000"/>
      <name val="Times New Roman"/>
      <family val="1"/>
    </font>
    <font>
      <sz val="9"/>
      <color indexed="8"/>
      <name val="Times New Roman"/>
      <family val="1"/>
    </font>
    <font>
      <b/>
      <sz val="9"/>
      <color theme="1"/>
      <name val="Times New Roman"/>
      <family val="1"/>
    </font>
    <font>
      <b/>
      <sz val="9"/>
      <color indexed="8"/>
      <name val="Times New Roman"/>
      <family val="1"/>
    </font>
    <font>
      <sz val="12"/>
      <color theme="1"/>
      <name val="Calibri"/>
      <family val="2"/>
      <scheme val="minor"/>
    </font>
    <font>
      <sz val="12"/>
      <color indexed="8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333333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FFFF"/>
      <name val="Tahoma"/>
      <family val="2"/>
    </font>
    <font>
      <b/>
      <sz val="12"/>
      <color theme="1"/>
      <name val="Times New Roman"/>
      <family val="1"/>
    </font>
    <font>
      <b/>
      <sz val="9"/>
      <color rgb="FFFFFFFF"/>
      <name val="Times New Roman"/>
      <family val="1"/>
    </font>
    <font>
      <b/>
      <sz val="10"/>
      <color rgb="FFFF0000"/>
      <name val="Times New Roman"/>
      <family val="1"/>
    </font>
    <font>
      <b/>
      <sz val="11"/>
      <color rgb="FFFF0000"/>
      <name val="Times New Roman"/>
      <family val="1"/>
    </font>
    <font>
      <sz val="11"/>
      <color rgb="FFFF0000"/>
      <name val="Times New Roman"/>
      <family val="1"/>
    </font>
    <font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9"/>
      <color theme="1"/>
      <name val="Times New Roman"/>
      <family val="1"/>
    </font>
    <font>
      <sz val="10"/>
      <color rgb="FF000000"/>
      <name val="Times New Roman"/>
      <family val="1"/>
    </font>
    <font>
      <sz val="10"/>
      <color indexed="8"/>
      <name val="Times New Roman"/>
      <family val="1"/>
    </font>
    <font>
      <b/>
      <sz val="10"/>
      <color rgb="FF000000"/>
      <name val="Times New Roman"/>
      <family val="1"/>
    </font>
    <font>
      <sz val="9"/>
      <color rgb="FF333333"/>
      <name val="Times New Roman"/>
      <family val="1"/>
    </font>
    <font>
      <sz val="10"/>
      <name val="Times New Roman"/>
      <family val="1"/>
    </font>
    <font>
      <b/>
      <sz val="10"/>
      <color rgb="FFFFFFFF"/>
      <name val="Times New Roman"/>
      <family val="1"/>
    </font>
    <font>
      <b/>
      <sz val="10"/>
      <name val="Times New Roman"/>
      <family val="1"/>
    </font>
    <font>
      <sz val="10"/>
      <color rgb="FFFF0000"/>
      <name val="Times New Roman"/>
      <family val="1"/>
    </font>
    <font>
      <b/>
      <sz val="7.6"/>
      <color indexed="8"/>
      <name val="Verdana"/>
      <family val="2"/>
    </font>
    <font>
      <b/>
      <sz val="22"/>
      <color rgb="FF00B05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rgb="FF00B0F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4444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AFDFB1"/>
        <bgColor indexed="64"/>
      </patternFill>
    </fill>
    <fill>
      <patternFill patternType="solid">
        <fgColor theme="0" tint="-4.9989318521683403E-2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2"/>
      </left>
      <right/>
      <top style="thin">
        <color indexed="62"/>
      </top>
      <bottom style="thin">
        <color indexed="62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2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rgb="FF4E4F51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2"/>
      </left>
      <right style="thin">
        <color indexed="62"/>
      </right>
      <top/>
      <bottom style="thin">
        <color indexed="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3">
    <xf numFmtId="0" fontId="0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1" fillId="0" borderId="0" applyFont="0" applyFill="0" applyBorder="0" applyAlignment="0" applyProtection="0"/>
    <xf numFmtId="0" fontId="1" fillId="0" borderId="0"/>
    <xf numFmtId="0" fontId="8" fillId="0" borderId="0"/>
    <xf numFmtId="44" fontId="39" fillId="0" borderId="0" applyFont="0" applyFill="0" applyBorder="0" applyAlignment="0" applyProtection="0"/>
    <xf numFmtId="0" fontId="4" fillId="0" borderId="0"/>
    <xf numFmtId="0" fontId="3" fillId="0" borderId="0"/>
  </cellStyleXfs>
  <cellXfs count="573">
    <xf numFmtId="0" fontId="0" fillId="0" borderId="0" xfId="0"/>
    <xf numFmtId="0" fontId="3" fillId="0" borderId="0" xfId="2"/>
    <xf numFmtId="0" fontId="0" fillId="0" borderId="4" xfId="0" applyBorder="1"/>
    <xf numFmtId="22" fontId="0" fillId="0" borderId="4" xfId="0" applyNumberFormat="1" applyBorder="1"/>
    <xf numFmtId="0" fontId="6" fillId="0" borderId="5" xfId="0" applyFont="1" applyBorder="1" applyAlignment="1">
      <alignment horizontal="center"/>
    </xf>
    <xf numFmtId="0" fontId="0" fillId="0" borderId="16" xfId="0" applyBorder="1"/>
    <xf numFmtId="0" fontId="11" fillId="0" borderId="0" xfId="2" applyFont="1" applyAlignment="1">
      <alignment horizontal="center" vertical="center"/>
    </xf>
    <xf numFmtId="164" fontId="11" fillId="0" borderId="0" xfId="2" applyNumberFormat="1" applyFont="1" applyAlignment="1">
      <alignment horizontal="center" vertical="center"/>
    </xf>
    <xf numFmtId="0" fontId="11" fillId="0" borderId="0" xfId="2" applyFont="1" applyAlignment="1">
      <alignment horizontal="left" vertical="center"/>
    </xf>
    <xf numFmtId="166" fontId="11" fillId="0" borderId="0" xfId="2" applyNumberFormat="1" applyFont="1" applyAlignment="1">
      <alignment horizontal="right" vertical="center"/>
    </xf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13" fillId="0" borderId="0" xfId="2" applyFont="1" applyAlignment="1">
      <alignment horizontal="right" vertical="center"/>
    </xf>
    <xf numFmtId="0" fontId="14" fillId="0" borderId="0" xfId="2" applyFont="1" applyAlignment="1">
      <alignment vertical="center"/>
    </xf>
    <xf numFmtId="166" fontId="15" fillId="0" borderId="0" xfId="2" applyNumberFormat="1" applyFont="1" applyAlignment="1">
      <alignment horizontal="right" vertical="center"/>
    </xf>
    <xf numFmtId="0" fontId="15" fillId="0" borderId="0" xfId="2" applyFont="1" applyAlignment="1">
      <alignment horizontal="left" vertical="center"/>
    </xf>
    <xf numFmtId="164" fontId="15" fillId="0" borderId="0" xfId="2" applyNumberFormat="1" applyFont="1" applyAlignment="1">
      <alignment horizontal="left" vertical="center"/>
    </xf>
    <xf numFmtId="0" fontId="15" fillId="0" borderId="0" xfId="2" applyFont="1" applyAlignment="1">
      <alignment vertical="center"/>
    </xf>
    <xf numFmtId="0" fontId="16" fillId="0" borderId="0" xfId="2" applyFont="1" applyAlignment="1">
      <alignment vertical="center"/>
    </xf>
    <xf numFmtId="0" fontId="17" fillId="0" borderId="0" xfId="2" applyFont="1" applyAlignment="1">
      <alignment horizontal="right" vertical="center"/>
    </xf>
    <xf numFmtId="0" fontId="16" fillId="0" borderId="0" xfId="2" applyFont="1" applyAlignment="1">
      <alignment horizontal="right" vertical="center"/>
    </xf>
    <xf numFmtId="0" fontId="18" fillId="0" borderId="0" xfId="2" applyFont="1" applyAlignment="1">
      <alignment horizontal="center" vertical="center"/>
    </xf>
    <xf numFmtId="0" fontId="0" fillId="0" borderId="14" xfId="0" applyBorder="1"/>
    <xf numFmtId="0" fontId="0" fillId="0" borderId="13" xfId="0" applyBorder="1"/>
    <xf numFmtId="0" fontId="12" fillId="0" borderId="7" xfId="0" applyFont="1" applyBorder="1" applyAlignment="1">
      <alignment horizontal="left" vertical="top" wrapText="1"/>
    </xf>
    <xf numFmtId="49" fontId="7" fillId="0" borderId="7" xfId="0" applyNumberFormat="1" applyFont="1" applyBorder="1" applyAlignment="1">
      <alignment horizontal="left" vertical="top" wrapText="1"/>
    </xf>
    <xf numFmtId="0" fontId="0" fillId="3" borderId="0" xfId="0" applyFill="1"/>
    <xf numFmtId="0" fontId="7" fillId="0" borderId="7" xfId="0" applyFont="1" applyBorder="1" applyAlignment="1">
      <alignment horizontal="left" vertical="top" wrapText="1"/>
    </xf>
    <xf numFmtId="49" fontId="7" fillId="0" borderId="6" xfId="0" applyNumberFormat="1" applyFont="1" applyBorder="1" applyAlignment="1">
      <alignment horizontal="left" vertical="top" wrapText="1"/>
    </xf>
    <xf numFmtId="0" fontId="5" fillId="0" borderId="4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21" fillId="0" borderId="4" xfId="0" applyFont="1" applyBorder="1"/>
    <xf numFmtId="22" fontId="21" fillId="0" borderId="4" xfId="0" applyNumberFormat="1" applyFont="1" applyBorder="1"/>
    <xf numFmtId="2" fontId="21" fillId="0" borderId="4" xfId="0" applyNumberFormat="1" applyFont="1" applyBorder="1"/>
    <xf numFmtId="2" fontId="20" fillId="0" borderId="4" xfId="0" applyNumberFormat="1" applyFont="1" applyBorder="1" applyAlignment="1">
      <alignment horizontal="center"/>
    </xf>
    <xf numFmtId="49" fontId="7" fillId="0" borderId="0" xfId="8" applyNumberFormat="1" applyFont="1" applyBorder="1" applyAlignment="1">
      <alignment horizontal="left" vertical="top" wrapText="1"/>
    </xf>
    <xf numFmtId="49" fontId="7" fillId="0" borderId="17" xfId="0" applyNumberFormat="1" applyFont="1" applyBorder="1" applyAlignment="1">
      <alignment horizontal="left" vertical="top" wrapText="1"/>
    </xf>
    <xf numFmtId="0" fontId="7" fillId="0" borderId="17" xfId="0" applyFont="1" applyBorder="1" applyAlignment="1">
      <alignment horizontal="left" vertical="top" wrapText="1"/>
    </xf>
    <xf numFmtId="0" fontId="6" fillId="0" borderId="18" xfId="0" applyFont="1" applyBorder="1" applyAlignment="1">
      <alignment horizontal="center"/>
    </xf>
    <xf numFmtId="49" fontId="12" fillId="0" borderId="4" xfId="0" applyNumberFormat="1" applyFont="1" applyBorder="1" applyAlignment="1">
      <alignment horizontal="center" vertical="top" wrapText="1"/>
    </xf>
    <xf numFmtId="0" fontId="22" fillId="2" borderId="4" xfId="0" applyFont="1" applyFill="1" applyBorder="1" applyAlignment="1">
      <alignment horizontal="center" vertical="center"/>
    </xf>
    <xf numFmtId="49" fontId="11" fillId="0" borderId="4" xfId="0" applyNumberFormat="1" applyFont="1" applyBorder="1" applyAlignment="1">
      <alignment horizontal="left" vertical="top" wrapText="1"/>
    </xf>
    <xf numFmtId="0" fontId="11" fillId="0" borderId="4" xfId="0" applyFont="1" applyBorder="1" applyAlignment="1">
      <alignment horizontal="left" vertical="top" wrapText="1"/>
    </xf>
    <xf numFmtId="0" fontId="22" fillId="3" borderId="4" xfId="0" applyFont="1" applyFill="1" applyBorder="1" applyAlignment="1">
      <alignment horizontal="center" vertical="center"/>
    </xf>
    <xf numFmtId="49" fontId="12" fillId="0" borderId="4" xfId="0" applyNumberFormat="1" applyFont="1" applyBorder="1" applyAlignment="1">
      <alignment horizontal="left" vertical="top" wrapText="1"/>
    </xf>
    <xf numFmtId="0" fontId="12" fillId="0" borderId="4" xfId="0" applyFont="1" applyBorder="1" applyAlignment="1">
      <alignment horizontal="left" vertical="top" wrapText="1"/>
    </xf>
    <xf numFmtId="0" fontId="11" fillId="0" borderId="14" xfId="0" applyFont="1" applyBorder="1"/>
    <xf numFmtId="0" fontId="11" fillId="0" borderId="13" xfId="0" applyFont="1" applyBorder="1"/>
    <xf numFmtId="0" fontId="21" fillId="0" borderId="0" xfId="0" applyFont="1"/>
    <xf numFmtId="0" fontId="23" fillId="2" borderId="12" xfId="0" applyFont="1" applyFill="1" applyBorder="1" applyAlignment="1">
      <alignment horizontal="center" vertical="center"/>
    </xf>
    <xf numFmtId="0" fontId="23" fillId="2" borderId="11" xfId="0" applyFont="1" applyFill="1" applyBorder="1" applyAlignment="1">
      <alignment horizontal="center" vertical="center"/>
    </xf>
    <xf numFmtId="0" fontId="23" fillId="2" borderId="10" xfId="0" applyFont="1" applyFill="1" applyBorder="1" applyAlignment="1">
      <alignment horizontal="center" vertical="center"/>
    </xf>
    <xf numFmtId="0" fontId="23" fillId="2" borderId="9" xfId="0" applyFont="1" applyFill="1" applyBorder="1" applyAlignment="1">
      <alignment horizontal="center" vertical="center"/>
    </xf>
    <xf numFmtId="49" fontId="11" fillId="0" borderId="7" xfId="0" applyNumberFormat="1" applyFont="1" applyBorder="1" applyAlignment="1">
      <alignment horizontal="left" vertical="top" wrapText="1"/>
    </xf>
    <xf numFmtId="0" fontId="11" fillId="0" borderId="7" xfId="0" applyNumberFormat="1" applyFont="1" applyBorder="1" applyAlignment="1">
      <alignment vertical="top" wrapText="1"/>
    </xf>
    <xf numFmtId="0" fontId="12" fillId="0" borderId="4" xfId="0" applyFont="1" applyBorder="1" applyAlignment="1">
      <alignment horizontal="center"/>
    </xf>
    <xf numFmtId="0" fontId="21" fillId="3" borderId="0" xfId="0" applyFont="1" applyFill="1"/>
    <xf numFmtId="0" fontId="12" fillId="3" borderId="0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left" vertical="top" wrapText="1"/>
    </xf>
    <xf numFmtId="0" fontId="12" fillId="0" borderId="5" xfId="0" applyFont="1" applyBorder="1" applyAlignment="1">
      <alignment horizontal="center"/>
    </xf>
    <xf numFmtId="49" fontId="11" fillId="0" borderId="8" xfId="8" applyNumberFormat="1" applyFont="1" applyBorder="1" applyAlignment="1">
      <alignment horizontal="left" vertical="top" wrapText="1"/>
    </xf>
    <xf numFmtId="49" fontId="12" fillId="0" borderId="7" xfId="0" applyNumberFormat="1" applyFont="1" applyBorder="1" applyAlignment="1">
      <alignment horizontal="left" vertical="top" wrapText="1"/>
    </xf>
    <xf numFmtId="49" fontId="12" fillId="0" borderId="7" xfId="0" applyNumberFormat="1" applyFont="1" applyBorder="1" applyAlignment="1">
      <alignment horizontal="center" vertical="top" wrapText="1"/>
    </xf>
    <xf numFmtId="0" fontId="24" fillId="0" borderId="7" xfId="0" applyFont="1" applyBorder="1" applyAlignment="1">
      <alignment horizontal="left" vertical="top" wrapText="1"/>
    </xf>
    <xf numFmtId="49" fontId="11" fillId="0" borderId="6" xfId="0" applyNumberFormat="1" applyFont="1" applyBorder="1" applyAlignment="1">
      <alignment horizontal="left" vertical="top" wrapText="1"/>
    </xf>
    <xf numFmtId="0" fontId="20" fillId="0" borderId="4" xfId="0" applyFont="1" applyBorder="1"/>
    <xf numFmtId="0" fontId="5" fillId="0" borderId="4" xfId="0" applyFont="1" applyBorder="1" applyAlignment="1">
      <alignment horizontal="center"/>
    </xf>
    <xf numFmtId="0" fontId="9" fillId="0" borderId="7" xfId="0" applyFont="1" applyBorder="1" applyAlignment="1">
      <alignment horizontal="left" vertical="top" wrapText="1"/>
    </xf>
    <xf numFmtId="0" fontId="25" fillId="0" borderId="7" xfId="0" applyFont="1" applyBorder="1" applyAlignment="1">
      <alignment horizontal="left" vertical="top" wrapText="1"/>
    </xf>
    <xf numFmtId="49" fontId="9" fillId="0" borderId="7" xfId="0" applyNumberFormat="1" applyFont="1" applyBorder="1" applyAlignment="1">
      <alignment horizontal="left" vertical="top" wrapText="1"/>
    </xf>
    <xf numFmtId="0" fontId="20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26" fillId="0" borderId="0" xfId="0" applyFont="1"/>
    <xf numFmtId="0" fontId="10" fillId="0" borderId="0" xfId="2" applyFont="1" applyAlignment="1">
      <alignment horizontal="right"/>
    </xf>
    <xf numFmtId="2" fontId="20" fillId="0" borderId="4" xfId="0" applyNumberFormat="1" applyFont="1" applyBorder="1"/>
    <xf numFmtId="2" fontId="5" fillId="0" borderId="4" xfId="0" applyNumberFormat="1" applyFont="1" applyBorder="1"/>
    <xf numFmtId="0" fontId="27" fillId="2" borderId="12" xfId="0" applyFont="1" applyFill="1" applyBorder="1" applyAlignment="1">
      <alignment horizontal="center" vertical="center"/>
    </xf>
    <xf numFmtId="0" fontId="27" fillId="2" borderId="11" xfId="0" applyFont="1" applyFill="1" applyBorder="1" applyAlignment="1">
      <alignment horizontal="center" vertical="center"/>
    </xf>
    <xf numFmtId="0" fontId="28" fillId="2" borderId="11" xfId="0" applyFont="1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/>
    </xf>
    <xf numFmtId="0" fontId="27" fillId="2" borderId="9" xfId="0" applyFont="1" applyFill="1" applyBorder="1" applyAlignment="1">
      <alignment horizontal="center" vertical="center"/>
    </xf>
    <xf numFmtId="0" fontId="0" fillId="0" borderId="0" xfId="0" applyFont="1"/>
    <xf numFmtId="49" fontId="29" fillId="0" borderId="7" xfId="0" applyNumberFormat="1" applyFont="1" applyBorder="1" applyAlignment="1">
      <alignment horizontal="left" vertical="top" wrapText="1"/>
    </xf>
    <xf numFmtId="0" fontId="29" fillId="0" borderId="7" xfId="0" applyFont="1" applyBorder="1" applyAlignment="1">
      <alignment horizontal="left" vertical="top" wrapText="1"/>
    </xf>
    <xf numFmtId="0" fontId="27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49" fontId="29" fillId="0" borderId="8" xfId="8" applyNumberFormat="1" applyFont="1" applyBorder="1" applyAlignment="1">
      <alignment horizontal="left" vertical="top" wrapText="1"/>
    </xf>
    <xf numFmtId="0" fontId="5" fillId="0" borderId="4" xfId="0" applyFont="1" applyBorder="1"/>
    <xf numFmtId="0" fontId="5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166" fontId="13" fillId="0" borderId="0" xfId="2" applyNumberFormat="1" applyFont="1" applyAlignment="1">
      <alignment horizontal="left" vertical="center"/>
    </xf>
    <xf numFmtId="0" fontId="31" fillId="0" borderId="0" xfId="2" applyFont="1" applyAlignment="1">
      <alignment horizontal="right" vertical="center"/>
    </xf>
    <xf numFmtId="166" fontId="13" fillId="0" borderId="0" xfId="2" applyNumberFormat="1" applyFont="1" applyAlignment="1">
      <alignment horizontal="right" vertical="center"/>
    </xf>
    <xf numFmtId="0" fontId="13" fillId="0" borderId="0" xfId="2" applyFont="1" applyAlignment="1">
      <alignment horizontal="left" vertical="center"/>
    </xf>
    <xf numFmtId="164" fontId="13" fillId="0" borderId="0" xfId="2" applyNumberFormat="1" applyFont="1" applyAlignment="1">
      <alignment horizontal="left" vertical="center"/>
    </xf>
    <xf numFmtId="0" fontId="13" fillId="0" borderId="0" xfId="2" applyFont="1" applyAlignment="1">
      <alignment vertical="center"/>
    </xf>
    <xf numFmtId="0" fontId="31" fillId="0" borderId="0" xfId="2" applyFont="1" applyAlignment="1">
      <alignment horizontal="center" vertical="center"/>
    </xf>
    <xf numFmtId="0" fontId="31" fillId="0" borderId="0" xfId="2" applyFont="1" applyAlignment="1">
      <alignment horizontal="left" vertical="center"/>
    </xf>
    <xf numFmtId="0" fontId="31" fillId="0" borderId="0" xfId="2" applyFont="1" applyAlignment="1">
      <alignment vertical="center"/>
    </xf>
    <xf numFmtId="167" fontId="13" fillId="0" borderId="0" xfId="2" applyNumberFormat="1" applyFont="1" applyAlignment="1">
      <alignment vertical="center"/>
    </xf>
    <xf numFmtId="3" fontId="13" fillId="0" borderId="0" xfId="2" applyNumberFormat="1" applyFont="1" applyAlignment="1">
      <alignment horizontal="left" vertical="center"/>
    </xf>
    <xf numFmtId="2" fontId="0" fillId="0" borderId="0" xfId="0" applyNumberFormat="1"/>
    <xf numFmtId="2" fontId="5" fillId="0" borderId="0" xfId="0" applyNumberFormat="1" applyFont="1"/>
    <xf numFmtId="0" fontId="5" fillId="0" borderId="0" xfId="0" applyFont="1"/>
    <xf numFmtId="0" fontId="0" fillId="0" borderId="5" xfId="0" applyBorder="1"/>
    <xf numFmtId="22" fontId="0" fillId="0" borderId="5" xfId="0" applyNumberFormat="1" applyBorder="1"/>
    <xf numFmtId="0" fontId="5" fillId="0" borderId="5" xfId="0" applyFont="1" applyBorder="1" applyAlignment="1">
      <alignment horizontal="center"/>
    </xf>
    <xf numFmtId="0" fontId="30" fillId="0" borderId="0" xfId="0" applyFont="1"/>
    <xf numFmtId="0" fontId="9" fillId="0" borderId="0" xfId="0" applyFont="1"/>
    <xf numFmtId="0" fontId="5" fillId="0" borderId="0" xfId="0" applyFont="1" applyAlignment="1">
      <alignment horizontal="center"/>
    </xf>
    <xf numFmtId="0" fontId="5" fillId="0" borderId="4" xfId="0" applyFont="1" applyBorder="1" applyAlignment="1">
      <alignment horizontal="center"/>
    </xf>
    <xf numFmtId="165" fontId="13" fillId="0" borderId="0" xfId="2" applyNumberFormat="1" applyFont="1" applyAlignment="1">
      <alignment horizontal="right" vertical="center"/>
    </xf>
    <xf numFmtId="2" fontId="3" fillId="0" borderId="0" xfId="2" applyNumberFormat="1" applyAlignment="1">
      <alignment horizontal="right"/>
    </xf>
    <xf numFmtId="2" fontId="32" fillId="0" borderId="0" xfId="2" applyNumberFormat="1" applyFont="1" applyAlignment="1">
      <alignment horizontal="right"/>
    </xf>
    <xf numFmtId="0" fontId="10" fillId="0" borderId="0" xfId="2" applyFont="1"/>
    <xf numFmtId="2" fontId="10" fillId="0" borderId="0" xfId="2" applyNumberFormat="1" applyFont="1" applyAlignment="1">
      <alignment horizontal="right"/>
    </xf>
    <xf numFmtId="0" fontId="32" fillId="0" borderId="0" xfId="2" applyFont="1"/>
    <xf numFmtId="49" fontId="11" fillId="0" borderId="0" xfId="2" applyNumberFormat="1" applyFont="1" applyAlignment="1">
      <alignment horizontal="left" vertical="top" wrapText="1"/>
    </xf>
    <xf numFmtId="2" fontId="11" fillId="0" borderId="0" xfId="2" applyNumberFormat="1" applyFont="1" applyAlignment="1">
      <alignment horizontal="right" vertical="top" wrapText="1"/>
    </xf>
    <xf numFmtId="166" fontId="2" fillId="0" borderId="0" xfId="2" applyNumberFormat="1" applyFont="1" applyAlignment="1">
      <alignment horizontal="right" vertical="center"/>
    </xf>
    <xf numFmtId="0" fontId="32" fillId="0" borderId="4" xfId="2" applyFont="1" applyBorder="1" applyAlignment="1">
      <alignment horizontal="center"/>
    </xf>
    <xf numFmtId="2" fontId="21" fillId="0" borderId="0" xfId="0" applyNumberFormat="1" applyFont="1" applyAlignment="1">
      <alignment horizontal="right"/>
    </xf>
    <xf numFmtId="49" fontId="11" fillId="0" borderId="0" xfId="0" applyNumberFormat="1" applyFont="1" applyAlignment="1">
      <alignment horizontal="left" vertical="top" wrapText="1"/>
    </xf>
    <xf numFmtId="2" fontId="11" fillId="0" borderId="0" xfId="0" applyNumberFormat="1" applyFont="1" applyAlignment="1">
      <alignment horizontal="right" vertical="top" wrapText="1"/>
    </xf>
    <xf numFmtId="0" fontId="20" fillId="0" borderId="0" xfId="0" applyFont="1" applyAlignment="1">
      <alignment horizontal="center"/>
    </xf>
    <xf numFmtId="2" fontId="12" fillId="0" borderId="0" xfId="0" applyNumberFormat="1" applyFont="1" applyAlignment="1">
      <alignment horizontal="right" vertical="top" wrapText="1"/>
    </xf>
    <xf numFmtId="49" fontId="12" fillId="0" borderId="0" xfId="0" applyNumberFormat="1" applyFont="1" applyAlignment="1">
      <alignment horizontal="left" vertical="top" wrapText="1"/>
    </xf>
    <xf numFmtId="2" fontId="24" fillId="0" borderId="0" xfId="0" applyNumberFormat="1" applyFont="1" applyAlignment="1">
      <alignment horizontal="right" vertical="top" wrapText="1"/>
    </xf>
    <xf numFmtId="49" fontId="11" fillId="0" borderId="0" xfId="8" applyNumberFormat="1" applyFont="1" applyAlignment="1">
      <alignment horizontal="left" vertical="top" wrapText="1"/>
    </xf>
    <xf numFmtId="0" fontId="33" fillId="0" borderId="0" xfId="0" applyFont="1"/>
    <xf numFmtId="49" fontId="7" fillId="0" borderId="0" xfId="0" applyNumberFormat="1" applyFont="1" applyAlignment="1">
      <alignment horizontal="left" vertical="top" wrapText="1"/>
    </xf>
    <xf numFmtId="2" fontId="7" fillId="0" borderId="0" xfId="0" applyNumberFormat="1" applyFont="1" applyAlignment="1">
      <alignment horizontal="right" vertical="top" wrapText="1"/>
    </xf>
    <xf numFmtId="0" fontId="6" fillId="0" borderId="0" xfId="0" applyFont="1" applyAlignment="1">
      <alignment horizontal="center"/>
    </xf>
    <xf numFmtId="49" fontId="34" fillId="0" borderId="0" xfId="0" applyNumberFormat="1" applyFont="1" applyAlignment="1">
      <alignment horizontal="left" vertical="top" wrapText="1"/>
    </xf>
    <xf numFmtId="0" fontId="35" fillId="0" borderId="0" xfId="0" applyFont="1"/>
    <xf numFmtId="49" fontId="7" fillId="0" borderId="0" xfId="8" applyNumberFormat="1" applyFont="1" applyAlignment="1">
      <alignment horizontal="left" vertical="top" wrapText="1"/>
    </xf>
    <xf numFmtId="2" fontId="34" fillId="0" borderId="0" xfId="0" applyNumberFormat="1" applyFont="1" applyAlignment="1">
      <alignment horizontal="right" vertical="top" wrapText="1"/>
    </xf>
    <xf numFmtId="2" fontId="0" fillId="0" borderId="0" xfId="0" applyNumberFormat="1" applyAlignment="1">
      <alignment horizontal="right"/>
    </xf>
    <xf numFmtId="2" fontId="9" fillId="0" borderId="0" xfId="0" applyNumberFormat="1" applyFont="1"/>
    <xf numFmtId="0" fontId="36" fillId="0" borderId="0" xfId="0" applyFont="1"/>
    <xf numFmtId="0" fontId="37" fillId="0" borderId="0" xfId="0" applyFont="1"/>
    <xf numFmtId="168" fontId="13" fillId="0" borderId="0" xfId="2" applyNumberFormat="1" applyFont="1" applyAlignment="1">
      <alignment vertical="center"/>
    </xf>
    <xf numFmtId="0" fontId="0" fillId="0" borderId="0" xfId="0" applyAlignment="1">
      <alignment horizontal="right"/>
    </xf>
    <xf numFmtId="0" fontId="5" fillId="0" borderId="4" xfId="0" applyFont="1" applyBorder="1" applyAlignment="1">
      <alignment horizontal="right"/>
    </xf>
    <xf numFmtId="0" fontId="32" fillId="0" borderId="4" xfId="2" applyFont="1" applyBorder="1"/>
    <xf numFmtId="2" fontId="32" fillId="0" borderId="4" xfId="2" applyNumberFormat="1" applyFont="1" applyBorder="1" applyAlignment="1">
      <alignment horizontal="right"/>
    </xf>
    <xf numFmtId="2" fontId="12" fillId="0" borderId="0" xfId="2" applyNumberFormat="1" applyFont="1" applyAlignment="1">
      <alignment horizontal="right"/>
    </xf>
    <xf numFmtId="166" fontId="13" fillId="0" borderId="1" xfId="2" applyNumberFormat="1" applyFont="1" applyBorder="1" applyAlignment="1">
      <alignment horizontal="right" vertical="center"/>
    </xf>
    <xf numFmtId="0" fontId="12" fillId="0" borderId="4" xfId="0" applyFont="1" applyFill="1" applyBorder="1" applyAlignment="1">
      <alignment horizontal="center" vertical="center"/>
    </xf>
    <xf numFmtId="2" fontId="12" fillId="0" borderId="4" xfId="0" applyNumberFormat="1" applyFont="1" applyFill="1" applyBorder="1" applyAlignment="1">
      <alignment horizontal="right" vertical="center"/>
    </xf>
    <xf numFmtId="0" fontId="38" fillId="0" borderId="4" xfId="0" applyFont="1" applyFill="1" applyBorder="1" applyAlignment="1">
      <alignment horizontal="center" vertical="center"/>
    </xf>
    <xf numFmtId="2" fontId="38" fillId="0" borderId="4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/>
    </xf>
    <xf numFmtId="0" fontId="5" fillId="0" borderId="0" xfId="0" applyFont="1" applyBorder="1"/>
    <xf numFmtId="0" fontId="5" fillId="0" borderId="0" xfId="0" applyFont="1" applyBorder="1" applyAlignment="1">
      <alignment horizontal="right"/>
    </xf>
    <xf numFmtId="0" fontId="39" fillId="0" borderId="0" xfId="0" applyFont="1" applyBorder="1" applyAlignment="1">
      <alignment horizontal="right"/>
    </xf>
    <xf numFmtId="164" fontId="10" fillId="0" borderId="0" xfId="2" applyNumberFormat="1" applyFont="1" applyAlignment="1">
      <alignment horizontal="left" vertical="center"/>
    </xf>
    <xf numFmtId="0" fontId="10" fillId="0" borderId="0" xfId="2" applyFont="1" applyAlignment="1">
      <alignment horizontal="left" vertical="center"/>
    </xf>
    <xf numFmtId="164" fontId="40" fillId="0" borderId="0" xfId="2" applyNumberFormat="1" applyFont="1" applyAlignment="1">
      <alignment horizontal="left" vertical="center"/>
    </xf>
    <xf numFmtId="0" fontId="40" fillId="0" borderId="0" xfId="2" applyFont="1" applyAlignment="1">
      <alignment horizontal="left" vertical="center"/>
    </xf>
    <xf numFmtId="166" fontId="26" fillId="0" borderId="0" xfId="2" applyNumberFormat="1" applyFont="1" applyAlignment="1">
      <alignment horizontal="right" vertical="center"/>
    </xf>
    <xf numFmtId="0" fontId="41" fillId="0" borderId="0" xfId="0" applyFont="1" applyBorder="1"/>
    <xf numFmtId="0" fontId="10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164" fontId="40" fillId="0" borderId="0" xfId="2" applyNumberFormat="1" applyFont="1" applyFill="1" applyAlignment="1">
      <alignment horizontal="left" vertical="center"/>
    </xf>
    <xf numFmtId="0" fontId="39" fillId="0" borderId="0" xfId="0" applyFont="1" applyFill="1"/>
    <xf numFmtId="0" fontId="40" fillId="0" borderId="0" xfId="2" applyFont="1" applyFill="1" applyAlignment="1">
      <alignment horizontal="left" vertical="center"/>
    </xf>
    <xf numFmtId="0" fontId="41" fillId="0" borderId="0" xfId="0" applyFont="1" applyFill="1" applyBorder="1"/>
    <xf numFmtId="166" fontId="26" fillId="0" borderId="0" xfId="2" applyNumberFormat="1" applyFont="1" applyFill="1" applyAlignment="1">
      <alignment horizontal="right" vertical="center"/>
    </xf>
    <xf numFmtId="0" fontId="40" fillId="0" borderId="0" xfId="2" applyFont="1" applyFill="1" applyAlignment="1">
      <alignment vertical="center"/>
    </xf>
    <xf numFmtId="166" fontId="40" fillId="0" borderId="0" xfId="2" applyNumberFormat="1" applyFont="1" applyFill="1" applyAlignment="1">
      <alignment horizontal="right" vertical="center"/>
    </xf>
    <xf numFmtId="166" fontId="40" fillId="0" borderId="0" xfId="2" applyNumberFormat="1" applyFont="1" applyFill="1" applyBorder="1" applyAlignment="1">
      <alignment horizontal="right" vertical="center"/>
    </xf>
    <xf numFmtId="2" fontId="9" fillId="0" borderId="0" xfId="0" applyNumberFormat="1" applyFont="1" applyBorder="1"/>
    <xf numFmtId="0" fontId="9" fillId="0" borderId="0" xfId="0" applyFont="1" applyBorder="1"/>
    <xf numFmtId="0" fontId="41" fillId="0" borderId="24" xfId="0" applyFont="1" applyBorder="1"/>
    <xf numFmtId="0" fontId="5" fillId="0" borderId="25" xfId="0" applyFont="1" applyBorder="1"/>
    <xf numFmtId="2" fontId="41" fillId="0" borderId="26" xfId="0" applyNumberFormat="1" applyFont="1" applyBorder="1"/>
    <xf numFmtId="0" fontId="41" fillId="0" borderId="25" xfId="0" applyFont="1" applyBorder="1"/>
    <xf numFmtId="0" fontId="41" fillId="0" borderId="19" xfId="0" applyFont="1" applyBorder="1"/>
    <xf numFmtId="0" fontId="41" fillId="0" borderId="3" xfId="0" applyFont="1" applyBorder="1"/>
    <xf numFmtId="2" fontId="41" fillId="0" borderId="20" xfId="0" applyNumberFormat="1" applyFont="1" applyBorder="1"/>
    <xf numFmtId="0" fontId="41" fillId="0" borderId="21" xfId="0" applyFont="1" applyBorder="1"/>
    <xf numFmtId="2" fontId="41" fillId="0" borderId="27" xfId="0" applyNumberFormat="1" applyFont="1" applyBorder="1"/>
    <xf numFmtId="0" fontId="41" fillId="0" borderId="23" xfId="0" applyFont="1" applyBorder="1"/>
    <xf numFmtId="0" fontId="41" fillId="0" borderId="1" xfId="0" applyFont="1" applyBorder="1"/>
    <xf numFmtId="2" fontId="41" fillId="0" borderId="22" xfId="0" applyNumberFormat="1" applyFont="1" applyBorder="1"/>
    <xf numFmtId="166" fontId="41" fillId="0" borderId="26" xfId="0" applyNumberFormat="1" applyFont="1" applyBorder="1"/>
    <xf numFmtId="0" fontId="30" fillId="0" borderId="24" xfId="0" applyFont="1" applyBorder="1"/>
    <xf numFmtId="0" fontId="30" fillId="0" borderId="25" xfId="0" applyFont="1" applyBorder="1"/>
    <xf numFmtId="2" fontId="30" fillId="0" borderId="26" xfId="0" applyNumberFormat="1" applyFont="1" applyBorder="1"/>
    <xf numFmtId="166" fontId="26" fillId="0" borderId="0" xfId="2" applyNumberFormat="1" applyFont="1" applyFill="1" applyAlignment="1">
      <alignment horizontal="center" vertical="center"/>
    </xf>
    <xf numFmtId="0" fontId="41" fillId="0" borderId="19" xfId="0" applyFont="1" applyBorder="1" applyAlignment="1">
      <alignment horizontal="left"/>
    </xf>
    <xf numFmtId="0" fontId="41" fillId="0" borderId="20" xfId="0" applyFont="1" applyBorder="1"/>
    <xf numFmtId="0" fontId="41" fillId="0" borderId="21" xfId="0" applyFont="1" applyBorder="1" applyAlignment="1">
      <alignment horizontal="left"/>
    </xf>
    <xf numFmtId="0" fontId="41" fillId="0" borderId="22" xfId="0" applyFont="1" applyBorder="1"/>
    <xf numFmtId="0" fontId="41" fillId="0" borderId="23" xfId="0" applyFont="1" applyBorder="1" applyAlignment="1">
      <alignment horizontal="left"/>
    </xf>
    <xf numFmtId="0" fontId="41" fillId="0" borderId="26" xfId="0" applyFont="1" applyBorder="1"/>
    <xf numFmtId="0" fontId="42" fillId="0" borderId="24" xfId="2" applyFont="1" applyBorder="1"/>
    <xf numFmtId="0" fontId="42" fillId="0" borderId="25" xfId="2" applyFont="1" applyBorder="1"/>
    <xf numFmtId="2" fontId="42" fillId="0" borderId="26" xfId="2" applyNumberFormat="1" applyFont="1" applyBorder="1" applyAlignment="1">
      <alignment horizontal="right"/>
    </xf>
    <xf numFmtId="0" fontId="43" fillId="0" borderId="25" xfId="2" applyFont="1" applyBorder="1"/>
    <xf numFmtId="0" fontId="24" fillId="0" borderId="25" xfId="2" applyFont="1" applyBorder="1"/>
    <xf numFmtId="0" fontId="24" fillId="0" borderId="24" xfId="2" applyFont="1" applyBorder="1"/>
    <xf numFmtId="2" fontId="24" fillId="0" borderId="26" xfId="2" applyNumberFormat="1" applyFont="1" applyBorder="1" applyAlignment="1">
      <alignment horizontal="right"/>
    </xf>
    <xf numFmtId="0" fontId="24" fillId="0" borderId="19" xfId="2" applyFont="1" applyBorder="1"/>
    <xf numFmtId="0" fontId="24" fillId="0" borderId="3" xfId="2" applyFont="1" applyBorder="1"/>
    <xf numFmtId="2" fontId="24" fillId="0" borderId="20" xfId="2" applyNumberFormat="1" applyFont="1" applyBorder="1" applyAlignment="1">
      <alignment horizontal="right"/>
    </xf>
    <xf numFmtId="0" fontId="24" fillId="0" borderId="21" xfId="2" applyFont="1" applyBorder="1"/>
    <xf numFmtId="0" fontId="24" fillId="0" borderId="0" xfId="2" applyFont="1" applyBorder="1"/>
    <xf numFmtId="0" fontId="24" fillId="0" borderId="23" xfId="2" applyFont="1" applyBorder="1"/>
    <xf numFmtId="0" fontId="24" fillId="0" borderId="1" xfId="2" applyFont="1" applyBorder="1"/>
    <xf numFmtId="2" fontId="24" fillId="0" borderId="22" xfId="2" applyNumberFormat="1" applyFont="1" applyBorder="1" applyAlignment="1">
      <alignment horizontal="right"/>
    </xf>
    <xf numFmtId="2" fontId="42" fillId="0" borderId="22" xfId="2" applyNumberFormat="1" applyFont="1" applyBorder="1" applyAlignment="1">
      <alignment horizontal="right"/>
    </xf>
    <xf numFmtId="166" fontId="10" fillId="0" borderId="0" xfId="2" applyNumberFormat="1" applyFont="1" applyAlignment="1">
      <alignment horizontal="right" vertical="center"/>
    </xf>
    <xf numFmtId="49" fontId="24" fillId="0" borderId="0" xfId="1" applyNumberFormat="1" applyFont="1" applyAlignment="1">
      <alignment horizontal="right"/>
    </xf>
    <xf numFmtId="0" fontId="12" fillId="0" borderId="0" xfId="0" applyFont="1" applyFill="1" applyBorder="1" applyAlignment="1">
      <alignment horizontal="center" vertical="center"/>
    </xf>
    <xf numFmtId="2" fontId="11" fillId="0" borderId="0" xfId="0" applyNumberFormat="1" applyFont="1" applyFill="1" applyBorder="1" applyAlignment="1">
      <alignment horizontal="right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left" vertical="center"/>
    </xf>
    <xf numFmtId="0" fontId="42" fillId="0" borderId="24" xfId="0" applyFont="1" applyFill="1" applyBorder="1" applyAlignment="1">
      <alignment horizontal="left" vertical="center"/>
    </xf>
    <xf numFmtId="0" fontId="42" fillId="0" borderId="25" xfId="0" applyFont="1" applyFill="1" applyBorder="1" applyAlignment="1">
      <alignment horizontal="center" vertical="center"/>
    </xf>
    <xf numFmtId="2" fontId="42" fillId="0" borderId="26" xfId="0" applyNumberFormat="1" applyFont="1" applyFill="1" applyBorder="1" applyAlignment="1">
      <alignment horizontal="right" vertical="center"/>
    </xf>
    <xf numFmtId="49" fontId="42" fillId="0" borderId="24" xfId="0" applyNumberFormat="1" applyFont="1" applyBorder="1" applyAlignment="1">
      <alignment horizontal="left" vertical="top" wrapText="1"/>
    </xf>
    <xf numFmtId="49" fontId="24" fillId="0" borderId="25" xfId="0" applyNumberFormat="1" applyFont="1" applyBorder="1" applyAlignment="1">
      <alignment horizontal="left" vertical="top" wrapText="1"/>
    </xf>
    <xf numFmtId="2" fontId="42" fillId="0" borderId="26" xfId="0" applyNumberFormat="1" applyFont="1" applyBorder="1" applyAlignment="1">
      <alignment horizontal="right" vertical="top" wrapText="1"/>
    </xf>
    <xf numFmtId="49" fontId="42" fillId="0" borderId="19" xfId="0" applyNumberFormat="1" applyFont="1" applyBorder="1" applyAlignment="1">
      <alignment horizontal="left" vertical="top" wrapText="1"/>
    </xf>
    <xf numFmtId="49" fontId="24" fillId="0" borderId="3" xfId="0" applyNumberFormat="1" applyFont="1" applyBorder="1" applyAlignment="1">
      <alignment horizontal="left" vertical="top" wrapText="1"/>
    </xf>
    <xf numFmtId="2" fontId="42" fillId="0" borderId="20" xfId="0" applyNumberFormat="1" applyFont="1" applyBorder="1" applyAlignment="1">
      <alignment horizontal="right" vertical="top" wrapText="1"/>
    </xf>
    <xf numFmtId="49" fontId="42" fillId="0" borderId="21" xfId="0" applyNumberFormat="1" applyFont="1" applyBorder="1" applyAlignment="1">
      <alignment horizontal="left" vertical="top" wrapText="1"/>
    </xf>
    <xf numFmtId="49" fontId="24" fillId="0" borderId="0" xfId="0" applyNumberFormat="1" applyFont="1" applyBorder="1" applyAlignment="1">
      <alignment horizontal="left" vertical="top" wrapText="1"/>
    </xf>
    <xf numFmtId="49" fontId="42" fillId="0" borderId="23" xfId="0" applyNumberFormat="1" applyFont="1" applyBorder="1" applyAlignment="1">
      <alignment horizontal="left" vertical="top" wrapText="1"/>
    </xf>
    <xf numFmtId="49" fontId="24" fillId="0" borderId="1" xfId="0" applyNumberFormat="1" applyFont="1" applyBorder="1" applyAlignment="1">
      <alignment horizontal="left" vertical="top" wrapText="1"/>
    </xf>
    <xf numFmtId="2" fontId="42" fillId="0" borderId="22" xfId="0" applyNumberFormat="1" applyFont="1" applyBorder="1" applyAlignment="1">
      <alignment horizontal="right" vertical="top" wrapText="1"/>
    </xf>
    <xf numFmtId="49" fontId="42" fillId="0" borderId="25" xfId="0" applyNumberFormat="1" applyFont="1" applyBorder="1" applyAlignment="1">
      <alignment horizontal="left" vertical="top" wrapText="1"/>
    </xf>
    <xf numFmtId="0" fontId="20" fillId="0" borderId="0" xfId="0" applyFont="1" applyAlignment="1">
      <alignment horizontal="left"/>
    </xf>
    <xf numFmtId="168" fontId="13" fillId="0" borderId="0" xfId="2" applyNumberFormat="1" applyFont="1" applyAlignment="1">
      <alignment vertical="center"/>
    </xf>
    <xf numFmtId="0" fontId="24" fillId="0" borderId="0" xfId="1" applyFont="1" applyAlignment="1">
      <alignment horizontal="left"/>
    </xf>
    <xf numFmtId="49" fontId="24" fillId="0" borderId="0" xfId="1" applyNumberFormat="1" applyFont="1" applyAlignment="1">
      <alignment horizontal="center"/>
    </xf>
    <xf numFmtId="168" fontId="13" fillId="0" borderId="0" xfId="2" applyNumberFormat="1" applyFont="1" applyAlignment="1">
      <alignment vertical="center"/>
    </xf>
    <xf numFmtId="49" fontId="44" fillId="0" borderId="19" xfId="0" applyNumberFormat="1" applyFont="1" applyBorder="1" applyAlignment="1">
      <alignment horizontal="left" vertical="top" wrapText="1"/>
    </xf>
    <xf numFmtId="49" fontId="45" fillId="0" borderId="3" xfId="0" applyNumberFormat="1" applyFont="1" applyBorder="1" applyAlignment="1">
      <alignment horizontal="left" vertical="top" wrapText="1"/>
    </xf>
    <xf numFmtId="2" fontId="44" fillId="0" borderId="20" xfId="0" applyNumberFormat="1" applyFont="1" applyBorder="1" applyAlignment="1">
      <alignment horizontal="right" vertical="top" wrapText="1"/>
    </xf>
    <xf numFmtId="49" fontId="44" fillId="0" borderId="21" xfId="0" applyNumberFormat="1" applyFont="1" applyBorder="1" applyAlignment="1">
      <alignment horizontal="left" vertical="top" wrapText="1"/>
    </xf>
    <xf numFmtId="49" fontId="45" fillId="0" borderId="0" xfId="0" applyNumberFormat="1" applyFont="1" applyBorder="1" applyAlignment="1">
      <alignment horizontal="left" vertical="top" wrapText="1"/>
    </xf>
    <xf numFmtId="49" fontId="44" fillId="0" borderId="23" xfId="0" applyNumberFormat="1" applyFont="1" applyBorder="1" applyAlignment="1">
      <alignment horizontal="left" vertical="top" wrapText="1"/>
    </xf>
    <xf numFmtId="49" fontId="45" fillId="0" borderId="1" xfId="0" applyNumberFormat="1" applyFont="1" applyBorder="1" applyAlignment="1">
      <alignment horizontal="left" vertical="top" wrapText="1"/>
    </xf>
    <xf numFmtId="2" fontId="44" fillId="0" borderId="22" xfId="0" applyNumberFormat="1" applyFont="1" applyBorder="1" applyAlignment="1">
      <alignment horizontal="right" vertical="top" wrapText="1"/>
    </xf>
    <xf numFmtId="49" fontId="44" fillId="0" borderId="24" xfId="0" applyNumberFormat="1" applyFont="1" applyBorder="1" applyAlignment="1">
      <alignment horizontal="left" vertical="top" wrapText="1"/>
    </xf>
    <xf numFmtId="49" fontId="45" fillId="0" borderId="25" xfId="0" applyNumberFormat="1" applyFont="1" applyBorder="1" applyAlignment="1">
      <alignment horizontal="left" vertical="top" wrapText="1"/>
    </xf>
    <xf numFmtId="2" fontId="44" fillId="0" borderId="26" xfId="0" applyNumberFormat="1" applyFont="1" applyBorder="1" applyAlignment="1">
      <alignment horizontal="right" vertical="top" wrapText="1"/>
    </xf>
    <xf numFmtId="49" fontId="44" fillId="0" borderId="25" xfId="0" applyNumberFormat="1" applyFont="1" applyBorder="1" applyAlignment="1">
      <alignment horizontal="left" vertical="top" wrapText="1"/>
    </xf>
    <xf numFmtId="164" fontId="46" fillId="0" borderId="0" xfId="2" applyNumberFormat="1" applyFont="1" applyAlignment="1">
      <alignment horizontal="left" vertical="center"/>
    </xf>
    <xf numFmtId="0" fontId="34" fillId="0" borderId="0" xfId="0" applyFont="1" applyFill="1" applyBorder="1" applyAlignment="1">
      <alignment horizontal="center" vertical="center"/>
    </xf>
    <xf numFmtId="0" fontId="46" fillId="0" borderId="0" xfId="2" applyFont="1" applyAlignment="1">
      <alignment horizontal="left" vertical="center"/>
    </xf>
    <xf numFmtId="166" fontId="7" fillId="0" borderId="0" xfId="2" applyNumberFormat="1" applyFont="1" applyAlignment="1">
      <alignment horizontal="right" vertical="center"/>
    </xf>
    <xf numFmtId="0" fontId="44" fillId="0" borderId="24" xfId="0" applyFont="1" applyFill="1" applyBorder="1" applyAlignment="1">
      <alignment horizontal="left" vertical="center"/>
    </xf>
    <xf numFmtId="0" fontId="44" fillId="0" borderId="25" xfId="0" applyFont="1" applyFill="1" applyBorder="1" applyAlignment="1">
      <alignment horizontal="center" vertical="center"/>
    </xf>
    <xf numFmtId="2" fontId="44" fillId="0" borderId="26" xfId="0" applyNumberFormat="1" applyFont="1" applyFill="1" applyBorder="1" applyAlignment="1">
      <alignment horizontal="right" vertical="center"/>
    </xf>
    <xf numFmtId="0" fontId="47" fillId="0" borderId="0" xfId="0" applyFont="1" applyAlignment="1">
      <alignment horizontal="center"/>
    </xf>
    <xf numFmtId="0" fontId="48" fillId="0" borderId="0" xfId="2" applyFont="1" applyAlignment="1">
      <alignment vertical="center"/>
    </xf>
    <xf numFmtId="0" fontId="5" fillId="0" borderId="4" xfId="0" applyFont="1" applyBorder="1" applyAlignment="1">
      <alignment horizontal="center"/>
    </xf>
    <xf numFmtId="168" fontId="13" fillId="0" borderId="0" xfId="2" applyNumberFormat="1" applyFont="1" applyAlignment="1">
      <alignment vertical="center"/>
    </xf>
    <xf numFmtId="0" fontId="0" fillId="0" borderId="4" xfId="0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9" fillId="0" borderId="4" xfId="0" applyFont="1" applyBorder="1"/>
    <xf numFmtId="0" fontId="27" fillId="0" borderId="0" xfId="0" applyNumberFormat="1" applyFont="1" applyFill="1" applyBorder="1" applyAlignment="1">
      <alignment horizontal="center" vertical="center"/>
    </xf>
    <xf numFmtId="0" fontId="49" fillId="0" borderId="14" xfId="0" applyFont="1" applyBorder="1"/>
    <xf numFmtId="0" fontId="49" fillId="0" borderId="13" xfId="0" applyFont="1" applyBorder="1"/>
    <xf numFmtId="0" fontId="49" fillId="0" borderId="0" xfId="0" applyFont="1"/>
    <xf numFmtId="164" fontId="50" fillId="0" borderId="0" xfId="2" applyNumberFormat="1" applyFont="1" applyAlignment="1">
      <alignment horizontal="left" vertical="center"/>
    </xf>
    <xf numFmtId="0" fontId="27" fillId="0" borderId="0" xfId="0" applyFont="1" applyFill="1" applyBorder="1" applyAlignment="1">
      <alignment horizontal="center" vertical="center"/>
    </xf>
    <xf numFmtId="0" fontId="50" fillId="0" borderId="0" xfId="2" applyFont="1" applyAlignment="1">
      <alignment horizontal="left" vertical="center"/>
    </xf>
    <xf numFmtId="166" fontId="50" fillId="0" borderId="0" xfId="2" applyNumberFormat="1" applyFont="1" applyBorder="1" applyAlignment="1">
      <alignment horizontal="right" vertical="center"/>
    </xf>
    <xf numFmtId="0" fontId="50" fillId="0" borderId="0" xfId="2" applyFont="1" applyAlignment="1">
      <alignment vertical="center"/>
    </xf>
    <xf numFmtId="0" fontId="49" fillId="0" borderId="0" xfId="0" applyFont="1" applyFill="1"/>
    <xf numFmtId="166" fontId="50" fillId="0" borderId="0" xfId="2" applyNumberFormat="1" applyFont="1" applyAlignment="1">
      <alignment horizontal="right" vertical="center"/>
    </xf>
    <xf numFmtId="0" fontId="51" fillId="0" borderId="4" xfId="2" applyFont="1" applyBorder="1" applyAlignment="1">
      <alignment horizontal="left" vertical="center"/>
    </xf>
    <xf numFmtId="166" fontId="51" fillId="0" borderId="4" xfId="0" applyNumberFormat="1" applyFont="1" applyBorder="1" applyAlignment="1">
      <alignment horizontal="right" vertical="top" wrapText="1"/>
    </xf>
    <xf numFmtId="49" fontId="52" fillId="0" borderId="0" xfId="0" applyNumberFormat="1" applyFont="1" applyBorder="1" applyAlignment="1">
      <alignment horizontal="left" vertical="top" wrapText="1"/>
    </xf>
    <xf numFmtId="166" fontId="52" fillId="0" borderId="0" xfId="0" applyNumberFormat="1" applyFont="1" applyBorder="1" applyAlignment="1">
      <alignment horizontal="right" vertical="top" wrapText="1"/>
    </xf>
    <xf numFmtId="49" fontId="25" fillId="0" borderId="0" xfId="0" applyNumberFormat="1" applyFont="1" applyBorder="1" applyAlignment="1">
      <alignment horizontal="center" vertical="top" wrapText="1"/>
    </xf>
    <xf numFmtId="166" fontId="25" fillId="0" borderId="0" xfId="0" applyNumberFormat="1" applyFont="1" applyBorder="1" applyAlignment="1">
      <alignment horizontal="right" vertical="top" wrapText="1"/>
    </xf>
    <xf numFmtId="0" fontId="53" fillId="0" borderId="0" xfId="0" applyFont="1"/>
    <xf numFmtId="49" fontId="25" fillId="0" borderId="0" xfId="0" applyNumberFormat="1" applyFont="1" applyBorder="1" applyAlignment="1">
      <alignment horizontal="left" vertical="top" wrapText="1"/>
    </xf>
    <xf numFmtId="49" fontId="51" fillId="0" borderId="4" xfId="0" applyNumberFormat="1" applyFont="1" applyBorder="1" applyAlignment="1">
      <alignment horizontal="left" vertical="top" wrapText="1"/>
    </xf>
    <xf numFmtId="49" fontId="52" fillId="0" borderId="0" xfId="8" applyNumberFormat="1" applyFont="1" applyBorder="1" applyAlignment="1">
      <alignment horizontal="left" vertical="top" wrapText="1"/>
    </xf>
    <xf numFmtId="49" fontId="51" fillId="0" borderId="19" xfId="0" applyNumberFormat="1" applyFont="1" applyBorder="1" applyAlignment="1">
      <alignment horizontal="left" vertical="top" wrapText="1"/>
    </xf>
    <xf numFmtId="49" fontId="54" fillId="0" borderId="3" xfId="0" applyNumberFormat="1" applyFont="1" applyBorder="1" applyAlignment="1">
      <alignment horizontal="left" vertical="top" wrapText="1"/>
    </xf>
    <xf numFmtId="166" fontId="51" fillId="0" borderId="20" xfId="0" applyNumberFormat="1" applyFont="1" applyBorder="1" applyAlignment="1">
      <alignment horizontal="right" vertical="top" wrapText="1"/>
    </xf>
    <xf numFmtId="49" fontId="51" fillId="0" borderId="21" xfId="0" applyNumberFormat="1" applyFont="1" applyBorder="1" applyAlignment="1">
      <alignment horizontal="left" vertical="top" wrapText="1"/>
    </xf>
    <xf numFmtId="49" fontId="54" fillId="0" borderId="0" xfId="0" applyNumberFormat="1" applyFont="1" applyBorder="1" applyAlignment="1">
      <alignment horizontal="left" vertical="top" wrapText="1"/>
    </xf>
    <xf numFmtId="166" fontId="51" fillId="0" borderId="22" xfId="0" applyNumberFormat="1" applyFont="1" applyBorder="1" applyAlignment="1">
      <alignment horizontal="right" vertical="top" wrapText="1"/>
    </xf>
    <xf numFmtId="49" fontId="51" fillId="0" borderId="23" xfId="0" applyNumberFormat="1" applyFont="1" applyBorder="1" applyAlignment="1">
      <alignment horizontal="left" vertical="top" wrapText="1"/>
    </xf>
    <xf numFmtId="49" fontId="54" fillId="0" borderId="1" xfId="0" applyNumberFormat="1" applyFont="1" applyBorder="1" applyAlignment="1">
      <alignment horizontal="left" vertical="top" wrapText="1"/>
    </xf>
    <xf numFmtId="49" fontId="52" fillId="0" borderId="17" xfId="0" applyNumberFormat="1" applyFont="1" applyBorder="1" applyAlignment="1">
      <alignment horizontal="left" vertical="top" wrapText="1"/>
    </xf>
    <xf numFmtId="166" fontId="52" fillId="0" borderId="17" xfId="0" applyNumberFormat="1" applyFont="1" applyBorder="1" applyAlignment="1">
      <alignment horizontal="right" vertical="top" wrapText="1"/>
    </xf>
    <xf numFmtId="49" fontId="52" fillId="0" borderId="7" xfId="0" applyNumberFormat="1" applyFont="1" applyBorder="1" applyAlignment="1">
      <alignment horizontal="left" vertical="top" wrapText="1"/>
    </xf>
    <xf numFmtId="166" fontId="52" fillId="0" borderId="7" xfId="0" applyNumberFormat="1" applyFont="1" applyBorder="1" applyAlignment="1">
      <alignment horizontal="right" vertical="top" wrapText="1"/>
    </xf>
    <xf numFmtId="2" fontId="52" fillId="0" borderId="7" xfId="0" applyNumberFormat="1" applyFont="1" applyBorder="1" applyAlignment="1">
      <alignment horizontal="right" vertical="top" wrapText="1"/>
    </xf>
    <xf numFmtId="49" fontId="52" fillId="0" borderId="6" xfId="0" applyNumberFormat="1" applyFont="1" applyBorder="1" applyAlignment="1">
      <alignment horizontal="left" vertical="top" wrapText="1"/>
    </xf>
    <xf numFmtId="0" fontId="52" fillId="0" borderId="7" xfId="0" applyFont="1" applyBorder="1" applyAlignment="1">
      <alignment horizontal="left" vertical="top" wrapText="1"/>
    </xf>
    <xf numFmtId="0" fontId="49" fillId="0" borderId="4" xfId="0" applyFont="1" applyBorder="1"/>
    <xf numFmtId="0" fontId="5" fillId="0" borderId="4" xfId="0" applyFont="1" applyBorder="1" applyAlignment="1">
      <alignment horizontal="center"/>
    </xf>
    <xf numFmtId="15" fontId="11" fillId="0" borderId="0" xfId="1" applyNumberFormat="1" applyFont="1" applyAlignment="1">
      <alignment horizontal="center"/>
    </xf>
    <xf numFmtId="0" fontId="0" fillId="0" borderId="4" xfId="0" applyBorder="1" applyAlignment="1">
      <alignment vertical="center"/>
    </xf>
    <xf numFmtId="22" fontId="0" fillId="0" borderId="4" xfId="0" applyNumberFormat="1" applyBorder="1" applyAlignment="1">
      <alignment vertical="center"/>
    </xf>
    <xf numFmtId="0" fontId="5" fillId="0" borderId="0" xfId="0" applyFont="1" applyBorder="1" applyAlignment="1">
      <alignment horizontal="center"/>
    </xf>
    <xf numFmtId="0" fontId="0" fillId="0" borderId="0" xfId="0" applyBorder="1"/>
    <xf numFmtId="0" fontId="55" fillId="2" borderId="0" xfId="0" applyFont="1" applyFill="1" applyBorder="1" applyAlignment="1">
      <alignment horizontal="center" vertical="center"/>
    </xf>
    <xf numFmtId="49" fontId="7" fillId="0" borderId="0" xfId="0" applyNumberFormat="1" applyFont="1" applyBorder="1" applyAlignment="1">
      <alignment horizontal="left" vertical="top" wrapText="1"/>
    </xf>
    <xf numFmtId="0" fontId="7" fillId="0" borderId="0" xfId="0" applyFont="1" applyBorder="1" applyAlignment="1">
      <alignment horizontal="left" vertical="top" wrapText="1"/>
    </xf>
    <xf numFmtId="2" fontId="7" fillId="0" borderId="0" xfId="0" applyNumberFormat="1" applyFont="1" applyBorder="1" applyAlignment="1">
      <alignment horizontal="right" vertical="top" wrapText="1"/>
    </xf>
    <xf numFmtId="2" fontId="34" fillId="0" borderId="0" xfId="0" applyNumberFormat="1" applyFont="1" applyBorder="1" applyAlignment="1">
      <alignment horizontal="right" vertical="top" wrapText="1"/>
    </xf>
    <xf numFmtId="0" fontId="0" fillId="0" borderId="0" xfId="0" applyFill="1"/>
    <xf numFmtId="0" fontId="56" fillId="0" borderId="0" xfId="0" applyFont="1" applyBorder="1" applyAlignment="1">
      <alignment horizontal="center"/>
    </xf>
    <xf numFmtId="164" fontId="46" fillId="0" borderId="0" xfId="0" applyNumberFormat="1" applyFont="1" applyAlignment="1">
      <alignment horizontal="left" vertical="center"/>
    </xf>
    <xf numFmtId="0" fontId="57" fillId="0" borderId="0" xfId="0" applyFont="1" applyFill="1" applyBorder="1" applyAlignment="1">
      <alignment horizontal="center" vertical="center"/>
    </xf>
    <xf numFmtId="0" fontId="46" fillId="0" borderId="0" xfId="0" applyFont="1" applyAlignment="1">
      <alignment horizontal="left" vertical="center"/>
    </xf>
    <xf numFmtId="166" fontId="46" fillId="0" borderId="0" xfId="0" applyNumberFormat="1" applyFont="1" applyAlignment="1">
      <alignment horizontal="right" vertical="center"/>
    </xf>
    <xf numFmtId="0" fontId="47" fillId="0" borderId="0" xfId="0" applyFont="1" applyBorder="1" applyAlignment="1">
      <alignment horizontal="center"/>
    </xf>
    <xf numFmtId="0" fontId="44" fillId="0" borderId="4" xfId="0" applyFont="1" applyBorder="1" applyAlignment="1">
      <alignment horizontal="left" vertical="center"/>
    </xf>
    <xf numFmtId="166" fontId="44" fillId="0" borderId="4" xfId="0" applyNumberFormat="1" applyFont="1" applyBorder="1" applyAlignment="1">
      <alignment horizontal="right" vertical="center"/>
    </xf>
    <xf numFmtId="2" fontId="59" fillId="0" borderId="0" xfId="0" applyNumberFormat="1" applyFont="1" applyBorder="1" applyAlignment="1">
      <alignment horizontal="right" vertical="top" wrapText="1"/>
    </xf>
    <xf numFmtId="49" fontId="34" fillId="0" borderId="0" xfId="0" applyNumberFormat="1" applyFont="1" applyBorder="1" applyAlignment="1">
      <alignment horizontal="center" vertical="top" wrapText="1"/>
    </xf>
    <xf numFmtId="49" fontId="59" fillId="0" borderId="4" xfId="0" applyNumberFormat="1" applyFont="1" applyBorder="1" applyAlignment="1">
      <alignment horizontal="left" vertical="top" wrapText="1"/>
    </xf>
    <xf numFmtId="2" fontId="59" fillId="0" borderId="4" xfId="0" applyNumberFormat="1" applyFont="1" applyBorder="1" applyAlignment="1">
      <alignment horizontal="right" vertical="top" wrapText="1"/>
    </xf>
    <xf numFmtId="49" fontId="44" fillId="0" borderId="4" xfId="0" applyNumberFormat="1" applyFont="1" applyBorder="1" applyAlignment="1">
      <alignment horizontal="left" vertical="top" wrapText="1"/>
    </xf>
    <xf numFmtId="2" fontId="44" fillId="0" borderId="4" xfId="0" applyNumberFormat="1" applyFont="1" applyBorder="1" applyAlignment="1">
      <alignment horizontal="right" vertical="top" wrapText="1"/>
    </xf>
    <xf numFmtId="2" fontId="58" fillId="0" borderId="4" xfId="0" applyNumberFormat="1" applyFont="1" applyBorder="1" applyAlignment="1">
      <alignment horizontal="right" vertical="top" wrapText="1"/>
    </xf>
    <xf numFmtId="49" fontId="60" fillId="0" borderId="4" xfId="0" applyNumberFormat="1" applyFont="1" applyBorder="1" applyAlignment="1">
      <alignment horizontal="left" vertical="top" wrapText="1"/>
    </xf>
    <xf numFmtId="0" fontId="62" fillId="0" borderId="4" xfId="0" applyFont="1" applyBorder="1" applyAlignment="1">
      <alignment horizontal="center"/>
    </xf>
    <xf numFmtId="0" fontId="63" fillId="0" borderId="4" xfId="0" applyFont="1" applyBorder="1"/>
    <xf numFmtId="22" fontId="63" fillId="0" borderId="4" xfId="0" applyNumberFormat="1" applyFont="1" applyBorder="1"/>
    <xf numFmtId="0" fontId="63" fillId="0" borderId="4" xfId="0" applyFont="1" applyBorder="1" applyAlignment="1">
      <alignment vertical="center"/>
    </xf>
    <xf numFmtId="22" fontId="63" fillId="0" borderId="4" xfId="0" applyNumberFormat="1" applyFont="1" applyBorder="1" applyAlignment="1">
      <alignment vertical="center"/>
    </xf>
    <xf numFmtId="0" fontId="62" fillId="0" borderId="4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/>
    </xf>
    <xf numFmtId="0" fontId="64" fillId="0" borderId="4" xfId="0" applyFont="1" applyBorder="1"/>
    <xf numFmtId="22" fontId="64" fillId="0" borderId="4" xfId="0" applyNumberFormat="1" applyFont="1" applyBorder="1"/>
    <xf numFmtId="0" fontId="47" fillId="0" borderId="4" xfId="0" applyFont="1" applyBorder="1"/>
    <xf numFmtId="0" fontId="64" fillId="0" borderId="4" xfId="0" applyFont="1" applyBorder="1" applyAlignment="1">
      <alignment vertical="center"/>
    </xf>
    <xf numFmtId="22" fontId="64" fillId="0" borderId="4" xfId="0" applyNumberFormat="1" applyFont="1" applyBorder="1" applyAlignment="1">
      <alignment vertical="center"/>
    </xf>
    <xf numFmtId="0" fontId="47" fillId="0" borderId="4" xfId="0" applyFont="1" applyBorder="1" applyAlignment="1">
      <alignment horizontal="center" vertical="center"/>
    </xf>
    <xf numFmtId="0" fontId="47" fillId="0" borderId="4" xfId="0" applyFont="1" applyBorder="1" applyAlignment="1">
      <alignment vertical="center"/>
    </xf>
    <xf numFmtId="49" fontId="60" fillId="0" borderId="0" xfId="0" applyNumberFormat="1" applyFont="1" applyBorder="1" applyAlignment="1">
      <alignment horizontal="left" vertical="top" wrapText="1"/>
    </xf>
    <xf numFmtId="2" fontId="63" fillId="0" borderId="4" xfId="0" applyNumberFormat="1" applyFont="1" applyBorder="1" applyAlignment="1">
      <alignment vertical="center"/>
    </xf>
    <xf numFmtId="2" fontId="62" fillId="0" borderId="4" xfId="0" applyNumberFormat="1" applyFont="1" applyBorder="1" applyAlignment="1">
      <alignment vertical="center"/>
    </xf>
    <xf numFmtId="0" fontId="65" fillId="0" borderId="4" xfId="0" applyFont="1" applyBorder="1"/>
    <xf numFmtId="2" fontId="65" fillId="0" borderId="4" xfId="0" applyNumberFormat="1" applyFont="1" applyBorder="1"/>
    <xf numFmtId="22" fontId="65" fillId="0" borderId="4" xfId="0" applyNumberFormat="1" applyFont="1" applyBorder="1"/>
    <xf numFmtId="0" fontId="67" fillId="0" borderId="4" xfId="0" applyFont="1" applyBorder="1" applyAlignment="1">
      <alignment horizontal="center"/>
    </xf>
    <xf numFmtId="2" fontId="67" fillId="0" borderId="4" xfId="0" applyNumberFormat="1" applyFont="1" applyBorder="1"/>
    <xf numFmtId="2" fontId="63" fillId="0" borderId="4" xfId="0" applyNumberFormat="1" applyFont="1" applyBorder="1"/>
    <xf numFmtId="2" fontId="62" fillId="0" borderId="4" xfId="0" applyNumberFormat="1" applyFont="1" applyBorder="1"/>
    <xf numFmtId="0" fontId="61" fillId="0" borderId="0" xfId="0" applyFont="1"/>
    <xf numFmtId="0" fontId="56" fillId="0" borderId="4" xfId="0" applyFont="1" applyBorder="1" applyAlignment="1">
      <alignment horizontal="center"/>
    </xf>
    <xf numFmtId="0" fontId="68" fillId="0" borderId="0" xfId="0" applyFont="1"/>
    <xf numFmtId="0" fontId="61" fillId="0" borderId="0" xfId="0" applyFont="1" applyBorder="1"/>
    <xf numFmtId="2" fontId="34" fillId="0" borderId="0" xfId="0" applyNumberFormat="1" applyFont="1" applyBorder="1" applyAlignment="1">
      <alignment horizontal="left" vertical="top" wrapText="1"/>
    </xf>
    <xf numFmtId="0" fontId="55" fillId="2" borderId="0" xfId="0" applyFont="1" applyFill="1" applyBorder="1" applyAlignment="1">
      <alignment horizontal="right" vertical="center"/>
    </xf>
    <xf numFmtId="0" fontId="7" fillId="0" borderId="0" xfId="0" applyFont="1" applyBorder="1" applyAlignment="1">
      <alignment horizontal="right" vertical="top" wrapText="1"/>
    </xf>
    <xf numFmtId="0" fontId="0" fillId="0" borderId="0" xfId="0" applyBorder="1" applyAlignment="1">
      <alignment horizontal="right"/>
    </xf>
    <xf numFmtId="49" fontId="58" fillId="0" borderId="4" xfId="0" applyNumberFormat="1" applyFont="1" applyBorder="1" applyAlignment="1">
      <alignment horizontal="left" vertical="top" wrapText="1"/>
    </xf>
    <xf numFmtId="0" fontId="0" fillId="0" borderId="0" xfId="0" applyBorder="1" applyAlignment="1">
      <alignment horizontal="center"/>
    </xf>
    <xf numFmtId="0" fontId="48" fillId="0" borderId="0" xfId="0" applyFont="1" applyAlignment="1">
      <alignment horizontal="center" vertical="center"/>
    </xf>
    <xf numFmtId="0" fontId="10" fillId="0" borderId="0" xfId="8" applyFont="1" applyAlignment="1">
      <alignment horizontal="left" vertical="center"/>
    </xf>
    <xf numFmtId="164" fontId="10" fillId="0" borderId="0" xfId="8" applyNumberFormat="1" applyFont="1" applyAlignment="1">
      <alignment horizontal="center" vertical="center"/>
    </xf>
    <xf numFmtId="0" fontId="10" fillId="0" borderId="0" xfId="8" applyFont="1" applyAlignment="1">
      <alignment horizontal="center" vertical="center"/>
    </xf>
    <xf numFmtId="0" fontId="61" fillId="0" borderId="0" xfId="0" applyFont="1" applyFill="1"/>
    <xf numFmtId="164" fontId="66" fillId="0" borderId="0" xfId="8" applyNumberFormat="1" applyFont="1" applyAlignment="1">
      <alignment horizontal="center" vertical="center"/>
    </xf>
    <xf numFmtId="0" fontId="66" fillId="0" borderId="0" xfId="8" applyFont="1" applyAlignment="1">
      <alignment horizontal="left" vertical="center"/>
    </xf>
    <xf numFmtId="166" fontId="66" fillId="0" borderId="0" xfId="8" applyNumberFormat="1" applyFont="1" applyFill="1" applyAlignment="1">
      <alignment horizontal="right" vertical="center"/>
    </xf>
    <xf numFmtId="0" fontId="66" fillId="0" borderId="0" xfId="8" applyFont="1" applyAlignment="1">
      <alignment horizontal="center" vertical="center"/>
    </xf>
    <xf numFmtId="166" fontId="69" fillId="0" borderId="0" xfId="8" applyNumberFormat="1" applyFont="1" applyFill="1" applyAlignment="1">
      <alignment horizontal="right" vertical="center"/>
    </xf>
    <xf numFmtId="166" fontId="66" fillId="0" borderId="0" xfId="8" applyNumberFormat="1" applyFont="1" applyFill="1" applyBorder="1" applyAlignment="1">
      <alignment horizontal="right" vertical="center"/>
    </xf>
    <xf numFmtId="0" fontId="63" fillId="0" borderId="0" xfId="0" applyFont="1" applyBorder="1"/>
    <xf numFmtId="0" fontId="70" fillId="2" borderId="0" xfId="0" applyFont="1" applyFill="1" applyBorder="1" applyAlignment="1">
      <alignment horizontal="center" vertical="center"/>
    </xf>
    <xf numFmtId="0" fontId="70" fillId="0" borderId="0" xfId="0" applyFont="1" applyFill="1" applyBorder="1" applyAlignment="1">
      <alignment horizontal="center" vertical="center"/>
    </xf>
    <xf numFmtId="0" fontId="63" fillId="0" borderId="0" xfId="0" applyFont="1" applyFill="1"/>
    <xf numFmtId="0" fontId="58" fillId="0" borderId="4" xfId="8" applyFont="1" applyBorder="1" applyAlignment="1">
      <alignment horizontal="left" vertical="center"/>
    </xf>
    <xf numFmtId="166" fontId="58" fillId="0" borderId="4" xfId="8" applyNumberFormat="1" applyFont="1" applyFill="1" applyBorder="1" applyAlignment="1">
      <alignment horizontal="right" vertical="center"/>
    </xf>
    <xf numFmtId="49" fontId="69" fillId="0" borderId="0" xfId="0" applyNumberFormat="1" applyFont="1" applyBorder="1" applyAlignment="1">
      <alignment horizontal="left" vertical="top" wrapText="1"/>
    </xf>
    <xf numFmtId="2" fontId="69" fillId="0" borderId="0" xfId="0" applyNumberFormat="1" applyFont="1" applyBorder="1" applyAlignment="1">
      <alignment horizontal="right" vertical="top" wrapText="1"/>
    </xf>
    <xf numFmtId="0" fontId="62" fillId="0" borderId="0" xfId="0" applyFont="1" applyBorder="1" applyAlignment="1">
      <alignment horizontal="center"/>
    </xf>
    <xf numFmtId="49" fontId="71" fillId="0" borderId="0" xfId="0" applyNumberFormat="1" applyFont="1" applyBorder="1" applyAlignment="1">
      <alignment horizontal="center" vertical="top" wrapText="1"/>
    </xf>
    <xf numFmtId="2" fontId="71" fillId="0" borderId="0" xfId="0" applyNumberFormat="1" applyFont="1" applyBorder="1" applyAlignment="1">
      <alignment horizontal="right" vertical="top" wrapText="1"/>
    </xf>
    <xf numFmtId="49" fontId="58" fillId="0" borderId="19" xfId="0" applyNumberFormat="1" applyFont="1" applyBorder="1" applyAlignment="1">
      <alignment horizontal="left" vertical="top" wrapText="1"/>
    </xf>
    <xf numFmtId="49" fontId="72" fillId="0" borderId="3" xfId="0" applyNumberFormat="1" applyFont="1" applyBorder="1" applyAlignment="1">
      <alignment horizontal="left" vertical="top" wrapText="1"/>
    </xf>
    <xf numFmtId="166" fontId="58" fillId="0" borderId="20" xfId="0" applyNumberFormat="1" applyFont="1" applyBorder="1" applyAlignment="1">
      <alignment horizontal="right" vertical="top" wrapText="1"/>
    </xf>
    <xf numFmtId="49" fontId="58" fillId="0" borderId="21" xfId="0" applyNumberFormat="1" applyFont="1" applyBorder="1" applyAlignment="1">
      <alignment horizontal="left" vertical="top" wrapText="1"/>
    </xf>
    <xf numFmtId="49" fontId="72" fillId="0" borderId="0" xfId="0" applyNumberFormat="1" applyFont="1" applyBorder="1" applyAlignment="1">
      <alignment horizontal="left" vertical="top" wrapText="1"/>
    </xf>
    <xf numFmtId="166" fontId="58" fillId="0" borderId="22" xfId="0" applyNumberFormat="1" applyFont="1" applyBorder="1" applyAlignment="1">
      <alignment horizontal="right" vertical="top" wrapText="1"/>
    </xf>
    <xf numFmtId="49" fontId="58" fillId="0" borderId="23" xfId="0" applyNumberFormat="1" applyFont="1" applyBorder="1" applyAlignment="1">
      <alignment horizontal="left" vertical="top" wrapText="1"/>
    </xf>
    <xf numFmtId="49" fontId="72" fillId="0" borderId="1" xfId="0" applyNumberFormat="1" applyFont="1" applyBorder="1" applyAlignment="1">
      <alignment horizontal="left" vertical="top" wrapText="1"/>
    </xf>
    <xf numFmtId="0" fontId="63" fillId="0" borderId="0" xfId="0" applyFont="1" applyBorder="1" applyAlignment="1">
      <alignment horizontal="center"/>
    </xf>
    <xf numFmtId="0" fontId="61" fillId="0" borderId="0" xfId="0" applyFont="1" applyBorder="1" applyAlignment="1">
      <alignment horizontal="center"/>
    </xf>
    <xf numFmtId="164" fontId="46" fillId="0" borderId="0" xfId="8" applyNumberFormat="1" applyFont="1" applyAlignment="1">
      <alignment horizontal="left" vertical="center"/>
    </xf>
    <xf numFmtId="0" fontId="46" fillId="0" borderId="0" xfId="8" applyFont="1" applyAlignment="1">
      <alignment horizontal="left" vertical="center"/>
    </xf>
    <xf numFmtId="166" fontId="46" fillId="0" borderId="0" xfId="8" applyNumberFormat="1" applyFont="1" applyFill="1" applyAlignment="1">
      <alignment horizontal="right" vertical="center"/>
    </xf>
    <xf numFmtId="0" fontId="34" fillId="0" borderId="0" xfId="8" applyFont="1" applyAlignment="1">
      <alignment horizontal="center" vertical="center"/>
    </xf>
    <xf numFmtId="0" fontId="64" fillId="0" borderId="0" xfId="0" applyFont="1" applyFill="1"/>
    <xf numFmtId="0" fontId="44" fillId="0" borderId="4" xfId="8" applyFont="1" applyBorder="1" applyAlignment="1">
      <alignment horizontal="left" vertical="center"/>
    </xf>
    <xf numFmtId="166" fontId="44" fillId="0" borderId="4" xfId="8" applyNumberFormat="1" applyFont="1" applyFill="1" applyBorder="1" applyAlignment="1">
      <alignment horizontal="right" vertical="center"/>
    </xf>
    <xf numFmtId="166" fontId="44" fillId="0" borderId="20" xfId="0" applyNumberFormat="1" applyFont="1" applyBorder="1" applyAlignment="1">
      <alignment horizontal="right" vertical="top" wrapText="1"/>
    </xf>
    <xf numFmtId="166" fontId="44" fillId="0" borderId="22" xfId="0" applyNumberFormat="1" applyFont="1" applyBorder="1" applyAlignment="1">
      <alignment horizontal="right" vertical="top" wrapText="1"/>
    </xf>
    <xf numFmtId="0" fontId="0" fillId="0" borderId="27" xfId="0" applyBorder="1"/>
    <xf numFmtId="0" fontId="64" fillId="0" borderId="0" xfId="0" applyFont="1" applyBorder="1"/>
    <xf numFmtId="2" fontId="64" fillId="0" borderId="0" xfId="0" applyNumberFormat="1" applyFont="1" applyBorder="1"/>
    <xf numFmtId="22" fontId="64" fillId="0" borderId="0" xfId="0" applyNumberFormat="1" applyFont="1" applyBorder="1"/>
    <xf numFmtId="0" fontId="71" fillId="0" borderId="4" xfId="0" applyFont="1" applyBorder="1" applyAlignment="1">
      <alignment horizontal="center"/>
    </xf>
    <xf numFmtId="2" fontId="71" fillId="0" borderId="4" xfId="0" applyNumberFormat="1" applyFont="1" applyBorder="1"/>
    <xf numFmtId="2" fontId="62" fillId="0" borderId="0" xfId="0" applyNumberFormat="1" applyFont="1" applyBorder="1"/>
    <xf numFmtId="2" fontId="0" fillId="0" borderId="0" xfId="0" applyNumberFormat="1" applyBorder="1"/>
    <xf numFmtId="22" fontId="0" fillId="0" borderId="0" xfId="0" applyNumberFormat="1" applyBorder="1"/>
    <xf numFmtId="0" fontId="71" fillId="0" borderId="0" xfId="0" applyFont="1" applyBorder="1" applyAlignment="1">
      <alignment horizontal="center"/>
    </xf>
    <xf numFmtId="2" fontId="71" fillId="0" borderId="0" xfId="0" applyNumberFormat="1" applyFont="1" applyBorder="1"/>
    <xf numFmtId="0" fontId="5" fillId="0" borderId="4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166" fontId="15" fillId="0" borderId="0" xfId="2" applyNumberFormat="1" applyFont="1" applyAlignment="1">
      <alignment horizontal="left" vertical="center"/>
    </xf>
    <xf numFmtId="0" fontId="73" fillId="0" borderId="0" xfId="2" applyFont="1" applyAlignment="1">
      <alignment horizontal="right" vertical="center"/>
    </xf>
    <xf numFmtId="165" fontId="15" fillId="0" borderId="0" xfId="2" applyNumberFormat="1" applyFont="1" applyAlignment="1">
      <alignment horizontal="right" vertical="center"/>
    </xf>
    <xf numFmtId="0" fontId="73" fillId="0" borderId="0" xfId="2" applyFont="1" applyAlignment="1">
      <alignment horizontal="left" vertical="center"/>
    </xf>
    <xf numFmtId="0" fontId="73" fillId="0" borderId="0" xfId="2" applyFont="1" applyAlignment="1">
      <alignment vertical="center"/>
    </xf>
    <xf numFmtId="0" fontId="73" fillId="0" borderId="0" xfId="2" applyFont="1" applyAlignment="1">
      <alignment horizontal="center" vertical="center"/>
    </xf>
    <xf numFmtId="168" fontId="15" fillId="0" borderId="0" xfId="2" applyNumberFormat="1" applyFont="1" applyAlignment="1">
      <alignment vertical="center"/>
    </xf>
    <xf numFmtId="167" fontId="15" fillId="0" borderId="0" xfId="2" applyNumberFormat="1" applyFont="1" applyAlignment="1">
      <alignment vertical="center"/>
    </xf>
    <xf numFmtId="3" fontId="15" fillId="0" borderId="0" xfId="2" applyNumberFormat="1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21" fillId="0" borderId="0" xfId="0" applyFont="1" applyAlignment="1">
      <alignment horizontal="right"/>
    </xf>
    <xf numFmtId="2" fontId="21" fillId="0" borderId="0" xfId="0" applyNumberFormat="1" applyFont="1" applyAlignment="1">
      <alignment horizontal="center"/>
    </xf>
    <xf numFmtId="0" fontId="6" fillId="0" borderId="0" xfId="0" applyFont="1"/>
    <xf numFmtId="0" fontId="77" fillId="0" borderId="0" xfId="0" quotePrefix="1" applyFont="1" applyAlignment="1">
      <alignment horizontal="center"/>
    </xf>
    <xf numFmtId="0" fontId="78" fillId="0" borderId="0" xfId="0" quotePrefix="1" applyFont="1" applyAlignment="1">
      <alignment horizontal="left"/>
    </xf>
    <xf numFmtId="0" fontId="79" fillId="0" borderId="0" xfId="0" applyFont="1"/>
    <xf numFmtId="169" fontId="80" fillId="0" borderId="0" xfId="0" applyNumberFormat="1" applyFont="1"/>
    <xf numFmtId="0" fontId="81" fillId="0" borderId="0" xfId="0" applyFont="1"/>
    <xf numFmtId="0" fontId="20" fillId="0" borderId="0" xfId="0" applyFont="1"/>
    <xf numFmtId="2" fontId="20" fillId="0" borderId="0" xfId="0" applyNumberFormat="1" applyFont="1" applyAlignment="1">
      <alignment horizontal="center"/>
    </xf>
    <xf numFmtId="164" fontId="10" fillId="0" borderId="0" xfId="11" applyNumberFormat="1" applyFont="1" applyAlignment="1">
      <alignment horizontal="left" vertical="center"/>
    </xf>
    <xf numFmtId="0" fontId="10" fillId="0" borderId="0" xfId="11" applyFont="1" applyAlignment="1">
      <alignment horizontal="center" vertical="center"/>
    </xf>
    <xf numFmtId="0" fontId="10" fillId="0" borderId="0" xfId="11" applyFont="1"/>
    <xf numFmtId="2" fontId="21" fillId="0" borderId="1" xfId="0" applyNumberFormat="1" applyFont="1" applyBorder="1" applyAlignment="1">
      <alignment horizontal="center"/>
    </xf>
    <xf numFmtId="165" fontId="15" fillId="0" borderId="0" xfId="11" applyNumberFormat="1" applyFont="1" applyAlignment="1">
      <alignment horizontal="right" vertical="center"/>
    </xf>
    <xf numFmtId="0" fontId="10" fillId="0" borderId="0" xfId="11" applyFont="1" applyAlignment="1">
      <alignment horizontal="left" vertical="center" wrapText="1"/>
    </xf>
    <xf numFmtId="2" fontId="20" fillId="0" borderId="0" xfId="0" applyNumberFormat="1" applyFont="1"/>
    <xf numFmtId="0" fontId="10" fillId="0" borderId="0" xfId="11" applyFont="1" applyAlignment="1">
      <alignment horizontal="left" vertical="center"/>
    </xf>
    <xf numFmtId="0" fontId="10" fillId="0" borderId="0" xfId="11" applyFont="1" applyAlignment="1">
      <alignment vertical="center"/>
    </xf>
    <xf numFmtId="14" fontId="20" fillId="0" borderId="0" xfId="0" applyNumberFormat="1" applyFont="1" applyAlignment="1">
      <alignment horizontal="right"/>
    </xf>
    <xf numFmtId="0" fontId="81" fillId="0" borderId="0" xfId="0" quotePrefix="1" applyFont="1" applyAlignment="1">
      <alignment horizontal="left"/>
    </xf>
    <xf numFmtId="0" fontId="21" fillId="0" borderId="0" xfId="0" applyFont="1" applyAlignment="1">
      <alignment horizontal="center"/>
    </xf>
    <xf numFmtId="0" fontId="4" fillId="0" borderId="0" xfId="11"/>
    <xf numFmtId="165" fontId="13" fillId="0" borderId="0" xfId="11" applyNumberFormat="1" applyFont="1" applyAlignment="1">
      <alignment horizontal="right" vertical="center"/>
    </xf>
    <xf numFmtId="14" fontId="20" fillId="0" borderId="0" xfId="0" applyNumberFormat="1" applyFont="1" applyAlignment="1">
      <alignment horizontal="center"/>
    </xf>
    <xf numFmtId="0" fontId="20" fillId="0" borderId="0" xfId="0" quotePrefix="1" applyFont="1" applyAlignment="1">
      <alignment horizontal="left"/>
    </xf>
    <xf numFmtId="164" fontId="10" fillId="0" borderId="0" xfId="5" applyNumberFormat="1" applyFont="1" applyAlignment="1">
      <alignment horizontal="left" vertical="center"/>
    </xf>
    <xf numFmtId="0" fontId="21" fillId="0" borderId="0" xfId="0" applyFont="1" applyAlignment="1">
      <alignment horizontal="left"/>
    </xf>
    <xf numFmtId="0" fontId="20" fillId="0" borderId="0" xfId="0" applyFont="1" applyAlignment="1">
      <alignment horizontal="right"/>
    </xf>
    <xf numFmtId="2" fontId="21" fillId="0" borderId="0" xfId="0" applyNumberFormat="1" applyFont="1"/>
    <xf numFmtId="0" fontId="11" fillId="0" borderId="0" xfId="0" applyFont="1"/>
    <xf numFmtId="0" fontId="11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left" vertical="center"/>
    </xf>
    <xf numFmtId="0" fontId="10" fillId="0" borderId="0" xfId="0" quotePrefix="1" applyFont="1" applyAlignment="1">
      <alignment horizontal="left" vertical="center"/>
    </xf>
    <xf numFmtId="0" fontId="10" fillId="0" borderId="0" xfId="0" applyFont="1" applyAlignment="1">
      <alignment vertical="center"/>
    </xf>
    <xf numFmtId="166" fontId="10" fillId="0" borderId="0" xfId="0" applyNumberFormat="1" applyFont="1" applyAlignment="1">
      <alignment horizontal="center" vertical="center"/>
    </xf>
    <xf numFmtId="0" fontId="21" fillId="7" borderId="0" xfId="0" applyFont="1" applyFill="1" applyAlignment="1">
      <alignment horizontal="right"/>
    </xf>
    <xf numFmtId="0" fontId="78" fillId="7" borderId="0" xfId="0" quotePrefix="1" applyFont="1" applyFill="1" applyAlignment="1">
      <alignment horizontal="left"/>
    </xf>
    <xf numFmtId="0" fontId="79" fillId="7" borderId="0" xfId="0" applyFont="1" applyFill="1"/>
    <xf numFmtId="0" fontId="21" fillId="7" borderId="0" xfId="0" applyFont="1" applyFill="1"/>
    <xf numFmtId="2" fontId="21" fillId="5" borderId="0" xfId="0" applyNumberFormat="1" applyFont="1" applyFill="1" applyAlignment="1">
      <alignment horizontal="center"/>
    </xf>
    <xf numFmtId="169" fontId="5" fillId="5" borderId="2" xfId="0" applyNumberFormat="1" applyFont="1" applyFill="1" applyBorder="1"/>
    <xf numFmtId="0" fontId="21" fillId="0" borderId="1" xfId="0" applyFont="1" applyBorder="1"/>
    <xf numFmtId="0" fontId="21" fillId="0" borderId="1" xfId="0" applyFont="1" applyBorder="1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10" fillId="0" borderId="0" xfId="11" applyNumberFormat="1" applyFont="1" applyAlignment="1">
      <alignment horizontal="center" vertical="center"/>
    </xf>
    <xf numFmtId="0" fontId="10" fillId="0" borderId="0" xfId="11" applyFont="1" applyAlignment="1">
      <alignment horizontal="center"/>
    </xf>
    <xf numFmtId="164" fontId="10" fillId="0" borderId="0" xfId="5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70" fontId="5" fillId="0" borderId="0" xfId="0" applyNumberFormat="1" applyFont="1"/>
    <xf numFmtId="0" fontId="10" fillId="0" borderId="0" xfId="0" applyFont="1" applyAlignment="1">
      <alignment horizontal="left" vertical="center"/>
    </xf>
    <xf numFmtId="0" fontId="32" fillId="0" borderId="0" xfId="0" applyFont="1"/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right"/>
    </xf>
    <xf numFmtId="166" fontId="10" fillId="0" borderId="0" xfId="0" applyNumberFormat="1" applyFont="1" applyAlignment="1">
      <alignment horizontal="right" vertical="center"/>
    </xf>
    <xf numFmtId="166" fontId="10" fillId="0" borderId="1" xfId="0" applyNumberFormat="1" applyFont="1" applyBorder="1" applyAlignment="1">
      <alignment horizontal="right" vertical="center"/>
    </xf>
    <xf numFmtId="0" fontId="21" fillId="7" borderId="0" xfId="0" applyFont="1" applyFill="1" applyAlignment="1">
      <alignment horizontal="center"/>
    </xf>
    <xf numFmtId="0" fontId="32" fillId="0" borderId="0" xfId="0" applyFont="1" applyAlignment="1">
      <alignment horizontal="right"/>
    </xf>
    <xf numFmtId="169" fontId="80" fillId="0" borderId="0" xfId="10" applyNumberFormat="1" applyFont="1"/>
    <xf numFmtId="0" fontId="20" fillId="0" borderId="0" xfId="0" applyFont="1" applyAlignment="1"/>
    <xf numFmtId="164" fontId="10" fillId="0" borderId="0" xfId="2" applyNumberFormat="1" applyFont="1" applyAlignment="1">
      <alignment horizontal="center" vertical="center"/>
    </xf>
    <xf numFmtId="0" fontId="10" fillId="0" borderId="0" xfId="2" applyFont="1" applyAlignment="1">
      <alignment horizontal="center" vertical="center"/>
    </xf>
    <xf numFmtId="166" fontId="10" fillId="0" borderId="1" xfId="2" applyNumberFormat="1" applyFont="1" applyBorder="1" applyAlignment="1">
      <alignment horizontal="right" vertical="center"/>
    </xf>
    <xf numFmtId="0" fontId="10" fillId="0" borderId="0" xfId="0" applyFont="1"/>
    <xf numFmtId="166" fontId="11" fillId="0" borderId="1" xfId="2" applyNumberFormat="1" applyFont="1" applyBorder="1" applyAlignment="1">
      <alignment horizontal="right" vertical="center"/>
    </xf>
    <xf numFmtId="166" fontId="11" fillId="8" borderId="0" xfId="2" applyNumberFormat="1" applyFont="1" applyFill="1" applyAlignment="1">
      <alignment horizontal="right" vertical="center"/>
    </xf>
    <xf numFmtId="166" fontId="10" fillId="8" borderId="0" xfId="2" applyNumberFormat="1" applyFont="1" applyFill="1" applyAlignment="1">
      <alignment horizontal="right" vertical="center"/>
    </xf>
    <xf numFmtId="166" fontId="10" fillId="8" borderId="1" xfId="2" applyNumberFormat="1" applyFont="1" applyFill="1" applyBorder="1" applyAlignment="1">
      <alignment horizontal="right" vertical="center"/>
    </xf>
    <xf numFmtId="0" fontId="11" fillId="0" borderId="0" xfId="2" applyFont="1" applyAlignment="1">
      <alignment horizontal="right" vertical="center"/>
    </xf>
    <xf numFmtId="0" fontId="11" fillId="0" borderId="0" xfId="2" applyFont="1" applyFill="1" applyAlignment="1">
      <alignment horizontal="right" vertical="center"/>
    </xf>
    <xf numFmtId="166" fontId="11" fillId="8" borderId="1" xfId="2" applyNumberFormat="1" applyFont="1" applyFill="1" applyBorder="1" applyAlignment="1">
      <alignment horizontal="right" vertical="center"/>
    </xf>
    <xf numFmtId="166" fontId="21" fillId="0" borderId="0" xfId="0" applyNumberFormat="1" applyFont="1"/>
    <xf numFmtId="166" fontId="10" fillId="0" borderId="0" xfId="8" applyNumberFormat="1" applyFont="1" applyAlignment="1">
      <alignment horizontal="right" vertical="center"/>
    </xf>
    <xf numFmtId="166" fontId="11" fillId="0" borderId="0" xfId="8" applyNumberFormat="1" applyFont="1" applyAlignment="1">
      <alignment horizontal="right" vertical="center"/>
    </xf>
    <xf numFmtId="166" fontId="10" fillId="0" borderId="1" xfId="8" applyNumberFormat="1" applyFont="1" applyBorder="1" applyAlignment="1">
      <alignment horizontal="right" vertical="center"/>
    </xf>
    <xf numFmtId="0" fontId="11" fillId="0" borderId="0" xfId="8" applyFont="1" applyAlignment="1">
      <alignment horizontal="center" vertical="center"/>
    </xf>
    <xf numFmtId="4" fontId="11" fillId="0" borderId="0" xfId="1" applyNumberFormat="1" applyFont="1" applyAlignment="1">
      <alignment horizontal="right"/>
    </xf>
    <xf numFmtId="0" fontId="3" fillId="0" borderId="0" xfId="12"/>
    <xf numFmtId="0" fontId="13" fillId="0" borderId="0" xfId="12" applyFont="1" applyAlignment="1">
      <alignment horizontal="right" vertical="center"/>
    </xf>
    <xf numFmtId="0" fontId="14" fillId="0" borderId="0" xfId="12" applyFont="1" applyAlignment="1">
      <alignment vertical="center"/>
    </xf>
    <xf numFmtId="166" fontId="15" fillId="0" borderId="0" xfId="12" applyNumberFormat="1" applyFont="1" applyAlignment="1">
      <alignment horizontal="left" vertical="center"/>
    </xf>
    <xf numFmtId="0" fontId="73" fillId="0" borderId="0" xfId="12" applyFont="1" applyAlignment="1">
      <alignment horizontal="right" vertical="center"/>
    </xf>
    <xf numFmtId="166" fontId="15" fillId="0" borderId="0" xfId="12" applyNumberFormat="1" applyFont="1" applyAlignment="1">
      <alignment horizontal="right" vertical="center"/>
    </xf>
    <xf numFmtId="165" fontId="15" fillId="0" borderId="0" xfId="12" applyNumberFormat="1" applyFont="1" applyAlignment="1">
      <alignment horizontal="right" vertical="center"/>
    </xf>
    <xf numFmtId="0" fontId="15" fillId="0" borderId="0" xfId="12" applyFont="1" applyAlignment="1">
      <alignment horizontal="left" vertical="center"/>
    </xf>
    <xf numFmtId="164" fontId="15" fillId="0" borderId="0" xfId="12" applyNumberFormat="1" applyFont="1" applyAlignment="1">
      <alignment horizontal="left" vertical="center"/>
    </xf>
    <xf numFmtId="0" fontId="15" fillId="0" borderId="0" xfId="12" applyFont="1" applyAlignment="1">
      <alignment vertical="center"/>
    </xf>
    <xf numFmtId="0" fontId="73" fillId="0" borderId="0" xfId="12" applyFont="1" applyAlignment="1">
      <alignment horizontal="left" vertical="center"/>
    </xf>
    <xf numFmtId="0" fontId="73" fillId="0" borderId="0" xfId="12" applyFont="1" applyAlignment="1">
      <alignment vertical="center"/>
    </xf>
    <xf numFmtId="0" fontId="73" fillId="0" borderId="0" xfId="12" applyFont="1" applyAlignment="1">
      <alignment horizontal="center" vertical="center"/>
    </xf>
    <xf numFmtId="0" fontId="16" fillId="0" borderId="0" xfId="12" applyFont="1" applyAlignment="1">
      <alignment vertical="center"/>
    </xf>
    <xf numFmtId="0" fontId="17" fillId="0" borderId="0" xfId="12" applyFont="1" applyAlignment="1">
      <alignment horizontal="right" vertical="center"/>
    </xf>
    <xf numFmtId="168" fontId="15" fillId="0" borderId="0" xfId="12" applyNumberFormat="1" applyFont="1" applyAlignment="1">
      <alignment vertical="center"/>
    </xf>
    <xf numFmtId="0" fontId="16" fillId="0" borderId="0" xfId="12" applyFont="1" applyAlignment="1">
      <alignment horizontal="right" vertical="center"/>
    </xf>
    <xf numFmtId="167" fontId="15" fillId="0" borderId="0" xfId="12" applyNumberFormat="1" applyFont="1" applyAlignment="1">
      <alignment vertical="center"/>
    </xf>
    <xf numFmtId="3" fontId="15" fillId="0" borderId="0" xfId="12" applyNumberFormat="1" applyFont="1" applyAlignment="1">
      <alignment horizontal="left" vertical="center"/>
    </xf>
    <xf numFmtId="0" fontId="18" fillId="0" borderId="0" xfId="12" applyFont="1" applyAlignment="1">
      <alignment horizontal="center" vertical="center"/>
    </xf>
    <xf numFmtId="0" fontId="0" fillId="0" borderId="18" xfId="0" applyBorder="1"/>
    <xf numFmtId="22" fontId="0" fillId="0" borderId="18" xfId="0" applyNumberFormat="1" applyBorder="1"/>
    <xf numFmtId="0" fontId="20" fillId="0" borderId="0" xfId="0" applyFont="1" applyBorder="1" applyAlignment="1">
      <alignment horizontal="center"/>
    </xf>
    <xf numFmtId="0" fontId="21" fillId="0" borderId="0" xfId="0" applyFont="1" applyBorder="1"/>
    <xf numFmtId="22" fontId="21" fillId="0" borderId="0" xfId="0" applyNumberFormat="1" applyFont="1" applyBorder="1"/>
    <xf numFmtId="0" fontId="20" fillId="0" borderId="0" xfId="0" applyFont="1" applyBorder="1"/>
    <xf numFmtId="0" fontId="20" fillId="0" borderId="24" xfId="0" applyFont="1" applyBorder="1" applyAlignment="1">
      <alignment horizontal="center"/>
    </xf>
    <xf numFmtId="0" fontId="20" fillId="0" borderId="26" xfId="0" applyFont="1" applyBorder="1"/>
    <xf numFmtId="0" fontId="20" fillId="0" borderId="25" xfId="0" applyFont="1" applyBorder="1" applyAlignment="1">
      <alignment horizontal="center"/>
    </xf>
    <xf numFmtId="0" fontId="20" fillId="0" borderId="26" xfId="0" applyFont="1" applyBorder="1" applyAlignment="1">
      <alignment horizontal="center"/>
    </xf>
    <xf numFmtId="0" fontId="5" fillId="0" borderId="24" xfId="0" applyFont="1" applyBorder="1" applyAlignment="1">
      <alignment horizontal="center"/>
    </xf>
    <xf numFmtId="0" fontId="5" fillId="0" borderId="26" xfId="0" applyFont="1" applyBorder="1"/>
    <xf numFmtId="0" fontId="5" fillId="0" borderId="4" xfId="0" applyFont="1" applyBorder="1" applyAlignment="1"/>
    <xf numFmtId="0" fontId="9" fillId="0" borderId="0" xfId="0" applyFont="1" applyBorder="1" applyAlignment="1">
      <alignment horizontal="center"/>
    </xf>
    <xf numFmtId="0" fontId="5" fillId="0" borderId="19" xfId="0" applyFont="1" applyBorder="1" applyAlignment="1">
      <alignment horizontal="center"/>
    </xf>
    <xf numFmtId="0" fontId="11" fillId="0" borderId="0" xfId="2" applyFont="1" applyAlignment="1">
      <alignment horizontal="right"/>
    </xf>
    <xf numFmtId="0" fontId="82" fillId="0" borderId="0" xfId="2" applyFont="1" applyAlignment="1">
      <alignment horizontal="right"/>
    </xf>
    <xf numFmtId="0" fontId="3" fillId="0" borderId="0" xfId="2" applyFont="1" applyAlignment="1">
      <alignment horizontal="right"/>
    </xf>
    <xf numFmtId="2" fontId="9" fillId="0" borderId="26" xfId="0" applyNumberFormat="1" applyFont="1" applyBorder="1"/>
    <xf numFmtId="0" fontId="12" fillId="0" borderId="15" xfId="0" applyFont="1" applyBorder="1" applyAlignment="1">
      <alignment horizontal="center"/>
    </xf>
    <xf numFmtId="0" fontId="12" fillId="0" borderId="14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75" fillId="4" borderId="0" xfId="0" applyFont="1" applyFill="1" applyAlignment="1">
      <alignment horizontal="center" vertical="center"/>
    </xf>
    <xf numFmtId="0" fontId="76" fillId="5" borderId="0" xfId="0" applyFont="1" applyFill="1" applyAlignment="1">
      <alignment horizontal="center" vertical="center"/>
    </xf>
    <xf numFmtId="0" fontId="6" fillId="6" borderId="0" xfId="0" applyFont="1" applyFill="1"/>
    <xf numFmtId="0" fontId="6" fillId="6" borderId="0" xfId="0" applyFont="1" applyFill="1" applyAlignment="1">
      <alignment horizontal="left"/>
    </xf>
    <xf numFmtId="0" fontId="10" fillId="0" borderId="0" xfId="11" applyFont="1" applyAlignment="1">
      <alignment horizontal="left" vertical="center" wrapText="1"/>
    </xf>
    <xf numFmtId="0" fontId="5" fillId="0" borderId="4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32" fillId="0" borderId="0" xfId="2" applyFont="1" applyAlignment="1">
      <alignment horizontal="center"/>
    </xf>
    <xf numFmtId="0" fontId="20" fillId="0" borderId="0" xfId="0" applyFont="1" applyAlignment="1">
      <alignment horizontal="center"/>
    </xf>
    <xf numFmtId="0" fontId="77" fillId="6" borderId="0" xfId="0" quotePrefix="1" applyFont="1" applyFill="1" applyAlignment="1">
      <alignment vertical="center"/>
    </xf>
    <xf numFmtId="0" fontId="6" fillId="0" borderId="15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47" fillId="0" borderId="4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62" fillId="0" borderId="0" xfId="0" applyFont="1" applyBorder="1" applyAlignment="1">
      <alignment horizontal="center"/>
    </xf>
    <xf numFmtId="0" fontId="47" fillId="0" borderId="0" xfId="0" applyFont="1" applyBorder="1" applyAlignment="1">
      <alignment horizontal="center"/>
    </xf>
    <xf numFmtId="0" fontId="5" fillId="0" borderId="18" xfId="0" applyFont="1" applyBorder="1" applyAlignment="1">
      <alignment horizontal="center"/>
    </xf>
  </cellXfs>
  <cellStyles count="13">
    <cellStyle name="Millares 2" xfId="7" xr:uid="{491EE3FD-DDB4-473C-9622-2C1EF23989A3}"/>
    <cellStyle name="Moneda" xfId="10" builtinId="4"/>
    <cellStyle name="Normal" xfId="0" builtinId="0"/>
    <cellStyle name="Normal 2" xfId="8" xr:uid="{5F381AAA-F637-4011-886A-132B6100AFBC}"/>
    <cellStyle name="Normal 2 2" xfId="11" xr:uid="{DDE4C4AB-11E4-4A51-B83C-8CE7DA944831}"/>
    <cellStyle name="Normal 3" xfId="9" xr:uid="{63A2F704-E06F-4487-B8BC-F1CF80165C24}"/>
    <cellStyle name="Normal 3 2" xfId="5" xr:uid="{27410E1E-50F6-4374-BCB7-F2DACCD5EE5F}"/>
    <cellStyle name="Normal 4" xfId="1" xr:uid="{CBCA9A5A-FF0E-4067-9052-A718FC18568D}"/>
    <cellStyle name="Normal 4 2" xfId="12" xr:uid="{EFE7F8DF-C66E-4F5B-81AD-DAC6CE8CD56A}"/>
    <cellStyle name="Normal 5" xfId="6" xr:uid="{FDCE5733-F81D-4717-BF4D-CA488B36DEFA}"/>
    <cellStyle name="Normal 6" xfId="4" xr:uid="{5119951B-5EB3-4BB6-A02A-28357F1E889B}"/>
    <cellStyle name="Normal 7 2" xfId="3" xr:uid="{C640ADA7-2520-4B8E-B96A-BE050001E890}"/>
    <cellStyle name="Normal 8" xfId="2" xr:uid="{CE33F1DE-B613-48B1-96C2-6B589D0CEC5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789</xdr:row>
      <xdr:rowOff>0</xdr:rowOff>
    </xdr:from>
    <xdr:ext cx="1343025" cy="333375"/>
    <xdr:pic>
      <xdr:nvPicPr>
        <xdr:cNvPr id="2" name="Imagen 1">
          <a:extLst>
            <a:ext uri="{FF2B5EF4-FFF2-40B4-BE49-F238E27FC236}">
              <a16:creationId xmlns:a16="http://schemas.microsoft.com/office/drawing/2014/main" id="{E9B4D5A6-E4D4-4E43-82CF-72A4305B4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27758825"/>
          <a:ext cx="1343025" cy="3333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44451</xdr:colOff>
      <xdr:row>1</xdr:row>
      <xdr:rowOff>47625</xdr:rowOff>
    </xdr:from>
    <xdr:to>
      <xdr:col>6</xdr:col>
      <xdr:colOff>917576</xdr:colOff>
      <xdr:row>8</xdr:row>
      <xdr:rowOff>136451</xdr:rowOff>
    </xdr:to>
    <xdr:pic>
      <xdr:nvPicPr>
        <xdr:cNvPr id="2" name="Imagen 1" descr="Texto&#10;&#10;Descripción generada automáticamente">
          <a:extLst>
            <a:ext uri="{FF2B5EF4-FFF2-40B4-BE49-F238E27FC236}">
              <a16:creationId xmlns:a16="http://schemas.microsoft.com/office/drawing/2014/main" id="{0A38EFF3-7B6D-4B51-A324-7AB747A64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7326" y="381000"/>
          <a:ext cx="2174875" cy="11365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705</xdr:row>
      <xdr:rowOff>0</xdr:rowOff>
    </xdr:from>
    <xdr:ext cx="1343025" cy="333375"/>
    <xdr:pic>
      <xdr:nvPicPr>
        <xdr:cNvPr id="2" name="Imagen 1">
          <a:extLst>
            <a:ext uri="{FF2B5EF4-FFF2-40B4-BE49-F238E27FC236}">
              <a16:creationId xmlns:a16="http://schemas.microsoft.com/office/drawing/2014/main" id="{2D84E803-6334-4633-A808-9068369E1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14157125"/>
          <a:ext cx="1343025" cy="3333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79524</xdr:colOff>
      <xdr:row>1</xdr:row>
      <xdr:rowOff>11076</xdr:rowOff>
    </xdr:from>
    <xdr:to>
      <xdr:col>6</xdr:col>
      <xdr:colOff>947850</xdr:colOff>
      <xdr:row>8</xdr:row>
      <xdr:rowOff>99902</xdr:rowOff>
    </xdr:to>
    <xdr:pic>
      <xdr:nvPicPr>
        <xdr:cNvPr id="2" name="Imagen 1" descr="Texto&#10;&#10;Descripción generada automáticamente">
          <a:extLst>
            <a:ext uri="{FF2B5EF4-FFF2-40B4-BE49-F238E27FC236}">
              <a16:creationId xmlns:a16="http://schemas.microsoft.com/office/drawing/2014/main" id="{336954E0-3404-47F2-8309-12C2E7739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3129" y="343343"/>
          <a:ext cx="2175244" cy="111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811</xdr:row>
      <xdr:rowOff>0</xdr:rowOff>
    </xdr:from>
    <xdr:ext cx="1343025" cy="333375"/>
    <xdr:pic>
      <xdr:nvPicPr>
        <xdr:cNvPr id="2" name="Imagen 1">
          <a:extLst>
            <a:ext uri="{FF2B5EF4-FFF2-40B4-BE49-F238E27FC236}">
              <a16:creationId xmlns:a16="http://schemas.microsoft.com/office/drawing/2014/main" id="{C574D556-2AF6-454F-ACAD-A2A5FF085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31321175"/>
          <a:ext cx="1343025" cy="3333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76201</xdr:colOff>
      <xdr:row>1</xdr:row>
      <xdr:rowOff>31750</xdr:rowOff>
    </xdr:from>
    <xdr:to>
      <xdr:col>6</xdr:col>
      <xdr:colOff>949326</xdr:colOff>
      <xdr:row>8</xdr:row>
      <xdr:rowOff>120576</xdr:rowOff>
    </xdr:to>
    <xdr:pic>
      <xdr:nvPicPr>
        <xdr:cNvPr id="2" name="Imagen 1" descr="Texto&#10;&#10;Descripción generada automáticamente">
          <a:extLst>
            <a:ext uri="{FF2B5EF4-FFF2-40B4-BE49-F238E27FC236}">
              <a16:creationId xmlns:a16="http://schemas.microsoft.com/office/drawing/2014/main" id="{5FE0ED32-D4DE-4CCC-B6AF-DC0C8AEC0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451" y="365125"/>
          <a:ext cx="2174875" cy="11365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779</xdr:row>
      <xdr:rowOff>0</xdr:rowOff>
    </xdr:from>
    <xdr:ext cx="1343025" cy="333375"/>
    <xdr:pic>
      <xdr:nvPicPr>
        <xdr:cNvPr id="2" name="Imagen 1">
          <a:extLst>
            <a:ext uri="{FF2B5EF4-FFF2-40B4-BE49-F238E27FC236}">
              <a16:creationId xmlns:a16="http://schemas.microsoft.com/office/drawing/2014/main" id="{C716A2ED-4AAB-499E-A2B9-C1672CEC7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26139575"/>
          <a:ext cx="1343025" cy="3333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46296</xdr:colOff>
      <xdr:row>1</xdr:row>
      <xdr:rowOff>0</xdr:rowOff>
    </xdr:from>
    <xdr:to>
      <xdr:col>6</xdr:col>
      <xdr:colOff>914621</xdr:colOff>
      <xdr:row>8</xdr:row>
      <xdr:rowOff>88826</xdr:rowOff>
    </xdr:to>
    <xdr:pic>
      <xdr:nvPicPr>
        <xdr:cNvPr id="2" name="Imagen 1" descr="Texto&#10;&#10;Descripción generada automáticamente">
          <a:extLst>
            <a:ext uri="{FF2B5EF4-FFF2-40B4-BE49-F238E27FC236}">
              <a16:creationId xmlns:a16="http://schemas.microsoft.com/office/drawing/2014/main" id="{F51E07D1-9581-41C1-B990-336D2EE0A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7517" y="332267"/>
          <a:ext cx="2175244" cy="111885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801</xdr:row>
      <xdr:rowOff>0</xdr:rowOff>
    </xdr:from>
    <xdr:ext cx="1343025" cy="333375"/>
    <xdr:pic>
      <xdr:nvPicPr>
        <xdr:cNvPr id="2" name="Imagen 1">
          <a:extLst>
            <a:ext uri="{FF2B5EF4-FFF2-40B4-BE49-F238E27FC236}">
              <a16:creationId xmlns:a16="http://schemas.microsoft.com/office/drawing/2014/main" id="{737569D0-C2E7-4FE9-A80E-249FD5B0A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29701925"/>
          <a:ext cx="1343025" cy="3333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79524</xdr:colOff>
      <xdr:row>1</xdr:row>
      <xdr:rowOff>22151</xdr:rowOff>
    </xdr:from>
    <xdr:to>
      <xdr:col>6</xdr:col>
      <xdr:colOff>947850</xdr:colOff>
      <xdr:row>8</xdr:row>
      <xdr:rowOff>110977</xdr:rowOff>
    </xdr:to>
    <xdr:pic>
      <xdr:nvPicPr>
        <xdr:cNvPr id="2" name="Imagen 1" descr="Texto&#10;&#10;Descripción generada automáticamente">
          <a:extLst>
            <a:ext uri="{FF2B5EF4-FFF2-40B4-BE49-F238E27FC236}">
              <a16:creationId xmlns:a16="http://schemas.microsoft.com/office/drawing/2014/main" id="{BED39C68-7F15-4487-8DFC-77262ED12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9350" y="354418"/>
          <a:ext cx="2175244" cy="111885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832</xdr:row>
      <xdr:rowOff>0</xdr:rowOff>
    </xdr:from>
    <xdr:ext cx="1343025" cy="333375"/>
    <xdr:pic>
      <xdr:nvPicPr>
        <xdr:cNvPr id="2" name="Imagen 1">
          <a:extLst>
            <a:ext uri="{FF2B5EF4-FFF2-40B4-BE49-F238E27FC236}">
              <a16:creationId xmlns:a16="http://schemas.microsoft.com/office/drawing/2014/main" id="{6A6A7B8C-2732-468F-BDFA-FA300FEEE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34721600"/>
          <a:ext cx="1343025" cy="3333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68448</xdr:colOff>
      <xdr:row>1</xdr:row>
      <xdr:rowOff>11075</xdr:rowOff>
    </xdr:from>
    <xdr:to>
      <xdr:col>6</xdr:col>
      <xdr:colOff>936773</xdr:colOff>
      <xdr:row>8</xdr:row>
      <xdr:rowOff>99901</xdr:rowOff>
    </xdr:to>
    <xdr:pic>
      <xdr:nvPicPr>
        <xdr:cNvPr id="2" name="Imagen 1" descr="Texto&#10;&#10;Descripción generada automáticamente">
          <a:extLst>
            <a:ext uri="{FF2B5EF4-FFF2-40B4-BE49-F238E27FC236}">
              <a16:creationId xmlns:a16="http://schemas.microsoft.com/office/drawing/2014/main" id="{1A3EB4E7-43F4-410D-AD39-E9758F207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7198" y="343342"/>
          <a:ext cx="2175244" cy="111885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847</xdr:row>
      <xdr:rowOff>0</xdr:rowOff>
    </xdr:from>
    <xdr:ext cx="1343025" cy="333375"/>
    <xdr:pic>
      <xdr:nvPicPr>
        <xdr:cNvPr id="2" name="Imagen 1">
          <a:extLst>
            <a:ext uri="{FF2B5EF4-FFF2-40B4-BE49-F238E27FC236}">
              <a16:creationId xmlns:a16="http://schemas.microsoft.com/office/drawing/2014/main" id="{999AF859-ADCE-4D04-921B-A684B3ADC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37150475"/>
          <a:ext cx="1343025" cy="3333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57372</xdr:colOff>
      <xdr:row>1</xdr:row>
      <xdr:rowOff>33227</xdr:rowOff>
    </xdr:from>
    <xdr:to>
      <xdr:col>6</xdr:col>
      <xdr:colOff>925697</xdr:colOff>
      <xdr:row>8</xdr:row>
      <xdr:rowOff>122053</xdr:rowOff>
    </xdr:to>
    <xdr:pic>
      <xdr:nvPicPr>
        <xdr:cNvPr id="2" name="Imagen 1" descr="Texto&#10;&#10;Descripción generada automáticamente">
          <a:extLst>
            <a:ext uri="{FF2B5EF4-FFF2-40B4-BE49-F238E27FC236}">
              <a16:creationId xmlns:a16="http://schemas.microsoft.com/office/drawing/2014/main" id="{5DCFB4B3-F664-41BF-BCA8-20F3EEABB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8593" y="365494"/>
          <a:ext cx="2175244" cy="111885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805</xdr:row>
      <xdr:rowOff>0</xdr:rowOff>
    </xdr:from>
    <xdr:ext cx="1343025" cy="333375"/>
    <xdr:pic>
      <xdr:nvPicPr>
        <xdr:cNvPr id="2" name="Imagen 1">
          <a:extLst>
            <a:ext uri="{FF2B5EF4-FFF2-40B4-BE49-F238E27FC236}">
              <a16:creationId xmlns:a16="http://schemas.microsoft.com/office/drawing/2014/main" id="{1D5659BC-3C23-4054-9512-FDC1D9DF7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30349625"/>
          <a:ext cx="1343025" cy="3333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79523</xdr:colOff>
      <xdr:row>1</xdr:row>
      <xdr:rowOff>11076</xdr:rowOff>
    </xdr:from>
    <xdr:to>
      <xdr:col>6</xdr:col>
      <xdr:colOff>947848</xdr:colOff>
      <xdr:row>8</xdr:row>
      <xdr:rowOff>99902</xdr:rowOff>
    </xdr:to>
    <xdr:pic>
      <xdr:nvPicPr>
        <xdr:cNvPr id="2" name="Imagen 1" descr="Texto&#10;&#10;Descripción generada automáticamente">
          <a:extLst>
            <a:ext uri="{FF2B5EF4-FFF2-40B4-BE49-F238E27FC236}">
              <a16:creationId xmlns:a16="http://schemas.microsoft.com/office/drawing/2014/main" id="{ED1AEC17-89B3-4CCC-9F6F-1ABE6DFCC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0744" y="343343"/>
          <a:ext cx="2175244" cy="111885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781</xdr:row>
      <xdr:rowOff>0</xdr:rowOff>
    </xdr:from>
    <xdr:ext cx="1343025" cy="333375"/>
    <xdr:pic>
      <xdr:nvPicPr>
        <xdr:cNvPr id="2" name="Imagen 1">
          <a:extLst>
            <a:ext uri="{FF2B5EF4-FFF2-40B4-BE49-F238E27FC236}">
              <a16:creationId xmlns:a16="http://schemas.microsoft.com/office/drawing/2014/main" id="{E39148BC-E128-4395-B178-FFBF7718C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26463425"/>
          <a:ext cx="1343025" cy="3333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90599</xdr:colOff>
      <xdr:row>1</xdr:row>
      <xdr:rowOff>11076</xdr:rowOff>
    </xdr:from>
    <xdr:ext cx="2175244" cy="1118856"/>
    <xdr:pic>
      <xdr:nvPicPr>
        <xdr:cNvPr id="2" name="Imagen 1" descr="Texto&#10;&#10;Descripción generada automáticamente">
          <a:extLst>
            <a:ext uri="{FF2B5EF4-FFF2-40B4-BE49-F238E27FC236}">
              <a16:creationId xmlns:a16="http://schemas.microsoft.com/office/drawing/2014/main" id="{BFE386F0-7465-4A26-8538-C9F8F3491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820" y="343343"/>
          <a:ext cx="2175244" cy="1118856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798</xdr:row>
      <xdr:rowOff>0</xdr:rowOff>
    </xdr:from>
    <xdr:ext cx="1343025" cy="333375"/>
    <xdr:pic>
      <xdr:nvPicPr>
        <xdr:cNvPr id="2" name="Imagen 1">
          <a:extLst>
            <a:ext uri="{FF2B5EF4-FFF2-40B4-BE49-F238E27FC236}">
              <a16:creationId xmlns:a16="http://schemas.microsoft.com/office/drawing/2014/main" id="{34C49754-ADD5-4653-ACAC-A8C4A4342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29216150"/>
          <a:ext cx="1343025" cy="3333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79524</xdr:colOff>
      <xdr:row>0</xdr:row>
      <xdr:rowOff>321191</xdr:rowOff>
    </xdr:from>
    <xdr:to>
      <xdr:col>6</xdr:col>
      <xdr:colOff>947849</xdr:colOff>
      <xdr:row>8</xdr:row>
      <xdr:rowOff>77750</xdr:rowOff>
    </xdr:to>
    <xdr:pic>
      <xdr:nvPicPr>
        <xdr:cNvPr id="2" name="Imagen 1" descr="Texto&#10;&#10;Descripción generada automáticamente">
          <a:extLst>
            <a:ext uri="{FF2B5EF4-FFF2-40B4-BE49-F238E27FC236}">
              <a16:creationId xmlns:a16="http://schemas.microsoft.com/office/drawing/2014/main" id="{F0D70E53-F5E0-49A1-9533-9D2F27AAC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0745" y="321191"/>
          <a:ext cx="2175244" cy="111885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783</xdr:row>
      <xdr:rowOff>0</xdr:rowOff>
    </xdr:from>
    <xdr:ext cx="1343025" cy="333375"/>
    <xdr:pic>
      <xdr:nvPicPr>
        <xdr:cNvPr id="2" name="Imagen 1">
          <a:extLst>
            <a:ext uri="{FF2B5EF4-FFF2-40B4-BE49-F238E27FC236}">
              <a16:creationId xmlns:a16="http://schemas.microsoft.com/office/drawing/2014/main" id="{39007702-1619-4901-86EF-927ACF3F8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26787275"/>
          <a:ext cx="1343025" cy="3333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46297</xdr:colOff>
      <xdr:row>1</xdr:row>
      <xdr:rowOff>33227</xdr:rowOff>
    </xdr:from>
    <xdr:to>
      <xdr:col>6</xdr:col>
      <xdr:colOff>914622</xdr:colOff>
      <xdr:row>8</xdr:row>
      <xdr:rowOff>122053</xdr:rowOff>
    </xdr:to>
    <xdr:pic>
      <xdr:nvPicPr>
        <xdr:cNvPr id="2" name="Imagen 1" descr="Texto&#10;&#10;Descripción generada automáticamente">
          <a:extLst>
            <a:ext uri="{FF2B5EF4-FFF2-40B4-BE49-F238E27FC236}">
              <a16:creationId xmlns:a16="http://schemas.microsoft.com/office/drawing/2014/main" id="{1D6F3F1C-9E0D-4065-8870-BB243C55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7518" y="365494"/>
          <a:ext cx="2175244" cy="111885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875</xdr:row>
      <xdr:rowOff>0</xdr:rowOff>
    </xdr:from>
    <xdr:ext cx="1343025" cy="333375"/>
    <xdr:pic>
      <xdr:nvPicPr>
        <xdr:cNvPr id="2" name="Imagen 1">
          <a:extLst>
            <a:ext uri="{FF2B5EF4-FFF2-40B4-BE49-F238E27FC236}">
              <a16:creationId xmlns:a16="http://schemas.microsoft.com/office/drawing/2014/main" id="{DE46762B-34D6-4256-918C-09F63D6B0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41684375"/>
          <a:ext cx="1343025" cy="3333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/>
        </a:ln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68447</xdr:colOff>
      <xdr:row>1</xdr:row>
      <xdr:rowOff>33226</xdr:rowOff>
    </xdr:from>
    <xdr:to>
      <xdr:col>6</xdr:col>
      <xdr:colOff>936772</xdr:colOff>
      <xdr:row>8</xdr:row>
      <xdr:rowOff>122052</xdr:rowOff>
    </xdr:to>
    <xdr:pic>
      <xdr:nvPicPr>
        <xdr:cNvPr id="2" name="Imagen 1" descr="Texto&#10;&#10;Descripción generada automáticamente">
          <a:extLst>
            <a:ext uri="{FF2B5EF4-FFF2-40B4-BE49-F238E27FC236}">
              <a16:creationId xmlns:a16="http://schemas.microsoft.com/office/drawing/2014/main" id="{D5F3F206-78D9-4BE8-BD90-317FDC3F8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668" y="365493"/>
          <a:ext cx="2175244" cy="11188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ED6A8-1108-4B4A-9A28-8E880339AE62}">
  <dimension ref="A2:K791"/>
  <sheetViews>
    <sheetView workbookViewId="0">
      <selection activeCell="E11" sqref="E11"/>
    </sheetView>
  </sheetViews>
  <sheetFormatPr baseColWidth="10" defaultRowHeight="12.75" x14ac:dyDescent="0.2"/>
  <cols>
    <col min="1" max="16384" width="11.42578125" style="1"/>
  </cols>
  <sheetData>
    <row r="2" spans="1:11" ht="19.5" x14ac:dyDescent="0.2">
      <c r="F2" s="22" t="s">
        <v>531</v>
      </c>
      <c r="J2" s="92" t="s">
        <v>530</v>
      </c>
      <c r="K2" s="101">
        <v>1</v>
      </c>
    </row>
    <row r="3" spans="1:11" x14ac:dyDescent="0.2">
      <c r="J3" s="92" t="s">
        <v>529</v>
      </c>
      <c r="K3" s="100">
        <v>44462</v>
      </c>
    </row>
    <row r="5" spans="1:11" x14ac:dyDescent="0.2">
      <c r="E5" s="21" t="s">
        <v>528</v>
      </c>
      <c r="F5" s="19" t="s">
        <v>2590</v>
      </c>
      <c r="G5" s="21" t="s">
        <v>527</v>
      </c>
      <c r="H5" s="19" t="s">
        <v>2590</v>
      </c>
      <c r="J5" s="142">
        <v>0.81388888888888888</v>
      </c>
    </row>
    <row r="7" spans="1:11" x14ac:dyDescent="0.2">
      <c r="J7" s="92" t="s">
        <v>526</v>
      </c>
      <c r="K7" s="96" t="s">
        <v>1568</v>
      </c>
    </row>
    <row r="8" spans="1:11" x14ac:dyDescent="0.2">
      <c r="C8" s="20" t="s">
        <v>525</v>
      </c>
      <c r="D8" s="19" t="s">
        <v>524</v>
      </c>
      <c r="F8" s="20" t="s">
        <v>523</v>
      </c>
      <c r="G8" s="19" t="s">
        <v>521</v>
      </c>
      <c r="I8" s="20" t="s">
        <v>522</v>
      </c>
      <c r="J8" s="19" t="s">
        <v>521</v>
      </c>
    </row>
    <row r="11" spans="1:11" x14ac:dyDescent="0.2">
      <c r="A11" s="99" t="s">
        <v>520</v>
      </c>
      <c r="C11" s="98" t="s">
        <v>519</v>
      </c>
      <c r="D11" s="98" t="s">
        <v>518</v>
      </c>
      <c r="F11" s="97" t="s">
        <v>517</v>
      </c>
      <c r="I11" s="92" t="s">
        <v>11</v>
      </c>
      <c r="J11" s="92" t="s">
        <v>10</v>
      </c>
      <c r="K11" s="92" t="s">
        <v>516</v>
      </c>
    </row>
    <row r="14" spans="1:11" x14ac:dyDescent="0.2">
      <c r="A14" s="99" t="s">
        <v>515</v>
      </c>
      <c r="B14" s="94" t="s">
        <v>514</v>
      </c>
    </row>
    <row r="16" spans="1:11" x14ac:dyDescent="0.2">
      <c r="A16" s="98" t="s">
        <v>513</v>
      </c>
      <c r="B16" s="96" t="s">
        <v>512</v>
      </c>
      <c r="J16" s="92" t="s">
        <v>12</v>
      </c>
      <c r="K16" s="93">
        <v>58382.89</v>
      </c>
    </row>
    <row r="18" spans="3:11" x14ac:dyDescent="0.2">
      <c r="C18" s="96" t="s">
        <v>508</v>
      </c>
      <c r="D18" s="95">
        <v>44197</v>
      </c>
      <c r="E18" s="94" t="s">
        <v>2589</v>
      </c>
      <c r="I18" s="93">
        <v>24.59</v>
      </c>
      <c r="K18" s="93">
        <v>58407.48</v>
      </c>
    </row>
    <row r="19" spans="3:11" x14ac:dyDescent="0.2">
      <c r="C19" s="96" t="s">
        <v>507</v>
      </c>
      <c r="D19" s="95">
        <v>44198</v>
      </c>
      <c r="E19" s="94" t="s">
        <v>2588</v>
      </c>
      <c r="I19" s="93">
        <v>7.66</v>
      </c>
      <c r="K19" s="93">
        <v>58415.14</v>
      </c>
    </row>
    <row r="20" spans="3:11" x14ac:dyDescent="0.2">
      <c r="C20" s="96" t="s">
        <v>506</v>
      </c>
      <c r="D20" s="95">
        <v>44198</v>
      </c>
      <c r="E20" s="94" t="s">
        <v>2587</v>
      </c>
      <c r="I20" s="93">
        <v>5.14</v>
      </c>
      <c r="K20" s="93">
        <v>58420.28</v>
      </c>
    </row>
    <row r="21" spans="3:11" x14ac:dyDescent="0.2">
      <c r="C21" s="96" t="s">
        <v>505</v>
      </c>
      <c r="D21" s="95">
        <v>44198</v>
      </c>
      <c r="E21" s="94" t="s">
        <v>2586</v>
      </c>
      <c r="I21" s="93">
        <v>19.38</v>
      </c>
      <c r="K21" s="93">
        <v>58439.66</v>
      </c>
    </row>
    <row r="22" spans="3:11" x14ac:dyDescent="0.2">
      <c r="C22" s="96" t="s">
        <v>504</v>
      </c>
      <c r="D22" s="95">
        <v>44198</v>
      </c>
      <c r="E22" s="94" t="s">
        <v>2585</v>
      </c>
      <c r="I22" s="93">
        <v>87.96</v>
      </c>
      <c r="K22" s="93">
        <v>58527.62</v>
      </c>
    </row>
    <row r="23" spans="3:11" x14ac:dyDescent="0.2">
      <c r="C23" s="96" t="s">
        <v>511</v>
      </c>
      <c r="D23" s="95">
        <v>44198</v>
      </c>
      <c r="E23" s="94" t="s">
        <v>2584</v>
      </c>
      <c r="I23" s="93">
        <v>4.3099999999999996</v>
      </c>
      <c r="K23" s="93">
        <v>58531.93</v>
      </c>
    </row>
    <row r="24" spans="3:11" x14ac:dyDescent="0.2">
      <c r="C24" s="96" t="s">
        <v>510</v>
      </c>
      <c r="D24" s="95">
        <v>44198</v>
      </c>
      <c r="E24" s="94" t="s">
        <v>2583</v>
      </c>
      <c r="I24" s="93">
        <v>3.71</v>
      </c>
      <c r="K24" s="93">
        <v>58535.64</v>
      </c>
    </row>
    <row r="25" spans="3:11" x14ac:dyDescent="0.2">
      <c r="C25" s="96" t="s">
        <v>509</v>
      </c>
      <c r="D25" s="95">
        <v>44198</v>
      </c>
      <c r="E25" s="94" t="s">
        <v>2582</v>
      </c>
      <c r="I25" s="93">
        <v>1.68</v>
      </c>
      <c r="K25" s="93">
        <v>58537.32</v>
      </c>
    </row>
    <row r="26" spans="3:11" x14ac:dyDescent="0.2">
      <c r="C26" s="96" t="s">
        <v>503</v>
      </c>
      <c r="D26" s="95">
        <v>44198</v>
      </c>
      <c r="E26" s="94" t="s">
        <v>2581</v>
      </c>
      <c r="I26" s="93">
        <v>7.83</v>
      </c>
      <c r="K26" s="93">
        <v>58545.15</v>
      </c>
    </row>
    <row r="27" spans="3:11" x14ac:dyDescent="0.2">
      <c r="C27" s="96" t="s">
        <v>499</v>
      </c>
      <c r="D27" s="95">
        <v>44198</v>
      </c>
      <c r="E27" s="94" t="s">
        <v>2580</v>
      </c>
      <c r="I27" s="93">
        <v>6.32</v>
      </c>
      <c r="K27" s="93">
        <v>58551.47</v>
      </c>
    </row>
    <row r="28" spans="3:11" x14ac:dyDescent="0.2">
      <c r="C28" s="96" t="s">
        <v>498</v>
      </c>
      <c r="D28" s="95">
        <v>44198</v>
      </c>
      <c r="E28" s="94" t="s">
        <v>2579</v>
      </c>
      <c r="I28" s="93">
        <v>2.31</v>
      </c>
      <c r="K28" s="93">
        <v>58553.78</v>
      </c>
    </row>
    <row r="29" spans="3:11" x14ac:dyDescent="0.2">
      <c r="C29" s="96" t="s">
        <v>502</v>
      </c>
      <c r="D29" s="95">
        <v>44199</v>
      </c>
      <c r="E29" s="94" t="s">
        <v>2578</v>
      </c>
      <c r="I29" s="93">
        <v>1.65</v>
      </c>
      <c r="K29" s="93">
        <v>58555.43</v>
      </c>
    </row>
    <row r="30" spans="3:11" x14ac:dyDescent="0.2">
      <c r="C30" s="96" t="s">
        <v>2577</v>
      </c>
      <c r="D30" s="95">
        <v>44199</v>
      </c>
      <c r="E30" s="94" t="s">
        <v>2576</v>
      </c>
      <c r="I30" s="93">
        <v>5.04</v>
      </c>
      <c r="K30" s="93">
        <v>58560.47</v>
      </c>
    </row>
    <row r="31" spans="3:11" x14ac:dyDescent="0.2">
      <c r="C31" s="96" t="s">
        <v>2575</v>
      </c>
      <c r="D31" s="95">
        <v>44199</v>
      </c>
      <c r="E31" s="94" t="s">
        <v>2574</v>
      </c>
      <c r="I31" s="93">
        <v>43.57</v>
      </c>
      <c r="K31" s="93">
        <v>58604.04</v>
      </c>
    </row>
    <row r="32" spans="3:11" x14ac:dyDescent="0.2">
      <c r="C32" s="96" t="s">
        <v>2573</v>
      </c>
      <c r="D32" s="95">
        <v>44199</v>
      </c>
      <c r="E32" s="94" t="s">
        <v>2572</v>
      </c>
      <c r="I32" s="93">
        <v>3.7</v>
      </c>
      <c r="K32" s="93">
        <v>58607.74</v>
      </c>
    </row>
    <row r="33" spans="3:11" x14ac:dyDescent="0.2">
      <c r="C33" s="96" t="s">
        <v>2571</v>
      </c>
      <c r="D33" s="95">
        <v>44199</v>
      </c>
      <c r="E33" s="94" t="s">
        <v>2570</v>
      </c>
      <c r="I33" s="93">
        <v>8.2799999999999994</v>
      </c>
      <c r="K33" s="93">
        <v>58616.02</v>
      </c>
    </row>
    <row r="34" spans="3:11" x14ac:dyDescent="0.2">
      <c r="C34" s="96" t="s">
        <v>2569</v>
      </c>
      <c r="D34" s="95">
        <v>44199</v>
      </c>
      <c r="E34" s="94" t="s">
        <v>2568</v>
      </c>
      <c r="I34" s="93">
        <v>1.88</v>
      </c>
      <c r="K34" s="93">
        <v>58617.9</v>
      </c>
    </row>
    <row r="35" spans="3:11" x14ac:dyDescent="0.2">
      <c r="C35" s="96" t="s">
        <v>2567</v>
      </c>
      <c r="D35" s="95">
        <v>44199</v>
      </c>
      <c r="E35" s="94" t="s">
        <v>2566</v>
      </c>
      <c r="I35" s="93">
        <v>2.5099999999999998</v>
      </c>
      <c r="K35" s="93">
        <v>58620.41</v>
      </c>
    </row>
    <row r="36" spans="3:11" x14ac:dyDescent="0.2">
      <c r="C36" s="96" t="s">
        <v>2565</v>
      </c>
      <c r="D36" s="95">
        <v>44199</v>
      </c>
      <c r="E36" s="94" t="s">
        <v>2564</v>
      </c>
      <c r="I36" s="93">
        <v>3.36</v>
      </c>
      <c r="K36" s="93">
        <v>58623.77</v>
      </c>
    </row>
    <row r="37" spans="3:11" x14ac:dyDescent="0.2">
      <c r="C37" s="96" t="s">
        <v>501</v>
      </c>
      <c r="D37" s="95">
        <v>44199</v>
      </c>
      <c r="E37" s="94" t="s">
        <v>2563</v>
      </c>
      <c r="I37" s="93">
        <v>8.27</v>
      </c>
      <c r="K37" s="93">
        <v>58632.04</v>
      </c>
    </row>
    <row r="38" spans="3:11" x14ac:dyDescent="0.2">
      <c r="C38" s="96" t="s">
        <v>466</v>
      </c>
      <c r="D38" s="95">
        <v>44199</v>
      </c>
      <c r="E38" s="94" t="s">
        <v>2562</v>
      </c>
      <c r="I38" s="93">
        <v>3.14</v>
      </c>
      <c r="K38" s="93">
        <v>58635.18</v>
      </c>
    </row>
    <row r="39" spans="3:11" x14ac:dyDescent="0.2">
      <c r="C39" s="96" t="s">
        <v>500</v>
      </c>
      <c r="D39" s="95">
        <v>44199</v>
      </c>
      <c r="E39" s="94" t="s">
        <v>2561</v>
      </c>
      <c r="I39" s="93">
        <v>2.48</v>
      </c>
      <c r="K39" s="93">
        <v>58637.66</v>
      </c>
    </row>
    <row r="40" spans="3:11" x14ac:dyDescent="0.2">
      <c r="C40" s="96" t="s">
        <v>497</v>
      </c>
      <c r="D40" s="95">
        <v>44200</v>
      </c>
      <c r="E40" s="94" t="s">
        <v>2560</v>
      </c>
      <c r="I40" s="93">
        <v>1.92</v>
      </c>
      <c r="K40" s="93">
        <v>58639.58</v>
      </c>
    </row>
    <row r="41" spans="3:11" x14ac:dyDescent="0.2">
      <c r="C41" s="96" t="s">
        <v>496</v>
      </c>
      <c r="D41" s="95">
        <v>44200</v>
      </c>
      <c r="E41" s="94" t="s">
        <v>2559</v>
      </c>
      <c r="I41" s="93">
        <v>29.95</v>
      </c>
      <c r="K41" s="93">
        <v>58669.53</v>
      </c>
    </row>
    <row r="42" spans="3:11" x14ac:dyDescent="0.2">
      <c r="C42" s="96" t="s">
        <v>495</v>
      </c>
      <c r="D42" s="95">
        <v>44200</v>
      </c>
      <c r="E42" s="94" t="s">
        <v>2558</v>
      </c>
      <c r="I42" s="93">
        <v>2.52</v>
      </c>
      <c r="K42" s="93">
        <v>58672.05</v>
      </c>
    </row>
    <row r="43" spans="3:11" x14ac:dyDescent="0.2">
      <c r="C43" s="96" t="s">
        <v>494</v>
      </c>
      <c r="D43" s="95">
        <v>44200</v>
      </c>
      <c r="E43" s="94" t="s">
        <v>2557</v>
      </c>
      <c r="I43" s="93">
        <v>3.42</v>
      </c>
      <c r="K43" s="93">
        <v>58675.47</v>
      </c>
    </row>
    <row r="44" spans="3:11" x14ac:dyDescent="0.2">
      <c r="C44" s="96" t="s">
        <v>493</v>
      </c>
      <c r="D44" s="95">
        <v>44200</v>
      </c>
      <c r="E44" s="94" t="s">
        <v>2556</v>
      </c>
      <c r="I44" s="93">
        <v>8.07</v>
      </c>
      <c r="K44" s="93">
        <v>58683.54</v>
      </c>
    </row>
    <row r="45" spans="3:11" x14ac:dyDescent="0.2">
      <c r="C45" s="96" t="s">
        <v>492</v>
      </c>
      <c r="D45" s="95">
        <v>44200</v>
      </c>
      <c r="E45" s="94" t="s">
        <v>2555</v>
      </c>
      <c r="I45" s="93">
        <v>6.94</v>
      </c>
      <c r="K45" s="93">
        <v>58690.48</v>
      </c>
    </row>
    <row r="46" spans="3:11" x14ac:dyDescent="0.2">
      <c r="C46" s="96" t="s">
        <v>491</v>
      </c>
      <c r="D46" s="95">
        <v>44200</v>
      </c>
      <c r="E46" s="94" t="s">
        <v>2554</v>
      </c>
      <c r="I46" s="93">
        <v>7.0000000000000007E-2</v>
      </c>
      <c r="K46" s="93">
        <v>58690.55</v>
      </c>
    </row>
    <row r="47" spans="3:11" x14ac:dyDescent="0.2">
      <c r="C47" s="96" t="s">
        <v>490</v>
      </c>
      <c r="D47" s="95">
        <v>44200</v>
      </c>
      <c r="E47" s="94" t="s">
        <v>2553</v>
      </c>
      <c r="I47" s="93">
        <v>1.68</v>
      </c>
      <c r="K47" s="93">
        <v>58692.23</v>
      </c>
    </row>
    <row r="48" spans="3:11" x14ac:dyDescent="0.2">
      <c r="C48" s="96" t="s">
        <v>489</v>
      </c>
      <c r="D48" s="95">
        <v>44200</v>
      </c>
      <c r="E48" s="94" t="s">
        <v>2552</v>
      </c>
      <c r="I48" s="93">
        <v>2.0499999999999998</v>
      </c>
      <c r="K48" s="93">
        <v>58694.28</v>
      </c>
    </row>
    <row r="49" spans="3:11" x14ac:dyDescent="0.2">
      <c r="C49" s="96" t="s">
        <v>2551</v>
      </c>
      <c r="D49" s="95">
        <v>44200</v>
      </c>
      <c r="E49" s="94" t="s">
        <v>2550</v>
      </c>
      <c r="I49" s="93">
        <v>1.69</v>
      </c>
      <c r="K49" s="93">
        <v>58695.97</v>
      </c>
    </row>
    <row r="50" spans="3:11" x14ac:dyDescent="0.2">
      <c r="C50" s="96" t="s">
        <v>2549</v>
      </c>
      <c r="D50" s="95">
        <v>44200</v>
      </c>
      <c r="E50" s="94" t="s">
        <v>2548</v>
      </c>
      <c r="I50" s="93">
        <v>4.28</v>
      </c>
      <c r="K50" s="93">
        <v>58700.25</v>
      </c>
    </row>
    <row r="51" spans="3:11" x14ac:dyDescent="0.2">
      <c r="C51" s="96" t="s">
        <v>2547</v>
      </c>
      <c r="D51" s="95">
        <v>44200</v>
      </c>
      <c r="E51" s="94" t="s">
        <v>2546</v>
      </c>
      <c r="I51" s="93">
        <v>15.12</v>
      </c>
      <c r="K51" s="93">
        <v>58715.37</v>
      </c>
    </row>
    <row r="52" spans="3:11" x14ac:dyDescent="0.2">
      <c r="C52" s="96" t="s">
        <v>2545</v>
      </c>
      <c r="D52" s="95">
        <v>44200</v>
      </c>
      <c r="E52" s="94" t="s">
        <v>2544</v>
      </c>
      <c r="I52" s="93">
        <v>29.25</v>
      </c>
      <c r="K52" s="93">
        <v>58744.62</v>
      </c>
    </row>
    <row r="53" spans="3:11" x14ac:dyDescent="0.2">
      <c r="C53" s="96" t="s">
        <v>2543</v>
      </c>
      <c r="D53" s="95">
        <v>44200</v>
      </c>
      <c r="E53" s="94" t="s">
        <v>2542</v>
      </c>
      <c r="I53" s="93">
        <v>7.9</v>
      </c>
      <c r="K53" s="93">
        <v>58752.52</v>
      </c>
    </row>
    <row r="54" spans="3:11" x14ac:dyDescent="0.2">
      <c r="C54" s="96" t="s">
        <v>2541</v>
      </c>
      <c r="D54" s="95">
        <v>44200</v>
      </c>
      <c r="E54" s="94" t="s">
        <v>2540</v>
      </c>
      <c r="I54" s="93">
        <v>7.3</v>
      </c>
      <c r="K54" s="93">
        <v>58759.82</v>
      </c>
    </row>
    <row r="55" spans="3:11" x14ac:dyDescent="0.2">
      <c r="C55" s="96" t="s">
        <v>2539</v>
      </c>
      <c r="D55" s="95">
        <v>44200</v>
      </c>
      <c r="E55" s="94" t="s">
        <v>2538</v>
      </c>
      <c r="I55" s="93">
        <v>6.93</v>
      </c>
      <c r="K55" s="93">
        <v>58766.75</v>
      </c>
    </row>
    <row r="56" spans="3:11" x14ac:dyDescent="0.2">
      <c r="C56" s="96" t="s">
        <v>2537</v>
      </c>
      <c r="D56" s="95">
        <v>44200</v>
      </c>
      <c r="E56" s="94" t="s">
        <v>2536</v>
      </c>
      <c r="I56" s="93">
        <v>1.83</v>
      </c>
      <c r="K56" s="93">
        <v>58768.58</v>
      </c>
    </row>
    <row r="57" spans="3:11" x14ac:dyDescent="0.2">
      <c r="C57" s="96" t="s">
        <v>2535</v>
      </c>
      <c r="D57" s="95">
        <v>44200</v>
      </c>
      <c r="E57" s="94" t="s">
        <v>2534</v>
      </c>
      <c r="I57" s="93">
        <v>1.68</v>
      </c>
      <c r="K57" s="93">
        <v>58770.26</v>
      </c>
    </row>
    <row r="58" spans="3:11" x14ac:dyDescent="0.2">
      <c r="C58" s="96" t="s">
        <v>2533</v>
      </c>
      <c r="D58" s="95">
        <v>44200</v>
      </c>
      <c r="E58" s="94" t="s">
        <v>2532</v>
      </c>
      <c r="I58" s="93">
        <v>28.27</v>
      </c>
      <c r="K58" s="93">
        <v>58798.53</v>
      </c>
    </row>
    <row r="59" spans="3:11" x14ac:dyDescent="0.2">
      <c r="C59" s="96" t="s">
        <v>488</v>
      </c>
      <c r="D59" s="95">
        <v>44200</v>
      </c>
      <c r="E59" s="94" t="s">
        <v>2531</v>
      </c>
      <c r="I59" s="93">
        <v>3.36</v>
      </c>
      <c r="K59" s="93">
        <v>58801.89</v>
      </c>
    </row>
    <row r="60" spans="3:11" x14ac:dyDescent="0.2">
      <c r="C60" s="96" t="s">
        <v>487</v>
      </c>
      <c r="D60" s="95">
        <v>44200</v>
      </c>
      <c r="E60" s="94" t="s">
        <v>2530</v>
      </c>
      <c r="I60" s="93">
        <v>2.65</v>
      </c>
      <c r="K60" s="93">
        <v>58804.54</v>
      </c>
    </row>
    <row r="61" spans="3:11" x14ac:dyDescent="0.2">
      <c r="C61" s="96" t="s">
        <v>486</v>
      </c>
      <c r="D61" s="95">
        <v>44200</v>
      </c>
      <c r="E61" s="94" t="s">
        <v>2529</v>
      </c>
      <c r="I61" s="93">
        <v>1.79</v>
      </c>
      <c r="K61" s="93">
        <v>58806.33</v>
      </c>
    </row>
    <row r="62" spans="3:11" x14ac:dyDescent="0.2">
      <c r="C62" s="96" t="s">
        <v>485</v>
      </c>
      <c r="D62" s="95">
        <v>44200</v>
      </c>
      <c r="E62" s="94" t="s">
        <v>2528</v>
      </c>
      <c r="I62" s="93">
        <v>13.6</v>
      </c>
      <c r="K62" s="93">
        <v>58819.93</v>
      </c>
    </row>
    <row r="63" spans="3:11" x14ac:dyDescent="0.2">
      <c r="C63" s="96" t="s">
        <v>484</v>
      </c>
      <c r="D63" s="95">
        <v>44200</v>
      </c>
      <c r="E63" s="94" t="s">
        <v>2527</v>
      </c>
      <c r="I63" s="93">
        <v>10.79</v>
      </c>
      <c r="K63" s="93">
        <v>58830.720000000001</v>
      </c>
    </row>
    <row r="64" spans="3:11" x14ac:dyDescent="0.2">
      <c r="C64" s="96" t="s">
        <v>483</v>
      </c>
      <c r="D64" s="95">
        <v>44200</v>
      </c>
      <c r="E64" s="94" t="s">
        <v>2526</v>
      </c>
      <c r="I64" s="93">
        <v>2.0299999999999998</v>
      </c>
      <c r="K64" s="93">
        <v>58832.75</v>
      </c>
    </row>
    <row r="65" spans="3:11" x14ac:dyDescent="0.2">
      <c r="C65" s="96" t="s">
        <v>482</v>
      </c>
      <c r="D65" s="95">
        <v>44200</v>
      </c>
      <c r="E65" s="94" t="s">
        <v>2525</v>
      </c>
      <c r="I65" s="93">
        <v>22.21</v>
      </c>
      <c r="K65" s="93">
        <v>58854.96</v>
      </c>
    </row>
    <row r="66" spans="3:11" x14ac:dyDescent="0.2">
      <c r="C66" s="96" t="s">
        <v>481</v>
      </c>
      <c r="D66" s="95">
        <v>44200</v>
      </c>
      <c r="E66" s="94" t="s">
        <v>2524</v>
      </c>
      <c r="I66" s="93">
        <v>1.89</v>
      </c>
      <c r="K66" s="93">
        <v>58856.85</v>
      </c>
    </row>
    <row r="67" spans="3:11" x14ac:dyDescent="0.2">
      <c r="C67" s="96" t="s">
        <v>480</v>
      </c>
      <c r="D67" s="95">
        <v>44200</v>
      </c>
      <c r="E67" s="94" t="s">
        <v>2523</v>
      </c>
      <c r="I67" s="93">
        <v>5.0599999999999996</v>
      </c>
      <c r="K67" s="93">
        <v>58861.91</v>
      </c>
    </row>
    <row r="68" spans="3:11" x14ac:dyDescent="0.2">
      <c r="C68" s="96" t="s">
        <v>479</v>
      </c>
      <c r="D68" s="95">
        <v>44200</v>
      </c>
      <c r="E68" s="94" t="s">
        <v>2522</v>
      </c>
      <c r="I68" s="93">
        <v>5.29</v>
      </c>
      <c r="K68" s="93">
        <v>58867.199999999997</v>
      </c>
    </row>
    <row r="69" spans="3:11" x14ac:dyDescent="0.2">
      <c r="C69" s="96" t="s">
        <v>478</v>
      </c>
      <c r="D69" s="95">
        <v>44200</v>
      </c>
      <c r="E69" s="94" t="s">
        <v>2521</v>
      </c>
      <c r="I69" s="93">
        <v>6.94</v>
      </c>
      <c r="K69" s="93">
        <v>58874.14</v>
      </c>
    </row>
    <row r="70" spans="3:11" x14ac:dyDescent="0.2">
      <c r="C70" s="96" t="s">
        <v>475</v>
      </c>
      <c r="D70" s="95">
        <v>44200</v>
      </c>
      <c r="E70" s="94" t="s">
        <v>2520</v>
      </c>
      <c r="I70" s="93">
        <v>2.81</v>
      </c>
      <c r="K70" s="93">
        <v>58876.95</v>
      </c>
    </row>
    <row r="71" spans="3:11" x14ac:dyDescent="0.2">
      <c r="C71" s="96" t="s">
        <v>474</v>
      </c>
      <c r="D71" s="95">
        <v>44200</v>
      </c>
      <c r="E71" s="94" t="s">
        <v>2519</v>
      </c>
      <c r="I71" s="93">
        <v>8.3800000000000008</v>
      </c>
      <c r="K71" s="93">
        <v>58885.33</v>
      </c>
    </row>
    <row r="72" spans="3:11" x14ac:dyDescent="0.2">
      <c r="C72" s="96" t="s">
        <v>473</v>
      </c>
      <c r="D72" s="95">
        <v>44200</v>
      </c>
      <c r="E72" s="94" t="s">
        <v>2518</v>
      </c>
      <c r="I72" s="93">
        <v>4.1900000000000004</v>
      </c>
      <c r="K72" s="93">
        <v>58889.52</v>
      </c>
    </row>
    <row r="73" spans="3:11" x14ac:dyDescent="0.2">
      <c r="C73" s="96" t="s">
        <v>472</v>
      </c>
      <c r="D73" s="95">
        <v>44200</v>
      </c>
      <c r="E73" s="94" t="s">
        <v>2517</v>
      </c>
      <c r="I73" s="93">
        <v>8.2200000000000006</v>
      </c>
      <c r="K73" s="93">
        <v>58897.74</v>
      </c>
    </row>
    <row r="74" spans="3:11" x14ac:dyDescent="0.2">
      <c r="C74" s="96" t="s">
        <v>471</v>
      </c>
      <c r="D74" s="95">
        <v>44200</v>
      </c>
      <c r="E74" s="94" t="s">
        <v>2516</v>
      </c>
      <c r="I74" s="93">
        <v>1.87</v>
      </c>
      <c r="K74" s="93">
        <v>58899.61</v>
      </c>
    </row>
    <row r="75" spans="3:11" x14ac:dyDescent="0.2">
      <c r="C75" s="96" t="s">
        <v>470</v>
      </c>
      <c r="D75" s="95">
        <v>44200</v>
      </c>
      <c r="E75" s="94" t="s">
        <v>2515</v>
      </c>
      <c r="I75" s="93">
        <v>8.3800000000000008</v>
      </c>
      <c r="K75" s="93">
        <v>58907.99</v>
      </c>
    </row>
    <row r="76" spans="3:11" x14ac:dyDescent="0.2">
      <c r="C76" s="96" t="s">
        <v>2514</v>
      </c>
      <c r="D76" s="95">
        <v>44200</v>
      </c>
      <c r="E76" s="94" t="s">
        <v>2513</v>
      </c>
      <c r="I76" s="93">
        <v>8.3800000000000008</v>
      </c>
      <c r="K76" s="93">
        <v>58916.37</v>
      </c>
    </row>
    <row r="77" spans="3:11" x14ac:dyDescent="0.2">
      <c r="C77" s="96" t="s">
        <v>465</v>
      </c>
      <c r="D77" s="95">
        <v>44200</v>
      </c>
      <c r="E77" s="94" t="s">
        <v>2512</v>
      </c>
      <c r="I77" s="93">
        <v>8.3800000000000008</v>
      </c>
      <c r="K77" s="93">
        <v>58924.75</v>
      </c>
    </row>
    <row r="78" spans="3:11" x14ac:dyDescent="0.2">
      <c r="C78" s="96" t="s">
        <v>464</v>
      </c>
      <c r="D78" s="95">
        <v>44200</v>
      </c>
      <c r="E78" s="94" t="s">
        <v>2511</v>
      </c>
      <c r="I78" s="93">
        <v>6.94</v>
      </c>
      <c r="K78" s="93">
        <v>58931.69</v>
      </c>
    </row>
    <row r="79" spans="3:11" x14ac:dyDescent="0.2">
      <c r="C79" s="96" t="s">
        <v>2510</v>
      </c>
      <c r="D79" s="95">
        <v>44200</v>
      </c>
      <c r="E79" s="94" t="s">
        <v>2509</v>
      </c>
      <c r="I79" s="93">
        <v>3.7</v>
      </c>
      <c r="K79" s="93">
        <v>58935.39</v>
      </c>
    </row>
    <row r="80" spans="3:11" x14ac:dyDescent="0.2">
      <c r="C80" s="96" t="s">
        <v>2508</v>
      </c>
      <c r="D80" s="95">
        <v>44200</v>
      </c>
      <c r="E80" s="94" t="s">
        <v>2507</v>
      </c>
      <c r="I80" s="93">
        <v>6.94</v>
      </c>
      <c r="K80" s="93">
        <v>58942.33</v>
      </c>
    </row>
    <row r="81" spans="3:11" x14ac:dyDescent="0.2">
      <c r="C81" s="96" t="s">
        <v>463</v>
      </c>
      <c r="D81" s="95">
        <v>44200</v>
      </c>
      <c r="E81" s="94" t="s">
        <v>2506</v>
      </c>
      <c r="I81" s="93">
        <v>1.9</v>
      </c>
      <c r="K81" s="93">
        <v>58944.23</v>
      </c>
    </row>
    <row r="82" spans="3:11" x14ac:dyDescent="0.2">
      <c r="C82" s="96" t="s">
        <v>2505</v>
      </c>
      <c r="D82" s="95">
        <v>44200</v>
      </c>
      <c r="E82" s="94" t="s">
        <v>2504</v>
      </c>
      <c r="I82" s="93">
        <v>8.3800000000000008</v>
      </c>
      <c r="K82" s="93">
        <v>58952.61</v>
      </c>
    </row>
    <row r="83" spans="3:11" x14ac:dyDescent="0.2">
      <c r="C83" s="96" t="s">
        <v>469</v>
      </c>
      <c r="D83" s="95">
        <v>44200</v>
      </c>
      <c r="E83" s="94" t="s">
        <v>2503</v>
      </c>
      <c r="I83" s="93">
        <v>8.92</v>
      </c>
      <c r="K83" s="93">
        <v>58961.53</v>
      </c>
    </row>
    <row r="84" spans="3:11" x14ac:dyDescent="0.2">
      <c r="C84" s="96" t="s">
        <v>468</v>
      </c>
      <c r="D84" s="95">
        <v>44200</v>
      </c>
      <c r="E84" s="94" t="s">
        <v>2502</v>
      </c>
      <c r="I84" s="93">
        <v>4.2699999999999996</v>
      </c>
      <c r="K84" s="93">
        <v>58965.8</v>
      </c>
    </row>
    <row r="85" spans="3:11" x14ac:dyDescent="0.2">
      <c r="C85" s="96" t="s">
        <v>467</v>
      </c>
      <c r="D85" s="95">
        <v>44200</v>
      </c>
      <c r="E85" s="94" t="s">
        <v>2501</v>
      </c>
      <c r="I85" s="93">
        <v>1.98</v>
      </c>
      <c r="K85" s="93">
        <v>58967.78</v>
      </c>
    </row>
    <row r="86" spans="3:11" x14ac:dyDescent="0.2">
      <c r="C86" s="96" t="s">
        <v>462</v>
      </c>
      <c r="D86" s="95">
        <v>44200</v>
      </c>
      <c r="E86" s="94" t="s">
        <v>2500</v>
      </c>
      <c r="I86" s="93">
        <v>1.68</v>
      </c>
      <c r="K86" s="93">
        <v>58969.46</v>
      </c>
    </row>
    <row r="87" spans="3:11" x14ac:dyDescent="0.2">
      <c r="C87" s="96" t="s">
        <v>461</v>
      </c>
      <c r="D87" s="95">
        <v>44200</v>
      </c>
      <c r="E87" s="94" t="s">
        <v>2499</v>
      </c>
      <c r="I87" s="93">
        <v>8.3800000000000008</v>
      </c>
      <c r="K87" s="93">
        <v>58977.84</v>
      </c>
    </row>
    <row r="88" spans="3:11" x14ac:dyDescent="0.2">
      <c r="C88" s="96" t="s">
        <v>460</v>
      </c>
      <c r="D88" s="95">
        <v>44200</v>
      </c>
      <c r="E88" s="94" t="s">
        <v>2498</v>
      </c>
      <c r="I88" s="93">
        <v>2.4300000000000002</v>
      </c>
      <c r="K88" s="93">
        <v>58980.27</v>
      </c>
    </row>
    <row r="89" spans="3:11" x14ac:dyDescent="0.2">
      <c r="C89" s="96" t="s">
        <v>2497</v>
      </c>
      <c r="D89" s="95">
        <v>44200</v>
      </c>
      <c r="E89" s="94" t="s">
        <v>2496</v>
      </c>
      <c r="I89" s="93">
        <v>5.0599999999999996</v>
      </c>
      <c r="K89" s="93">
        <v>58985.33</v>
      </c>
    </row>
    <row r="90" spans="3:11" x14ac:dyDescent="0.2">
      <c r="C90" s="96" t="s">
        <v>2495</v>
      </c>
      <c r="D90" s="95">
        <v>44200</v>
      </c>
      <c r="E90" s="94" t="s">
        <v>2494</v>
      </c>
      <c r="I90" s="93">
        <v>1.68</v>
      </c>
      <c r="K90" s="93">
        <v>58987.01</v>
      </c>
    </row>
    <row r="91" spans="3:11" x14ac:dyDescent="0.2">
      <c r="C91" s="96" t="s">
        <v>459</v>
      </c>
      <c r="D91" s="95">
        <v>44200</v>
      </c>
      <c r="E91" s="94" t="s">
        <v>2493</v>
      </c>
      <c r="I91" s="93">
        <v>1.72</v>
      </c>
      <c r="K91" s="93">
        <v>58988.73</v>
      </c>
    </row>
    <row r="92" spans="3:11" x14ac:dyDescent="0.2">
      <c r="C92" s="96" t="s">
        <v>458</v>
      </c>
      <c r="D92" s="95">
        <v>44200</v>
      </c>
      <c r="E92" s="94" t="s">
        <v>2492</v>
      </c>
      <c r="I92" s="93">
        <v>7.82</v>
      </c>
      <c r="K92" s="93">
        <v>58996.55</v>
      </c>
    </row>
    <row r="93" spans="3:11" x14ac:dyDescent="0.2">
      <c r="C93" s="96" t="s">
        <v>2491</v>
      </c>
      <c r="D93" s="95">
        <v>44200</v>
      </c>
      <c r="E93" s="94" t="s">
        <v>2490</v>
      </c>
      <c r="I93" s="93">
        <v>8.3800000000000008</v>
      </c>
      <c r="K93" s="93">
        <v>59004.93</v>
      </c>
    </row>
    <row r="94" spans="3:11" x14ac:dyDescent="0.2">
      <c r="C94" s="96" t="s">
        <v>2489</v>
      </c>
      <c r="D94" s="95">
        <v>44200</v>
      </c>
      <c r="E94" s="94" t="s">
        <v>2488</v>
      </c>
      <c r="I94" s="93">
        <v>1.7</v>
      </c>
      <c r="K94" s="93">
        <v>59006.63</v>
      </c>
    </row>
    <row r="95" spans="3:11" x14ac:dyDescent="0.2">
      <c r="C95" s="96" t="s">
        <v>2487</v>
      </c>
      <c r="D95" s="95">
        <v>44200</v>
      </c>
      <c r="E95" s="94" t="s">
        <v>2486</v>
      </c>
      <c r="I95" s="93">
        <v>8.3800000000000008</v>
      </c>
      <c r="K95" s="93">
        <v>59015.01</v>
      </c>
    </row>
    <row r="96" spans="3:11" x14ac:dyDescent="0.2">
      <c r="C96" s="96" t="s">
        <v>2485</v>
      </c>
      <c r="D96" s="95">
        <v>44200</v>
      </c>
      <c r="E96" s="94" t="s">
        <v>2484</v>
      </c>
      <c r="I96" s="93">
        <v>4.92</v>
      </c>
      <c r="K96" s="93">
        <v>59019.93</v>
      </c>
    </row>
    <row r="97" spans="3:11" x14ac:dyDescent="0.2">
      <c r="C97" s="96" t="s">
        <v>2483</v>
      </c>
      <c r="D97" s="95">
        <v>44200</v>
      </c>
      <c r="E97" s="94" t="s">
        <v>2482</v>
      </c>
      <c r="I97" s="93">
        <v>4.1900000000000004</v>
      </c>
      <c r="K97" s="93">
        <v>59024.12</v>
      </c>
    </row>
    <row r="98" spans="3:11" x14ac:dyDescent="0.2">
      <c r="C98" s="96" t="s">
        <v>2481</v>
      </c>
      <c r="D98" s="95">
        <v>44200</v>
      </c>
      <c r="E98" s="94" t="s">
        <v>2480</v>
      </c>
      <c r="I98" s="93">
        <v>7.82</v>
      </c>
      <c r="K98" s="93">
        <v>59031.94</v>
      </c>
    </row>
    <row r="99" spans="3:11" x14ac:dyDescent="0.2">
      <c r="C99" s="96" t="s">
        <v>2479</v>
      </c>
      <c r="D99" s="95">
        <v>44200</v>
      </c>
      <c r="E99" s="94" t="s">
        <v>2478</v>
      </c>
      <c r="I99" s="93">
        <v>12.3</v>
      </c>
      <c r="K99" s="93">
        <v>59044.24</v>
      </c>
    </row>
    <row r="100" spans="3:11" x14ac:dyDescent="0.2">
      <c r="C100" s="96" t="s">
        <v>2477</v>
      </c>
      <c r="D100" s="95">
        <v>44200</v>
      </c>
      <c r="E100" s="94" t="s">
        <v>2476</v>
      </c>
      <c r="I100" s="93">
        <v>1.85</v>
      </c>
      <c r="K100" s="93">
        <v>59046.09</v>
      </c>
    </row>
    <row r="101" spans="3:11" x14ac:dyDescent="0.2">
      <c r="C101" s="96" t="s">
        <v>2475</v>
      </c>
      <c r="D101" s="95">
        <v>44200</v>
      </c>
      <c r="E101" s="94" t="s">
        <v>2474</v>
      </c>
      <c r="I101" s="93">
        <v>3.36</v>
      </c>
      <c r="K101" s="93">
        <v>59049.45</v>
      </c>
    </row>
    <row r="102" spans="3:11" x14ac:dyDescent="0.2">
      <c r="C102" s="96" t="s">
        <v>2473</v>
      </c>
      <c r="D102" s="95">
        <v>44200</v>
      </c>
      <c r="E102" s="94" t="s">
        <v>2472</v>
      </c>
      <c r="I102" s="93">
        <v>2.4</v>
      </c>
      <c r="K102" s="93">
        <v>59051.85</v>
      </c>
    </row>
    <row r="103" spans="3:11" x14ac:dyDescent="0.2">
      <c r="C103" s="96" t="s">
        <v>2471</v>
      </c>
      <c r="D103" s="95">
        <v>44200</v>
      </c>
      <c r="E103" s="94" t="s">
        <v>2470</v>
      </c>
      <c r="I103" s="93">
        <v>3.47</v>
      </c>
      <c r="K103" s="93">
        <v>59055.32</v>
      </c>
    </row>
    <row r="104" spans="3:11" x14ac:dyDescent="0.2">
      <c r="C104" s="96" t="s">
        <v>2469</v>
      </c>
      <c r="D104" s="95">
        <v>44200</v>
      </c>
      <c r="E104" s="94" t="s">
        <v>2468</v>
      </c>
      <c r="I104" s="93">
        <v>4.1900000000000004</v>
      </c>
      <c r="K104" s="93">
        <v>59059.51</v>
      </c>
    </row>
    <row r="105" spans="3:11" x14ac:dyDescent="0.2">
      <c r="C105" s="96" t="s">
        <v>2467</v>
      </c>
      <c r="D105" s="95">
        <v>44200</v>
      </c>
      <c r="E105" s="94" t="s">
        <v>2466</v>
      </c>
      <c r="I105" s="93">
        <v>7.82</v>
      </c>
      <c r="K105" s="93">
        <v>59067.33</v>
      </c>
    </row>
    <row r="106" spans="3:11" x14ac:dyDescent="0.2">
      <c r="C106" s="96" t="s">
        <v>2465</v>
      </c>
      <c r="D106" s="95">
        <v>44200</v>
      </c>
      <c r="E106" s="94" t="s">
        <v>2464</v>
      </c>
      <c r="I106" s="93">
        <v>1.95</v>
      </c>
      <c r="K106" s="93">
        <v>59069.279999999999</v>
      </c>
    </row>
    <row r="107" spans="3:11" x14ac:dyDescent="0.2">
      <c r="C107" s="96" t="s">
        <v>2463</v>
      </c>
      <c r="D107" s="95">
        <v>44200</v>
      </c>
      <c r="E107" s="94" t="s">
        <v>2462</v>
      </c>
      <c r="I107" s="93">
        <v>8.3800000000000008</v>
      </c>
      <c r="K107" s="93">
        <v>59077.66</v>
      </c>
    </row>
    <row r="108" spans="3:11" x14ac:dyDescent="0.2">
      <c r="C108" s="96" t="s">
        <v>2461</v>
      </c>
      <c r="D108" s="95">
        <v>44200</v>
      </c>
      <c r="E108" s="94" t="s">
        <v>2460</v>
      </c>
      <c r="I108" s="93">
        <v>17.899999999999999</v>
      </c>
      <c r="K108" s="93">
        <v>59095.56</v>
      </c>
    </row>
    <row r="109" spans="3:11" x14ac:dyDescent="0.2">
      <c r="C109" s="96" t="s">
        <v>2459</v>
      </c>
      <c r="D109" s="95">
        <v>44200</v>
      </c>
      <c r="E109" s="94" t="s">
        <v>2458</v>
      </c>
      <c r="I109" s="93">
        <v>2.17</v>
      </c>
      <c r="K109" s="93">
        <v>59097.73</v>
      </c>
    </row>
    <row r="110" spans="3:11" x14ac:dyDescent="0.2">
      <c r="C110" s="96" t="s">
        <v>2457</v>
      </c>
      <c r="D110" s="95">
        <v>44200</v>
      </c>
      <c r="E110" s="94" t="s">
        <v>2456</v>
      </c>
      <c r="I110" s="93">
        <v>4.4000000000000004</v>
      </c>
      <c r="K110" s="93">
        <v>59102.13</v>
      </c>
    </row>
    <row r="111" spans="3:11" x14ac:dyDescent="0.2">
      <c r="C111" s="96" t="s">
        <v>2455</v>
      </c>
      <c r="D111" s="95">
        <v>44200</v>
      </c>
      <c r="E111" s="94" t="s">
        <v>2454</v>
      </c>
      <c r="I111" s="93">
        <v>3.79</v>
      </c>
      <c r="K111" s="93">
        <v>59105.919999999998</v>
      </c>
    </row>
    <row r="112" spans="3:11" x14ac:dyDescent="0.2">
      <c r="C112" s="96" t="s">
        <v>457</v>
      </c>
      <c r="D112" s="95">
        <v>44200</v>
      </c>
      <c r="E112" s="94" t="s">
        <v>2453</v>
      </c>
      <c r="I112" s="93">
        <v>1.94</v>
      </c>
      <c r="K112" s="93">
        <v>59107.86</v>
      </c>
    </row>
    <row r="113" spans="3:11" x14ac:dyDescent="0.2">
      <c r="C113" s="96" t="s">
        <v>2452</v>
      </c>
      <c r="D113" s="95">
        <v>44200</v>
      </c>
      <c r="E113" s="94" t="s">
        <v>2451</v>
      </c>
      <c r="I113" s="93">
        <v>15.3</v>
      </c>
      <c r="K113" s="93">
        <v>59123.16</v>
      </c>
    </row>
    <row r="114" spans="3:11" x14ac:dyDescent="0.2">
      <c r="C114" s="96" t="s">
        <v>2450</v>
      </c>
      <c r="D114" s="95">
        <v>44200</v>
      </c>
      <c r="E114" s="94" t="s">
        <v>2449</v>
      </c>
      <c r="I114" s="93">
        <v>15.3</v>
      </c>
      <c r="K114" s="93">
        <v>59138.46</v>
      </c>
    </row>
    <row r="115" spans="3:11" x14ac:dyDescent="0.2">
      <c r="C115" s="96" t="s">
        <v>2448</v>
      </c>
      <c r="D115" s="95">
        <v>44200</v>
      </c>
      <c r="E115" s="94" t="s">
        <v>2447</v>
      </c>
      <c r="I115" s="93">
        <v>15.3</v>
      </c>
      <c r="K115" s="93">
        <v>59153.760000000002</v>
      </c>
    </row>
    <row r="116" spans="3:11" x14ac:dyDescent="0.2">
      <c r="C116" s="96" t="s">
        <v>2446</v>
      </c>
      <c r="D116" s="95">
        <v>44200</v>
      </c>
      <c r="E116" s="94" t="s">
        <v>2445</v>
      </c>
      <c r="I116" s="93">
        <v>15.3</v>
      </c>
      <c r="K116" s="93">
        <v>59169.06</v>
      </c>
    </row>
    <row r="117" spans="3:11" x14ac:dyDescent="0.2">
      <c r="C117" s="96" t="s">
        <v>456</v>
      </c>
      <c r="D117" s="95">
        <v>44200</v>
      </c>
      <c r="E117" s="94" t="s">
        <v>2444</v>
      </c>
      <c r="I117" s="93">
        <v>30.98</v>
      </c>
      <c r="K117" s="93">
        <v>59200.04</v>
      </c>
    </row>
    <row r="118" spans="3:11" x14ac:dyDescent="0.2">
      <c r="C118" s="96" t="s">
        <v>2443</v>
      </c>
      <c r="D118" s="95">
        <v>44200</v>
      </c>
      <c r="E118" s="94" t="s">
        <v>2442</v>
      </c>
      <c r="I118" s="93">
        <v>8.49</v>
      </c>
      <c r="K118" s="93">
        <v>59208.53</v>
      </c>
    </row>
    <row r="119" spans="3:11" x14ac:dyDescent="0.2">
      <c r="C119" s="96" t="s">
        <v>477</v>
      </c>
      <c r="D119" s="95">
        <v>44201</v>
      </c>
      <c r="E119" s="94" t="s">
        <v>2441</v>
      </c>
      <c r="I119" s="93">
        <v>1.68</v>
      </c>
      <c r="K119" s="93">
        <v>59210.21</v>
      </c>
    </row>
    <row r="120" spans="3:11" x14ac:dyDescent="0.2">
      <c r="C120" s="96" t="s">
        <v>476</v>
      </c>
      <c r="D120" s="95">
        <v>44201</v>
      </c>
      <c r="E120" s="94" t="s">
        <v>2440</v>
      </c>
      <c r="I120" s="93">
        <v>1.68</v>
      </c>
      <c r="K120" s="93">
        <v>59211.89</v>
      </c>
    </row>
    <row r="121" spans="3:11" x14ac:dyDescent="0.2">
      <c r="C121" s="96" t="s">
        <v>455</v>
      </c>
      <c r="D121" s="95">
        <v>44201</v>
      </c>
      <c r="E121" s="94" t="s">
        <v>2439</v>
      </c>
      <c r="I121" s="93">
        <v>23.14</v>
      </c>
      <c r="K121" s="93">
        <v>59235.03</v>
      </c>
    </row>
    <row r="122" spans="3:11" x14ac:dyDescent="0.2">
      <c r="C122" s="96" t="s">
        <v>454</v>
      </c>
      <c r="D122" s="95">
        <v>44201</v>
      </c>
      <c r="E122" s="94" t="s">
        <v>2438</v>
      </c>
      <c r="I122" s="93">
        <v>6.94</v>
      </c>
      <c r="K122" s="93">
        <v>59241.97</v>
      </c>
    </row>
    <row r="123" spans="3:11" x14ac:dyDescent="0.2">
      <c r="C123" s="96" t="s">
        <v>453</v>
      </c>
      <c r="D123" s="95">
        <v>44201</v>
      </c>
      <c r="E123" s="94" t="s">
        <v>2437</v>
      </c>
      <c r="I123" s="93">
        <v>4.32</v>
      </c>
      <c r="K123" s="93">
        <v>59246.29</v>
      </c>
    </row>
    <row r="124" spans="3:11" x14ac:dyDescent="0.2">
      <c r="C124" s="96" t="s">
        <v>452</v>
      </c>
      <c r="D124" s="95">
        <v>44201</v>
      </c>
      <c r="E124" s="94" t="s">
        <v>2436</v>
      </c>
      <c r="I124" s="93">
        <v>10</v>
      </c>
      <c r="K124" s="93">
        <v>59256.29</v>
      </c>
    </row>
    <row r="125" spans="3:11" x14ac:dyDescent="0.2">
      <c r="C125" s="96" t="s">
        <v>451</v>
      </c>
      <c r="D125" s="95">
        <v>44201</v>
      </c>
      <c r="E125" s="94" t="s">
        <v>2435</v>
      </c>
      <c r="I125" s="93">
        <v>25.95</v>
      </c>
      <c r="K125" s="93">
        <v>59282.239999999998</v>
      </c>
    </row>
    <row r="126" spans="3:11" x14ac:dyDescent="0.2">
      <c r="C126" s="96" t="s">
        <v>450</v>
      </c>
      <c r="D126" s="95">
        <v>44201</v>
      </c>
      <c r="E126" s="94" t="s">
        <v>2434</v>
      </c>
      <c r="I126" s="93">
        <v>55.06</v>
      </c>
      <c r="K126" s="93">
        <v>59337.3</v>
      </c>
    </row>
    <row r="127" spans="3:11" x14ac:dyDescent="0.2">
      <c r="C127" s="96" t="s">
        <v>449</v>
      </c>
      <c r="D127" s="95">
        <v>44201</v>
      </c>
      <c r="E127" s="94" t="s">
        <v>2433</v>
      </c>
      <c r="I127" s="93">
        <v>5.04</v>
      </c>
      <c r="K127" s="93">
        <v>59342.34</v>
      </c>
    </row>
    <row r="128" spans="3:11" x14ac:dyDescent="0.2">
      <c r="C128" s="96" t="s">
        <v>448</v>
      </c>
      <c r="D128" s="95">
        <v>44201</v>
      </c>
      <c r="E128" s="94" t="s">
        <v>2432</v>
      </c>
      <c r="I128" s="93">
        <v>5.17</v>
      </c>
      <c r="K128" s="93">
        <v>59347.51</v>
      </c>
    </row>
    <row r="129" spans="3:11" x14ac:dyDescent="0.2">
      <c r="C129" s="96" t="s">
        <v>447</v>
      </c>
      <c r="D129" s="95">
        <v>44201</v>
      </c>
      <c r="E129" s="94" t="s">
        <v>2431</v>
      </c>
      <c r="I129" s="93">
        <v>10.74</v>
      </c>
      <c r="K129" s="93">
        <v>59358.25</v>
      </c>
    </row>
    <row r="130" spans="3:11" x14ac:dyDescent="0.2">
      <c r="C130" s="96" t="s">
        <v>446</v>
      </c>
      <c r="D130" s="95">
        <v>44201</v>
      </c>
      <c r="E130" s="94" t="s">
        <v>2430</v>
      </c>
      <c r="I130" s="93">
        <v>44.08</v>
      </c>
      <c r="K130" s="93">
        <v>59402.33</v>
      </c>
    </row>
    <row r="131" spans="3:11" x14ac:dyDescent="0.2">
      <c r="C131" s="96" t="s">
        <v>445</v>
      </c>
      <c r="D131" s="95">
        <v>44201</v>
      </c>
      <c r="E131" s="94" t="s">
        <v>2429</v>
      </c>
      <c r="I131" s="93">
        <v>2.82</v>
      </c>
      <c r="K131" s="93">
        <v>59405.15</v>
      </c>
    </row>
    <row r="132" spans="3:11" x14ac:dyDescent="0.2">
      <c r="C132" s="96" t="s">
        <v>435</v>
      </c>
      <c r="D132" s="95">
        <v>44201</v>
      </c>
      <c r="E132" s="94" t="s">
        <v>2428</v>
      </c>
      <c r="I132" s="93">
        <v>1.89</v>
      </c>
      <c r="K132" s="93">
        <v>59407.040000000001</v>
      </c>
    </row>
    <row r="133" spans="3:11" x14ac:dyDescent="0.2">
      <c r="C133" s="96" t="s">
        <v>434</v>
      </c>
      <c r="D133" s="95">
        <v>44201</v>
      </c>
      <c r="E133" s="94" t="s">
        <v>2427</v>
      </c>
      <c r="I133" s="93">
        <v>2.5</v>
      </c>
      <c r="K133" s="93">
        <v>59409.54</v>
      </c>
    </row>
    <row r="134" spans="3:11" x14ac:dyDescent="0.2">
      <c r="C134" s="96" t="s">
        <v>433</v>
      </c>
      <c r="D134" s="95">
        <v>44201</v>
      </c>
      <c r="E134" s="94" t="s">
        <v>2426</v>
      </c>
      <c r="I134" s="93">
        <v>5.8</v>
      </c>
      <c r="K134" s="93">
        <v>59415.34</v>
      </c>
    </row>
    <row r="135" spans="3:11" x14ac:dyDescent="0.2">
      <c r="C135" s="96" t="s">
        <v>432</v>
      </c>
      <c r="D135" s="95">
        <v>44201</v>
      </c>
      <c r="E135" s="94" t="s">
        <v>2425</v>
      </c>
      <c r="I135" s="93">
        <v>10.14</v>
      </c>
      <c r="K135" s="93">
        <v>59425.48</v>
      </c>
    </row>
    <row r="136" spans="3:11" x14ac:dyDescent="0.2">
      <c r="C136" s="96" t="s">
        <v>431</v>
      </c>
      <c r="D136" s="95">
        <v>44201</v>
      </c>
      <c r="E136" s="94" t="s">
        <v>2424</v>
      </c>
      <c r="I136" s="93">
        <v>3.36</v>
      </c>
      <c r="K136" s="93">
        <v>59428.84</v>
      </c>
    </row>
    <row r="137" spans="3:11" x14ac:dyDescent="0.2">
      <c r="C137" s="96" t="s">
        <v>430</v>
      </c>
      <c r="D137" s="95">
        <v>44201</v>
      </c>
      <c r="E137" s="94" t="s">
        <v>2423</v>
      </c>
      <c r="I137" s="93">
        <v>9.93</v>
      </c>
      <c r="K137" s="93">
        <v>59438.77</v>
      </c>
    </row>
    <row r="138" spans="3:11" x14ac:dyDescent="0.2">
      <c r="C138" s="96" t="s">
        <v>429</v>
      </c>
      <c r="D138" s="95">
        <v>44201</v>
      </c>
      <c r="E138" s="94" t="s">
        <v>2422</v>
      </c>
      <c r="I138" s="93">
        <v>9.34</v>
      </c>
      <c r="K138" s="93">
        <v>59448.11</v>
      </c>
    </row>
    <row r="139" spans="3:11" x14ac:dyDescent="0.2">
      <c r="C139" s="96" t="s">
        <v>428</v>
      </c>
      <c r="D139" s="95">
        <v>44201</v>
      </c>
      <c r="E139" s="94" t="s">
        <v>2421</v>
      </c>
      <c r="I139" s="93">
        <v>3.21</v>
      </c>
      <c r="K139" s="93">
        <v>59451.32</v>
      </c>
    </row>
    <row r="140" spans="3:11" x14ac:dyDescent="0.2">
      <c r="C140" s="96" t="s">
        <v>427</v>
      </c>
      <c r="D140" s="95">
        <v>44201</v>
      </c>
      <c r="E140" s="94" t="s">
        <v>2420</v>
      </c>
      <c r="I140" s="93">
        <v>6.24</v>
      </c>
      <c r="K140" s="93">
        <v>59457.56</v>
      </c>
    </row>
    <row r="141" spans="3:11" x14ac:dyDescent="0.2">
      <c r="C141" s="96" t="s">
        <v>426</v>
      </c>
      <c r="D141" s="95">
        <v>44201</v>
      </c>
      <c r="E141" s="94" t="s">
        <v>2419</v>
      </c>
      <c r="I141" s="93">
        <v>5.0999999999999996</v>
      </c>
      <c r="K141" s="93">
        <v>59462.66</v>
      </c>
    </row>
    <row r="142" spans="3:11" x14ac:dyDescent="0.2">
      <c r="C142" s="96" t="s">
        <v>425</v>
      </c>
      <c r="D142" s="95">
        <v>44201</v>
      </c>
      <c r="E142" s="94" t="s">
        <v>2418</v>
      </c>
      <c r="I142" s="93">
        <v>5.16</v>
      </c>
      <c r="K142" s="93">
        <v>59467.82</v>
      </c>
    </row>
    <row r="143" spans="3:11" x14ac:dyDescent="0.2">
      <c r="C143" s="96" t="s">
        <v>424</v>
      </c>
      <c r="D143" s="95">
        <v>44201</v>
      </c>
      <c r="E143" s="94" t="s">
        <v>2417</v>
      </c>
      <c r="I143" s="93">
        <v>3.82</v>
      </c>
      <c r="K143" s="93">
        <v>59471.64</v>
      </c>
    </row>
    <row r="144" spans="3:11" x14ac:dyDescent="0.2">
      <c r="C144" s="96" t="s">
        <v>423</v>
      </c>
      <c r="D144" s="95">
        <v>44201</v>
      </c>
      <c r="E144" s="94" t="s">
        <v>2416</v>
      </c>
      <c r="I144" s="93">
        <v>2.4300000000000002</v>
      </c>
      <c r="K144" s="93">
        <v>59474.07</v>
      </c>
    </row>
    <row r="145" spans="3:11" x14ac:dyDescent="0.2">
      <c r="C145" s="96" t="s">
        <v>422</v>
      </c>
      <c r="D145" s="95">
        <v>44201</v>
      </c>
      <c r="E145" s="94" t="s">
        <v>2415</v>
      </c>
      <c r="I145" s="93">
        <v>5.32</v>
      </c>
      <c r="K145" s="93">
        <v>59479.39</v>
      </c>
    </row>
    <row r="146" spans="3:11" x14ac:dyDescent="0.2">
      <c r="C146" s="96" t="s">
        <v>421</v>
      </c>
      <c r="D146" s="95">
        <v>44201</v>
      </c>
      <c r="E146" s="94" t="s">
        <v>2414</v>
      </c>
      <c r="I146" s="93">
        <v>1.23</v>
      </c>
      <c r="K146" s="93">
        <v>59480.62</v>
      </c>
    </row>
    <row r="147" spans="3:11" x14ac:dyDescent="0.2">
      <c r="C147" s="96" t="s">
        <v>420</v>
      </c>
      <c r="D147" s="95">
        <v>44201</v>
      </c>
      <c r="E147" s="94" t="s">
        <v>2413</v>
      </c>
      <c r="I147" s="93">
        <v>25.14</v>
      </c>
      <c r="K147" s="93">
        <v>59505.760000000002</v>
      </c>
    </row>
    <row r="148" spans="3:11" x14ac:dyDescent="0.2">
      <c r="C148" s="96" t="s">
        <v>419</v>
      </c>
      <c r="D148" s="95">
        <v>44201</v>
      </c>
      <c r="E148" s="94" t="s">
        <v>2412</v>
      </c>
      <c r="I148" s="93">
        <v>8.3800000000000008</v>
      </c>
      <c r="K148" s="93">
        <v>59514.14</v>
      </c>
    </row>
    <row r="149" spans="3:11" x14ac:dyDescent="0.2">
      <c r="C149" s="96" t="s">
        <v>418</v>
      </c>
      <c r="D149" s="95">
        <v>44201</v>
      </c>
      <c r="E149" s="94" t="s">
        <v>2411</v>
      </c>
      <c r="I149" s="93">
        <v>3.25</v>
      </c>
      <c r="K149" s="93">
        <v>59517.39</v>
      </c>
    </row>
    <row r="150" spans="3:11" x14ac:dyDescent="0.2">
      <c r="C150" s="96" t="s">
        <v>417</v>
      </c>
      <c r="D150" s="95">
        <v>44201</v>
      </c>
      <c r="E150" s="94" t="s">
        <v>2410</v>
      </c>
      <c r="I150" s="93">
        <v>6.06</v>
      </c>
      <c r="K150" s="93">
        <v>59523.45</v>
      </c>
    </row>
    <row r="151" spans="3:11" x14ac:dyDescent="0.2">
      <c r="C151" s="96" t="s">
        <v>416</v>
      </c>
      <c r="D151" s="95">
        <v>44201</v>
      </c>
      <c r="E151" s="94" t="s">
        <v>2409</v>
      </c>
      <c r="I151" s="93">
        <v>16.53</v>
      </c>
      <c r="K151" s="93">
        <v>59539.98</v>
      </c>
    </row>
    <row r="152" spans="3:11" x14ac:dyDescent="0.2">
      <c r="C152" s="96" t="s">
        <v>415</v>
      </c>
      <c r="D152" s="95">
        <v>44201</v>
      </c>
      <c r="E152" s="94" t="s">
        <v>2408</v>
      </c>
      <c r="I152" s="93">
        <v>4.5999999999999996</v>
      </c>
      <c r="K152" s="93">
        <v>59544.58</v>
      </c>
    </row>
    <row r="153" spans="3:11" x14ac:dyDescent="0.2">
      <c r="C153" s="96" t="s">
        <v>407</v>
      </c>
      <c r="D153" s="95">
        <v>44201</v>
      </c>
      <c r="E153" s="94" t="s">
        <v>2407</v>
      </c>
      <c r="I153" s="93">
        <v>23.77</v>
      </c>
      <c r="K153" s="93">
        <v>59568.35</v>
      </c>
    </row>
    <row r="154" spans="3:11" x14ac:dyDescent="0.2">
      <c r="C154" s="96" t="s">
        <v>414</v>
      </c>
      <c r="D154" s="95">
        <v>44201</v>
      </c>
      <c r="E154" s="94" t="s">
        <v>2406</v>
      </c>
      <c r="I154" s="93">
        <v>8.3800000000000008</v>
      </c>
      <c r="K154" s="93">
        <v>59576.73</v>
      </c>
    </row>
    <row r="155" spans="3:11" x14ac:dyDescent="0.2">
      <c r="C155" s="96" t="s">
        <v>413</v>
      </c>
      <c r="D155" s="95">
        <v>44201</v>
      </c>
      <c r="E155" s="94" t="s">
        <v>2405</v>
      </c>
      <c r="I155" s="93">
        <v>6.57</v>
      </c>
      <c r="K155" s="93">
        <v>59583.3</v>
      </c>
    </row>
    <row r="156" spans="3:11" x14ac:dyDescent="0.2">
      <c r="C156" s="96" t="s">
        <v>412</v>
      </c>
      <c r="D156" s="95">
        <v>44201</v>
      </c>
      <c r="E156" s="94" t="s">
        <v>2404</v>
      </c>
      <c r="I156" s="93">
        <v>9.31</v>
      </c>
      <c r="K156" s="93">
        <v>59592.61</v>
      </c>
    </row>
    <row r="157" spans="3:11" x14ac:dyDescent="0.2">
      <c r="C157" s="96" t="s">
        <v>411</v>
      </c>
      <c r="D157" s="95">
        <v>44201</v>
      </c>
      <c r="E157" s="94" t="s">
        <v>2403</v>
      </c>
      <c r="I157" s="93">
        <v>3.57</v>
      </c>
      <c r="K157" s="93">
        <v>59596.18</v>
      </c>
    </row>
    <row r="158" spans="3:11" x14ac:dyDescent="0.2">
      <c r="C158" s="96" t="s">
        <v>410</v>
      </c>
      <c r="D158" s="95">
        <v>44201</v>
      </c>
      <c r="E158" s="94" t="s">
        <v>2402</v>
      </c>
      <c r="I158" s="93">
        <v>2.04</v>
      </c>
      <c r="K158" s="93">
        <v>59598.22</v>
      </c>
    </row>
    <row r="159" spans="3:11" x14ac:dyDescent="0.2">
      <c r="C159" s="96" t="s">
        <v>409</v>
      </c>
      <c r="D159" s="95">
        <v>44201</v>
      </c>
      <c r="E159" s="94" t="s">
        <v>2401</v>
      </c>
      <c r="I159" s="93">
        <v>3.18</v>
      </c>
      <c r="K159" s="93">
        <v>59601.4</v>
      </c>
    </row>
    <row r="160" spans="3:11" x14ac:dyDescent="0.2">
      <c r="C160" s="96" t="s">
        <v>408</v>
      </c>
      <c r="D160" s="95">
        <v>44201</v>
      </c>
      <c r="E160" s="94" t="s">
        <v>2400</v>
      </c>
      <c r="I160" s="93">
        <v>2.76</v>
      </c>
      <c r="K160" s="93">
        <v>59604.160000000003</v>
      </c>
    </row>
    <row r="161" spans="3:11" x14ac:dyDescent="0.2">
      <c r="C161" s="96" t="s">
        <v>406</v>
      </c>
      <c r="D161" s="95">
        <v>44201</v>
      </c>
      <c r="E161" s="94" t="s">
        <v>2399</v>
      </c>
      <c r="I161" s="93">
        <v>6.16</v>
      </c>
      <c r="K161" s="93">
        <v>59610.32</v>
      </c>
    </row>
    <row r="162" spans="3:11" x14ac:dyDescent="0.2">
      <c r="C162" s="96" t="s">
        <v>444</v>
      </c>
      <c r="D162" s="95">
        <v>44201</v>
      </c>
      <c r="E162" s="94" t="s">
        <v>2398</v>
      </c>
      <c r="I162" s="93">
        <v>2.5</v>
      </c>
      <c r="K162" s="93">
        <v>59612.82</v>
      </c>
    </row>
    <row r="163" spans="3:11" x14ac:dyDescent="0.2">
      <c r="C163" s="96" t="s">
        <v>443</v>
      </c>
      <c r="D163" s="95">
        <v>44201</v>
      </c>
      <c r="E163" s="94" t="s">
        <v>2397</v>
      </c>
      <c r="I163" s="93">
        <v>1.68</v>
      </c>
      <c r="K163" s="93">
        <v>59614.5</v>
      </c>
    </row>
    <row r="164" spans="3:11" x14ac:dyDescent="0.2">
      <c r="C164" s="96" t="s">
        <v>442</v>
      </c>
      <c r="D164" s="95">
        <v>44201</v>
      </c>
      <c r="E164" s="94" t="s">
        <v>2396</v>
      </c>
      <c r="I164" s="93">
        <v>15.77</v>
      </c>
      <c r="K164" s="93">
        <v>59630.27</v>
      </c>
    </row>
    <row r="165" spans="3:11" x14ac:dyDescent="0.2">
      <c r="C165" s="96" t="s">
        <v>441</v>
      </c>
      <c r="D165" s="95">
        <v>44201</v>
      </c>
      <c r="E165" s="94" t="s">
        <v>2395</v>
      </c>
      <c r="I165" s="93">
        <v>17.11</v>
      </c>
      <c r="K165" s="93">
        <v>59647.38</v>
      </c>
    </row>
    <row r="166" spans="3:11" x14ac:dyDescent="0.2">
      <c r="C166" s="96" t="s">
        <v>440</v>
      </c>
      <c r="D166" s="95">
        <v>44201</v>
      </c>
      <c r="E166" s="94" t="s">
        <v>2394</v>
      </c>
      <c r="I166" s="93">
        <v>6.69</v>
      </c>
      <c r="K166" s="93">
        <v>59654.07</v>
      </c>
    </row>
    <row r="167" spans="3:11" x14ac:dyDescent="0.2">
      <c r="C167" s="96" t="s">
        <v>439</v>
      </c>
      <c r="D167" s="95">
        <v>44201</v>
      </c>
      <c r="E167" s="94" t="s">
        <v>2393</v>
      </c>
      <c r="I167" s="93">
        <v>8.43</v>
      </c>
      <c r="K167" s="93">
        <v>59662.5</v>
      </c>
    </row>
    <row r="168" spans="3:11" x14ac:dyDescent="0.2">
      <c r="C168" s="96" t="s">
        <v>438</v>
      </c>
      <c r="D168" s="95">
        <v>44201</v>
      </c>
      <c r="E168" s="94" t="s">
        <v>2392</v>
      </c>
      <c r="I168" s="93">
        <v>26.62</v>
      </c>
      <c r="K168" s="93">
        <v>59689.120000000003</v>
      </c>
    </row>
    <row r="169" spans="3:11" x14ac:dyDescent="0.2">
      <c r="C169" s="96" t="s">
        <v>437</v>
      </c>
      <c r="D169" s="95">
        <v>44201</v>
      </c>
      <c r="E169" s="94" t="s">
        <v>2391</v>
      </c>
      <c r="I169" s="93">
        <v>3.36</v>
      </c>
      <c r="K169" s="93">
        <v>59692.480000000003</v>
      </c>
    </row>
    <row r="170" spans="3:11" x14ac:dyDescent="0.2">
      <c r="C170" s="96" t="s">
        <v>436</v>
      </c>
      <c r="D170" s="95">
        <v>44201</v>
      </c>
      <c r="E170" s="94" t="s">
        <v>2390</v>
      </c>
      <c r="I170" s="93">
        <v>3.56</v>
      </c>
      <c r="K170" s="93">
        <v>59696.04</v>
      </c>
    </row>
    <row r="171" spans="3:11" x14ac:dyDescent="0.2">
      <c r="C171" s="96" t="s">
        <v>405</v>
      </c>
      <c r="D171" s="95">
        <v>44201</v>
      </c>
      <c r="E171" s="94" t="s">
        <v>2389</v>
      </c>
      <c r="I171" s="93">
        <v>5.63</v>
      </c>
      <c r="K171" s="93">
        <v>59701.67</v>
      </c>
    </row>
    <row r="172" spans="3:11" x14ac:dyDescent="0.2">
      <c r="C172" s="96" t="s">
        <v>2388</v>
      </c>
      <c r="D172" s="95">
        <v>44201</v>
      </c>
      <c r="E172" s="94" t="s">
        <v>2387</v>
      </c>
      <c r="I172" s="93">
        <v>3.36</v>
      </c>
      <c r="K172" s="93">
        <v>59705.03</v>
      </c>
    </row>
    <row r="173" spans="3:11" x14ac:dyDescent="0.2">
      <c r="C173" s="96" t="s">
        <v>2386</v>
      </c>
      <c r="D173" s="95">
        <v>44201</v>
      </c>
      <c r="E173" s="94" t="s">
        <v>2385</v>
      </c>
      <c r="I173" s="93">
        <v>3.36</v>
      </c>
      <c r="K173" s="93">
        <v>59708.39</v>
      </c>
    </row>
    <row r="174" spans="3:11" x14ac:dyDescent="0.2">
      <c r="C174" s="96" t="s">
        <v>2384</v>
      </c>
      <c r="D174" s="95">
        <v>44201</v>
      </c>
      <c r="E174" s="94" t="s">
        <v>2383</v>
      </c>
      <c r="I174" s="93">
        <v>19</v>
      </c>
      <c r="K174" s="93">
        <v>59727.39</v>
      </c>
    </row>
    <row r="175" spans="3:11" x14ac:dyDescent="0.2">
      <c r="C175" s="96" t="s">
        <v>2382</v>
      </c>
      <c r="D175" s="95">
        <v>44201</v>
      </c>
      <c r="E175" s="94" t="s">
        <v>2381</v>
      </c>
      <c r="I175" s="93">
        <v>5.61</v>
      </c>
      <c r="K175" s="93">
        <v>59733</v>
      </c>
    </row>
    <row r="176" spans="3:11" x14ac:dyDescent="0.2">
      <c r="C176" s="96" t="s">
        <v>2380</v>
      </c>
      <c r="D176" s="95">
        <v>44201</v>
      </c>
      <c r="E176" s="94" t="s">
        <v>2379</v>
      </c>
      <c r="I176" s="93">
        <v>1.96</v>
      </c>
      <c r="K176" s="93">
        <v>59734.96</v>
      </c>
    </row>
    <row r="177" spans="3:11" x14ac:dyDescent="0.2">
      <c r="C177" s="96" t="s">
        <v>404</v>
      </c>
      <c r="D177" s="95">
        <v>44201</v>
      </c>
      <c r="E177" s="94" t="s">
        <v>2378</v>
      </c>
      <c r="I177" s="93">
        <v>16.760000000000002</v>
      </c>
      <c r="K177" s="93">
        <v>59751.72</v>
      </c>
    </row>
    <row r="178" spans="3:11" x14ac:dyDescent="0.2">
      <c r="C178" s="96" t="s">
        <v>2377</v>
      </c>
      <c r="D178" s="95">
        <v>44201</v>
      </c>
      <c r="E178" s="94" t="s">
        <v>2376</v>
      </c>
      <c r="I178" s="93">
        <v>16.760000000000002</v>
      </c>
      <c r="K178" s="93">
        <v>59768.480000000003</v>
      </c>
    </row>
    <row r="179" spans="3:11" x14ac:dyDescent="0.2">
      <c r="C179" s="96" t="s">
        <v>2375</v>
      </c>
      <c r="D179" s="95">
        <v>44201</v>
      </c>
      <c r="E179" s="94" t="s">
        <v>2374</v>
      </c>
      <c r="I179" s="93">
        <v>3.63</v>
      </c>
      <c r="K179" s="93">
        <v>59772.11</v>
      </c>
    </row>
    <row r="180" spans="3:11" x14ac:dyDescent="0.2">
      <c r="C180" s="96" t="s">
        <v>2373</v>
      </c>
      <c r="D180" s="95">
        <v>44201</v>
      </c>
      <c r="E180" s="94" t="s">
        <v>2372</v>
      </c>
      <c r="I180" s="93">
        <v>2.78</v>
      </c>
      <c r="K180" s="93">
        <v>59774.89</v>
      </c>
    </row>
    <row r="181" spans="3:11" x14ac:dyDescent="0.2">
      <c r="C181" s="96" t="s">
        <v>2371</v>
      </c>
      <c r="D181" s="95">
        <v>44201</v>
      </c>
      <c r="E181" s="94" t="s">
        <v>2370</v>
      </c>
      <c r="I181" s="93">
        <v>3.47</v>
      </c>
      <c r="K181" s="93">
        <v>59778.36</v>
      </c>
    </row>
    <row r="182" spans="3:11" x14ac:dyDescent="0.2">
      <c r="C182" s="96" t="s">
        <v>2369</v>
      </c>
      <c r="D182" s="95">
        <v>44201</v>
      </c>
      <c r="E182" s="94" t="s">
        <v>2368</v>
      </c>
      <c r="I182" s="93">
        <v>100.01</v>
      </c>
      <c r="K182" s="93">
        <v>59878.37</v>
      </c>
    </row>
    <row r="183" spans="3:11" x14ac:dyDescent="0.2">
      <c r="C183" s="96" t="s">
        <v>2367</v>
      </c>
      <c r="D183" s="95">
        <v>44201</v>
      </c>
      <c r="E183" s="94" t="s">
        <v>2366</v>
      </c>
      <c r="I183" s="93">
        <v>16.489999999999998</v>
      </c>
      <c r="K183" s="93">
        <v>59894.86</v>
      </c>
    </row>
    <row r="184" spans="3:11" x14ac:dyDescent="0.2">
      <c r="C184" s="96" t="s">
        <v>2365</v>
      </c>
      <c r="D184" s="95">
        <v>44201</v>
      </c>
      <c r="E184" s="94" t="s">
        <v>2364</v>
      </c>
      <c r="I184" s="93">
        <v>8</v>
      </c>
      <c r="K184" s="93">
        <v>59902.86</v>
      </c>
    </row>
    <row r="185" spans="3:11" x14ac:dyDescent="0.2">
      <c r="C185" s="96" t="s">
        <v>2363</v>
      </c>
      <c r="D185" s="95">
        <v>44201</v>
      </c>
      <c r="E185" s="94" t="s">
        <v>2362</v>
      </c>
      <c r="I185" s="93">
        <v>2.92</v>
      </c>
      <c r="K185" s="93">
        <v>59905.78</v>
      </c>
    </row>
    <row r="186" spans="3:11" x14ac:dyDescent="0.2">
      <c r="C186" s="96" t="s">
        <v>280</v>
      </c>
      <c r="D186" s="95">
        <v>44201</v>
      </c>
      <c r="E186" s="94" t="s">
        <v>2361</v>
      </c>
      <c r="I186" s="93">
        <v>5</v>
      </c>
      <c r="K186" s="93">
        <v>59910.78</v>
      </c>
    </row>
    <row r="187" spans="3:11" x14ac:dyDescent="0.2">
      <c r="C187" s="96" t="s">
        <v>7465</v>
      </c>
      <c r="D187" s="95">
        <v>44201</v>
      </c>
      <c r="E187" s="94" t="s">
        <v>20132</v>
      </c>
      <c r="J187" s="112">
        <v>5.32</v>
      </c>
      <c r="K187" s="93">
        <v>59905.46</v>
      </c>
    </row>
    <row r="188" spans="3:11" x14ac:dyDescent="0.2">
      <c r="C188" s="96" t="s">
        <v>2360</v>
      </c>
      <c r="D188" s="95">
        <v>44202</v>
      </c>
      <c r="E188" s="94" t="s">
        <v>2359</v>
      </c>
      <c r="I188" s="93">
        <v>1.68</v>
      </c>
      <c r="K188" s="93">
        <v>59907.14</v>
      </c>
    </row>
    <row r="189" spans="3:11" x14ac:dyDescent="0.2">
      <c r="C189" s="96" t="s">
        <v>2358</v>
      </c>
      <c r="D189" s="95">
        <v>44202</v>
      </c>
      <c r="E189" s="94" t="s">
        <v>2357</v>
      </c>
      <c r="I189" s="93">
        <v>8.3800000000000008</v>
      </c>
      <c r="K189" s="93">
        <v>59915.519999999997</v>
      </c>
    </row>
    <row r="190" spans="3:11" x14ac:dyDescent="0.2">
      <c r="C190" s="96" t="s">
        <v>2356</v>
      </c>
      <c r="D190" s="95">
        <v>44202</v>
      </c>
      <c r="E190" s="94" t="s">
        <v>2355</v>
      </c>
      <c r="I190" s="93">
        <v>3.04</v>
      </c>
      <c r="K190" s="93">
        <v>59918.559999999998</v>
      </c>
    </row>
    <row r="191" spans="3:11" x14ac:dyDescent="0.2">
      <c r="C191" s="96" t="s">
        <v>403</v>
      </c>
      <c r="D191" s="95">
        <v>44202</v>
      </c>
      <c r="E191" s="94" t="s">
        <v>2354</v>
      </c>
      <c r="I191" s="93">
        <v>4.38</v>
      </c>
      <c r="K191" s="93">
        <v>59922.94</v>
      </c>
    </row>
    <row r="192" spans="3:11" x14ac:dyDescent="0.2">
      <c r="C192" s="96" t="s">
        <v>402</v>
      </c>
      <c r="D192" s="95">
        <v>44202</v>
      </c>
      <c r="E192" s="94" t="s">
        <v>2353</v>
      </c>
      <c r="I192" s="93">
        <v>9.6300000000000008</v>
      </c>
      <c r="K192" s="93">
        <v>59932.57</v>
      </c>
    </row>
    <row r="193" spans="3:11" x14ac:dyDescent="0.2">
      <c r="C193" s="96" t="s">
        <v>401</v>
      </c>
      <c r="D193" s="95">
        <v>44202</v>
      </c>
      <c r="E193" s="94" t="s">
        <v>2352</v>
      </c>
      <c r="I193" s="93">
        <v>123</v>
      </c>
      <c r="K193" s="93">
        <v>60055.57</v>
      </c>
    </row>
    <row r="194" spans="3:11" x14ac:dyDescent="0.2">
      <c r="C194" s="96" t="s">
        <v>400</v>
      </c>
      <c r="D194" s="95">
        <v>44202</v>
      </c>
      <c r="E194" s="94" t="s">
        <v>2351</v>
      </c>
      <c r="I194" s="93">
        <v>28.86</v>
      </c>
      <c r="K194" s="93">
        <v>60084.43</v>
      </c>
    </row>
    <row r="195" spans="3:11" x14ac:dyDescent="0.2">
      <c r="C195" s="96" t="s">
        <v>399</v>
      </c>
      <c r="D195" s="95">
        <v>44202</v>
      </c>
      <c r="E195" s="94" t="s">
        <v>2350</v>
      </c>
      <c r="I195" s="93">
        <v>9.9</v>
      </c>
      <c r="K195" s="93">
        <v>60094.33</v>
      </c>
    </row>
    <row r="196" spans="3:11" x14ac:dyDescent="0.2">
      <c r="C196" s="96" t="s">
        <v>2349</v>
      </c>
      <c r="D196" s="95">
        <v>44202</v>
      </c>
      <c r="E196" s="94" t="s">
        <v>2348</v>
      </c>
      <c r="I196" s="93">
        <v>17.87</v>
      </c>
      <c r="K196" s="93">
        <v>60112.2</v>
      </c>
    </row>
    <row r="197" spans="3:11" x14ac:dyDescent="0.2">
      <c r="C197" s="96" t="s">
        <v>2347</v>
      </c>
      <c r="D197" s="95">
        <v>44202</v>
      </c>
      <c r="E197" s="94" t="s">
        <v>2346</v>
      </c>
      <c r="I197" s="93">
        <v>6.12</v>
      </c>
      <c r="K197" s="93">
        <v>60118.32</v>
      </c>
    </row>
    <row r="198" spans="3:11" x14ac:dyDescent="0.2">
      <c r="C198" s="96" t="s">
        <v>2345</v>
      </c>
      <c r="D198" s="95">
        <v>44202</v>
      </c>
      <c r="E198" s="94" t="s">
        <v>2344</v>
      </c>
      <c r="I198" s="93">
        <v>3.75</v>
      </c>
      <c r="K198" s="93">
        <v>60122.07</v>
      </c>
    </row>
    <row r="199" spans="3:11" x14ac:dyDescent="0.2">
      <c r="C199" s="96" t="s">
        <v>398</v>
      </c>
      <c r="D199" s="95">
        <v>44202</v>
      </c>
      <c r="E199" s="94" t="s">
        <v>2343</v>
      </c>
      <c r="I199" s="93">
        <v>8.3800000000000008</v>
      </c>
      <c r="K199" s="93">
        <v>60130.45</v>
      </c>
    </row>
    <row r="200" spans="3:11" x14ac:dyDescent="0.2">
      <c r="C200" s="96" t="s">
        <v>397</v>
      </c>
      <c r="D200" s="95">
        <v>44202</v>
      </c>
      <c r="E200" s="94" t="s">
        <v>2342</v>
      </c>
      <c r="I200" s="93">
        <v>1.69</v>
      </c>
      <c r="K200" s="93">
        <v>60132.14</v>
      </c>
    </row>
    <row r="201" spans="3:11" x14ac:dyDescent="0.2">
      <c r="C201" s="96" t="s">
        <v>396</v>
      </c>
      <c r="D201" s="95">
        <v>44202</v>
      </c>
      <c r="E201" s="94" t="s">
        <v>2341</v>
      </c>
      <c r="I201" s="93">
        <v>3.81</v>
      </c>
      <c r="K201" s="93">
        <v>60135.95</v>
      </c>
    </row>
    <row r="202" spans="3:11" x14ac:dyDescent="0.2">
      <c r="C202" s="96" t="s">
        <v>395</v>
      </c>
      <c r="D202" s="95">
        <v>44202</v>
      </c>
      <c r="E202" s="94" t="s">
        <v>2340</v>
      </c>
      <c r="I202" s="93">
        <v>16.91</v>
      </c>
      <c r="K202" s="93">
        <v>60152.86</v>
      </c>
    </row>
    <row r="203" spans="3:11" x14ac:dyDescent="0.2">
      <c r="C203" s="96" t="s">
        <v>394</v>
      </c>
      <c r="D203" s="95">
        <v>44202</v>
      </c>
      <c r="E203" s="94" t="s">
        <v>2339</v>
      </c>
      <c r="I203" s="93">
        <v>8.68</v>
      </c>
      <c r="K203" s="93">
        <v>60161.54</v>
      </c>
    </row>
    <row r="204" spans="3:11" x14ac:dyDescent="0.2">
      <c r="C204" s="96" t="s">
        <v>393</v>
      </c>
      <c r="D204" s="95">
        <v>44202</v>
      </c>
      <c r="E204" s="94" t="s">
        <v>2338</v>
      </c>
      <c r="I204" s="93">
        <v>5.25</v>
      </c>
      <c r="K204" s="93">
        <v>60166.79</v>
      </c>
    </row>
    <row r="205" spans="3:11" x14ac:dyDescent="0.2">
      <c r="C205" s="96" t="s">
        <v>392</v>
      </c>
      <c r="D205" s="95">
        <v>44202</v>
      </c>
      <c r="E205" s="94" t="s">
        <v>2337</v>
      </c>
      <c r="I205" s="93">
        <v>2.48</v>
      </c>
      <c r="K205" s="93">
        <v>60169.27</v>
      </c>
    </row>
    <row r="206" spans="3:11" x14ac:dyDescent="0.2">
      <c r="C206" s="96" t="s">
        <v>365</v>
      </c>
      <c r="D206" s="95">
        <v>44202</v>
      </c>
      <c r="E206" s="94" t="s">
        <v>2336</v>
      </c>
      <c r="I206" s="93">
        <v>4.43</v>
      </c>
      <c r="K206" s="93">
        <v>60173.7</v>
      </c>
    </row>
    <row r="207" spans="3:11" x14ac:dyDescent="0.2">
      <c r="C207" s="96" t="s">
        <v>364</v>
      </c>
      <c r="D207" s="95">
        <v>44202</v>
      </c>
      <c r="E207" s="94" t="s">
        <v>2335</v>
      </c>
      <c r="I207" s="93">
        <v>5.36</v>
      </c>
      <c r="K207" s="93">
        <v>60179.06</v>
      </c>
    </row>
    <row r="208" spans="3:11" x14ac:dyDescent="0.2">
      <c r="C208" s="96" t="s">
        <v>391</v>
      </c>
      <c r="D208" s="95">
        <v>44202</v>
      </c>
      <c r="E208" s="94" t="s">
        <v>2334</v>
      </c>
      <c r="I208" s="93">
        <v>6.39</v>
      </c>
      <c r="K208" s="93">
        <v>60185.45</v>
      </c>
    </row>
    <row r="209" spans="3:11" x14ac:dyDescent="0.2">
      <c r="C209" s="96" t="s">
        <v>390</v>
      </c>
      <c r="D209" s="95">
        <v>44202</v>
      </c>
      <c r="E209" s="94" t="s">
        <v>2333</v>
      </c>
      <c r="I209" s="93">
        <v>12.59</v>
      </c>
      <c r="K209" s="93">
        <v>60198.04</v>
      </c>
    </row>
    <row r="210" spans="3:11" x14ac:dyDescent="0.2">
      <c r="C210" s="96" t="s">
        <v>389</v>
      </c>
      <c r="D210" s="95">
        <v>44202</v>
      </c>
      <c r="E210" s="94" t="s">
        <v>2332</v>
      </c>
      <c r="I210" s="93">
        <v>8.6199999999999992</v>
      </c>
      <c r="K210" s="93">
        <v>60206.66</v>
      </c>
    </row>
    <row r="211" spans="3:11" x14ac:dyDescent="0.2">
      <c r="C211" s="96" t="s">
        <v>388</v>
      </c>
      <c r="D211" s="95">
        <v>44202</v>
      </c>
      <c r="E211" s="94" t="s">
        <v>2331</v>
      </c>
      <c r="I211" s="93">
        <v>3.17</v>
      </c>
      <c r="K211" s="93">
        <v>60209.83</v>
      </c>
    </row>
    <row r="212" spans="3:11" x14ac:dyDescent="0.2">
      <c r="C212" s="96" t="s">
        <v>387</v>
      </c>
      <c r="D212" s="95">
        <v>44202</v>
      </c>
      <c r="E212" s="94" t="s">
        <v>2330</v>
      </c>
      <c r="I212" s="93">
        <v>4.49</v>
      </c>
      <c r="K212" s="93">
        <v>60214.32</v>
      </c>
    </row>
    <row r="213" spans="3:11" x14ac:dyDescent="0.2">
      <c r="C213" s="96" t="s">
        <v>386</v>
      </c>
      <c r="D213" s="95">
        <v>44202</v>
      </c>
      <c r="E213" s="94" t="s">
        <v>2329</v>
      </c>
      <c r="I213" s="93">
        <v>2.2000000000000002</v>
      </c>
      <c r="K213" s="93">
        <v>60216.52</v>
      </c>
    </row>
    <row r="214" spans="3:11" x14ac:dyDescent="0.2">
      <c r="C214" s="96" t="s">
        <v>385</v>
      </c>
      <c r="D214" s="95">
        <v>44202</v>
      </c>
      <c r="E214" s="94" t="s">
        <v>2328</v>
      </c>
      <c r="I214" s="93">
        <v>4.21</v>
      </c>
      <c r="K214" s="93">
        <v>60220.73</v>
      </c>
    </row>
    <row r="215" spans="3:11" x14ac:dyDescent="0.2">
      <c r="C215" s="96" t="s">
        <v>384</v>
      </c>
      <c r="D215" s="95">
        <v>44202</v>
      </c>
      <c r="E215" s="94" t="s">
        <v>2327</v>
      </c>
      <c r="I215" s="93">
        <v>4.2300000000000004</v>
      </c>
      <c r="K215" s="93">
        <v>60224.959999999999</v>
      </c>
    </row>
    <row r="216" spans="3:11" x14ac:dyDescent="0.2">
      <c r="C216" s="96" t="s">
        <v>383</v>
      </c>
      <c r="D216" s="95">
        <v>44202</v>
      </c>
      <c r="E216" s="94" t="s">
        <v>2326</v>
      </c>
      <c r="I216" s="93">
        <v>5.61</v>
      </c>
      <c r="K216" s="93">
        <v>60230.57</v>
      </c>
    </row>
    <row r="217" spans="3:11" x14ac:dyDescent="0.2">
      <c r="C217" s="96" t="s">
        <v>382</v>
      </c>
      <c r="D217" s="95">
        <v>44202</v>
      </c>
      <c r="E217" s="94" t="s">
        <v>2325</v>
      </c>
      <c r="I217" s="93">
        <v>4.3899999999999997</v>
      </c>
      <c r="K217" s="93">
        <v>60234.96</v>
      </c>
    </row>
    <row r="218" spans="3:11" x14ac:dyDescent="0.2">
      <c r="C218" s="96" t="s">
        <v>381</v>
      </c>
      <c r="D218" s="95">
        <v>44202</v>
      </c>
      <c r="E218" s="94" t="s">
        <v>2324</v>
      </c>
      <c r="I218" s="93">
        <v>32.32</v>
      </c>
      <c r="K218" s="93">
        <v>60267.28</v>
      </c>
    </row>
    <row r="219" spans="3:11" x14ac:dyDescent="0.2">
      <c r="C219" s="96" t="s">
        <v>380</v>
      </c>
      <c r="D219" s="95">
        <v>44202</v>
      </c>
      <c r="E219" s="94" t="s">
        <v>2323</v>
      </c>
      <c r="I219" s="93">
        <v>8.3800000000000008</v>
      </c>
      <c r="K219" s="93">
        <v>60275.66</v>
      </c>
    </row>
    <row r="220" spans="3:11" x14ac:dyDescent="0.2">
      <c r="C220" s="96" t="s">
        <v>379</v>
      </c>
      <c r="D220" s="95">
        <v>44202</v>
      </c>
      <c r="E220" s="94" t="s">
        <v>2322</v>
      </c>
      <c r="I220" s="93">
        <v>8.31</v>
      </c>
      <c r="K220" s="93">
        <v>60283.97</v>
      </c>
    </row>
    <row r="221" spans="3:11" x14ac:dyDescent="0.2">
      <c r="C221" s="96" t="s">
        <v>378</v>
      </c>
      <c r="D221" s="95">
        <v>44202</v>
      </c>
      <c r="E221" s="94" t="s">
        <v>2321</v>
      </c>
      <c r="I221" s="93">
        <v>3.23</v>
      </c>
      <c r="K221" s="93">
        <v>60287.199999999997</v>
      </c>
    </row>
    <row r="222" spans="3:11" x14ac:dyDescent="0.2">
      <c r="C222" s="96" t="s">
        <v>377</v>
      </c>
      <c r="D222" s="95">
        <v>44202</v>
      </c>
      <c r="E222" s="94" t="s">
        <v>2320</v>
      </c>
      <c r="I222" s="93">
        <v>13.8</v>
      </c>
      <c r="K222" s="93">
        <v>60301</v>
      </c>
    </row>
    <row r="223" spans="3:11" x14ac:dyDescent="0.2">
      <c r="C223" s="96" t="s">
        <v>376</v>
      </c>
      <c r="D223" s="95">
        <v>44202</v>
      </c>
      <c r="E223" s="94" t="s">
        <v>2319</v>
      </c>
      <c r="I223" s="93">
        <v>3.36</v>
      </c>
      <c r="K223" s="93">
        <v>60304.36</v>
      </c>
    </row>
    <row r="224" spans="3:11" x14ac:dyDescent="0.2">
      <c r="C224" s="96" t="s">
        <v>375</v>
      </c>
      <c r="D224" s="95">
        <v>44202</v>
      </c>
      <c r="E224" s="94" t="s">
        <v>2318</v>
      </c>
      <c r="I224" s="93">
        <v>6.02</v>
      </c>
      <c r="K224" s="93">
        <v>60310.38</v>
      </c>
    </row>
    <row r="225" spans="3:11" x14ac:dyDescent="0.2">
      <c r="C225" s="96" t="s">
        <v>374</v>
      </c>
      <c r="D225" s="95">
        <v>44202</v>
      </c>
      <c r="E225" s="94" t="s">
        <v>2317</v>
      </c>
      <c r="I225" s="93">
        <v>32.200000000000003</v>
      </c>
      <c r="K225" s="93">
        <v>60342.58</v>
      </c>
    </row>
    <row r="226" spans="3:11" x14ac:dyDescent="0.2">
      <c r="C226" s="96" t="s">
        <v>373</v>
      </c>
      <c r="D226" s="95">
        <v>44202</v>
      </c>
      <c r="E226" s="94" t="s">
        <v>2316</v>
      </c>
      <c r="I226" s="93">
        <v>8.3800000000000008</v>
      </c>
      <c r="K226" s="93">
        <v>60350.96</v>
      </c>
    </row>
    <row r="227" spans="3:11" x14ac:dyDescent="0.2">
      <c r="C227" s="96" t="s">
        <v>372</v>
      </c>
      <c r="D227" s="95">
        <v>44202</v>
      </c>
      <c r="E227" s="94" t="s">
        <v>2315</v>
      </c>
      <c r="I227" s="93">
        <v>10</v>
      </c>
      <c r="K227" s="93">
        <v>60360.959999999999</v>
      </c>
    </row>
    <row r="228" spans="3:11" x14ac:dyDescent="0.2">
      <c r="C228" s="96" t="s">
        <v>371</v>
      </c>
      <c r="D228" s="95">
        <v>44202</v>
      </c>
      <c r="E228" s="94" t="s">
        <v>2314</v>
      </c>
      <c r="I228" s="93">
        <v>249.28</v>
      </c>
      <c r="K228" s="93">
        <v>60610.239999999998</v>
      </c>
    </row>
    <row r="229" spans="3:11" x14ac:dyDescent="0.2">
      <c r="C229" s="96" t="s">
        <v>370</v>
      </c>
      <c r="D229" s="95">
        <v>44202</v>
      </c>
      <c r="E229" s="94" t="s">
        <v>2313</v>
      </c>
      <c r="I229" s="93">
        <v>12.53</v>
      </c>
      <c r="K229" s="93">
        <v>60622.77</v>
      </c>
    </row>
    <row r="230" spans="3:11" x14ac:dyDescent="0.2">
      <c r="C230" s="96" t="s">
        <v>369</v>
      </c>
      <c r="D230" s="95">
        <v>44202</v>
      </c>
      <c r="E230" s="94" t="s">
        <v>2312</v>
      </c>
      <c r="I230" s="93">
        <v>3.07</v>
      </c>
      <c r="K230" s="93">
        <v>60625.84</v>
      </c>
    </row>
    <row r="231" spans="3:11" x14ac:dyDescent="0.2">
      <c r="C231" s="96" t="s">
        <v>367</v>
      </c>
      <c r="D231" s="95">
        <v>44202</v>
      </c>
      <c r="E231" s="94" t="s">
        <v>2311</v>
      </c>
      <c r="I231" s="93">
        <v>2</v>
      </c>
      <c r="K231" s="93">
        <v>60627.839999999997</v>
      </c>
    </row>
    <row r="232" spans="3:11" x14ac:dyDescent="0.2">
      <c r="C232" s="96" t="s">
        <v>149</v>
      </c>
      <c r="D232" s="95">
        <v>44202</v>
      </c>
      <c r="E232" s="94" t="s">
        <v>2310</v>
      </c>
      <c r="I232" s="93">
        <v>25</v>
      </c>
      <c r="K232" s="93">
        <v>60652.84</v>
      </c>
    </row>
    <row r="233" spans="3:11" x14ac:dyDescent="0.2">
      <c r="C233" s="96" t="s">
        <v>368</v>
      </c>
      <c r="D233" s="95">
        <v>44203</v>
      </c>
      <c r="E233" s="94" t="s">
        <v>2309</v>
      </c>
      <c r="I233" s="93">
        <v>20</v>
      </c>
      <c r="K233" s="93">
        <v>60672.84</v>
      </c>
    </row>
    <row r="234" spans="3:11" x14ac:dyDescent="0.2">
      <c r="C234" s="96" t="s">
        <v>366</v>
      </c>
      <c r="D234" s="95">
        <v>44203</v>
      </c>
      <c r="E234" s="94" t="s">
        <v>2308</v>
      </c>
      <c r="I234" s="93">
        <v>4.21</v>
      </c>
      <c r="K234" s="93">
        <v>60677.05</v>
      </c>
    </row>
    <row r="235" spans="3:11" x14ac:dyDescent="0.2">
      <c r="C235" s="96" t="s">
        <v>363</v>
      </c>
      <c r="D235" s="95">
        <v>44203</v>
      </c>
      <c r="E235" s="94" t="s">
        <v>2307</v>
      </c>
      <c r="I235" s="93">
        <v>1.94</v>
      </c>
      <c r="K235" s="93">
        <v>60678.99</v>
      </c>
    </row>
    <row r="236" spans="3:11" x14ac:dyDescent="0.2">
      <c r="C236" s="96" t="s">
        <v>362</v>
      </c>
      <c r="D236" s="95">
        <v>44203</v>
      </c>
      <c r="E236" s="94" t="s">
        <v>2306</v>
      </c>
      <c r="I236" s="93">
        <v>6.21</v>
      </c>
      <c r="K236" s="93">
        <v>60685.2</v>
      </c>
    </row>
    <row r="237" spans="3:11" x14ac:dyDescent="0.2">
      <c r="C237" s="96" t="s">
        <v>361</v>
      </c>
      <c r="D237" s="95">
        <v>44203</v>
      </c>
      <c r="E237" s="94" t="s">
        <v>2305</v>
      </c>
      <c r="I237" s="93">
        <v>14.5</v>
      </c>
      <c r="K237" s="93">
        <v>60699.7</v>
      </c>
    </row>
    <row r="238" spans="3:11" x14ac:dyDescent="0.2">
      <c r="C238" s="96" t="s">
        <v>360</v>
      </c>
      <c r="D238" s="95">
        <v>44203</v>
      </c>
      <c r="E238" s="94" t="s">
        <v>2304</v>
      </c>
      <c r="I238" s="93">
        <v>17.899999999999999</v>
      </c>
      <c r="K238" s="93">
        <v>60717.599999999999</v>
      </c>
    </row>
    <row r="239" spans="3:11" x14ac:dyDescent="0.2">
      <c r="C239" s="96" t="s">
        <v>359</v>
      </c>
      <c r="D239" s="95">
        <v>44203</v>
      </c>
      <c r="E239" s="94" t="s">
        <v>2303</v>
      </c>
      <c r="I239" s="93">
        <v>11.04</v>
      </c>
      <c r="K239" s="93">
        <v>60728.639999999999</v>
      </c>
    </row>
    <row r="240" spans="3:11" x14ac:dyDescent="0.2">
      <c r="C240" s="96" t="s">
        <v>358</v>
      </c>
      <c r="D240" s="95">
        <v>44203</v>
      </c>
      <c r="E240" s="94" t="s">
        <v>2302</v>
      </c>
      <c r="I240" s="93">
        <v>4.38</v>
      </c>
      <c r="K240" s="93">
        <v>60733.02</v>
      </c>
    </row>
    <row r="241" spans="3:11" x14ac:dyDescent="0.2">
      <c r="C241" s="96" t="s">
        <v>357</v>
      </c>
      <c r="D241" s="95">
        <v>44203</v>
      </c>
      <c r="E241" s="94" t="s">
        <v>2301</v>
      </c>
      <c r="I241" s="93">
        <v>10.8</v>
      </c>
      <c r="K241" s="93">
        <v>60743.82</v>
      </c>
    </row>
    <row r="242" spans="3:11" x14ac:dyDescent="0.2">
      <c r="C242" s="96" t="s">
        <v>356</v>
      </c>
      <c r="D242" s="95">
        <v>44203</v>
      </c>
      <c r="E242" s="94" t="s">
        <v>2300</v>
      </c>
      <c r="I242" s="93">
        <v>3.51</v>
      </c>
      <c r="K242" s="93">
        <v>60747.33</v>
      </c>
    </row>
    <row r="243" spans="3:11" x14ac:dyDescent="0.2">
      <c r="C243" s="96" t="s">
        <v>355</v>
      </c>
      <c r="D243" s="95">
        <v>44203</v>
      </c>
      <c r="E243" s="94" t="s">
        <v>2299</v>
      </c>
      <c r="I243" s="93">
        <v>4.04</v>
      </c>
      <c r="K243" s="93">
        <v>60751.37</v>
      </c>
    </row>
    <row r="244" spans="3:11" x14ac:dyDescent="0.2">
      <c r="C244" s="96" t="s">
        <v>354</v>
      </c>
      <c r="D244" s="95">
        <v>44203</v>
      </c>
      <c r="E244" s="94" t="s">
        <v>2298</v>
      </c>
      <c r="I244" s="93">
        <v>3.49</v>
      </c>
      <c r="K244" s="93">
        <v>60754.86</v>
      </c>
    </row>
    <row r="245" spans="3:11" x14ac:dyDescent="0.2">
      <c r="C245" s="96" t="s">
        <v>353</v>
      </c>
      <c r="D245" s="95">
        <v>44203</v>
      </c>
      <c r="E245" s="94" t="s">
        <v>2297</v>
      </c>
      <c r="I245" s="93">
        <v>2.69</v>
      </c>
      <c r="K245" s="93">
        <v>60757.55</v>
      </c>
    </row>
    <row r="246" spans="3:11" x14ac:dyDescent="0.2">
      <c r="C246" s="96" t="s">
        <v>352</v>
      </c>
      <c r="D246" s="95">
        <v>44203</v>
      </c>
      <c r="E246" s="94" t="s">
        <v>2296</v>
      </c>
      <c r="I246" s="93">
        <v>2.1800000000000002</v>
      </c>
      <c r="K246" s="93">
        <v>60759.73</v>
      </c>
    </row>
    <row r="247" spans="3:11" x14ac:dyDescent="0.2">
      <c r="C247" s="96" t="s">
        <v>351</v>
      </c>
      <c r="D247" s="95">
        <v>44203</v>
      </c>
      <c r="E247" s="94" t="s">
        <v>2295</v>
      </c>
      <c r="I247" s="93">
        <v>7.44</v>
      </c>
      <c r="K247" s="93">
        <v>60767.17</v>
      </c>
    </row>
    <row r="248" spans="3:11" x14ac:dyDescent="0.2">
      <c r="C248" s="96" t="s">
        <v>350</v>
      </c>
      <c r="D248" s="95">
        <v>44203</v>
      </c>
      <c r="E248" s="94" t="s">
        <v>2294</v>
      </c>
      <c r="I248" s="93">
        <v>15.15</v>
      </c>
      <c r="K248" s="93">
        <v>60782.32</v>
      </c>
    </row>
    <row r="249" spans="3:11" x14ac:dyDescent="0.2">
      <c r="C249" s="96" t="s">
        <v>349</v>
      </c>
      <c r="D249" s="95">
        <v>44203</v>
      </c>
      <c r="E249" s="94" t="s">
        <v>2293</v>
      </c>
      <c r="I249" s="93">
        <v>13.44</v>
      </c>
      <c r="K249" s="93">
        <v>60795.76</v>
      </c>
    </row>
    <row r="250" spans="3:11" x14ac:dyDescent="0.2">
      <c r="C250" s="96" t="s">
        <v>348</v>
      </c>
      <c r="D250" s="95">
        <v>44203</v>
      </c>
      <c r="E250" s="94" t="s">
        <v>2292</v>
      </c>
      <c r="I250" s="93">
        <v>4.3600000000000003</v>
      </c>
      <c r="K250" s="93">
        <v>60800.12</v>
      </c>
    </row>
    <row r="251" spans="3:11" x14ac:dyDescent="0.2">
      <c r="C251" s="96" t="s">
        <v>347</v>
      </c>
      <c r="D251" s="95">
        <v>44203</v>
      </c>
      <c r="E251" s="94" t="s">
        <v>2291</v>
      </c>
      <c r="I251" s="93">
        <v>38.94</v>
      </c>
      <c r="K251" s="93">
        <v>60839.06</v>
      </c>
    </row>
    <row r="252" spans="3:11" x14ac:dyDescent="0.2">
      <c r="C252" s="96" t="s">
        <v>346</v>
      </c>
      <c r="D252" s="95">
        <v>44203</v>
      </c>
      <c r="E252" s="94" t="s">
        <v>2290</v>
      </c>
      <c r="I252" s="93">
        <v>4.47</v>
      </c>
      <c r="K252" s="93">
        <v>60843.53</v>
      </c>
    </row>
    <row r="253" spans="3:11" x14ac:dyDescent="0.2">
      <c r="C253" s="96" t="s">
        <v>345</v>
      </c>
      <c r="D253" s="95">
        <v>44203</v>
      </c>
      <c r="E253" s="94" t="s">
        <v>2289</v>
      </c>
      <c r="I253" s="93">
        <v>1.68</v>
      </c>
      <c r="K253" s="93">
        <v>60845.21</v>
      </c>
    </row>
    <row r="254" spans="3:11" x14ac:dyDescent="0.2">
      <c r="C254" s="96" t="s">
        <v>344</v>
      </c>
      <c r="D254" s="95">
        <v>44203</v>
      </c>
      <c r="E254" s="94" t="s">
        <v>2288</v>
      </c>
      <c r="I254" s="93">
        <v>8.5399999999999991</v>
      </c>
      <c r="K254" s="93">
        <v>60853.75</v>
      </c>
    </row>
    <row r="255" spans="3:11" x14ac:dyDescent="0.2">
      <c r="C255" s="96" t="s">
        <v>2287</v>
      </c>
      <c r="D255" s="95">
        <v>44203</v>
      </c>
      <c r="E255" s="94" t="s">
        <v>2286</v>
      </c>
      <c r="I255" s="93">
        <v>5.66</v>
      </c>
      <c r="K255" s="93">
        <v>60859.41</v>
      </c>
    </row>
    <row r="256" spans="3:11" x14ac:dyDescent="0.2">
      <c r="C256" s="96" t="s">
        <v>2285</v>
      </c>
      <c r="D256" s="95">
        <v>44203</v>
      </c>
      <c r="E256" s="94" t="s">
        <v>2284</v>
      </c>
      <c r="I256" s="93">
        <v>3.36</v>
      </c>
      <c r="K256" s="93">
        <v>60862.77</v>
      </c>
    </row>
    <row r="257" spans="3:11" x14ac:dyDescent="0.2">
      <c r="C257" s="96" t="s">
        <v>343</v>
      </c>
      <c r="D257" s="95">
        <v>44203</v>
      </c>
      <c r="E257" s="94" t="s">
        <v>2283</v>
      </c>
      <c r="I257" s="93">
        <v>9.5399999999999991</v>
      </c>
      <c r="K257" s="93">
        <v>60872.31</v>
      </c>
    </row>
    <row r="258" spans="3:11" x14ac:dyDescent="0.2">
      <c r="C258" s="96" t="s">
        <v>2282</v>
      </c>
      <c r="D258" s="95">
        <v>44203</v>
      </c>
      <c r="E258" s="94" t="s">
        <v>2281</v>
      </c>
      <c r="I258" s="93">
        <v>5.26</v>
      </c>
      <c r="K258" s="93">
        <v>60877.57</v>
      </c>
    </row>
    <row r="259" spans="3:11" x14ac:dyDescent="0.2">
      <c r="C259" s="96" t="s">
        <v>2280</v>
      </c>
      <c r="D259" s="95">
        <v>44203</v>
      </c>
      <c r="E259" s="94" t="s">
        <v>2279</v>
      </c>
      <c r="I259" s="93">
        <v>6.89</v>
      </c>
      <c r="K259" s="93">
        <v>60884.46</v>
      </c>
    </row>
    <row r="260" spans="3:11" x14ac:dyDescent="0.2">
      <c r="C260" s="96" t="s">
        <v>2278</v>
      </c>
      <c r="D260" s="95">
        <v>44203</v>
      </c>
      <c r="E260" s="94" t="s">
        <v>2277</v>
      </c>
      <c r="I260" s="93">
        <v>5.67</v>
      </c>
      <c r="K260" s="93">
        <v>60890.13</v>
      </c>
    </row>
    <row r="261" spans="3:11" x14ac:dyDescent="0.2">
      <c r="C261" s="96" t="s">
        <v>342</v>
      </c>
      <c r="D261" s="95">
        <v>44203</v>
      </c>
      <c r="E261" s="94" t="s">
        <v>2276</v>
      </c>
      <c r="I261" s="93">
        <v>6.23</v>
      </c>
      <c r="K261" s="93">
        <v>60896.36</v>
      </c>
    </row>
    <row r="262" spans="3:11" x14ac:dyDescent="0.2">
      <c r="C262" s="96" t="s">
        <v>341</v>
      </c>
      <c r="D262" s="95">
        <v>44203</v>
      </c>
      <c r="E262" s="94" t="s">
        <v>2275</v>
      </c>
      <c r="I262" s="93">
        <v>31.5</v>
      </c>
      <c r="K262" s="93">
        <v>60927.86</v>
      </c>
    </row>
    <row r="263" spans="3:11" x14ac:dyDescent="0.2">
      <c r="C263" s="96" t="s">
        <v>340</v>
      </c>
      <c r="D263" s="95">
        <v>44203</v>
      </c>
      <c r="E263" s="94" t="s">
        <v>2274</v>
      </c>
      <c r="I263" s="93">
        <v>6.52</v>
      </c>
      <c r="K263" s="93">
        <v>60934.38</v>
      </c>
    </row>
    <row r="264" spans="3:11" x14ac:dyDescent="0.2">
      <c r="C264" s="96" t="s">
        <v>339</v>
      </c>
      <c r="D264" s="95">
        <v>44203</v>
      </c>
      <c r="E264" s="94" t="s">
        <v>2273</v>
      </c>
      <c r="I264" s="93">
        <v>3.97</v>
      </c>
      <c r="K264" s="93">
        <v>60938.35</v>
      </c>
    </row>
    <row r="265" spans="3:11" x14ac:dyDescent="0.2">
      <c r="C265" s="96" t="s">
        <v>336</v>
      </c>
      <c r="D265" s="95">
        <v>44203</v>
      </c>
      <c r="E265" s="94" t="s">
        <v>2272</v>
      </c>
      <c r="I265" s="93">
        <v>4.3600000000000003</v>
      </c>
      <c r="K265" s="93">
        <v>60942.71</v>
      </c>
    </row>
    <row r="266" spans="3:11" x14ac:dyDescent="0.2">
      <c r="C266" s="96" t="s">
        <v>335</v>
      </c>
      <c r="D266" s="95">
        <v>44203</v>
      </c>
      <c r="E266" s="94" t="s">
        <v>2271</v>
      </c>
      <c r="I266" s="93">
        <v>36.369999999999997</v>
      </c>
      <c r="K266" s="93">
        <v>60979.08</v>
      </c>
    </row>
    <row r="267" spans="3:11" x14ac:dyDescent="0.2">
      <c r="C267" s="96" t="s">
        <v>338</v>
      </c>
      <c r="D267" s="95">
        <v>44203</v>
      </c>
      <c r="E267" s="94" t="s">
        <v>2270</v>
      </c>
      <c r="I267" s="93">
        <v>11.78</v>
      </c>
      <c r="K267" s="93">
        <v>60990.86</v>
      </c>
    </row>
    <row r="268" spans="3:11" x14ac:dyDescent="0.2">
      <c r="C268" s="96" t="s">
        <v>337</v>
      </c>
      <c r="D268" s="95">
        <v>44203</v>
      </c>
      <c r="E268" s="94" t="s">
        <v>2269</v>
      </c>
      <c r="I268" s="93">
        <v>6.87</v>
      </c>
      <c r="K268" s="93">
        <v>60997.73</v>
      </c>
    </row>
    <row r="269" spans="3:11" x14ac:dyDescent="0.2">
      <c r="C269" s="96" t="s">
        <v>2268</v>
      </c>
      <c r="D269" s="95">
        <v>44203</v>
      </c>
      <c r="E269" s="94" t="s">
        <v>2267</v>
      </c>
      <c r="I269" s="93">
        <v>30.6</v>
      </c>
      <c r="K269" s="93">
        <v>61028.33</v>
      </c>
    </row>
    <row r="270" spans="3:11" x14ac:dyDescent="0.2">
      <c r="C270" s="96" t="s">
        <v>156</v>
      </c>
      <c r="D270" s="95">
        <v>44203</v>
      </c>
      <c r="E270" s="94" t="s">
        <v>2266</v>
      </c>
      <c r="I270" s="93">
        <v>47.94</v>
      </c>
      <c r="K270" s="93">
        <v>61076.27</v>
      </c>
    </row>
    <row r="271" spans="3:11" x14ac:dyDescent="0.2">
      <c r="C271" s="96" t="s">
        <v>2265</v>
      </c>
      <c r="D271" s="95">
        <v>44203</v>
      </c>
      <c r="E271" s="94" t="s">
        <v>2264</v>
      </c>
      <c r="I271" s="93">
        <v>13.53</v>
      </c>
      <c r="K271" s="93">
        <v>61089.8</v>
      </c>
    </row>
    <row r="272" spans="3:11" x14ac:dyDescent="0.2">
      <c r="C272" s="96" t="s">
        <v>2263</v>
      </c>
      <c r="D272" s="95">
        <v>44204</v>
      </c>
      <c r="E272" s="94" t="s">
        <v>2262</v>
      </c>
      <c r="I272" s="93">
        <v>13.04</v>
      </c>
      <c r="K272" s="93">
        <v>61102.84</v>
      </c>
    </row>
    <row r="273" spans="3:11" x14ac:dyDescent="0.2">
      <c r="C273" s="96" t="s">
        <v>334</v>
      </c>
      <c r="D273" s="95">
        <v>44204</v>
      </c>
      <c r="E273" s="94" t="s">
        <v>2261</v>
      </c>
      <c r="I273" s="93">
        <v>1.69</v>
      </c>
      <c r="K273" s="93">
        <v>61104.53</v>
      </c>
    </row>
    <row r="274" spans="3:11" x14ac:dyDescent="0.2">
      <c r="C274" s="96" t="s">
        <v>333</v>
      </c>
      <c r="D274" s="95">
        <v>44204</v>
      </c>
      <c r="E274" s="94" t="s">
        <v>2260</v>
      </c>
      <c r="I274" s="93">
        <v>23.14</v>
      </c>
      <c r="K274" s="93">
        <v>61127.67</v>
      </c>
    </row>
    <row r="275" spans="3:11" x14ac:dyDescent="0.2">
      <c r="C275" s="96" t="s">
        <v>2259</v>
      </c>
      <c r="D275" s="95">
        <v>44204</v>
      </c>
      <c r="E275" s="94" t="s">
        <v>2258</v>
      </c>
      <c r="I275" s="93">
        <v>12.44</v>
      </c>
      <c r="K275" s="93">
        <v>61140.11</v>
      </c>
    </row>
    <row r="276" spans="3:11" x14ac:dyDescent="0.2">
      <c r="C276" s="96" t="s">
        <v>332</v>
      </c>
      <c r="D276" s="95">
        <v>44204</v>
      </c>
      <c r="E276" s="94" t="s">
        <v>2257</v>
      </c>
      <c r="I276" s="93">
        <v>6.72</v>
      </c>
      <c r="K276" s="93">
        <v>61146.83</v>
      </c>
    </row>
    <row r="277" spans="3:11" x14ac:dyDescent="0.2">
      <c r="C277" s="96" t="s">
        <v>2256</v>
      </c>
      <c r="D277" s="95">
        <v>44204</v>
      </c>
      <c r="E277" s="94" t="s">
        <v>2255</v>
      </c>
      <c r="I277" s="93">
        <v>15.08</v>
      </c>
      <c r="K277" s="93">
        <v>61161.91</v>
      </c>
    </row>
    <row r="278" spans="3:11" x14ac:dyDescent="0.2">
      <c r="C278" s="96" t="s">
        <v>2254</v>
      </c>
      <c r="D278" s="95">
        <v>44204</v>
      </c>
      <c r="E278" s="94" t="s">
        <v>2253</v>
      </c>
      <c r="I278" s="93">
        <v>3.37</v>
      </c>
      <c r="K278" s="93">
        <v>61165.279999999999</v>
      </c>
    </row>
    <row r="279" spans="3:11" x14ac:dyDescent="0.2">
      <c r="C279" s="96" t="s">
        <v>2252</v>
      </c>
      <c r="D279" s="95">
        <v>44204</v>
      </c>
      <c r="E279" s="94" t="s">
        <v>2251</v>
      </c>
      <c r="I279" s="93">
        <v>8.3800000000000008</v>
      </c>
      <c r="K279" s="93">
        <v>61173.66</v>
      </c>
    </row>
    <row r="280" spans="3:11" x14ac:dyDescent="0.2">
      <c r="C280" s="96" t="s">
        <v>2250</v>
      </c>
      <c r="D280" s="95">
        <v>44204</v>
      </c>
      <c r="E280" s="94" t="s">
        <v>2249</v>
      </c>
      <c r="I280" s="93">
        <v>12.3</v>
      </c>
      <c r="K280" s="93">
        <v>61185.96</v>
      </c>
    </row>
    <row r="281" spans="3:11" x14ac:dyDescent="0.2">
      <c r="C281" s="96" t="s">
        <v>2248</v>
      </c>
      <c r="D281" s="95">
        <v>44204</v>
      </c>
      <c r="E281" s="94" t="s">
        <v>2247</v>
      </c>
      <c r="I281" s="93">
        <v>2.39</v>
      </c>
      <c r="K281" s="93">
        <v>61188.35</v>
      </c>
    </row>
    <row r="282" spans="3:11" x14ac:dyDescent="0.2">
      <c r="C282" s="96" t="s">
        <v>2246</v>
      </c>
      <c r="D282" s="95">
        <v>44204</v>
      </c>
      <c r="E282" s="94" t="s">
        <v>2245</v>
      </c>
      <c r="I282" s="93">
        <v>5.14</v>
      </c>
      <c r="K282" s="93">
        <v>61193.49</v>
      </c>
    </row>
    <row r="283" spans="3:11" x14ac:dyDescent="0.2">
      <c r="C283" s="96" t="s">
        <v>2244</v>
      </c>
      <c r="D283" s="95">
        <v>44204</v>
      </c>
      <c r="E283" s="94" t="s">
        <v>2243</v>
      </c>
      <c r="I283" s="93">
        <v>4.8600000000000003</v>
      </c>
      <c r="K283" s="93">
        <v>61198.35</v>
      </c>
    </row>
    <row r="284" spans="3:11" x14ac:dyDescent="0.2">
      <c r="C284" s="96" t="s">
        <v>2242</v>
      </c>
      <c r="D284" s="95">
        <v>44204</v>
      </c>
      <c r="E284" s="94" t="s">
        <v>2241</v>
      </c>
      <c r="I284" s="93">
        <v>8.1999999999999993</v>
      </c>
      <c r="K284" s="93">
        <v>61206.55</v>
      </c>
    </row>
    <row r="285" spans="3:11" x14ac:dyDescent="0.2">
      <c r="C285" s="96" t="s">
        <v>2240</v>
      </c>
      <c r="D285" s="95">
        <v>44204</v>
      </c>
      <c r="E285" s="94" t="s">
        <v>2239</v>
      </c>
      <c r="I285" s="93">
        <v>8.24</v>
      </c>
      <c r="K285" s="93">
        <v>61214.79</v>
      </c>
    </row>
    <row r="286" spans="3:11" x14ac:dyDescent="0.2">
      <c r="C286" s="96" t="s">
        <v>2238</v>
      </c>
      <c r="D286" s="95">
        <v>44204</v>
      </c>
      <c r="E286" s="94" t="s">
        <v>2237</v>
      </c>
      <c r="I286" s="93">
        <v>20.63</v>
      </c>
      <c r="K286" s="93">
        <v>61235.42</v>
      </c>
    </row>
    <row r="287" spans="3:11" x14ac:dyDescent="0.2">
      <c r="C287" s="96" t="s">
        <v>2236</v>
      </c>
      <c r="D287" s="95">
        <v>44204</v>
      </c>
      <c r="E287" s="94" t="s">
        <v>2235</v>
      </c>
      <c r="I287" s="93">
        <v>11.41</v>
      </c>
      <c r="K287" s="93">
        <v>61246.83</v>
      </c>
    </row>
    <row r="288" spans="3:11" x14ac:dyDescent="0.2">
      <c r="C288" s="96" t="s">
        <v>2234</v>
      </c>
      <c r="D288" s="95">
        <v>44204</v>
      </c>
      <c r="E288" s="94" t="s">
        <v>2233</v>
      </c>
      <c r="I288" s="93">
        <v>20.260000000000002</v>
      </c>
      <c r="K288" s="93">
        <v>61267.09</v>
      </c>
    </row>
    <row r="289" spans="3:11" x14ac:dyDescent="0.2">
      <c r="C289" s="96" t="s">
        <v>2232</v>
      </c>
      <c r="D289" s="95">
        <v>44204</v>
      </c>
      <c r="E289" s="94" t="s">
        <v>2231</v>
      </c>
      <c r="I289" s="93">
        <v>1.68</v>
      </c>
      <c r="K289" s="93">
        <v>61268.77</v>
      </c>
    </row>
    <row r="290" spans="3:11" x14ac:dyDescent="0.2">
      <c r="C290" s="96" t="s">
        <v>2230</v>
      </c>
      <c r="D290" s="95">
        <v>44204</v>
      </c>
      <c r="E290" s="94" t="s">
        <v>2229</v>
      </c>
      <c r="I290" s="93">
        <v>4.1900000000000004</v>
      </c>
      <c r="K290" s="93">
        <v>61272.959999999999</v>
      </c>
    </row>
    <row r="291" spans="3:11" x14ac:dyDescent="0.2">
      <c r="C291" s="96" t="s">
        <v>2228</v>
      </c>
      <c r="D291" s="95">
        <v>44204</v>
      </c>
      <c r="E291" s="94" t="s">
        <v>2227</v>
      </c>
      <c r="I291" s="93">
        <v>5.24</v>
      </c>
      <c r="K291" s="93">
        <v>61278.2</v>
      </c>
    </row>
    <row r="292" spans="3:11" x14ac:dyDescent="0.2">
      <c r="C292" s="96" t="s">
        <v>2226</v>
      </c>
      <c r="D292" s="95">
        <v>44204</v>
      </c>
      <c r="E292" s="94" t="s">
        <v>2225</v>
      </c>
      <c r="I292" s="93">
        <v>10.99</v>
      </c>
      <c r="K292" s="93">
        <v>61289.19</v>
      </c>
    </row>
    <row r="293" spans="3:11" x14ac:dyDescent="0.2">
      <c r="C293" s="96" t="s">
        <v>2224</v>
      </c>
      <c r="D293" s="95">
        <v>44204</v>
      </c>
      <c r="E293" s="94" t="s">
        <v>2223</v>
      </c>
      <c r="I293" s="93">
        <v>25.14</v>
      </c>
      <c r="K293" s="93">
        <v>61314.33</v>
      </c>
    </row>
    <row r="294" spans="3:11" x14ac:dyDescent="0.2">
      <c r="C294" s="96" t="s">
        <v>2222</v>
      </c>
      <c r="D294" s="95">
        <v>44204</v>
      </c>
      <c r="E294" s="94" t="s">
        <v>2221</v>
      </c>
      <c r="I294" s="93">
        <v>6.45</v>
      </c>
      <c r="K294" s="93">
        <v>61320.78</v>
      </c>
    </row>
    <row r="295" spans="3:11" x14ac:dyDescent="0.2">
      <c r="C295" s="96" t="s">
        <v>2220</v>
      </c>
      <c r="D295" s="95">
        <v>44205</v>
      </c>
      <c r="E295" s="94" t="s">
        <v>2219</v>
      </c>
      <c r="I295" s="93">
        <v>2.9</v>
      </c>
      <c r="K295" s="93">
        <v>61323.68</v>
      </c>
    </row>
    <row r="296" spans="3:11" x14ac:dyDescent="0.2">
      <c r="C296" s="96" t="s">
        <v>2218</v>
      </c>
      <c r="D296" s="95">
        <v>44205</v>
      </c>
      <c r="E296" s="94" t="s">
        <v>2217</v>
      </c>
      <c r="I296" s="93">
        <v>1.76</v>
      </c>
      <c r="K296" s="93">
        <v>61325.440000000002</v>
      </c>
    </row>
    <row r="297" spans="3:11" x14ac:dyDescent="0.2">
      <c r="C297" s="96" t="s">
        <v>2216</v>
      </c>
      <c r="D297" s="95">
        <v>44205</v>
      </c>
      <c r="E297" s="94" t="s">
        <v>2215</v>
      </c>
      <c r="I297" s="93">
        <v>7.82</v>
      </c>
      <c r="K297" s="93">
        <v>61333.26</v>
      </c>
    </row>
    <row r="298" spans="3:11" x14ac:dyDescent="0.2">
      <c r="C298" s="96" t="s">
        <v>331</v>
      </c>
      <c r="D298" s="95">
        <v>44205</v>
      </c>
      <c r="E298" s="94" t="s">
        <v>2214</v>
      </c>
      <c r="I298" s="93">
        <v>49.24</v>
      </c>
      <c r="K298" s="93">
        <v>61382.5</v>
      </c>
    </row>
    <row r="299" spans="3:11" x14ac:dyDescent="0.2">
      <c r="C299" s="96" t="s">
        <v>330</v>
      </c>
      <c r="D299" s="95">
        <v>44205</v>
      </c>
      <c r="E299" s="94" t="s">
        <v>2213</v>
      </c>
      <c r="I299" s="93">
        <v>8.6199999999999992</v>
      </c>
      <c r="K299" s="93">
        <v>61391.12</v>
      </c>
    </row>
    <row r="300" spans="3:11" x14ac:dyDescent="0.2">
      <c r="C300" s="96" t="s">
        <v>329</v>
      </c>
      <c r="D300" s="95">
        <v>44205</v>
      </c>
      <c r="E300" s="94" t="s">
        <v>2212</v>
      </c>
      <c r="I300" s="93">
        <v>2.0299999999999998</v>
      </c>
      <c r="K300" s="93">
        <v>61393.15</v>
      </c>
    </row>
    <row r="301" spans="3:11" x14ac:dyDescent="0.2">
      <c r="C301" s="96" t="s">
        <v>328</v>
      </c>
      <c r="D301" s="95">
        <v>44205</v>
      </c>
      <c r="E301" s="94" t="s">
        <v>2211</v>
      </c>
      <c r="I301" s="93">
        <v>4.3</v>
      </c>
      <c r="K301" s="93">
        <v>61397.45</v>
      </c>
    </row>
    <row r="302" spans="3:11" x14ac:dyDescent="0.2">
      <c r="C302" s="96" t="s">
        <v>327</v>
      </c>
      <c r="D302" s="95">
        <v>44206</v>
      </c>
      <c r="E302" s="94" t="s">
        <v>2210</v>
      </c>
      <c r="I302" s="93">
        <v>25.59</v>
      </c>
      <c r="K302" s="93">
        <v>61423.040000000001</v>
      </c>
    </row>
    <row r="303" spans="3:11" x14ac:dyDescent="0.2">
      <c r="C303" s="96" t="s">
        <v>326</v>
      </c>
      <c r="D303" s="95">
        <v>44206</v>
      </c>
      <c r="E303" s="94" t="s">
        <v>2209</v>
      </c>
      <c r="I303" s="93">
        <v>5.56</v>
      </c>
      <c r="K303" s="93">
        <v>61428.6</v>
      </c>
    </row>
    <row r="304" spans="3:11" x14ac:dyDescent="0.2">
      <c r="C304" s="96" t="s">
        <v>325</v>
      </c>
      <c r="D304" s="95">
        <v>44206</v>
      </c>
      <c r="E304" s="94" t="s">
        <v>2208</v>
      </c>
      <c r="I304" s="93">
        <v>11.01</v>
      </c>
      <c r="K304" s="93">
        <v>61439.61</v>
      </c>
    </row>
    <row r="305" spans="3:11" x14ac:dyDescent="0.2">
      <c r="C305" s="96" t="s">
        <v>2207</v>
      </c>
      <c r="D305" s="95">
        <v>44207</v>
      </c>
      <c r="E305" s="94" t="s">
        <v>2206</v>
      </c>
      <c r="J305" s="112">
        <v>5728.54</v>
      </c>
      <c r="K305" s="93">
        <v>55711.07</v>
      </c>
    </row>
    <row r="306" spans="3:11" x14ac:dyDescent="0.2">
      <c r="C306" s="96" t="s">
        <v>324</v>
      </c>
      <c r="D306" s="95">
        <v>44207</v>
      </c>
      <c r="E306" s="94" t="s">
        <v>2205</v>
      </c>
      <c r="I306" s="93">
        <v>18.46</v>
      </c>
      <c r="K306" s="93">
        <v>55729.53</v>
      </c>
    </row>
    <row r="307" spans="3:11" x14ac:dyDescent="0.2">
      <c r="C307" s="96" t="s">
        <v>323</v>
      </c>
      <c r="D307" s="95">
        <v>44207</v>
      </c>
      <c r="E307" s="94" t="s">
        <v>2204</v>
      </c>
      <c r="I307" s="93">
        <v>4.6100000000000003</v>
      </c>
      <c r="K307" s="93">
        <v>55734.14</v>
      </c>
    </row>
    <row r="308" spans="3:11" x14ac:dyDescent="0.2">
      <c r="C308" s="96" t="s">
        <v>322</v>
      </c>
      <c r="D308" s="95">
        <v>44207</v>
      </c>
      <c r="E308" s="94" t="s">
        <v>2203</v>
      </c>
      <c r="I308" s="93">
        <v>4.28</v>
      </c>
      <c r="K308" s="93">
        <v>55738.42</v>
      </c>
    </row>
    <row r="309" spans="3:11" x14ac:dyDescent="0.2">
      <c r="C309" s="96" t="s">
        <v>319</v>
      </c>
      <c r="D309" s="95">
        <v>44207</v>
      </c>
      <c r="E309" s="94" t="s">
        <v>2202</v>
      </c>
      <c r="I309" s="93">
        <v>42.67</v>
      </c>
      <c r="K309" s="93">
        <v>55781.09</v>
      </c>
    </row>
    <row r="310" spans="3:11" x14ac:dyDescent="0.2">
      <c r="C310" s="96" t="s">
        <v>2201</v>
      </c>
      <c r="D310" s="95">
        <v>44207</v>
      </c>
      <c r="E310" s="94" t="s">
        <v>2200</v>
      </c>
      <c r="I310" s="93">
        <v>8.3800000000000008</v>
      </c>
      <c r="K310" s="93">
        <v>55789.47</v>
      </c>
    </row>
    <row r="311" spans="3:11" x14ac:dyDescent="0.2">
      <c r="C311" s="96" t="s">
        <v>2199</v>
      </c>
      <c r="D311" s="95">
        <v>44207</v>
      </c>
      <c r="E311" s="94" t="s">
        <v>2198</v>
      </c>
      <c r="I311" s="93">
        <v>1.76</v>
      </c>
      <c r="K311" s="93">
        <v>55791.23</v>
      </c>
    </row>
    <row r="312" spans="3:11" x14ac:dyDescent="0.2">
      <c r="C312" s="96" t="s">
        <v>2197</v>
      </c>
      <c r="D312" s="95">
        <v>44207</v>
      </c>
      <c r="E312" s="94" t="s">
        <v>2196</v>
      </c>
      <c r="I312" s="93">
        <v>1.71</v>
      </c>
      <c r="K312" s="93">
        <v>55792.94</v>
      </c>
    </row>
    <row r="313" spans="3:11" x14ac:dyDescent="0.2">
      <c r="C313" s="96" t="s">
        <v>2195</v>
      </c>
      <c r="D313" s="95">
        <v>44207</v>
      </c>
      <c r="E313" s="94" t="s">
        <v>2194</v>
      </c>
      <c r="I313" s="93">
        <v>9.57</v>
      </c>
      <c r="K313" s="93">
        <v>55802.51</v>
      </c>
    </row>
    <row r="314" spans="3:11" x14ac:dyDescent="0.2">
      <c r="C314" s="96" t="s">
        <v>2193</v>
      </c>
      <c r="D314" s="95">
        <v>44207</v>
      </c>
      <c r="E314" s="94" t="s">
        <v>2192</v>
      </c>
      <c r="I314" s="93">
        <v>32.4</v>
      </c>
      <c r="K314" s="93">
        <v>55834.91</v>
      </c>
    </row>
    <row r="315" spans="3:11" x14ac:dyDescent="0.2">
      <c r="C315" s="96" t="s">
        <v>2191</v>
      </c>
      <c r="D315" s="95">
        <v>44207</v>
      </c>
      <c r="E315" s="94" t="s">
        <v>2190</v>
      </c>
      <c r="I315" s="93">
        <v>1.76</v>
      </c>
      <c r="K315" s="93">
        <v>55836.67</v>
      </c>
    </row>
    <row r="316" spans="3:11" x14ac:dyDescent="0.2">
      <c r="C316" s="96" t="s">
        <v>2189</v>
      </c>
      <c r="D316" s="95">
        <v>44207</v>
      </c>
      <c r="E316" s="94" t="s">
        <v>2188</v>
      </c>
      <c r="I316" s="93">
        <v>7.62</v>
      </c>
      <c r="K316" s="93">
        <v>55844.29</v>
      </c>
    </row>
    <row r="317" spans="3:11" x14ac:dyDescent="0.2">
      <c r="C317" s="96" t="s">
        <v>2187</v>
      </c>
      <c r="D317" s="95">
        <v>44207</v>
      </c>
      <c r="E317" s="94" t="s">
        <v>2186</v>
      </c>
      <c r="I317" s="93">
        <v>2.9</v>
      </c>
      <c r="K317" s="93">
        <v>55847.19</v>
      </c>
    </row>
    <row r="318" spans="3:11" x14ac:dyDescent="0.2">
      <c r="C318" s="96" t="s">
        <v>2185</v>
      </c>
      <c r="D318" s="95">
        <v>44207</v>
      </c>
      <c r="E318" s="94" t="s">
        <v>2184</v>
      </c>
      <c r="I318" s="93">
        <v>5.8</v>
      </c>
      <c r="K318" s="93">
        <v>55852.99</v>
      </c>
    </row>
    <row r="319" spans="3:11" x14ac:dyDescent="0.2">
      <c r="C319" s="96" t="s">
        <v>2183</v>
      </c>
      <c r="D319" s="95">
        <v>44207</v>
      </c>
      <c r="E319" s="94" t="s">
        <v>2182</v>
      </c>
      <c r="I319" s="93">
        <v>7.5</v>
      </c>
      <c r="K319" s="93">
        <v>55860.49</v>
      </c>
    </row>
    <row r="320" spans="3:11" x14ac:dyDescent="0.2">
      <c r="C320" s="96" t="s">
        <v>2181</v>
      </c>
      <c r="D320" s="95">
        <v>44207</v>
      </c>
      <c r="E320" s="94" t="s">
        <v>2180</v>
      </c>
      <c r="I320" s="93">
        <v>7.16</v>
      </c>
      <c r="K320" s="93">
        <v>55867.65</v>
      </c>
    </row>
    <row r="321" spans="3:11" x14ac:dyDescent="0.2">
      <c r="C321" s="96" t="s">
        <v>2179</v>
      </c>
      <c r="D321" s="95">
        <v>44207</v>
      </c>
      <c r="E321" s="94" t="s">
        <v>2178</v>
      </c>
      <c r="I321" s="93">
        <v>14.19</v>
      </c>
      <c r="K321" s="93">
        <v>55881.84</v>
      </c>
    </row>
    <row r="322" spans="3:11" x14ac:dyDescent="0.2">
      <c r="C322" s="96" t="s">
        <v>2177</v>
      </c>
      <c r="D322" s="95">
        <v>44207</v>
      </c>
      <c r="E322" s="94" t="s">
        <v>2176</v>
      </c>
      <c r="I322" s="93">
        <v>5.03</v>
      </c>
      <c r="K322" s="93">
        <v>55886.87</v>
      </c>
    </row>
    <row r="323" spans="3:11" x14ac:dyDescent="0.2">
      <c r="C323" s="96" t="s">
        <v>2175</v>
      </c>
      <c r="D323" s="95">
        <v>44207</v>
      </c>
      <c r="E323" s="94" t="s">
        <v>2174</v>
      </c>
      <c r="I323" s="93">
        <v>10.34</v>
      </c>
      <c r="K323" s="93">
        <v>55897.21</v>
      </c>
    </row>
    <row r="324" spans="3:11" x14ac:dyDescent="0.2">
      <c r="C324" s="96" t="s">
        <v>2173</v>
      </c>
      <c r="D324" s="95">
        <v>44207</v>
      </c>
      <c r="E324" s="94" t="s">
        <v>2172</v>
      </c>
      <c r="I324" s="93">
        <v>2.7</v>
      </c>
      <c r="K324" s="93">
        <v>55899.91</v>
      </c>
    </row>
    <row r="325" spans="3:11" x14ac:dyDescent="0.2">
      <c r="C325" s="96" t="s">
        <v>2171</v>
      </c>
      <c r="D325" s="95">
        <v>44207</v>
      </c>
      <c r="E325" s="94" t="s">
        <v>2170</v>
      </c>
      <c r="I325" s="93">
        <v>4.6900000000000004</v>
      </c>
      <c r="K325" s="93">
        <v>55904.6</v>
      </c>
    </row>
    <row r="326" spans="3:11" x14ac:dyDescent="0.2">
      <c r="C326" s="96" t="s">
        <v>318</v>
      </c>
      <c r="D326" s="95">
        <v>44207</v>
      </c>
      <c r="E326" s="94" t="s">
        <v>2169</v>
      </c>
      <c r="I326" s="93">
        <v>7.17</v>
      </c>
      <c r="K326" s="93">
        <v>55911.77</v>
      </c>
    </row>
    <row r="327" spans="3:11" x14ac:dyDescent="0.2">
      <c r="C327" s="96" t="s">
        <v>317</v>
      </c>
      <c r="D327" s="95">
        <v>44207</v>
      </c>
      <c r="E327" s="94" t="s">
        <v>2168</v>
      </c>
      <c r="I327" s="93">
        <v>2.17</v>
      </c>
      <c r="K327" s="93">
        <v>55913.94</v>
      </c>
    </row>
    <row r="328" spans="3:11" x14ac:dyDescent="0.2">
      <c r="C328" s="96" t="s">
        <v>316</v>
      </c>
      <c r="D328" s="95">
        <v>44207</v>
      </c>
      <c r="E328" s="94" t="s">
        <v>2167</v>
      </c>
      <c r="I328" s="93">
        <v>20.56</v>
      </c>
      <c r="K328" s="93">
        <v>55934.5</v>
      </c>
    </row>
    <row r="329" spans="3:11" x14ac:dyDescent="0.2">
      <c r="C329" s="96" t="s">
        <v>315</v>
      </c>
      <c r="D329" s="95">
        <v>44207</v>
      </c>
      <c r="E329" s="94" t="s">
        <v>2166</v>
      </c>
      <c r="I329" s="93">
        <v>3.04</v>
      </c>
      <c r="K329" s="93">
        <v>55937.54</v>
      </c>
    </row>
    <row r="330" spans="3:11" x14ac:dyDescent="0.2">
      <c r="C330" s="96" t="s">
        <v>314</v>
      </c>
      <c r="D330" s="95">
        <v>44207</v>
      </c>
      <c r="E330" s="94" t="s">
        <v>2165</v>
      </c>
      <c r="I330" s="93">
        <v>33.94</v>
      </c>
      <c r="K330" s="93">
        <v>55971.48</v>
      </c>
    </row>
    <row r="331" spans="3:11" x14ac:dyDescent="0.2">
      <c r="C331" s="96" t="s">
        <v>313</v>
      </c>
      <c r="D331" s="95">
        <v>44207</v>
      </c>
      <c r="E331" s="94" t="s">
        <v>2164</v>
      </c>
      <c r="I331" s="93">
        <v>7.16</v>
      </c>
      <c r="K331" s="93">
        <v>55978.64</v>
      </c>
    </row>
    <row r="332" spans="3:11" x14ac:dyDescent="0.2">
      <c r="C332" s="96" t="s">
        <v>2163</v>
      </c>
      <c r="D332" s="95">
        <v>44207</v>
      </c>
      <c r="E332" s="94" t="s">
        <v>2162</v>
      </c>
      <c r="I332" s="93">
        <v>47.44</v>
      </c>
      <c r="K332" s="93">
        <v>56026.080000000002</v>
      </c>
    </row>
    <row r="333" spans="3:11" x14ac:dyDescent="0.2">
      <c r="C333" s="96" t="s">
        <v>2161</v>
      </c>
      <c r="D333" s="95">
        <v>44207</v>
      </c>
      <c r="E333" s="94" t="s">
        <v>2160</v>
      </c>
      <c r="I333" s="93">
        <v>8.7100000000000009</v>
      </c>
      <c r="K333" s="93">
        <v>56034.79</v>
      </c>
    </row>
    <row r="334" spans="3:11" x14ac:dyDescent="0.2">
      <c r="C334" s="96" t="s">
        <v>2159</v>
      </c>
      <c r="D334" s="95">
        <v>44207</v>
      </c>
      <c r="E334" s="94" t="s">
        <v>2158</v>
      </c>
      <c r="I334" s="93">
        <v>8.3800000000000008</v>
      </c>
      <c r="K334" s="93">
        <v>56043.17</v>
      </c>
    </row>
    <row r="335" spans="3:11" x14ac:dyDescent="0.2">
      <c r="C335" s="96" t="s">
        <v>312</v>
      </c>
      <c r="D335" s="95">
        <v>44207</v>
      </c>
      <c r="E335" s="94" t="s">
        <v>2157</v>
      </c>
      <c r="I335" s="93">
        <v>11.71</v>
      </c>
      <c r="K335" s="93">
        <v>56054.879999999997</v>
      </c>
    </row>
    <row r="336" spans="3:11" x14ac:dyDescent="0.2">
      <c r="C336" s="96" t="s">
        <v>2156</v>
      </c>
      <c r="D336" s="95">
        <v>44207</v>
      </c>
      <c r="E336" s="94" t="s">
        <v>2155</v>
      </c>
      <c r="I336" s="93">
        <v>5.36</v>
      </c>
      <c r="K336" s="93">
        <v>56060.24</v>
      </c>
    </row>
    <row r="337" spans="3:11" x14ac:dyDescent="0.2">
      <c r="C337" s="96" t="s">
        <v>2154</v>
      </c>
      <c r="D337" s="95">
        <v>44207</v>
      </c>
      <c r="E337" s="94" t="s">
        <v>2153</v>
      </c>
      <c r="I337" s="93">
        <v>4.54</v>
      </c>
      <c r="K337" s="93">
        <v>56064.78</v>
      </c>
    </row>
    <row r="338" spans="3:11" x14ac:dyDescent="0.2">
      <c r="C338" s="96" t="s">
        <v>2152</v>
      </c>
      <c r="D338" s="95">
        <v>44207</v>
      </c>
      <c r="E338" s="94" t="s">
        <v>2151</v>
      </c>
      <c r="I338" s="93">
        <v>3.07</v>
      </c>
      <c r="K338" s="93">
        <v>56067.85</v>
      </c>
    </row>
    <row r="339" spans="3:11" x14ac:dyDescent="0.2">
      <c r="C339" s="96" t="s">
        <v>2150</v>
      </c>
      <c r="D339" s="95">
        <v>44207</v>
      </c>
      <c r="E339" s="94" t="s">
        <v>2149</v>
      </c>
      <c r="I339" s="93">
        <v>9.2100000000000009</v>
      </c>
      <c r="K339" s="93">
        <v>56077.06</v>
      </c>
    </row>
    <row r="340" spans="3:11" x14ac:dyDescent="0.2">
      <c r="C340" s="96" t="s">
        <v>311</v>
      </c>
      <c r="D340" s="95">
        <v>44207</v>
      </c>
      <c r="E340" s="94" t="s">
        <v>2148</v>
      </c>
      <c r="I340" s="93">
        <v>1.94</v>
      </c>
      <c r="K340" s="93">
        <v>56079</v>
      </c>
    </row>
    <row r="341" spans="3:11" x14ac:dyDescent="0.2">
      <c r="C341" s="96" t="s">
        <v>2147</v>
      </c>
      <c r="D341" s="95">
        <v>44207</v>
      </c>
      <c r="E341" s="94" t="s">
        <v>2146</v>
      </c>
      <c r="I341" s="93">
        <v>8.3800000000000008</v>
      </c>
      <c r="K341" s="93">
        <v>56087.38</v>
      </c>
    </row>
    <row r="342" spans="3:11" x14ac:dyDescent="0.2">
      <c r="C342" s="96" t="s">
        <v>310</v>
      </c>
      <c r="D342" s="95">
        <v>44207</v>
      </c>
      <c r="E342" s="94" t="s">
        <v>2145</v>
      </c>
      <c r="I342" s="93">
        <v>4.05</v>
      </c>
      <c r="K342" s="93">
        <v>56091.43</v>
      </c>
    </row>
    <row r="343" spans="3:11" x14ac:dyDescent="0.2">
      <c r="C343" s="96" t="s">
        <v>205</v>
      </c>
      <c r="D343" s="95">
        <v>44207</v>
      </c>
      <c r="E343" s="94" t="s">
        <v>2144</v>
      </c>
      <c r="J343" s="112">
        <v>4054.99</v>
      </c>
      <c r="K343" s="93">
        <v>52036.44</v>
      </c>
    </row>
    <row r="344" spans="3:11" x14ac:dyDescent="0.2">
      <c r="C344" s="96" t="s">
        <v>1542</v>
      </c>
      <c r="D344" s="95">
        <v>44207</v>
      </c>
      <c r="E344" s="94" t="s">
        <v>2143</v>
      </c>
      <c r="J344" s="112">
        <v>15.46</v>
      </c>
      <c r="K344" s="93">
        <v>52020.98</v>
      </c>
    </row>
    <row r="345" spans="3:11" x14ac:dyDescent="0.2">
      <c r="C345" s="96" t="s">
        <v>1537</v>
      </c>
      <c r="D345" s="95">
        <v>44207</v>
      </c>
      <c r="E345" s="94" t="s">
        <v>2142</v>
      </c>
      <c r="J345" s="112">
        <v>12.37</v>
      </c>
      <c r="K345" s="93">
        <v>52008.61</v>
      </c>
    </row>
    <row r="346" spans="3:11" x14ac:dyDescent="0.2">
      <c r="C346" s="96" t="s">
        <v>1536</v>
      </c>
      <c r="D346" s="95">
        <v>44207</v>
      </c>
      <c r="E346" s="94" t="s">
        <v>2141</v>
      </c>
      <c r="J346" s="112">
        <v>13.52</v>
      </c>
      <c r="K346" s="93">
        <v>51995.09</v>
      </c>
    </row>
    <row r="347" spans="3:11" x14ac:dyDescent="0.2">
      <c r="C347" s="96" t="s">
        <v>321</v>
      </c>
      <c r="D347" s="95">
        <v>44208</v>
      </c>
      <c r="E347" s="94" t="s">
        <v>2140</v>
      </c>
      <c r="I347" s="93">
        <v>20</v>
      </c>
      <c r="K347" s="93">
        <v>52015.09</v>
      </c>
    </row>
    <row r="348" spans="3:11" x14ac:dyDescent="0.2">
      <c r="C348" s="96" t="s">
        <v>320</v>
      </c>
      <c r="D348" s="95">
        <v>44208</v>
      </c>
      <c r="E348" s="94" t="s">
        <v>2139</v>
      </c>
      <c r="I348" s="93">
        <v>3.56</v>
      </c>
      <c r="K348" s="93">
        <v>52018.65</v>
      </c>
    </row>
    <row r="349" spans="3:11" x14ac:dyDescent="0.2">
      <c r="C349" s="96" t="s">
        <v>309</v>
      </c>
      <c r="D349" s="95">
        <v>44208</v>
      </c>
      <c r="E349" s="94" t="s">
        <v>2138</v>
      </c>
      <c r="I349" s="93">
        <v>3.36</v>
      </c>
      <c r="K349" s="93">
        <v>52022.01</v>
      </c>
    </row>
    <row r="350" spans="3:11" x14ac:dyDescent="0.2">
      <c r="C350" s="96" t="s">
        <v>308</v>
      </c>
      <c r="D350" s="95">
        <v>44208</v>
      </c>
      <c r="E350" s="94" t="s">
        <v>2137</v>
      </c>
      <c r="I350" s="93">
        <v>7.64</v>
      </c>
      <c r="K350" s="93">
        <v>52029.65</v>
      </c>
    </row>
    <row r="351" spans="3:11" x14ac:dyDescent="0.2">
      <c r="C351" s="96" t="s">
        <v>307</v>
      </c>
      <c r="D351" s="95">
        <v>44208</v>
      </c>
      <c r="E351" s="94" t="s">
        <v>2136</v>
      </c>
      <c r="I351" s="93">
        <v>7.17</v>
      </c>
      <c r="K351" s="93">
        <v>52036.82</v>
      </c>
    </row>
    <row r="352" spans="3:11" x14ac:dyDescent="0.2">
      <c r="C352" s="96" t="s">
        <v>306</v>
      </c>
      <c r="D352" s="95">
        <v>44208</v>
      </c>
      <c r="E352" s="94" t="s">
        <v>2135</v>
      </c>
      <c r="I352" s="93">
        <v>16.649999999999999</v>
      </c>
      <c r="K352" s="93">
        <v>52053.47</v>
      </c>
    </row>
    <row r="353" spans="3:11" x14ac:dyDescent="0.2">
      <c r="C353" s="96" t="s">
        <v>305</v>
      </c>
      <c r="D353" s="95">
        <v>44208</v>
      </c>
      <c r="E353" s="94" t="s">
        <v>2134</v>
      </c>
      <c r="I353" s="93">
        <v>16.97</v>
      </c>
      <c r="K353" s="93">
        <v>52070.44</v>
      </c>
    </row>
    <row r="354" spans="3:11" x14ac:dyDescent="0.2">
      <c r="C354" s="96" t="s">
        <v>304</v>
      </c>
      <c r="D354" s="95">
        <v>44208</v>
      </c>
      <c r="E354" s="94" t="s">
        <v>2133</v>
      </c>
      <c r="I354" s="93">
        <v>8.14</v>
      </c>
      <c r="K354" s="93">
        <v>52078.58</v>
      </c>
    </row>
    <row r="355" spans="3:11" x14ac:dyDescent="0.2">
      <c r="C355" s="96" t="s">
        <v>303</v>
      </c>
      <c r="D355" s="95">
        <v>44208</v>
      </c>
      <c r="E355" s="94" t="s">
        <v>2132</v>
      </c>
      <c r="I355" s="93">
        <v>8.8699999999999992</v>
      </c>
      <c r="K355" s="93">
        <v>52087.45</v>
      </c>
    </row>
    <row r="356" spans="3:11" x14ac:dyDescent="0.2">
      <c r="C356" s="96" t="s">
        <v>302</v>
      </c>
      <c r="D356" s="95">
        <v>44208</v>
      </c>
      <c r="E356" s="94" t="s">
        <v>2131</v>
      </c>
      <c r="I356" s="93">
        <v>3.36</v>
      </c>
      <c r="K356" s="93">
        <v>52090.81</v>
      </c>
    </row>
    <row r="357" spans="3:11" x14ac:dyDescent="0.2">
      <c r="C357" s="96" t="s">
        <v>289</v>
      </c>
      <c r="D357" s="95">
        <v>44208</v>
      </c>
      <c r="E357" s="94" t="s">
        <v>2130</v>
      </c>
      <c r="I357" s="93">
        <v>1.68</v>
      </c>
      <c r="K357" s="93">
        <v>52092.49</v>
      </c>
    </row>
    <row r="358" spans="3:11" x14ac:dyDescent="0.2">
      <c r="C358" s="96" t="s">
        <v>288</v>
      </c>
      <c r="D358" s="95">
        <v>44208</v>
      </c>
      <c r="E358" s="94" t="s">
        <v>2129</v>
      </c>
      <c r="I358" s="93">
        <v>9.0299999999999994</v>
      </c>
      <c r="K358" s="93">
        <v>52101.52</v>
      </c>
    </row>
    <row r="359" spans="3:11" x14ac:dyDescent="0.2">
      <c r="C359" s="96" t="s">
        <v>287</v>
      </c>
      <c r="D359" s="95">
        <v>44208</v>
      </c>
      <c r="E359" s="94" t="s">
        <v>2128</v>
      </c>
      <c r="I359" s="93">
        <v>5.87</v>
      </c>
      <c r="K359" s="93">
        <v>52107.39</v>
      </c>
    </row>
    <row r="360" spans="3:11" x14ac:dyDescent="0.2">
      <c r="C360" s="96" t="s">
        <v>286</v>
      </c>
      <c r="D360" s="95">
        <v>44208</v>
      </c>
      <c r="E360" s="94" t="s">
        <v>2127</v>
      </c>
      <c r="I360" s="93">
        <v>12.57</v>
      </c>
      <c r="K360" s="93">
        <v>52119.96</v>
      </c>
    </row>
    <row r="361" spans="3:11" x14ac:dyDescent="0.2">
      <c r="C361" s="96" t="s">
        <v>285</v>
      </c>
      <c r="D361" s="95">
        <v>44208</v>
      </c>
      <c r="E361" s="94" t="s">
        <v>2126</v>
      </c>
      <c r="I361" s="93">
        <v>3.36</v>
      </c>
      <c r="K361" s="93">
        <v>52123.32</v>
      </c>
    </row>
    <row r="362" spans="3:11" x14ac:dyDescent="0.2">
      <c r="C362" s="96" t="s">
        <v>284</v>
      </c>
      <c r="D362" s="95">
        <v>44208</v>
      </c>
      <c r="E362" s="94" t="s">
        <v>2125</v>
      </c>
      <c r="I362" s="93">
        <v>2.27</v>
      </c>
      <c r="K362" s="93">
        <v>52125.59</v>
      </c>
    </row>
    <row r="363" spans="3:11" x14ac:dyDescent="0.2">
      <c r="C363" s="96" t="s">
        <v>283</v>
      </c>
      <c r="D363" s="95">
        <v>44208</v>
      </c>
      <c r="E363" s="94" t="s">
        <v>2124</v>
      </c>
      <c r="I363" s="93">
        <v>39.299999999999997</v>
      </c>
      <c r="K363" s="93">
        <v>52164.89</v>
      </c>
    </row>
    <row r="364" spans="3:11" x14ac:dyDescent="0.2">
      <c r="C364" s="96" t="s">
        <v>282</v>
      </c>
      <c r="D364" s="95">
        <v>44208</v>
      </c>
      <c r="E364" s="94" t="s">
        <v>2123</v>
      </c>
      <c r="I364" s="93">
        <v>3.55</v>
      </c>
      <c r="K364" s="93">
        <v>52168.44</v>
      </c>
    </row>
    <row r="365" spans="3:11" x14ac:dyDescent="0.2">
      <c r="C365" s="96" t="s">
        <v>281</v>
      </c>
      <c r="D365" s="95">
        <v>44208</v>
      </c>
      <c r="E365" s="94" t="s">
        <v>2122</v>
      </c>
      <c r="I365" s="93">
        <v>18.690000000000001</v>
      </c>
      <c r="K365" s="93">
        <v>52187.13</v>
      </c>
    </row>
    <row r="366" spans="3:11" x14ac:dyDescent="0.2">
      <c r="C366" s="96" t="s">
        <v>2121</v>
      </c>
      <c r="D366" s="95">
        <v>44208</v>
      </c>
      <c r="E366" s="94" t="s">
        <v>2120</v>
      </c>
      <c r="I366" s="93">
        <v>5.23</v>
      </c>
      <c r="K366" s="93">
        <v>52192.36</v>
      </c>
    </row>
    <row r="367" spans="3:11" x14ac:dyDescent="0.2">
      <c r="C367" s="96" t="s">
        <v>2119</v>
      </c>
      <c r="D367" s="95">
        <v>44208</v>
      </c>
      <c r="E367" s="94" t="s">
        <v>2118</v>
      </c>
      <c r="I367" s="93">
        <v>3.68</v>
      </c>
      <c r="K367" s="93">
        <v>52196.04</v>
      </c>
    </row>
    <row r="368" spans="3:11" x14ac:dyDescent="0.2">
      <c r="C368" s="96" t="s">
        <v>301</v>
      </c>
      <c r="D368" s="95">
        <v>44208</v>
      </c>
      <c r="E368" s="94" t="s">
        <v>2117</v>
      </c>
      <c r="I368" s="93">
        <v>8.3800000000000008</v>
      </c>
      <c r="K368" s="93">
        <v>52204.42</v>
      </c>
    </row>
    <row r="369" spans="3:11" x14ac:dyDescent="0.2">
      <c r="C369" s="96" t="s">
        <v>300</v>
      </c>
      <c r="D369" s="95">
        <v>44208</v>
      </c>
      <c r="E369" s="94" t="s">
        <v>2116</v>
      </c>
      <c r="I369" s="93">
        <v>4.8899999999999997</v>
      </c>
      <c r="K369" s="93">
        <v>52209.31</v>
      </c>
    </row>
    <row r="370" spans="3:11" x14ac:dyDescent="0.2">
      <c r="C370" s="96" t="s">
        <v>299</v>
      </c>
      <c r="D370" s="95">
        <v>44208</v>
      </c>
      <c r="E370" s="94" t="s">
        <v>2115</v>
      </c>
      <c r="I370" s="93">
        <v>2.5</v>
      </c>
      <c r="K370" s="93">
        <v>52211.81</v>
      </c>
    </row>
    <row r="371" spans="3:11" x14ac:dyDescent="0.2">
      <c r="C371" s="96" t="s">
        <v>298</v>
      </c>
      <c r="D371" s="95">
        <v>44208</v>
      </c>
      <c r="E371" s="94" t="s">
        <v>2114</v>
      </c>
      <c r="I371" s="93">
        <v>0.84</v>
      </c>
      <c r="K371" s="93">
        <v>52212.65</v>
      </c>
    </row>
    <row r="372" spans="3:11" x14ac:dyDescent="0.2">
      <c r="C372" s="96" t="s">
        <v>297</v>
      </c>
      <c r="D372" s="95">
        <v>44208</v>
      </c>
      <c r="E372" s="94" t="s">
        <v>2113</v>
      </c>
      <c r="I372" s="93">
        <v>1.96</v>
      </c>
      <c r="K372" s="93">
        <v>52214.61</v>
      </c>
    </row>
    <row r="373" spans="3:11" x14ac:dyDescent="0.2">
      <c r="C373" s="96" t="s">
        <v>296</v>
      </c>
      <c r="D373" s="95">
        <v>44208</v>
      </c>
      <c r="E373" s="94" t="s">
        <v>2112</v>
      </c>
      <c r="I373" s="93">
        <v>6.94</v>
      </c>
      <c r="K373" s="93">
        <v>52221.55</v>
      </c>
    </row>
    <row r="374" spans="3:11" x14ac:dyDescent="0.2">
      <c r="C374" s="96" t="s">
        <v>295</v>
      </c>
      <c r="D374" s="95">
        <v>44208</v>
      </c>
      <c r="E374" s="94" t="s">
        <v>2111</v>
      </c>
      <c r="I374" s="93">
        <v>15.81</v>
      </c>
      <c r="K374" s="93">
        <v>52237.36</v>
      </c>
    </row>
    <row r="375" spans="3:11" x14ac:dyDescent="0.2">
      <c r="C375" s="96" t="s">
        <v>293</v>
      </c>
      <c r="D375" s="95">
        <v>44208</v>
      </c>
      <c r="E375" s="94" t="s">
        <v>2110</v>
      </c>
      <c r="I375" s="93">
        <v>1.68</v>
      </c>
      <c r="K375" s="93">
        <v>52239.040000000001</v>
      </c>
    </row>
    <row r="376" spans="3:11" x14ac:dyDescent="0.2">
      <c r="C376" s="96" t="s">
        <v>292</v>
      </c>
      <c r="D376" s="95">
        <v>44208</v>
      </c>
      <c r="E376" s="94" t="s">
        <v>2109</v>
      </c>
      <c r="I376" s="93">
        <v>1.68</v>
      </c>
      <c r="K376" s="93">
        <v>52240.72</v>
      </c>
    </row>
    <row r="377" spans="3:11" x14ac:dyDescent="0.2">
      <c r="C377" s="96" t="s">
        <v>291</v>
      </c>
      <c r="D377" s="95">
        <v>44208</v>
      </c>
      <c r="E377" s="94" t="s">
        <v>2108</v>
      </c>
      <c r="I377" s="93">
        <v>1.68</v>
      </c>
      <c r="K377" s="93">
        <v>52242.400000000001</v>
      </c>
    </row>
    <row r="378" spans="3:11" x14ac:dyDescent="0.2">
      <c r="C378" s="96" t="s">
        <v>2107</v>
      </c>
      <c r="D378" s="95">
        <v>44208</v>
      </c>
      <c r="E378" s="94" t="s">
        <v>2106</v>
      </c>
      <c r="I378" s="93">
        <v>20</v>
      </c>
      <c r="K378" s="93">
        <v>52262.400000000001</v>
      </c>
    </row>
    <row r="379" spans="3:11" x14ac:dyDescent="0.2">
      <c r="C379" s="96" t="s">
        <v>1530</v>
      </c>
      <c r="D379" s="95">
        <v>44208</v>
      </c>
      <c r="E379" s="94" t="s">
        <v>2105</v>
      </c>
      <c r="I379" s="93">
        <v>8</v>
      </c>
      <c r="K379" s="93">
        <v>52270.400000000001</v>
      </c>
    </row>
    <row r="380" spans="3:11" x14ac:dyDescent="0.2">
      <c r="C380" s="96" t="s">
        <v>1522</v>
      </c>
      <c r="D380" s="95">
        <v>44208</v>
      </c>
      <c r="E380" s="94" t="s">
        <v>2104</v>
      </c>
      <c r="I380" s="93">
        <v>80.08</v>
      </c>
      <c r="K380" s="93">
        <v>52350.48</v>
      </c>
    </row>
    <row r="381" spans="3:11" x14ac:dyDescent="0.2">
      <c r="C381" s="96" t="s">
        <v>294</v>
      </c>
      <c r="D381" s="95">
        <v>44209</v>
      </c>
      <c r="E381" s="94" t="s">
        <v>2103</v>
      </c>
      <c r="I381" s="93">
        <v>6.3</v>
      </c>
      <c r="K381" s="93">
        <v>52356.78</v>
      </c>
    </row>
    <row r="382" spans="3:11" x14ac:dyDescent="0.2">
      <c r="C382" s="96" t="s">
        <v>279</v>
      </c>
      <c r="D382" s="95">
        <v>44209</v>
      </c>
      <c r="E382" s="94" t="s">
        <v>2102</v>
      </c>
      <c r="I382" s="93">
        <v>6.18</v>
      </c>
      <c r="K382" s="93">
        <v>52362.96</v>
      </c>
    </row>
    <row r="383" spans="3:11" x14ac:dyDescent="0.2">
      <c r="C383" s="96" t="s">
        <v>278</v>
      </c>
      <c r="D383" s="95">
        <v>44209</v>
      </c>
      <c r="E383" s="94" t="s">
        <v>2101</v>
      </c>
      <c r="I383" s="93">
        <v>3.09</v>
      </c>
      <c r="K383" s="93">
        <v>52366.05</v>
      </c>
    </row>
    <row r="384" spans="3:11" x14ac:dyDescent="0.2">
      <c r="C384" s="96" t="s">
        <v>2100</v>
      </c>
      <c r="D384" s="95">
        <v>44209</v>
      </c>
      <c r="E384" s="94" t="s">
        <v>2099</v>
      </c>
      <c r="I384" s="93">
        <v>5.33</v>
      </c>
      <c r="K384" s="93">
        <v>52371.38</v>
      </c>
    </row>
    <row r="385" spans="3:11" x14ac:dyDescent="0.2">
      <c r="C385" s="96" t="s">
        <v>2098</v>
      </c>
      <c r="D385" s="95">
        <v>44209</v>
      </c>
      <c r="E385" s="94" t="s">
        <v>2097</v>
      </c>
      <c r="I385" s="93">
        <v>3.25</v>
      </c>
      <c r="K385" s="93">
        <v>52374.63</v>
      </c>
    </row>
    <row r="386" spans="3:11" x14ac:dyDescent="0.2">
      <c r="C386" s="96" t="s">
        <v>2096</v>
      </c>
      <c r="D386" s="95">
        <v>44209</v>
      </c>
      <c r="E386" s="94" t="s">
        <v>2095</v>
      </c>
      <c r="I386" s="93">
        <v>3.81</v>
      </c>
      <c r="K386" s="93">
        <v>52378.44</v>
      </c>
    </row>
    <row r="387" spans="3:11" x14ac:dyDescent="0.2">
      <c r="C387" s="96" t="s">
        <v>277</v>
      </c>
      <c r="D387" s="95">
        <v>44209</v>
      </c>
      <c r="E387" s="94" t="s">
        <v>2094</v>
      </c>
      <c r="I387" s="93">
        <v>4.16</v>
      </c>
      <c r="K387" s="93">
        <v>52382.6</v>
      </c>
    </row>
    <row r="388" spans="3:11" x14ac:dyDescent="0.2">
      <c r="C388" s="96" t="s">
        <v>2093</v>
      </c>
      <c r="D388" s="95">
        <v>44209</v>
      </c>
      <c r="E388" s="94" t="s">
        <v>2092</v>
      </c>
      <c r="I388" s="93">
        <v>4.71</v>
      </c>
      <c r="K388" s="93">
        <v>52387.31</v>
      </c>
    </row>
    <row r="389" spans="3:11" x14ac:dyDescent="0.2">
      <c r="C389" s="96" t="s">
        <v>2091</v>
      </c>
      <c r="D389" s="95">
        <v>44209</v>
      </c>
      <c r="E389" s="94" t="s">
        <v>2090</v>
      </c>
      <c r="I389" s="93">
        <v>8.4</v>
      </c>
      <c r="K389" s="93">
        <v>52395.71</v>
      </c>
    </row>
    <row r="390" spans="3:11" x14ac:dyDescent="0.2">
      <c r="C390" s="96" t="s">
        <v>2089</v>
      </c>
      <c r="D390" s="95">
        <v>44209</v>
      </c>
      <c r="E390" s="94" t="s">
        <v>2088</v>
      </c>
      <c r="I390" s="93">
        <v>10.64</v>
      </c>
      <c r="K390" s="93">
        <v>52406.35</v>
      </c>
    </row>
    <row r="391" spans="3:11" x14ac:dyDescent="0.2">
      <c r="C391" s="96" t="s">
        <v>2087</v>
      </c>
      <c r="D391" s="95">
        <v>44209</v>
      </c>
      <c r="E391" s="94" t="s">
        <v>2086</v>
      </c>
      <c r="I391" s="93">
        <v>8.42</v>
      </c>
      <c r="K391" s="93">
        <v>52414.77</v>
      </c>
    </row>
    <row r="392" spans="3:11" x14ac:dyDescent="0.2">
      <c r="C392" s="96" t="s">
        <v>2085</v>
      </c>
      <c r="D392" s="95">
        <v>44209</v>
      </c>
      <c r="E392" s="94" t="s">
        <v>2084</v>
      </c>
      <c r="I392" s="93">
        <v>10.8</v>
      </c>
      <c r="K392" s="93">
        <v>52425.57</v>
      </c>
    </row>
    <row r="393" spans="3:11" x14ac:dyDescent="0.2">
      <c r="C393" s="96" t="s">
        <v>2083</v>
      </c>
      <c r="D393" s="95">
        <v>44209</v>
      </c>
      <c r="E393" s="94" t="s">
        <v>2082</v>
      </c>
      <c r="I393" s="93">
        <v>2.34</v>
      </c>
      <c r="K393" s="93">
        <v>52427.91</v>
      </c>
    </row>
    <row r="394" spans="3:11" x14ac:dyDescent="0.2">
      <c r="C394" s="96" t="s">
        <v>2081</v>
      </c>
      <c r="D394" s="95">
        <v>44209</v>
      </c>
      <c r="E394" s="94" t="s">
        <v>2080</v>
      </c>
      <c r="I394" s="93">
        <v>1.88</v>
      </c>
      <c r="K394" s="93">
        <v>52429.79</v>
      </c>
    </row>
    <row r="395" spans="3:11" x14ac:dyDescent="0.2">
      <c r="C395" s="96" t="s">
        <v>2079</v>
      </c>
      <c r="D395" s="95">
        <v>44209</v>
      </c>
      <c r="E395" s="94" t="s">
        <v>2078</v>
      </c>
      <c r="I395" s="93">
        <v>4.63</v>
      </c>
      <c r="K395" s="93">
        <v>52434.42</v>
      </c>
    </row>
    <row r="396" spans="3:11" x14ac:dyDescent="0.2">
      <c r="C396" s="96" t="s">
        <v>2077</v>
      </c>
      <c r="D396" s="95">
        <v>44209</v>
      </c>
      <c r="E396" s="94" t="s">
        <v>2076</v>
      </c>
      <c r="I396" s="93">
        <v>2.15</v>
      </c>
      <c r="K396" s="93">
        <v>52436.57</v>
      </c>
    </row>
    <row r="397" spans="3:11" x14ac:dyDescent="0.2">
      <c r="C397" s="96" t="s">
        <v>2075</v>
      </c>
      <c r="D397" s="95">
        <v>44209</v>
      </c>
      <c r="E397" s="94" t="s">
        <v>2074</v>
      </c>
      <c r="I397" s="93">
        <v>8.3800000000000008</v>
      </c>
      <c r="K397" s="93">
        <v>52444.95</v>
      </c>
    </row>
    <row r="398" spans="3:11" x14ac:dyDescent="0.2">
      <c r="C398" s="96" t="s">
        <v>2073</v>
      </c>
      <c r="D398" s="95">
        <v>44209</v>
      </c>
      <c r="E398" s="94" t="s">
        <v>2072</v>
      </c>
      <c r="I398" s="93">
        <v>1.68</v>
      </c>
      <c r="K398" s="93">
        <v>52446.63</v>
      </c>
    </row>
    <row r="399" spans="3:11" x14ac:dyDescent="0.2">
      <c r="C399" s="96" t="s">
        <v>2071</v>
      </c>
      <c r="D399" s="95">
        <v>44209</v>
      </c>
      <c r="E399" s="94" t="s">
        <v>2070</v>
      </c>
      <c r="I399" s="93">
        <v>6.94</v>
      </c>
      <c r="K399" s="93">
        <v>52453.57</v>
      </c>
    </row>
    <row r="400" spans="3:11" x14ac:dyDescent="0.2">
      <c r="C400" s="96" t="s">
        <v>2069</v>
      </c>
      <c r="D400" s="95">
        <v>44209</v>
      </c>
      <c r="E400" s="94" t="s">
        <v>2068</v>
      </c>
      <c r="I400" s="93">
        <v>1.77</v>
      </c>
      <c r="K400" s="93">
        <v>52455.34</v>
      </c>
    </row>
    <row r="401" spans="3:11" x14ac:dyDescent="0.2">
      <c r="C401" s="96" t="s">
        <v>2067</v>
      </c>
      <c r="D401" s="95">
        <v>44209</v>
      </c>
      <c r="E401" s="94" t="s">
        <v>2066</v>
      </c>
      <c r="I401" s="93">
        <v>17.899999999999999</v>
      </c>
      <c r="K401" s="93">
        <v>52473.24</v>
      </c>
    </row>
    <row r="402" spans="3:11" x14ac:dyDescent="0.2">
      <c r="C402" s="96" t="s">
        <v>2065</v>
      </c>
      <c r="D402" s="95">
        <v>44209</v>
      </c>
      <c r="E402" s="94" t="s">
        <v>2064</v>
      </c>
      <c r="I402" s="93">
        <v>1.74</v>
      </c>
      <c r="K402" s="93">
        <v>52474.98</v>
      </c>
    </row>
    <row r="403" spans="3:11" x14ac:dyDescent="0.2">
      <c r="C403" s="96" t="s">
        <v>2063</v>
      </c>
      <c r="D403" s="95">
        <v>44209</v>
      </c>
      <c r="E403" s="94" t="s">
        <v>2062</v>
      </c>
      <c r="I403" s="93">
        <v>3</v>
      </c>
      <c r="K403" s="93">
        <v>52477.98</v>
      </c>
    </row>
    <row r="404" spans="3:11" x14ac:dyDescent="0.2">
      <c r="C404" s="96" t="s">
        <v>204</v>
      </c>
      <c r="D404" s="95">
        <v>44209</v>
      </c>
      <c r="E404" s="94" t="s">
        <v>2061</v>
      </c>
      <c r="J404" s="112">
        <v>665.76</v>
      </c>
      <c r="K404" s="93">
        <v>51812.22</v>
      </c>
    </row>
    <row r="405" spans="3:11" x14ac:dyDescent="0.2">
      <c r="C405" s="96" t="s">
        <v>2060</v>
      </c>
      <c r="D405" s="95">
        <v>44210</v>
      </c>
      <c r="E405" s="94" t="s">
        <v>2059</v>
      </c>
      <c r="I405" s="93">
        <v>20</v>
      </c>
      <c r="K405" s="93">
        <v>51832.22</v>
      </c>
    </row>
    <row r="406" spans="3:11" x14ac:dyDescent="0.2">
      <c r="C406" s="96" t="s">
        <v>2058</v>
      </c>
      <c r="D406" s="95">
        <v>44210</v>
      </c>
      <c r="E406" s="94" t="s">
        <v>2057</v>
      </c>
      <c r="I406" s="93">
        <v>42.4</v>
      </c>
      <c r="K406" s="93">
        <v>51874.62</v>
      </c>
    </row>
    <row r="407" spans="3:11" x14ac:dyDescent="0.2">
      <c r="C407" s="96" t="s">
        <v>276</v>
      </c>
      <c r="D407" s="95">
        <v>44210</v>
      </c>
      <c r="E407" s="94" t="s">
        <v>2056</v>
      </c>
      <c r="I407" s="93">
        <v>2.1800000000000002</v>
      </c>
      <c r="K407" s="93">
        <v>51876.800000000003</v>
      </c>
    </row>
    <row r="408" spans="3:11" x14ac:dyDescent="0.2">
      <c r="C408" s="96" t="s">
        <v>275</v>
      </c>
      <c r="D408" s="95">
        <v>44210</v>
      </c>
      <c r="E408" s="94" t="s">
        <v>2055</v>
      </c>
      <c r="I408" s="93">
        <v>3.49</v>
      </c>
      <c r="K408" s="93">
        <v>51880.29</v>
      </c>
    </row>
    <row r="409" spans="3:11" x14ac:dyDescent="0.2">
      <c r="C409" s="96" t="s">
        <v>274</v>
      </c>
      <c r="D409" s="95">
        <v>44210</v>
      </c>
      <c r="E409" s="94" t="s">
        <v>2054</v>
      </c>
      <c r="I409" s="93">
        <v>5.26</v>
      </c>
      <c r="K409" s="93">
        <v>51885.55</v>
      </c>
    </row>
    <row r="410" spans="3:11" x14ac:dyDescent="0.2">
      <c r="C410" s="96" t="s">
        <v>273</v>
      </c>
      <c r="D410" s="95">
        <v>44210</v>
      </c>
      <c r="E410" s="94" t="s">
        <v>2053</v>
      </c>
      <c r="I410" s="93">
        <v>8.3800000000000008</v>
      </c>
      <c r="K410" s="93">
        <v>51893.93</v>
      </c>
    </row>
    <row r="411" spans="3:11" x14ac:dyDescent="0.2">
      <c r="C411" s="96" t="s">
        <v>272</v>
      </c>
      <c r="D411" s="95">
        <v>44210</v>
      </c>
      <c r="E411" s="94" t="s">
        <v>2052</v>
      </c>
      <c r="I411" s="93">
        <v>4.1900000000000004</v>
      </c>
      <c r="K411" s="93">
        <v>51898.12</v>
      </c>
    </row>
    <row r="412" spans="3:11" x14ac:dyDescent="0.2">
      <c r="C412" s="96" t="s">
        <v>271</v>
      </c>
      <c r="D412" s="95">
        <v>44210</v>
      </c>
      <c r="E412" s="94" t="s">
        <v>2051</v>
      </c>
      <c r="I412" s="93">
        <v>15.13</v>
      </c>
      <c r="K412" s="93">
        <v>51913.25</v>
      </c>
    </row>
    <row r="413" spans="3:11" x14ac:dyDescent="0.2">
      <c r="C413" s="96" t="s">
        <v>270</v>
      </c>
      <c r="D413" s="95">
        <v>44210</v>
      </c>
      <c r="E413" s="94" t="s">
        <v>2050</v>
      </c>
      <c r="I413" s="93">
        <v>0.87</v>
      </c>
      <c r="K413" s="93">
        <v>51914.12</v>
      </c>
    </row>
    <row r="414" spans="3:11" x14ac:dyDescent="0.2">
      <c r="C414" s="96" t="s">
        <v>269</v>
      </c>
      <c r="D414" s="95">
        <v>44210</v>
      </c>
      <c r="E414" s="94" t="s">
        <v>2049</v>
      </c>
      <c r="I414" s="93">
        <v>6.12</v>
      </c>
      <c r="K414" s="93">
        <v>51920.24</v>
      </c>
    </row>
    <row r="415" spans="3:11" x14ac:dyDescent="0.2">
      <c r="C415" s="96" t="s">
        <v>268</v>
      </c>
      <c r="D415" s="95">
        <v>44210</v>
      </c>
      <c r="E415" s="94" t="s">
        <v>2048</v>
      </c>
      <c r="I415" s="93">
        <v>8.42</v>
      </c>
      <c r="K415" s="93">
        <v>51928.66</v>
      </c>
    </row>
    <row r="416" spans="3:11" x14ac:dyDescent="0.2">
      <c r="C416" s="96" t="s">
        <v>267</v>
      </c>
      <c r="D416" s="95">
        <v>44210</v>
      </c>
      <c r="E416" s="94" t="s">
        <v>2047</v>
      </c>
      <c r="I416" s="93">
        <v>21.74</v>
      </c>
      <c r="K416" s="93">
        <v>51950.400000000001</v>
      </c>
    </row>
    <row r="417" spans="3:11" x14ac:dyDescent="0.2">
      <c r="C417" s="96" t="s">
        <v>266</v>
      </c>
      <c r="D417" s="95">
        <v>44210</v>
      </c>
      <c r="E417" s="94" t="s">
        <v>2046</v>
      </c>
      <c r="I417" s="93">
        <v>15.18</v>
      </c>
      <c r="K417" s="93">
        <v>51965.58</v>
      </c>
    </row>
    <row r="418" spans="3:11" x14ac:dyDescent="0.2">
      <c r="C418" s="96" t="s">
        <v>265</v>
      </c>
      <c r="D418" s="95">
        <v>44210</v>
      </c>
      <c r="E418" s="94" t="s">
        <v>2045</v>
      </c>
      <c r="I418" s="93">
        <v>6.29</v>
      </c>
      <c r="K418" s="93">
        <v>51971.87</v>
      </c>
    </row>
    <row r="419" spans="3:11" x14ac:dyDescent="0.2">
      <c r="C419" s="96" t="s">
        <v>264</v>
      </c>
      <c r="D419" s="95">
        <v>44210</v>
      </c>
      <c r="E419" s="94" t="s">
        <v>2044</v>
      </c>
      <c r="I419" s="93">
        <v>20.85</v>
      </c>
      <c r="K419" s="93">
        <v>51992.72</v>
      </c>
    </row>
    <row r="420" spans="3:11" x14ac:dyDescent="0.2">
      <c r="C420" s="96" t="s">
        <v>263</v>
      </c>
      <c r="D420" s="95">
        <v>44210</v>
      </c>
      <c r="E420" s="94" t="s">
        <v>2043</v>
      </c>
      <c r="I420" s="93">
        <v>2.02</v>
      </c>
      <c r="K420" s="93">
        <v>51994.74</v>
      </c>
    </row>
    <row r="421" spans="3:11" x14ac:dyDescent="0.2">
      <c r="C421" s="96" t="s">
        <v>262</v>
      </c>
      <c r="D421" s="95">
        <v>44210</v>
      </c>
      <c r="E421" s="94" t="s">
        <v>2042</v>
      </c>
      <c r="I421" s="93">
        <v>36.119999999999997</v>
      </c>
      <c r="K421" s="93">
        <v>52030.86</v>
      </c>
    </row>
    <row r="422" spans="3:11" x14ac:dyDescent="0.2">
      <c r="C422" s="96" t="s">
        <v>261</v>
      </c>
      <c r="D422" s="95">
        <v>44210</v>
      </c>
      <c r="E422" s="94" t="s">
        <v>2041</v>
      </c>
      <c r="I422" s="93">
        <v>17.45</v>
      </c>
      <c r="K422" s="93">
        <v>52048.31</v>
      </c>
    </row>
    <row r="423" spans="3:11" x14ac:dyDescent="0.2">
      <c r="C423" s="96" t="s">
        <v>260</v>
      </c>
      <c r="D423" s="95">
        <v>44210</v>
      </c>
      <c r="E423" s="94" t="s">
        <v>2040</v>
      </c>
      <c r="I423" s="93">
        <v>9.1300000000000008</v>
      </c>
      <c r="K423" s="93">
        <v>52057.440000000002</v>
      </c>
    </row>
    <row r="424" spans="3:11" x14ac:dyDescent="0.2">
      <c r="C424" s="96" t="s">
        <v>259</v>
      </c>
      <c r="D424" s="95">
        <v>44210</v>
      </c>
      <c r="E424" s="94" t="s">
        <v>2039</v>
      </c>
      <c r="I424" s="93">
        <v>1.69</v>
      </c>
      <c r="K424" s="93">
        <v>52059.13</v>
      </c>
    </row>
    <row r="425" spans="3:11" x14ac:dyDescent="0.2">
      <c r="C425" s="96" t="s">
        <v>258</v>
      </c>
      <c r="D425" s="95">
        <v>44210</v>
      </c>
      <c r="E425" s="94" t="s">
        <v>2038</v>
      </c>
      <c r="I425" s="93">
        <v>8.3800000000000008</v>
      </c>
      <c r="K425" s="93">
        <v>52067.51</v>
      </c>
    </row>
    <row r="426" spans="3:11" x14ac:dyDescent="0.2">
      <c r="C426" s="96" t="s">
        <v>257</v>
      </c>
      <c r="D426" s="95">
        <v>44210</v>
      </c>
      <c r="E426" s="94" t="s">
        <v>2037</v>
      </c>
      <c r="I426" s="93">
        <v>6.56</v>
      </c>
      <c r="K426" s="93">
        <v>52074.07</v>
      </c>
    </row>
    <row r="427" spans="3:11" x14ac:dyDescent="0.2">
      <c r="C427" s="96" t="s">
        <v>256</v>
      </c>
      <c r="D427" s="95">
        <v>44210</v>
      </c>
      <c r="E427" s="94" t="s">
        <v>2036</v>
      </c>
      <c r="I427" s="93">
        <v>5.95</v>
      </c>
      <c r="K427" s="93">
        <v>52080.02</v>
      </c>
    </row>
    <row r="428" spans="3:11" x14ac:dyDescent="0.2">
      <c r="C428" s="96" t="s">
        <v>255</v>
      </c>
      <c r="D428" s="95">
        <v>44210</v>
      </c>
      <c r="E428" s="94" t="s">
        <v>2035</v>
      </c>
      <c r="I428" s="93">
        <v>0.2</v>
      </c>
      <c r="K428" s="93">
        <v>52080.22</v>
      </c>
    </row>
    <row r="429" spans="3:11" x14ac:dyDescent="0.2">
      <c r="C429" s="96" t="s">
        <v>158</v>
      </c>
      <c r="D429" s="95">
        <v>44210</v>
      </c>
      <c r="E429" s="94" t="s">
        <v>2034</v>
      </c>
      <c r="I429" s="93">
        <v>13.15</v>
      </c>
      <c r="K429" s="93">
        <v>52093.37</v>
      </c>
    </row>
    <row r="430" spans="3:11" x14ac:dyDescent="0.2">
      <c r="C430" s="96" t="s">
        <v>203</v>
      </c>
      <c r="D430" s="95">
        <v>44210</v>
      </c>
      <c r="E430" s="94" t="s">
        <v>2033</v>
      </c>
      <c r="J430" s="112">
        <v>311.05</v>
      </c>
      <c r="K430" s="93">
        <v>51782.32</v>
      </c>
    </row>
    <row r="431" spans="3:11" x14ac:dyDescent="0.2">
      <c r="C431" s="96" t="s">
        <v>1521</v>
      </c>
      <c r="D431" s="95">
        <v>44210</v>
      </c>
      <c r="E431" s="94" t="s">
        <v>2032</v>
      </c>
      <c r="J431" s="112">
        <v>594.77</v>
      </c>
      <c r="K431" s="93">
        <v>51187.55</v>
      </c>
    </row>
    <row r="432" spans="3:11" x14ac:dyDescent="0.2">
      <c r="C432" s="96" t="s">
        <v>1539</v>
      </c>
      <c r="D432" s="95">
        <v>44210</v>
      </c>
      <c r="E432" s="94" t="s">
        <v>2031</v>
      </c>
      <c r="J432" s="112">
        <v>9.8699999999999992</v>
      </c>
      <c r="K432" s="93">
        <v>51177.68</v>
      </c>
    </row>
    <row r="433" spans="3:11" x14ac:dyDescent="0.2">
      <c r="C433" s="96" t="s">
        <v>1541</v>
      </c>
      <c r="D433" s="95">
        <v>44210</v>
      </c>
      <c r="E433" s="94" t="s">
        <v>2030</v>
      </c>
      <c r="J433" s="112">
        <v>15.9</v>
      </c>
      <c r="K433" s="93">
        <v>51161.78</v>
      </c>
    </row>
    <row r="434" spans="3:11" x14ac:dyDescent="0.2">
      <c r="C434" s="96" t="s">
        <v>1548</v>
      </c>
      <c r="D434" s="95">
        <v>44210</v>
      </c>
      <c r="E434" s="94" t="s">
        <v>2029</v>
      </c>
      <c r="J434" s="112">
        <v>11.01</v>
      </c>
      <c r="K434" s="93">
        <v>51150.77</v>
      </c>
    </row>
    <row r="435" spans="3:11" x14ac:dyDescent="0.2">
      <c r="C435" s="96" t="s">
        <v>1533</v>
      </c>
      <c r="D435" s="95">
        <v>44210</v>
      </c>
      <c r="E435" s="94" t="s">
        <v>2028</v>
      </c>
      <c r="J435" s="112">
        <v>12.13</v>
      </c>
      <c r="K435" s="93">
        <v>51138.64</v>
      </c>
    </row>
    <row r="436" spans="3:11" x14ac:dyDescent="0.2">
      <c r="C436" s="96" t="s">
        <v>1535</v>
      </c>
      <c r="D436" s="95">
        <v>44210</v>
      </c>
      <c r="E436" s="94" t="s">
        <v>2027</v>
      </c>
      <c r="J436" s="112">
        <v>20.09</v>
      </c>
      <c r="K436" s="93">
        <v>51118.55</v>
      </c>
    </row>
    <row r="437" spans="3:11" x14ac:dyDescent="0.2">
      <c r="C437" s="96" t="s">
        <v>1538</v>
      </c>
      <c r="D437" s="95">
        <v>44210</v>
      </c>
      <c r="E437" s="94" t="s">
        <v>2026</v>
      </c>
      <c r="J437" s="112">
        <v>7.49</v>
      </c>
      <c r="K437" s="93">
        <v>51111.06</v>
      </c>
    </row>
    <row r="438" spans="3:11" x14ac:dyDescent="0.2">
      <c r="C438" s="96" t="s">
        <v>3</v>
      </c>
      <c r="D438" s="95">
        <v>44210</v>
      </c>
      <c r="E438" s="94" t="s">
        <v>2025</v>
      </c>
      <c r="J438" s="112">
        <v>116.99</v>
      </c>
      <c r="K438" s="93">
        <v>50994.07</v>
      </c>
    </row>
    <row r="439" spans="3:11" x14ac:dyDescent="0.2">
      <c r="C439" s="96" t="s">
        <v>1540</v>
      </c>
      <c r="D439" s="95">
        <v>44210</v>
      </c>
      <c r="E439" s="94" t="s">
        <v>2024</v>
      </c>
      <c r="J439" s="112">
        <v>21.9</v>
      </c>
      <c r="K439" s="93">
        <v>50972.17</v>
      </c>
    </row>
    <row r="440" spans="3:11" x14ac:dyDescent="0.2">
      <c r="C440" s="96" t="s">
        <v>1543</v>
      </c>
      <c r="D440" s="95">
        <v>44210</v>
      </c>
      <c r="E440" s="94" t="s">
        <v>2023</v>
      </c>
      <c r="J440" s="112">
        <v>1634.38</v>
      </c>
      <c r="K440" s="93">
        <v>49337.79</v>
      </c>
    </row>
    <row r="441" spans="3:11" x14ac:dyDescent="0.2">
      <c r="C441" s="96" t="s">
        <v>2022</v>
      </c>
      <c r="D441" s="95">
        <v>44211</v>
      </c>
      <c r="E441" s="94" t="s">
        <v>2021</v>
      </c>
      <c r="I441" s="93">
        <v>3.38</v>
      </c>
      <c r="K441" s="93">
        <v>49341.17</v>
      </c>
    </row>
    <row r="442" spans="3:11" x14ac:dyDescent="0.2">
      <c r="C442" s="96" t="s">
        <v>254</v>
      </c>
      <c r="D442" s="95">
        <v>44211</v>
      </c>
      <c r="E442" s="94" t="s">
        <v>2020</v>
      </c>
      <c r="I442" s="93">
        <v>76.77</v>
      </c>
      <c r="K442" s="93">
        <v>49417.94</v>
      </c>
    </row>
    <row r="443" spans="3:11" x14ac:dyDescent="0.2">
      <c r="C443" s="96" t="s">
        <v>253</v>
      </c>
      <c r="D443" s="95">
        <v>44211</v>
      </c>
      <c r="E443" s="94" t="s">
        <v>2019</v>
      </c>
      <c r="I443" s="93">
        <v>72.989999999999995</v>
      </c>
      <c r="K443" s="93">
        <v>49490.93</v>
      </c>
    </row>
    <row r="444" spans="3:11" x14ac:dyDescent="0.2">
      <c r="C444" s="96" t="s">
        <v>252</v>
      </c>
      <c r="D444" s="95">
        <v>44211</v>
      </c>
      <c r="E444" s="94" t="s">
        <v>2018</v>
      </c>
      <c r="I444" s="93">
        <v>153.12</v>
      </c>
      <c r="K444" s="93">
        <v>49644.05</v>
      </c>
    </row>
    <row r="445" spans="3:11" x14ac:dyDescent="0.2">
      <c r="C445" s="96" t="s">
        <v>251</v>
      </c>
      <c r="D445" s="95">
        <v>44211</v>
      </c>
      <c r="E445" s="94" t="s">
        <v>2017</v>
      </c>
      <c r="I445" s="93">
        <v>4.0999999999999996</v>
      </c>
      <c r="K445" s="93">
        <v>49648.15</v>
      </c>
    </row>
    <row r="446" spans="3:11" x14ac:dyDescent="0.2">
      <c r="C446" s="96" t="s">
        <v>250</v>
      </c>
      <c r="D446" s="95">
        <v>44211</v>
      </c>
      <c r="E446" s="94" t="s">
        <v>2016</v>
      </c>
      <c r="I446" s="93">
        <v>1</v>
      </c>
      <c r="K446" s="93">
        <v>49649.15</v>
      </c>
    </row>
    <row r="447" spans="3:11" x14ac:dyDescent="0.2">
      <c r="C447" s="96" t="s">
        <v>2015</v>
      </c>
      <c r="D447" s="95">
        <v>44211</v>
      </c>
      <c r="E447" s="94" t="s">
        <v>2014</v>
      </c>
      <c r="I447" s="93">
        <v>3.36</v>
      </c>
      <c r="K447" s="93">
        <v>49652.51</v>
      </c>
    </row>
    <row r="448" spans="3:11" x14ac:dyDescent="0.2">
      <c r="C448" s="96" t="s">
        <v>249</v>
      </c>
      <c r="D448" s="95">
        <v>44211</v>
      </c>
      <c r="E448" s="94" t="s">
        <v>2013</v>
      </c>
      <c r="I448" s="93">
        <v>3.7</v>
      </c>
      <c r="K448" s="93">
        <v>49656.21</v>
      </c>
    </row>
    <row r="449" spans="3:11" x14ac:dyDescent="0.2">
      <c r="C449" s="96" t="s">
        <v>248</v>
      </c>
      <c r="D449" s="95">
        <v>44211</v>
      </c>
      <c r="E449" s="94" t="s">
        <v>2012</v>
      </c>
      <c r="I449" s="93">
        <v>8.3800000000000008</v>
      </c>
      <c r="K449" s="93">
        <v>49664.59</v>
      </c>
    </row>
    <row r="450" spans="3:11" x14ac:dyDescent="0.2">
      <c r="C450" s="96" t="s">
        <v>247</v>
      </c>
      <c r="D450" s="95">
        <v>44211</v>
      </c>
      <c r="E450" s="94" t="s">
        <v>2011</v>
      </c>
      <c r="I450" s="93">
        <v>7.46</v>
      </c>
      <c r="K450" s="93">
        <v>49672.05</v>
      </c>
    </row>
    <row r="451" spans="3:11" x14ac:dyDescent="0.2">
      <c r="C451" s="96" t="s">
        <v>246</v>
      </c>
      <c r="D451" s="95">
        <v>44211</v>
      </c>
      <c r="E451" s="94" t="s">
        <v>2010</v>
      </c>
      <c r="I451" s="93">
        <v>15.3</v>
      </c>
      <c r="K451" s="93">
        <v>49687.35</v>
      </c>
    </row>
    <row r="452" spans="3:11" x14ac:dyDescent="0.2">
      <c r="C452" s="96" t="s">
        <v>245</v>
      </c>
      <c r="D452" s="95">
        <v>44211</v>
      </c>
      <c r="E452" s="94" t="s">
        <v>2009</v>
      </c>
      <c r="I452" s="93">
        <v>1.68</v>
      </c>
      <c r="K452" s="93">
        <v>49689.03</v>
      </c>
    </row>
    <row r="453" spans="3:11" x14ac:dyDescent="0.2">
      <c r="C453" s="96" t="s">
        <v>244</v>
      </c>
      <c r="D453" s="95">
        <v>44211</v>
      </c>
      <c r="E453" s="94" t="s">
        <v>2008</v>
      </c>
      <c r="I453" s="93">
        <v>8.81</v>
      </c>
      <c r="K453" s="93">
        <v>49697.84</v>
      </c>
    </row>
    <row r="454" spans="3:11" x14ac:dyDescent="0.2">
      <c r="C454" s="96" t="s">
        <v>2007</v>
      </c>
      <c r="D454" s="95">
        <v>44211</v>
      </c>
      <c r="E454" s="94" t="s">
        <v>2006</v>
      </c>
      <c r="I454" s="93">
        <v>5.04</v>
      </c>
      <c r="K454" s="93">
        <v>49702.879999999997</v>
      </c>
    </row>
    <row r="455" spans="3:11" x14ac:dyDescent="0.2">
      <c r="C455" s="96" t="s">
        <v>2005</v>
      </c>
      <c r="D455" s="95">
        <v>44211</v>
      </c>
      <c r="E455" s="94" t="s">
        <v>2004</v>
      </c>
      <c r="I455" s="93">
        <v>3.12</v>
      </c>
      <c r="K455" s="93">
        <v>49706</v>
      </c>
    </row>
    <row r="456" spans="3:11" x14ac:dyDescent="0.2">
      <c r="C456" s="96" t="s">
        <v>2003</v>
      </c>
      <c r="D456" s="95">
        <v>44211</v>
      </c>
      <c r="E456" s="94" t="s">
        <v>2002</v>
      </c>
      <c r="I456" s="93">
        <v>2.2200000000000002</v>
      </c>
      <c r="K456" s="93">
        <v>49708.22</v>
      </c>
    </row>
    <row r="457" spans="3:11" x14ac:dyDescent="0.2">
      <c r="C457" s="96" t="s">
        <v>2001</v>
      </c>
      <c r="D457" s="95">
        <v>44211</v>
      </c>
      <c r="E457" s="94" t="s">
        <v>2000</v>
      </c>
      <c r="I457" s="93">
        <v>8.3800000000000008</v>
      </c>
      <c r="K457" s="93">
        <v>49716.6</v>
      </c>
    </row>
    <row r="458" spans="3:11" x14ac:dyDescent="0.2">
      <c r="C458" s="96" t="s">
        <v>222</v>
      </c>
      <c r="D458" s="95">
        <v>44211</v>
      </c>
      <c r="E458" s="94" t="s">
        <v>1999</v>
      </c>
      <c r="I458" s="93">
        <v>7.64</v>
      </c>
      <c r="K458" s="93">
        <v>49724.24</v>
      </c>
    </row>
    <row r="459" spans="3:11" x14ac:dyDescent="0.2">
      <c r="C459" s="96" t="s">
        <v>221</v>
      </c>
      <c r="D459" s="95">
        <v>44211</v>
      </c>
      <c r="E459" s="94" t="s">
        <v>1998</v>
      </c>
      <c r="I459" s="93">
        <v>1.83</v>
      </c>
      <c r="K459" s="93">
        <v>49726.07</v>
      </c>
    </row>
    <row r="460" spans="3:11" x14ac:dyDescent="0.2">
      <c r="C460" s="96" t="s">
        <v>220</v>
      </c>
      <c r="D460" s="95">
        <v>44211</v>
      </c>
      <c r="E460" s="94" t="s">
        <v>1997</v>
      </c>
      <c r="I460" s="93">
        <v>2.56</v>
      </c>
      <c r="K460" s="93">
        <v>49728.63</v>
      </c>
    </row>
    <row r="461" spans="3:11" x14ac:dyDescent="0.2">
      <c r="C461" s="96" t="s">
        <v>1996</v>
      </c>
      <c r="D461" s="95">
        <v>44211</v>
      </c>
      <c r="E461" s="94" t="s">
        <v>1995</v>
      </c>
      <c r="I461" s="93">
        <v>2.84</v>
      </c>
      <c r="K461" s="93">
        <v>49731.47</v>
      </c>
    </row>
    <row r="462" spans="3:11" x14ac:dyDescent="0.2">
      <c r="C462" s="96" t="s">
        <v>1994</v>
      </c>
      <c r="D462" s="95">
        <v>44211</v>
      </c>
      <c r="E462" s="94" t="s">
        <v>1993</v>
      </c>
      <c r="I462" s="93">
        <v>6.74</v>
      </c>
      <c r="K462" s="93">
        <v>49738.21</v>
      </c>
    </row>
    <row r="463" spans="3:11" x14ac:dyDescent="0.2">
      <c r="C463" s="96" t="s">
        <v>1992</v>
      </c>
      <c r="D463" s="95">
        <v>44211</v>
      </c>
      <c r="E463" s="94" t="s">
        <v>1991</v>
      </c>
      <c r="I463" s="93">
        <v>9</v>
      </c>
      <c r="K463" s="93">
        <v>49747.21</v>
      </c>
    </row>
    <row r="464" spans="3:11" x14ac:dyDescent="0.2">
      <c r="C464" s="96" t="s">
        <v>1990</v>
      </c>
      <c r="D464" s="95">
        <v>44211</v>
      </c>
      <c r="E464" s="94" t="s">
        <v>1989</v>
      </c>
      <c r="I464" s="93">
        <v>1.95</v>
      </c>
      <c r="K464" s="93">
        <v>49749.16</v>
      </c>
    </row>
    <row r="465" spans="3:11" x14ac:dyDescent="0.2">
      <c r="C465" s="96" t="s">
        <v>1988</v>
      </c>
      <c r="D465" s="95">
        <v>44211</v>
      </c>
      <c r="E465" s="94" t="s">
        <v>1987</v>
      </c>
      <c r="I465" s="93">
        <v>3.98</v>
      </c>
      <c r="K465" s="93">
        <v>49753.14</v>
      </c>
    </row>
    <row r="466" spans="3:11" x14ac:dyDescent="0.2">
      <c r="C466" s="96" t="s">
        <v>1986</v>
      </c>
      <c r="D466" s="95">
        <v>44211</v>
      </c>
      <c r="E466" s="94" t="s">
        <v>1985</v>
      </c>
      <c r="I466" s="93">
        <v>6.32</v>
      </c>
      <c r="K466" s="93">
        <v>49759.46</v>
      </c>
    </row>
    <row r="467" spans="3:11" x14ac:dyDescent="0.2">
      <c r="C467" s="96" t="s">
        <v>243</v>
      </c>
      <c r="D467" s="95">
        <v>44211</v>
      </c>
      <c r="E467" s="94" t="s">
        <v>1984</v>
      </c>
      <c r="I467" s="93">
        <v>7.01</v>
      </c>
      <c r="K467" s="93">
        <v>49766.47</v>
      </c>
    </row>
    <row r="468" spans="3:11" x14ac:dyDescent="0.2">
      <c r="C468" s="96" t="s">
        <v>242</v>
      </c>
      <c r="D468" s="95">
        <v>44211</v>
      </c>
      <c r="E468" s="94" t="s">
        <v>1983</v>
      </c>
      <c r="I468" s="93">
        <v>1.71</v>
      </c>
      <c r="K468" s="93">
        <v>49768.18</v>
      </c>
    </row>
    <row r="469" spans="3:11" x14ac:dyDescent="0.2">
      <c r="C469" s="96" t="s">
        <v>219</v>
      </c>
      <c r="D469" s="95">
        <v>44211</v>
      </c>
      <c r="E469" s="94" t="s">
        <v>1982</v>
      </c>
      <c r="I469" s="93">
        <v>67.2</v>
      </c>
      <c r="K469" s="93">
        <v>49835.38</v>
      </c>
    </row>
    <row r="470" spans="3:11" x14ac:dyDescent="0.2">
      <c r="C470" s="96" t="s">
        <v>1981</v>
      </c>
      <c r="D470" s="95">
        <v>44211</v>
      </c>
      <c r="E470" s="94" t="s">
        <v>1980</v>
      </c>
      <c r="I470" s="93">
        <v>12.3</v>
      </c>
      <c r="K470" s="93">
        <v>49847.68</v>
      </c>
    </row>
    <row r="471" spans="3:11" x14ac:dyDescent="0.2">
      <c r="C471" s="96" t="s">
        <v>290</v>
      </c>
      <c r="D471" s="95">
        <v>44211</v>
      </c>
      <c r="E471" s="94" t="s">
        <v>1979</v>
      </c>
      <c r="J471" s="112">
        <v>82.15</v>
      </c>
      <c r="K471" s="93">
        <v>49765.53</v>
      </c>
    </row>
    <row r="472" spans="3:11" x14ac:dyDescent="0.2">
      <c r="C472" s="96" t="s">
        <v>1978</v>
      </c>
      <c r="D472" s="95">
        <v>44212</v>
      </c>
      <c r="E472" s="94" t="s">
        <v>1977</v>
      </c>
      <c r="I472" s="93">
        <v>6.18</v>
      </c>
      <c r="K472" s="93">
        <v>49771.71</v>
      </c>
    </row>
    <row r="473" spans="3:11" x14ac:dyDescent="0.2">
      <c r="C473" s="96" t="s">
        <v>241</v>
      </c>
      <c r="D473" s="95">
        <v>44212</v>
      </c>
      <c r="E473" s="94" t="s">
        <v>1976</v>
      </c>
      <c r="I473" s="93">
        <v>1.75</v>
      </c>
      <c r="K473" s="93">
        <v>49773.46</v>
      </c>
    </row>
    <row r="474" spans="3:11" x14ac:dyDescent="0.2">
      <c r="C474" s="96" t="s">
        <v>240</v>
      </c>
      <c r="D474" s="95">
        <v>44212</v>
      </c>
      <c r="E474" s="94" t="s">
        <v>1975</v>
      </c>
      <c r="I474" s="93">
        <v>60.31</v>
      </c>
      <c r="K474" s="93">
        <v>49833.77</v>
      </c>
    </row>
    <row r="475" spans="3:11" x14ac:dyDescent="0.2">
      <c r="C475" s="96" t="s">
        <v>239</v>
      </c>
      <c r="D475" s="95">
        <v>44212</v>
      </c>
      <c r="E475" s="94" t="s">
        <v>1974</v>
      </c>
      <c r="I475" s="93">
        <v>1.68</v>
      </c>
      <c r="K475" s="93">
        <v>49835.45</v>
      </c>
    </row>
    <row r="476" spans="3:11" x14ac:dyDescent="0.2">
      <c r="C476" s="96" t="s">
        <v>238</v>
      </c>
      <c r="D476" s="95">
        <v>44212</v>
      </c>
      <c r="E476" s="94" t="s">
        <v>1973</v>
      </c>
      <c r="I476" s="93">
        <v>6.38</v>
      </c>
      <c r="K476" s="93">
        <v>49841.83</v>
      </c>
    </row>
    <row r="477" spans="3:11" x14ac:dyDescent="0.2">
      <c r="C477" s="96" t="s">
        <v>237</v>
      </c>
      <c r="D477" s="95">
        <v>44212</v>
      </c>
      <c r="E477" s="94" t="s">
        <v>1972</v>
      </c>
      <c r="I477" s="93">
        <v>26.39</v>
      </c>
      <c r="K477" s="93">
        <v>49868.22</v>
      </c>
    </row>
    <row r="478" spans="3:11" x14ac:dyDescent="0.2">
      <c r="C478" s="96" t="s">
        <v>236</v>
      </c>
      <c r="D478" s="95">
        <v>44212</v>
      </c>
      <c r="E478" s="94" t="s">
        <v>1971</v>
      </c>
      <c r="I478" s="93">
        <v>2.2200000000000002</v>
      </c>
      <c r="K478" s="93">
        <v>49870.44</v>
      </c>
    </row>
    <row r="479" spans="3:11" x14ac:dyDescent="0.2">
      <c r="C479" s="96" t="s">
        <v>235</v>
      </c>
      <c r="D479" s="95">
        <v>44212</v>
      </c>
      <c r="E479" s="94" t="s">
        <v>1970</v>
      </c>
      <c r="I479" s="93">
        <v>11.09</v>
      </c>
      <c r="K479" s="93">
        <v>49881.53</v>
      </c>
    </row>
    <row r="480" spans="3:11" x14ac:dyDescent="0.2">
      <c r="C480" s="96" t="s">
        <v>234</v>
      </c>
      <c r="D480" s="95">
        <v>44212</v>
      </c>
      <c r="E480" s="94" t="s">
        <v>1969</v>
      </c>
      <c r="I480" s="93">
        <v>2.2400000000000002</v>
      </c>
      <c r="K480" s="93">
        <v>49883.77</v>
      </c>
    </row>
    <row r="481" spans="3:11" x14ac:dyDescent="0.2">
      <c r="C481" s="96" t="s">
        <v>233</v>
      </c>
      <c r="D481" s="95">
        <v>44212</v>
      </c>
      <c r="E481" s="94" t="s">
        <v>1968</v>
      </c>
      <c r="I481" s="93">
        <v>8.3800000000000008</v>
      </c>
      <c r="K481" s="93">
        <v>49892.15</v>
      </c>
    </row>
    <row r="482" spans="3:11" x14ac:dyDescent="0.2">
      <c r="C482" s="96" t="s">
        <v>232</v>
      </c>
      <c r="D482" s="95">
        <v>44212</v>
      </c>
      <c r="E482" s="94" t="s">
        <v>1967</v>
      </c>
      <c r="I482" s="93">
        <v>8.3800000000000008</v>
      </c>
      <c r="K482" s="93">
        <v>49900.53</v>
      </c>
    </row>
    <row r="483" spans="3:11" x14ac:dyDescent="0.2">
      <c r="C483" s="96" t="s">
        <v>231</v>
      </c>
      <c r="D483" s="95">
        <v>44212</v>
      </c>
      <c r="E483" s="94" t="s">
        <v>1966</v>
      </c>
      <c r="I483" s="93">
        <v>4.8</v>
      </c>
      <c r="K483" s="93">
        <v>49905.33</v>
      </c>
    </row>
    <row r="484" spans="3:11" x14ac:dyDescent="0.2">
      <c r="C484" s="96" t="s">
        <v>230</v>
      </c>
      <c r="D484" s="95">
        <v>44212</v>
      </c>
      <c r="E484" s="94" t="s">
        <v>1965</v>
      </c>
      <c r="I484" s="93">
        <v>5.78</v>
      </c>
      <c r="K484" s="93">
        <v>49911.11</v>
      </c>
    </row>
    <row r="485" spans="3:11" x14ac:dyDescent="0.2">
      <c r="C485" s="96" t="s">
        <v>229</v>
      </c>
      <c r="D485" s="95">
        <v>44212</v>
      </c>
      <c r="E485" s="94" t="s">
        <v>1964</v>
      </c>
      <c r="I485" s="93">
        <v>1.76</v>
      </c>
      <c r="K485" s="93">
        <v>49912.87</v>
      </c>
    </row>
    <row r="486" spans="3:11" x14ac:dyDescent="0.2">
      <c r="C486" s="96" t="s">
        <v>228</v>
      </c>
      <c r="D486" s="95">
        <v>44212</v>
      </c>
      <c r="E486" s="94" t="s">
        <v>1963</v>
      </c>
      <c r="I486" s="93">
        <v>3.28</v>
      </c>
      <c r="K486" s="93">
        <v>49916.15</v>
      </c>
    </row>
    <row r="487" spans="3:11" x14ac:dyDescent="0.2">
      <c r="C487" s="96" t="s">
        <v>1523</v>
      </c>
      <c r="D487" s="95">
        <v>44212</v>
      </c>
      <c r="E487" s="94" t="s">
        <v>1962</v>
      </c>
      <c r="J487" s="112">
        <v>1174.8800000000001</v>
      </c>
      <c r="K487" s="93">
        <v>48741.27</v>
      </c>
    </row>
    <row r="488" spans="3:11" x14ac:dyDescent="0.2">
      <c r="C488" s="96" t="s">
        <v>227</v>
      </c>
      <c r="D488" s="95">
        <v>44213</v>
      </c>
      <c r="E488" s="94" t="s">
        <v>1961</v>
      </c>
      <c r="I488" s="93">
        <v>7.65</v>
      </c>
      <c r="K488" s="93">
        <v>48748.92</v>
      </c>
    </row>
    <row r="489" spans="3:11" x14ac:dyDescent="0.2">
      <c r="C489" s="96" t="s">
        <v>226</v>
      </c>
      <c r="D489" s="95">
        <v>44213</v>
      </c>
      <c r="E489" s="94" t="s">
        <v>1960</v>
      </c>
      <c r="I489" s="93">
        <v>11.25</v>
      </c>
      <c r="K489" s="93">
        <v>48760.17</v>
      </c>
    </row>
    <row r="490" spans="3:11" x14ac:dyDescent="0.2">
      <c r="C490" s="96" t="s">
        <v>225</v>
      </c>
      <c r="D490" s="95">
        <v>44213</v>
      </c>
      <c r="E490" s="94" t="s">
        <v>1959</v>
      </c>
      <c r="I490" s="93">
        <v>7.55</v>
      </c>
      <c r="K490" s="93">
        <v>48767.72</v>
      </c>
    </row>
    <row r="491" spans="3:11" x14ac:dyDescent="0.2">
      <c r="C491" s="96" t="s">
        <v>224</v>
      </c>
      <c r="D491" s="95">
        <v>44214</v>
      </c>
      <c r="E491" s="94" t="s">
        <v>1958</v>
      </c>
      <c r="I491" s="93">
        <v>55.11</v>
      </c>
      <c r="K491" s="93">
        <v>48822.83</v>
      </c>
    </row>
    <row r="492" spans="3:11" x14ac:dyDescent="0.2">
      <c r="C492" s="96" t="s">
        <v>223</v>
      </c>
      <c r="D492" s="95">
        <v>44214</v>
      </c>
      <c r="E492" s="94" t="s">
        <v>1957</v>
      </c>
      <c r="I492" s="93">
        <v>2.37</v>
      </c>
      <c r="K492" s="93">
        <v>48825.2</v>
      </c>
    </row>
    <row r="493" spans="3:11" x14ac:dyDescent="0.2">
      <c r="C493" s="96" t="s">
        <v>218</v>
      </c>
      <c r="D493" s="95">
        <v>44214</v>
      </c>
      <c r="E493" s="94" t="s">
        <v>1956</v>
      </c>
      <c r="I493" s="93">
        <v>15.66</v>
      </c>
      <c r="K493" s="93">
        <v>48840.86</v>
      </c>
    </row>
    <row r="494" spans="3:11" x14ac:dyDescent="0.2">
      <c r="C494" s="96" t="s">
        <v>217</v>
      </c>
      <c r="D494" s="95">
        <v>44214</v>
      </c>
      <c r="E494" s="94" t="s">
        <v>1955</v>
      </c>
      <c r="I494" s="93">
        <v>23.45</v>
      </c>
      <c r="K494" s="93">
        <v>48864.31</v>
      </c>
    </row>
    <row r="495" spans="3:11" x14ac:dyDescent="0.2">
      <c r="C495" s="96" t="s">
        <v>216</v>
      </c>
      <c r="D495" s="95">
        <v>44214</v>
      </c>
      <c r="E495" s="94" t="s">
        <v>1954</v>
      </c>
      <c r="I495" s="93">
        <v>3.36</v>
      </c>
      <c r="K495" s="93">
        <v>48867.67</v>
      </c>
    </row>
    <row r="496" spans="3:11" x14ac:dyDescent="0.2">
      <c r="C496" s="96" t="s">
        <v>215</v>
      </c>
      <c r="D496" s="95">
        <v>44214</v>
      </c>
      <c r="E496" s="94" t="s">
        <v>1953</v>
      </c>
      <c r="I496" s="93">
        <v>36.69</v>
      </c>
      <c r="K496" s="93">
        <v>48904.36</v>
      </c>
    </row>
    <row r="497" spans="3:11" x14ac:dyDescent="0.2">
      <c r="C497" s="96" t="s">
        <v>214</v>
      </c>
      <c r="D497" s="95">
        <v>44214</v>
      </c>
      <c r="E497" s="94" t="s">
        <v>1952</v>
      </c>
      <c r="I497" s="93">
        <v>1.95</v>
      </c>
      <c r="K497" s="93">
        <v>48906.31</v>
      </c>
    </row>
    <row r="498" spans="3:11" x14ac:dyDescent="0.2">
      <c r="C498" s="96" t="s">
        <v>213</v>
      </c>
      <c r="D498" s="95">
        <v>44214</v>
      </c>
      <c r="E498" s="94" t="s">
        <v>1951</v>
      </c>
      <c r="I498" s="93">
        <v>11.01</v>
      </c>
      <c r="K498" s="93">
        <v>48917.32</v>
      </c>
    </row>
    <row r="499" spans="3:11" x14ac:dyDescent="0.2">
      <c r="C499" s="96" t="s">
        <v>1950</v>
      </c>
      <c r="D499" s="95">
        <v>44214</v>
      </c>
      <c r="E499" s="94" t="s">
        <v>1949</v>
      </c>
      <c r="I499" s="93">
        <v>3.49</v>
      </c>
      <c r="K499" s="93">
        <v>48920.81</v>
      </c>
    </row>
    <row r="500" spans="3:11" x14ac:dyDescent="0.2">
      <c r="C500" s="96" t="s">
        <v>1948</v>
      </c>
      <c r="D500" s="95">
        <v>44214</v>
      </c>
      <c r="E500" s="94" t="s">
        <v>1947</v>
      </c>
      <c r="I500" s="93">
        <v>1.94</v>
      </c>
      <c r="K500" s="93">
        <v>48922.75</v>
      </c>
    </row>
    <row r="501" spans="3:11" x14ac:dyDescent="0.2">
      <c r="C501" s="96" t="s">
        <v>1946</v>
      </c>
      <c r="D501" s="95">
        <v>44214</v>
      </c>
      <c r="E501" s="94" t="s">
        <v>1945</v>
      </c>
      <c r="I501" s="93">
        <v>1.68</v>
      </c>
      <c r="K501" s="93">
        <v>48924.43</v>
      </c>
    </row>
    <row r="502" spans="3:11" x14ac:dyDescent="0.2">
      <c r="C502" s="96" t="s">
        <v>1944</v>
      </c>
      <c r="D502" s="95">
        <v>44214</v>
      </c>
      <c r="E502" s="94" t="s">
        <v>1943</v>
      </c>
      <c r="I502" s="93">
        <v>3.36</v>
      </c>
      <c r="K502" s="93">
        <v>48927.79</v>
      </c>
    </row>
    <row r="503" spans="3:11" x14ac:dyDescent="0.2">
      <c r="C503" s="96" t="s">
        <v>212</v>
      </c>
      <c r="D503" s="95">
        <v>44214</v>
      </c>
      <c r="E503" s="94" t="s">
        <v>1942</v>
      </c>
      <c r="I503" s="93">
        <v>1.78</v>
      </c>
      <c r="K503" s="93">
        <v>48929.57</v>
      </c>
    </row>
    <row r="504" spans="3:11" x14ac:dyDescent="0.2">
      <c r="C504" s="96" t="s">
        <v>1941</v>
      </c>
      <c r="D504" s="95">
        <v>44214</v>
      </c>
      <c r="E504" s="94" t="s">
        <v>1940</v>
      </c>
      <c r="I504" s="93">
        <v>6.94</v>
      </c>
      <c r="K504" s="93">
        <v>48936.51</v>
      </c>
    </row>
    <row r="505" spans="3:11" x14ac:dyDescent="0.2">
      <c r="C505" s="96" t="s">
        <v>1939</v>
      </c>
      <c r="D505" s="95">
        <v>44214</v>
      </c>
      <c r="E505" s="94" t="s">
        <v>1938</v>
      </c>
      <c r="I505" s="93">
        <v>0.13</v>
      </c>
      <c r="K505" s="93">
        <v>48936.639999999999</v>
      </c>
    </row>
    <row r="506" spans="3:11" x14ac:dyDescent="0.2">
      <c r="C506" s="96" t="s">
        <v>1937</v>
      </c>
      <c r="D506" s="95">
        <v>44214</v>
      </c>
      <c r="E506" s="94" t="s">
        <v>1936</v>
      </c>
      <c r="I506" s="93">
        <v>1.72</v>
      </c>
      <c r="K506" s="93">
        <v>48938.36</v>
      </c>
    </row>
    <row r="507" spans="3:11" x14ac:dyDescent="0.2">
      <c r="C507" s="96" t="s">
        <v>1935</v>
      </c>
      <c r="D507" s="95">
        <v>44214</v>
      </c>
      <c r="E507" s="94" t="s">
        <v>1934</v>
      </c>
      <c r="I507" s="93">
        <v>15.3</v>
      </c>
      <c r="K507" s="93">
        <v>48953.66</v>
      </c>
    </row>
    <row r="508" spans="3:11" x14ac:dyDescent="0.2">
      <c r="C508" s="96" t="s">
        <v>1933</v>
      </c>
      <c r="D508" s="95">
        <v>44214</v>
      </c>
      <c r="E508" s="94" t="s">
        <v>1932</v>
      </c>
      <c r="I508" s="93">
        <v>15.76</v>
      </c>
      <c r="K508" s="93">
        <v>48969.42</v>
      </c>
    </row>
    <row r="509" spans="3:11" x14ac:dyDescent="0.2">
      <c r="C509" s="96" t="s">
        <v>1550</v>
      </c>
      <c r="D509" s="95">
        <v>44214</v>
      </c>
      <c r="E509" s="94" t="s">
        <v>1931</v>
      </c>
      <c r="J509" s="112">
        <v>1800</v>
      </c>
      <c r="K509" s="93">
        <v>47169.42</v>
      </c>
    </row>
    <row r="510" spans="3:11" x14ac:dyDescent="0.2">
      <c r="C510" s="96" t="s">
        <v>1546</v>
      </c>
      <c r="D510" s="95">
        <v>44214</v>
      </c>
      <c r="E510" s="94" t="s">
        <v>1930</v>
      </c>
      <c r="J510" s="112">
        <v>521.77</v>
      </c>
      <c r="K510" s="93">
        <v>46647.65</v>
      </c>
    </row>
    <row r="511" spans="3:11" x14ac:dyDescent="0.2">
      <c r="C511" s="96" t="s">
        <v>1545</v>
      </c>
      <c r="D511" s="95">
        <v>44214</v>
      </c>
      <c r="E511" s="94" t="s">
        <v>1929</v>
      </c>
      <c r="J511" s="112">
        <v>2800</v>
      </c>
      <c r="K511" s="93">
        <v>43847.65</v>
      </c>
    </row>
    <row r="512" spans="3:11" x14ac:dyDescent="0.2">
      <c r="C512" s="96" t="s">
        <v>211</v>
      </c>
      <c r="D512" s="95">
        <v>44215</v>
      </c>
      <c r="E512" s="94" t="s">
        <v>1928</v>
      </c>
      <c r="I512" s="93">
        <v>1.68</v>
      </c>
      <c r="K512" s="93">
        <v>43849.33</v>
      </c>
    </row>
    <row r="513" spans="3:11" x14ac:dyDescent="0.2">
      <c r="C513" s="96" t="s">
        <v>210</v>
      </c>
      <c r="D513" s="95">
        <v>44215</v>
      </c>
      <c r="E513" s="94" t="s">
        <v>1927</v>
      </c>
      <c r="I513" s="93">
        <v>3.36</v>
      </c>
      <c r="K513" s="93">
        <v>43852.69</v>
      </c>
    </row>
    <row r="514" spans="3:11" x14ac:dyDescent="0.2">
      <c r="C514" s="96" t="s">
        <v>209</v>
      </c>
      <c r="D514" s="95">
        <v>44215</v>
      </c>
      <c r="E514" s="94" t="s">
        <v>1926</v>
      </c>
      <c r="I514" s="93">
        <v>5.84</v>
      </c>
      <c r="K514" s="93">
        <v>43858.53</v>
      </c>
    </row>
    <row r="515" spans="3:11" x14ac:dyDescent="0.2">
      <c r="C515" s="96" t="s">
        <v>208</v>
      </c>
      <c r="D515" s="95">
        <v>44215</v>
      </c>
      <c r="E515" s="94" t="s">
        <v>1925</v>
      </c>
      <c r="I515" s="93">
        <v>2.02</v>
      </c>
      <c r="K515" s="93">
        <v>43860.55</v>
      </c>
    </row>
    <row r="516" spans="3:11" x14ac:dyDescent="0.2">
      <c r="C516" s="96" t="s">
        <v>202</v>
      </c>
      <c r="D516" s="95">
        <v>44215</v>
      </c>
      <c r="E516" s="94" t="s">
        <v>1924</v>
      </c>
      <c r="I516" s="93">
        <v>2</v>
      </c>
      <c r="K516" s="93">
        <v>43862.55</v>
      </c>
    </row>
    <row r="517" spans="3:11" x14ac:dyDescent="0.2">
      <c r="C517" s="96" t="s">
        <v>201</v>
      </c>
      <c r="D517" s="95">
        <v>44215</v>
      </c>
      <c r="E517" s="94" t="s">
        <v>1923</v>
      </c>
      <c r="I517" s="93">
        <v>9.76</v>
      </c>
      <c r="K517" s="93">
        <v>43872.31</v>
      </c>
    </row>
    <row r="518" spans="3:11" x14ac:dyDescent="0.2">
      <c r="C518" s="96" t="s">
        <v>200</v>
      </c>
      <c r="D518" s="95">
        <v>44215</v>
      </c>
      <c r="E518" s="94" t="s">
        <v>1922</v>
      </c>
      <c r="I518" s="93">
        <v>11.09</v>
      </c>
      <c r="K518" s="93">
        <v>43883.4</v>
      </c>
    </row>
    <row r="519" spans="3:11" x14ac:dyDescent="0.2">
      <c r="C519" s="96" t="s">
        <v>199</v>
      </c>
      <c r="D519" s="95">
        <v>44215</v>
      </c>
      <c r="E519" s="94" t="s">
        <v>1921</v>
      </c>
      <c r="I519" s="93">
        <v>1.8</v>
      </c>
      <c r="K519" s="93">
        <v>43885.2</v>
      </c>
    </row>
    <row r="520" spans="3:11" x14ac:dyDescent="0.2">
      <c r="C520" s="96" t="s">
        <v>198</v>
      </c>
      <c r="D520" s="95">
        <v>44215</v>
      </c>
      <c r="E520" s="94" t="s">
        <v>1920</v>
      </c>
      <c r="I520" s="93">
        <v>5.04</v>
      </c>
      <c r="K520" s="93">
        <v>43890.239999999998</v>
      </c>
    </row>
    <row r="521" spans="3:11" x14ac:dyDescent="0.2">
      <c r="C521" s="96" t="s">
        <v>207</v>
      </c>
      <c r="D521" s="95">
        <v>44215</v>
      </c>
      <c r="E521" s="94" t="s">
        <v>1919</v>
      </c>
      <c r="I521" s="93">
        <v>11.14</v>
      </c>
      <c r="K521" s="93">
        <v>43901.38</v>
      </c>
    </row>
    <row r="522" spans="3:11" x14ac:dyDescent="0.2">
      <c r="C522" s="96" t="s">
        <v>197</v>
      </c>
      <c r="D522" s="95">
        <v>44215</v>
      </c>
      <c r="E522" s="94" t="s">
        <v>1918</v>
      </c>
      <c r="I522" s="93">
        <v>0.09</v>
      </c>
      <c r="K522" s="93">
        <v>43901.47</v>
      </c>
    </row>
    <row r="523" spans="3:11" x14ac:dyDescent="0.2">
      <c r="C523" s="96" t="s">
        <v>206</v>
      </c>
      <c r="D523" s="95">
        <v>44215</v>
      </c>
      <c r="E523" s="94" t="s">
        <v>1917</v>
      </c>
      <c r="I523" s="93">
        <v>4.33</v>
      </c>
      <c r="K523" s="93">
        <v>43905.8</v>
      </c>
    </row>
    <row r="524" spans="3:11" x14ac:dyDescent="0.2">
      <c r="C524" s="96" t="s">
        <v>1916</v>
      </c>
      <c r="D524" s="95">
        <v>44215</v>
      </c>
      <c r="E524" s="94" t="s">
        <v>1915</v>
      </c>
      <c r="I524" s="93">
        <v>4.2</v>
      </c>
      <c r="K524" s="93">
        <v>43910</v>
      </c>
    </row>
    <row r="525" spans="3:11" x14ac:dyDescent="0.2">
      <c r="C525" s="96" t="s">
        <v>1914</v>
      </c>
      <c r="D525" s="95">
        <v>44215</v>
      </c>
      <c r="E525" s="94" t="s">
        <v>1913</v>
      </c>
      <c r="I525" s="93">
        <v>5.63</v>
      </c>
      <c r="K525" s="93">
        <v>43915.63</v>
      </c>
    </row>
    <row r="526" spans="3:11" x14ac:dyDescent="0.2">
      <c r="C526" s="96" t="s">
        <v>1912</v>
      </c>
      <c r="D526" s="95">
        <v>44215</v>
      </c>
      <c r="E526" s="94" t="s">
        <v>1911</v>
      </c>
      <c r="I526" s="93">
        <v>8.6199999999999992</v>
      </c>
      <c r="K526" s="93">
        <v>43924.25</v>
      </c>
    </row>
    <row r="527" spans="3:11" x14ac:dyDescent="0.2">
      <c r="C527" s="96" t="s">
        <v>1910</v>
      </c>
      <c r="D527" s="95">
        <v>44215</v>
      </c>
      <c r="E527" s="94" t="s">
        <v>1909</v>
      </c>
      <c r="I527" s="93">
        <v>15.3</v>
      </c>
      <c r="K527" s="93">
        <v>43939.55</v>
      </c>
    </row>
    <row r="528" spans="3:11" x14ac:dyDescent="0.2">
      <c r="C528" s="96" t="s">
        <v>1908</v>
      </c>
      <c r="D528" s="95">
        <v>44215</v>
      </c>
      <c r="E528" s="94" t="s">
        <v>1907</v>
      </c>
      <c r="I528" s="93">
        <v>3.65</v>
      </c>
      <c r="K528" s="93">
        <v>43943.199999999997</v>
      </c>
    </row>
    <row r="529" spans="3:11" x14ac:dyDescent="0.2">
      <c r="C529" s="96" t="s">
        <v>1906</v>
      </c>
      <c r="D529" s="95">
        <v>44215</v>
      </c>
      <c r="E529" s="94" t="s">
        <v>1905</v>
      </c>
      <c r="I529" s="93">
        <v>3.36</v>
      </c>
      <c r="K529" s="93">
        <v>43946.559999999998</v>
      </c>
    </row>
    <row r="530" spans="3:11" x14ac:dyDescent="0.2">
      <c r="C530" s="96" t="s">
        <v>196</v>
      </c>
      <c r="D530" s="95">
        <v>44215</v>
      </c>
      <c r="E530" s="94" t="s">
        <v>1904</v>
      </c>
      <c r="I530" s="93">
        <v>7.15</v>
      </c>
      <c r="K530" s="93">
        <v>43953.71</v>
      </c>
    </row>
    <row r="531" spans="3:11" x14ac:dyDescent="0.2">
      <c r="C531" s="96" t="s">
        <v>195</v>
      </c>
      <c r="D531" s="95">
        <v>44215</v>
      </c>
      <c r="E531" s="94" t="s">
        <v>1903</v>
      </c>
      <c r="I531" s="93">
        <v>14.38</v>
      </c>
      <c r="K531" s="93">
        <v>43968.09</v>
      </c>
    </row>
    <row r="532" spans="3:11" x14ac:dyDescent="0.2">
      <c r="C532" s="96" t="s">
        <v>194</v>
      </c>
      <c r="D532" s="95">
        <v>44216</v>
      </c>
      <c r="E532" s="94" t="s">
        <v>1902</v>
      </c>
      <c r="I532" s="93">
        <v>17.989999999999998</v>
      </c>
      <c r="K532" s="93">
        <v>43986.080000000002</v>
      </c>
    </row>
    <row r="533" spans="3:11" x14ac:dyDescent="0.2">
      <c r="C533" s="96" t="s">
        <v>1901</v>
      </c>
      <c r="D533" s="95">
        <v>44216</v>
      </c>
      <c r="E533" s="94" t="s">
        <v>1900</v>
      </c>
      <c r="I533" s="93">
        <v>8.61</v>
      </c>
      <c r="K533" s="93">
        <v>43994.69</v>
      </c>
    </row>
    <row r="534" spans="3:11" x14ac:dyDescent="0.2">
      <c r="C534" s="96" t="s">
        <v>193</v>
      </c>
      <c r="D534" s="95">
        <v>44216</v>
      </c>
      <c r="E534" s="94" t="s">
        <v>1899</v>
      </c>
      <c r="I534" s="93">
        <v>6.92</v>
      </c>
      <c r="K534" s="93">
        <v>44001.61</v>
      </c>
    </row>
    <row r="535" spans="3:11" x14ac:dyDescent="0.2">
      <c r="C535" s="96" t="s">
        <v>192</v>
      </c>
      <c r="D535" s="95">
        <v>44216</v>
      </c>
      <c r="E535" s="94" t="s">
        <v>1898</v>
      </c>
      <c r="I535" s="93">
        <v>1.94</v>
      </c>
      <c r="K535" s="93">
        <v>44003.55</v>
      </c>
    </row>
    <row r="536" spans="3:11" x14ac:dyDescent="0.2">
      <c r="C536" s="96" t="s">
        <v>1897</v>
      </c>
      <c r="D536" s="95">
        <v>44216</v>
      </c>
      <c r="E536" s="94" t="s">
        <v>1896</v>
      </c>
      <c r="I536" s="93">
        <v>5.73</v>
      </c>
      <c r="K536" s="93">
        <v>44009.279999999999</v>
      </c>
    </row>
    <row r="537" spans="3:11" x14ac:dyDescent="0.2">
      <c r="C537" s="96" t="s">
        <v>1895</v>
      </c>
      <c r="D537" s="95">
        <v>44216</v>
      </c>
      <c r="E537" s="94" t="s">
        <v>1894</v>
      </c>
      <c r="I537" s="93">
        <v>7.68</v>
      </c>
      <c r="K537" s="93">
        <v>44016.959999999999</v>
      </c>
    </row>
    <row r="538" spans="3:11" x14ac:dyDescent="0.2">
      <c r="C538" s="96" t="s">
        <v>191</v>
      </c>
      <c r="D538" s="95">
        <v>44216</v>
      </c>
      <c r="E538" s="94" t="s">
        <v>1893</v>
      </c>
      <c r="I538" s="93">
        <v>3.17</v>
      </c>
      <c r="K538" s="93">
        <v>44020.13</v>
      </c>
    </row>
    <row r="539" spans="3:11" x14ac:dyDescent="0.2">
      <c r="C539" s="96" t="s">
        <v>190</v>
      </c>
      <c r="D539" s="95">
        <v>44216</v>
      </c>
      <c r="E539" s="94" t="s">
        <v>1892</v>
      </c>
      <c r="I539" s="93">
        <v>4.92</v>
      </c>
      <c r="K539" s="93">
        <v>44025.05</v>
      </c>
    </row>
    <row r="540" spans="3:11" x14ac:dyDescent="0.2">
      <c r="C540" s="96" t="s">
        <v>1891</v>
      </c>
      <c r="D540" s="95">
        <v>44216</v>
      </c>
      <c r="E540" s="94" t="s">
        <v>1890</v>
      </c>
      <c r="I540" s="93">
        <v>25.14</v>
      </c>
      <c r="K540" s="93">
        <v>44050.19</v>
      </c>
    </row>
    <row r="541" spans="3:11" x14ac:dyDescent="0.2">
      <c r="C541" s="96" t="s">
        <v>1889</v>
      </c>
      <c r="D541" s="95">
        <v>44216</v>
      </c>
      <c r="E541" s="94" t="s">
        <v>1888</v>
      </c>
      <c r="I541" s="93">
        <v>22.3</v>
      </c>
      <c r="K541" s="93">
        <v>44072.49</v>
      </c>
    </row>
    <row r="542" spans="3:11" x14ac:dyDescent="0.2">
      <c r="C542" s="96" t="s">
        <v>1887</v>
      </c>
      <c r="D542" s="95">
        <v>44216</v>
      </c>
      <c r="E542" s="94" t="s">
        <v>1886</v>
      </c>
      <c r="I542" s="93">
        <v>6.35</v>
      </c>
      <c r="K542" s="93">
        <v>44078.84</v>
      </c>
    </row>
    <row r="543" spans="3:11" x14ac:dyDescent="0.2">
      <c r="C543" s="96" t="s">
        <v>1885</v>
      </c>
      <c r="D543" s="95">
        <v>44216</v>
      </c>
      <c r="E543" s="94" t="s">
        <v>1884</v>
      </c>
      <c r="I543" s="93">
        <v>8.67</v>
      </c>
      <c r="K543" s="93">
        <v>44087.51</v>
      </c>
    </row>
    <row r="544" spans="3:11" x14ac:dyDescent="0.2">
      <c r="C544" s="96" t="s">
        <v>1883</v>
      </c>
      <c r="D544" s="95">
        <v>44216</v>
      </c>
      <c r="E544" s="94" t="s">
        <v>1882</v>
      </c>
      <c r="I544" s="93">
        <v>3.91</v>
      </c>
      <c r="K544" s="93">
        <v>44091.42</v>
      </c>
    </row>
    <row r="545" spans="3:11" x14ac:dyDescent="0.2">
      <c r="C545" s="96" t="s">
        <v>1881</v>
      </c>
      <c r="D545" s="95">
        <v>44216</v>
      </c>
      <c r="E545" s="94" t="s">
        <v>1880</v>
      </c>
      <c r="I545" s="93">
        <v>2.83</v>
      </c>
      <c r="K545" s="93">
        <v>44094.25</v>
      </c>
    </row>
    <row r="546" spans="3:11" x14ac:dyDescent="0.2">
      <c r="C546" s="96" t="s">
        <v>1879</v>
      </c>
      <c r="D546" s="95">
        <v>44216</v>
      </c>
      <c r="E546" s="94" t="s">
        <v>1878</v>
      </c>
      <c r="I546" s="93">
        <v>3.71</v>
      </c>
      <c r="K546" s="93">
        <v>44097.96</v>
      </c>
    </row>
    <row r="547" spans="3:11" x14ac:dyDescent="0.2">
      <c r="C547" s="96" t="s">
        <v>189</v>
      </c>
      <c r="D547" s="95">
        <v>44217</v>
      </c>
      <c r="E547" s="94" t="s">
        <v>1877</v>
      </c>
      <c r="I547" s="93">
        <v>9</v>
      </c>
      <c r="K547" s="93">
        <v>44106.96</v>
      </c>
    </row>
    <row r="548" spans="3:11" x14ac:dyDescent="0.2">
      <c r="C548" s="96" t="s">
        <v>188</v>
      </c>
      <c r="D548" s="95">
        <v>44217</v>
      </c>
      <c r="E548" s="94" t="s">
        <v>1876</v>
      </c>
      <c r="I548" s="93">
        <v>1.88</v>
      </c>
      <c r="K548" s="93">
        <v>44108.84</v>
      </c>
    </row>
    <row r="549" spans="3:11" x14ac:dyDescent="0.2">
      <c r="C549" s="96" t="s">
        <v>187</v>
      </c>
      <c r="D549" s="95">
        <v>44217</v>
      </c>
      <c r="E549" s="94" t="s">
        <v>1875</v>
      </c>
      <c r="I549" s="93">
        <v>7.79</v>
      </c>
      <c r="K549" s="93">
        <v>44116.63</v>
      </c>
    </row>
    <row r="550" spans="3:11" x14ac:dyDescent="0.2">
      <c r="C550" s="96" t="s">
        <v>186</v>
      </c>
      <c r="D550" s="95">
        <v>44217</v>
      </c>
      <c r="E550" s="94" t="s">
        <v>1874</v>
      </c>
      <c r="I550" s="93">
        <v>7.6</v>
      </c>
      <c r="K550" s="93">
        <v>44124.23</v>
      </c>
    </row>
    <row r="551" spans="3:11" x14ac:dyDescent="0.2">
      <c r="C551" s="96" t="s">
        <v>185</v>
      </c>
      <c r="D551" s="95">
        <v>44217</v>
      </c>
      <c r="E551" s="94" t="s">
        <v>1873</v>
      </c>
      <c r="I551" s="93">
        <v>9.7899999999999991</v>
      </c>
      <c r="K551" s="93">
        <v>44134.02</v>
      </c>
    </row>
    <row r="552" spans="3:11" x14ac:dyDescent="0.2">
      <c r="C552" s="96" t="s">
        <v>184</v>
      </c>
      <c r="D552" s="95">
        <v>44217</v>
      </c>
      <c r="E552" s="94" t="s">
        <v>1872</v>
      </c>
      <c r="I552" s="93">
        <v>98.45</v>
      </c>
      <c r="K552" s="93">
        <v>44232.47</v>
      </c>
    </row>
    <row r="553" spans="3:11" x14ac:dyDescent="0.2">
      <c r="C553" s="96" t="s">
        <v>183</v>
      </c>
      <c r="D553" s="95">
        <v>44217</v>
      </c>
      <c r="E553" s="94" t="s">
        <v>1871</v>
      </c>
      <c r="I553" s="93">
        <v>13.48</v>
      </c>
      <c r="K553" s="93">
        <v>44245.95</v>
      </c>
    </row>
    <row r="554" spans="3:11" x14ac:dyDescent="0.2">
      <c r="C554" s="96" t="s">
        <v>182</v>
      </c>
      <c r="D554" s="95">
        <v>44217</v>
      </c>
      <c r="E554" s="94" t="s">
        <v>1870</v>
      </c>
      <c r="I554" s="93">
        <v>5.28</v>
      </c>
      <c r="K554" s="93">
        <v>44251.23</v>
      </c>
    </row>
    <row r="555" spans="3:11" x14ac:dyDescent="0.2">
      <c r="C555" s="96" t="s">
        <v>181</v>
      </c>
      <c r="D555" s="95">
        <v>44217</v>
      </c>
      <c r="E555" s="94" t="s">
        <v>1869</v>
      </c>
      <c r="I555" s="93">
        <v>2.52</v>
      </c>
      <c r="K555" s="93">
        <v>44253.75</v>
      </c>
    </row>
    <row r="556" spans="3:11" x14ac:dyDescent="0.2">
      <c r="C556" s="96" t="s">
        <v>180</v>
      </c>
      <c r="D556" s="95">
        <v>44217</v>
      </c>
      <c r="E556" s="94" t="s">
        <v>1868</v>
      </c>
      <c r="I556" s="93">
        <v>2.64</v>
      </c>
      <c r="K556" s="93">
        <v>44256.39</v>
      </c>
    </row>
    <row r="557" spans="3:11" x14ac:dyDescent="0.2">
      <c r="C557" s="96" t="s">
        <v>179</v>
      </c>
      <c r="D557" s="95">
        <v>44217</v>
      </c>
      <c r="E557" s="94" t="s">
        <v>1867</v>
      </c>
      <c r="I557" s="93">
        <v>38.39</v>
      </c>
      <c r="K557" s="93">
        <v>44294.78</v>
      </c>
    </row>
    <row r="558" spans="3:11" x14ac:dyDescent="0.2">
      <c r="C558" s="96" t="s">
        <v>178</v>
      </c>
      <c r="D558" s="95">
        <v>44217</v>
      </c>
      <c r="E558" s="94" t="s">
        <v>1866</v>
      </c>
      <c r="I558" s="93">
        <v>6</v>
      </c>
      <c r="K558" s="93">
        <v>44300.78</v>
      </c>
    </row>
    <row r="559" spans="3:11" x14ac:dyDescent="0.2">
      <c r="C559" s="96" t="s">
        <v>177</v>
      </c>
      <c r="D559" s="95">
        <v>44217</v>
      </c>
      <c r="E559" s="94" t="s">
        <v>1865</v>
      </c>
      <c r="I559" s="93">
        <v>9.26</v>
      </c>
      <c r="K559" s="93">
        <v>44310.04</v>
      </c>
    </row>
    <row r="560" spans="3:11" x14ac:dyDescent="0.2">
      <c r="C560" s="96" t="s">
        <v>176</v>
      </c>
      <c r="D560" s="95">
        <v>44217</v>
      </c>
      <c r="E560" s="94" t="s">
        <v>1864</v>
      </c>
      <c r="I560" s="93">
        <v>3.27</v>
      </c>
      <c r="K560" s="93">
        <v>44313.31</v>
      </c>
    </row>
    <row r="561" spans="3:11" x14ac:dyDescent="0.2">
      <c r="C561" s="96" t="s">
        <v>166</v>
      </c>
      <c r="D561" s="95">
        <v>44217</v>
      </c>
      <c r="E561" s="94" t="s">
        <v>1863</v>
      </c>
      <c r="I561" s="93">
        <v>20.96</v>
      </c>
      <c r="K561" s="93">
        <v>44334.27</v>
      </c>
    </row>
    <row r="562" spans="3:11" x14ac:dyDescent="0.2">
      <c r="C562" s="96" t="s">
        <v>165</v>
      </c>
      <c r="D562" s="95">
        <v>44217</v>
      </c>
      <c r="E562" s="94" t="s">
        <v>1862</v>
      </c>
      <c r="I562" s="93">
        <v>8.16</v>
      </c>
      <c r="K562" s="93">
        <v>44342.43</v>
      </c>
    </row>
    <row r="563" spans="3:11" x14ac:dyDescent="0.2">
      <c r="C563" s="96" t="s">
        <v>164</v>
      </c>
      <c r="D563" s="95">
        <v>44217</v>
      </c>
      <c r="E563" s="94" t="s">
        <v>1861</v>
      </c>
      <c r="I563" s="93">
        <v>2.17</v>
      </c>
      <c r="K563" s="93">
        <v>44344.6</v>
      </c>
    </row>
    <row r="564" spans="3:11" x14ac:dyDescent="0.2">
      <c r="C564" s="96" t="s">
        <v>163</v>
      </c>
      <c r="D564" s="95">
        <v>44217</v>
      </c>
      <c r="E564" s="94" t="s">
        <v>1860</v>
      </c>
      <c r="I564" s="93">
        <v>1.98</v>
      </c>
      <c r="K564" s="93">
        <v>44346.58</v>
      </c>
    </row>
    <row r="565" spans="3:11" x14ac:dyDescent="0.2">
      <c r="C565" s="96" t="s">
        <v>162</v>
      </c>
      <c r="D565" s="95">
        <v>44217</v>
      </c>
      <c r="E565" s="94" t="s">
        <v>1859</v>
      </c>
      <c r="I565" s="93">
        <v>6.62</v>
      </c>
      <c r="K565" s="93">
        <v>44353.2</v>
      </c>
    </row>
    <row r="566" spans="3:11" x14ac:dyDescent="0.2">
      <c r="C566" s="96" t="s">
        <v>161</v>
      </c>
      <c r="D566" s="95">
        <v>44217</v>
      </c>
      <c r="E566" s="94" t="s">
        <v>1858</v>
      </c>
      <c r="I566" s="93">
        <v>1.72</v>
      </c>
      <c r="K566" s="93">
        <v>44354.92</v>
      </c>
    </row>
    <row r="567" spans="3:11" x14ac:dyDescent="0.2">
      <c r="C567" s="96" t="s">
        <v>160</v>
      </c>
      <c r="D567" s="95">
        <v>44217</v>
      </c>
      <c r="E567" s="94" t="s">
        <v>1857</v>
      </c>
      <c r="I567" s="93">
        <v>60.36</v>
      </c>
      <c r="K567" s="93">
        <v>44415.28</v>
      </c>
    </row>
    <row r="568" spans="3:11" x14ac:dyDescent="0.2">
      <c r="C568" s="96" t="s">
        <v>159</v>
      </c>
      <c r="D568" s="95">
        <v>44217</v>
      </c>
      <c r="E568" s="94" t="s">
        <v>1856</v>
      </c>
      <c r="I568" s="93">
        <v>10</v>
      </c>
      <c r="K568" s="93">
        <v>44425.279999999999</v>
      </c>
    </row>
    <row r="569" spans="3:11" x14ac:dyDescent="0.2">
      <c r="C569" s="96" t="s">
        <v>155</v>
      </c>
      <c r="D569" s="95">
        <v>44217</v>
      </c>
      <c r="E569" s="94" t="s">
        <v>1855</v>
      </c>
      <c r="I569" s="93">
        <v>3.64</v>
      </c>
      <c r="K569" s="93">
        <v>44428.92</v>
      </c>
    </row>
    <row r="570" spans="3:11" x14ac:dyDescent="0.2">
      <c r="C570" s="96" t="s">
        <v>157</v>
      </c>
      <c r="D570" s="95">
        <v>44217</v>
      </c>
      <c r="E570" s="94" t="s">
        <v>1854</v>
      </c>
      <c r="I570" s="93">
        <v>4.67</v>
      </c>
      <c r="K570" s="93">
        <v>44433.59</v>
      </c>
    </row>
    <row r="571" spans="3:11" x14ac:dyDescent="0.2">
      <c r="C571" s="96" t="s">
        <v>1853</v>
      </c>
      <c r="D571" s="95">
        <v>44218</v>
      </c>
      <c r="E571" s="94" t="s">
        <v>1852</v>
      </c>
      <c r="I571" s="93">
        <v>12</v>
      </c>
      <c r="K571" s="93">
        <v>44445.59</v>
      </c>
    </row>
    <row r="572" spans="3:11" x14ac:dyDescent="0.2">
      <c r="C572" s="96" t="s">
        <v>1851</v>
      </c>
      <c r="D572" s="95">
        <v>44218</v>
      </c>
      <c r="E572" s="94" t="s">
        <v>1850</v>
      </c>
      <c r="I572" s="93">
        <v>12.23</v>
      </c>
      <c r="K572" s="93">
        <v>44457.82</v>
      </c>
    </row>
    <row r="573" spans="3:11" x14ac:dyDescent="0.2">
      <c r="C573" s="96" t="s">
        <v>1849</v>
      </c>
      <c r="D573" s="95">
        <v>44218</v>
      </c>
      <c r="E573" s="94" t="s">
        <v>1848</v>
      </c>
      <c r="I573" s="93">
        <v>28.98</v>
      </c>
      <c r="K573" s="93">
        <v>44486.8</v>
      </c>
    </row>
    <row r="574" spans="3:11" x14ac:dyDescent="0.2">
      <c r="C574" s="96" t="s">
        <v>1847</v>
      </c>
      <c r="D574" s="95">
        <v>44218</v>
      </c>
      <c r="E574" s="94" t="s">
        <v>1846</v>
      </c>
      <c r="I574" s="93">
        <v>5.04</v>
      </c>
      <c r="K574" s="93">
        <v>44491.839999999997</v>
      </c>
    </row>
    <row r="575" spans="3:11" x14ac:dyDescent="0.2">
      <c r="C575" s="96" t="s">
        <v>1845</v>
      </c>
      <c r="D575" s="95">
        <v>44218</v>
      </c>
      <c r="E575" s="94" t="s">
        <v>1844</v>
      </c>
      <c r="I575" s="93">
        <v>5.31</v>
      </c>
      <c r="K575" s="93">
        <v>44497.15</v>
      </c>
    </row>
    <row r="576" spans="3:11" x14ac:dyDescent="0.2">
      <c r="C576" s="96" t="s">
        <v>154</v>
      </c>
      <c r="D576" s="95">
        <v>44218</v>
      </c>
      <c r="E576" s="94" t="s">
        <v>1843</v>
      </c>
      <c r="I576" s="93">
        <v>5.04</v>
      </c>
      <c r="K576" s="93">
        <v>44502.19</v>
      </c>
    </row>
    <row r="577" spans="3:11" x14ac:dyDescent="0.2">
      <c r="C577" s="96" t="s">
        <v>175</v>
      </c>
      <c r="D577" s="95">
        <v>44219</v>
      </c>
      <c r="E577" s="94" t="s">
        <v>1842</v>
      </c>
      <c r="I577" s="93">
        <v>5.04</v>
      </c>
      <c r="K577" s="93">
        <v>44507.23</v>
      </c>
    </row>
    <row r="578" spans="3:11" x14ac:dyDescent="0.2">
      <c r="C578" s="96" t="s">
        <v>174</v>
      </c>
      <c r="D578" s="95">
        <v>44219</v>
      </c>
      <c r="E578" s="94" t="s">
        <v>1841</v>
      </c>
      <c r="I578" s="93">
        <v>4.6500000000000004</v>
      </c>
      <c r="K578" s="93">
        <v>44511.88</v>
      </c>
    </row>
    <row r="579" spans="3:11" x14ac:dyDescent="0.2">
      <c r="C579" s="96" t="s">
        <v>173</v>
      </c>
      <c r="D579" s="95">
        <v>44219</v>
      </c>
      <c r="E579" s="94" t="s">
        <v>1840</v>
      </c>
      <c r="I579" s="93">
        <v>19.43</v>
      </c>
      <c r="K579" s="93">
        <v>44531.31</v>
      </c>
    </row>
    <row r="580" spans="3:11" x14ac:dyDescent="0.2">
      <c r="C580" s="96" t="s">
        <v>172</v>
      </c>
      <c r="D580" s="95">
        <v>44219</v>
      </c>
      <c r="E580" s="94" t="s">
        <v>1839</v>
      </c>
      <c r="I580" s="93">
        <v>6.32</v>
      </c>
      <c r="K580" s="93">
        <v>44537.63</v>
      </c>
    </row>
    <row r="581" spans="3:11" x14ac:dyDescent="0.2">
      <c r="C581" s="96" t="s">
        <v>171</v>
      </c>
      <c r="D581" s="95">
        <v>44219</v>
      </c>
      <c r="E581" s="94" t="s">
        <v>1838</v>
      </c>
      <c r="I581" s="93">
        <v>1.68</v>
      </c>
      <c r="K581" s="93">
        <v>44539.31</v>
      </c>
    </row>
    <row r="582" spans="3:11" x14ac:dyDescent="0.2">
      <c r="C582" s="96" t="s">
        <v>170</v>
      </c>
      <c r="D582" s="95">
        <v>44219</v>
      </c>
      <c r="E582" s="94" t="s">
        <v>1837</v>
      </c>
      <c r="I582" s="93">
        <v>5.05</v>
      </c>
      <c r="K582" s="93">
        <v>44544.36</v>
      </c>
    </row>
    <row r="583" spans="3:11" x14ac:dyDescent="0.2">
      <c r="C583" s="96" t="s">
        <v>1836</v>
      </c>
      <c r="D583" s="95">
        <v>44219</v>
      </c>
      <c r="E583" s="94" t="s">
        <v>1835</v>
      </c>
      <c r="I583" s="93">
        <v>17.73</v>
      </c>
      <c r="K583" s="93">
        <v>44562.09</v>
      </c>
    </row>
    <row r="584" spans="3:11" x14ac:dyDescent="0.2">
      <c r="C584" s="96" t="s">
        <v>1834</v>
      </c>
      <c r="D584" s="95">
        <v>44219</v>
      </c>
      <c r="E584" s="94" t="s">
        <v>1833</v>
      </c>
      <c r="I584" s="93">
        <v>1.68</v>
      </c>
      <c r="K584" s="93">
        <v>44563.77</v>
      </c>
    </row>
    <row r="585" spans="3:11" x14ac:dyDescent="0.2">
      <c r="C585" s="96" t="s">
        <v>1832</v>
      </c>
      <c r="D585" s="95">
        <v>44220</v>
      </c>
      <c r="E585" s="94" t="s">
        <v>1831</v>
      </c>
      <c r="I585" s="93">
        <v>5.16</v>
      </c>
      <c r="K585" s="93">
        <v>44568.93</v>
      </c>
    </row>
    <row r="586" spans="3:11" x14ac:dyDescent="0.2">
      <c r="C586" s="96" t="s">
        <v>1830</v>
      </c>
      <c r="D586" s="95">
        <v>44220</v>
      </c>
      <c r="E586" s="94" t="s">
        <v>1829</v>
      </c>
      <c r="I586" s="93">
        <v>3.56</v>
      </c>
      <c r="K586" s="93">
        <v>44572.49</v>
      </c>
    </row>
    <row r="587" spans="3:11" x14ac:dyDescent="0.2">
      <c r="C587" s="96" t="s">
        <v>1828</v>
      </c>
      <c r="D587" s="95">
        <v>44220</v>
      </c>
      <c r="E587" s="94" t="s">
        <v>1827</v>
      </c>
      <c r="I587" s="93">
        <v>4.07</v>
      </c>
      <c r="K587" s="93">
        <v>44576.56</v>
      </c>
    </row>
    <row r="588" spans="3:11" x14ac:dyDescent="0.2">
      <c r="C588" s="96" t="s">
        <v>153</v>
      </c>
      <c r="D588" s="95">
        <v>44220</v>
      </c>
      <c r="E588" s="94" t="s">
        <v>1826</v>
      </c>
      <c r="I588" s="93">
        <v>48.82</v>
      </c>
      <c r="K588" s="93">
        <v>44625.38</v>
      </c>
    </row>
    <row r="589" spans="3:11" x14ac:dyDescent="0.2">
      <c r="C589" s="96" t="s">
        <v>169</v>
      </c>
      <c r="D589" s="95">
        <v>44220</v>
      </c>
      <c r="E589" s="94" t="s">
        <v>1825</v>
      </c>
      <c r="I589" s="93">
        <v>5.12</v>
      </c>
      <c r="K589" s="93">
        <v>44630.5</v>
      </c>
    </row>
    <row r="590" spans="3:11" x14ac:dyDescent="0.2">
      <c r="C590" s="96" t="s">
        <v>168</v>
      </c>
      <c r="D590" s="95">
        <v>44220</v>
      </c>
      <c r="E590" s="94" t="s">
        <v>1824</v>
      </c>
      <c r="I590" s="93">
        <v>16.059999999999999</v>
      </c>
      <c r="K590" s="93">
        <v>44646.559999999998</v>
      </c>
    </row>
    <row r="591" spans="3:11" x14ac:dyDescent="0.2">
      <c r="C591" s="96" t="s">
        <v>167</v>
      </c>
      <c r="D591" s="95">
        <v>44220</v>
      </c>
      <c r="E591" s="94" t="s">
        <v>1823</v>
      </c>
      <c r="I591" s="93">
        <v>1.68</v>
      </c>
      <c r="K591" s="93">
        <v>44648.24</v>
      </c>
    </row>
    <row r="592" spans="3:11" x14ac:dyDescent="0.2">
      <c r="C592" s="96" t="s">
        <v>152</v>
      </c>
      <c r="D592" s="95">
        <v>44220</v>
      </c>
      <c r="E592" s="94" t="s">
        <v>1822</v>
      </c>
      <c r="I592" s="93">
        <v>5.34</v>
      </c>
      <c r="K592" s="93">
        <v>44653.58</v>
      </c>
    </row>
    <row r="593" spans="3:11" x14ac:dyDescent="0.2">
      <c r="C593" s="96" t="s">
        <v>1821</v>
      </c>
      <c r="D593" s="95">
        <v>44220</v>
      </c>
      <c r="E593" s="94" t="s">
        <v>1820</v>
      </c>
      <c r="I593" s="93">
        <v>6.11</v>
      </c>
      <c r="K593" s="93">
        <v>44659.69</v>
      </c>
    </row>
    <row r="594" spans="3:11" x14ac:dyDescent="0.2">
      <c r="C594" s="96" t="s">
        <v>1819</v>
      </c>
      <c r="D594" s="95">
        <v>44220</v>
      </c>
      <c r="E594" s="94" t="s">
        <v>1818</v>
      </c>
      <c r="I594" s="93">
        <v>5.43</v>
      </c>
      <c r="K594" s="93">
        <v>44665.120000000003</v>
      </c>
    </row>
    <row r="595" spans="3:11" x14ac:dyDescent="0.2">
      <c r="C595" s="96" t="s">
        <v>1817</v>
      </c>
      <c r="D595" s="95">
        <v>44220</v>
      </c>
      <c r="E595" s="94" t="s">
        <v>1816</v>
      </c>
      <c r="I595" s="93">
        <v>6.29</v>
      </c>
      <c r="K595" s="93">
        <v>44671.41</v>
      </c>
    </row>
    <row r="596" spans="3:11" x14ac:dyDescent="0.2">
      <c r="C596" s="96" t="s">
        <v>151</v>
      </c>
      <c r="D596" s="95">
        <v>44220</v>
      </c>
      <c r="E596" s="94" t="s">
        <v>1815</v>
      </c>
      <c r="I596" s="93">
        <v>7.9</v>
      </c>
      <c r="K596" s="93">
        <v>44679.31</v>
      </c>
    </row>
    <row r="597" spans="3:11" x14ac:dyDescent="0.2">
      <c r="C597" s="96" t="s">
        <v>1814</v>
      </c>
      <c r="D597" s="95">
        <v>44221</v>
      </c>
      <c r="E597" s="94" t="s">
        <v>1813</v>
      </c>
      <c r="I597" s="93">
        <v>9203.6</v>
      </c>
      <c r="K597" s="93">
        <v>53882.91</v>
      </c>
    </row>
    <row r="598" spans="3:11" x14ac:dyDescent="0.2">
      <c r="C598" s="96" t="s">
        <v>150</v>
      </c>
      <c r="D598" s="95">
        <v>44221</v>
      </c>
      <c r="E598" s="94" t="s">
        <v>1812</v>
      </c>
      <c r="I598" s="93">
        <v>6</v>
      </c>
      <c r="K598" s="93">
        <v>53888.91</v>
      </c>
    </row>
    <row r="599" spans="3:11" x14ac:dyDescent="0.2">
      <c r="C599" s="96" t="s">
        <v>1811</v>
      </c>
      <c r="D599" s="95">
        <v>44221</v>
      </c>
      <c r="E599" s="94" t="s">
        <v>1810</v>
      </c>
      <c r="I599" s="93">
        <v>5.97</v>
      </c>
      <c r="K599" s="93">
        <v>53894.879999999997</v>
      </c>
    </row>
    <row r="600" spans="3:11" x14ac:dyDescent="0.2">
      <c r="C600" s="96" t="s">
        <v>1809</v>
      </c>
      <c r="D600" s="95">
        <v>44221</v>
      </c>
      <c r="E600" s="94" t="s">
        <v>1808</v>
      </c>
      <c r="I600" s="93">
        <v>1.71</v>
      </c>
      <c r="K600" s="93">
        <v>53896.59</v>
      </c>
    </row>
    <row r="601" spans="3:11" x14ac:dyDescent="0.2">
      <c r="C601" s="96" t="s">
        <v>1807</v>
      </c>
      <c r="D601" s="95">
        <v>44221</v>
      </c>
      <c r="E601" s="94" t="s">
        <v>1806</v>
      </c>
      <c r="I601" s="93">
        <v>5.45</v>
      </c>
      <c r="K601" s="93">
        <v>53902.04</v>
      </c>
    </row>
    <row r="602" spans="3:11" x14ac:dyDescent="0.2">
      <c r="C602" s="96" t="s">
        <v>1805</v>
      </c>
      <c r="D602" s="95">
        <v>44221</v>
      </c>
      <c r="E602" s="94" t="s">
        <v>1804</v>
      </c>
      <c r="I602" s="93">
        <v>6.73</v>
      </c>
      <c r="K602" s="93">
        <v>53908.77</v>
      </c>
    </row>
    <row r="603" spans="3:11" x14ac:dyDescent="0.2">
      <c r="C603" s="96" t="s">
        <v>1803</v>
      </c>
      <c r="D603" s="95">
        <v>44221</v>
      </c>
      <c r="E603" s="94" t="s">
        <v>1802</v>
      </c>
      <c r="I603" s="93">
        <v>44.03</v>
      </c>
      <c r="K603" s="93">
        <v>53952.800000000003</v>
      </c>
    </row>
    <row r="604" spans="3:11" x14ac:dyDescent="0.2">
      <c r="C604" s="96" t="s">
        <v>1801</v>
      </c>
      <c r="D604" s="95">
        <v>44221</v>
      </c>
      <c r="E604" s="94" t="s">
        <v>1800</v>
      </c>
      <c r="I604" s="93">
        <v>0.19</v>
      </c>
      <c r="K604" s="93">
        <v>53952.99</v>
      </c>
    </row>
    <row r="605" spans="3:11" x14ac:dyDescent="0.2">
      <c r="C605" s="96" t="s">
        <v>1799</v>
      </c>
      <c r="D605" s="95">
        <v>44221</v>
      </c>
      <c r="E605" s="94" t="s">
        <v>1798</v>
      </c>
      <c r="I605" s="93">
        <v>2.71</v>
      </c>
      <c r="K605" s="93">
        <v>53955.7</v>
      </c>
    </row>
    <row r="606" spans="3:11" x14ac:dyDescent="0.2">
      <c r="C606" s="96" t="s">
        <v>1797</v>
      </c>
      <c r="D606" s="95">
        <v>44221</v>
      </c>
      <c r="E606" s="94" t="s">
        <v>1796</v>
      </c>
      <c r="I606" s="93">
        <v>1.68</v>
      </c>
      <c r="K606" s="93">
        <v>53957.38</v>
      </c>
    </row>
    <row r="607" spans="3:11" x14ac:dyDescent="0.2">
      <c r="C607" s="96" t="s">
        <v>1795</v>
      </c>
      <c r="D607" s="95">
        <v>44221</v>
      </c>
      <c r="E607" s="94" t="s">
        <v>1794</v>
      </c>
      <c r="I607" s="93">
        <v>4.28</v>
      </c>
      <c r="K607" s="93">
        <v>53961.66</v>
      </c>
    </row>
    <row r="608" spans="3:11" x14ac:dyDescent="0.2">
      <c r="C608" s="96" t="s">
        <v>1793</v>
      </c>
      <c r="D608" s="95">
        <v>44221</v>
      </c>
      <c r="E608" s="94" t="s">
        <v>1792</v>
      </c>
      <c r="I608" s="93">
        <v>16.760000000000002</v>
      </c>
      <c r="K608" s="93">
        <v>53978.42</v>
      </c>
    </row>
    <row r="609" spans="3:11" x14ac:dyDescent="0.2">
      <c r="C609" s="96" t="s">
        <v>1791</v>
      </c>
      <c r="D609" s="95">
        <v>44221</v>
      </c>
      <c r="E609" s="94" t="s">
        <v>1790</v>
      </c>
      <c r="I609" s="93">
        <v>7.33</v>
      </c>
      <c r="K609" s="93">
        <v>53985.75</v>
      </c>
    </row>
    <row r="610" spans="3:11" x14ac:dyDescent="0.2">
      <c r="C610" s="96" t="s">
        <v>1789</v>
      </c>
      <c r="D610" s="95">
        <v>44221</v>
      </c>
      <c r="E610" s="94" t="s">
        <v>1788</v>
      </c>
      <c r="I610" s="93">
        <v>25.15</v>
      </c>
      <c r="K610" s="93">
        <v>54010.9</v>
      </c>
    </row>
    <row r="611" spans="3:11" x14ac:dyDescent="0.2">
      <c r="C611" s="96" t="s">
        <v>1787</v>
      </c>
      <c r="D611" s="95">
        <v>44221</v>
      </c>
      <c r="E611" s="94" t="s">
        <v>1786</v>
      </c>
      <c r="I611" s="93">
        <v>1.68</v>
      </c>
      <c r="K611" s="93">
        <v>54012.58</v>
      </c>
    </row>
    <row r="612" spans="3:11" x14ac:dyDescent="0.2">
      <c r="C612" s="96" t="s">
        <v>1785</v>
      </c>
      <c r="D612" s="95">
        <v>44221</v>
      </c>
      <c r="E612" s="94" t="s">
        <v>1784</v>
      </c>
      <c r="I612" s="93">
        <v>17.34</v>
      </c>
      <c r="K612" s="93">
        <v>54029.919999999998</v>
      </c>
    </row>
    <row r="613" spans="3:11" x14ac:dyDescent="0.2">
      <c r="C613" s="96" t="s">
        <v>1783</v>
      </c>
      <c r="D613" s="95">
        <v>44221</v>
      </c>
      <c r="E613" s="94" t="s">
        <v>1782</v>
      </c>
      <c r="I613" s="93">
        <v>20.440000000000001</v>
      </c>
      <c r="K613" s="93">
        <v>54050.36</v>
      </c>
    </row>
    <row r="614" spans="3:11" x14ac:dyDescent="0.2">
      <c r="C614" s="96" t="s">
        <v>1781</v>
      </c>
      <c r="D614" s="95">
        <v>44221</v>
      </c>
      <c r="E614" s="94" t="s">
        <v>1780</v>
      </c>
      <c r="I614" s="93">
        <v>54.38</v>
      </c>
      <c r="K614" s="93">
        <v>54104.74</v>
      </c>
    </row>
    <row r="615" spans="3:11" x14ac:dyDescent="0.2">
      <c r="C615" s="96" t="s">
        <v>1779</v>
      </c>
      <c r="D615" s="95">
        <v>44221</v>
      </c>
      <c r="E615" s="94" t="s">
        <v>1778</v>
      </c>
      <c r="I615" s="93">
        <v>1.77</v>
      </c>
      <c r="K615" s="93">
        <v>54106.51</v>
      </c>
    </row>
    <row r="616" spans="3:11" x14ac:dyDescent="0.2">
      <c r="C616" s="96" t="s">
        <v>1777</v>
      </c>
      <c r="D616" s="95">
        <v>44221</v>
      </c>
      <c r="E616" s="94" t="s">
        <v>1776</v>
      </c>
      <c r="I616" s="93">
        <v>2.13</v>
      </c>
      <c r="K616" s="93">
        <v>54108.639999999999</v>
      </c>
    </row>
    <row r="617" spans="3:11" x14ac:dyDescent="0.2">
      <c r="C617" s="96" t="s">
        <v>1775</v>
      </c>
      <c r="D617" s="95">
        <v>44221</v>
      </c>
      <c r="E617" s="94" t="s">
        <v>1774</v>
      </c>
      <c r="I617" s="93">
        <v>5.04</v>
      </c>
      <c r="K617" s="93">
        <v>54113.68</v>
      </c>
    </row>
    <row r="618" spans="3:11" x14ac:dyDescent="0.2">
      <c r="C618" s="96" t="s">
        <v>130</v>
      </c>
      <c r="D618" s="95">
        <v>44221</v>
      </c>
      <c r="E618" s="94" t="s">
        <v>1773</v>
      </c>
      <c r="I618" s="93">
        <v>8.3800000000000008</v>
      </c>
      <c r="K618" s="93">
        <v>54122.06</v>
      </c>
    </row>
    <row r="619" spans="3:11" x14ac:dyDescent="0.2">
      <c r="C619" s="96" t="s">
        <v>1772</v>
      </c>
      <c r="D619" s="95">
        <v>44221</v>
      </c>
      <c r="E619" s="94" t="s">
        <v>1771</v>
      </c>
      <c r="I619" s="93">
        <v>2.12</v>
      </c>
      <c r="K619" s="93">
        <v>54124.18</v>
      </c>
    </row>
    <row r="620" spans="3:11" x14ac:dyDescent="0.2">
      <c r="C620" s="96" t="s">
        <v>1770</v>
      </c>
      <c r="D620" s="95">
        <v>44221</v>
      </c>
      <c r="E620" s="94" t="s">
        <v>1769</v>
      </c>
      <c r="I620" s="93">
        <v>18.96</v>
      </c>
      <c r="K620" s="93">
        <v>54143.14</v>
      </c>
    </row>
    <row r="621" spans="3:11" x14ac:dyDescent="0.2">
      <c r="C621" s="96" t="s">
        <v>1768</v>
      </c>
      <c r="D621" s="95">
        <v>44221</v>
      </c>
      <c r="E621" s="94" t="s">
        <v>1767</v>
      </c>
      <c r="I621" s="93">
        <v>16.760000000000002</v>
      </c>
      <c r="K621" s="93">
        <v>54159.9</v>
      </c>
    </row>
    <row r="622" spans="3:11" x14ac:dyDescent="0.2">
      <c r="C622" s="96" t="s">
        <v>1766</v>
      </c>
      <c r="D622" s="95">
        <v>44221</v>
      </c>
      <c r="E622" s="94" t="s">
        <v>1765</v>
      </c>
      <c r="I622" s="93">
        <v>7.68</v>
      </c>
      <c r="K622" s="93">
        <v>54167.58</v>
      </c>
    </row>
    <row r="623" spans="3:11" x14ac:dyDescent="0.2">
      <c r="C623" s="96" t="s">
        <v>148</v>
      </c>
      <c r="D623" s="95">
        <v>44221</v>
      </c>
      <c r="E623" s="94" t="s">
        <v>1764</v>
      </c>
      <c r="I623" s="93">
        <v>17.489999999999998</v>
      </c>
      <c r="K623" s="93">
        <v>54185.07</v>
      </c>
    </row>
    <row r="624" spans="3:11" x14ac:dyDescent="0.2">
      <c r="C624" s="96" t="s">
        <v>147</v>
      </c>
      <c r="D624" s="95">
        <v>44221</v>
      </c>
      <c r="E624" s="94" t="s">
        <v>1763</v>
      </c>
      <c r="I624" s="93">
        <v>4.13</v>
      </c>
      <c r="K624" s="93">
        <v>54189.2</v>
      </c>
    </row>
    <row r="625" spans="3:11" x14ac:dyDescent="0.2">
      <c r="C625" s="96" t="s">
        <v>146</v>
      </c>
      <c r="D625" s="95">
        <v>44221</v>
      </c>
      <c r="E625" s="94" t="s">
        <v>1762</v>
      </c>
      <c r="I625" s="93">
        <v>4.88</v>
      </c>
      <c r="K625" s="93">
        <v>54194.080000000002</v>
      </c>
    </row>
    <row r="626" spans="3:11" x14ac:dyDescent="0.2">
      <c r="C626" s="96" t="s">
        <v>145</v>
      </c>
      <c r="D626" s="95">
        <v>44221</v>
      </c>
      <c r="E626" s="94" t="s">
        <v>1761</v>
      </c>
      <c r="I626" s="93">
        <v>10.89</v>
      </c>
      <c r="K626" s="93">
        <v>54204.97</v>
      </c>
    </row>
    <row r="627" spans="3:11" x14ac:dyDescent="0.2">
      <c r="C627" s="96" t="s">
        <v>144</v>
      </c>
      <c r="D627" s="95">
        <v>44221</v>
      </c>
      <c r="E627" s="94" t="s">
        <v>1760</v>
      </c>
      <c r="I627" s="93">
        <v>1.68</v>
      </c>
      <c r="K627" s="93">
        <v>54206.65</v>
      </c>
    </row>
    <row r="628" spans="3:11" x14ac:dyDescent="0.2">
      <c r="C628" s="96" t="s">
        <v>143</v>
      </c>
      <c r="D628" s="95">
        <v>44221</v>
      </c>
      <c r="E628" s="94" t="s">
        <v>1759</v>
      </c>
      <c r="I628" s="93">
        <v>4.24</v>
      </c>
      <c r="K628" s="93">
        <v>54210.89</v>
      </c>
    </row>
    <row r="629" spans="3:11" x14ac:dyDescent="0.2">
      <c r="C629" s="96" t="s">
        <v>142</v>
      </c>
      <c r="D629" s="95">
        <v>44221</v>
      </c>
      <c r="E629" s="94" t="s">
        <v>1758</v>
      </c>
      <c r="I629" s="93">
        <v>1.68</v>
      </c>
      <c r="K629" s="93">
        <v>54212.57</v>
      </c>
    </row>
    <row r="630" spans="3:11" x14ac:dyDescent="0.2">
      <c r="C630" s="96" t="s">
        <v>141</v>
      </c>
      <c r="D630" s="95">
        <v>44221</v>
      </c>
      <c r="E630" s="94" t="s">
        <v>1757</v>
      </c>
      <c r="I630" s="93">
        <v>2.21</v>
      </c>
      <c r="K630" s="93">
        <v>54214.78</v>
      </c>
    </row>
    <row r="631" spans="3:11" x14ac:dyDescent="0.2">
      <c r="C631" s="96" t="s">
        <v>140</v>
      </c>
      <c r="D631" s="95">
        <v>44221</v>
      </c>
      <c r="E631" s="94" t="s">
        <v>1756</v>
      </c>
      <c r="I631" s="93">
        <v>68.45</v>
      </c>
      <c r="K631" s="93">
        <v>54283.23</v>
      </c>
    </row>
    <row r="632" spans="3:11" x14ac:dyDescent="0.2">
      <c r="C632" s="96" t="s">
        <v>139</v>
      </c>
      <c r="D632" s="95">
        <v>44221</v>
      </c>
      <c r="E632" s="94" t="s">
        <v>1755</v>
      </c>
      <c r="I632" s="93">
        <v>5.04</v>
      </c>
      <c r="K632" s="93">
        <v>54288.27</v>
      </c>
    </row>
    <row r="633" spans="3:11" x14ac:dyDescent="0.2">
      <c r="C633" s="96" t="s">
        <v>138</v>
      </c>
      <c r="D633" s="95">
        <v>44221</v>
      </c>
      <c r="E633" s="94" t="s">
        <v>1754</v>
      </c>
      <c r="I633" s="93">
        <v>3.89</v>
      </c>
      <c r="K633" s="93">
        <v>54292.160000000003</v>
      </c>
    </row>
    <row r="634" spans="3:11" x14ac:dyDescent="0.2">
      <c r="C634" s="96" t="s">
        <v>120</v>
      </c>
      <c r="D634" s="95">
        <v>44221</v>
      </c>
      <c r="E634" s="94" t="s">
        <v>1753</v>
      </c>
      <c r="I634" s="93">
        <v>5.74</v>
      </c>
      <c r="K634" s="93">
        <v>54297.9</v>
      </c>
    </row>
    <row r="635" spans="3:11" x14ac:dyDescent="0.2">
      <c r="C635" s="96" t="s">
        <v>119</v>
      </c>
      <c r="D635" s="95">
        <v>44221</v>
      </c>
      <c r="E635" s="94" t="s">
        <v>1752</v>
      </c>
      <c r="I635" s="93">
        <v>2.68</v>
      </c>
      <c r="K635" s="93">
        <v>54300.58</v>
      </c>
    </row>
    <row r="636" spans="3:11" x14ac:dyDescent="0.2">
      <c r="C636" s="96" t="s">
        <v>118</v>
      </c>
      <c r="D636" s="95">
        <v>44221</v>
      </c>
      <c r="E636" s="94" t="s">
        <v>1751</v>
      </c>
      <c r="I636" s="93">
        <v>1.68</v>
      </c>
      <c r="K636" s="93">
        <v>54302.26</v>
      </c>
    </row>
    <row r="637" spans="3:11" x14ac:dyDescent="0.2">
      <c r="C637" s="96" t="s">
        <v>117</v>
      </c>
      <c r="D637" s="95">
        <v>44221</v>
      </c>
      <c r="E637" s="94" t="s">
        <v>1750</v>
      </c>
      <c r="I637" s="93">
        <v>4.13</v>
      </c>
      <c r="K637" s="93">
        <v>54306.39</v>
      </c>
    </row>
    <row r="638" spans="3:11" x14ac:dyDescent="0.2">
      <c r="C638" s="96" t="s">
        <v>116</v>
      </c>
      <c r="D638" s="95">
        <v>44221</v>
      </c>
      <c r="E638" s="94" t="s">
        <v>1749</v>
      </c>
      <c r="I638" s="93">
        <v>8.36</v>
      </c>
      <c r="K638" s="93">
        <v>54314.75</v>
      </c>
    </row>
    <row r="639" spans="3:11" x14ac:dyDescent="0.2">
      <c r="C639" s="96" t="s">
        <v>115</v>
      </c>
      <c r="D639" s="95">
        <v>44221</v>
      </c>
      <c r="E639" s="94" t="s">
        <v>1748</v>
      </c>
      <c r="I639" s="93">
        <v>4.1900000000000004</v>
      </c>
      <c r="K639" s="93">
        <v>54318.94</v>
      </c>
    </row>
    <row r="640" spans="3:11" x14ac:dyDescent="0.2">
      <c r="C640" s="96" t="s">
        <v>137</v>
      </c>
      <c r="D640" s="95">
        <v>44222</v>
      </c>
      <c r="E640" s="94" t="s">
        <v>1747</v>
      </c>
      <c r="I640" s="93">
        <v>27.65</v>
      </c>
      <c r="K640" s="93">
        <v>54346.59</v>
      </c>
    </row>
    <row r="641" spans="3:11" x14ac:dyDescent="0.2">
      <c r="C641" s="96" t="s">
        <v>136</v>
      </c>
      <c r="D641" s="95">
        <v>44222</v>
      </c>
      <c r="E641" s="94" t="s">
        <v>1746</v>
      </c>
      <c r="I641" s="93">
        <v>178.62</v>
      </c>
      <c r="K641" s="93">
        <v>54525.21</v>
      </c>
    </row>
    <row r="642" spans="3:11" x14ac:dyDescent="0.2">
      <c r="C642" s="96" t="s">
        <v>135</v>
      </c>
      <c r="D642" s="95">
        <v>44222</v>
      </c>
      <c r="E642" s="94" t="s">
        <v>1745</v>
      </c>
      <c r="I642" s="93">
        <v>14668.96</v>
      </c>
      <c r="K642" s="93">
        <v>69194.17</v>
      </c>
    </row>
    <row r="643" spans="3:11" x14ac:dyDescent="0.2">
      <c r="C643" s="96" t="s">
        <v>134</v>
      </c>
      <c r="D643" s="95">
        <v>44222</v>
      </c>
      <c r="E643" s="94" t="s">
        <v>1744</v>
      </c>
      <c r="I643" s="93">
        <v>5.7</v>
      </c>
      <c r="K643" s="93">
        <v>69199.87</v>
      </c>
    </row>
    <row r="644" spans="3:11" x14ac:dyDescent="0.2">
      <c r="C644" s="96" t="s">
        <v>133</v>
      </c>
      <c r="D644" s="95">
        <v>44222</v>
      </c>
      <c r="E644" s="94" t="s">
        <v>1743</v>
      </c>
      <c r="I644" s="93">
        <v>25.64</v>
      </c>
      <c r="K644" s="93">
        <v>69225.509999999995</v>
      </c>
    </row>
    <row r="645" spans="3:11" x14ac:dyDescent="0.2">
      <c r="C645" s="96" t="s">
        <v>132</v>
      </c>
      <c r="D645" s="95">
        <v>44222</v>
      </c>
      <c r="E645" s="94" t="s">
        <v>1742</v>
      </c>
      <c r="I645" s="93">
        <v>2.4</v>
      </c>
      <c r="K645" s="93">
        <v>69227.91</v>
      </c>
    </row>
    <row r="646" spans="3:11" x14ac:dyDescent="0.2">
      <c r="C646" s="96" t="s">
        <v>131</v>
      </c>
      <c r="D646" s="95">
        <v>44222</v>
      </c>
      <c r="E646" s="94" t="s">
        <v>1741</v>
      </c>
      <c r="I646" s="93">
        <v>33.270000000000003</v>
      </c>
      <c r="K646" s="93">
        <v>69261.179999999993</v>
      </c>
    </row>
    <row r="647" spans="3:11" x14ac:dyDescent="0.2">
      <c r="C647" s="96" t="s">
        <v>1740</v>
      </c>
      <c r="D647" s="95">
        <v>44222</v>
      </c>
      <c r="E647" s="94" t="s">
        <v>1739</v>
      </c>
      <c r="I647" s="93">
        <v>6.37</v>
      </c>
      <c r="K647" s="93">
        <v>69267.55</v>
      </c>
    </row>
    <row r="648" spans="3:11" x14ac:dyDescent="0.2">
      <c r="C648" s="96" t="s">
        <v>129</v>
      </c>
      <c r="D648" s="95">
        <v>44222</v>
      </c>
      <c r="E648" s="94" t="s">
        <v>1738</v>
      </c>
      <c r="I648" s="93">
        <v>1.81</v>
      </c>
      <c r="K648" s="93">
        <v>69269.36</v>
      </c>
    </row>
    <row r="649" spans="3:11" x14ac:dyDescent="0.2">
      <c r="C649" s="96" t="s">
        <v>128</v>
      </c>
      <c r="D649" s="95">
        <v>44222</v>
      </c>
      <c r="E649" s="94" t="s">
        <v>1737</v>
      </c>
      <c r="I649" s="93">
        <v>0.5</v>
      </c>
      <c r="K649" s="93">
        <v>69269.86</v>
      </c>
    </row>
    <row r="650" spans="3:11" x14ac:dyDescent="0.2">
      <c r="C650" s="96" t="s">
        <v>127</v>
      </c>
      <c r="D650" s="95">
        <v>44222</v>
      </c>
      <c r="E650" s="94" t="s">
        <v>1736</v>
      </c>
      <c r="I650" s="93">
        <v>5.77</v>
      </c>
      <c r="K650" s="93">
        <v>69275.63</v>
      </c>
    </row>
    <row r="651" spans="3:11" x14ac:dyDescent="0.2">
      <c r="C651" s="96" t="s">
        <v>126</v>
      </c>
      <c r="D651" s="95">
        <v>44222</v>
      </c>
      <c r="E651" s="94" t="s">
        <v>1735</v>
      </c>
      <c r="I651" s="93">
        <v>4.3</v>
      </c>
      <c r="K651" s="93">
        <v>69279.929999999993</v>
      </c>
    </row>
    <row r="652" spans="3:11" x14ac:dyDescent="0.2">
      <c r="C652" s="96" t="s">
        <v>125</v>
      </c>
      <c r="D652" s="95">
        <v>44222</v>
      </c>
      <c r="E652" s="94" t="s">
        <v>1734</v>
      </c>
      <c r="I652" s="93">
        <v>1.97</v>
      </c>
      <c r="K652" s="93">
        <v>69281.899999999994</v>
      </c>
    </row>
    <row r="653" spans="3:11" x14ac:dyDescent="0.2">
      <c r="C653" s="96" t="s">
        <v>124</v>
      </c>
      <c r="D653" s="95">
        <v>44222</v>
      </c>
      <c r="E653" s="94" t="s">
        <v>1733</v>
      </c>
      <c r="I653" s="93">
        <v>5.13</v>
      </c>
      <c r="K653" s="93">
        <v>69287.03</v>
      </c>
    </row>
    <row r="654" spans="3:11" x14ac:dyDescent="0.2">
      <c r="C654" s="96" t="s">
        <v>123</v>
      </c>
      <c r="D654" s="95">
        <v>44222</v>
      </c>
      <c r="E654" s="94" t="s">
        <v>1732</v>
      </c>
      <c r="I654" s="93">
        <v>1.44</v>
      </c>
      <c r="K654" s="93">
        <v>69288.47</v>
      </c>
    </row>
    <row r="655" spans="3:11" x14ac:dyDescent="0.2">
      <c r="C655" s="96" t="s">
        <v>122</v>
      </c>
      <c r="D655" s="95">
        <v>44222</v>
      </c>
      <c r="E655" s="94" t="s">
        <v>1731</v>
      </c>
      <c r="I655" s="93">
        <v>6.94</v>
      </c>
      <c r="K655" s="93">
        <v>69295.41</v>
      </c>
    </row>
    <row r="656" spans="3:11" x14ac:dyDescent="0.2">
      <c r="C656" s="96" t="s">
        <v>121</v>
      </c>
      <c r="D656" s="95">
        <v>44222</v>
      </c>
      <c r="E656" s="94" t="s">
        <v>1730</v>
      </c>
      <c r="I656" s="93">
        <v>16.760000000000002</v>
      </c>
      <c r="K656" s="93">
        <v>69312.17</v>
      </c>
    </row>
    <row r="657" spans="3:11" x14ac:dyDescent="0.2">
      <c r="C657" s="96" t="s">
        <v>114</v>
      </c>
      <c r="D657" s="95">
        <v>44222</v>
      </c>
      <c r="E657" s="94" t="s">
        <v>1729</v>
      </c>
      <c r="I657" s="93">
        <v>3.88</v>
      </c>
      <c r="K657" s="93">
        <v>69316.05</v>
      </c>
    </row>
    <row r="658" spans="3:11" x14ac:dyDescent="0.2">
      <c r="C658" s="96" t="s">
        <v>113</v>
      </c>
      <c r="D658" s="95">
        <v>44222</v>
      </c>
      <c r="E658" s="94" t="s">
        <v>1728</v>
      </c>
      <c r="I658" s="93">
        <v>2.13</v>
      </c>
      <c r="K658" s="93">
        <v>69318.179999999993</v>
      </c>
    </row>
    <row r="659" spans="3:11" x14ac:dyDescent="0.2">
      <c r="C659" s="96" t="s">
        <v>112</v>
      </c>
      <c r="D659" s="95">
        <v>44222</v>
      </c>
      <c r="E659" s="94" t="s">
        <v>1727</v>
      </c>
      <c r="I659" s="93">
        <v>1.74</v>
      </c>
      <c r="K659" s="93">
        <v>69319.92</v>
      </c>
    </row>
    <row r="660" spans="3:11" x14ac:dyDescent="0.2">
      <c r="C660" s="96" t="s">
        <v>111</v>
      </c>
      <c r="D660" s="95">
        <v>44222</v>
      </c>
      <c r="E660" s="94" t="s">
        <v>1726</v>
      </c>
      <c r="I660" s="93">
        <v>5.88</v>
      </c>
      <c r="K660" s="93">
        <v>69325.8</v>
      </c>
    </row>
    <row r="661" spans="3:11" x14ac:dyDescent="0.2">
      <c r="C661" s="96" t="s">
        <v>1531</v>
      </c>
      <c r="D661" s="95">
        <v>44222</v>
      </c>
      <c r="E661" s="94" t="s">
        <v>1725</v>
      </c>
      <c r="I661" s="93">
        <v>23.5</v>
      </c>
      <c r="K661" s="93">
        <v>69349.3</v>
      </c>
    </row>
    <row r="662" spans="3:11" x14ac:dyDescent="0.2">
      <c r="C662" s="96" t="s">
        <v>110</v>
      </c>
      <c r="D662" s="95">
        <v>44223</v>
      </c>
      <c r="E662" s="94" t="s">
        <v>1724</v>
      </c>
      <c r="I662" s="93">
        <v>17.32</v>
      </c>
      <c r="K662" s="93">
        <v>69366.62</v>
      </c>
    </row>
    <row r="663" spans="3:11" x14ac:dyDescent="0.2">
      <c r="C663" s="96" t="s">
        <v>1723</v>
      </c>
      <c r="D663" s="95">
        <v>44223</v>
      </c>
      <c r="E663" s="94" t="s">
        <v>1722</v>
      </c>
      <c r="I663" s="93">
        <v>5.26</v>
      </c>
      <c r="K663" s="93">
        <v>69371.88</v>
      </c>
    </row>
    <row r="664" spans="3:11" x14ac:dyDescent="0.2">
      <c r="C664" s="96" t="s">
        <v>1721</v>
      </c>
      <c r="D664" s="95">
        <v>44223</v>
      </c>
      <c r="E664" s="94" t="s">
        <v>1720</v>
      </c>
      <c r="I664" s="93">
        <v>9.5</v>
      </c>
      <c r="K664" s="93">
        <v>69381.38</v>
      </c>
    </row>
    <row r="665" spans="3:11" x14ac:dyDescent="0.2">
      <c r="C665" s="96" t="s">
        <v>109</v>
      </c>
      <c r="D665" s="95">
        <v>44223</v>
      </c>
      <c r="E665" s="94" t="s">
        <v>1719</v>
      </c>
      <c r="I665" s="93">
        <v>3.11</v>
      </c>
      <c r="K665" s="93">
        <v>69384.490000000005</v>
      </c>
    </row>
    <row r="666" spans="3:11" x14ac:dyDescent="0.2">
      <c r="C666" s="96" t="s">
        <v>108</v>
      </c>
      <c r="D666" s="95">
        <v>44223</v>
      </c>
      <c r="E666" s="94" t="s">
        <v>1718</v>
      </c>
      <c r="I666" s="93">
        <v>17.43</v>
      </c>
      <c r="K666" s="93">
        <v>69401.919999999998</v>
      </c>
    </row>
    <row r="667" spans="3:11" x14ac:dyDescent="0.2">
      <c r="C667" s="96" t="s">
        <v>107</v>
      </c>
      <c r="D667" s="95">
        <v>44223</v>
      </c>
      <c r="E667" s="94" t="s">
        <v>1717</v>
      </c>
      <c r="I667" s="93">
        <v>7.55</v>
      </c>
      <c r="K667" s="93">
        <v>69409.47</v>
      </c>
    </row>
    <row r="668" spans="3:11" x14ac:dyDescent="0.2">
      <c r="C668" s="96" t="s">
        <v>106</v>
      </c>
      <c r="D668" s="95">
        <v>44223</v>
      </c>
      <c r="E668" s="94" t="s">
        <v>1716</v>
      </c>
      <c r="I668" s="93">
        <v>1.89</v>
      </c>
      <c r="K668" s="93">
        <v>69411.360000000001</v>
      </c>
    </row>
    <row r="669" spans="3:11" x14ac:dyDescent="0.2">
      <c r="C669" s="96" t="s">
        <v>105</v>
      </c>
      <c r="D669" s="95">
        <v>44223</v>
      </c>
      <c r="E669" s="94" t="s">
        <v>1715</v>
      </c>
      <c r="I669" s="93">
        <v>5.77</v>
      </c>
      <c r="K669" s="93">
        <v>69417.13</v>
      </c>
    </row>
    <row r="670" spans="3:11" x14ac:dyDescent="0.2">
      <c r="C670" s="96" t="s">
        <v>104</v>
      </c>
      <c r="D670" s="95">
        <v>44223</v>
      </c>
      <c r="E670" s="94" t="s">
        <v>1714</v>
      </c>
      <c r="I670" s="93">
        <v>1.74</v>
      </c>
      <c r="K670" s="93">
        <v>69418.87</v>
      </c>
    </row>
    <row r="671" spans="3:11" x14ac:dyDescent="0.2">
      <c r="C671" s="96" t="s">
        <v>103</v>
      </c>
      <c r="D671" s="95">
        <v>44223</v>
      </c>
      <c r="E671" s="94" t="s">
        <v>1713</v>
      </c>
      <c r="I671" s="93">
        <v>9.59</v>
      </c>
      <c r="K671" s="93">
        <v>69428.460000000006</v>
      </c>
    </row>
    <row r="672" spans="3:11" x14ac:dyDescent="0.2">
      <c r="C672" s="96" t="s">
        <v>102</v>
      </c>
      <c r="D672" s="95">
        <v>44223</v>
      </c>
      <c r="E672" s="94" t="s">
        <v>1712</v>
      </c>
      <c r="I672" s="93">
        <v>1.68</v>
      </c>
      <c r="K672" s="93">
        <v>69430.14</v>
      </c>
    </row>
    <row r="673" spans="3:11" x14ac:dyDescent="0.2">
      <c r="C673" s="96" t="s">
        <v>101</v>
      </c>
      <c r="D673" s="95">
        <v>44223</v>
      </c>
      <c r="E673" s="94" t="s">
        <v>1711</v>
      </c>
      <c r="I673" s="93">
        <v>2.17</v>
      </c>
      <c r="K673" s="93">
        <v>69432.31</v>
      </c>
    </row>
    <row r="674" spans="3:11" x14ac:dyDescent="0.2">
      <c r="C674" s="96" t="s">
        <v>100</v>
      </c>
      <c r="D674" s="95">
        <v>44223</v>
      </c>
      <c r="E674" s="94" t="s">
        <v>1710</v>
      </c>
      <c r="I674" s="93">
        <v>9.24</v>
      </c>
      <c r="K674" s="93">
        <v>69441.55</v>
      </c>
    </row>
    <row r="675" spans="3:11" x14ac:dyDescent="0.2">
      <c r="C675" s="96" t="s">
        <v>99</v>
      </c>
      <c r="D675" s="95">
        <v>44223</v>
      </c>
      <c r="E675" s="94" t="s">
        <v>1709</v>
      </c>
      <c r="I675" s="93">
        <v>3.69</v>
      </c>
      <c r="K675" s="93">
        <v>69445.240000000005</v>
      </c>
    </row>
    <row r="676" spans="3:11" x14ac:dyDescent="0.2">
      <c r="C676" s="96" t="s">
        <v>98</v>
      </c>
      <c r="D676" s="95">
        <v>44223</v>
      </c>
      <c r="E676" s="94" t="s">
        <v>1708</v>
      </c>
      <c r="I676" s="93">
        <v>6.94</v>
      </c>
      <c r="K676" s="93">
        <v>69452.179999999993</v>
      </c>
    </row>
    <row r="677" spans="3:11" x14ac:dyDescent="0.2">
      <c r="C677" s="96" t="s">
        <v>97</v>
      </c>
      <c r="D677" s="95">
        <v>44223</v>
      </c>
      <c r="E677" s="94" t="s">
        <v>1707</v>
      </c>
      <c r="I677" s="93">
        <v>7.84</v>
      </c>
      <c r="K677" s="93">
        <v>69460.02</v>
      </c>
    </row>
    <row r="678" spans="3:11" x14ac:dyDescent="0.2">
      <c r="C678" s="96" t="s">
        <v>96</v>
      </c>
      <c r="D678" s="95">
        <v>44223</v>
      </c>
      <c r="E678" s="94" t="s">
        <v>1706</v>
      </c>
      <c r="I678" s="93">
        <v>7.46</v>
      </c>
      <c r="K678" s="93">
        <v>69467.48</v>
      </c>
    </row>
    <row r="679" spans="3:11" x14ac:dyDescent="0.2">
      <c r="C679" s="96" t="s">
        <v>95</v>
      </c>
      <c r="D679" s="95">
        <v>44223</v>
      </c>
      <c r="E679" s="94" t="s">
        <v>1705</v>
      </c>
      <c r="I679" s="93">
        <v>1.78</v>
      </c>
      <c r="K679" s="93">
        <v>69469.259999999995</v>
      </c>
    </row>
    <row r="680" spans="3:11" x14ac:dyDescent="0.2">
      <c r="C680" s="96" t="s">
        <v>94</v>
      </c>
      <c r="D680" s="95">
        <v>44223</v>
      </c>
      <c r="E680" s="94" t="s">
        <v>1704</v>
      </c>
      <c r="I680" s="93">
        <v>6.4</v>
      </c>
      <c r="K680" s="93">
        <v>69475.66</v>
      </c>
    </row>
    <row r="681" spans="3:11" x14ac:dyDescent="0.2">
      <c r="C681" s="96" t="s">
        <v>93</v>
      </c>
      <c r="D681" s="95">
        <v>44223</v>
      </c>
      <c r="E681" s="94" t="s">
        <v>1703</v>
      </c>
      <c r="I681" s="93">
        <v>11.92</v>
      </c>
      <c r="K681" s="93">
        <v>69487.58</v>
      </c>
    </row>
    <row r="682" spans="3:11" x14ac:dyDescent="0.2">
      <c r="C682" s="96" t="s">
        <v>92</v>
      </c>
      <c r="D682" s="95">
        <v>44223</v>
      </c>
      <c r="E682" s="94" t="s">
        <v>1702</v>
      </c>
      <c r="I682" s="93">
        <v>2.0499999999999998</v>
      </c>
      <c r="K682" s="93">
        <v>69489.63</v>
      </c>
    </row>
    <row r="683" spans="3:11" x14ac:dyDescent="0.2">
      <c r="C683" s="96" t="s">
        <v>91</v>
      </c>
      <c r="D683" s="95">
        <v>44223</v>
      </c>
      <c r="E683" s="94" t="s">
        <v>1701</v>
      </c>
      <c r="I683" s="93">
        <v>17.38</v>
      </c>
      <c r="K683" s="93">
        <v>69507.009999999995</v>
      </c>
    </row>
    <row r="684" spans="3:11" x14ac:dyDescent="0.2">
      <c r="C684" s="96" t="s">
        <v>90</v>
      </c>
      <c r="D684" s="95">
        <v>44223</v>
      </c>
      <c r="E684" s="94" t="s">
        <v>1700</v>
      </c>
      <c r="I684" s="93">
        <v>12.17</v>
      </c>
      <c r="K684" s="93">
        <v>69519.179999999993</v>
      </c>
    </row>
    <row r="685" spans="3:11" x14ac:dyDescent="0.2">
      <c r="C685" s="96" t="s">
        <v>1699</v>
      </c>
      <c r="D685" s="95">
        <v>44224</v>
      </c>
      <c r="E685" s="94" t="s">
        <v>1698</v>
      </c>
      <c r="I685" s="93">
        <v>22.65</v>
      </c>
      <c r="K685" s="93">
        <v>69541.83</v>
      </c>
    </row>
    <row r="686" spans="3:11" x14ac:dyDescent="0.2">
      <c r="C686" s="96" t="s">
        <v>1697</v>
      </c>
      <c r="D686" s="95">
        <v>44224</v>
      </c>
      <c r="E686" s="94" t="s">
        <v>1696</v>
      </c>
      <c r="I686" s="93">
        <v>1.94</v>
      </c>
      <c r="K686" s="93">
        <v>69543.77</v>
      </c>
    </row>
    <row r="687" spans="3:11" x14ac:dyDescent="0.2">
      <c r="C687" s="96" t="s">
        <v>1695</v>
      </c>
      <c r="D687" s="95">
        <v>44224</v>
      </c>
      <c r="E687" s="94" t="s">
        <v>1694</v>
      </c>
      <c r="I687" s="93">
        <v>5.01</v>
      </c>
      <c r="K687" s="93">
        <v>69548.78</v>
      </c>
    </row>
    <row r="688" spans="3:11" x14ac:dyDescent="0.2">
      <c r="C688" s="96" t="s">
        <v>1693</v>
      </c>
      <c r="D688" s="95">
        <v>44224</v>
      </c>
      <c r="E688" s="94" t="s">
        <v>1692</v>
      </c>
      <c r="I688" s="93">
        <v>100.25</v>
      </c>
      <c r="K688" s="93">
        <v>69649.03</v>
      </c>
    </row>
    <row r="689" spans="3:11" x14ac:dyDescent="0.2">
      <c r="C689" s="96" t="s">
        <v>89</v>
      </c>
      <c r="D689" s="95">
        <v>44224</v>
      </c>
      <c r="E689" s="94" t="s">
        <v>1691</v>
      </c>
      <c r="I689" s="93">
        <v>2.14</v>
      </c>
      <c r="K689" s="93">
        <v>69651.17</v>
      </c>
    </row>
    <row r="690" spans="3:11" x14ac:dyDescent="0.2">
      <c r="C690" s="96" t="s">
        <v>88</v>
      </c>
      <c r="D690" s="95">
        <v>44224</v>
      </c>
      <c r="E690" s="94" t="s">
        <v>1690</v>
      </c>
      <c r="I690" s="93">
        <v>7.48</v>
      </c>
      <c r="K690" s="93">
        <v>69658.649999999994</v>
      </c>
    </row>
    <row r="691" spans="3:11" x14ac:dyDescent="0.2">
      <c r="C691" s="96" t="s">
        <v>87</v>
      </c>
      <c r="D691" s="95">
        <v>44224</v>
      </c>
      <c r="E691" s="94" t="s">
        <v>1689</v>
      </c>
      <c r="I691" s="93">
        <v>3.54</v>
      </c>
      <c r="K691" s="93">
        <v>69662.19</v>
      </c>
    </row>
    <row r="692" spans="3:11" x14ac:dyDescent="0.2">
      <c r="C692" s="96" t="s">
        <v>86</v>
      </c>
      <c r="D692" s="95">
        <v>44224</v>
      </c>
      <c r="E692" s="94" t="s">
        <v>1688</v>
      </c>
      <c r="I692" s="93">
        <v>10.77</v>
      </c>
      <c r="K692" s="93">
        <v>69672.960000000006</v>
      </c>
    </row>
    <row r="693" spans="3:11" x14ac:dyDescent="0.2">
      <c r="C693" s="96" t="s">
        <v>85</v>
      </c>
      <c r="D693" s="95">
        <v>44224</v>
      </c>
      <c r="E693" s="94" t="s">
        <v>1687</v>
      </c>
      <c r="I693" s="93">
        <v>5.07</v>
      </c>
      <c r="K693" s="93">
        <v>69678.03</v>
      </c>
    </row>
    <row r="694" spans="3:11" x14ac:dyDescent="0.2">
      <c r="C694" s="96" t="s">
        <v>84</v>
      </c>
      <c r="D694" s="95">
        <v>44224</v>
      </c>
      <c r="E694" s="94" t="s">
        <v>1686</v>
      </c>
      <c r="I694" s="93">
        <v>2.1800000000000002</v>
      </c>
      <c r="K694" s="93">
        <v>69680.210000000006</v>
      </c>
    </row>
    <row r="695" spans="3:11" x14ac:dyDescent="0.2">
      <c r="C695" s="96" t="s">
        <v>83</v>
      </c>
      <c r="D695" s="95">
        <v>44224</v>
      </c>
      <c r="E695" s="94" t="s">
        <v>1685</v>
      </c>
      <c r="I695" s="93">
        <v>5.85</v>
      </c>
      <c r="K695" s="93">
        <v>69686.06</v>
      </c>
    </row>
    <row r="696" spans="3:11" x14ac:dyDescent="0.2">
      <c r="C696" s="96" t="s">
        <v>82</v>
      </c>
      <c r="D696" s="95">
        <v>44224</v>
      </c>
      <c r="E696" s="94" t="s">
        <v>1684</v>
      </c>
      <c r="I696" s="93">
        <v>5.54</v>
      </c>
      <c r="K696" s="93">
        <v>69691.600000000006</v>
      </c>
    </row>
    <row r="697" spans="3:11" x14ac:dyDescent="0.2">
      <c r="C697" s="96" t="s">
        <v>81</v>
      </c>
      <c r="D697" s="95">
        <v>44224</v>
      </c>
      <c r="E697" s="94" t="s">
        <v>1683</v>
      </c>
      <c r="I697" s="93">
        <v>3.36</v>
      </c>
      <c r="K697" s="93">
        <v>69694.960000000006</v>
      </c>
    </row>
    <row r="698" spans="3:11" x14ac:dyDescent="0.2">
      <c r="C698" s="96" t="s">
        <v>80</v>
      </c>
      <c r="D698" s="95">
        <v>44224</v>
      </c>
      <c r="E698" s="94" t="s">
        <v>1682</v>
      </c>
      <c r="I698" s="93">
        <v>1.57</v>
      </c>
      <c r="K698" s="93">
        <v>69696.53</v>
      </c>
    </row>
    <row r="699" spans="3:11" x14ac:dyDescent="0.2">
      <c r="C699" s="96" t="s">
        <v>79</v>
      </c>
      <c r="D699" s="95">
        <v>44224</v>
      </c>
      <c r="E699" s="94" t="s">
        <v>1681</v>
      </c>
      <c r="I699" s="93">
        <v>6.14</v>
      </c>
      <c r="K699" s="93">
        <v>69702.67</v>
      </c>
    </row>
    <row r="700" spans="3:11" x14ac:dyDescent="0.2">
      <c r="C700" s="96" t="s">
        <v>78</v>
      </c>
      <c r="D700" s="95">
        <v>44224</v>
      </c>
      <c r="E700" s="94" t="s">
        <v>1680</v>
      </c>
      <c r="I700" s="93">
        <v>7.13</v>
      </c>
      <c r="K700" s="93">
        <v>69709.8</v>
      </c>
    </row>
    <row r="701" spans="3:11" x14ac:dyDescent="0.2">
      <c r="C701" s="96" t="s">
        <v>60</v>
      </c>
      <c r="D701" s="95">
        <v>44224</v>
      </c>
      <c r="E701" s="94" t="s">
        <v>1679</v>
      </c>
      <c r="I701" s="93">
        <v>1.25</v>
      </c>
      <c r="K701" s="93">
        <v>69711.05</v>
      </c>
    </row>
    <row r="702" spans="3:11" x14ac:dyDescent="0.2">
      <c r="C702" s="96" t="s">
        <v>77</v>
      </c>
      <c r="D702" s="95">
        <v>44224</v>
      </c>
      <c r="E702" s="94" t="s">
        <v>1678</v>
      </c>
      <c r="I702" s="93">
        <v>8.3800000000000008</v>
      </c>
      <c r="K702" s="93">
        <v>69719.429999999993</v>
      </c>
    </row>
    <row r="703" spans="3:11" x14ac:dyDescent="0.2">
      <c r="C703" s="96" t="s">
        <v>76</v>
      </c>
      <c r="D703" s="95">
        <v>44224</v>
      </c>
      <c r="E703" s="94" t="s">
        <v>1677</v>
      </c>
      <c r="I703" s="93">
        <v>9.17</v>
      </c>
      <c r="K703" s="93">
        <v>69728.600000000006</v>
      </c>
    </row>
    <row r="704" spans="3:11" x14ac:dyDescent="0.2">
      <c r="C704" s="96" t="s">
        <v>75</v>
      </c>
      <c r="D704" s="95">
        <v>44224</v>
      </c>
      <c r="E704" s="94" t="s">
        <v>1676</v>
      </c>
      <c r="I704" s="93">
        <v>8.3800000000000008</v>
      </c>
      <c r="K704" s="93">
        <v>69736.98</v>
      </c>
    </row>
    <row r="705" spans="3:11" x14ac:dyDescent="0.2">
      <c r="C705" s="96" t="s">
        <v>74</v>
      </c>
      <c r="D705" s="95">
        <v>44224</v>
      </c>
      <c r="E705" s="94" t="s">
        <v>1675</v>
      </c>
      <c r="I705" s="93">
        <v>6.3</v>
      </c>
      <c r="K705" s="93">
        <v>69743.28</v>
      </c>
    </row>
    <row r="706" spans="3:11" x14ac:dyDescent="0.2">
      <c r="C706" s="96" t="s">
        <v>73</v>
      </c>
      <c r="D706" s="95">
        <v>44224</v>
      </c>
      <c r="E706" s="94" t="s">
        <v>1674</v>
      </c>
      <c r="I706" s="93">
        <v>1.68</v>
      </c>
      <c r="K706" s="93">
        <v>69744.960000000006</v>
      </c>
    </row>
    <row r="707" spans="3:11" x14ac:dyDescent="0.2">
      <c r="C707" s="96" t="s">
        <v>72</v>
      </c>
      <c r="D707" s="95">
        <v>44224</v>
      </c>
      <c r="E707" s="94" t="s">
        <v>1673</v>
      </c>
      <c r="I707" s="93">
        <v>3.84</v>
      </c>
      <c r="K707" s="93">
        <v>69748.800000000003</v>
      </c>
    </row>
    <row r="708" spans="3:11" x14ac:dyDescent="0.2">
      <c r="C708" s="96" t="s">
        <v>71</v>
      </c>
      <c r="D708" s="95">
        <v>44224</v>
      </c>
      <c r="E708" s="94" t="s">
        <v>1672</v>
      </c>
      <c r="I708" s="93">
        <v>1.92</v>
      </c>
      <c r="K708" s="93">
        <v>69750.720000000001</v>
      </c>
    </row>
    <row r="709" spans="3:11" x14ac:dyDescent="0.2">
      <c r="C709" s="96" t="s">
        <v>70</v>
      </c>
      <c r="D709" s="95">
        <v>44224</v>
      </c>
      <c r="E709" s="94" t="s">
        <v>1671</v>
      </c>
      <c r="I709" s="93">
        <v>7.38</v>
      </c>
      <c r="K709" s="93">
        <v>69758.100000000006</v>
      </c>
    </row>
    <row r="710" spans="3:11" x14ac:dyDescent="0.2">
      <c r="C710" s="96" t="s">
        <v>69</v>
      </c>
      <c r="D710" s="95">
        <v>44224</v>
      </c>
      <c r="E710" s="94" t="s">
        <v>1670</v>
      </c>
      <c r="I710" s="93">
        <v>9.14</v>
      </c>
      <c r="K710" s="93">
        <v>69767.240000000005</v>
      </c>
    </row>
    <row r="711" spans="3:11" x14ac:dyDescent="0.2">
      <c r="C711" s="96" t="s">
        <v>68</v>
      </c>
      <c r="D711" s="95">
        <v>44224</v>
      </c>
      <c r="E711" s="94" t="s">
        <v>1669</v>
      </c>
      <c r="I711" s="93">
        <v>10.06</v>
      </c>
      <c r="K711" s="93">
        <v>69777.3</v>
      </c>
    </row>
    <row r="712" spans="3:11" x14ac:dyDescent="0.2">
      <c r="C712" s="96" t="s">
        <v>67</v>
      </c>
      <c r="D712" s="95">
        <v>44224</v>
      </c>
      <c r="E712" s="94" t="s">
        <v>1668</v>
      </c>
      <c r="I712" s="93">
        <v>1.68</v>
      </c>
      <c r="K712" s="93">
        <v>69778.98</v>
      </c>
    </row>
    <row r="713" spans="3:11" x14ac:dyDescent="0.2">
      <c r="C713" s="96" t="s">
        <v>66</v>
      </c>
      <c r="D713" s="95">
        <v>44224</v>
      </c>
      <c r="E713" s="94" t="s">
        <v>1667</v>
      </c>
      <c r="I713" s="93">
        <v>6.14</v>
      </c>
      <c r="K713" s="93">
        <v>69785.119999999995</v>
      </c>
    </row>
    <row r="714" spans="3:11" x14ac:dyDescent="0.2">
      <c r="C714" s="96" t="s">
        <v>65</v>
      </c>
      <c r="D714" s="95">
        <v>44224</v>
      </c>
      <c r="E714" s="94" t="s">
        <v>1666</v>
      </c>
      <c r="I714" s="93">
        <v>5.41</v>
      </c>
      <c r="K714" s="93">
        <v>69790.53</v>
      </c>
    </row>
    <row r="715" spans="3:11" x14ac:dyDescent="0.2">
      <c r="C715" s="96" t="s">
        <v>64</v>
      </c>
      <c r="D715" s="95">
        <v>44224</v>
      </c>
      <c r="E715" s="94" t="s">
        <v>1665</v>
      </c>
      <c r="I715" s="93">
        <v>8.3800000000000008</v>
      </c>
      <c r="K715" s="93">
        <v>69798.91</v>
      </c>
    </row>
    <row r="716" spans="3:11" x14ac:dyDescent="0.2">
      <c r="C716" s="96" t="s">
        <v>63</v>
      </c>
      <c r="D716" s="95">
        <v>44224</v>
      </c>
      <c r="E716" s="94" t="s">
        <v>1664</v>
      </c>
      <c r="I716" s="93">
        <v>8.3800000000000008</v>
      </c>
      <c r="K716" s="93">
        <v>69807.289999999994</v>
      </c>
    </row>
    <row r="717" spans="3:11" x14ac:dyDescent="0.2">
      <c r="C717" s="96" t="s">
        <v>62</v>
      </c>
      <c r="D717" s="95">
        <v>44224</v>
      </c>
      <c r="E717" s="94" t="s">
        <v>1663</v>
      </c>
      <c r="I717" s="93">
        <v>12.3</v>
      </c>
      <c r="K717" s="93">
        <v>69819.59</v>
      </c>
    </row>
    <row r="718" spans="3:11" x14ac:dyDescent="0.2">
      <c r="C718" s="96" t="s">
        <v>61</v>
      </c>
      <c r="D718" s="95">
        <v>44224</v>
      </c>
      <c r="E718" s="94" t="s">
        <v>1662</v>
      </c>
      <c r="I718" s="93">
        <v>2.84</v>
      </c>
      <c r="K718" s="93">
        <v>69822.429999999993</v>
      </c>
    </row>
    <row r="719" spans="3:11" x14ac:dyDescent="0.2">
      <c r="C719" s="96" t="s">
        <v>1661</v>
      </c>
      <c r="D719" s="95">
        <v>44224</v>
      </c>
      <c r="E719" s="94" t="s">
        <v>1660</v>
      </c>
      <c r="I719" s="93">
        <v>0.69</v>
      </c>
      <c r="K719" s="93">
        <v>69823.12</v>
      </c>
    </row>
    <row r="720" spans="3:11" x14ac:dyDescent="0.2">
      <c r="C720" s="96" t="s">
        <v>20131</v>
      </c>
      <c r="D720" s="95">
        <v>44224</v>
      </c>
      <c r="E720" s="94" t="s">
        <v>20130</v>
      </c>
      <c r="I720" s="93">
        <v>3.36</v>
      </c>
      <c r="K720" s="93">
        <v>69826.48</v>
      </c>
    </row>
    <row r="721" spans="3:11" x14ac:dyDescent="0.2">
      <c r="C721" s="96" t="s">
        <v>1659</v>
      </c>
      <c r="D721" s="95">
        <v>44224</v>
      </c>
      <c r="E721" s="94" t="s">
        <v>1658</v>
      </c>
      <c r="I721" s="93">
        <v>12.67</v>
      </c>
      <c r="K721" s="93">
        <v>69839.149999999994</v>
      </c>
    </row>
    <row r="722" spans="3:11" x14ac:dyDescent="0.2">
      <c r="C722" s="96" t="s">
        <v>1657</v>
      </c>
      <c r="D722" s="95">
        <v>44225</v>
      </c>
      <c r="E722" s="94" t="s">
        <v>1656</v>
      </c>
      <c r="J722" s="112">
        <v>146.66999999999999</v>
      </c>
      <c r="K722" s="93">
        <v>69692.479999999996</v>
      </c>
    </row>
    <row r="723" spans="3:11" x14ac:dyDescent="0.2">
      <c r="C723" s="96" t="s">
        <v>59</v>
      </c>
      <c r="D723" s="95">
        <v>44225</v>
      </c>
      <c r="E723" s="94" t="s">
        <v>1655</v>
      </c>
      <c r="I723" s="93">
        <v>7.64</v>
      </c>
      <c r="K723" s="93">
        <v>69700.12</v>
      </c>
    </row>
    <row r="724" spans="3:11" x14ac:dyDescent="0.2">
      <c r="C724" s="96" t="s">
        <v>1654</v>
      </c>
      <c r="D724" s="95">
        <v>44225</v>
      </c>
      <c r="E724" s="94" t="s">
        <v>1653</v>
      </c>
      <c r="I724" s="93">
        <v>4.91</v>
      </c>
      <c r="K724" s="93">
        <v>69705.03</v>
      </c>
    </row>
    <row r="725" spans="3:11" x14ac:dyDescent="0.2">
      <c r="C725" s="96" t="s">
        <v>58</v>
      </c>
      <c r="D725" s="95">
        <v>44225</v>
      </c>
      <c r="E725" s="94" t="s">
        <v>1652</v>
      </c>
      <c r="I725" s="93">
        <v>9.64</v>
      </c>
      <c r="K725" s="93">
        <v>69714.67</v>
      </c>
    </row>
    <row r="726" spans="3:11" x14ac:dyDescent="0.2">
      <c r="C726" s="96" t="s">
        <v>1651</v>
      </c>
      <c r="D726" s="95">
        <v>44225</v>
      </c>
      <c r="E726" s="94" t="s">
        <v>1650</v>
      </c>
      <c r="I726" s="93">
        <v>8.77</v>
      </c>
      <c r="K726" s="93">
        <v>69723.44</v>
      </c>
    </row>
    <row r="727" spans="3:11" x14ac:dyDescent="0.2">
      <c r="C727" s="96" t="s">
        <v>57</v>
      </c>
      <c r="D727" s="95">
        <v>44225</v>
      </c>
      <c r="E727" s="94" t="s">
        <v>1649</v>
      </c>
      <c r="I727" s="93">
        <v>1.68</v>
      </c>
      <c r="K727" s="93">
        <v>69725.119999999995</v>
      </c>
    </row>
    <row r="728" spans="3:11" x14ac:dyDescent="0.2">
      <c r="C728" s="96" t="s">
        <v>56</v>
      </c>
      <c r="D728" s="95">
        <v>44225</v>
      </c>
      <c r="E728" s="94" t="s">
        <v>1648</v>
      </c>
      <c r="I728" s="93">
        <v>5.04</v>
      </c>
      <c r="K728" s="93">
        <v>69730.16</v>
      </c>
    </row>
    <row r="729" spans="3:11" x14ac:dyDescent="0.2">
      <c r="C729" s="96" t="s">
        <v>55</v>
      </c>
      <c r="D729" s="95">
        <v>44225</v>
      </c>
      <c r="E729" s="94" t="s">
        <v>1647</v>
      </c>
      <c r="I729" s="93">
        <v>4.59</v>
      </c>
      <c r="K729" s="93">
        <v>69734.75</v>
      </c>
    </row>
    <row r="730" spans="3:11" x14ac:dyDescent="0.2">
      <c r="C730" s="96" t="s">
        <v>54</v>
      </c>
      <c r="D730" s="95">
        <v>44225</v>
      </c>
      <c r="E730" s="94" t="s">
        <v>1646</v>
      </c>
      <c r="I730" s="93">
        <v>0.91</v>
      </c>
      <c r="K730" s="93">
        <v>69735.66</v>
      </c>
    </row>
    <row r="731" spans="3:11" x14ac:dyDescent="0.2">
      <c r="C731" s="96" t="s">
        <v>53</v>
      </c>
      <c r="D731" s="95">
        <v>44225</v>
      </c>
      <c r="E731" s="94" t="s">
        <v>1645</v>
      </c>
      <c r="I731" s="93">
        <v>7.19</v>
      </c>
      <c r="K731" s="93">
        <v>69742.850000000006</v>
      </c>
    </row>
    <row r="732" spans="3:11" x14ac:dyDescent="0.2">
      <c r="C732" s="96" t="s">
        <v>52</v>
      </c>
      <c r="D732" s="95">
        <v>44225</v>
      </c>
      <c r="E732" s="94" t="s">
        <v>1644</v>
      </c>
      <c r="I732" s="93">
        <v>2.71</v>
      </c>
      <c r="K732" s="93">
        <v>69745.56</v>
      </c>
    </row>
    <row r="733" spans="3:11" x14ac:dyDescent="0.2">
      <c r="C733" s="96" t="s">
        <v>51</v>
      </c>
      <c r="D733" s="95">
        <v>44225</v>
      </c>
      <c r="E733" s="94" t="s">
        <v>1643</v>
      </c>
      <c r="I733" s="93">
        <v>1.94</v>
      </c>
      <c r="K733" s="93">
        <v>69747.5</v>
      </c>
    </row>
    <row r="734" spans="3:11" x14ac:dyDescent="0.2">
      <c r="C734" s="96" t="s">
        <v>50</v>
      </c>
      <c r="D734" s="95">
        <v>44225</v>
      </c>
      <c r="E734" s="94" t="s">
        <v>1642</v>
      </c>
      <c r="I734" s="93">
        <v>28.72</v>
      </c>
      <c r="K734" s="93">
        <v>69776.22</v>
      </c>
    </row>
    <row r="735" spans="3:11" x14ac:dyDescent="0.2">
      <c r="C735" s="96" t="s">
        <v>49</v>
      </c>
      <c r="D735" s="95">
        <v>44225</v>
      </c>
      <c r="E735" s="94" t="s">
        <v>1641</v>
      </c>
      <c r="I735" s="93">
        <v>2.52</v>
      </c>
      <c r="K735" s="93">
        <v>69778.740000000005</v>
      </c>
    </row>
    <row r="736" spans="3:11" x14ac:dyDescent="0.2">
      <c r="C736" s="96" t="s">
        <v>1640</v>
      </c>
      <c r="D736" s="95">
        <v>44225</v>
      </c>
      <c r="E736" s="94" t="s">
        <v>1639</v>
      </c>
      <c r="I736" s="93">
        <v>2.8</v>
      </c>
      <c r="K736" s="93">
        <v>69781.539999999994</v>
      </c>
    </row>
    <row r="737" spans="3:11" x14ac:dyDescent="0.2">
      <c r="C737" s="96" t="s">
        <v>1638</v>
      </c>
      <c r="D737" s="95">
        <v>44225</v>
      </c>
      <c r="E737" s="94" t="s">
        <v>1637</v>
      </c>
      <c r="I737" s="93">
        <v>2.88</v>
      </c>
      <c r="K737" s="93">
        <v>69784.42</v>
      </c>
    </row>
    <row r="738" spans="3:11" x14ac:dyDescent="0.2">
      <c r="C738" s="96" t="s">
        <v>1636</v>
      </c>
      <c r="D738" s="95">
        <v>44225</v>
      </c>
      <c r="E738" s="94" t="s">
        <v>1635</v>
      </c>
      <c r="I738" s="93">
        <v>5.54</v>
      </c>
      <c r="K738" s="93">
        <v>69789.960000000006</v>
      </c>
    </row>
    <row r="739" spans="3:11" x14ac:dyDescent="0.2">
      <c r="C739" s="96" t="s">
        <v>1634</v>
      </c>
      <c r="D739" s="95">
        <v>44225</v>
      </c>
      <c r="E739" s="94" t="s">
        <v>1633</v>
      </c>
      <c r="I739" s="93">
        <v>14.64</v>
      </c>
      <c r="K739" s="93">
        <v>69804.600000000006</v>
      </c>
    </row>
    <row r="740" spans="3:11" x14ac:dyDescent="0.2">
      <c r="C740" s="96" t="s">
        <v>48</v>
      </c>
      <c r="D740" s="95">
        <v>44225</v>
      </c>
      <c r="E740" s="94" t="s">
        <v>1632</v>
      </c>
      <c r="I740" s="93">
        <v>27.03</v>
      </c>
      <c r="K740" s="93">
        <v>69831.63</v>
      </c>
    </row>
    <row r="741" spans="3:11" x14ac:dyDescent="0.2">
      <c r="C741" s="96" t="s">
        <v>47</v>
      </c>
      <c r="D741" s="95">
        <v>44225</v>
      </c>
      <c r="E741" s="94" t="s">
        <v>1631</v>
      </c>
      <c r="I741" s="93">
        <v>17.899999999999999</v>
      </c>
      <c r="K741" s="93">
        <v>69849.53</v>
      </c>
    </row>
    <row r="742" spans="3:11" x14ac:dyDescent="0.2">
      <c r="C742" s="96" t="s">
        <v>46</v>
      </c>
      <c r="D742" s="95">
        <v>44225</v>
      </c>
      <c r="E742" s="94" t="s">
        <v>1630</v>
      </c>
      <c r="I742" s="93">
        <v>6.14</v>
      </c>
      <c r="K742" s="93">
        <v>69855.67</v>
      </c>
    </row>
    <row r="743" spans="3:11" x14ac:dyDescent="0.2">
      <c r="C743" s="96" t="s">
        <v>45</v>
      </c>
      <c r="D743" s="95">
        <v>44225</v>
      </c>
      <c r="E743" s="94" t="s">
        <v>1629</v>
      </c>
      <c r="I743" s="93">
        <v>8.3800000000000008</v>
      </c>
      <c r="K743" s="93">
        <v>69864.05</v>
      </c>
    </row>
    <row r="744" spans="3:11" x14ac:dyDescent="0.2">
      <c r="C744" s="96" t="s">
        <v>44</v>
      </c>
      <c r="D744" s="95">
        <v>44225</v>
      </c>
      <c r="E744" s="94" t="s">
        <v>1628</v>
      </c>
      <c r="I744" s="93">
        <v>13.94</v>
      </c>
      <c r="K744" s="93">
        <v>69877.990000000005</v>
      </c>
    </row>
    <row r="745" spans="3:11" x14ac:dyDescent="0.2">
      <c r="C745" s="96" t="s">
        <v>43</v>
      </c>
      <c r="D745" s="95">
        <v>44225</v>
      </c>
      <c r="E745" s="94" t="s">
        <v>1627</v>
      </c>
      <c r="I745" s="93">
        <v>3.88</v>
      </c>
      <c r="K745" s="93">
        <v>69881.87</v>
      </c>
    </row>
    <row r="746" spans="3:11" x14ac:dyDescent="0.2">
      <c r="C746" s="96" t="s">
        <v>42</v>
      </c>
      <c r="D746" s="95">
        <v>44225</v>
      </c>
      <c r="E746" s="94" t="s">
        <v>1626</v>
      </c>
      <c r="I746" s="93">
        <v>8.3800000000000008</v>
      </c>
      <c r="K746" s="93">
        <v>69890.25</v>
      </c>
    </row>
    <row r="747" spans="3:11" x14ac:dyDescent="0.2">
      <c r="C747" s="96" t="s">
        <v>41</v>
      </c>
      <c r="D747" s="95">
        <v>44225</v>
      </c>
      <c r="E747" s="94" t="s">
        <v>1625</v>
      </c>
      <c r="I747" s="93">
        <v>5.3</v>
      </c>
      <c r="K747" s="93">
        <v>69895.55</v>
      </c>
    </row>
    <row r="748" spans="3:11" x14ac:dyDescent="0.2">
      <c r="C748" s="96" t="s">
        <v>40</v>
      </c>
      <c r="D748" s="95">
        <v>44225</v>
      </c>
      <c r="E748" s="94" t="s">
        <v>1624</v>
      </c>
      <c r="I748" s="93">
        <v>1.68</v>
      </c>
      <c r="K748" s="93">
        <v>69897.23</v>
      </c>
    </row>
    <row r="749" spans="3:11" x14ac:dyDescent="0.2">
      <c r="C749" s="96" t="s">
        <v>39</v>
      </c>
      <c r="D749" s="95">
        <v>44225</v>
      </c>
      <c r="E749" s="94" t="s">
        <v>1623</v>
      </c>
      <c r="I749" s="93">
        <v>8.3800000000000008</v>
      </c>
      <c r="K749" s="93">
        <v>69905.61</v>
      </c>
    </row>
    <row r="750" spans="3:11" x14ac:dyDescent="0.2">
      <c r="C750" s="96" t="s">
        <v>38</v>
      </c>
      <c r="D750" s="95">
        <v>44225</v>
      </c>
      <c r="E750" s="94" t="s">
        <v>1622</v>
      </c>
      <c r="I750" s="93">
        <v>5.04</v>
      </c>
      <c r="K750" s="93">
        <v>69910.649999999994</v>
      </c>
    </row>
    <row r="751" spans="3:11" x14ac:dyDescent="0.2">
      <c r="C751" s="96" t="s">
        <v>37</v>
      </c>
      <c r="D751" s="95">
        <v>44225</v>
      </c>
      <c r="E751" s="94" t="s">
        <v>1621</v>
      </c>
      <c r="I751" s="93">
        <v>4.43</v>
      </c>
      <c r="K751" s="93">
        <v>69915.08</v>
      </c>
    </row>
    <row r="752" spans="3:11" x14ac:dyDescent="0.2">
      <c r="C752" s="96" t="s">
        <v>14</v>
      </c>
      <c r="D752" s="95">
        <v>44225</v>
      </c>
      <c r="E752" s="94" t="s">
        <v>1620</v>
      </c>
      <c r="I752" s="93">
        <v>520.04</v>
      </c>
      <c r="K752" s="93">
        <v>70435.12</v>
      </c>
    </row>
    <row r="753" spans="3:11" x14ac:dyDescent="0.2">
      <c r="C753" s="96" t="s">
        <v>13</v>
      </c>
      <c r="D753" s="95">
        <v>44225</v>
      </c>
      <c r="E753" s="94" t="s">
        <v>1619</v>
      </c>
      <c r="I753" s="93">
        <v>4415.49</v>
      </c>
      <c r="K753" s="93">
        <v>74850.61</v>
      </c>
    </row>
    <row r="754" spans="3:11" x14ac:dyDescent="0.2">
      <c r="C754" s="96" t="s">
        <v>1528</v>
      </c>
      <c r="D754" s="95">
        <v>44225</v>
      </c>
      <c r="E754" s="94" t="s">
        <v>1618</v>
      </c>
      <c r="J754" s="112">
        <v>621.20000000000005</v>
      </c>
      <c r="K754" s="93">
        <v>74229.41</v>
      </c>
    </row>
    <row r="755" spans="3:11" x14ac:dyDescent="0.2">
      <c r="C755" s="96" t="s">
        <v>1532</v>
      </c>
      <c r="D755" s="95">
        <v>44225</v>
      </c>
      <c r="E755" s="94" t="s">
        <v>1617</v>
      </c>
      <c r="J755" s="112">
        <v>0.36</v>
      </c>
      <c r="K755" s="93">
        <v>74229.05</v>
      </c>
    </row>
    <row r="756" spans="3:11" x14ac:dyDescent="0.2">
      <c r="C756" s="96" t="s">
        <v>1527</v>
      </c>
      <c r="D756" s="95">
        <v>44225</v>
      </c>
      <c r="E756" s="94" t="s">
        <v>1616</v>
      </c>
      <c r="J756" s="112">
        <v>1.77</v>
      </c>
      <c r="K756" s="93">
        <v>74227.28</v>
      </c>
    </row>
    <row r="757" spans="3:11" x14ac:dyDescent="0.2">
      <c r="C757" s="96" t="s">
        <v>1526</v>
      </c>
      <c r="D757" s="95">
        <v>44225</v>
      </c>
      <c r="E757" s="94" t="s">
        <v>1615</v>
      </c>
      <c r="J757" s="112">
        <v>1242.3800000000001</v>
      </c>
      <c r="K757" s="93">
        <v>72984.899999999994</v>
      </c>
    </row>
    <row r="758" spans="3:11" x14ac:dyDescent="0.2">
      <c r="C758" s="96" t="s">
        <v>1525</v>
      </c>
      <c r="D758" s="95">
        <v>44225</v>
      </c>
      <c r="E758" s="94" t="s">
        <v>1614</v>
      </c>
      <c r="J758" s="112">
        <v>3.55</v>
      </c>
      <c r="K758" s="93">
        <v>72981.350000000006</v>
      </c>
    </row>
    <row r="759" spans="3:11" x14ac:dyDescent="0.2">
      <c r="C759" s="96" t="s">
        <v>1524</v>
      </c>
      <c r="D759" s="95">
        <v>44225</v>
      </c>
      <c r="E759" s="94" t="s">
        <v>1613</v>
      </c>
      <c r="J759" s="112">
        <v>0.72</v>
      </c>
      <c r="K759" s="93">
        <v>72980.63</v>
      </c>
    </row>
    <row r="760" spans="3:11" x14ac:dyDescent="0.2">
      <c r="C760" s="96" t="s">
        <v>1547</v>
      </c>
      <c r="D760" s="95">
        <v>44225</v>
      </c>
      <c r="E760" s="94" t="s">
        <v>1612</v>
      </c>
      <c r="J760" s="112">
        <v>540</v>
      </c>
      <c r="K760" s="93">
        <v>72440.63</v>
      </c>
    </row>
    <row r="761" spans="3:11" x14ac:dyDescent="0.2">
      <c r="C761" s="96" t="s">
        <v>36</v>
      </c>
      <c r="D761" s="95">
        <v>44226</v>
      </c>
      <c r="E761" s="94" t="s">
        <v>1611</v>
      </c>
      <c r="I761" s="93">
        <v>4.07</v>
      </c>
      <c r="K761" s="93">
        <v>72444.7</v>
      </c>
    </row>
    <row r="762" spans="3:11" x14ac:dyDescent="0.2">
      <c r="C762" s="96" t="s">
        <v>35</v>
      </c>
      <c r="D762" s="95">
        <v>44226</v>
      </c>
      <c r="E762" s="94" t="s">
        <v>1610</v>
      </c>
      <c r="I762" s="93">
        <v>3.23</v>
      </c>
      <c r="K762" s="93">
        <v>72447.929999999993</v>
      </c>
    </row>
    <row r="763" spans="3:11" x14ac:dyDescent="0.2">
      <c r="C763" s="96" t="s">
        <v>34</v>
      </c>
      <c r="D763" s="95">
        <v>44226</v>
      </c>
      <c r="E763" s="94" t="s">
        <v>1609</v>
      </c>
      <c r="I763" s="93">
        <v>4.57</v>
      </c>
      <c r="K763" s="93">
        <v>72452.5</v>
      </c>
    </row>
    <row r="764" spans="3:11" x14ac:dyDescent="0.2">
      <c r="C764" s="96" t="s">
        <v>33</v>
      </c>
      <c r="D764" s="95">
        <v>44226</v>
      </c>
      <c r="E764" s="94" t="s">
        <v>1608</v>
      </c>
      <c r="I764" s="93">
        <v>8.41</v>
      </c>
      <c r="K764" s="93">
        <v>72460.91</v>
      </c>
    </row>
    <row r="765" spans="3:11" x14ac:dyDescent="0.2">
      <c r="C765" s="96" t="s">
        <v>32</v>
      </c>
      <c r="D765" s="95">
        <v>44226</v>
      </c>
      <c r="E765" s="94" t="s">
        <v>1607</v>
      </c>
      <c r="I765" s="93">
        <v>2.0699999999999998</v>
      </c>
      <c r="K765" s="93">
        <v>72462.98</v>
      </c>
    </row>
    <row r="766" spans="3:11" x14ac:dyDescent="0.2">
      <c r="C766" s="96" t="s">
        <v>31</v>
      </c>
      <c r="D766" s="95">
        <v>44226</v>
      </c>
      <c r="E766" s="94" t="s">
        <v>1606</v>
      </c>
      <c r="I766" s="93">
        <v>6.29</v>
      </c>
      <c r="K766" s="93">
        <v>72469.27</v>
      </c>
    </row>
    <row r="767" spans="3:11" x14ac:dyDescent="0.2">
      <c r="C767" s="96" t="s">
        <v>30</v>
      </c>
      <c r="D767" s="95">
        <v>44226</v>
      </c>
      <c r="E767" s="94" t="s">
        <v>1605</v>
      </c>
      <c r="I767" s="93">
        <v>6.55</v>
      </c>
      <c r="K767" s="93">
        <v>72475.820000000007</v>
      </c>
    </row>
    <row r="768" spans="3:11" x14ac:dyDescent="0.2">
      <c r="C768" s="96" t="s">
        <v>29</v>
      </c>
      <c r="D768" s="95">
        <v>44226</v>
      </c>
      <c r="E768" s="94" t="s">
        <v>1604</v>
      </c>
      <c r="I768" s="93">
        <v>16.97</v>
      </c>
      <c r="K768" s="93">
        <v>72492.789999999994</v>
      </c>
    </row>
    <row r="769" spans="3:11" x14ac:dyDescent="0.2">
      <c r="C769" s="96" t="s">
        <v>28</v>
      </c>
      <c r="D769" s="95">
        <v>44226</v>
      </c>
      <c r="E769" s="94" t="s">
        <v>1603</v>
      </c>
      <c r="I769" s="93">
        <v>7.17</v>
      </c>
      <c r="K769" s="93">
        <v>72499.960000000006</v>
      </c>
    </row>
    <row r="770" spans="3:11" x14ac:dyDescent="0.2">
      <c r="C770" s="96" t="s">
        <v>27</v>
      </c>
      <c r="D770" s="95">
        <v>44226</v>
      </c>
      <c r="E770" s="94" t="s">
        <v>1602</v>
      </c>
      <c r="I770" s="93">
        <v>1.69</v>
      </c>
      <c r="K770" s="93">
        <v>72501.649999999994</v>
      </c>
    </row>
    <row r="771" spans="3:11" x14ac:dyDescent="0.2">
      <c r="C771" s="96" t="s">
        <v>26</v>
      </c>
      <c r="D771" s="95">
        <v>44226</v>
      </c>
      <c r="E771" s="94" t="s">
        <v>1601</v>
      </c>
      <c r="I771" s="93">
        <v>1.68</v>
      </c>
      <c r="K771" s="93">
        <v>72503.33</v>
      </c>
    </row>
    <row r="772" spans="3:11" x14ac:dyDescent="0.2">
      <c r="C772" s="96" t="s">
        <v>25</v>
      </c>
      <c r="D772" s="95">
        <v>44226</v>
      </c>
      <c r="E772" s="94" t="s">
        <v>1600</v>
      </c>
      <c r="I772" s="93">
        <v>6.94</v>
      </c>
      <c r="K772" s="93">
        <v>72510.27</v>
      </c>
    </row>
    <row r="773" spans="3:11" x14ac:dyDescent="0.2">
      <c r="C773" s="96" t="s">
        <v>24</v>
      </c>
      <c r="D773" s="95">
        <v>44226</v>
      </c>
      <c r="E773" s="94" t="s">
        <v>1599</v>
      </c>
      <c r="I773" s="93">
        <v>6.68</v>
      </c>
      <c r="K773" s="93">
        <v>72516.95</v>
      </c>
    </row>
    <row r="774" spans="3:11" x14ac:dyDescent="0.2">
      <c r="C774" s="96" t="s">
        <v>23</v>
      </c>
      <c r="D774" s="95">
        <v>44226</v>
      </c>
      <c r="E774" s="94" t="s">
        <v>1598</v>
      </c>
      <c r="I774" s="93">
        <v>2.21</v>
      </c>
      <c r="K774" s="93">
        <v>72519.16</v>
      </c>
    </row>
    <row r="775" spans="3:11" x14ac:dyDescent="0.2">
      <c r="C775" s="96" t="s">
        <v>22</v>
      </c>
      <c r="D775" s="95">
        <v>44226</v>
      </c>
      <c r="E775" s="94" t="s">
        <v>1597</v>
      </c>
      <c r="I775" s="93">
        <v>1.88</v>
      </c>
      <c r="K775" s="93">
        <v>72521.039999999994</v>
      </c>
    </row>
    <row r="776" spans="3:11" x14ac:dyDescent="0.2">
      <c r="C776" s="96" t="s">
        <v>21</v>
      </c>
      <c r="D776" s="95">
        <v>44227</v>
      </c>
      <c r="E776" s="94" t="s">
        <v>1596</v>
      </c>
      <c r="I776" s="93">
        <v>5.29</v>
      </c>
      <c r="K776" s="93">
        <v>72526.33</v>
      </c>
    </row>
    <row r="777" spans="3:11" x14ac:dyDescent="0.2">
      <c r="C777" s="96" t="s">
        <v>20</v>
      </c>
      <c r="D777" s="95">
        <v>44227</v>
      </c>
      <c r="E777" s="94" t="s">
        <v>1595</v>
      </c>
      <c r="I777" s="93">
        <v>2.17</v>
      </c>
      <c r="K777" s="93">
        <v>72528.5</v>
      </c>
    </row>
    <row r="778" spans="3:11" x14ac:dyDescent="0.2">
      <c r="C778" s="96" t="s">
        <v>19</v>
      </c>
      <c r="D778" s="95">
        <v>44227</v>
      </c>
      <c r="E778" s="94" t="s">
        <v>1594</v>
      </c>
      <c r="I778" s="93">
        <v>2.2000000000000002</v>
      </c>
      <c r="K778" s="93">
        <v>72530.7</v>
      </c>
    </row>
    <row r="779" spans="3:11" x14ac:dyDescent="0.2">
      <c r="C779" s="96" t="s">
        <v>18</v>
      </c>
      <c r="D779" s="95">
        <v>44227</v>
      </c>
      <c r="E779" s="94" t="s">
        <v>1593</v>
      </c>
      <c r="I779" s="93">
        <v>1.68</v>
      </c>
      <c r="K779" s="93">
        <v>72532.38</v>
      </c>
    </row>
    <row r="780" spans="3:11" x14ac:dyDescent="0.2">
      <c r="C780" s="96" t="s">
        <v>17</v>
      </c>
      <c r="D780" s="95">
        <v>44227</v>
      </c>
      <c r="E780" s="94" t="s">
        <v>1592</v>
      </c>
      <c r="I780" s="93">
        <v>9.9700000000000006</v>
      </c>
      <c r="K780" s="93">
        <v>72542.350000000006</v>
      </c>
    </row>
    <row r="781" spans="3:11" x14ac:dyDescent="0.2">
      <c r="C781" s="96" t="s">
        <v>16</v>
      </c>
      <c r="D781" s="95">
        <v>44227</v>
      </c>
      <c r="E781" s="94" t="s">
        <v>1591</v>
      </c>
      <c r="I781" s="93">
        <v>6.6</v>
      </c>
      <c r="K781" s="93">
        <v>72548.95</v>
      </c>
    </row>
    <row r="782" spans="3:11" x14ac:dyDescent="0.2">
      <c r="C782" s="96" t="s">
        <v>15</v>
      </c>
      <c r="D782" s="95">
        <v>44227</v>
      </c>
      <c r="E782" s="94" t="s">
        <v>1590</v>
      </c>
      <c r="I782" s="93">
        <v>4.33</v>
      </c>
      <c r="K782" s="93">
        <v>72553.279999999999</v>
      </c>
    </row>
    <row r="783" spans="3:11" x14ac:dyDescent="0.2">
      <c r="C783" s="96" t="s">
        <v>1534</v>
      </c>
      <c r="D783" s="95">
        <v>44227</v>
      </c>
      <c r="E783" s="94" t="s">
        <v>1589</v>
      </c>
      <c r="J783" s="112">
        <v>744.8</v>
      </c>
      <c r="K783" s="93">
        <v>71808.479999999996</v>
      </c>
    </row>
    <row r="784" spans="3:11" x14ac:dyDescent="0.2">
      <c r="C784" s="96" t="s">
        <v>1529</v>
      </c>
      <c r="D784" s="95">
        <v>44227</v>
      </c>
      <c r="E784" s="94" t="s">
        <v>1588</v>
      </c>
      <c r="J784" s="112">
        <v>600</v>
      </c>
      <c r="K784" s="93">
        <v>71208.479999999996</v>
      </c>
    </row>
    <row r="785" spans="3:11" x14ac:dyDescent="0.2">
      <c r="C785" s="96" t="s">
        <v>1549</v>
      </c>
      <c r="D785" s="95">
        <v>44227</v>
      </c>
      <c r="E785" s="94" t="s">
        <v>1587</v>
      </c>
      <c r="J785" s="112">
        <v>1067.47</v>
      </c>
      <c r="K785" s="93">
        <v>70141.009999999995</v>
      </c>
    </row>
    <row r="786" spans="3:11" x14ac:dyDescent="0.2">
      <c r="C786" s="96" t="s">
        <v>1544</v>
      </c>
      <c r="D786" s="95">
        <v>44227</v>
      </c>
      <c r="E786" s="94" t="s">
        <v>1586</v>
      </c>
      <c r="J786" s="112">
        <v>2972.27</v>
      </c>
      <c r="K786" s="93">
        <v>67168.740000000005</v>
      </c>
    </row>
    <row r="787" spans="3:11" x14ac:dyDescent="0.2">
      <c r="C787" s="96" t="s">
        <v>12209</v>
      </c>
      <c r="D787" s="95">
        <v>44227</v>
      </c>
      <c r="E787" s="94" t="s">
        <v>20129</v>
      </c>
      <c r="J787" s="112">
        <v>98.12</v>
      </c>
      <c r="K787" s="93">
        <v>67070.62</v>
      </c>
    </row>
    <row r="788" spans="3:11" x14ac:dyDescent="0.2">
      <c r="C788" s="92" t="s">
        <v>12</v>
      </c>
      <c r="D788" s="91">
        <v>58382.89</v>
      </c>
      <c r="E788" s="92" t="s">
        <v>11</v>
      </c>
      <c r="F788" s="91">
        <v>36357.379999999997</v>
      </c>
      <c r="G788" s="92" t="s">
        <v>10</v>
      </c>
      <c r="H788" s="91">
        <v>27669.65</v>
      </c>
      <c r="J788" s="92" t="s">
        <v>9</v>
      </c>
      <c r="K788" s="91">
        <v>67070.62</v>
      </c>
    </row>
    <row r="791" spans="3:11" x14ac:dyDescent="0.2">
      <c r="E791" s="14" t="s">
        <v>8</v>
      </c>
      <c r="K791" s="13" t="s">
        <v>7</v>
      </c>
    </row>
  </sheetData>
  <pageMargins left="0.75" right="0.75" top="1" bottom="1" header="0" footer="0"/>
  <pageSetup orientation="portrait" errors="NA" horizontalDpi="120" verticalDpi="72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EBAC9-5948-4B59-90A5-F025BABC1845}">
  <sheetPr>
    <pageSetUpPr fitToPage="1"/>
  </sheetPr>
  <dimension ref="A1:O745"/>
  <sheetViews>
    <sheetView workbookViewId="0">
      <selection activeCell="C295" sqref="C295"/>
    </sheetView>
  </sheetViews>
  <sheetFormatPr baseColWidth="10" defaultRowHeight="12.75" x14ac:dyDescent="0.2"/>
  <cols>
    <col min="1" max="2" width="11.42578125" style="49"/>
    <col min="3" max="3" width="22.140625" style="49" customWidth="1"/>
    <col min="4" max="4" width="12.42578125" style="49" customWidth="1"/>
    <col min="5" max="5" width="11.42578125" style="49"/>
    <col min="6" max="6" width="15.42578125" style="49" customWidth="1"/>
    <col min="7" max="259" width="11.42578125" style="49"/>
    <col min="260" max="260" width="12.42578125" style="49" customWidth="1"/>
    <col min="261" max="515" width="11.42578125" style="49"/>
    <col min="516" max="516" width="12.42578125" style="49" customWidth="1"/>
    <col min="517" max="771" width="11.42578125" style="49"/>
    <col min="772" max="772" width="12.42578125" style="49" customWidth="1"/>
    <col min="773" max="1027" width="11.42578125" style="49"/>
    <col min="1028" max="1028" width="12.42578125" style="49" customWidth="1"/>
    <col min="1029" max="1283" width="11.42578125" style="49"/>
    <col min="1284" max="1284" width="12.42578125" style="49" customWidth="1"/>
    <col min="1285" max="1539" width="11.42578125" style="49"/>
    <col min="1540" max="1540" width="12.42578125" style="49" customWidth="1"/>
    <col min="1541" max="1795" width="11.42578125" style="49"/>
    <col min="1796" max="1796" width="12.42578125" style="49" customWidth="1"/>
    <col min="1797" max="2051" width="11.42578125" style="49"/>
    <col min="2052" max="2052" width="12.42578125" style="49" customWidth="1"/>
    <col min="2053" max="2307" width="11.42578125" style="49"/>
    <col min="2308" max="2308" width="12.42578125" style="49" customWidth="1"/>
    <col min="2309" max="2563" width="11.42578125" style="49"/>
    <col min="2564" max="2564" width="12.42578125" style="49" customWidth="1"/>
    <col min="2565" max="2819" width="11.42578125" style="49"/>
    <col min="2820" max="2820" width="12.42578125" style="49" customWidth="1"/>
    <col min="2821" max="3075" width="11.42578125" style="49"/>
    <col min="3076" max="3076" width="12.42578125" style="49" customWidth="1"/>
    <col min="3077" max="3331" width="11.42578125" style="49"/>
    <col min="3332" max="3332" width="12.42578125" style="49" customWidth="1"/>
    <col min="3333" max="3587" width="11.42578125" style="49"/>
    <col min="3588" max="3588" width="12.42578125" style="49" customWidth="1"/>
    <col min="3589" max="3843" width="11.42578125" style="49"/>
    <col min="3844" max="3844" width="12.42578125" style="49" customWidth="1"/>
    <col min="3845" max="4099" width="11.42578125" style="49"/>
    <col min="4100" max="4100" width="12.42578125" style="49" customWidth="1"/>
    <col min="4101" max="4355" width="11.42578125" style="49"/>
    <col min="4356" max="4356" width="12.42578125" style="49" customWidth="1"/>
    <col min="4357" max="4611" width="11.42578125" style="49"/>
    <col min="4612" max="4612" width="12.42578125" style="49" customWidth="1"/>
    <col min="4613" max="4867" width="11.42578125" style="49"/>
    <col min="4868" max="4868" width="12.42578125" style="49" customWidth="1"/>
    <col min="4869" max="5123" width="11.42578125" style="49"/>
    <col min="5124" max="5124" width="12.42578125" style="49" customWidth="1"/>
    <col min="5125" max="5379" width="11.42578125" style="49"/>
    <col min="5380" max="5380" width="12.42578125" style="49" customWidth="1"/>
    <col min="5381" max="5635" width="11.42578125" style="49"/>
    <col min="5636" max="5636" width="12.42578125" style="49" customWidth="1"/>
    <col min="5637" max="5891" width="11.42578125" style="49"/>
    <col min="5892" max="5892" width="12.42578125" style="49" customWidth="1"/>
    <col min="5893" max="6147" width="11.42578125" style="49"/>
    <col min="6148" max="6148" width="12.42578125" style="49" customWidth="1"/>
    <col min="6149" max="6403" width="11.42578125" style="49"/>
    <col min="6404" max="6404" width="12.42578125" style="49" customWidth="1"/>
    <col min="6405" max="6659" width="11.42578125" style="49"/>
    <col min="6660" max="6660" width="12.42578125" style="49" customWidth="1"/>
    <col min="6661" max="6915" width="11.42578125" style="49"/>
    <col min="6916" max="6916" width="12.42578125" style="49" customWidth="1"/>
    <col min="6917" max="7171" width="11.42578125" style="49"/>
    <col min="7172" max="7172" width="12.42578125" style="49" customWidth="1"/>
    <col min="7173" max="7427" width="11.42578125" style="49"/>
    <col min="7428" max="7428" width="12.42578125" style="49" customWidth="1"/>
    <col min="7429" max="7683" width="11.42578125" style="49"/>
    <col min="7684" max="7684" width="12.42578125" style="49" customWidth="1"/>
    <col min="7685" max="7939" width="11.42578125" style="49"/>
    <col min="7940" max="7940" width="12.42578125" style="49" customWidth="1"/>
    <col min="7941" max="8195" width="11.42578125" style="49"/>
    <col min="8196" max="8196" width="12.42578125" style="49" customWidth="1"/>
    <col min="8197" max="8451" width="11.42578125" style="49"/>
    <col min="8452" max="8452" width="12.42578125" style="49" customWidth="1"/>
    <col min="8453" max="8707" width="11.42578125" style="49"/>
    <col min="8708" max="8708" width="12.42578125" style="49" customWidth="1"/>
    <col min="8709" max="8963" width="11.42578125" style="49"/>
    <col min="8964" max="8964" width="12.42578125" style="49" customWidth="1"/>
    <col min="8965" max="9219" width="11.42578125" style="49"/>
    <col min="9220" max="9220" width="12.42578125" style="49" customWidth="1"/>
    <col min="9221" max="9475" width="11.42578125" style="49"/>
    <col min="9476" max="9476" width="12.42578125" style="49" customWidth="1"/>
    <col min="9477" max="9731" width="11.42578125" style="49"/>
    <col min="9732" max="9732" width="12.42578125" style="49" customWidth="1"/>
    <col min="9733" max="9987" width="11.42578125" style="49"/>
    <col min="9988" max="9988" width="12.42578125" style="49" customWidth="1"/>
    <col min="9989" max="10243" width="11.42578125" style="49"/>
    <col min="10244" max="10244" width="12.42578125" style="49" customWidth="1"/>
    <col min="10245" max="10499" width="11.42578125" style="49"/>
    <col min="10500" max="10500" width="12.42578125" style="49" customWidth="1"/>
    <col min="10501" max="10755" width="11.42578125" style="49"/>
    <col min="10756" max="10756" width="12.42578125" style="49" customWidth="1"/>
    <col min="10757" max="11011" width="11.42578125" style="49"/>
    <col min="11012" max="11012" width="12.42578125" style="49" customWidth="1"/>
    <col min="11013" max="11267" width="11.42578125" style="49"/>
    <col min="11268" max="11268" width="12.42578125" style="49" customWidth="1"/>
    <col min="11269" max="11523" width="11.42578125" style="49"/>
    <col min="11524" max="11524" width="12.42578125" style="49" customWidth="1"/>
    <col min="11525" max="11779" width="11.42578125" style="49"/>
    <col min="11780" max="11780" width="12.42578125" style="49" customWidth="1"/>
    <col min="11781" max="12035" width="11.42578125" style="49"/>
    <col min="12036" max="12036" width="12.42578125" style="49" customWidth="1"/>
    <col min="12037" max="12291" width="11.42578125" style="49"/>
    <col min="12292" max="12292" width="12.42578125" style="49" customWidth="1"/>
    <col min="12293" max="12547" width="11.42578125" style="49"/>
    <col min="12548" max="12548" width="12.42578125" style="49" customWidth="1"/>
    <col min="12549" max="12803" width="11.42578125" style="49"/>
    <col min="12804" max="12804" width="12.42578125" style="49" customWidth="1"/>
    <col min="12805" max="13059" width="11.42578125" style="49"/>
    <col min="13060" max="13060" width="12.42578125" style="49" customWidth="1"/>
    <col min="13061" max="13315" width="11.42578125" style="49"/>
    <col min="13316" max="13316" width="12.42578125" style="49" customWidth="1"/>
    <col min="13317" max="13571" width="11.42578125" style="49"/>
    <col min="13572" max="13572" width="12.42578125" style="49" customWidth="1"/>
    <col min="13573" max="13827" width="11.42578125" style="49"/>
    <col min="13828" max="13828" width="12.42578125" style="49" customWidth="1"/>
    <col min="13829" max="14083" width="11.42578125" style="49"/>
    <col min="14084" max="14084" width="12.42578125" style="49" customWidth="1"/>
    <col min="14085" max="14339" width="11.42578125" style="49"/>
    <col min="14340" max="14340" width="12.42578125" style="49" customWidth="1"/>
    <col min="14341" max="14595" width="11.42578125" style="49"/>
    <col min="14596" max="14596" width="12.42578125" style="49" customWidth="1"/>
    <col min="14597" max="14851" width="11.42578125" style="49"/>
    <col min="14852" max="14852" width="12.42578125" style="49" customWidth="1"/>
    <col min="14853" max="15107" width="11.42578125" style="49"/>
    <col min="15108" max="15108" width="12.42578125" style="49" customWidth="1"/>
    <col min="15109" max="15363" width="11.42578125" style="49"/>
    <col min="15364" max="15364" width="12.42578125" style="49" customWidth="1"/>
    <col min="15365" max="15619" width="11.42578125" style="49"/>
    <col min="15620" max="15620" width="12.42578125" style="49" customWidth="1"/>
    <col min="15621" max="15875" width="11.42578125" style="49"/>
    <col min="15876" max="15876" width="12.42578125" style="49" customWidth="1"/>
    <col min="15877" max="16131" width="11.42578125" style="49"/>
    <col min="16132" max="16132" width="12.42578125" style="49" customWidth="1"/>
    <col min="16133" max="16384" width="11.42578125" style="49"/>
  </cols>
  <sheetData>
    <row r="1" spans="1:8" ht="13.5" thickBot="1" x14ac:dyDescent="0.25">
      <c r="A1" s="549" t="s">
        <v>6114</v>
      </c>
      <c r="B1" s="550"/>
      <c r="C1" s="550"/>
      <c r="D1" s="550"/>
      <c r="E1" s="550"/>
      <c r="F1" s="550"/>
      <c r="G1" s="47"/>
      <c r="H1" s="48"/>
    </row>
    <row r="2" spans="1:8" x14ac:dyDescent="0.2">
      <c r="A2" s="50" t="s">
        <v>1070</v>
      </c>
      <c r="B2" s="51" t="s">
        <v>1069</v>
      </c>
      <c r="C2" s="51" t="s">
        <v>1068</v>
      </c>
      <c r="D2" s="51" t="s">
        <v>515</v>
      </c>
      <c r="E2" s="51" t="s">
        <v>1067</v>
      </c>
      <c r="F2" s="51" t="s">
        <v>1066</v>
      </c>
      <c r="G2" s="52" t="s">
        <v>1065</v>
      </c>
      <c r="H2" s="53" t="s">
        <v>535</v>
      </c>
    </row>
    <row r="3" spans="1:8" s="57" customFormat="1" x14ac:dyDescent="0.2">
      <c r="A3" s="54" t="s">
        <v>3569</v>
      </c>
      <c r="B3" s="54" t="s">
        <v>3570</v>
      </c>
      <c r="C3" s="54" t="s">
        <v>3571</v>
      </c>
      <c r="D3" s="54" t="s">
        <v>3572</v>
      </c>
      <c r="E3" s="55">
        <v>10.48</v>
      </c>
      <c r="F3" s="54" t="s">
        <v>3573</v>
      </c>
      <c r="G3" s="54" t="s">
        <v>630</v>
      </c>
      <c r="H3" s="56">
        <v>15581</v>
      </c>
    </row>
    <row r="4" spans="1:8" s="57" customFormat="1" x14ac:dyDescent="0.2">
      <c r="A4" s="54" t="s">
        <v>3569</v>
      </c>
      <c r="B4" s="54" t="s">
        <v>3574</v>
      </c>
      <c r="C4" s="54" t="s">
        <v>3575</v>
      </c>
      <c r="D4" s="54" t="s">
        <v>1219</v>
      </c>
      <c r="E4" s="55">
        <v>4.04</v>
      </c>
      <c r="F4" s="54" t="s">
        <v>1218</v>
      </c>
      <c r="G4" s="54" t="s">
        <v>630</v>
      </c>
      <c r="H4" s="56">
        <v>15582</v>
      </c>
    </row>
    <row r="5" spans="1:8" s="57" customFormat="1" x14ac:dyDescent="0.2">
      <c r="A5" s="54" t="s">
        <v>3569</v>
      </c>
      <c r="B5" s="54" t="s">
        <v>3576</v>
      </c>
      <c r="C5" s="54" t="s">
        <v>3577</v>
      </c>
      <c r="D5" s="54" t="s">
        <v>3578</v>
      </c>
      <c r="E5" s="55">
        <v>4.62</v>
      </c>
      <c r="F5" s="54" t="s">
        <v>3579</v>
      </c>
      <c r="G5" s="54" t="s">
        <v>630</v>
      </c>
      <c r="H5" s="56">
        <v>15583</v>
      </c>
    </row>
    <row r="6" spans="1:8" s="57" customFormat="1" x14ac:dyDescent="0.2">
      <c r="A6" s="54" t="s">
        <v>3569</v>
      </c>
      <c r="B6" s="54" t="s">
        <v>3580</v>
      </c>
      <c r="C6" s="54" t="s">
        <v>3581</v>
      </c>
      <c r="D6" s="54" t="s">
        <v>3582</v>
      </c>
      <c r="E6" s="55">
        <v>41.26</v>
      </c>
      <c r="F6" s="54" t="s">
        <v>3583</v>
      </c>
      <c r="G6" s="54" t="s">
        <v>630</v>
      </c>
      <c r="H6" s="56">
        <v>15584</v>
      </c>
    </row>
    <row r="7" spans="1:8" s="57" customFormat="1" x14ac:dyDescent="0.2">
      <c r="A7" s="54" t="s">
        <v>3569</v>
      </c>
      <c r="B7" s="54" t="s">
        <v>3584</v>
      </c>
      <c r="C7" s="54" t="s">
        <v>3585</v>
      </c>
      <c r="D7" s="54" t="s">
        <v>3586</v>
      </c>
      <c r="E7" s="55">
        <v>1.68</v>
      </c>
      <c r="F7" s="54" t="s">
        <v>3587</v>
      </c>
      <c r="G7" s="54" t="s">
        <v>630</v>
      </c>
      <c r="H7" s="56">
        <v>15585</v>
      </c>
    </row>
    <row r="8" spans="1:8" s="57" customFormat="1" x14ac:dyDescent="0.2">
      <c r="A8" s="54" t="s">
        <v>3569</v>
      </c>
      <c r="B8" s="54" t="s">
        <v>3588</v>
      </c>
      <c r="C8" s="54" t="s">
        <v>3589</v>
      </c>
      <c r="D8" s="54" t="s">
        <v>3590</v>
      </c>
      <c r="E8" s="55">
        <v>3.36</v>
      </c>
      <c r="F8" s="54" t="s">
        <v>3591</v>
      </c>
      <c r="G8" s="54" t="s">
        <v>630</v>
      </c>
      <c r="H8" s="56">
        <v>15586</v>
      </c>
    </row>
    <row r="9" spans="1:8" s="57" customFormat="1" x14ac:dyDescent="0.2">
      <c r="A9" s="54" t="s">
        <v>3569</v>
      </c>
      <c r="B9" s="54" t="s">
        <v>3592</v>
      </c>
      <c r="C9" s="54" t="s">
        <v>3593</v>
      </c>
      <c r="D9" s="54" t="s">
        <v>3594</v>
      </c>
      <c r="E9" s="55">
        <v>12.13</v>
      </c>
      <c r="F9" s="54" t="s">
        <v>3595</v>
      </c>
      <c r="G9" s="54" t="s">
        <v>630</v>
      </c>
      <c r="H9" s="56">
        <v>15587</v>
      </c>
    </row>
    <row r="10" spans="1:8" s="57" customFormat="1" x14ac:dyDescent="0.2">
      <c r="A10" s="54" t="s">
        <v>3569</v>
      </c>
      <c r="B10" s="54" t="s">
        <v>3596</v>
      </c>
      <c r="C10" s="54" t="s">
        <v>3597</v>
      </c>
      <c r="D10" s="54" t="s">
        <v>3598</v>
      </c>
      <c r="E10" s="55">
        <v>23.33</v>
      </c>
      <c r="F10" s="54" t="s">
        <v>3599</v>
      </c>
      <c r="G10" s="54" t="s">
        <v>630</v>
      </c>
      <c r="H10" s="56">
        <v>15588</v>
      </c>
    </row>
    <row r="11" spans="1:8" s="57" customFormat="1" x14ac:dyDescent="0.2">
      <c r="A11" s="54" t="s">
        <v>3569</v>
      </c>
      <c r="B11" s="54" t="s">
        <v>3600</v>
      </c>
      <c r="C11" s="54" t="s">
        <v>3601</v>
      </c>
      <c r="D11" s="54" t="s">
        <v>1135</v>
      </c>
      <c r="E11" s="55">
        <v>2.08</v>
      </c>
      <c r="F11" s="54" t="s">
        <v>1134</v>
      </c>
      <c r="G11" s="54" t="s">
        <v>630</v>
      </c>
      <c r="H11" s="56">
        <v>15589</v>
      </c>
    </row>
    <row r="12" spans="1:8" s="57" customFormat="1" x14ac:dyDescent="0.2">
      <c r="A12" s="54" t="s">
        <v>3569</v>
      </c>
      <c r="B12" s="54" t="s">
        <v>3602</v>
      </c>
      <c r="C12" s="54" t="s">
        <v>3603</v>
      </c>
      <c r="D12" s="54" t="s">
        <v>938</v>
      </c>
      <c r="E12" s="55">
        <v>3.71</v>
      </c>
      <c r="F12" s="54" t="s">
        <v>937</v>
      </c>
      <c r="G12" s="54" t="s">
        <v>630</v>
      </c>
      <c r="H12" s="56">
        <v>15590</v>
      </c>
    </row>
    <row r="13" spans="1:8" s="57" customFormat="1" x14ac:dyDescent="0.2">
      <c r="A13" s="54" t="s">
        <v>3569</v>
      </c>
      <c r="B13" s="54" t="s">
        <v>3604</v>
      </c>
      <c r="C13" s="54" t="s">
        <v>3605</v>
      </c>
      <c r="D13" s="54" t="s">
        <v>3606</v>
      </c>
      <c r="E13" s="55">
        <v>31.45</v>
      </c>
      <c r="F13" s="54" t="s">
        <v>3607</v>
      </c>
      <c r="G13" s="54" t="s">
        <v>630</v>
      </c>
      <c r="H13" s="56">
        <v>15591</v>
      </c>
    </row>
    <row r="14" spans="1:8" s="57" customFormat="1" x14ac:dyDescent="0.2">
      <c r="A14" s="54" t="s">
        <v>3569</v>
      </c>
      <c r="B14" s="54" t="s">
        <v>3608</v>
      </c>
      <c r="C14" s="54" t="s">
        <v>3609</v>
      </c>
      <c r="D14" s="54" t="s">
        <v>3610</v>
      </c>
      <c r="E14" s="55">
        <v>17.05</v>
      </c>
      <c r="F14" s="54" t="s">
        <v>3611</v>
      </c>
      <c r="G14" s="54" t="s">
        <v>630</v>
      </c>
      <c r="H14" s="56">
        <v>15592</v>
      </c>
    </row>
    <row r="15" spans="1:8" s="57" customFormat="1" x14ac:dyDescent="0.2">
      <c r="A15" s="54" t="s">
        <v>3569</v>
      </c>
      <c r="B15" s="54" t="s">
        <v>3612</v>
      </c>
      <c r="C15" s="54" t="s">
        <v>3613</v>
      </c>
      <c r="D15" s="54" t="s">
        <v>3614</v>
      </c>
      <c r="E15" s="55">
        <v>5.09</v>
      </c>
      <c r="F15" s="54" t="s">
        <v>3615</v>
      </c>
      <c r="G15" s="54" t="s">
        <v>630</v>
      </c>
      <c r="H15" s="56">
        <v>15593</v>
      </c>
    </row>
    <row r="16" spans="1:8" s="57" customFormat="1" x14ac:dyDescent="0.2">
      <c r="A16" s="54" t="s">
        <v>3569</v>
      </c>
      <c r="B16" s="54" t="s">
        <v>3616</v>
      </c>
      <c r="C16" s="54" t="s">
        <v>3617</v>
      </c>
      <c r="D16" s="54" t="s">
        <v>3618</v>
      </c>
      <c r="E16" s="55">
        <v>11.56</v>
      </c>
      <c r="F16" s="54" t="s">
        <v>3619</v>
      </c>
      <c r="G16" s="54" t="s">
        <v>630</v>
      </c>
      <c r="H16" s="56">
        <v>15594</v>
      </c>
    </row>
    <row r="17" spans="1:8" s="57" customFormat="1" x14ac:dyDescent="0.2">
      <c r="A17" s="54" t="s">
        <v>3569</v>
      </c>
      <c r="B17" s="54" t="s">
        <v>3620</v>
      </c>
      <c r="C17" s="54" t="s">
        <v>3621</v>
      </c>
      <c r="D17" s="54" t="s">
        <v>3622</v>
      </c>
      <c r="E17" s="55">
        <v>6.31</v>
      </c>
      <c r="F17" s="54" t="s">
        <v>3623</v>
      </c>
      <c r="G17" s="54" t="s">
        <v>630</v>
      </c>
      <c r="H17" s="56">
        <v>15595</v>
      </c>
    </row>
    <row r="18" spans="1:8" s="57" customFormat="1" x14ac:dyDescent="0.2">
      <c r="A18" s="54" t="s">
        <v>3569</v>
      </c>
      <c r="B18" s="54" t="s">
        <v>3624</v>
      </c>
      <c r="C18" s="54" t="s">
        <v>3625</v>
      </c>
      <c r="D18" s="54" t="s">
        <v>3626</v>
      </c>
      <c r="E18" s="55">
        <v>40.590000000000003</v>
      </c>
      <c r="F18" s="54" t="s">
        <v>3627</v>
      </c>
      <c r="G18" s="54" t="s">
        <v>630</v>
      </c>
      <c r="H18" s="56">
        <v>15596</v>
      </c>
    </row>
    <row r="19" spans="1:8" s="57" customFormat="1" x14ac:dyDescent="0.2">
      <c r="A19" s="54" t="s">
        <v>3569</v>
      </c>
      <c r="B19" s="54" t="s">
        <v>3628</v>
      </c>
      <c r="C19" s="54" t="s">
        <v>3629</v>
      </c>
      <c r="D19" s="54" t="s">
        <v>813</v>
      </c>
      <c r="E19" s="55">
        <v>17.899999999999999</v>
      </c>
      <c r="F19" s="54" t="s">
        <v>812</v>
      </c>
      <c r="G19" s="54" t="s">
        <v>630</v>
      </c>
      <c r="H19" s="56">
        <v>15597</v>
      </c>
    </row>
    <row r="20" spans="1:8" s="57" customFormat="1" x14ac:dyDescent="0.2">
      <c r="A20" s="54" t="s">
        <v>3569</v>
      </c>
      <c r="B20" s="54" t="s">
        <v>3630</v>
      </c>
      <c r="C20" s="54" t="s">
        <v>3631</v>
      </c>
      <c r="D20" s="54" t="s">
        <v>1333</v>
      </c>
      <c r="E20" s="55">
        <v>18.18</v>
      </c>
      <c r="F20" s="54" t="s">
        <v>1332</v>
      </c>
      <c r="G20" s="54" t="s">
        <v>630</v>
      </c>
      <c r="H20" s="56">
        <v>15598</v>
      </c>
    </row>
    <row r="21" spans="1:8" s="57" customFormat="1" x14ac:dyDescent="0.2">
      <c r="A21" s="54" t="s">
        <v>3569</v>
      </c>
      <c r="B21" s="54" t="s">
        <v>3632</v>
      </c>
      <c r="C21" s="54" t="s">
        <v>3633</v>
      </c>
      <c r="D21" s="54" t="s">
        <v>3634</v>
      </c>
      <c r="E21" s="55">
        <v>1.68</v>
      </c>
      <c r="F21" s="54" t="s">
        <v>3635</v>
      </c>
      <c r="G21" s="54" t="s">
        <v>630</v>
      </c>
      <c r="H21" s="56">
        <v>15599</v>
      </c>
    </row>
    <row r="22" spans="1:8" s="57" customFormat="1" x14ac:dyDescent="0.2">
      <c r="A22" s="54" t="s">
        <v>3569</v>
      </c>
      <c r="B22" s="54" t="s">
        <v>3636</v>
      </c>
      <c r="C22" s="54" t="s">
        <v>3637</v>
      </c>
      <c r="D22" s="54" t="s">
        <v>3638</v>
      </c>
      <c r="E22" s="55">
        <v>5.44</v>
      </c>
      <c r="F22" s="54" t="s">
        <v>3639</v>
      </c>
      <c r="G22" s="54" t="s">
        <v>630</v>
      </c>
      <c r="H22" s="56">
        <v>15600</v>
      </c>
    </row>
    <row r="23" spans="1:8" s="57" customFormat="1" x14ac:dyDescent="0.2">
      <c r="A23" s="54" t="s">
        <v>3569</v>
      </c>
      <c r="B23" s="54" t="s">
        <v>3640</v>
      </c>
      <c r="C23" s="54" t="s">
        <v>3641</v>
      </c>
      <c r="D23" s="54" t="s">
        <v>723</v>
      </c>
      <c r="E23" s="55">
        <v>6.94</v>
      </c>
      <c r="F23" s="54" t="s">
        <v>722</v>
      </c>
      <c r="G23" s="54" t="s">
        <v>630</v>
      </c>
      <c r="H23" s="56">
        <v>15601</v>
      </c>
    </row>
    <row r="24" spans="1:8" s="57" customFormat="1" x14ac:dyDescent="0.2">
      <c r="A24" s="54" t="s">
        <v>3569</v>
      </c>
      <c r="B24" s="54" t="s">
        <v>3642</v>
      </c>
      <c r="C24" s="54" t="s">
        <v>3643</v>
      </c>
      <c r="D24" s="54" t="s">
        <v>3644</v>
      </c>
      <c r="E24" s="55">
        <v>1.95</v>
      </c>
      <c r="F24" s="54" t="s">
        <v>3645</v>
      </c>
      <c r="G24" s="54" t="s">
        <v>630</v>
      </c>
      <c r="H24" s="56">
        <v>15602</v>
      </c>
    </row>
    <row r="25" spans="1:8" s="57" customFormat="1" x14ac:dyDescent="0.2">
      <c r="A25" s="54" t="s">
        <v>3569</v>
      </c>
      <c r="B25" s="54" t="s">
        <v>3646</v>
      </c>
      <c r="C25" s="54" t="s">
        <v>3647</v>
      </c>
      <c r="D25" s="54" t="s">
        <v>3648</v>
      </c>
      <c r="E25" s="55">
        <v>2.77</v>
      </c>
      <c r="F25" s="54" t="s">
        <v>3649</v>
      </c>
      <c r="G25" s="54" t="s">
        <v>630</v>
      </c>
      <c r="H25" s="56">
        <v>15603</v>
      </c>
    </row>
    <row r="26" spans="1:8" s="57" customFormat="1" x14ac:dyDescent="0.2">
      <c r="A26" s="54" t="s">
        <v>3569</v>
      </c>
      <c r="B26" s="54" t="s">
        <v>3650</v>
      </c>
      <c r="C26" s="54" t="s">
        <v>3651</v>
      </c>
      <c r="D26" s="54" t="s">
        <v>3652</v>
      </c>
      <c r="E26" s="55">
        <v>25.42</v>
      </c>
      <c r="F26" s="54" t="s">
        <v>3653</v>
      </c>
      <c r="G26" s="54" t="s">
        <v>630</v>
      </c>
      <c r="H26" s="56">
        <v>15604</v>
      </c>
    </row>
    <row r="27" spans="1:8" s="57" customFormat="1" x14ac:dyDescent="0.2">
      <c r="A27" s="54" t="s">
        <v>3569</v>
      </c>
      <c r="B27" s="54" t="s">
        <v>3654</v>
      </c>
      <c r="C27" s="54" t="s">
        <v>3655</v>
      </c>
      <c r="D27" s="54" t="s">
        <v>3656</v>
      </c>
      <c r="E27" s="55">
        <v>20.95</v>
      </c>
      <c r="F27" s="54" t="s">
        <v>3657</v>
      </c>
      <c r="G27" s="54" t="s">
        <v>630</v>
      </c>
      <c r="H27" s="56">
        <v>15605</v>
      </c>
    </row>
    <row r="28" spans="1:8" s="57" customFormat="1" x14ac:dyDescent="0.2">
      <c r="A28" s="54" t="s">
        <v>3569</v>
      </c>
      <c r="B28" s="54" t="s">
        <v>3658</v>
      </c>
      <c r="C28" s="54" t="s">
        <v>3659</v>
      </c>
      <c r="D28" s="54" t="s">
        <v>3660</v>
      </c>
      <c r="E28" s="55">
        <v>6.39</v>
      </c>
      <c r="F28" s="54" t="s">
        <v>3661</v>
      </c>
      <c r="G28" s="54" t="s">
        <v>630</v>
      </c>
      <c r="H28" s="56">
        <v>15606</v>
      </c>
    </row>
    <row r="29" spans="1:8" s="57" customFormat="1" x14ac:dyDescent="0.2">
      <c r="A29" s="54" t="s">
        <v>3569</v>
      </c>
      <c r="B29" s="54" t="s">
        <v>3662</v>
      </c>
      <c r="C29" s="54" t="s">
        <v>3663</v>
      </c>
      <c r="D29" s="54" t="s">
        <v>3664</v>
      </c>
      <c r="E29" s="55">
        <v>13.34</v>
      </c>
      <c r="F29" s="54" t="s">
        <v>3665</v>
      </c>
      <c r="G29" s="54" t="s">
        <v>630</v>
      </c>
      <c r="H29" s="56">
        <v>15607</v>
      </c>
    </row>
    <row r="30" spans="1:8" s="57" customFormat="1" x14ac:dyDescent="0.2">
      <c r="A30" s="54" t="s">
        <v>3569</v>
      </c>
      <c r="B30" s="54" t="s">
        <v>3666</v>
      </c>
      <c r="C30" s="54" t="s">
        <v>3667</v>
      </c>
      <c r="D30" s="54" t="s">
        <v>3668</v>
      </c>
      <c r="E30" s="55">
        <v>18.63</v>
      </c>
      <c r="F30" s="54" t="s">
        <v>3669</v>
      </c>
      <c r="G30" s="54" t="s">
        <v>630</v>
      </c>
      <c r="H30" s="56">
        <v>15608</v>
      </c>
    </row>
    <row r="31" spans="1:8" s="57" customFormat="1" x14ac:dyDescent="0.2">
      <c r="A31" s="54" t="s">
        <v>3569</v>
      </c>
      <c r="B31" s="54" t="s">
        <v>3670</v>
      </c>
      <c r="C31" s="54" t="s">
        <v>3671</v>
      </c>
      <c r="D31" s="54" t="s">
        <v>3672</v>
      </c>
      <c r="E31" s="55">
        <v>14.91</v>
      </c>
      <c r="F31" s="54" t="s">
        <v>3673</v>
      </c>
      <c r="G31" s="54" t="s">
        <v>630</v>
      </c>
      <c r="H31" s="56">
        <v>15609</v>
      </c>
    </row>
    <row r="32" spans="1:8" s="57" customFormat="1" x14ac:dyDescent="0.2">
      <c r="A32" s="54" t="s">
        <v>3569</v>
      </c>
      <c r="B32" s="54" t="s">
        <v>3674</v>
      </c>
      <c r="C32" s="54" t="s">
        <v>3675</v>
      </c>
      <c r="D32" s="54" t="s">
        <v>3676</v>
      </c>
      <c r="E32" s="55">
        <v>8.6999999999999993</v>
      </c>
      <c r="F32" s="54" t="s">
        <v>3677</v>
      </c>
      <c r="G32" s="54" t="s">
        <v>630</v>
      </c>
      <c r="H32" s="56">
        <v>15610</v>
      </c>
    </row>
    <row r="33" spans="1:8" s="57" customFormat="1" x14ac:dyDescent="0.2">
      <c r="A33" s="54" t="s">
        <v>3678</v>
      </c>
      <c r="B33" s="54" t="s">
        <v>3679</v>
      </c>
      <c r="C33" s="54" t="s">
        <v>3680</v>
      </c>
      <c r="D33" s="54" t="s">
        <v>3681</v>
      </c>
      <c r="E33" s="55">
        <v>16.760000000000002</v>
      </c>
      <c r="F33" s="54" t="s">
        <v>3682</v>
      </c>
      <c r="G33" s="54" t="s">
        <v>630</v>
      </c>
      <c r="H33" s="56">
        <v>15625</v>
      </c>
    </row>
    <row r="34" spans="1:8" s="57" customFormat="1" x14ac:dyDescent="0.2">
      <c r="A34" s="54" t="s">
        <v>3678</v>
      </c>
      <c r="B34" s="54" t="s">
        <v>3683</v>
      </c>
      <c r="C34" s="54" t="s">
        <v>3684</v>
      </c>
      <c r="D34" s="54" t="s">
        <v>3685</v>
      </c>
      <c r="E34" s="55">
        <v>16.760000000000002</v>
      </c>
      <c r="F34" s="54" t="s">
        <v>3686</v>
      </c>
      <c r="G34" s="54" t="s">
        <v>630</v>
      </c>
      <c r="H34" s="56">
        <v>15626</v>
      </c>
    </row>
    <row r="35" spans="1:8" s="57" customFormat="1" x14ac:dyDescent="0.2">
      <c r="A35" s="54" t="s">
        <v>3678</v>
      </c>
      <c r="B35" s="54" t="s">
        <v>3687</v>
      </c>
      <c r="C35" s="54" t="s">
        <v>3688</v>
      </c>
      <c r="D35" s="54" t="s">
        <v>3689</v>
      </c>
      <c r="E35" s="55">
        <v>5.57</v>
      </c>
      <c r="F35" s="54" t="s">
        <v>3690</v>
      </c>
      <c r="G35" s="54" t="s">
        <v>630</v>
      </c>
      <c r="H35" s="56">
        <v>15627</v>
      </c>
    </row>
    <row r="36" spans="1:8" s="57" customFormat="1" x14ac:dyDescent="0.2">
      <c r="A36" s="54" t="s">
        <v>3678</v>
      </c>
      <c r="B36" s="54" t="s">
        <v>3691</v>
      </c>
      <c r="C36" s="54" t="s">
        <v>3692</v>
      </c>
      <c r="D36" s="54" t="s">
        <v>3693</v>
      </c>
      <c r="E36" s="55">
        <v>3.78</v>
      </c>
      <c r="F36" s="54" t="s">
        <v>3694</v>
      </c>
      <c r="G36" s="54" t="s">
        <v>630</v>
      </c>
      <c r="H36" s="56">
        <v>15628</v>
      </c>
    </row>
    <row r="37" spans="1:8" s="57" customFormat="1" x14ac:dyDescent="0.2">
      <c r="A37" s="54" t="s">
        <v>3678</v>
      </c>
      <c r="B37" s="54" t="s">
        <v>3695</v>
      </c>
      <c r="C37" s="54" t="s">
        <v>3696</v>
      </c>
      <c r="D37" s="54" t="s">
        <v>3697</v>
      </c>
      <c r="E37" s="55">
        <v>7.26</v>
      </c>
      <c r="F37" s="54" t="s">
        <v>3698</v>
      </c>
      <c r="G37" s="54" t="s">
        <v>630</v>
      </c>
      <c r="H37" s="56">
        <v>15629</v>
      </c>
    </row>
    <row r="38" spans="1:8" s="57" customFormat="1" x14ac:dyDescent="0.2">
      <c r="A38" s="54" t="s">
        <v>3678</v>
      </c>
      <c r="B38" s="54" t="s">
        <v>3699</v>
      </c>
      <c r="C38" s="54" t="s">
        <v>3700</v>
      </c>
      <c r="D38" s="54" t="s">
        <v>3701</v>
      </c>
      <c r="E38" s="55">
        <v>5.15</v>
      </c>
      <c r="F38" s="54" t="s">
        <v>3702</v>
      </c>
      <c r="G38" s="54" t="s">
        <v>630</v>
      </c>
      <c r="H38" s="56">
        <v>15630</v>
      </c>
    </row>
    <row r="39" spans="1:8" s="57" customFormat="1" x14ac:dyDescent="0.2">
      <c r="A39" s="54" t="s">
        <v>3678</v>
      </c>
      <c r="B39" s="54" t="s">
        <v>3703</v>
      </c>
      <c r="C39" s="54" t="s">
        <v>3704</v>
      </c>
      <c r="D39" s="54" t="s">
        <v>3705</v>
      </c>
      <c r="E39" s="55">
        <v>12.85</v>
      </c>
      <c r="F39" s="54" t="s">
        <v>3706</v>
      </c>
      <c r="G39" s="54" t="s">
        <v>630</v>
      </c>
      <c r="H39" s="56">
        <v>15631</v>
      </c>
    </row>
    <row r="40" spans="1:8" s="57" customFormat="1" x14ac:dyDescent="0.2">
      <c r="A40" s="54" t="s">
        <v>3678</v>
      </c>
      <c r="B40" s="54" t="s">
        <v>3707</v>
      </c>
      <c r="C40" s="54" t="s">
        <v>3708</v>
      </c>
      <c r="D40" s="54" t="s">
        <v>3709</v>
      </c>
      <c r="E40" s="55">
        <v>3.29</v>
      </c>
      <c r="F40" s="54" t="s">
        <v>3710</v>
      </c>
      <c r="G40" s="54" t="s">
        <v>630</v>
      </c>
      <c r="H40" s="56">
        <v>15632</v>
      </c>
    </row>
    <row r="41" spans="1:8" s="57" customFormat="1" x14ac:dyDescent="0.2">
      <c r="A41" s="54" t="s">
        <v>3678</v>
      </c>
      <c r="B41" s="54" t="s">
        <v>3711</v>
      </c>
      <c r="C41" s="54" t="s">
        <v>3712</v>
      </c>
      <c r="D41" s="54" t="s">
        <v>3713</v>
      </c>
      <c r="E41" s="55">
        <v>2.71</v>
      </c>
      <c r="F41" s="54" t="s">
        <v>3714</v>
      </c>
      <c r="G41" s="54" t="s">
        <v>630</v>
      </c>
      <c r="H41" s="56">
        <v>15633</v>
      </c>
    </row>
    <row r="42" spans="1:8" s="57" customFormat="1" x14ac:dyDescent="0.2">
      <c r="A42" s="54" t="s">
        <v>3678</v>
      </c>
      <c r="B42" s="54" t="s">
        <v>3715</v>
      </c>
      <c r="C42" s="54" t="s">
        <v>3716</v>
      </c>
      <c r="D42" s="54" t="s">
        <v>975</v>
      </c>
      <c r="E42" s="55">
        <v>1.68</v>
      </c>
      <c r="F42" s="54" t="s">
        <v>974</v>
      </c>
      <c r="G42" s="54" t="s">
        <v>630</v>
      </c>
      <c r="H42" s="56">
        <v>15634</v>
      </c>
    </row>
    <row r="43" spans="1:8" s="57" customFormat="1" x14ac:dyDescent="0.2">
      <c r="A43" s="54" t="s">
        <v>3678</v>
      </c>
      <c r="B43" s="54" t="s">
        <v>3717</v>
      </c>
      <c r="C43" s="54" t="s">
        <v>3718</v>
      </c>
      <c r="D43" s="54" t="s">
        <v>3719</v>
      </c>
      <c r="E43" s="55">
        <v>3.42</v>
      </c>
      <c r="F43" s="54" t="s">
        <v>3720</v>
      </c>
      <c r="G43" s="54" t="s">
        <v>630</v>
      </c>
      <c r="H43" s="56">
        <v>15635</v>
      </c>
    </row>
    <row r="44" spans="1:8" s="57" customFormat="1" x14ac:dyDescent="0.2">
      <c r="A44" s="54" t="s">
        <v>3678</v>
      </c>
      <c r="B44" s="54" t="s">
        <v>3721</v>
      </c>
      <c r="C44" s="54" t="s">
        <v>3722</v>
      </c>
      <c r="D44" s="54" t="s">
        <v>1129</v>
      </c>
      <c r="E44" s="55">
        <v>9.75</v>
      </c>
      <c r="F44" s="54" t="s">
        <v>1128</v>
      </c>
      <c r="G44" s="54" t="s">
        <v>630</v>
      </c>
      <c r="H44" s="56">
        <v>15636</v>
      </c>
    </row>
    <row r="45" spans="1:8" s="57" customFormat="1" x14ac:dyDescent="0.2">
      <c r="A45" s="54" t="s">
        <v>3678</v>
      </c>
      <c r="B45" s="54" t="s">
        <v>3723</v>
      </c>
      <c r="C45" s="54" t="s">
        <v>3724</v>
      </c>
      <c r="D45" s="54" t="s">
        <v>3725</v>
      </c>
      <c r="E45" s="55">
        <v>22.49</v>
      </c>
      <c r="F45" s="54" t="s">
        <v>3726</v>
      </c>
      <c r="G45" s="54" t="s">
        <v>630</v>
      </c>
      <c r="H45" s="56">
        <v>15637</v>
      </c>
    </row>
    <row r="46" spans="1:8" s="57" customFormat="1" x14ac:dyDescent="0.2">
      <c r="A46" s="58"/>
      <c r="B46" s="58"/>
      <c r="C46" s="58"/>
      <c r="D46" s="58" t="s">
        <v>3566</v>
      </c>
      <c r="E46" s="25">
        <f>SUM(E3:E45)</f>
        <v>493.40999999999991</v>
      </c>
      <c r="F46" s="58"/>
      <c r="G46" s="58"/>
      <c r="H46" s="58"/>
    </row>
    <row r="47" spans="1:8" s="57" customFormat="1" x14ac:dyDescent="0.2">
      <c r="A47" s="58"/>
      <c r="B47" s="58"/>
      <c r="C47" s="58"/>
      <c r="D47" s="58"/>
      <c r="E47" s="58"/>
      <c r="F47" s="58"/>
      <c r="G47" s="58"/>
      <c r="H47" s="58"/>
    </row>
    <row r="48" spans="1:8" x14ac:dyDescent="0.2">
      <c r="A48" s="54" t="s">
        <v>2591</v>
      </c>
      <c r="B48" s="54" t="s">
        <v>2592</v>
      </c>
      <c r="C48" s="54" t="s">
        <v>2593</v>
      </c>
      <c r="D48" s="54" t="s">
        <v>1425</v>
      </c>
      <c r="E48" s="59">
        <v>24.59</v>
      </c>
      <c r="F48" s="54" t="s">
        <v>1424</v>
      </c>
      <c r="G48" s="54" t="s">
        <v>630</v>
      </c>
      <c r="H48" s="56">
        <v>1</v>
      </c>
    </row>
    <row r="49" spans="1:8" x14ac:dyDescent="0.2">
      <c r="A49" s="54" t="s">
        <v>2594</v>
      </c>
      <c r="B49" s="54" t="s">
        <v>2595</v>
      </c>
      <c r="C49" s="54" t="s">
        <v>2596</v>
      </c>
      <c r="D49" s="54" t="s">
        <v>715</v>
      </c>
      <c r="E49" s="59">
        <v>7.66</v>
      </c>
      <c r="F49" s="54" t="s">
        <v>714</v>
      </c>
      <c r="G49" s="54" t="s">
        <v>630</v>
      </c>
      <c r="H49" s="56">
        <v>2</v>
      </c>
    </row>
    <row r="50" spans="1:8" x14ac:dyDescent="0.2">
      <c r="A50" s="54" t="s">
        <v>2594</v>
      </c>
      <c r="B50" s="54" t="s">
        <v>2597</v>
      </c>
      <c r="C50" s="54" t="s">
        <v>2598</v>
      </c>
      <c r="D50" s="54" t="s">
        <v>1243</v>
      </c>
      <c r="E50" s="59">
        <v>5.14</v>
      </c>
      <c r="F50" s="54" t="s">
        <v>1242</v>
      </c>
      <c r="G50" s="54" t="s">
        <v>630</v>
      </c>
      <c r="H50" s="56">
        <v>3</v>
      </c>
    </row>
    <row r="51" spans="1:8" x14ac:dyDescent="0.2">
      <c r="A51" s="54" t="s">
        <v>2594</v>
      </c>
      <c r="B51" s="54" t="s">
        <v>2599</v>
      </c>
      <c r="C51" s="54" t="s">
        <v>2600</v>
      </c>
      <c r="D51" s="54" t="s">
        <v>903</v>
      </c>
      <c r="E51" s="59">
        <v>19.38</v>
      </c>
      <c r="F51" s="54" t="s">
        <v>902</v>
      </c>
      <c r="G51" s="54" t="s">
        <v>630</v>
      </c>
      <c r="H51" s="56">
        <v>4</v>
      </c>
    </row>
    <row r="52" spans="1:8" x14ac:dyDescent="0.2">
      <c r="A52" s="54" t="s">
        <v>2594</v>
      </c>
      <c r="B52" s="54" t="s">
        <v>2601</v>
      </c>
      <c r="C52" s="54" t="s">
        <v>2602</v>
      </c>
      <c r="D52" s="54" t="s">
        <v>979</v>
      </c>
      <c r="E52" s="59">
        <v>87.96</v>
      </c>
      <c r="F52" s="54" t="s">
        <v>978</v>
      </c>
      <c r="G52" s="54" t="s">
        <v>630</v>
      </c>
      <c r="H52" s="56">
        <v>5</v>
      </c>
    </row>
    <row r="53" spans="1:8" x14ac:dyDescent="0.2">
      <c r="A53" s="54" t="s">
        <v>2594</v>
      </c>
      <c r="B53" s="54" t="s">
        <v>2603</v>
      </c>
      <c r="C53" s="54" t="s">
        <v>2604</v>
      </c>
      <c r="D53" s="54" t="s">
        <v>1024</v>
      </c>
      <c r="E53" s="59">
        <v>4.3099999999999996</v>
      </c>
      <c r="F53" s="54" t="s">
        <v>1023</v>
      </c>
      <c r="G53" s="54" t="s">
        <v>630</v>
      </c>
      <c r="H53" s="56">
        <v>6</v>
      </c>
    </row>
    <row r="54" spans="1:8" x14ac:dyDescent="0.2">
      <c r="A54" s="54" t="s">
        <v>2594</v>
      </c>
      <c r="B54" s="54" t="s">
        <v>2605</v>
      </c>
      <c r="C54" s="54" t="s">
        <v>2606</v>
      </c>
      <c r="D54" s="54" t="s">
        <v>1315</v>
      </c>
      <c r="E54" s="59">
        <v>3.71</v>
      </c>
      <c r="F54" s="54" t="s">
        <v>1314</v>
      </c>
      <c r="G54" s="54" t="s">
        <v>630</v>
      </c>
      <c r="H54" s="56">
        <v>7</v>
      </c>
    </row>
    <row r="55" spans="1:8" x14ac:dyDescent="0.2">
      <c r="A55" s="54" t="s">
        <v>2594</v>
      </c>
      <c r="B55" s="54" t="s">
        <v>2607</v>
      </c>
      <c r="C55" s="54" t="s">
        <v>2608</v>
      </c>
      <c r="D55" s="54" t="s">
        <v>677</v>
      </c>
      <c r="E55" s="59">
        <v>1.68</v>
      </c>
      <c r="F55" s="54" t="s">
        <v>676</v>
      </c>
      <c r="G55" s="54" t="s">
        <v>630</v>
      </c>
      <c r="H55" s="56">
        <v>8</v>
      </c>
    </row>
    <row r="56" spans="1:8" x14ac:dyDescent="0.2">
      <c r="A56" s="54" t="s">
        <v>2594</v>
      </c>
      <c r="B56" s="54" t="s">
        <v>2609</v>
      </c>
      <c r="C56" s="54" t="s">
        <v>2610</v>
      </c>
      <c r="D56" s="54" t="s">
        <v>1178</v>
      </c>
      <c r="E56" s="59">
        <v>7.83</v>
      </c>
      <c r="F56" s="54" t="s">
        <v>1177</v>
      </c>
      <c r="G56" s="54" t="s">
        <v>630</v>
      </c>
      <c r="H56" s="56">
        <v>9</v>
      </c>
    </row>
    <row r="57" spans="1:8" x14ac:dyDescent="0.2">
      <c r="A57" s="54" t="s">
        <v>2611</v>
      </c>
      <c r="B57" s="54" t="s">
        <v>2612</v>
      </c>
      <c r="C57" s="54" t="s">
        <v>2613</v>
      </c>
      <c r="D57" s="54" t="s">
        <v>1497</v>
      </c>
      <c r="E57" s="59">
        <v>1.65</v>
      </c>
      <c r="F57" s="54" t="s">
        <v>1496</v>
      </c>
      <c r="G57" s="54" t="s">
        <v>630</v>
      </c>
      <c r="H57" s="56">
        <v>10</v>
      </c>
    </row>
    <row r="58" spans="1:8" x14ac:dyDescent="0.2">
      <c r="A58" s="54" t="s">
        <v>2611</v>
      </c>
      <c r="B58" s="54" t="s">
        <v>1499</v>
      </c>
      <c r="C58" s="54" t="s">
        <v>2614</v>
      </c>
      <c r="D58" s="54" t="s">
        <v>1477</v>
      </c>
      <c r="E58" s="59">
        <v>5.04</v>
      </c>
      <c r="F58" s="54" t="s">
        <v>1476</v>
      </c>
      <c r="G58" s="54" t="s">
        <v>630</v>
      </c>
      <c r="H58" s="56">
        <v>11</v>
      </c>
    </row>
    <row r="59" spans="1:8" x14ac:dyDescent="0.2">
      <c r="A59" s="54" t="s">
        <v>2611</v>
      </c>
      <c r="B59" s="54" t="s">
        <v>2615</v>
      </c>
      <c r="C59" s="54" t="s">
        <v>2616</v>
      </c>
      <c r="D59" s="54" t="s">
        <v>1269</v>
      </c>
      <c r="E59" s="59">
        <v>43.57</v>
      </c>
      <c r="F59" s="54" t="s">
        <v>1268</v>
      </c>
      <c r="G59" s="54" t="s">
        <v>630</v>
      </c>
      <c r="H59" s="56">
        <v>12</v>
      </c>
    </row>
    <row r="60" spans="1:8" x14ac:dyDescent="0.2">
      <c r="A60" s="54" t="s">
        <v>2611</v>
      </c>
      <c r="B60" s="54" t="s">
        <v>2617</v>
      </c>
      <c r="C60" s="54" t="s">
        <v>2618</v>
      </c>
      <c r="D60" s="54" t="s">
        <v>1136</v>
      </c>
      <c r="E60" s="59">
        <v>3.7</v>
      </c>
      <c r="F60" s="54" t="s">
        <v>663</v>
      </c>
      <c r="G60" s="54" t="s">
        <v>630</v>
      </c>
      <c r="H60" s="56">
        <v>13</v>
      </c>
    </row>
    <row r="61" spans="1:8" x14ac:dyDescent="0.2">
      <c r="A61" s="54" t="s">
        <v>2611</v>
      </c>
      <c r="B61" s="54" t="s">
        <v>2619</v>
      </c>
      <c r="C61" s="54" t="s">
        <v>2620</v>
      </c>
      <c r="D61" s="54" t="s">
        <v>1353</v>
      </c>
      <c r="E61" s="59">
        <v>8.2799999999999994</v>
      </c>
      <c r="F61" s="54" t="s">
        <v>1352</v>
      </c>
      <c r="G61" s="54" t="s">
        <v>630</v>
      </c>
      <c r="H61" s="56">
        <v>14</v>
      </c>
    </row>
    <row r="62" spans="1:8" x14ac:dyDescent="0.2">
      <c r="A62" s="54" t="s">
        <v>2611</v>
      </c>
      <c r="B62" s="54" t="s">
        <v>2621</v>
      </c>
      <c r="C62" s="54" t="s">
        <v>2622</v>
      </c>
      <c r="D62" s="54" t="s">
        <v>1127</v>
      </c>
      <c r="E62" s="59">
        <v>1.88</v>
      </c>
      <c r="F62" s="54" t="s">
        <v>1126</v>
      </c>
      <c r="G62" s="54" t="s">
        <v>630</v>
      </c>
      <c r="H62" s="56">
        <v>15</v>
      </c>
    </row>
    <row r="63" spans="1:8" x14ac:dyDescent="0.2">
      <c r="A63" s="54" t="s">
        <v>2611</v>
      </c>
      <c r="B63" s="54" t="s">
        <v>2623</v>
      </c>
      <c r="C63" s="54" t="s">
        <v>2624</v>
      </c>
      <c r="D63" s="54" t="s">
        <v>1008</v>
      </c>
      <c r="E63" s="59">
        <v>2.5099999999999998</v>
      </c>
      <c r="F63" s="54" t="s">
        <v>1007</v>
      </c>
      <c r="G63" s="54" t="s">
        <v>630</v>
      </c>
      <c r="H63" s="56">
        <v>16</v>
      </c>
    </row>
    <row r="64" spans="1:8" x14ac:dyDescent="0.2">
      <c r="A64" s="54" t="s">
        <v>2611</v>
      </c>
      <c r="B64" s="54" t="s">
        <v>2625</v>
      </c>
      <c r="C64" s="54" t="s">
        <v>2626</v>
      </c>
      <c r="D64" s="54" t="s">
        <v>710</v>
      </c>
      <c r="E64" s="59">
        <v>3.36</v>
      </c>
      <c r="F64" s="54" t="s">
        <v>709</v>
      </c>
      <c r="G64" s="54" t="s">
        <v>630</v>
      </c>
      <c r="H64" s="56">
        <v>17</v>
      </c>
    </row>
    <row r="65" spans="1:8" x14ac:dyDescent="0.2">
      <c r="A65" s="54" t="s">
        <v>2611</v>
      </c>
      <c r="B65" s="54" t="s">
        <v>2627</v>
      </c>
      <c r="C65" s="54" t="s">
        <v>2628</v>
      </c>
      <c r="D65" s="54" t="s">
        <v>956</v>
      </c>
      <c r="E65" s="59">
        <v>8.27</v>
      </c>
      <c r="F65" s="54" t="s">
        <v>955</v>
      </c>
      <c r="G65" s="54" t="s">
        <v>630</v>
      </c>
      <c r="H65" s="56">
        <v>23</v>
      </c>
    </row>
    <row r="66" spans="1:8" x14ac:dyDescent="0.2">
      <c r="A66" s="54" t="s">
        <v>2611</v>
      </c>
      <c r="B66" s="54" t="s">
        <v>2629</v>
      </c>
      <c r="C66" s="54" t="s">
        <v>2630</v>
      </c>
      <c r="D66" s="54" t="s">
        <v>640</v>
      </c>
      <c r="E66" s="59">
        <v>3.14</v>
      </c>
      <c r="F66" s="54" t="s">
        <v>639</v>
      </c>
      <c r="G66" s="54" t="s">
        <v>630</v>
      </c>
      <c r="H66" s="56">
        <v>24</v>
      </c>
    </row>
    <row r="67" spans="1:8" x14ac:dyDescent="0.2">
      <c r="A67" s="54" t="s">
        <v>2611</v>
      </c>
      <c r="B67" s="54" t="s">
        <v>2631</v>
      </c>
      <c r="C67" s="54" t="s">
        <v>2632</v>
      </c>
      <c r="D67" s="54" t="s">
        <v>662</v>
      </c>
      <c r="E67" s="59">
        <v>2.48</v>
      </c>
      <c r="F67" s="54" t="s">
        <v>661</v>
      </c>
      <c r="G67" s="54" t="s">
        <v>630</v>
      </c>
      <c r="H67" s="56">
        <v>25</v>
      </c>
    </row>
    <row r="68" spans="1:8" x14ac:dyDescent="0.2">
      <c r="A68" s="54" t="s">
        <v>2633</v>
      </c>
      <c r="B68" s="54" t="s">
        <v>2634</v>
      </c>
      <c r="C68" s="54" t="s">
        <v>2635</v>
      </c>
      <c r="D68" s="54" t="s">
        <v>1152</v>
      </c>
      <c r="E68" s="59">
        <v>1.92</v>
      </c>
      <c r="F68" s="54" t="s">
        <v>1151</v>
      </c>
      <c r="G68" s="54" t="s">
        <v>630</v>
      </c>
      <c r="H68" s="56">
        <v>47</v>
      </c>
    </row>
    <row r="69" spans="1:8" x14ac:dyDescent="0.2">
      <c r="A69" s="54" t="s">
        <v>2633</v>
      </c>
      <c r="B69" s="54" t="s">
        <v>680</v>
      </c>
      <c r="C69" s="54" t="s">
        <v>2636</v>
      </c>
      <c r="D69" s="54" t="s">
        <v>1016</v>
      </c>
      <c r="E69" s="59">
        <v>29.95</v>
      </c>
      <c r="F69" s="54" t="s">
        <v>1015</v>
      </c>
      <c r="G69" s="54" t="s">
        <v>630</v>
      </c>
      <c r="H69" s="56">
        <v>48</v>
      </c>
    </row>
    <row r="70" spans="1:8" x14ac:dyDescent="0.2">
      <c r="A70" s="54" t="s">
        <v>2633</v>
      </c>
      <c r="B70" s="54" t="s">
        <v>2637</v>
      </c>
      <c r="C70" s="54" t="s">
        <v>2638</v>
      </c>
      <c r="D70" s="54" t="s">
        <v>704</v>
      </c>
      <c r="E70" s="59">
        <v>2.52</v>
      </c>
      <c r="F70" s="54" t="s">
        <v>703</v>
      </c>
      <c r="G70" s="54" t="s">
        <v>630</v>
      </c>
      <c r="H70" s="56">
        <v>49</v>
      </c>
    </row>
    <row r="71" spans="1:8" x14ac:dyDescent="0.2">
      <c r="A71" s="54" t="s">
        <v>2633</v>
      </c>
      <c r="B71" s="54" t="s">
        <v>2639</v>
      </c>
      <c r="C71" s="54" t="s">
        <v>2640</v>
      </c>
      <c r="D71" s="54" t="s">
        <v>1010</v>
      </c>
      <c r="E71" s="59">
        <v>3.42</v>
      </c>
      <c r="F71" s="54" t="s">
        <v>1009</v>
      </c>
      <c r="G71" s="54" t="s">
        <v>630</v>
      </c>
      <c r="H71" s="56">
        <v>50</v>
      </c>
    </row>
    <row r="72" spans="1:8" x14ac:dyDescent="0.2">
      <c r="A72" s="54" t="s">
        <v>2633</v>
      </c>
      <c r="B72" s="54" t="s">
        <v>2641</v>
      </c>
      <c r="C72" s="54" t="s">
        <v>2642</v>
      </c>
      <c r="D72" s="54" t="s">
        <v>841</v>
      </c>
      <c r="E72" s="59">
        <v>8.07</v>
      </c>
      <c r="F72" s="54" t="s">
        <v>840</v>
      </c>
      <c r="G72" s="54" t="s">
        <v>630</v>
      </c>
      <c r="H72" s="56">
        <v>51</v>
      </c>
    </row>
    <row r="73" spans="1:8" x14ac:dyDescent="0.2">
      <c r="A73" s="54" t="s">
        <v>2633</v>
      </c>
      <c r="B73" s="54" t="s">
        <v>2643</v>
      </c>
      <c r="C73" s="54" t="s">
        <v>2644</v>
      </c>
      <c r="D73" s="54" t="s">
        <v>1398</v>
      </c>
      <c r="E73" s="59">
        <v>6.94</v>
      </c>
      <c r="F73" s="54" t="s">
        <v>1397</v>
      </c>
      <c r="G73" s="54" t="s">
        <v>630</v>
      </c>
      <c r="H73" s="56">
        <v>52</v>
      </c>
    </row>
    <row r="74" spans="1:8" x14ac:dyDescent="0.2">
      <c r="A74" s="54" t="s">
        <v>2633</v>
      </c>
      <c r="B74" s="54" t="s">
        <v>2645</v>
      </c>
      <c r="C74" s="54" t="s">
        <v>2646</v>
      </c>
      <c r="D74" s="54" t="s">
        <v>1483</v>
      </c>
      <c r="E74" s="59">
        <v>7.0000000000000007E-2</v>
      </c>
      <c r="F74" s="54" t="s">
        <v>1482</v>
      </c>
      <c r="G74" s="54" t="s">
        <v>630</v>
      </c>
      <c r="H74" s="60">
        <v>53</v>
      </c>
    </row>
    <row r="75" spans="1:8" x14ac:dyDescent="0.2">
      <c r="A75" s="54" t="s">
        <v>2633</v>
      </c>
      <c r="B75" s="54" t="s">
        <v>1580</v>
      </c>
      <c r="C75" s="54" t="s">
        <v>2647</v>
      </c>
      <c r="D75" s="54" t="s">
        <v>796</v>
      </c>
      <c r="E75" s="59">
        <v>1.68</v>
      </c>
      <c r="F75" s="54" t="s">
        <v>795</v>
      </c>
      <c r="G75" s="54" t="s">
        <v>630</v>
      </c>
      <c r="H75" s="60">
        <v>54</v>
      </c>
    </row>
    <row r="76" spans="1:8" x14ac:dyDescent="0.2">
      <c r="A76" s="54" t="s">
        <v>2633</v>
      </c>
      <c r="B76" s="54" t="s">
        <v>2648</v>
      </c>
      <c r="C76" s="54" t="s">
        <v>2649</v>
      </c>
      <c r="D76" s="54" t="s">
        <v>760</v>
      </c>
      <c r="E76" s="59">
        <v>2.0499999999999998</v>
      </c>
      <c r="F76" s="54" t="s">
        <v>759</v>
      </c>
      <c r="G76" s="54" t="s">
        <v>630</v>
      </c>
      <c r="H76" s="60">
        <v>55</v>
      </c>
    </row>
    <row r="77" spans="1:8" x14ac:dyDescent="0.2">
      <c r="A77" s="54" t="s">
        <v>2633</v>
      </c>
      <c r="B77" s="54" t="s">
        <v>2650</v>
      </c>
      <c r="C77" s="54" t="s">
        <v>2651</v>
      </c>
      <c r="D77" s="54" t="s">
        <v>809</v>
      </c>
      <c r="E77" s="59">
        <v>1.69</v>
      </c>
      <c r="F77" s="54" t="s">
        <v>808</v>
      </c>
      <c r="G77" s="54" t="s">
        <v>630</v>
      </c>
      <c r="H77" s="60">
        <v>56</v>
      </c>
    </row>
    <row r="78" spans="1:8" x14ac:dyDescent="0.2">
      <c r="A78" s="54" t="s">
        <v>2633</v>
      </c>
      <c r="B78" s="54" t="s">
        <v>2652</v>
      </c>
      <c r="C78" s="54" t="s">
        <v>2653</v>
      </c>
      <c r="D78" s="54" t="s">
        <v>1133</v>
      </c>
      <c r="E78" s="59">
        <v>4.28</v>
      </c>
      <c r="F78" s="54" t="s">
        <v>1132</v>
      </c>
      <c r="G78" s="54" t="s">
        <v>630</v>
      </c>
      <c r="H78" s="60">
        <v>57</v>
      </c>
    </row>
    <row r="79" spans="1:8" x14ac:dyDescent="0.2">
      <c r="A79" s="54" t="s">
        <v>2633</v>
      </c>
      <c r="B79" s="54" t="s">
        <v>2654</v>
      </c>
      <c r="C79" s="54" t="s">
        <v>2655</v>
      </c>
      <c r="D79" s="54" t="s">
        <v>888</v>
      </c>
      <c r="E79" s="59">
        <v>29.25</v>
      </c>
      <c r="F79" s="54" t="s">
        <v>887</v>
      </c>
      <c r="G79" s="54" t="s">
        <v>630</v>
      </c>
      <c r="H79" s="60">
        <v>59</v>
      </c>
    </row>
    <row r="80" spans="1:8" x14ac:dyDescent="0.2">
      <c r="A80" s="54" t="s">
        <v>2633</v>
      </c>
      <c r="B80" s="54" t="s">
        <v>2656</v>
      </c>
      <c r="C80" s="54" t="s">
        <v>2657</v>
      </c>
      <c r="D80" s="54" t="s">
        <v>889</v>
      </c>
      <c r="E80" s="59">
        <v>15.12</v>
      </c>
      <c r="F80" s="54" t="s">
        <v>887</v>
      </c>
      <c r="G80" s="54" t="s">
        <v>630</v>
      </c>
      <c r="H80" s="60">
        <v>58</v>
      </c>
    </row>
    <row r="81" spans="1:11" x14ac:dyDescent="0.2">
      <c r="A81" s="54" t="s">
        <v>2633</v>
      </c>
      <c r="B81" s="54" t="s">
        <v>2658</v>
      </c>
      <c r="C81" s="54" t="s">
        <v>2659</v>
      </c>
      <c r="D81" s="54" t="s">
        <v>1036</v>
      </c>
      <c r="E81" s="59">
        <v>7.9</v>
      </c>
      <c r="F81" s="54" t="s">
        <v>1035</v>
      </c>
      <c r="G81" s="54" t="s">
        <v>630</v>
      </c>
      <c r="H81" s="60">
        <v>60</v>
      </c>
    </row>
    <row r="82" spans="1:11" x14ac:dyDescent="0.2">
      <c r="A82" s="54" t="s">
        <v>2633</v>
      </c>
      <c r="B82" s="54" t="s">
        <v>2660</v>
      </c>
      <c r="C82" s="54" t="s">
        <v>2661</v>
      </c>
      <c r="D82" s="54" t="s">
        <v>972</v>
      </c>
      <c r="E82" s="59">
        <v>7.3</v>
      </c>
      <c r="F82" s="54" t="s">
        <v>971</v>
      </c>
      <c r="G82" s="54" t="s">
        <v>630</v>
      </c>
      <c r="H82" s="56">
        <v>61</v>
      </c>
    </row>
    <row r="83" spans="1:11" x14ac:dyDescent="0.2">
      <c r="A83" s="54" t="s">
        <v>2633</v>
      </c>
      <c r="B83" s="54" t="s">
        <v>2662</v>
      </c>
      <c r="C83" s="54" t="s">
        <v>2663</v>
      </c>
      <c r="D83" s="54" t="s">
        <v>747</v>
      </c>
      <c r="E83" s="59">
        <v>6.93</v>
      </c>
      <c r="F83" s="54" t="s">
        <v>746</v>
      </c>
      <c r="G83" s="54" t="s">
        <v>630</v>
      </c>
      <c r="H83" s="56">
        <v>62</v>
      </c>
    </row>
    <row r="84" spans="1:11" x14ac:dyDescent="0.2">
      <c r="A84" s="54" t="s">
        <v>2633</v>
      </c>
      <c r="B84" s="54" t="s">
        <v>2664</v>
      </c>
      <c r="C84" s="54" t="s">
        <v>2665</v>
      </c>
      <c r="D84" s="54" t="s">
        <v>991</v>
      </c>
      <c r="E84" s="59">
        <v>1.83</v>
      </c>
      <c r="F84" s="54" t="s">
        <v>990</v>
      </c>
      <c r="G84" s="54" t="s">
        <v>630</v>
      </c>
      <c r="H84" s="56">
        <v>63</v>
      </c>
    </row>
    <row r="85" spans="1:11" x14ac:dyDescent="0.2">
      <c r="A85" s="54" t="s">
        <v>2633</v>
      </c>
      <c r="B85" s="54" t="s">
        <v>2666</v>
      </c>
      <c r="C85" s="54" t="s">
        <v>2667</v>
      </c>
      <c r="D85" s="54" t="s">
        <v>1054</v>
      </c>
      <c r="E85" s="59">
        <v>1.68</v>
      </c>
      <c r="F85" s="54" t="s">
        <v>1053</v>
      </c>
      <c r="G85" s="54" t="s">
        <v>630</v>
      </c>
      <c r="H85" s="56">
        <v>64</v>
      </c>
    </row>
    <row r="86" spans="1:11" x14ac:dyDescent="0.2">
      <c r="A86" s="54" t="s">
        <v>2633</v>
      </c>
      <c r="B86" s="54" t="s">
        <v>2668</v>
      </c>
      <c r="C86" s="54" t="s">
        <v>2669</v>
      </c>
      <c r="D86" s="54" t="s">
        <v>1427</v>
      </c>
      <c r="E86" s="59">
        <v>28.27</v>
      </c>
      <c r="F86" s="54" t="s">
        <v>1426</v>
      </c>
      <c r="G86" s="54" t="s">
        <v>630</v>
      </c>
      <c r="H86" s="56">
        <v>65</v>
      </c>
    </row>
    <row r="87" spans="1:11" x14ac:dyDescent="0.2">
      <c r="A87" s="54" t="s">
        <v>2633</v>
      </c>
      <c r="B87" s="54" t="s">
        <v>1498</v>
      </c>
      <c r="C87" s="54" t="s">
        <v>2670</v>
      </c>
      <c r="D87" s="54" t="s">
        <v>1468</v>
      </c>
      <c r="E87" s="59">
        <v>3.36</v>
      </c>
      <c r="F87" s="54" t="s">
        <v>1467</v>
      </c>
      <c r="G87" s="54" t="s">
        <v>630</v>
      </c>
      <c r="H87" s="56">
        <v>66</v>
      </c>
    </row>
    <row r="88" spans="1:11" x14ac:dyDescent="0.2">
      <c r="A88" s="54" t="s">
        <v>2633</v>
      </c>
      <c r="B88" s="54" t="s">
        <v>2671</v>
      </c>
      <c r="C88" s="54" t="s">
        <v>2672</v>
      </c>
      <c r="D88" s="54" t="s">
        <v>1255</v>
      </c>
      <c r="E88" s="59">
        <v>2.65</v>
      </c>
      <c r="F88" s="54" t="s">
        <v>1254</v>
      </c>
      <c r="G88" s="54" t="s">
        <v>630</v>
      </c>
      <c r="H88" s="56">
        <v>67</v>
      </c>
    </row>
    <row r="89" spans="1:11" x14ac:dyDescent="0.2">
      <c r="A89" s="54" t="s">
        <v>2633</v>
      </c>
      <c r="B89" s="54" t="s">
        <v>2673</v>
      </c>
      <c r="C89" s="54" t="s">
        <v>2674</v>
      </c>
      <c r="D89" s="54" t="s">
        <v>962</v>
      </c>
      <c r="E89" s="59">
        <v>1.79</v>
      </c>
      <c r="F89" s="54" t="s">
        <v>961</v>
      </c>
      <c r="G89" s="54" t="s">
        <v>630</v>
      </c>
      <c r="H89" s="56">
        <v>68</v>
      </c>
    </row>
    <row r="90" spans="1:11" x14ac:dyDescent="0.2">
      <c r="A90" s="54" t="s">
        <v>2633</v>
      </c>
      <c r="B90" s="54" t="s">
        <v>2675</v>
      </c>
      <c r="C90" s="54" t="s">
        <v>2676</v>
      </c>
      <c r="D90" s="54" t="s">
        <v>1034</v>
      </c>
      <c r="E90" s="59">
        <v>13.6</v>
      </c>
      <c r="F90" s="54" t="s">
        <v>1033</v>
      </c>
      <c r="G90" s="54" t="s">
        <v>630</v>
      </c>
      <c r="H90" s="56">
        <v>69</v>
      </c>
    </row>
    <row r="91" spans="1:11" x14ac:dyDescent="0.2">
      <c r="A91" s="54" t="s">
        <v>2633</v>
      </c>
      <c r="B91" s="54" t="s">
        <v>2677</v>
      </c>
      <c r="C91" s="54" t="s">
        <v>2678</v>
      </c>
      <c r="D91" s="54" t="s">
        <v>1277</v>
      </c>
      <c r="E91" s="59">
        <v>10.79</v>
      </c>
      <c r="F91" s="54" t="s">
        <v>1276</v>
      </c>
      <c r="G91" s="54" t="s">
        <v>630</v>
      </c>
      <c r="H91" s="56">
        <v>70</v>
      </c>
      <c r="K91" s="49" t="s">
        <v>1043</v>
      </c>
    </row>
    <row r="92" spans="1:11" x14ac:dyDescent="0.2">
      <c r="A92" s="54" t="s">
        <v>2633</v>
      </c>
      <c r="B92" s="54" t="s">
        <v>2679</v>
      </c>
      <c r="C92" s="54" t="s">
        <v>2680</v>
      </c>
      <c r="D92" s="54" t="s">
        <v>1361</v>
      </c>
      <c r="E92" s="59">
        <v>2.0299999999999998</v>
      </c>
      <c r="F92" s="54" t="s">
        <v>1360</v>
      </c>
      <c r="G92" s="54" t="s">
        <v>630</v>
      </c>
      <c r="H92" s="56">
        <v>71</v>
      </c>
    </row>
    <row r="93" spans="1:11" x14ac:dyDescent="0.2">
      <c r="A93" s="54" t="s">
        <v>2633</v>
      </c>
      <c r="B93" s="54" t="s">
        <v>2681</v>
      </c>
      <c r="C93" s="54" t="s">
        <v>2682</v>
      </c>
      <c r="D93" s="54" t="s">
        <v>1273</v>
      </c>
      <c r="E93" s="59">
        <v>22.21</v>
      </c>
      <c r="F93" s="54" t="s">
        <v>1272</v>
      </c>
      <c r="G93" s="54" t="s">
        <v>630</v>
      </c>
      <c r="H93" s="56">
        <v>72</v>
      </c>
    </row>
    <row r="94" spans="1:11" x14ac:dyDescent="0.2">
      <c r="A94" s="54" t="s">
        <v>2633</v>
      </c>
      <c r="B94" s="54" t="s">
        <v>1370</v>
      </c>
      <c r="C94" s="54" t="s">
        <v>2683</v>
      </c>
      <c r="D94" s="54" t="s">
        <v>1465</v>
      </c>
      <c r="E94" s="59">
        <v>1.89</v>
      </c>
      <c r="F94" s="54" t="s">
        <v>1464</v>
      </c>
      <c r="G94" s="54" t="s">
        <v>630</v>
      </c>
      <c r="H94" s="56">
        <v>73</v>
      </c>
    </row>
    <row r="95" spans="1:11" x14ac:dyDescent="0.2">
      <c r="A95" s="54" t="s">
        <v>2633</v>
      </c>
      <c r="B95" s="54" t="s">
        <v>2684</v>
      </c>
      <c r="C95" s="54" t="s">
        <v>2685</v>
      </c>
      <c r="D95" s="54" t="s">
        <v>636</v>
      </c>
      <c r="E95" s="59">
        <v>5.0599999999999996</v>
      </c>
      <c r="F95" s="54" t="s">
        <v>635</v>
      </c>
      <c r="G95" s="54" t="s">
        <v>630</v>
      </c>
      <c r="H95" s="56">
        <v>74</v>
      </c>
    </row>
    <row r="96" spans="1:11" x14ac:dyDescent="0.2">
      <c r="A96" s="54" t="s">
        <v>2686</v>
      </c>
      <c r="B96" s="54" t="s">
        <v>2687</v>
      </c>
      <c r="C96" s="54" t="s">
        <v>2688</v>
      </c>
      <c r="D96" s="54" t="s">
        <v>1390</v>
      </c>
      <c r="E96" s="59">
        <v>5.04</v>
      </c>
      <c r="F96" s="54" t="s">
        <v>1389</v>
      </c>
      <c r="G96" s="54" t="s">
        <v>630</v>
      </c>
      <c r="H96" s="56">
        <v>176</v>
      </c>
    </row>
    <row r="97" spans="1:15" x14ac:dyDescent="0.2">
      <c r="A97" s="54" t="s">
        <v>2686</v>
      </c>
      <c r="B97" s="54" t="s">
        <v>2689</v>
      </c>
      <c r="C97" s="54" t="s">
        <v>2690</v>
      </c>
      <c r="D97" s="54" t="s">
        <v>1442</v>
      </c>
      <c r="E97" s="59">
        <v>5.17</v>
      </c>
      <c r="F97" s="54" t="s">
        <v>1441</v>
      </c>
      <c r="G97" s="54" t="s">
        <v>630</v>
      </c>
      <c r="H97" s="56">
        <v>177</v>
      </c>
    </row>
    <row r="98" spans="1:15" x14ac:dyDescent="0.2">
      <c r="A98" s="54" t="s">
        <v>2686</v>
      </c>
      <c r="B98" s="54" t="s">
        <v>2629</v>
      </c>
      <c r="C98" s="54" t="s">
        <v>2691</v>
      </c>
      <c r="D98" s="54" t="s">
        <v>1006</v>
      </c>
      <c r="E98" s="59">
        <v>10.74</v>
      </c>
      <c r="F98" s="54" t="s">
        <v>1005</v>
      </c>
      <c r="G98" s="54" t="s">
        <v>630</v>
      </c>
      <c r="H98" s="56">
        <v>178</v>
      </c>
    </row>
    <row r="99" spans="1:15" x14ac:dyDescent="0.2">
      <c r="A99" s="54" t="s">
        <v>2686</v>
      </c>
      <c r="B99" s="54" t="s">
        <v>2692</v>
      </c>
      <c r="C99" s="54" t="s">
        <v>2693</v>
      </c>
      <c r="D99" s="54" t="s">
        <v>632</v>
      </c>
      <c r="E99" s="59">
        <v>44.08</v>
      </c>
      <c r="F99" s="54" t="s">
        <v>631</v>
      </c>
      <c r="G99" s="54" t="s">
        <v>630</v>
      </c>
      <c r="H99" s="56">
        <v>179</v>
      </c>
      <c r="J99" s="49" t="s">
        <v>1519</v>
      </c>
      <c r="M99" s="49" t="s">
        <v>1518</v>
      </c>
    </row>
    <row r="100" spans="1:15" x14ac:dyDescent="0.2">
      <c r="A100" s="54" t="s">
        <v>2686</v>
      </c>
      <c r="B100" s="54" t="s">
        <v>2694</v>
      </c>
      <c r="C100" s="54" t="s">
        <v>2695</v>
      </c>
      <c r="D100" s="54" t="s">
        <v>1347</v>
      </c>
      <c r="E100" s="59">
        <v>2.82</v>
      </c>
      <c r="F100" s="54" t="s">
        <v>1346</v>
      </c>
      <c r="G100" s="54" t="s">
        <v>630</v>
      </c>
      <c r="H100" s="56">
        <v>180</v>
      </c>
    </row>
    <row r="101" spans="1:15" x14ac:dyDescent="0.2">
      <c r="A101" s="54" t="s">
        <v>2686</v>
      </c>
      <c r="B101" s="54" t="s">
        <v>2696</v>
      </c>
      <c r="C101" s="54" t="s">
        <v>2697</v>
      </c>
      <c r="D101" s="54" t="s">
        <v>985</v>
      </c>
      <c r="E101" s="59">
        <v>1.89</v>
      </c>
      <c r="F101" s="54" t="s">
        <v>984</v>
      </c>
      <c r="G101" s="54" t="s">
        <v>630</v>
      </c>
      <c r="H101" s="56">
        <v>181</v>
      </c>
    </row>
    <row r="102" spans="1:15" x14ac:dyDescent="0.2">
      <c r="A102" s="54" t="s">
        <v>2686</v>
      </c>
      <c r="B102" s="54" t="s">
        <v>2698</v>
      </c>
      <c r="C102" s="54" t="s">
        <v>2699</v>
      </c>
      <c r="D102" s="54" t="s">
        <v>1321</v>
      </c>
      <c r="E102" s="59">
        <v>2.5</v>
      </c>
      <c r="F102" s="54" t="s">
        <v>1320</v>
      </c>
      <c r="G102" s="54" t="s">
        <v>630</v>
      </c>
      <c r="H102" s="56">
        <v>182</v>
      </c>
    </row>
    <row r="103" spans="1:15" x14ac:dyDescent="0.2">
      <c r="A103" s="54" t="s">
        <v>2686</v>
      </c>
      <c r="B103" s="54" t="s">
        <v>2700</v>
      </c>
      <c r="C103" s="54" t="s">
        <v>2701</v>
      </c>
      <c r="D103" s="54" t="s">
        <v>1195</v>
      </c>
      <c r="E103" s="59">
        <v>5.8</v>
      </c>
      <c r="F103" s="54" t="s">
        <v>1194</v>
      </c>
      <c r="G103" s="54" t="s">
        <v>630</v>
      </c>
      <c r="H103" s="56">
        <v>183</v>
      </c>
    </row>
    <row r="104" spans="1:15" x14ac:dyDescent="0.2">
      <c r="A104" s="54" t="s">
        <v>2686</v>
      </c>
      <c r="B104" s="54" t="s">
        <v>2702</v>
      </c>
      <c r="C104" s="54" t="s">
        <v>2703</v>
      </c>
      <c r="D104" s="54" t="s">
        <v>886</v>
      </c>
      <c r="E104" s="59">
        <v>10.14</v>
      </c>
      <c r="F104" s="54" t="s">
        <v>885</v>
      </c>
      <c r="G104" s="54" t="s">
        <v>630</v>
      </c>
      <c r="H104" s="56">
        <v>184</v>
      </c>
      <c r="L104" s="49" t="s">
        <v>1517</v>
      </c>
      <c r="O104" s="49" t="s">
        <v>1516</v>
      </c>
    </row>
    <row r="105" spans="1:15" x14ac:dyDescent="0.2">
      <c r="A105" s="54" t="s">
        <v>2686</v>
      </c>
      <c r="B105" s="54" t="s">
        <v>2704</v>
      </c>
      <c r="C105" s="54" t="s">
        <v>2705</v>
      </c>
      <c r="D105" s="54" t="s">
        <v>1285</v>
      </c>
      <c r="E105" s="59">
        <v>3.36</v>
      </c>
      <c r="F105" s="54" t="s">
        <v>1284</v>
      </c>
      <c r="G105" s="54" t="s">
        <v>630</v>
      </c>
      <c r="H105" s="56">
        <v>185</v>
      </c>
    </row>
    <row r="106" spans="1:15" x14ac:dyDescent="0.2">
      <c r="A106" s="54" t="s">
        <v>2686</v>
      </c>
      <c r="B106" s="54" t="s">
        <v>2706</v>
      </c>
      <c r="C106" s="54" t="s">
        <v>2707</v>
      </c>
      <c r="D106" s="54" t="s">
        <v>770</v>
      </c>
      <c r="E106" s="59">
        <v>9.93</v>
      </c>
      <c r="F106" s="54" t="s">
        <v>769</v>
      </c>
      <c r="G106" s="54" t="s">
        <v>630</v>
      </c>
      <c r="H106" s="56">
        <v>186</v>
      </c>
    </row>
    <row r="107" spans="1:15" x14ac:dyDescent="0.2">
      <c r="A107" s="54" t="s">
        <v>2686</v>
      </c>
      <c r="B107" s="54" t="s">
        <v>2708</v>
      </c>
      <c r="C107" s="54" t="s">
        <v>2709</v>
      </c>
      <c r="D107" s="54" t="s">
        <v>1287</v>
      </c>
      <c r="E107" s="59">
        <v>9.34</v>
      </c>
      <c r="F107" s="54" t="s">
        <v>1286</v>
      </c>
      <c r="G107" s="54" t="s">
        <v>630</v>
      </c>
      <c r="H107" s="56">
        <v>187</v>
      </c>
    </row>
    <row r="108" spans="1:15" x14ac:dyDescent="0.2">
      <c r="A108" s="54" t="s">
        <v>2686</v>
      </c>
      <c r="B108" s="54" t="s">
        <v>2710</v>
      </c>
      <c r="C108" s="54" t="s">
        <v>2711</v>
      </c>
      <c r="D108" s="54" t="s">
        <v>646</v>
      </c>
      <c r="E108" s="59">
        <v>3.21</v>
      </c>
      <c r="F108" s="54" t="s">
        <v>645</v>
      </c>
      <c r="G108" s="54" t="s">
        <v>630</v>
      </c>
      <c r="H108" s="56">
        <v>188</v>
      </c>
    </row>
    <row r="109" spans="1:15" x14ac:dyDescent="0.2">
      <c r="A109" s="54" t="s">
        <v>2686</v>
      </c>
      <c r="B109" s="54" t="s">
        <v>2712</v>
      </c>
      <c r="C109" s="54" t="s">
        <v>2713</v>
      </c>
      <c r="D109" s="54" t="s">
        <v>820</v>
      </c>
      <c r="E109" s="59">
        <v>6.24</v>
      </c>
      <c r="F109" s="54" t="s">
        <v>819</v>
      </c>
      <c r="G109" s="54" t="s">
        <v>630</v>
      </c>
      <c r="H109" s="56">
        <v>189</v>
      </c>
    </row>
    <row r="110" spans="1:15" x14ac:dyDescent="0.2">
      <c r="A110" s="54" t="s">
        <v>2686</v>
      </c>
      <c r="B110" s="54" t="s">
        <v>2714</v>
      </c>
      <c r="C110" s="54" t="s">
        <v>2715</v>
      </c>
      <c r="D110" s="54" t="s">
        <v>692</v>
      </c>
      <c r="E110" s="59">
        <v>5.0999999999999996</v>
      </c>
      <c r="F110" s="54" t="s">
        <v>691</v>
      </c>
      <c r="G110" s="54" t="s">
        <v>630</v>
      </c>
      <c r="H110" s="56">
        <v>190</v>
      </c>
    </row>
    <row r="111" spans="1:15" x14ac:dyDescent="0.2">
      <c r="A111" s="54" t="s">
        <v>2686</v>
      </c>
      <c r="B111" s="54" t="s">
        <v>2716</v>
      </c>
      <c r="C111" s="54" t="s">
        <v>2717</v>
      </c>
      <c r="D111" s="54" t="s">
        <v>1001</v>
      </c>
      <c r="E111" s="59">
        <v>5.16</v>
      </c>
      <c r="F111" s="54" t="s">
        <v>1000</v>
      </c>
      <c r="G111" s="54" t="s">
        <v>630</v>
      </c>
      <c r="H111" s="56">
        <v>191</v>
      </c>
    </row>
    <row r="112" spans="1:15" x14ac:dyDescent="0.2">
      <c r="A112" s="54" t="s">
        <v>2686</v>
      </c>
      <c r="B112" s="54" t="s">
        <v>2718</v>
      </c>
      <c r="C112" s="54" t="s">
        <v>2719</v>
      </c>
      <c r="D112" s="54" t="s">
        <v>684</v>
      </c>
      <c r="E112" s="59">
        <v>3.82</v>
      </c>
      <c r="F112" s="54" t="s">
        <v>683</v>
      </c>
      <c r="G112" s="54" t="s">
        <v>630</v>
      </c>
      <c r="H112" s="56">
        <v>192</v>
      </c>
    </row>
    <row r="113" spans="1:8" x14ac:dyDescent="0.2">
      <c r="A113" s="54" t="s">
        <v>2686</v>
      </c>
      <c r="B113" s="54" t="s">
        <v>2720</v>
      </c>
      <c r="C113" s="54" t="s">
        <v>2721</v>
      </c>
      <c r="D113" s="54" t="s">
        <v>1223</v>
      </c>
      <c r="E113" s="59">
        <v>2.4300000000000002</v>
      </c>
      <c r="F113" s="54" t="s">
        <v>1222</v>
      </c>
      <c r="G113" s="54" t="s">
        <v>630</v>
      </c>
      <c r="H113" s="56">
        <v>193</v>
      </c>
    </row>
    <row r="114" spans="1:8" x14ac:dyDescent="0.2">
      <c r="A114" s="54" t="s">
        <v>2686</v>
      </c>
      <c r="B114" s="54" t="s">
        <v>2722</v>
      </c>
      <c r="C114" s="54" t="s">
        <v>2723</v>
      </c>
      <c r="D114" s="54" t="s">
        <v>1365</v>
      </c>
      <c r="E114" s="59">
        <v>5.32</v>
      </c>
      <c r="F114" s="54" t="s">
        <v>1364</v>
      </c>
      <c r="G114" s="54" t="s">
        <v>630</v>
      </c>
      <c r="H114" s="56">
        <v>194</v>
      </c>
    </row>
    <row r="115" spans="1:8" x14ac:dyDescent="0.2">
      <c r="A115" s="54" t="s">
        <v>2686</v>
      </c>
      <c r="B115" s="54" t="s">
        <v>2724</v>
      </c>
      <c r="C115" s="54" t="s">
        <v>2725</v>
      </c>
      <c r="D115" s="54" t="s">
        <v>1501</v>
      </c>
      <c r="E115" s="59">
        <v>1.23</v>
      </c>
      <c r="F115" s="54" t="s">
        <v>1500</v>
      </c>
      <c r="G115" s="54" t="s">
        <v>630</v>
      </c>
      <c r="H115" s="56">
        <v>195</v>
      </c>
    </row>
    <row r="116" spans="1:8" x14ac:dyDescent="0.2">
      <c r="A116" s="54" t="s">
        <v>2686</v>
      </c>
      <c r="B116" s="54" t="s">
        <v>2726</v>
      </c>
      <c r="C116" s="54" t="s">
        <v>2727</v>
      </c>
      <c r="D116" s="54" t="s">
        <v>2728</v>
      </c>
      <c r="E116" s="59">
        <v>25.14</v>
      </c>
      <c r="F116" s="54" t="s">
        <v>2729</v>
      </c>
      <c r="G116" s="54" t="s">
        <v>630</v>
      </c>
      <c r="H116" s="56">
        <v>196</v>
      </c>
    </row>
    <row r="117" spans="1:8" x14ac:dyDescent="0.2">
      <c r="A117" s="54" t="s">
        <v>2686</v>
      </c>
      <c r="B117" s="54" t="s">
        <v>2730</v>
      </c>
      <c r="C117" s="54" t="s">
        <v>2731</v>
      </c>
      <c r="D117" s="54" t="s">
        <v>1432</v>
      </c>
      <c r="E117" s="59">
        <v>8.3800000000000008</v>
      </c>
      <c r="F117" s="54" t="s">
        <v>1431</v>
      </c>
      <c r="G117" s="54" t="s">
        <v>630</v>
      </c>
      <c r="H117" s="56">
        <v>197</v>
      </c>
    </row>
    <row r="118" spans="1:8" x14ac:dyDescent="0.2">
      <c r="A118" s="54" t="s">
        <v>2686</v>
      </c>
      <c r="B118" s="54" t="s">
        <v>2732</v>
      </c>
      <c r="C118" s="54" t="s">
        <v>2733</v>
      </c>
      <c r="D118" s="54" t="s">
        <v>1038</v>
      </c>
      <c r="E118" s="59">
        <v>3.25</v>
      </c>
      <c r="F118" s="54" t="s">
        <v>1037</v>
      </c>
      <c r="G118" s="54" t="s">
        <v>630</v>
      </c>
      <c r="H118" s="56">
        <v>198</v>
      </c>
    </row>
    <row r="119" spans="1:8" x14ac:dyDescent="0.2">
      <c r="A119" s="54" t="s">
        <v>2686</v>
      </c>
      <c r="B119" s="54" t="s">
        <v>2734</v>
      </c>
      <c r="C119" s="54" t="s">
        <v>2735</v>
      </c>
      <c r="D119" s="54" t="s">
        <v>786</v>
      </c>
      <c r="E119" s="59">
        <v>6.06</v>
      </c>
      <c r="F119" s="54" t="s">
        <v>785</v>
      </c>
      <c r="G119" s="54" t="s">
        <v>630</v>
      </c>
      <c r="H119" s="56">
        <v>199</v>
      </c>
    </row>
    <row r="120" spans="1:8" x14ac:dyDescent="0.2">
      <c r="A120" s="54" t="s">
        <v>2686</v>
      </c>
      <c r="B120" s="54" t="s">
        <v>2736</v>
      </c>
      <c r="C120" s="54" t="s">
        <v>2737</v>
      </c>
      <c r="D120" s="54" t="s">
        <v>743</v>
      </c>
      <c r="E120" s="59">
        <v>16.53</v>
      </c>
      <c r="F120" s="54" t="s">
        <v>742</v>
      </c>
      <c r="G120" s="54" t="s">
        <v>630</v>
      </c>
      <c r="H120" s="56">
        <v>200</v>
      </c>
    </row>
    <row r="121" spans="1:8" x14ac:dyDescent="0.2">
      <c r="A121" s="54" t="s">
        <v>2686</v>
      </c>
      <c r="B121" s="54" t="s">
        <v>2738</v>
      </c>
      <c r="C121" s="54" t="s">
        <v>2739</v>
      </c>
      <c r="D121" s="54" t="s">
        <v>1372</v>
      </c>
      <c r="E121" s="59">
        <v>4.5999999999999996</v>
      </c>
      <c r="F121" s="54" t="s">
        <v>1371</v>
      </c>
      <c r="G121" s="54" t="s">
        <v>630</v>
      </c>
      <c r="H121" s="56">
        <v>201</v>
      </c>
    </row>
    <row r="122" spans="1:8" x14ac:dyDescent="0.2">
      <c r="A122" s="54" t="s">
        <v>2686</v>
      </c>
      <c r="B122" s="54" t="s">
        <v>2740</v>
      </c>
      <c r="C122" s="54" t="s">
        <v>2741</v>
      </c>
      <c r="D122" s="54" t="s">
        <v>1491</v>
      </c>
      <c r="E122" s="59">
        <v>23.77</v>
      </c>
      <c r="F122" s="54" t="s">
        <v>1490</v>
      </c>
      <c r="G122" s="54" t="s">
        <v>630</v>
      </c>
      <c r="H122" s="56">
        <v>202</v>
      </c>
    </row>
    <row r="123" spans="1:8" x14ac:dyDescent="0.2">
      <c r="A123" s="54" t="s">
        <v>2686</v>
      </c>
      <c r="B123" s="54" t="s">
        <v>2742</v>
      </c>
      <c r="C123" s="54" t="s">
        <v>2743</v>
      </c>
      <c r="D123" s="54" t="s">
        <v>688</v>
      </c>
      <c r="E123" s="59">
        <v>8.3800000000000008</v>
      </c>
      <c r="F123" s="54" t="s">
        <v>687</v>
      </c>
      <c r="G123" s="54" t="s">
        <v>630</v>
      </c>
      <c r="H123" s="56">
        <v>203</v>
      </c>
    </row>
    <row r="124" spans="1:8" x14ac:dyDescent="0.2">
      <c r="A124" s="54" t="s">
        <v>2686</v>
      </c>
      <c r="B124" s="54" t="s">
        <v>2744</v>
      </c>
      <c r="C124" s="54" t="s">
        <v>2745</v>
      </c>
      <c r="D124" s="54" t="s">
        <v>849</v>
      </c>
      <c r="E124" s="59">
        <v>6.57</v>
      </c>
      <c r="F124" s="54" t="s">
        <v>848</v>
      </c>
      <c r="G124" s="54" t="s">
        <v>630</v>
      </c>
      <c r="H124" s="56">
        <v>204</v>
      </c>
    </row>
    <row r="125" spans="1:8" x14ac:dyDescent="0.2">
      <c r="A125" s="54" t="s">
        <v>2686</v>
      </c>
      <c r="B125" s="54" t="s">
        <v>2746</v>
      </c>
      <c r="C125" s="54" t="s">
        <v>2747</v>
      </c>
      <c r="D125" s="54" t="s">
        <v>1405</v>
      </c>
      <c r="E125" s="59">
        <v>9.31</v>
      </c>
      <c r="F125" s="54" t="s">
        <v>1404</v>
      </c>
      <c r="G125" s="54" t="s">
        <v>630</v>
      </c>
      <c r="H125" s="56">
        <v>205</v>
      </c>
    </row>
    <row r="126" spans="1:8" x14ac:dyDescent="0.2">
      <c r="A126" s="54" t="s">
        <v>2686</v>
      </c>
      <c r="B126" s="54" t="s">
        <v>2748</v>
      </c>
      <c r="C126" s="54" t="s">
        <v>2749</v>
      </c>
      <c r="D126" s="54" t="s">
        <v>1395</v>
      </c>
      <c r="E126" s="59">
        <v>3.57</v>
      </c>
      <c r="F126" s="54" t="s">
        <v>1394</v>
      </c>
      <c r="G126" s="54" t="s">
        <v>630</v>
      </c>
      <c r="H126" s="56">
        <v>206</v>
      </c>
    </row>
    <row r="127" spans="1:8" x14ac:dyDescent="0.2">
      <c r="A127" s="54" t="s">
        <v>2686</v>
      </c>
      <c r="B127" s="54" t="s">
        <v>1560</v>
      </c>
      <c r="C127" s="54" t="s">
        <v>2750</v>
      </c>
      <c r="D127" s="54" t="s">
        <v>983</v>
      </c>
      <c r="E127" s="59">
        <v>2.04</v>
      </c>
      <c r="F127" s="54" t="s">
        <v>982</v>
      </c>
      <c r="G127" s="54" t="s">
        <v>630</v>
      </c>
      <c r="H127" s="56">
        <v>207</v>
      </c>
    </row>
    <row r="128" spans="1:8" x14ac:dyDescent="0.2">
      <c r="A128" s="54" t="s">
        <v>2686</v>
      </c>
      <c r="B128" s="54" t="s">
        <v>2751</v>
      </c>
      <c r="C128" s="54" t="s">
        <v>2752</v>
      </c>
      <c r="D128" s="54" t="s">
        <v>1056</v>
      </c>
      <c r="E128" s="59">
        <v>3.18</v>
      </c>
      <c r="F128" s="54" t="s">
        <v>1055</v>
      </c>
      <c r="G128" s="54" t="s">
        <v>630</v>
      </c>
      <c r="H128" s="56">
        <v>208</v>
      </c>
    </row>
    <row r="129" spans="1:11" x14ac:dyDescent="0.2">
      <c r="A129" s="54" t="s">
        <v>2686</v>
      </c>
      <c r="B129" s="54" t="s">
        <v>2753</v>
      </c>
      <c r="C129" s="54" t="s">
        <v>2754</v>
      </c>
      <c r="D129" s="54" t="s">
        <v>817</v>
      </c>
      <c r="E129" s="59">
        <v>2.76</v>
      </c>
      <c r="F129" s="54" t="s">
        <v>816</v>
      </c>
      <c r="G129" s="54" t="s">
        <v>630</v>
      </c>
      <c r="H129" s="56">
        <v>209</v>
      </c>
    </row>
    <row r="130" spans="1:11" x14ac:dyDescent="0.2">
      <c r="A130" s="54" t="s">
        <v>2686</v>
      </c>
      <c r="B130" s="54" t="s">
        <v>2755</v>
      </c>
      <c r="C130" s="54" t="s">
        <v>2756</v>
      </c>
      <c r="D130" s="54" t="s">
        <v>1377</v>
      </c>
      <c r="E130" s="59">
        <v>6.16</v>
      </c>
      <c r="F130" s="54" t="s">
        <v>1376</v>
      </c>
      <c r="G130" s="54" t="s">
        <v>630</v>
      </c>
      <c r="H130" s="56">
        <v>210</v>
      </c>
      <c r="I130" s="61"/>
      <c r="K130" s="31"/>
    </row>
    <row r="131" spans="1:11" x14ac:dyDescent="0.2">
      <c r="A131" s="54" t="s">
        <v>2757</v>
      </c>
      <c r="B131" s="54" t="s">
        <v>2758</v>
      </c>
      <c r="C131" s="54" t="s">
        <v>2759</v>
      </c>
      <c r="D131" s="54" t="s">
        <v>940</v>
      </c>
      <c r="E131" s="59">
        <v>4.38</v>
      </c>
      <c r="F131" s="54" t="s">
        <v>939</v>
      </c>
      <c r="G131" s="54" t="s">
        <v>630</v>
      </c>
      <c r="H131" s="56">
        <v>384</v>
      </c>
    </row>
    <row r="132" spans="1:11" x14ac:dyDescent="0.2">
      <c r="A132" s="54" t="s">
        <v>2757</v>
      </c>
      <c r="B132" s="54" t="s">
        <v>2760</v>
      </c>
      <c r="C132" s="54" t="s">
        <v>2761</v>
      </c>
      <c r="D132" s="54" t="s">
        <v>1414</v>
      </c>
      <c r="E132" s="59">
        <v>9.6300000000000008</v>
      </c>
      <c r="F132" s="54" t="s">
        <v>1413</v>
      </c>
      <c r="G132" s="54" t="s">
        <v>630</v>
      </c>
      <c r="H132" s="56">
        <v>385</v>
      </c>
    </row>
    <row r="133" spans="1:11" x14ac:dyDescent="0.2">
      <c r="A133" s="54" t="s">
        <v>2757</v>
      </c>
      <c r="B133" s="54" t="s">
        <v>2762</v>
      </c>
      <c r="C133" s="54" t="s">
        <v>2763</v>
      </c>
      <c r="D133" s="54" t="s">
        <v>1158</v>
      </c>
      <c r="E133" s="59">
        <v>123</v>
      </c>
      <c r="F133" s="54" t="s">
        <v>1157</v>
      </c>
      <c r="G133" s="54" t="s">
        <v>630</v>
      </c>
      <c r="H133" s="56">
        <v>386</v>
      </c>
    </row>
    <row r="134" spans="1:11" x14ac:dyDescent="0.2">
      <c r="A134" s="54" t="s">
        <v>2757</v>
      </c>
      <c r="B134" s="54" t="s">
        <v>2764</v>
      </c>
      <c r="C134" s="54" t="s">
        <v>2765</v>
      </c>
      <c r="D134" s="54" t="s">
        <v>1020</v>
      </c>
      <c r="E134" s="59">
        <v>28.86</v>
      </c>
      <c r="F134" s="54" t="s">
        <v>1019</v>
      </c>
      <c r="G134" s="54" t="s">
        <v>630</v>
      </c>
      <c r="H134" s="56">
        <v>387</v>
      </c>
    </row>
    <row r="135" spans="1:11" x14ac:dyDescent="0.2">
      <c r="A135" s="54" t="s">
        <v>2757</v>
      </c>
      <c r="B135" s="54" t="s">
        <v>2766</v>
      </c>
      <c r="C135" s="54" t="s">
        <v>2767</v>
      </c>
      <c r="D135" s="54" t="s">
        <v>682</v>
      </c>
      <c r="E135" s="59">
        <v>9.9</v>
      </c>
      <c r="F135" s="54" t="s">
        <v>681</v>
      </c>
      <c r="G135" s="54" t="s">
        <v>630</v>
      </c>
      <c r="H135" s="56">
        <v>388</v>
      </c>
    </row>
    <row r="136" spans="1:11" x14ac:dyDescent="0.2">
      <c r="A136" s="54" t="s">
        <v>2757</v>
      </c>
      <c r="B136" s="54" t="s">
        <v>2768</v>
      </c>
      <c r="C136" s="54" t="s">
        <v>2769</v>
      </c>
      <c r="D136" s="54" t="s">
        <v>993</v>
      </c>
      <c r="E136" s="59">
        <v>17.87</v>
      </c>
      <c r="F136" s="54" t="s">
        <v>992</v>
      </c>
      <c r="G136" s="54" t="s">
        <v>630</v>
      </c>
      <c r="H136" s="56">
        <v>389</v>
      </c>
    </row>
    <row r="137" spans="1:11" x14ac:dyDescent="0.2">
      <c r="A137" s="54" t="s">
        <v>2757</v>
      </c>
      <c r="B137" s="54" t="s">
        <v>2770</v>
      </c>
      <c r="C137" s="54" t="s">
        <v>2771</v>
      </c>
      <c r="D137" s="54" t="s">
        <v>871</v>
      </c>
      <c r="E137" s="59">
        <v>6.12</v>
      </c>
      <c r="F137" s="54" t="s">
        <v>870</v>
      </c>
      <c r="G137" s="54" t="s">
        <v>630</v>
      </c>
      <c r="H137" s="56">
        <v>390</v>
      </c>
    </row>
    <row r="138" spans="1:11" x14ac:dyDescent="0.2">
      <c r="A138" s="54" t="s">
        <v>2757</v>
      </c>
      <c r="B138" s="54" t="s">
        <v>2772</v>
      </c>
      <c r="C138" s="54" t="s">
        <v>2773</v>
      </c>
      <c r="D138" s="54" t="s">
        <v>853</v>
      </c>
      <c r="E138" s="59">
        <v>3.75</v>
      </c>
      <c r="F138" s="54" t="s">
        <v>852</v>
      </c>
      <c r="G138" s="54" t="s">
        <v>630</v>
      </c>
      <c r="H138" s="56">
        <v>391</v>
      </c>
    </row>
    <row r="139" spans="1:11" x14ac:dyDescent="0.2">
      <c r="A139" s="54" t="s">
        <v>2757</v>
      </c>
      <c r="B139" s="54" t="s">
        <v>2774</v>
      </c>
      <c r="C139" s="54" t="s">
        <v>2775</v>
      </c>
      <c r="D139" s="54" t="s">
        <v>1410</v>
      </c>
      <c r="E139" s="59">
        <v>8.3800000000000008</v>
      </c>
      <c r="F139" s="54" t="s">
        <v>1409</v>
      </c>
      <c r="G139" s="54" t="s">
        <v>630</v>
      </c>
      <c r="H139" s="56">
        <v>392</v>
      </c>
    </row>
    <row r="140" spans="1:11" x14ac:dyDescent="0.2">
      <c r="A140" s="54" t="s">
        <v>2757</v>
      </c>
      <c r="B140" s="54" t="s">
        <v>2776</v>
      </c>
      <c r="C140" s="54" t="s">
        <v>2777</v>
      </c>
      <c r="D140" s="54" t="s">
        <v>1306</v>
      </c>
      <c r="E140" s="59">
        <v>1.69</v>
      </c>
      <c r="F140" s="54" t="s">
        <v>1305</v>
      </c>
      <c r="G140" s="54" t="s">
        <v>630</v>
      </c>
      <c r="H140" s="60">
        <v>393</v>
      </c>
    </row>
    <row r="141" spans="1:11" x14ac:dyDescent="0.2">
      <c r="A141" s="54" t="s">
        <v>2757</v>
      </c>
      <c r="B141" s="54" t="s">
        <v>2778</v>
      </c>
      <c r="C141" s="54" t="s">
        <v>2779</v>
      </c>
      <c r="D141" s="54" t="s">
        <v>798</v>
      </c>
      <c r="E141" s="59">
        <v>3.81</v>
      </c>
      <c r="F141" s="54" t="s">
        <v>797</v>
      </c>
      <c r="G141" s="54" t="s">
        <v>630</v>
      </c>
      <c r="H141" s="56">
        <v>394</v>
      </c>
    </row>
    <row r="142" spans="1:11" x14ac:dyDescent="0.2">
      <c r="A142" s="54" t="s">
        <v>2757</v>
      </c>
      <c r="B142" s="54" t="s">
        <v>2780</v>
      </c>
      <c r="C142" s="54" t="s">
        <v>2781</v>
      </c>
      <c r="D142" s="54" t="s">
        <v>916</v>
      </c>
      <c r="E142" s="59">
        <v>16.91</v>
      </c>
      <c r="F142" s="54" t="s">
        <v>915</v>
      </c>
      <c r="G142" s="54" t="s">
        <v>630</v>
      </c>
      <c r="H142" s="56">
        <v>395</v>
      </c>
    </row>
    <row r="143" spans="1:11" x14ac:dyDescent="0.2">
      <c r="A143" s="54" t="s">
        <v>2757</v>
      </c>
      <c r="B143" s="54" t="s">
        <v>1484</v>
      </c>
      <c r="C143" s="54" t="s">
        <v>2782</v>
      </c>
      <c r="D143" s="54" t="s">
        <v>1032</v>
      </c>
      <c r="E143" s="59">
        <v>8.68</v>
      </c>
      <c r="F143" s="54" t="s">
        <v>1031</v>
      </c>
      <c r="G143" s="54" t="s">
        <v>630</v>
      </c>
      <c r="H143" s="56">
        <v>396</v>
      </c>
    </row>
    <row r="144" spans="1:11" x14ac:dyDescent="0.2">
      <c r="A144" s="54" t="s">
        <v>2757</v>
      </c>
      <c r="B144" s="54" t="s">
        <v>2783</v>
      </c>
      <c r="C144" s="54" t="s">
        <v>2784</v>
      </c>
      <c r="D144" s="54" t="s">
        <v>1489</v>
      </c>
      <c r="E144" s="59">
        <v>5.25</v>
      </c>
      <c r="F144" s="54" t="s">
        <v>1488</v>
      </c>
      <c r="G144" s="54" t="s">
        <v>630</v>
      </c>
      <c r="H144" s="56">
        <v>397</v>
      </c>
    </row>
    <row r="145" spans="1:8" x14ac:dyDescent="0.2">
      <c r="A145" s="54" t="s">
        <v>2757</v>
      </c>
      <c r="B145" s="54" t="s">
        <v>1485</v>
      </c>
      <c r="C145" s="54" t="s">
        <v>2785</v>
      </c>
      <c r="D145" s="54" t="s">
        <v>869</v>
      </c>
      <c r="E145" s="59">
        <v>2.48</v>
      </c>
      <c r="F145" s="54" t="s">
        <v>868</v>
      </c>
      <c r="G145" s="54" t="s">
        <v>630</v>
      </c>
      <c r="H145" s="56">
        <v>398</v>
      </c>
    </row>
    <row r="146" spans="1:8" x14ac:dyDescent="0.2">
      <c r="A146" s="54" t="s">
        <v>2757</v>
      </c>
      <c r="B146" s="54" t="s">
        <v>2786</v>
      </c>
      <c r="C146" s="54" t="s">
        <v>2787</v>
      </c>
      <c r="D146" s="54" t="s">
        <v>1189</v>
      </c>
      <c r="E146" s="59">
        <v>4.43</v>
      </c>
      <c r="F146" s="54" t="s">
        <v>1188</v>
      </c>
      <c r="G146" s="54" t="s">
        <v>630</v>
      </c>
      <c r="H146" s="56">
        <v>399</v>
      </c>
    </row>
    <row r="147" spans="1:8" x14ac:dyDescent="0.2">
      <c r="A147" s="54" t="s">
        <v>2757</v>
      </c>
      <c r="B147" s="54" t="s">
        <v>2788</v>
      </c>
      <c r="C147" s="54" t="s">
        <v>2789</v>
      </c>
      <c r="D147" s="54" t="s">
        <v>1271</v>
      </c>
      <c r="E147" s="59">
        <v>5.36</v>
      </c>
      <c r="F147" s="54" t="s">
        <v>1270</v>
      </c>
      <c r="G147" s="54" t="s">
        <v>630</v>
      </c>
      <c r="H147" s="56">
        <v>400</v>
      </c>
    </row>
    <row r="148" spans="1:8" x14ac:dyDescent="0.2">
      <c r="A148" s="54" t="s">
        <v>2757</v>
      </c>
      <c r="B148" s="54" t="s">
        <v>2790</v>
      </c>
      <c r="C148" s="54" t="s">
        <v>2791</v>
      </c>
      <c r="D148" s="54" t="s">
        <v>975</v>
      </c>
      <c r="E148" s="59">
        <v>1.68</v>
      </c>
      <c r="F148" s="54" t="s">
        <v>974</v>
      </c>
      <c r="G148" s="54" t="s">
        <v>630</v>
      </c>
      <c r="H148" s="56" t="s">
        <v>2792</v>
      </c>
    </row>
    <row r="149" spans="1:8" x14ac:dyDescent="0.2">
      <c r="A149" s="54" t="s">
        <v>2757</v>
      </c>
      <c r="B149" s="54" t="s">
        <v>2793</v>
      </c>
      <c r="C149" s="54" t="s">
        <v>2794</v>
      </c>
      <c r="D149" s="54" t="s">
        <v>665</v>
      </c>
      <c r="E149" s="59">
        <v>6.39</v>
      </c>
      <c r="F149" s="54" t="s">
        <v>664</v>
      </c>
      <c r="G149" s="54" t="s">
        <v>630</v>
      </c>
      <c r="H149" s="56">
        <v>401</v>
      </c>
    </row>
    <row r="150" spans="1:8" x14ac:dyDescent="0.2">
      <c r="A150" s="54" t="s">
        <v>2757</v>
      </c>
      <c r="B150" s="54" t="s">
        <v>2795</v>
      </c>
      <c r="C150" s="54" t="s">
        <v>2796</v>
      </c>
      <c r="D150" s="54" t="s">
        <v>690</v>
      </c>
      <c r="E150" s="59">
        <v>12.59</v>
      </c>
      <c r="F150" s="54" t="s">
        <v>689</v>
      </c>
      <c r="G150" s="54" t="s">
        <v>630</v>
      </c>
      <c r="H150" s="56">
        <v>402</v>
      </c>
    </row>
    <row r="151" spans="1:8" x14ac:dyDescent="0.2">
      <c r="A151" s="54" t="s">
        <v>2757</v>
      </c>
      <c r="B151" s="54" t="s">
        <v>2797</v>
      </c>
      <c r="C151" s="54" t="s">
        <v>2798</v>
      </c>
      <c r="D151" s="54" t="s">
        <v>1566</v>
      </c>
      <c r="E151" s="59">
        <v>8.6199999999999992</v>
      </c>
      <c r="F151" s="54" t="s">
        <v>1565</v>
      </c>
      <c r="G151" s="54" t="s">
        <v>630</v>
      </c>
      <c r="H151" s="56">
        <v>403</v>
      </c>
    </row>
    <row r="152" spans="1:8" x14ac:dyDescent="0.2">
      <c r="A152" s="54" t="s">
        <v>2757</v>
      </c>
      <c r="B152" s="54" t="s">
        <v>2799</v>
      </c>
      <c r="C152" s="54" t="s">
        <v>2800</v>
      </c>
      <c r="D152" s="54" t="s">
        <v>782</v>
      </c>
      <c r="E152" s="59">
        <v>3.17</v>
      </c>
      <c r="F152" s="54" t="s">
        <v>781</v>
      </c>
      <c r="G152" s="54" t="s">
        <v>630</v>
      </c>
      <c r="H152" s="56">
        <v>404</v>
      </c>
    </row>
    <row r="153" spans="1:8" x14ac:dyDescent="0.2">
      <c r="A153" s="54" t="s">
        <v>2757</v>
      </c>
      <c r="B153" s="54" t="s">
        <v>2801</v>
      </c>
      <c r="C153" s="54" t="s">
        <v>2802</v>
      </c>
      <c r="D153" s="54" t="s">
        <v>977</v>
      </c>
      <c r="E153" s="59">
        <v>4.49</v>
      </c>
      <c r="F153" s="54" t="s">
        <v>976</v>
      </c>
      <c r="G153" s="54" t="s">
        <v>630</v>
      </c>
      <c r="H153" s="56">
        <v>405</v>
      </c>
    </row>
    <row r="154" spans="1:8" x14ac:dyDescent="0.2">
      <c r="A154" s="54" t="s">
        <v>2757</v>
      </c>
      <c r="B154" s="54" t="s">
        <v>2803</v>
      </c>
      <c r="C154" s="54" t="s">
        <v>2804</v>
      </c>
      <c r="D154" s="54" t="s">
        <v>766</v>
      </c>
      <c r="E154" s="59">
        <v>2.2000000000000002</v>
      </c>
      <c r="F154" s="54" t="s">
        <v>765</v>
      </c>
      <c r="G154" s="54" t="s">
        <v>630</v>
      </c>
      <c r="H154" s="56">
        <v>406</v>
      </c>
    </row>
    <row r="155" spans="1:8" x14ac:dyDescent="0.2">
      <c r="A155" s="54" t="s">
        <v>2757</v>
      </c>
      <c r="B155" s="54" t="s">
        <v>2805</v>
      </c>
      <c r="C155" s="54" t="s">
        <v>2806</v>
      </c>
      <c r="D155" s="54" t="s">
        <v>650</v>
      </c>
      <c r="E155" s="59">
        <v>4.21</v>
      </c>
      <c r="F155" s="54" t="s">
        <v>649</v>
      </c>
      <c r="G155" s="54" t="s">
        <v>630</v>
      </c>
      <c r="H155" s="56">
        <v>407</v>
      </c>
    </row>
    <row r="156" spans="1:8" x14ac:dyDescent="0.2">
      <c r="A156" s="54" t="s">
        <v>2757</v>
      </c>
      <c r="B156" s="54" t="s">
        <v>818</v>
      </c>
      <c r="C156" s="54" t="s">
        <v>2807</v>
      </c>
      <c r="D156" s="54" t="s">
        <v>1374</v>
      </c>
      <c r="E156" s="59">
        <v>4.2300000000000004</v>
      </c>
      <c r="F156" s="54" t="s">
        <v>1373</v>
      </c>
      <c r="G156" s="54" t="s">
        <v>630</v>
      </c>
      <c r="H156" s="56">
        <v>408</v>
      </c>
    </row>
    <row r="157" spans="1:8" x14ac:dyDescent="0.2">
      <c r="A157" s="54" t="s">
        <v>2808</v>
      </c>
      <c r="B157" s="54" t="s">
        <v>2809</v>
      </c>
      <c r="C157" s="54" t="s">
        <v>2810</v>
      </c>
      <c r="D157" s="54" t="s">
        <v>2811</v>
      </c>
      <c r="E157" s="59">
        <v>2.1800000000000002</v>
      </c>
      <c r="F157" s="54" t="s">
        <v>2812</v>
      </c>
      <c r="G157" s="54" t="s">
        <v>630</v>
      </c>
      <c r="H157" s="56">
        <v>495</v>
      </c>
    </row>
    <row r="158" spans="1:8" x14ac:dyDescent="0.2">
      <c r="A158" s="54" t="s">
        <v>2808</v>
      </c>
      <c r="B158" s="54" t="s">
        <v>2813</v>
      </c>
      <c r="C158" s="54" t="s">
        <v>2814</v>
      </c>
      <c r="D158" s="54" t="s">
        <v>1495</v>
      </c>
      <c r="E158" s="59">
        <v>7.44</v>
      </c>
      <c r="F158" s="54" t="s">
        <v>1494</v>
      </c>
      <c r="G158" s="54" t="s">
        <v>630</v>
      </c>
      <c r="H158" s="56">
        <v>496</v>
      </c>
    </row>
    <row r="159" spans="1:8" x14ac:dyDescent="0.2">
      <c r="A159" s="54" t="s">
        <v>2808</v>
      </c>
      <c r="B159" s="54" t="s">
        <v>2815</v>
      </c>
      <c r="C159" s="54" t="s">
        <v>2816</v>
      </c>
      <c r="D159" s="54" t="s">
        <v>806</v>
      </c>
      <c r="E159" s="59">
        <v>15.15</v>
      </c>
      <c r="F159" s="54" t="s">
        <v>805</v>
      </c>
      <c r="G159" s="54" t="s">
        <v>630</v>
      </c>
      <c r="H159" s="56">
        <v>497</v>
      </c>
    </row>
    <row r="160" spans="1:8" x14ac:dyDescent="0.2">
      <c r="A160" s="54" t="s">
        <v>2808</v>
      </c>
      <c r="B160" s="54" t="s">
        <v>2817</v>
      </c>
      <c r="C160" s="54" t="s">
        <v>2818</v>
      </c>
      <c r="D160" s="54" t="s">
        <v>807</v>
      </c>
      <c r="E160" s="59">
        <v>13.44</v>
      </c>
      <c r="F160" s="54" t="s">
        <v>805</v>
      </c>
      <c r="G160" s="54" t="s">
        <v>630</v>
      </c>
      <c r="H160" s="56">
        <v>499</v>
      </c>
    </row>
    <row r="161" spans="1:8" x14ac:dyDescent="0.2">
      <c r="A161" s="54" t="s">
        <v>2808</v>
      </c>
      <c r="B161" s="54" t="s">
        <v>2819</v>
      </c>
      <c r="C161" s="54" t="s">
        <v>2820</v>
      </c>
      <c r="D161" s="54" t="s">
        <v>855</v>
      </c>
      <c r="E161" s="59">
        <v>4.3600000000000003</v>
      </c>
      <c r="F161" s="54" t="s">
        <v>854</v>
      </c>
      <c r="G161" s="54" t="s">
        <v>630</v>
      </c>
      <c r="H161" s="56">
        <v>500</v>
      </c>
    </row>
    <row r="162" spans="1:8" x14ac:dyDescent="0.2">
      <c r="A162" s="54" t="s">
        <v>2808</v>
      </c>
      <c r="B162" s="54" t="s">
        <v>2821</v>
      </c>
      <c r="C162" s="54" t="s">
        <v>2822</v>
      </c>
      <c r="D162" s="54" t="s">
        <v>1144</v>
      </c>
      <c r="E162" s="59">
        <v>38.94</v>
      </c>
      <c r="F162" s="54" t="s">
        <v>1143</v>
      </c>
      <c r="G162" s="54" t="s">
        <v>630</v>
      </c>
      <c r="H162" s="56">
        <v>501</v>
      </c>
    </row>
    <row r="163" spans="1:8" x14ac:dyDescent="0.2">
      <c r="A163" s="54" t="s">
        <v>2808</v>
      </c>
      <c r="B163" s="54" t="s">
        <v>2823</v>
      </c>
      <c r="C163" s="54" t="s">
        <v>2824</v>
      </c>
      <c r="D163" s="54" t="s">
        <v>1221</v>
      </c>
      <c r="E163" s="59">
        <v>4.47</v>
      </c>
      <c r="F163" s="54" t="s">
        <v>1220</v>
      </c>
      <c r="G163" s="54" t="s">
        <v>630</v>
      </c>
      <c r="H163" s="56">
        <v>502</v>
      </c>
    </row>
    <row r="164" spans="1:8" x14ac:dyDescent="0.2">
      <c r="A164" s="54" t="s">
        <v>2808</v>
      </c>
      <c r="B164" s="54" t="s">
        <v>2825</v>
      </c>
      <c r="C164" s="54" t="s">
        <v>2826</v>
      </c>
      <c r="D164" s="54" t="s">
        <v>1040</v>
      </c>
      <c r="E164" s="59">
        <v>1.68</v>
      </c>
      <c r="F164" s="54" t="s">
        <v>1039</v>
      </c>
      <c r="G164" s="54" t="s">
        <v>630</v>
      </c>
      <c r="H164" s="56">
        <v>503</v>
      </c>
    </row>
    <row r="165" spans="1:8" x14ac:dyDescent="0.2">
      <c r="A165" s="54" t="s">
        <v>2808</v>
      </c>
      <c r="B165" s="54" t="s">
        <v>2827</v>
      </c>
      <c r="C165" s="54" t="s">
        <v>2828</v>
      </c>
      <c r="D165" s="54" t="s">
        <v>1323</v>
      </c>
      <c r="E165" s="59">
        <v>8.5399999999999991</v>
      </c>
      <c r="F165" s="54" t="s">
        <v>1322</v>
      </c>
      <c r="G165" s="54" t="s">
        <v>630</v>
      </c>
      <c r="H165" s="56">
        <v>504</v>
      </c>
    </row>
    <row r="166" spans="1:8" x14ac:dyDescent="0.2">
      <c r="A166" s="54" t="s">
        <v>2808</v>
      </c>
      <c r="B166" s="54" t="s">
        <v>2829</v>
      </c>
      <c r="C166" s="54" t="s">
        <v>2830</v>
      </c>
      <c r="D166" s="54" t="s">
        <v>952</v>
      </c>
      <c r="E166" s="59">
        <v>5.66</v>
      </c>
      <c r="F166" s="54" t="s">
        <v>951</v>
      </c>
      <c r="G166" s="54" t="s">
        <v>630</v>
      </c>
      <c r="H166" s="56">
        <v>505</v>
      </c>
    </row>
    <row r="167" spans="1:8" x14ac:dyDescent="0.2">
      <c r="A167" s="54" t="s">
        <v>2808</v>
      </c>
      <c r="B167" s="54" t="s">
        <v>2831</v>
      </c>
      <c r="C167" s="54" t="s">
        <v>2832</v>
      </c>
      <c r="D167" s="54" t="s">
        <v>932</v>
      </c>
      <c r="E167" s="59">
        <v>3.36</v>
      </c>
      <c r="F167" s="54" t="s">
        <v>931</v>
      </c>
      <c r="G167" s="54" t="s">
        <v>630</v>
      </c>
      <c r="H167" s="56">
        <v>506</v>
      </c>
    </row>
    <row r="168" spans="1:8" x14ac:dyDescent="0.2">
      <c r="A168" s="54" t="s">
        <v>2808</v>
      </c>
      <c r="B168" s="54" t="s">
        <v>2833</v>
      </c>
      <c r="C168" s="54" t="s">
        <v>2834</v>
      </c>
      <c r="D168" s="54" t="s">
        <v>634</v>
      </c>
      <c r="E168" s="59">
        <v>9.5399999999999991</v>
      </c>
      <c r="F168" s="54" t="s">
        <v>633</v>
      </c>
      <c r="G168" s="54" t="s">
        <v>630</v>
      </c>
      <c r="H168" s="56">
        <v>507</v>
      </c>
    </row>
    <row r="169" spans="1:8" x14ac:dyDescent="0.2">
      <c r="A169" s="54" t="s">
        <v>2808</v>
      </c>
      <c r="B169" s="54" t="s">
        <v>2835</v>
      </c>
      <c r="C169" s="54" t="s">
        <v>2836</v>
      </c>
      <c r="D169" s="54" t="s">
        <v>851</v>
      </c>
      <c r="E169" s="59">
        <v>5.26</v>
      </c>
      <c r="F169" s="54" t="s">
        <v>850</v>
      </c>
      <c r="G169" s="54" t="s">
        <v>630</v>
      </c>
      <c r="H169" s="56">
        <v>508</v>
      </c>
    </row>
    <row r="170" spans="1:8" x14ac:dyDescent="0.2">
      <c r="A170" s="54" t="s">
        <v>2808</v>
      </c>
      <c r="B170" s="54" t="s">
        <v>2837</v>
      </c>
      <c r="C170" s="54" t="s">
        <v>2838</v>
      </c>
      <c r="D170" s="54" t="s">
        <v>1438</v>
      </c>
      <c r="E170" s="59">
        <v>6.89</v>
      </c>
      <c r="F170" s="54" t="s">
        <v>1437</v>
      </c>
      <c r="G170" s="54" t="s">
        <v>630</v>
      </c>
      <c r="H170" s="56">
        <v>509</v>
      </c>
    </row>
    <row r="171" spans="1:8" x14ac:dyDescent="0.2">
      <c r="A171" s="54" t="s">
        <v>2808</v>
      </c>
      <c r="B171" s="54" t="s">
        <v>2839</v>
      </c>
      <c r="C171" s="54" t="s">
        <v>2840</v>
      </c>
      <c r="D171" s="54" t="s">
        <v>1200</v>
      </c>
      <c r="E171" s="59">
        <v>5.67</v>
      </c>
      <c r="F171" s="54" t="s">
        <v>1199</v>
      </c>
      <c r="G171" s="54" t="s">
        <v>630</v>
      </c>
      <c r="H171" s="56">
        <v>510</v>
      </c>
    </row>
    <row r="172" spans="1:8" x14ac:dyDescent="0.2">
      <c r="A172" s="54" t="s">
        <v>2808</v>
      </c>
      <c r="B172" s="54" t="s">
        <v>1513</v>
      </c>
      <c r="C172" s="54" t="s">
        <v>2841</v>
      </c>
      <c r="D172" s="54" t="s">
        <v>2842</v>
      </c>
      <c r="E172" s="59">
        <v>6.23</v>
      </c>
      <c r="F172" s="54" t="s">
        <v>2843</v>
      </c>
      <c r="G172" s="54" t="s">
        <v>630</v>
      </c>
      <c r="H172" s="56">
        <v>511</v>
      </c>
    </row>
    <row r="173" spans="1:8" x14ac:dyDescent="0.2">
      <c r="A173" s="54" t="s">
        <v>2808</v>
      </c>
      <c r="B173" s="54" t="s">
        <v>2844</v>
      </c>
      <c r="C173" s="54" t="s">
        <v>2845</v>
      </c>
      <c r="D173" s="54" t="s">
        <v>1461</v>
      </c>
      <c r="E173" s="59">
        <v>31.5</v>
      </c>
      <c r="F173" s="54" t="s">
        <v>1460</v>
      </c>
      <c r="G173" s="54" t="s">
        <v>630</v>
      </c>
      <c r="H173" s="56">
        <v>512</v>
      </c>
    </row>
    <row r="174" spans="1:8" x14ac:dyDescent="0.2">
      <c r="A174" s="54" t="s">
        <v>2808</v>
      </c>
      <c r="B174" s="54" t="s">
        <v>2846</v>
      </c>
      <c r="C174" s="54" t="s">
        <v>2847</v>
      </c>
      <c r="D174" s="54" t="s">
        <v>671</v>
      </c>
      <c r="E174" s="59">
        <v>6.52</v>
      </c>
      <c r="F174" s="54" t="s">
        <v>670</v>
      </c>
      <c r="G174" s="54" t="s">
        <v>630</v>
      </c>
      <c r="H174" s="56">
        <v>514</v>
      </c>
    </row>
    <row r="175" spans="1:8" x14ac:dyDescent="0.2">
      <c r="A175" s="54" t="s">
        <v>2808</v>
      </c>
      <c r="B175" s="54" t="s">
        <v>1300</v>
      </c>
      <c r="C175" s="54" t="s">
        <v>2848</v>
      </c>
      <c r="D175" s="54" t="s">
        <v>1203</v>
      </c>
      <c r="E175" s="59">
        <v>3.97</v>
      </c>
      <c r="F175" s="54" t="s">
        <v>1202</v>
      </c>
      <c r="G175" s="54" t="s">
        <v>630</v>
      </c>
      <c r="H175" s="56">
        <v>515</v>
      </c>
    </row>
    <row r="176" spans="1:8" x14ac:dyDescent="0.2">
      <c r="A176" s="54" t="s">
        <v>2808</v>
      </c>
      <c r="B176" s="54" t="s">
        <v>2849</v>
      </c>
      <c r="C176" s="54" t="s">
        <v>2850</v>
      </c>
      <c r="D176" s="54" t="s">
        <v>2851</v>
      </c>
      <c r="E176" s="59">
        <v>47.94</v>
      </c>
      <c r="F176" s="54" t="s">
        <v>2852</v>
      </c>
      <c r="G176" s="54" t="s">
        <v>630</v>
      </c>
      <c r="H176" s="56">
        <v>516</v>
      </c>
    </row>
    <row r="177" spans="1:8" x14ac:dyDescent="0.2">
      <c r="A177" s="54" t="s">
        <v>2808</v>
      </c>
      <c r="B177" s="54" t="s">
        <v>2853</v>
      </c>
      <c r="C177" s="54" t="s">
        <v>2854</v>
      </c>
      <c r="D177" s="54" t="s">
        <v>1233</v>
      </c>
      <c r="E177" s="59">
        <v>4.3600000000000003</v>
      </c>
      <c r="F177" s="54" t="s">
        <v>1232</v>
      </c>
      <c r="G177" s="54" t="s">
        <v>630</v>
      </c>
      <c r="H177" s="56">
        <v>517</v>
      </c>
    </row>
    <row r="178" spans="1:8" x14ac:dyDescent="0.2">
      <c r="A178" s="54" t="s">
        <v>2808</v>
      </c>
      <c r="B178" s="54" t="s">
        <v>2855</v>
      </c>
      <c r="C178" s="54" t="s">
        <v>2856</v>
      </c>
      <c r="D178" s="54" t="s">
        <v>2857</v>
      </c>
      <c r="E178" s="59">
        <v>36.369999999999997</v>
      </c>
      <c r="F178" s="54" t="s">
        <v>2858</v>
      </c>
      <c r="G178" s="54" t="s">
        <v>630</v>
      </c>
      <c r="H178" s="56">
        <v>518</v>
      </c>
    </row>
    <row r="179" spans="1:8" x14ac:dyDescent="0.2">
      <c r="A179" s="54" t="s">
        <v>2808</v>
      </c>
      <c r="B179" s="54" t="s">
        <v>2859</v>
      </c>
      <c r="C179" s="54" t="s">
        <v>2860</v>
      </c>
      <c r="D179" s="54" t="s">
        <v>964</v>
      </c>
      <c r="E179" s="59">
        <v>11.78</v>
      </c>
      <c r="F179" s="54" t="s">
        <v>963</v>
      </c>
      <c r="G179" s="54" t="s">
        <v>630</v>
      </c>
      <c r="H179" s="56">
        <v>519</v>
      </c>
    </row>
    <row r="180" spans="1:8" x14ac:dyDescent="0.2">
      <c r="A180" s="54" t="s">
        <v>2808</v>
      </c>
      <c r="B180" s="54" t="s">
        <v>2861</v>
      </c>
      <c r="C180" s="54" t="s">
        <v>2862</v>
      </c>
      <c r="D180" s="54" t="s">
        <v>1208</v>
      </c>
      <c r="E180" s="59">
        <v>6.87</v>
      </c>
      <c r="F180" s="54" t="s">
        <v>1207</v>
      </c>
      <c r="G180" s="54" t="s">
        <v>630</v>
      </c>
      <c r="H180" s="56">
        <v>520</v>
      </c>
    </row>
    <row r="181" spans="1:8" x14ac:dyDescent="0.2">
      <c r="A181" s="54"/>
      <c r="B181" s="54"/>
      <c r="C181" s="54"/>
      <c r="D181" s="62" t="s">
        <v>3727</v>
      </c>
      <c r="E181" s="25">
        <f>SUM(E48:E180)</f>
        <v>1339.61</v>
      </c>
      <c r="F181" s="54"/>
      <c r="G181" s="54"/>
      <c r="H181" s="56"/>
    </row>
    <row r="182" spans="1:8" x14ac:dyDescent="0.2">
      <c r="A182" s="54"/>
      <c r="B182" s="54"/>
      <c r="C182" s="54"/>
      <c r="D182" s="54"/>
      <c r="E182" s="59"/>
      <c r="F182" s="54"/>
      <c r="G182" s="54"/>
      <c r="H182" s="56"/>
    </row>
    <row r="183" spans="1:8" x14ac:dyDescent="0.2">
      <c r="A183" s="54" t="s">
        <v>2863</v>
      </c>
      <c r="B183" s="54" t="s">
        <v>2864</v>
      </c>
      <c r="C183" s="54" t="s">
        <v>2865</v>
      </c>
      <c r="D183" s="54" t="s">
        <v>1569</v>
      </c>
      <c r="E183" s="59">
        <v>13.04</v>
      </c>
      <c r="F183" s="54" t="s">
        <v>1570</v>
      </c>
      <c r="G183" s="54" t="s">
        <v>630</v>
      </c>
      <c r="H183" s="56">
        <v>547</v>
      </c>
    </row>
    <row r="184" spans="1:8" x14ac:dyDescent="0.2">
      <c r="A184" s="54" t="s">
        <v>2863</v>
      </c>
      <c r="B184" s="54" t="s">
        <v>2866</v>
      </c>
      <c r="C184" s="54" t="s">
        <v>2867</v>
      </c>
      <c r="D184" s="54" t="s">
        <v>1060</v>
      </c>
      <c r="E184" s="59">
        <v>1.69</v>
      </c>
      <c r="F184" s="54" t="s">
        <v>1059</v>
      </c>
      <c r="G184" s="54" t="s">
        <v>630</v>
      </c>
      <c r="H184" s="56">
        <v>548</v>
      </c>
    </row>
    <row r="185" spans="1:8" x14ac:dyDescent="0.2">
      <c r="A185" s="54" t="s">
        <v>2863</v>
      </c>
      <c r="B185" s="54" t="s">
        <v>2868</v>
      </c>
      <c r="C185" s="54" t="s">
        <v>2869</v>
      </c>
      <c r="D185" s="54" t="s">
        <v>895</v>
      </c>
      <c r="E185" s="59">
        <v>23.14</v>
      </c>
      <c r="F185" s="54" t="s">
        <v>894</v>
      </c>
      <c r="G185" s="54" t="s">
        <v>630</v>
      </c>
      <c r="H185" s="56">
        <v>549</v>
      </c>
    </row>
    <row r="186" spans="1:8" x14ac:dyDescent="0.2">
      <c r="A186" s="54" t="s">
        <v>2863</v>
      </c>
      <c r="B186" s="54" t="s">
        <v>881</v>
      </c>
      <c r="C186" s="54" t="s">
        <v>2870</v>
      </c>
      <c r="D186" s="54" t="s">
        <v>924</v>
      </c>
      <c r="E186" s="59">
        <v>12.44</v>
      </c>
      <c r="F186" s="54" t="s">
        <v>923</v>
      </c>
      <c r="G186" s="54" t="s">
        <v>630</v>
      </c>
      <c r="H186" s="56">
        <v>550</v>
      </c>
    </row>
    <row r="187" spans="1:8" x14ac:dyDescent="0.2">
      <c r="A187" s="54" t="s">
        <v>2863</v>
      </c>
      <c r="B187" s="54" t="s">
        <v>2871</v>
      </c>
      <c r="C187" s="54" t="s">
        <v>2872</v>
      </c>
      <c r="D187" s="54" t="s">
        <v>1174</v>
      </c>
      <c r="E187" s="59">
        <v>6.72</v>
      </c>
      <c r="F187" s="54" t="s">
        <v>1173</v>
      </c>
      <c r="G187" s="54" t="s">
        <v>630</v>
      </c>
      <c r="H187" s="56">
        <v>551</v>
      </c>
    </row>
    <row r="188" spans="1:8" x14ac:dyDescent="0.2">
      <c r="A188" s="54" t="s">
        <v>2863</v>
      </c>
      <c r="B188" s="54" t="s">
        <v>2873</v>
      </c>
      <c r="C188" s="54" t="s">
        <v>2874</v>
      </c>
      <c r="D188" s="54" t="s">
        <v>920</v>
      </c>
      <c r="E188" s="59">
        <v>15.08</v>
      </c>
      <c r="F188" s="54" t="s">
        <v>919</v>
      </c>
      <c r="G188" s="54" t="s">
        <v>630</v>
      </c>
      <c r="H188" s="56">
        <v>552</v>
      </c>
    </row>
    <row r="189" spans="1:8" x14ac:dyDescent="0.2">
      <c r="A189" s="54" t="s">
        <v>2863</v>
      </c>
      <c r="B189" s="54" t="s">
        <v>2875</v>
      </c>
      <c r="C189" s="54" t="s">
        <v>2876</v>
      </c>
      <c r="D189" s="54" t="s">
        <v>737</v>
      </c>
      <c r="E189" s="59">
        <v>3.37</v>
      </c>
      <c r="F189" s="54" t="s">
        <v>736</v>
      </c>
      <c r="G189" s="54" t="s">
        <v>630</v>
      </c>
      <c r="H189" s="56">
        <v>553</v>
      </c>
    </row>
    <row r="190" spans="1:8" x14ac:dyDescent="0.2">
      <c r="A190" s="54" t="s">
        <v>2863</v>
      </c>
      <c r="B190" s="54" t="s">
        <v>2877</v>
      </c>
      <c r="C190" s="54" t="s">
        <v>2878</v>
      </c>
      <c r="D190" s="54" t="s">
        <v>696</v>
      </c>
      <c r="E190" s="59">
        <v>8.3800000000000008</v>
      </c>
      <c r="F190" s="54" t="s">
        <v>695</v>
      </c>
      <c r="G190" s="54" t="s">
        <v>630</v>
      </c>
      <c r="H190" s="56">
        <v>554</v>
      </c>
    </row>
    <row r="191" spans="1:8" x14ac:dyDescent="0.2">
      <c r="A191" s="54" t="s">
        <v>2863</v>
      </c>
      <c r="B191" s="54" t="s">
        <v>2879</v>
      </c>
      <c r="C191" s="54" t="s">
        <v>2880</v>
      </c>
      <c r="D191" s="54" t="s">
        <v>1351</v>
      </c>
      <c r="E191" s="59">
        <v>12.3</v>
      </c>
      <c r="F191" s="54" t="s">
        <v>1350</v>
      </c>
      <c r="G191" s="54" t="s">
        <v>630</v>
      </c>
      <c r="H191" s="56">
        <v>555</v>
      </c>
    </row>
    <row r="192" spans="1:8" x14ac:dyDescent="0.2">
      <c r="A192" s="54" t="s">
        <v>2863</v>
      </c>
      <c r="B192" s="54" t="s">
        <v>2881</v>
      </c>
      <c r="C192" s="54" t="s">
        <v>2882</v>
      </c>
      <c r="D192" s="54" t="s">
        <v>907</v>
      </c>
      <c r="E192" s="59">
        <v>2.39</v>
      </c>
      <c r="F192" s="54" t="s">
        <v>906</v>
      </c>
      <c r="G192" s="54" t="s">
        <v>630</v>
      </c>
      <c r="H192" s="56">
        <v>556</v>
      </c>
    </row>
    <row r="193" spans="1:8" x14ac:dyDescent="0.2">
      <c r="A193" s="54" t="s">
        <v>2863</v>
      </c>
      <c r="B193" s="54" t="s">
        <v>2883</v>
      </c>
      <c r="C193" s="54" t="s">
        <v>2884</v>
      </c>
      <c r="D193" s="54" t="s">
        <v>708</v>
      </c>
      <c r="E193" s="59">
        <v>5.14</v>
      </c>
      <c r="F193" s="54" t="s">
        <v>707</v>
      </c>
      <c r="G193" s="54" t="s">
        <v>630</v>
      </c>
      <c r="H193" s="56">
        <v>557</v>
      </c>
    </row>
    <row r="194" spans="1:8" x14ac:dyDescent="0.2">
      <c r="A194" s="54" t="s">
        <v>2863</v>
      </c>
      <c r="B194" s="54" t="s">
        <v>2885</v>
      </c>
      <c r="C194" s="54" t="s">
        <v>2886</v>
      </c>
      <c r="D194" s="54" t="s">
        <v>893</v>
      </c>
      <c r="E194" s="59">
        <v>4.8600000000000003</v>
      </c>
      <c r="F194" s="54" t="s">
        <v>892</v>
      </c>
      <c r="G194" s="54" t="s">
        <v>630</v>
      </c>
      <c r="H194" s="56">
        <v>558</v>
      </c>
    </row>
    <row r="195" spans="1:8" x14ac:dyDescent="0.2">
      <c r="A195" s="54" t="s">
        <v>2863</v>
      </c>
      <c r="B195" s="54" t="s">
        <v>2887</v>
      </c>
      <c r="C195" s="54" t="s">
        <v>2888</v>
      </c>
      <c r="D195" s="54" t="s">
        <v>725</v>
      </c>
      <c r="E195" s="59">
        <v>8.1999999999999993</v>
      </c>
      <c r="F195" s="54" t="s">
        <v>724</v>
      </c>
      <c r="G195" s="54" t="s">
        <v>630</v>
      </c>
      <c r="H195" s="56">
        <v>559</v>
      </c>
    </row>
    <row r="196" spans="1:8" x14ac:dyDescent="0.2">
      <c r="A196" s="54" t="s">
        <v>2863</v>
      </c>
      <c r="B196" s="54" t="s">
        <v>2889</v>
      </c>
      <c r="C196" s="54" t="s">
        <v>2890</v>
      </c>
      <c r="D196" s="54" t="s">
        <v>2891</v>
      </c>
      <c r="E196" s="59">
        <v>8.24</v>
      </c>
      <c r="F196" s="54" t="s">
        <v>2892</v>
      </c>
      <c r="G196" s="54" t="s">
        <v>630</v>
      </c>
      <c r="H196" s="56">
        <v>560</v>
      </c>
    </row>
    <row r="197" spans="1:8" x14ac:dyDescent="0.2">
      <c r="A197" s="54" t="s">
        <v>2863</v>
      </c>
      <c r="B197" s="54" t="s">
        <v>2893</v>
      </c>
      <c r="C197" s="54" t="s">
        <v>2894</v>
      </c>
      <c r="D197" s="54" t="s">
        <v>1279</v>
      </c>
      <c r="E197" s="59">
        <v>20.63</v>
      </c>
      <c r="F197" s="54" t="s">
        <v>1278</v>
      </c>
      <c r="G197" s="54" t="s">
        <v>630</v>
      </c>
      <c r="H197" s="56">
        <v>561</v>
      </c>
    </row>
    <row r="198" spans="1:8" x14ac:dyDescent="0.2">
      <c r="A198" s="54" t="s">
        <v>2863</v>
      </c>
      <c r="B198" s="54" t="s">
        <v>2895</v>
      </c>
      <c r="C198" s="54" t="s">
        <v>2896</v>
      </c>
      <c r="D198" s="54" t="s">
        <v>735</v>
      </c>
      <c r="E198" s="59">
        <v>11.41</v>
      </c>
      <c r="F198" s="54" t="s">
        <v>734</v>
      </c>
      <c r="G198" s="54" t="s">
        <v>630</v>
      </c>
      <c r="H198" s="56">
        <v>562</v>
      </c>
    </row>
    <row r="199" spans="1:8" x14ac:dyDescent="0.2">
      <c r="A199" s="54" t="s">
        <v>2863</v>
      </c>
      <c r="B199" s="54" t="s">
        <v>2897</v>
      </c>
      <c r="C199" s="54" t="s">
        <v>2898</v>
      </c>
      <c r="D199" s="54" t="s">
        <v>1562</v>
      </c>
      <c r="E199" s="59">
        <v>20.260000000000002</v>
      </c>
      <c r="F199" s="54" t="s">
        <v>1561</v>
      </c>
      <c r="G199" s="54" t="s">
        <v>630</v>
      </c>
      <c r="H199" s="56">
        <v>563</v>
      </c>
    </row>
    <row r="200" spans="1:8" x14ac:dyDescent="0.2">
      <c r="A200" s="54" t="s">
        <v>2899</v>
      </c>
      <c r="B200" s="54" t="s">
        <v>2900</v>
      </c>
      <c r="C200" s="54" t="s">
        <v>2901</v>
      </c>
      <c r="D200" s="54" t="s">
        <v>1343</v>
      </c>
      <c r="E200" s="59">
        <v>2.9</v>
      </c>
      <c r="F200" s="54" t="s">
        <v>1342</v>
      </c>
      <c r="G200" s="54" t="s">
        <v>630</v>
      </c>
      <c r="H200" s="56">
        <v>584</v>
      </c>
    </row>
    <row r="201" spans="1:8" x14ac:dyDescent="0.2">
      <c r="A201" s="54" t="s">
        <v>2899</v>
      </c>
      <c r="B201" s="54" t="s">
        <v>2902</v>
      </c>
      <c r="C201" s="54" t="s">
        <v>2903</v>
      </c>
      <c r="D201" s="54" t="s">
        <v>719</v>
      </c>
      <c r="E201" s="59">
        <v>1.76</v>
      </c>
      <c r="F201" s="54" t="s">
        <v>718</v>
      </c>
      <c r="G201" s="54" t="s">
        <v>630</v>
      </c>
      <c r="H201" s="56">
        <v>585</v>
      </c>
    </row>
    <row r="202" spans="1:8" x14ac:dyDescent="0.2">
      <c r="A202" s="54" t="s">
        <v>2899</v>
      </c>
      <c r="B202" s="54" t="s">
        <v>2904</v>
      </c>
      <c r="C202" s="54" t="s">
        <v>2905</v>
      </c>
      <c r="D202" s="54" t="s">
        <v>1251</v>
      </c>
      <c r="E202" s="59">
        <v>7.82</v>
      </c>
      <c r="F202" s="54" t="s">
        <v>1250</v>
      </c>
      <c r="G202" s="54" t="s">
        <v>630</v>
      </c>
      <c r="H202" s="56">
        <v>586</v>
      </c>
    </row>
    <row r="203" spans="1:8" x14ac:dyDescent="0.2">
      <c r="A203" s="54" t="s">
        <v>2899</v>
      </c>
      <c r="B203" s="54" t="s">
        <v>2906</v>
      </c>
      <c r="C203" s="54" t="s">
        <v>2907</v>
      </c>
      <c r="D203" s="54" t="s">
        <v>2908</v>
      </c>
      <c r="E203" s="59">
        <v>49.24</v>
      </c>
      <c r="F203" s="54" t="s">
        <v>2909</v>
      </c>
      <c r="G203" s="54" t="s">
        <v>630</v>
      </c>
      <c r="H203" s="56">
        <v>587</v>
      </c>
    </row>
    <row r="204" spans="1:8" x14ac:dyDescent="0.2">
      <c r="A204" s="54" t="s">
        <v>2899</v>
      </c>
      <c r="B204" s="54" t="s">
        <v>2910</v>
      </c>
      <c r="C204" s="54" t="s">
        <v>2911</v>
      </c>
      <c r="D204" s="54" t="s">
        <v>1434</v>
      </c>
      <c r="E204" s="59">
        <v>8.6199999999999992</v>
      </c>
      <c r="F204" s="54" t="s">
        <v>1433</v>
      </c>
      <c r="G204" s="54" t="s">
        <v>630</v>
      </c>
      <c r="H204" s="56">
        <v>588</v>
      </c>
    </row>
    <row r="205" spans="1:8" x14ac:dyDescent="0.2">
      <c r="A205" s="54" t="s">
        <v>2899</v>
      </c>
      <c r="B205" s="54" t="s">
        <v>2912</v>
      </c>
      <c r="C205" s="54" t="s">
        <v>2913</v>
      </c>
      <c r="D205" s="54" t="s">
        <v>876</v>
      </c>
      <c r="E205" s="59">
        <v>4.3</v>
      </c>
      <c r="F205" s="54" t="s">
        <v>874</v>
      </c>
      <c r="G205" s="54" t="s">
        <v>630</v>
      </c>
      <c r="H205" s="56">
        <v>590</v>
      </c>
    </row>
    <row r="206" spans="1:8" x14ac:dyDescent="0.2">
      <c r="A206" s="54" t="s">
        <v>2899</v>
      </c>
      <c r="B206" s="54" t="s">
        <v>2914</v>
      </c>
      <c r="C206" s="54" t="s">
        <v>2915</v>
      </c>
      <c r="D206" s="54" t="s">
        <v>875</v>
      </c>
      <c r="E206" s="59">
        <v>2.0299999999999998</v>
      </c>
      <c r="F206" s="54" t="s">
        <v>874</v>
      </c>
      <c r="G206" s="54" t="s">
        <v>630</v>
      </c>
      <c r="H206" s="56">
        <v>589</v>
      </c>
    </row>
    <row r="207" spans="1:8" x14ac:dyDescent="0.2">
      <c r="A207" s="54" t="s">
        <v>2916</v>
      </c>
      <c r="B207" s="54" t="s">
        <v>2917</v>
      </c>
      <c r="C207" s="54" t="s">
        <v>2918</v>
      </c>
      <c r="D207" s="54" t="s">
        <v>1150</v>
      </c>
      <c r="E207" s="59">
        <v>25.59</v>
      </c>
      <c r="F207" s="54" t="s">
        <v>1149</v>
      </c>
      <c r="G207" s="54" t="s">
        <v>630</v>
      </c>
      <c r="H207" s="56">
        <v>591</v>
      </c>
    </row>
    <row r="208" spans="1:8" x14ac:dyDescent="0.2">
      <c r="A208" s="54" t="s">
        <v>2916</v>
      </c>
      <c r="B208" s="54" t="s">
        <v>2919</v>
      </c>
      <c r="C208" s="54" t="s">
        <v>2920</v>
      </c>
      <c r="D208" s="54" t="s">
        <v>1058</v>
      </c>
      <c r="E208" s="59">
        <v>5.56</v>
      </c>
      <c r="F208" s="54" t="s">
        <v>1057</v>
      </c>
      <c r="G208" s="54" t="s">
        <v>630</v>
      </c>
      <c r="H208" s="56">
        <v>592</v>
      </c>
    </row>
    <row r="209" spans="1:8" x14ac:dyDescent="0.2">
      <c r="A209" s="54" t="s">
        <v>2916</v>
      </c>
      <c r="B209" s="54" t="s">
        <v>2921</v>
      </c>
      <c r="C209" s="54" t="s">
        <v>2922</v>
      </c>
      <c r="D209" s="54" t="s">
        <v>1339</v>
      </c>
      <c r="E209" s="59">
        <v>11.01</v>
      </c>
      <c r="F209" s="54" t="s">
        <v>1338</v>
      </c>
      <c r="G209" s="54" t="s">
        <v>630</v>
      </c>
      <c r="H209" s="56">
        <v>593</v>
      </c>
    </row>
    <row r="210" spans="1:8" x14ac:dyDescent="0.2">
      <c r="A210" s="54" t="s">
        <v>2923</v>
      </c>
      <c r="B210" s="54" t="s">
        <v>2924</v>
      </c>
      <c r="C210" s="54" t="s">
        <v>2925</v>
      </c>
      <c r="D210" s="54" t="s">
        <v>899</v>
      </c>
      <c r="E210" s="59">
        <v>7.16</v>
      </c>
      <c r="F210" s="54" t="s">
        <v>898</v>
      </c>
      <c r="G210" s="54" t="s">
        <v>630</v>
      </c>
      <c r="H210" s="56">
        <v>726</v>
      </c>
    </row>
    <row r="211" spans="1:8" x14ac:dyDescent="0.2">
      <c r="A211" s="54" t="s">
        <v>2923</v>
      </c>
      <c r="B211" s="54" t="s">
        <v>2926</v>
      </c>
      <c r="C211" s="54" t="s">
        <v>2927</v>
      </c>
      <c r="D211" s="54" t="s">
        <v>1253</v>
      </c>
      <c r="E211" s="59">
        <v>14.19</v>
      </c>
      <c r="F211" s="54" t="s">
        <v>1252</v>
      </c>
      <c r="G211" s="54" t="s">
        <v>630</v>
      </c>
      <c r="H211" s="56">
        <v>727</v>
      </c>
    </row>
    <row r="212" spans="1:8" x14ac:dyDescent="0.2">
      <c r="A212" s="54" t="s">
        <v>2923</v>
      </c>
      <c r="B212" s="54" t="s">
        <v>2928</v>
      </c>
      <c r="C212" s="54" t="s">
        <v>2929</v>
      </c>
      <c r="D212" s="54" t="s">
        <v>822</v>
      </c>
      <c r="E212" s="59">
        <v>5.03</v>
      </c>
      <c r="F212" s="54" t="s">
        <v>821</v>
      </c>
      <c r="G212" s="54" t="s">
        <v>630</v>
      </c>
      <c r="H212" s="56">
        <v>728</v>
      </c>
    </row>
    <row r="213" spans="1:8" x14ac:dyDescent="0.2">
      <c r="A213" s="54" t="s">
        <v>2923</v>
      </c>
      <c r="B213" s="54" t="s">
        <v>2930</v>
      </c>
      <c r="C213" s="54" t="s">
        <v>2931</v>
      </c>
      <c r="D213" s="54" t="s">
        <v>897</v>
      </c>
      <c r="E213" s="59">
        <v>10.34</v>
      </c>
      <c r="F213" s="54" t="s">
        <v>896</v>
      </c>
      <c r="G213" s="54" t="s">
        <v>630</v>
      </c>
      <c r="H213" s="56">
        <v>729</v>
      </c>
    </row>
    <row r="214" spans="1:8" x14ac:dyDescent="0.2">
      <c r="A214" s="54" t="s">
        <v>2923</v>
      </c>
      <c r="B214" s="54" t="s">
        <v>2932</v>
      </c>
      <c r="C214" s="54" t="s">
        <v>2933</v>
      </c>
      <c r="D214" s="54" t="s">
        <v>2934</v>
      </c>
      <c r="E214" s="59">
        <v>2.7</v>
      </c>
      <c r="F214" s="54" t="s">
        <v>2935</v>
      </c>
      <c r="G214" s="54" t="s">
        <v>630</v>
      </c>
      <c r="H214" s="56">
        <v>730</v>
      </c>
    </row>
    <row r="215" spans="1:8" x14ac:dyDescent="0.2">
      <c r="A215" s="54" t="s">
        <v>2923</v>
      </c>
      <c r="B215" s="54" t="s">
        <v>2936</v>
      </c>
      <c r="C215" s="54" t="s">
        <v>2937</v>
      </c>
      <c r="D215" s="54" t="s">
        <v>954</v>
      </c>
      <c r="E215" s="59">
        <v>4.6900000000000004</v>
      </c>
      <c r="F215" s="54" t="s">
        <v>953</v>
      </c>
      <c r="G215" s="54" t="s">
        <v>630</v>
      </c>
      <c r="H215" s="56">
        <v>731</v>
      </c>
    </row>
    <row r="216" spans="1:8" x14ac:dyDescent="0.2">
      <c r="A216" s="54" t="s">
        <v>2923</v>
      </c>
      <c r="B216" s="54" t="s">
        <v>2938</v>
      </c>
      <c r="C216" s="54" t="s">
        <v>2939</v>
      </c>
      <c r="D216" s="54" t="s">
        <v>800</v>
      </c>
      <c r="E216" s="59">
        <v>7.17</v>
      </c>
      <c r="F216" s="54" t="s">
        <v>799</v>
      </c>
      <c r="G216" s="54" t="s">
        <v>630</v>
      </c>
      <c r="H216" s="56">
        <v>732</v>
      </c>
    </row>
    <row r="217" spans="1:8" x14ac:dyDescent="0.2">
      <c r="A217" s="54" t="s">
        <v>2923</v>
      </c>
      <c r="B217" s="54" t="s">
        <v>2940</v>
      </c>
      <c r="C217" s="54" t="s">
        <v>2941</v>
      </c>
      <c r="D217" s="54" t="s">
        <v>1501</v>
      </c>
      <c r="E217" s="59">
        <v>2.17</v>
      </c>
      <c r="F217" s="54" t="s">
        <v>1500</v>
      </c>
      <c r="G217" s="54" t="s">
        <v>630</v>
      </c>
      <c r="H217" s="56">
        <v>733</v>
      </c>
    </row>
    <row r="218" spans="1:8" x14ac:dyDescent="0.2">
      <c r="A218" s="54" t="s">
        <v>2923</v>
      </c>
      <c r="B218" s="54" t="s">
        <v>2942</v>
      </c>
      <c r="C218" s="54" t="s">
        <v>2943</v>
      </c>
      <c r="D218" s="54" t="s">
        <v>1239</v>
      </c>
      <c r="E218" s="59">
        <v>20.56</v>
      </c>
      <c r="F218" s="54" t="s">
        <v>1238</v>
      </c>
      <c r="G218" s="54" t="s">
        <v>630</v>
      </c>
      <c r="H218" s="56">
        <v>734</v>
      </c>
    </row>
    <row r="219" spans="1:8" x14ac:dyDescent="0.2">
      <c r="A219" s="54" t="s">
        <v>2923</v>
      </c>
      <c r="B219" s="54" t="s">
        <v>2944</v>
      </c>
      <c r="C219" s="54" t="s">
        <v>2945</v>
      </c>
      <c r="D219" s="54" t="s">
        <v>1249</v>
      </c>
      <c r="E219" s="59">
        <v>3.04</v>
      </c>
      <c r="F219" s="54" t="s">
        <v>1248</v>
      </c>
      <c r="G219" s="54" t="s">
        <v>630</v>
      </c>
      <c r="H219" s="56">
        <v>735</v>
      </c>
    </row>
    <row r="220" spans="1:8" x14ac:dyDescent="0.2">
      <c r="A220" s="54" t="s">
        <v>2923</v>
      </c>
      <c r="B220" s="54" t="s">
        <v>2946</v>
      </c>
      <c r="C220" s="54" t="s">
        <v>2947</v>
      </c>
      <c r="D220" s="54" t="s">
        <v>1382</v>
      </c>
      <c r="E220" s="59">
        <v>33.94</v>
      </c>
      <c r="F220" s="54" t="s">
        <v>1381</v>
      </c>
      <c r="G220" s="54" t="s">
        <v>630</v>
      </c>
      <c r="H220" s="56">
        <v>736</v>
      </c>
    </row>
    <row r="221" spans="1:8" x14ac:dyDescent="0.2">
      <c r="A221" s="54" t="s">
        <v>2923</v>
      </c>
      <c r="B221" s="54" t="s">
        <v>2948</v>
      </c>
      <c r="C221" s="54" t="s">
        <v>2949</v>
      </c>
      <c r="D221" s="54" t="s">
        <v>815</v>
      </c>
      <c r="E221" s="59">
        <v>7.16</v>
      </c>
      <c r="F221" s="54" t="s">
        <v>814</v>
      </c>
      <c r="G221" s="54" t="s">
        <v>630</v>
      </c>
      <c r="H221" s="56">
        <v>737</v>
      </c>
    </row>
    <row r="222" spans="1:8" x14ac:dyDescent="0.2">
      <c r="A222" s="54" t="s">
        <v>2923</v>
      </c>
      <c r="B222" s="54" t="s">
        <v>2950</v>
      </c>
      <c r="C222" s="54" t="s">
        <v>2951</v>
      </c>
      <c r="D222" s="54" t="s">
        <v>1073</v>
      </c>
      <c r="E222" s="59">
        <v>47.44</v>
      </c>
      <c r="F222" s="54" t="s">
        <v>1375</v>
      </c>
      <c r="G222" s="54" t="s">
        <v>630</v>
      </c>
      <c r="H222" s="56">
        <v>738</v>
      </c>
    </row>
    <row r="223" spans="1:8" x14ac:dyDescent="0.2">
      <c r="A223" s="54" t="s">
        <v>2923</v>
      </c>
      <c r="B223" s="54" t="s">
        <v>1196</v>
      </c>
      <c r="C223" s="54" t="s">
        <v>2952</v>
      </c>
      <c r="D223" s="54" t="s">
        <v>1210</v>
      </c>
      <c r="E223" s="59">
        <v>8.7100000000000009</v>
      </c>
      <c r="F223" s="54" t="s">
        <v>1209</v>
      </c>
      <c r="G223" s="54" t="s">
        <v>630</v>
      </c>
      <c r="H223" s="56">
        <v>739</v>
      </c>
    </row>
    <row r="224" spans="1:8" x14ac:dyDescent="0.2">
      <c r="A224" s="54" t="s">
        <v>2923</v>
      </c>
      <c r="B224" s="54" t="s">
        <v>2953</v>
      </c>
      <c r="C224" s="54" t="s">
        <v>2954</v>
      </c>
      <c r="D224" s="54" t="s">
        <v>1509</v>
      </c>
      <c r="E224" s="59">
        <v>8.3800000000000008</v>
      </c>
      <c r="F224" s="54" t="s">
        <v>1508</v>
      </c>
      <c r="G224" s="54" t="s">
        <v>630</v>
      </c>
      <c r="H224" s="56">
        <v>740</v>
      </c>
    </row>
    <row r="225" spans="1:8" x14ac:dyDescent="0.2">
      <c r="A225" s="54" t="s">
        <v>2923</v>
      </c>
      <c r="B225" s="54" t="s">
        <v>2955</v>
      </c>
      <c r="C225" s="54" t="s">
        <v>2956</v>
      </c>
      <c r="D225" s="54" t="s">
        <v>1062</v>
      </c>
      <c r="E225" s="59">
        <v>11.71</v>
      </c>
      <c r="F225" s="54" t="s">
        <v>1061</v>
      </c>
      <c r="G225" s="54" t="s">
        <v>630</v>
      </c>
      <c r="H225" s="56">
        <v>741</v>
      </c>
    </row>
    <row r="226" spans="1:8" x14ac:dyDescent="0.2">
      <c r="A226" s="54" t="s">
        <v>2923</v>
      </c>
      <c r="B226" s="54" t="s">
        <v>2957</v>
      </c>
      <c r="C226" s="54" t="s">
        <v>2958</v>
      </c>
      <c r="D226" s="54" t="s">
        <v>768</v>
      </c>
      <c r="E226" s="59">
        <v>5.36</v>
      </c>
      <c r="F226" s="54" t="s">
        <v>767</v>
      </c>
      <c r="G226" s="54" t="s">
        <v>630</v>
      </c>
      <c r="H226" s="56">
        <v>742</v>
      </c>
    </row>
    <row r="227" spans="1:8" x14ac:dyDescent="0.2">
      <c r="A227" s="54" t="s">
        <v>2923</v>
      </c>
      <c r="B227" s="54" t="s">
        <v>2959</v>
      </c>
      <c r="C227" s="54" t="s">
        <v>2960</v>
      </c>
      <c r="D227" s="54" t="s">
        <v>989</v>
      </c>
      <c r="E227" s="59">
        <v>4.54</v>
      </c>
      <c r="F227" s="54" t="s">
        <v>988</v>
      </c>
      <c r="G227" s="54" t="s">
        <v>630</v>
      </c>
      <c r="H227" s="56">
        <v>743</v>
      </c>
    </row>
    <row r="228" spans="1:8" x14ac:dyDescent="0.2">
      <c r="A228" s="54" t="s">
        <v>2923</v>
      </c>
      <c r="B228" s="54" t="s">
        <v>2961</v>
      </c>
      <c r="C228" s="54" t="s">
        <v>2962</v>
      </c>
      <c r="D228" s="54" t="s">
        <v>926</v>
      </c>
      <c r="E228" s="59">
        <v>3.07</v>
      </c>
      <c r="F228" s="54" t="s">
        <v>925</v>
      </c>
      <c r="G228" s="54" t="s">
        <v>630</v>
      </c>
      <c r="H228" s="56">
        <v>744</v>
      </c>
    </row>
    <row r="229" spans="1:8" x14ac:dyDescent="0.2">
      <c r="A229" s="54" t="s">
        <v>2923</v>
      </c>
      <c r="B229" s="54" t="s">
        <v>1247</v>
      </c>
      <c r="C229" s="54" t="s">
        <v>2963</v>
      </c>
      <c r="D229" s="54" t="s">
        <v>1407</v>
      </c>
      <c r="E229" s="59">
        <v>9.2100000000000009</v>
      </c>
      <c r="F229" s="54" t="s">
        <v>1406</v>
      </c>
      <c r="G229" s="54" t="s">
        <v>630</v>
      </c>
      <c r="H229" s="56">
        <v>745</v>
      </c>
    </row>
    <row r="230" spans="1:8" x14ac:dyDescent="0.2">
      <c r="A230" s="54" t="s">
        <v>2923</v>
      </c>
      <c r="B230" s="54" t="s">
        <v>2964</v>
      </c>
      <c r="C230" s="54" t="s">
        <v>2965</v>
      </c>
      <c r="D230" s="54" t="s">
        <v>1408</v>
      </c>
      <c r="E230" s="59">
        <v>1.94</v>
      </c>
      <c r="F230" s="54" t="s">
        <v>1406</v>
      </c>
      <c r="G230" s="54" t="s">
        <v>630</v>
      </c>
      <c r="H230" s="56">
        <v>746</v>
      </c>
    </row>
    <row r="231" spans="1:8" x14ac:dyDescent="0.2">
      <c r="A231" s="54" t="s">
        <v>2923</v>
      </c>
      <c r="B231" s="54" t="s">
        <v>2966</v>
      </c>
      <c r="C231" s="54" t="s">
        <v>2967</v>
      </c>
      <c r="D231" s="54" t="s">
        <v>2968</v>
      </c>
      <c r="E231" s="59">
        <v>8.3800000000000008</v>
      </c>
      <c r="F231" s="54" t="s">
        <v>2969</v>
      </c>
      <c r="G231" s="54" t="s">
        <v>630</v>
      </c>
      <c r="H231" s="56">
        <v>747</v>
      </c>
    </row>
    <row r="232" spans="1:8" x14ac:dyDescent="0.2">
      <c r="A232" s="54" t="s">
        <v>2923</v>
      </c>
      <c r="B232" s="54" t="s">
        <v>2970</v>
      </c>
      <c r="C232" s="54" t="s">
        <v>2971</v>
      </c>
      <c r="D232" s="54" t="s">
        <v>1237</v>
      </c>
      <c r="E232" s="59">
        <v>4.05</v>
      </c>
      <c r="F232" s="54" t="s">
        <v>1236</v>
      </c>
      <c r="G232" s="54" t="s">
        <v>630</v>
      </c>
      <c r="H232" s="56">
        <v>748</v>
      </c>
    </row>
    <row r="233" spans="1:8" x14ac:dyDescent="0.2">
      <c r="A233" s="54" t="s">
        <v>2972</v>
      </c>
      <c r="B233" s="54" t="s">
        <v>1571</v>
      </c>
      <c r="C233" s="54" t="s">
        <v>2973</v>
      </c>
      <c r="D233" s="54" t="s">
        <v>1214</v>
      </c>
      <c r="E233" s="59">
        <v>3.36</v>
      </c>
      <c r="F233" s="54" t="s">
        <v>1213</v>
      </c>
      <c r="G233" s="54" t="s">
        <v>630</v>
      </c>
      <c r="H233" s="56">
        <v>749</v>
      </c>
    </row>
    <row r="234" spans="1:8" x14ac:dyDescent="0.2">
      <c r="A234" s="54" t="s">
        <v>2972</v>
      </c>
      <c r="B234" s="54" t="s">
        <v>2974</v>
      </c>
      <c r="C234" s="54" t="s">
        <v>2975</v>
      </c>
      <c r="D234" s="54" t="s">
        <v>1215</v>
      </c>
      <c r="E234" s="59">
        <v>7.64</v>
      </c>
      <c r="F234" s="54" t="s">
        <v>1213</v>
      </c>
      <c r="G234" s="54" t="s">
        <v>630</v>
      </c>
      <c r="H234" s="56">
        <v>750</v>
      </c>
    </row>
    <row r="235" spans="1:8" x14ac:dyDescent="0.2">
      <c r="A235" s="54" t="s">
        <v>2972</v>
      </c>
      <c r="B235" s="54" t="s">
        <v>2976</v>
      </c>
      <c r="C235" s="54" t="s">
        <v>2977</v>
      </c>
      <c r="D235" s="54" t="s">
        <v>910</v>
      </c>
      <c r="E235" s="59">
        <v>7.17</v>
      </c>
      <c r="F235" s="54" t="s">
        <v>909</v>
      </c>
      <c r="G235" s="54" t="s">
        <v>630</v>
      </c>
      <c r="H235" s="56">
        <v>751</v>
      </c>
    </row>
    <row r="236" spans="1:8" x14ac:dyDescent="0.2">
      <c r="A236" s="54" t="s">
        <v>2972</v>
      </c>
      <c r="B236" s="54" t="s">
        <v>2978</v>
      </c>
      <c r="C236" s="54" t="s">
        <v>2979</v>
      </c>
      <c r="D236" s="54" t="s">
        <v>1206</v>
      </c>
      <c r="E236" s="59">
        <v>16.649999999999999</v>
      </c>
      <c r="F236" s="54" t="s">
        <v>1205</v>
      </c>
      <c r="G236" s="54" t="s">
        <v>630</v>
      </c>
      <c r="H236" s="56">
        <v>752</v>
      </c>
    </row>
    <row r="237" spans="1:8" x14ac:dyDescent="0.2">
      <c r="A237" s="54" t="s">
        <v>2972</v>
      </c>
      <c r="B237" s="54" t="s">
        <v>1002</v>
      </c>
      <c r="C237" s="54" t="s">
        <v>2980</v>
      </c>
      <c r="D237" s="54" t="s">
        <v>779</v>
      </c>
      <c r="E237" s="59">
        <v>16.97</v>
      </c>
      <c r="F237" s="54" t="s">
        <v>778</v>
      </c>
      <c r="G237" s="54" t="s">
        <v>630</v>
      </c>
      <c r="H237" s="56">
        <v>753</v>
      </c>
    </row>
    <row r="238" spans="1:8" x14ac:dyDescent="0.2">
      <c r="A238" s="54" t="s">
        <v>2972</v>
      </c>
      <c r="B238" s="54" t="s">
        <v>1510</v>
      </c>
      <c r="C238" s="54" t="s">
        <v>2981</v>
      </c>
      <c r="D238" s="54" t="s">
        <v>832</v>
      </c>
      <c r="E238" s="59">
        <v>8.14</v>
      </c>
      <c r="F238" s="54" t="s">
        <v>831</v>
      </c>
      <c r="G238" s="54" t="s">
        <v>630</v>
      </c>
      <c r="H238" s="56">
        <v>754</v>
      </c>
    </row>
    <row r="239" spans="1:8" x14ac:dyDescent="0.2">
      <c r="A239" s="54" t="s">
        <v>2972</v>
      </c>
      <c r="B239" s="54" t="s">
        <v>2982</v>
      </c>
      <c r="C239" s="54" t="s">
        <v>2983</v>
      </c>
      <c r="D239" s="54" t="s">
        <v>1401</v>
      </c>
      <c r="E239" s="59">
        <v>8.8699999999999992</v>
      </c>
      <c r="F239" s="54" t="s">
        <v>1400</v>
      </c>
      <c r="G239" s="54" t="s">
        <v>630</v>
      </c>
      <c r="H239" s="56">
        <v>755</v>
      </c>
    </row>
    <row r="240" spans="1:8" x14ac:dyDescent="0.2">
      <c r="A240" s="54" t="s">
        <v>2972</v>
      </c>
      <c r="B240" s="54" t="s">
        <v>2984</v>
      </c>
      <c r="C240" s="54" t="s">
        <v>2985</v>
      </c>
      <c r="D240" s="54" t="s">
        <v>1313</v>
      </c>
      <c r="E240" s="59">
        <v>3.36</v>
      </c>
      <c r="F240" s="54" t="s">
        <v>1312</v>
      </c>
      <c r="G240" s="54" t="s">
        <v>630</v>
      </c>
      <c r="H240" s="56">
        <v>756</v>
      </c>
    </row>
    <row r="241" spans="1:8" x14ac:dyDescent="0.2">
      <c r="A241" s="54" t="s">
        <v>2972</v>
      </c>
      <c r="B241" s="54" t="s">
        <v>1187</v>
      </c>
      <c r="C241" s="54" t="s">
        <v>2986</v>
      </c>
      <c r="D241" s="54" t="s">
        <v>1198</v>
      </c>
      <c r="E241" s="59">
        <v>1.68</v>
      </c>
      <c r="F241" s="54" t="s">
        <v>1197</v>
      </c>
      <c r="G241" s="54" t="s">
        <v>630</v>
      </c>
      <c r="H241" s="56">
        <v>757</v>
      </c>
    </row>
    <row r="242" spans="1:8" x14ac:dyDescent="0.2">
      <c r="A242" s="54" t="s">
        <v>2972</v>
      </c>
      <c r="B242" s="54" t="s">
        <v>2987</v>
      </c>
      <c r="C242" s="54" t="s">
        <v>2988</v>
      </c>
      <c r="D242" s="54" t="s">
        <v>2989</v>
      </c>
      <c r="E242" s="59">
        <v>9.0299999999999994</v>
      </c>
      <c r="F242" s="54" t="s">
        <v>2990</v>
      </c>
      <c r="G242" s="54" t="s">
        <v>630</v>
      </c>
      <c r="H242" s="56">
        <v>758</v>
      </c>
    </row>
    <row r="243" spans="1:8" x14ac:dyDescent="0.2">
      <c r="A243" s="54" t="s">
        <v>2972</v>
      </c>
      <c r="B243" s="54" t="s">
        <v>2991</v>
      </c>
      <c r="C243" s="54" t="s">
        <v>2992</v>
      </c>
      <c r="D243" s="54" t="s">
        <v>934</v>
      </c>
      <c r="E243" s="59">
        <v>5.87</v>
      </c>
      <c r="F243" s="54" t="s">
        <v>933</v>
      </c>
      <c r="G243" s="54" t="s">
        <v>630</v>
      </c>
      <c r="H243" s="56">
        <v>759</v>
      </c>
    </row>
    <row r="244" spans="1:8" x14ac:dyDescent="0.2">
      <c r="A244" s="54" t="s">
        <v>2972</v>
      </c>
      <c r="B244" s="54" t="s">
        <v>2993</v>
      </c>
      <c r="C244" s="54" t="s">
        <v>2994</v>
      </c>
      <c r="D244" s="54" t="s">
        <v>1363</v>
      </c>
      <c r="E244" s="59">
        <v>12.57</v>
      </c>
      <c r="F244" s="54" t="s">
        <v>1362</v>
      </c>
      <c r="G244" s="54" t="s">
        <v>630</v>
      </c>
      <c r="H244" s="56">
        <v>760</v>
      </c>
    </row>
    <row r="245" spans="1:8" x14ac:dyDescent="0.2">
      <c r="A245" s="54" t="s">
        <v>2972</v>
      </c>
      <c r="B245" s="54" t="s">
        <v>2995</v>
      </c>
      <c r="C245" s="54" t="s">
        <v>2996</v>
      </c>
      <c r="D245" s="54" t="s">
        <v>1446</v>
      </c>
      <c r="E245" s="59">
        <v>3.36</v>
      </c>
      <c r="F245" s="54" t="s">
        <v>1445</v>
      </c>
      <c r="G245" s="54" t="s">
        <v>630</v>
      </c>
      <c r="H245" s="56">
        <v>761</v>
      </c>
    </row>
    <row r="246" spans="1:8" x14ac:dyDescent="0.2">
      <c r="A246" s="54" t="s">
        <v>2972</v>
      </c>
      <c r="B246" s="54" t="s">
        <v>2997</v>
      </c>
      <c r="C246" s="54" t="s">
        <v>2998</v>
      </c>
      <c r="D246" s="54" t="s">
        <v>1257</v>
      </c>
      <c r="E246" s="59">
        <v>2.27</v>
      </c>
      <c r="F246" s="54" t="s">
        <v>1256</v>
      </c>
      <c r="G246" s="54" t="s">
        <v>630</v>
      </c>
      <c r="H246" s="56">
        <v>762</v>
      </c>
    </row>
    <row r="247" spans="1:8" x14ac:dyDescent="0.2">
      <c r="A247" s="54" t="s">
        <v>2972</v>
      </c>
      <c r="B247" s="54" t="s">
        <v>1340</v>
      </c>
      <c r="C247" s="54" t="s">
        <v>2999</v>
      </c>
      <c r="D247" s="54" t="s">
        <v>1335</v>
      </c>
      <c r="E247" s="59">
        <v>39.299999999999997</v>
      </c>
      <c r="F247" s="54" t="s">
        <v>1334</v>
      </c>
      <c r="G247" s="54" t="s">
        <v>630</v>
      </c>
      <c r="H247" s="56">
        <v>763</v>
      </c>
    </row>
    <row r="248" spans="1:8" x14ac:dyDescent="0.2">
      <c r="A248" s="54" t="s">
        <v>2972</v>
      </c>
      <c r="B248" s="54" t="s">
        <v>1452</v>
      </c>
      <c r="C248" s="54" t="s">
        <v>3000</v>
      </c>
      <c r="D248" s="54" t="s">
        <v>918</v>
      </c>
      <c r="E248" s="59">
        <v>3.55</v>
      </c>
      <c r="F248" s="54" t="s">
        <v>917</v>
      </c>
      <c r="G248" s="54" t="s">
        <v>630</v>
      </c>
      <c r="H248" s="56">
        <v>764</v>
      </c>
    </row>
    <row r="249" spans="1:8" x14ac:dyDescent="0.2">
      <c r="A249" s="54" t="s">
        <v>2972</v>
      </c>
      <c r="B249" s="54" t="s">
        <v>3001</v>
      </c>
      <c r="C249" s="54" t="s">
        <v>3002</v>
      </c>
      <c r="D249" s="54" t="s">
        <v>1183</v>
      </c>
      <c r="E249" s="59">
        <v>18.690000000000001</v>
      </c>
      <c r="F249" s="54" t="s">
        <v>1182</v>
      </c>
      <c r="G249" s="54" t="s">
        <v>630</v>
      </c>
      <c r="H249" s="56">
        <v>765</v>
      </c>
    </row>
    <row r="250" spans="1:8" x14ac:dyDescent="0.2">
      <c r="A250" s="54" t="s">
        <v>2972</v>
      </c>
      <c r="B250" s="54" t="s">
        <v>3003</v>
      </c>
      <c r="C250" s="54" t="s">
        <v>3004</v>
      </c>
      <c r="D250" s="54" t="s">
        <v>948</v>
      </c>
      <c r="E250" s="59">
        <v>5.23</v>
      </c>
      <c r="F250" s="54" t="s">
        <v>947</v>
      </c>
      <c r="G250" s="54" t="s">
        <v>630</v>
      </c>
      <c r="H250" s="56">
        <v>766</v>
      </c>
    </row>
    <row r="251" spans="1:8" x14ac:dyDescent="0.2">
      <c r="A251" s="54" t="s">
        <v>2972</v>
      </c>
      <c r="B251" s="54" t="s">
        <v>1048</v>
      </c>
      <c r="C251" s="54" t="s">
        <v>3005</v>
      </c>
      <c r="D251" s="54" t="s">
        <v>1261</v>
      </c>
      <c r="E251" s="59">
        <v>3.68</v>
      </c>
      <c r="F251" s="54" t="s">
        <v>1260</v>
      </c>
      <c r="G251" s="54" t="s">
        <v>630</v>
      </c>
      <c r="H251" s="56">
        <v>767</v>
      </c>
    </row>
    <row r="252" spans="1:8" x14ac:dyDescent="0.2">
      <c r="A252" s="54" t="s">
        <v>2972</v>
      </c>
      <c r="B252" s="54" t="s">
        <v>3006</v>
      </c>
      <c r="C252" s="54" t="s">
        <v>3007</v>
      </c>
      <c r="D252" s="54" t="s">
        <v>960</v>
      </c>
      <c r="E252" s="59">
        <v>8.3800000000000008</v>
      </c>
      <c r="F252" s="54" t="s">
        <v>959</v>
      </c>
      <c r="G252" s="54" t="s">
        <v>630</v>
      </c>
      <c r="H252" s="56">
        <v>768</v>
      </c>
    </row>
    <row r="253" spans="1:8" x14ac:dyDescent="0.2">
      <c r="A253" s="54" t="s">
        <v>2972</v>
      </c>
      <c r="B253" s="54" t="s">
        <v>3008</v>
      </c>
      <c r="C253" s="54" t="s">
        <v>3009</v>
      </c>
      <c r="D253" s="54" t="s">
        <v>1217</v>
      </c>
      <c r="E253" s="59">
        <v>4.8899999999999997</v>
      </c>
      <c r="F253" s="54" t="s">
        <v>1216</v>
      </c>
      <c r="G253" s="54" t="s">
        <v>630</v>
      </c>
      <c r="H253" s="56">
        <v>769</v>
      </c>
    </row>
    <row r="254" spans="1:8" x14ac:dyDescent="0.2">
      <c r="A254" s="54" t="s">
        <v>3010</v>
      </c>
      <c r="B254" s="54" t="s">
        <v>3011</v>
      </c>
      <c r="C254" s="54" t="s">
        <v>3012</v>
      </c>
      <c r="D254" s="54" t="s">
        <v>1267</v>
      </c>
      <c r="E254" s="59">
        <v>6.18</v>
      </c>
      <c r="F254" s="54" t="s">
        <v>1266</v>
      </c>
      <c r="G254" s="54" t="s">
        <v>630</v>
      </c>
      <c r="H254" s="56">
        <v>803</v>
      </c>
    </row>
    <row r="255" spans="1:8" x14ac:dyDescent="0.2">
      <c r="A255" s="54" t="s">
        <v>3010</v>
      </c>
      <c r="B255" s="54" t="s">
        <v>3013</v>
      </c>
      <c r="C255" s="54" t="s">
        <v>3014</v>
      </c>
      <c r="D255" s="54" t="s">
        <v>1308</v>
      </c>
      <c r="E255" s="59">
        <v>3.09</v>
      </c>
      <c r="F255" s="54" t="s">
        <v>1307</v>
      </c>
      <c r="G255" s="54" t="s">
        <v>630</v>
      </c>
      <c r="H255" s="56">
        <v>804</v>
      </c>
    </row>
    <row r="256" spans="1:8" x14ac:dyDescent="0.2">
      <c r="A256" s="54" t="s">
        <v>3010</v>
      </c>
      <c r="B256" s="54" t="s">
        <v>3015</v>
      </c>
      <c r="C256" s="54" t="s">
        <v>3016</v>
      </c>
      <c r="D256" s="54" t="s">
        <v>1345</v>
      </c>
      <c r="E256" s="59">
        <v>5.33</v>
      </c>
      <c r="F256" s="54" t="s">
        <v>1344</v>
      </c>
      <c r="G256" s="54" t="s">
        <v>630</v>
      </c>
      <c r="H256" s="56">
        <v>805</v>
      </c>
    </row>
    <row r="257" spans="1:8" x14ac:dyDescent="0.2">
      <c r="A257" s="54" t="s">
        <v>3010</v>
      </c>
      <c r="B257" s="54" t="s">
        <v>3017</v>
      </c>
      <c r="C257" s="54" t="s">
        <v>3018</v>
      </c>
      <c r="D257" s="54" t="s">
        <v>1281</v>
      </c>
      <c r="E257" s="59">
        <v>3.25</v>
      </c>
      <c r="F257" s="54" t="s">
        <v>1280</v>
      </c>
      <c r="G257" s="54" t="s">
        <v>630</v>
      </c>
      <c r="H257" s="56">
        <v>806</v>
      </c>
    </row>
    <row r="258" spans="1:8" x14ac:dyDescent="0.2">
      <c r="A258" s="54" t="s">
        <v>3010</v>
      </c>
      <c r="B258" s="54" t="s">
        <v>3019</v>
      </c>
      <c r="C258" s="54" t="s">
        <v>3020</v>
      </c>
      <c r="D258" s="54" t="s">
        <v>1140</v>
      </c>
      <c r="E258" s="59">
        <v>3.81</v>
      </c>
      <c r="F258" s="54" t="s">
        <v>1139</v>
      </c>
      <c r="G258" s="54" t="s">
        <v>630</v>
      </c>
      <c r="H258" s="56">
        <v>807</v>
      </c>
    </row>
    <row r="259" spans="1:8" x14ac:dyDescent="0.2">
      <c r="A259" s="54" t="s">
        <v>3010</v>
      </c>
      <c r="B259" s="54" t="s">
        <v>3021</v>
      </c>
      <c r="C259" s="54" t="s">
        <v>3022</v>
      </c>
      <c r="D259" s="54" t="s">
        <v>1337</v>
      </c>
      <c r="E259" s="59">
        <v>4.16</v>
      </c>
      <c r="F259" s="54" t="s">
        <v>1336</v>
      </c>
      <c r="G259" s="54" t="s">
        <v>630</v>
      </c>
      <c r="H259" s="56">
        <v>808</v>
      </c>
    </row>
    <row r="260" spans="1:8" x14ac:dyDescent="0.2">
      <c r="A260" s="54" t="s">
        <v>3010</v>
      </c>
      <c r="B260" s="54" t="s">
        <v>3023</v>
      </c>
      <c r="C260" s="54" t="s">
        <v>3024</v>
      </c>
      <c r="D260" s="54" t="s">
        <v>3025</v>
      </c>
      <c r="E260" s="59">
        <v>4.71</v>
      </c>
      <c r="F260" s="54" t="s">
        <v>3026</v>
      </c>
      <c r="G260" s="54" t="s">
        <v>630</v>
      </c>
      <c r="H260" s="56">
        <v>809</v>
      </c>
    </row>
    <row r="261" spans="1:8" x14ac:dyDescent="0.2">
      <c r="A261" s="54" t="s">
        <v>3010</v>
      </c>
      <c r="B261" s="54" t="s">
        <v>3027</v>
      </c>
      <c r="C261" s="54" t="s">
        <v>3028</v>
      </c>
      <c r="D261" s="54" t="s">
        <v>1302</v>
      </c>
      <c r="E261" s="59">
        <v>8.4</v>
      </c>
      <c r="F261" s="54" t="s">
        <v>1301</v>
      </c>
      <c r="G261" s="54" t="s">
        <v>630</v>
      </c>
      <c r="H261" s="56">
        <v>810</v>
      </c>
    </row>
    <row r="262" spans="1:8" x14ac:dyDescent="0.2">
      <c r="A262" s="54" t="s">
        <v>3010</v>
      </c>
      <c r="B262" s="54" t="s">
        <v>3029</v>
      </c>
      <c r="C262" s="54" t="s">
        <v>3030</v>
      </c>
      <c r="D262" s="54" t="s">
        <v>1299</v>
      </c>
      <c r="E262" s="59">
        <v>10.64</v>
      </c>
      <c r="F262" s="54" t="s">
        <v>1298</v>
      </c>
      <c r="G262" s="54" t="s">
        <v>630</v>
      </c>
      <c r="H262" s="56">
        <v>811</v>
      </c>
    </row>
    <row r="263" spans="1:8" x14ac:dyDescent="0.2">
      <c r="A263" s="54" t="s">
        <v>3010</v>
      </c>
      <c r="B263" s="54" t="s">
        <v>3031</v>
      </c>
      <c r="C263" s="54" t="s">
        <v>3032</v>
      </c>
      <c r="D263" s="54" t="s">
        <v>995</v>
      </c>
      <c r="E263" s="59">
        <v>8.42</v>
      </c>
      <c r="F263" s="54" t="s">
        <v>994</v>
      </c>
      <c r="G263" s="54" t="s">
        <v>630</v>
      </c>
      <c r="H263" s="56">
        <v>812</v>
      </c>
    </row>
    <row r="264" spans="1:8" x14ac:dyDescent="0.2">
      <c r="A264" s="54" t="s">
        <v>3010</v>
      </c>
      <c r="B264" s="54" t="s">
        <v>3033</v>
      </c>
      <c r="C264" s="54" t="s">
        <v>3034</v>
      </c>
      <c r="D264" s="54" t="s">
        <v>950</v>
      </c>
      <c r="E264" s="59">
        <v>10.8</v>
      </c>
      <c r="F264" s="54" t="s">
        <v>949</v>
      </c>
      <c r="G264" s="54" t="s">
        <v>630</v>
      </c>
      <c r="H264" s="56">
        <v>813</v>
      </c>
    </row>
    <row r="265" spans="1:8" x14ac:dyDescent="0.2">
      <c r="A265" s="54" t="s">
        <v>3010</v>
      </c>
      <c r="B265" s="54" t="s">
        <v>3035</v>
      </c>
      <c r="C265" s="54" t="s">
        <v>3036</v>
      </c>
      <c r="D265" s="54" t="s">
        <v>878</v>
      </c>
      <c r="E265" s="59">
        <v>2.34</v>
      </c>
      <c r="F265" s="54" t="s">
        <v>877</v>
      </c>
      <c r="G265" s="54" t="s">
        <v>630</v>
      </c>
      <c r="H265" s="56">
        <v>814</v>
      </c>
    </row>
    <row r="266" spans="1:8" x14ac:dyDescent="0.2">
      <c r="A266" s="54" t="s">
        <v>3010</v>
      </c>
      <c r="B266" s="54" t="s">
        <v>3037</v>
      </c>
      <c r="C266" s="54" t="s">
        <v>3038</v>
      </c>
      <c r="D266" s="54" t="s">
        <v>802</v>
      </c>
      <c r="E266" s="59">
        <v>1.88</v>
      </c>
      <c r="F266" s="54" t="s">
        <v>801</v>
      </c>
      <c r="G266" s="54" t="s">
        <v>630</v>
      </c>
      <c r="H266" s="56">
        <v>815</v>
      </c>
    </row>
    <row r="267" spans="1:8" x14ac:dyDescent="0.2">
      <c r="A267" s="54" t="s">
        <v>3010</v>
      </c>
      <c r="B267" s="54" t="s">
        <v>1419</v>
      </c>
      <c r="C267" s="54" t="s">
        <v>3039</v>
      </c>
      <c r="D267" s="54" t="s">
        <v>1423</v>
      </c>
      <c r="E267" s="59">
        <v>4.63</v>
      </c>
      <c r="F267" s="54" t="s">
        <v>1422</v>
      </c>
      <c r="G267" s="54" t="s">
        <v>630</v>
      </c>
      <c r="H267" s="56">
        <v>816</v>
      </c>
    </row>
    <row r="268" spans="1:8" x14ac:dyDescent="0.2">
      <c r="A268" s="54" t="s">
        <v>3040</v>
      </c>
      <c r="B268" s="54" t="s">
        <v>3041</v>
      </c>
      <c r="C268" s="54" t="s">
        <v>3042</v>
      </c>
      <c r="D268" s="54" t="s">
        <v>762</v>
      </c>
      <c r="E268" s="59">
        <v>0.87</v>
      </c>
      <c r="F268" s="54" t="s">
        <v>761</v>
      </c>
      <c r="G268" s="54" t="s">
        <v>630</v>
      </c>
      <c r="H268" s="56">
        <v>854</v>
      </c>
    </row>
    <row r="269" spans="1:8" x14ac:dyDescent="0.2">
      <c r="A269" s="54" t="s">
        <v>3040</v>
      </c>
      <c r="B269" s="54" t="s">
        <v>3043</v>
      </c>
      <c r="C269" s="54" t="s">
        <v>3044</v>
      </c>
      <c r="D269" s="54" t="s">
        <v>3045</v>
      </c>
      <c r="E269" s="59">
        <v>6.12</v>
      </c>
      <c r="F269" s="54" t="s">
        <v>3046</v>
      </c>
      <c r="G269" s="54" t="s">
        <v>630</v>
      </c>
      <c r="H269" s="56">
        <v>855</v>
      </c>
    </row>
    <row r="270" spans="1:8" x14ac:dyDescent="0.2">
      <c r="A270" s="54" t="s">
        <v>3040</v>
      </c>
      <c r="B270" s="54" t="s">
        <v>3047</v>
      </c>
      <c r="C270" s="54" t="s">
        <v>3048</v>
      </c>
      <c r="D270" s="54" t="s">
        <v>3049</v>
      </c>
      <c r="E270" s="59">
        <v>8.42</v>
      </c>
      <c r="F270" s="54" t="s">
        <v>3050</v>
      </c>
      <c r="G270" s="54" t="s">
        <v>630</v>
      </c>
      <c r="H270" s="56">
        <v>856</v>
      </c>
    </row>
    <row r="271" spans="1:8" x14ac:dyDescent="0.2">
      <c r="A271" s="54" t="s">
        <v>3040</v>
      </c>
      <c r="B271" s="54" t="s">
        <v>1466</v>
      </c>
      <c r="C271" s="54" t="s">
        <v>3051</v>
      </c>
      <c r="D271" s="54" t="s">
        <v>1457</v>
      </c>
      <c r="E271" s="59">
        <v>21.74</v>
      </c>
      <c r="F271" s="54" t="s">
        <v>1456</v>
      </c>
      <c r="G271" s="54" t="s">
        <v>630</v>
      </c>
      <c r="H271" s="56">
        <v>857</v>
      </c>
    </row>
    <row r="272" spans="1:8" x14ac:dyDescent="0.2">
      <c r="A272" s="54" t="s">
        <v>3040</v>
      </c>
      <c r="B272" s="54" t="s">
        <v>3052</v>
      </c>
      <c r="C272" s="54" t="s">
        <v>3053</v>
      </c>
      <c r="D272" s="54" t="s">
        <v>1418</v>
      </c>
      <c r="E272" s="59">
        <v>15.18</v>
      </c>
      <c r="F272" s="54" t="s">
        <v>1417</v>
      </c>
      <c r="G272" s="54" t="s">
        <v>630</v>
      </c>
      <c r="H272" s="56">
        <v>858</v>
      </c>
    </row>
    <row r="273" spans="1:8" x14ac:dyDescent="0.2">
      <c r="A273" s="54" t="s">
        <v>3040</v>
      </c>
      <c r="B273" s="54" t="s">
        <v>1451</v>
      </c>
      <c r="C273" s="54" t="s">
        <v>3054</v>
      </c>
      <c r="D273" s="54" t="s">
        <v>1265</v>
      </c>
      <c r="E273" s="59">
        <v>6.29</v>
      </c>
      <c r="F273" s="54" t="s">
        <v>1264</v>
      </c>
      <c r="G273" s="54" t="s">
        <v>630</v>
      </c>
      <c r="H273" s="56">
        <v>859</v>
      </c>
    </row>
    <row r="274" spans="1:8" x14ac:dyDescent="0.2">
      <c r="A274" s="54" t="s">
        <v>3040</v>
      </c>
      <c r="B274" s="54" t="s">
        <v>3055</v>
      </c>
      <c r="C274" s="54" t="s">
        <v>3056</v>
      </c>
      <c r="D274" s="54" t="s">
        <v>930</v>
      </c>
      <c r="E274" s="59">
        <v>20.85</v>
      </c>
      <c r="F274" s="54" t="s">
        <v>929</v>
      </c>
      <c r="G274" s="54" t="s">
        <v>630</v>
      </c>
      <c r="H274" s="56">
        <v>860</v>
      </c>
    </row>
    <row r="275" spans="1:8" x14ac:dyDescent="0.2">
      <c r="A275" s="54" t="s">
        <v>3040</v>
      </c>
      <c r="B275" s="54" t="s">
        <v>3057</v>
      </c>
      <c r="C275" s="54" t="s">
        <v>3058</v>
      </c>
      <c r="D275" s="54" t="s">
        <v>968</v>
      </c>
      <c r="E275" s="59">
        <v>2.02</v>
      </c>
      <c r="F275" s="54" t="s">
        <v>967</v>
      </c>
      <c r="G275" s="54" t="s">
        <v>630</v>
      </c>
      <c r="H275" s="56">
        <v>861</v>
      </c>
    </row>
    <row r="276" spans="1:8" x14ac:dyDescent="0.2">
      <c r="A276" s="54" t="s">
        <v>3040</v>
      </c>
      <c r="B276" s="54" t="s">
        <v>3059</v>
      </c>
      <c r="C276" s="54" t="s">
        <v>3060</v>
      </c>
      <c r="D276" s="54" t="s">
        <v>891</v>
      </c>
      <c r="E276" s="59">
        <v>36.119999999999997</v>
      </c>
      <c r="F276" s="54" t="s">
        <v>890</v>
      </c>
      <c r="G276" s="54" t="s">
        <v>630</v>
      </c>
      <c r="H276" s="56">
        <v>862</v>
      </c>
    </row>
    <row r="277" spans="1:8" x14ac:dyDescent="0.2">
      <c r="A277" s="54" t="s">
        <v>3040</v>
      </c>
      <c r="B277" s="54" t="s">
        <v>3061</v>
      </c>
      <c r="C277" s="54" t="s">
        <v>3062</v>
      </c>
      <c r="D277" s="54" t="s">
        <v>1450</v>
      </c>
      <c r="E277" s="59">
        <v>17.45</v>
      </c>
      <c r="F277" s="54" t="s">
        <v>1449</v>
      </c>
      <c r="G277" s="54" t="s">
        <v>630</v>
      </c>
      <c r="H277" s="56">
        <v>863</v>
      </c>
    </row>
    <row r="278" spans="1:8" x14ac:dyDescent="0.2">
      <c r="A278" s="54" t="s">
        <v>3040</v>
      </c>
      <c r="B278" s="54" t="s">
        <v>3063</v>
      </c>
      <c r="C278" s="54" t="s">
        <v>3064</v>
      </c>
      <c r="D278" s="54" t="s">
        <v>782</v>
      </c>
      <c r="E278" s="59">
        <v>9.1300000000000008</v>
      </c>
      <c r="F278" s="54" t="s">
        <v>781</v>
      </c>
      <c r="G278" s="54" t="s">
        <v>630</v>
      </c>
      <c r="H278" s="56">
        <v>864</v>
      </c>
    </row>
    <row r="279" spans="1:8" x14ac:dyDescent="0.2">
      <c r="A279" s="54" t="s">
        <v>3040</v>
      </c>
      <c r="B279" s="54" t="s">
        <v>3065</v>
      </c>
      <c r="C279" s="54" t="s">
        <v>3066</v>
      </c>
      <c r="D279" s="54" t="s">
        <v>830</v>
      </c>
      <c r="E279" s="59">
        <v>1.69</v>
      </c>
      <c r="F279" s="54" t="s">
        <v>829</v>
      </c>
      <c r="G279" s="54" t="s">
        <v>630</v>
      </c>
      <c r="H279" s="56">
        <v>865</v>
      </c>
    </row>
    <row r="280" spans="1:8" x14ac:dyDescent="0.2">
      <c r="A280" s="54" t="s">
        <v>3040</v>
      </c>
      <c r="B280" s="54" t="s">
        <v>3067</v>
      </c>
      <c r="C280" s="54" t="s">
        <v>3068</v>
      </c>
      <c r="D280" s="54" t="s">
        <v>784</v>
      </c>
      <c r="E280" s="59">
        <v>8.3800000000000008</v>
      </c>
      <c r="F280" s="54" t="s">
        <v>783</v>
      </c>
      <c r="G280" s="54" t="s">
        <v>630</v>
      </c>
      <c r="H280" s="56">
        <v>866</v>
      </c>
    </row>
    <row r="281" spans="1:8" x14ac:dyDescent="0.2">
      <c r="A281" s="54" t="s">
        <v>3040</v>
      </c>
      <c r="B281" s="54" t="s">
        <v>3069</v>
      </c>
      <c r="C281" s="54" t="s">
        <v>3070</v>
      </c>
      <c r="D281" s="54" t="s">
        <v>1164</v>
      </c>
      <c r="E281" s="59">
        <v>6.56</v>
      </c>
      <c r="F281" s="54" t="s">
        <v>1163</v>
      </c>
      <c r="G281" s="54" t="s">
        <v>630</v>
      </c>
      <c r="H281" s="56">
        <v>867</v>
      </c>
    </row>
    <row r="282" spans="1:8" x14ac:dyDescent="0.2">
      <c r="A282" s="54" t="s">
        <v>3040</v>
      </c>
      <c r="B282" s="54" t="s">
        <v>1391</v>
      </c>
      <c r="C282" s="54" t="s">
        <v>3071</v>
      </c>
      <c r="D282" s="54" t="s">
        <v>667</v>
      </c>
      <c r="E282" s="59">
        <v>5.95</v>
      </c>
      <c r="F282" s="54" t="s">
        <v>666</v>
      </c>
      <c r="G282" s="54" t="s">
        <v>630</v>
      </c>
      <c r="H282" s="56">
        <v>868</v>
      </c>
    </row>
    <row r="283" spans="1:8" x14ac:dyDescent="0.2">
      <c r="A283" s="54" t="s">
        <v>3040</v>
      </c>
      <c r="B283" s="54" t="s">
        <v>1385</v>
      </c>
      <c r="C283" s="54" t="s">
        <v>3072</v>
      </c>
      <c r="D283" s="54" t="s">
        <v>3073</v>
      </c>
      <c r="E283" s="59">
        <v>0.2</v>
      </c>
      <c r="F283" s="54" t="s">
        <v>3074</v>
      </c>
      <c r="G283" s="54" t="s">
        <v>630</v>
      </c>
      <c r="H283" s="56">
        <v>869</v>
      </c>
    </row>
    <row r="284" spans="1:8" x14ac:dyDescent="0.2">
      <c r="A284" s="54"/>
      <c r="B284" s="54"/>
      <c r="C284" s="54"/>
      <c r="D284" s="62" t="s">
        <v>3567</v>
      </c>
      <c r="E284" s="25">
        <f>SUM(E183:E283)</f>
        <v>962.32999999999981</v>
      </c>
      <c r="F284" s="54"/>
      <c r="G284" s="54"/>
      <c r="H284" s="56"/>
    </row>
    <row r="285" spans="1:8" ht="38.25" x14ac:dyDescent="0.2">
      <c r="A285" s="54"/>
      <c r="B285" s="54"/>
      <c r="C285" s="54"/>
      <c r="D285" s="63" t="s">
        <v>3728</v>
      </c>
      <c r="E285" s="25">
        <v>82.15</v>
      </c>
      <c r="F285" s="54"/>
      <c r="G285" s="54"/>
      <c r="H285" s="56"/>
    </row>
    <row r="286" spans="1:8" x14ac:dyDescent="0.2">
      <c r="A286" s="54"/>
      <c r="B286" s="54"/>
      <c r="C286" s="54"/>
      <c r="D286" s="63"/>
      <c r="E286" s="25">
        <f>+E284-E285</f>
        <v>880.17999999999984</v>
      </c>
      <c r="F286" s="54"/>
      <c r="G286" s="54"/>
      <c r="H286" s="56"/>
    </row>
    <row r="287" spans="1:8" x14ac:dyDescent="0.2">
      <c r="A287" s="54"/>
      <c r="B287" s="54"/>
      <c r="C287" s="54"/>
      <c r="D287" s="54"/>
      <c r="E287" s="59"/>
      <c r="F287" s="54"/>
      <c r="G287" s="54"/>
      <c r="H287" s="56"/>
    </row>
    <row r="288" spans="1:8" x14ac:dyDescent="0.2">
      <c r="A288" s="54" t="s">
        <v>3075</v>
      </c>
      <c r="B288" s="54" t="s">
        <v>3076</v>
      </c>
      <c r="C288" s="54" t="s">
        <v>3077</v>
      </c>
      <c r="D288" s="54" t="s">
        <v>3078</v>
      </c>
      <c r="E288" s="59">
        <v>5.04</v>
      </c>
      <c r="F288" s="54" t="s">
        <v>3079</v>
      </c>
      <c r="G288" s="54" t="s">
        <v>630</v>
      </c>
      <c r="H288" s="56">
        <v>909</v>
      </c>
    </row>
    <row r="289" spans="1:8" x14ac:dyDescent="0.2">
      <c r="A289" s="54" t="s">
        <v>3075</v>
      </c>
      <c r="B289" s="54" t="s">
        <v>3080</v>
      </c>
      <c r="C289" s="54" t="s">
        <v>3081</v>
      </c>
      <c r="D289" s="54" t="s">
        <v>804</v>
      </c>
      <c r="E289" s="59">
        <v>3.12</v>
      </c>
      <c r="F289" s="54" t="s">
        <v>803</v>
      </c>
      <c r="G289" s="54" t="s">
        <v>630</v>
      </c>
      <c r="H289" s="56">
        <v>910</v>
      </c>
    </row>
    <row r="290" spans="1:8" x14ac:dyDescent="0.2">
      <c r="A290" s="54" t="s">
        <v>3075</v>
      </c>
      <c r="B290" s="54" t="s">
        <v>1311</v>
      </c>
      <c r="C290" s="54" t="s">
        <v>3082</v>
      </c>
      <c r="D290" s="54" t="s">
        <v>944</v>
      </c>
      <c r="E290" s="59">
        <v>2.2200000000000002</v>
      </c>
      <c r="F290" s="54" t="s">
        <v>943</v>
      </c>
      <c r="G290" s="54" t="s">
        <v>630</v>
      </c>
      <c r="H290" s="56">
        <v>911</v>
      </c>
    </row>
    <row r="291" spans="1:8" x14ac:dyDescent="0.2">
      <c r="A291" s="54" t="s">
        <v>3075</v>
      </c>
      <c r="B291" s="54" t="s">
        <v>3083</v>
      </c>
      <c r="C291" s="54" t="s">
        <v>3084</v>
      </c>
      <c r="D291" s="54" t="s">
        <v>1172</v>
      </c>
      <c r="E291" s="59">
        <v>8.3800000000000008</v>
      </c>
      <c r="F291" s="54" t="s">
        <v>1171</v>
      </c>
      <c r="G291" s="54" t="s">
        <v>630</v>
      </c>
      <c r="H291" s="56">
        <v>912</v>
      </c>
    </row>
    <row r="292" spans="1:8" x14ac:dyDescent="0.2">
      <c r="A292" s="54" t="s">
        <v>3075</v>
      </c>
      <c r="B292" s="54" t="s">
        <v>3085</v>
      </c>
      <c r="C292" s="54" t="s">
        <v>3086</v>
      </c>
      <c r="D292" s="54" t="s">
        <v>987</v>
      </c>
      <c r="E292" s="59">
        <v>7.64</v>
      </c>
      <c r="F292" s="54" t="s">
        <v>986</v>
      </c>
      <c r="G292" s="54" t="s">
        <v>630</v>
      </c>
      <c r="H292" s="56">
        <v>913</v>
      </c>
    </row>
    <row r="293" spans="1:8" x14ac:dyDescent="0.2">
      <c r="A293" s="54" t="s">
        <v>3075</v>
      </c>
      <c r="B293" s="54" t="s">
        <v>3087</v>
      </c>
      <c r="C293" s="54" t="s">
        <v>3088</v>
      </c>
      <c r="D293" s="54" t="s">
        <v>1026</v>
      </c>
      <c r="E293" s="59">
        <v>1.83</v>
      </c>
      <c r="F293" s="54" t="s">
        <v>1025</v>
      </c>
      <c r="G293" s="54" t="s">
        <v>630</v>
      </c>
      <c r="H293" s="56">
        <v>914</v>
      </c>
    </row>
    <row r="294" spans="1:8" x14ac:dyDescent="0.2">
      <c r="A294" s="54" t="s">
        <v>3075</v>
      </c>
      <c r="B294" s="54" t="s">
        <v>3089</v>
      </c>
      <c r="C294" s="54" t="s">
        <v>3090</v>
      </c>
      <c r="D294" s="54" t="s">
        <v>946</v>
      </c>
      <c r="E294" s="59">
        <v>2.56</v>
      </c>
      <c r="F294" s="54" t="s">
        <v>945</v>
      </c>
      <c r="G294" s="54" t="s">
        <v>630</v>
      </c>
      <c r="H294" s="56">
        <v>915</v>
      </c>
    </row>
    <row r="295" spans="1:8" x14ac:dyDescent="0.2">
      <c r="A295" s="54" t="s">
        <v>3075</v>
      </c>
      <c r="B295" s="54" t="s">
        <v>1575</v>
      </c>
      <c r="C295" s="54" t="s">
        <v>3091</v>
      </c>
      <c r="D295" s="54" t="s">
        <v>1154</v>
      </c>
      <c r="E295" s="59">
        <v>2.84</v>
      </c>
      <c r="F295" s="54" t="s">
        <v>1153</v>
      </c>
      <c r="G295" s="54" t="s">
        <v>630</v>
      </c>
      <c r="H295" s="56">
        <v>916</v>
      </c>
    </row>
    <row r="296" spans="1:8" x14ac:dyDescent="0.2">
      <c r="A296" s="54" t="s">
        <v>3075</v>
      </c>
      <c r="B296" s="54" t="s">
        <v>3092</v>
      </c>
      <c r="C296" s="54" t="s">
        <v>3093</v>
      </c>
      <c r="D296" s="54" t="s">
        <v>865</v>
      </c>
      <c r="E296" s="59">
        <v>6.74</v>
      </c>
      <c r="F296" s="54" t="s">
        <v>864</v>
      </c>
      <c r="G296" s="54" t="s">
        <v>630</v>
      </c>
      <c r="H296" s="56">
        <v>917</v>
      </c>
    </row>
    <row r="297" spans="1:8" x14ac:dyDescent="0.2">
      <c r="A297" s="54" t="s">
        <v>3075</v>
      </c>
      <c r="B297" s="54" t="s">
        <v>3094</v>
      </c>
      <c r="C297" s="54" t="s">
        <v>3095</v>
      </c>
      <c r="D297" s="54" t="s">
        <v>1028</v>
      </c>
      <c r="E297" s="59">
        <v>9</v>
      </c>
      <c r="F297" s="54" t="s">
        <v>1027</v>
      </c>
      <c r="G297" s="54" t="s">
        <v>630</v>
      </c>
      <c r="H297" s="56">
        <v>918</v>
      </c>
    </row>
    <row r="298" spans="1:8" x14ac:dyDescent="0.2">
      <c r="A298" s="54" t="s">
        <v>3075</v>
      </c>
      <c r="B298" s="54" t="s">
        <v>3096</v>
      </c>
      <c r="C298" s="54" t="s">
        <v>3097</v>
      </c>
      <c r="D298" s="54" t="s">
        <v>1448</v>
      </c>
      <c r="E298" s="59">
        <v>1.95</v>
      </c>
      <c r="F298" s="54" t="s">
        <v>1447</v>
      </c>
      <c r="G298" s="54" t="s">
        <v>630</v>
      </c>
      <c r="H298" s="56">
        <v>919</v>
      </c>
    </row>
    <row r="299" spans="1:8" x14ac:dyDescent="0.2">
      <c r="A299" s="54" t="s">
        <v>3075</v>
      </c>
      <c r="B299" s="54" t="s">
        <v>3098</v>
      </c>
      <c r="C299" s="54" t="s">
        <v>3099</v>
      </c>
      <c r="D299" s="54" t="s">
        <v>1231</v>
      </c>
      <c r="E299" s="59">
        <v>3.98</v>
      </c>
      <c r="F299" s="54" t="s">
        <v>1230</v>
      </c>
      <c r="G299" s="54" t="s">
        <v>630</v>
      </c>
      <c r="H299" s="56">
        <v>920</v>
      </c>
    </row>
    <row r="300" spans="1:8" x14ac:dyDescent="0.2">
      <c r="A300" s="54" t="s">
        <v>3075</v>
      </c>
      <c r="B300" s="54" t="s">
        <v>3100</v>
      </c>
      <c r="C300" s="54" t="s">
        <v>3101</v>
      </c>
      <c r="D300" s="54" t="s">
        <v>751</v>
      </c>
      <c r="E300" s="59">
        <v>6.32</v>
      </c>
      <c r="F300" s="54" t="s">
        <v>750</v>
      </c>
      <c r="G300" s="54" t="s">
        <v>630</v>
      </c>
      <c r="H300" s="56">
        <v>921</v>
      </c>
    </row>
    <row r="301" spans="1:8" x14ac:dyDescent="0.2">
      <c r="A301" s="54" t="s">
        <v>3075</v>
      </c>
      <c r="B301" s="54" t="s">
        <v>3102</v>
      </c>
      <c r="C301" s="54" t="s">
        <v>3103</v>
      </c>
      <c r="D301" s="54" t="s">
        <v>811</v>
      </c>
      <c r="E301" s="59">
        <v>7.01</v>
      </c>
      <c r="F301" s="54" t="s">
        <v>810</v>
      </c>
      <c r="G301" s="54" t="s">
        <v>630</v>
      </c>
      <c r="H301" s="56">
        <v>922</v>
      </c>
    </row>
    <row r="302" spans="1:8" x14ac:dyDescent="0.2">
      <c r="A302" s="54" t="s">
        <v>3075</v>
      </c>
      <c r="B302" s="54" t="s">
        <v>3104</v>
      </c>
      <c r="C302" s="54" t="s">
        <v>3105</v>
      </c>
      <c r="D302" s="54" t="s">
        <v>1131</v>
      </c>
      <c r="E302" s="59">
        <v>1.71</v>
      </c>
      <c r="F302" s="54" t="s">
        <v>1130</v>
      </c>
      <c r="G302" s="54" t="s">
        <v>630</v>
      </c>
      <c r="H302" s="56">
        <v>923</v>
      </c>
    </row>
    <row r="303" spans="1:8" x14ac:dyDescent="0.2">
      <c r="A303" s="54" t="s">
        <v>3106</v>
      </c>
      <c r="B303" s="54" t="s">
        <v>3107</v>
      </c>
      <c r="C303" s="54" t="s">
        <v>3108</v>
      </c>
      <c r="D303" s="54" t="s">
        <v>1267</v>
      </c>
      <c r="E303" s="59">
        <v>6.18</v>
      </c>
      <c r="F303" s="54" t="s">
        <v>1266</v>
      </c>
      <c r="G303" s="54" t="s">
        <v>630</v>
      </c>
      <c r="H303" s="56" t="s">
        <v>3109</v>
      </c>
    </row>
    <row r="304" spans="1:8" x14ac:dyDescent="0.2">
      <c r="A304" s="54" t="s">
        <v>3106</v>
      </c>
      <c r="B304" s="54" t="s">
        <v>3110</v>
      </c>
      <c r="C304" s="54" t="s">
        <v>3111</v>
      </c>
      <c r="D304" s="54" t="s">
        <v>1289</v>
      </c>
      <c r="E304" s="59">
        <v>1.75</v>
      </c>
      <c r="F304" s="54" t="s">
        <v>1288</v>
      </c>
      <c r="G304" s="54" t="s">
        <v>630</v>
      </c>
      <c r="H304" s="56">
        <v>924</v>
      </c>
    </row>
    <row r="305" spans="1:8" x14ac:dyDescent="0.2">
      <c r="A305" s="54" t="s">
        <v>3106</v>
      </c>
      <c r="B305" s="54" t="s">
        <v>3112</v>
      </c>
      <c r="C305" s="54" t="s">
        <v>3113</v>
      </c>
      <c r="D305" s="54" t="s">
        <v>729</v>
      </c>
      <c r="E305" s="59">
        <v>60.31</v>
      </c>
      <c r="F305" s="54" t="s">
        <v>728</v>
      </c>
      <c r="G305" s="54" t="s">
        <v>630</v>
      </c>
      <c r="H305" s="56">
        <v>925</v>
      </c>
    </row>
    <row r="306" spans="1:8" x14ac:dyDescent="0.2">
      <c r="A306" s="54" t="s">
        <v>3106</v>
      </c>
      <c r="B306" s="54" t="s">
        <v>3114</v>
      </c>
      <c r="C306" s="54" t="s">
        <v>3115</v>
      </c>
      <c r="D306" s="54" t="s">
        <v>1229</v>
      </c>
      <c r="E306" s="59">
        <v>1.68</v>
      </c>
      <c r="F306" s="54" t="s">
        <v>1228</v>
      </c>
      <c r="G306" s="54" t="s">
        <v>630</v>
      </c>
      <c r="H306" s="56">
        <v>926</v>
      </c>
    </row>
    <row r="307" spans="1:8" x14ac:dyDescent="0.2">
      <c r="A307" s="54" t="s">
        <v>3106</v>
      </c>
      <c r="B307" s="54" t="s">
        <v>3116</v>
      </c>
      <c r="C307" s="54" t="s">
        <v>3117</v>
      </c>
      <c r="D307" s="54" t="s">
        <v>1227</v>
      </c>
      <c r="E307" s="59">
        <v>6.38</v>
      </c>
      <c r="F307" s="54" t="s">
        <v>1226</v>
      </c>
      <c r="G307" s="54" t="s">
        <v>630</v>
      </c>
      <c r="H307" s="56">
        <v>927</v>
      </c>
    </row>
    <row r="308" spans="1:8" x14ac:dyDescent="0.2">
      <c r="A308" s="54" t="s">
        <v>3106</v>
      </c>
      <c r="B308" s="54" t="s">
        <v>3118</v>
      </c>
      <c r="C308" s="54" t="s">
        <v>3119</v>
      </c>
      <c r="D308" s="54" t="s">
        <v>1014</v>
      </c>
      <c r="E308" s="59">
        <v>26.39</v>
      </c>
      <c r="F308" s="54" t="s">
        <v>1013</v>
      </c>
      <c r="G308" s="54" t="s">
        <v>630</v>
      </c>
      <c r="H308" s="56">
        <v>928</v>
      </c>
    </row>
    <row r="309" spans="1:8" x14ac:dyDescent="0.2">
      <c r="A309" s="54" t="s">
        <v>3106</v>
      </c>
      <c r="B309" s="54" t="s">
        <v>3120</v>
      </c>
      <c r="C309" s="54" t="s">
        <v>3121</v>
      </c>
      <c r="D309" s="54" t="s">
        <v>776</v>
      </c>
      <c r="E309" s="59">
        <v>2.2200000000000002</v>
      </c>
      <c r="F309" s="54" t="s">
        <v>775</v>
      </c>
      <c r="G309" s="54" t="s">
        <v>630</v>
      </c>
      <c r="H309" s="56">
        <v>929</v>
      </c>
    </row>
    <row r="310" spans="1:8" x14ac:dyDescent="0.2">
      <c r="A310" s="54" t="s">
        <v>3106</v>
      </c>
      <c r="B310" s="54" t="s">
        <v>3122</v>
      </c>
      <c r="C310" s="54" t="s">
        <v>3123</v>
      </c>
      <c r="D310" s="54" t="s">
        <v>777</v>
      </c>
      <c r="E310" s="59">
        <v>11.09</v>
      </c>
      <c r="F310" s="54" t="s">
        <v>775</v>
      </c>
      <c r="G310" s="54" t="s">
        <v>630</v>
      </c>
      <c r="H310" s="56">
        <v>930</v>
      </c>
    </row>
    <row r="311" spans="1:8" x14ac:dyDescent="0.2">
      <c r="A311" s="54" t="s">
        <v>3106</v>
      </c>
      <c r="B311" s="54" t="s">
        <v>3124</v>
      </c>
      <c r="C311" s="54" t="s">
        <v>3125</v>
      </c>
      <c r="D311" s="54" t="s">
        <v>1225</v>
      </c>
      <c r="E311" s="59">
        <v>2.2400000000000002</v>
      </c>
      <c r="F311" s="54" t="s">
        <v>1224</v>
      </c>
      <c r="G311" s="54" t="s">
        <v>630</v>
      </c>
      <c r="H311" s="56">
        <v>931</v>
      </c>
    </row>
    <row r="312" spans="1:8" x14ac:dyDescent="0.2">
      <c r="A312" s="54" t="s">
        <v>3106</v>
      </c>
      <c r="B312" s="54" t="s">
        <v>3126</v>
      </c>
      <c r="C312" s="54" t="s">
        <v>3127</v>
      </c>
      <c r="D312" s="54" t="s">
        <v>3128</v>
      </c>
      <c r="E312" s="59">
        <v>8.3800000000000008</v>
      </c>
      <c r="F312" s="54" t="s">
        <v>3129</v>
      </c>
      <c r="G312" s="54" t="s">
        <v>630</v>
      </c>
      <c r="H312" s="56">
        <v>932</v>
      </c>
    </row>
    <row r="313" spans="1:8" x14ac:dyDescent="0.2">
      <c r="A313" s="54" t="s">
        <v>3106</v>
      </c>
      <c r="B313" s="54" t="s">
        <v>3130</v>
      </c>
      <c r="C313" s="54" t="s">
        <v>3131</v>
      </c>
      <c r="D313" s="54" t="s">
        <v>3132</v>
      </c>
      <c r="E313" s="59">
        <v>8.3800000000000008</v>
      </c>
      <c r="F313" s="54" t="s">
        <v>3133</v>
      </c>
      <c r="G313" s="54" t="s">
        <v>630</v>
      </c>
      <c r="H313" s="56">
        <v>933</v>
      </c>
    </row>
    <row r="314" spans="1:8" x14ac:dyDescent="0.2">
      <c r="A314" s="54" t="s">
        <v>3106</v>
      </c>
      <c r="B314" s="54" t="s">
        <v>3134</v>
      </c>
      <c r="C314" s="54" t="s">
        <v>3135</v>
      </c>
      <c r="D314" s="54" t="s">
        <v>1064</v>
      </c>
      <c r="E314" s="59">
        <v>4.8</v>
      </c>
      <c r="F314" s="54" t="s">
        <v>1063</v>
      </c>
      <c r="G314" s="54" t="s">
        <v>630</v>
      </c>
      <c r="H314" s="56">
        <v>934</v>
      </c>
    </row>
    <row r="315" spans="1:8" x14ac:dyDescent="0.2">
      <c r="A315" s="54" t="s">
        <v>3106</v>
      </c>
      <c r="B315" s="54" t="s">
        <v>3136</v>
      </c>
      <c r="C315" s="54" t="s">
        <v>3137</v>
      </c>
      <c r="D315" s="54" t="s">
        <v>753</v>
      </c>
      <c r="E315" s="59">
        <v>5.78</v>
      </c>
      <c r="F315" s="54" t="s">
        <v>752</v>
      </c>
      <c r="G315" s="54" t="s">
        <v>630</v>
      </c>
      <c r="H315" s="56">
        <v>935</v>
      </c>
    </row>
    <row r="316" spans="1:8" x14ac:dyDescent="0.2">
      <c r="A316" s="54" t="s">
        <v>3106</v>
      </c>
      <c r="B316" s="54" t="s">
        <v>3138</v>
      </c>
      <c r="C316" s="54" t="s">
        <v>3139</v>
      </c>
      <c r="D316" s="54" t="s">
        <v>834</v>
      </c>
      <c r="E316" s="59">
        <v>1.76</v>
      </c>
      <c r="F316" s="54" t="s">
        <v>833</v>
      </c>
      <c r="G316" s="54" t="s">
        <v>630</v>
      </c>
      <c r="H316" s="56">
        <v>936</v>
      </c>
    </row>
    <row r="317" spans="1:8" x14ac:dyDescent="0.2">
      <c r="A317" s="54" t="s">
        <v>3106</v>
      </c>
      <c r="B317" s="54" t="s">
        <v>3140</v>
      </c>
      <c r="C317" s="54" t="s">
        <v>3141</v>
      </c>
      <c r="D317" s="54" t="s">
        <v>1241</v>
      </c>
      <c r="E317" s="59">
        <v>3.28</v>
      </c>
      <c r="F317" s="54" t="s">
        <v>1240</v>
      </c>
      <c r="G317" s="54" t="s">
        <v>630</v>
      </c>
      <c r="H317" s="56">
        <v>937</v>
      </c>
    </row>
    <row r="318" spans="1:8" x14ac:dyDescent="0.2">
      <c r="A318" s="54" t="s">
        <v>3142</v>
      </c>
      <c r="B318" s="54" t="s">
        <v>3143</v>
      </c>
      <c r="C318" s="54" t="s">
        <v>3144</v>
      </c>
      <c r="D318" s="54" t="s">
        <v>721</v>
      </c>
      <c r="E318" s="59">
        <v>7.65</v>
      </c>
      <c r="F318" s="54" t="s">
        <v>720</v>
      </c>
      <c r="G318" s="54" t="s">
        <v>630</v>
      </c>
      <c r="H318" s="56">
        <v>938</v>
      </c>
    </row>
    <row r="319" spans="1:8" x14ac:dyDescent="0.2">
      <c r="A319" s="54" t="s">
        <v>3142</v>
      </c>
      <c r="B319" s="54" t="s">
        <v>3145</v>
      </c>
      <c r="C319" s="54" t="s">
        <v>3146</v>
      </c>
      <c r="D319" s="54" t="s">
        <v>1212</v>
      </c>
      <c r="E319" s="59">
        <v>11.25</v>
      </c>
      <c r="F319" s="54" t="s">
        <v>1211</v>
      </c>
      <c r="G319" s="54" t="s">
        <v>630</v>
      </c>
      <c r="H319" s="56">
        <v>939</v>
      </c>
    </row>
    <row r="320" spans="1:8" x14ac:dyDescent="0.2">
      <c r="A320" s="54" t="s">
        <v>3142</v>
      </c>
      <c r="B320" s="54" t="s">
        <v>3147</v>
      </c>
      <c r="C320" s="54" t="s">
        <v>3148</v>
      </c>
      <c r="D320" s="54" t="s">
        <v>1444</v>
      </c>
      <c r="E320" s="59">
        <v>7.55</v>
      </c>
      <c r="F320" s="54" t="s">
        <v>1443</v>
      </c>
      <c r="G320" s="54" t="s">
        <v>630</v>
      </c>
      <c r="H320" s="56">
        <v>940</v>
      </c>
    </row>
    <row r="321" spans="1:8" x14ac:dyDescent="0.2">
      <c r="A321" s="54" t="s">
        <v>3149</v>
      </c>
      <c r="B321" s="54" t="s">
        <v>3150</v>
      </c>
      <c r="C321" s="54" t="s">
        <v>3151</v>
      </c>
      <c r="D321" s="54" t="s">
        <v>1310</v>
      </c>
      <c r="E321" s="59">
        <v>23.45</v>
      </c>
      <c r="F321" s="54" t="s">
        <v>1309</v>
      </c>
      <c r="G321" s="54" t="s">
        <v>630</v>
      </c>
      <c r="H321" s="56">
        <v>976</v>
      </c>
    </row>
    <row r="322" spans="1:8" x14ac:dyDescent="0.2">
      <c r="A322" s="54" t="s">
        <v>3149</v>
      </c>
      <c r="B322" s="54" t="s">
        <v>3152</v>
      </c>
      <c r="C322" s="54" t="s">
        <v>3153</v>
      </c>
      <c r="D322" s="54" t="s">
        <v>1507</v>
      </c>
      <c r="E322" s="59">
        <v>3.36</v>
      </c>
      <c r="F322" s="54" t="s">
        <v>1506</v>
      </c>
      <c r="G322" s="54" t="s">
        <v>630</v>
      </c>
      <c r="H322" s="56">
        <v>977</v>
      </c>
    </row>
    <row r="323" spans="1:8" x14ac:dyDescent="0.2">
      <c r="A323" s="54" t="s">
        <v>3149</v>
      </c>
      <c r="B323" s="54" t="s">
        <v>3154</v>
      </c>
      <c r="C323" s="54" t="s">
        <v>3155</v>
      </c>
      <c r="D323" s="54" t="s">
        <v>1572</v>
      </c>
      <c r="E323" s="59">
        <v>36.69</v>
      </c>
      <c r="F323" s="54" t="s">
        <v>1573</v>
      </c>
      <c r="G323" s="54" t="s">
        <v>630</v>
      </c>
      <c r="H323" s="56">
        <v>978</v>
      </c>
    </row>
    <row r="324" spans="1:8" x14ac:dyDescent="0.2">
      <c r="A324" s="54" t="s">
        <v>3149</v>
      </c>
      <c r="B324" s="54" t="s">
        <v>3156</v>
      </c>
      <c r="C324" s="54" t="s">
        <v>3157</v>
      </c>
      <c r="D324" s="54" t="s">
        <v>755</v>
      </c>
      <c r="E324" s="59">
        <v>1.95</v>
      </c>
      <c r="F324" s="54" t="s">
        <v>754</v>
      </c>
      <c r="G324" s="54" t="s">
        <v>630</v>
      </c>
      <c r="H324" s="56">
        <v>979</v>
      </c>
    </row>
    <row r="325" spans="1:8" x14ac:dyDescent="0.2">
      <c r="A325" s="54" t="s">
        <v>3149</v>
      </c>
      <c r="B325" s="54" t="s">
        <v>3158</v>
      </c>
      <c r="C325" s="54" t="s">
        <v>3159</v>
      </c>
      <c r="D325" s="54" t="s">
        <v>1564</v>
      </c>
      <c r="E325" s="59">
        <v>11.01</v>
      </c>
      <c r="F325" s="54" t="s">
        <v>1563</v>
      </c>
      <c r="G325" s="54" t="s">
        <v>630</v>
      </c>
      <c r="H325" s="56">
        <v>980</v>
      </c>
    </row>
    <row r="326" spans="1:8" x14ac:dyDescent="0.2">
      <c r="A326" s="54" t="s">
        <v>3149</v>
      </c>
      <c r="B326" s="54" t="s">
        <v>3160</v>
      </c>
      <c r="C326" s="54" t="s">
        <v>3161</v>
      </c>
      <c r="D326" s="54" t="s">
        <v>1168</v>
      </c>
      <c r="E326" s="59">
        <v>3.49</v>
      </c>
      <c r="F326" s="54" t="s">
        <v>1167</v>
      </c>
      <c r="G326" s="54" t="s">
        <v>630</v>
      </c>
      <c r="H326" s="56">
        <v>981</v>
      </c>
    </row>
    <row r="327" spans="1:8" x14ac:dyDescent="0.2">
      <c r="A327" s="54" t="s">
        <v>3149</v>
      </c>
      <c r="B327" s="54" t="s">
        <v>1557</v>
      </c>
      <c r="C327" s="54" t="s">
        <v>3162</v>
      </c>
      <c r="D327" s="54" t="s">
        <v>958</v>
      </c>
      <c r="E327" s="59">
        <v>1.94</v>
      </c>
      <c r="F327" s="54" t="s">
        <v>957</v>
      </c>
      <c r="G327" s="54" t="s">
        <v>630</v>
      </c>
      <c r="H327" s="56">
        <v>982</v>
      </c>
    </row>
    <row r="328" spans="1:8" x14ac:dyDescent="0.2">
      <c r="A328" s="54" t="s">
        <v>3149</v>
      </c>
      <c r="B328" s="54" t="s">
        <v>3163</v>
      </c>
      <c r="C328" s="54" t="s">
        <v>3164</v>
      </c>
      <c r="D328" s="54" t="s">
        <v>847</v>
      </c>
      <c r="E328" s="59">
        <v>1.68</v>
      </c>
      <c r="F328" s="54" t="s">
        <v>846</v>
      </c>
      <c r="G328" s="54" t="s">
        <v>630</v>
      </c>
      <c r="H328" s="56">
        <v>983</v>
      </c>
    </row>
    <row r="329" spans="1:8" x14ac:dyDescent="0.2">
      <c r="A329" s="54" t="s">
        <v>3149</v>
      </c>
      <c r="B329" s="54" t="s">
        <v>3165</v>
      </c>
      <c r="C329" s="54" t="s">
        <v>3166</v>
      </c>
      <c r="D329" s="54" t="s">
        <v>928</v>
      </c>
      <c r="E329" s="59">
        <v>3.36</v>
      </c>
      <c r="F329" s="54" t="s">
        <v>927</v>
      </c>
      <c r="G329" s="54" t="s">
        <v>630</v>
      </c>
      <c r="H329" s="56">
        <v>984</v>
      </c>
    </row>
    <row r="330" spans="1:8" x14ac:dyDescent="0.2">
      <c r="A330" s="54" t="s">
        <v>3149</v>
      </c>
      <c r="B330" s="54" t="s">
        <v>3167</v>
      </c>
      <c r="C330" s="54" t="s">
        <v>3168</v>
      </c>
      <c r="D330" s="54" t="s">
        <v>673</v>
      </c>
      <c r="E330" s="59">
        <v>1.78</v>
      </c>
      <c r="F330" s="54" t="s">
        <v>672</v>
      </c>
      <c r="G330" s="54" t="s">
        <v>630</v>
      </c>
      <c r="H330" s="56">
        <v>985</v>
      </c>
    </row>
    <row r="331" spans="1:8" x14ac:dyDescent="0.2">
      <c r="A331" s="54" t="s">
        <v>3169</v>
      </c>
      <c r="B331" s="54" t="s">
        <v>3170</v>
      </c>
      <c r="C331" s="54" t="s">
        <v>3171</v>
      </c>
      <c r="D331" s="54" t="s">
        <v>1327</v>
      </c>
      <c r="E331" s="59">
        <v>1.68</v>
      </c>
      <c r="F331" s="54" t="s">
        <v>1326</v>
      </c>
      <c r="G331" s="54" t="s">
        <v>630</v>
      </c>
      <c r="H331" s="56">
        <v>986</v>
      </c>
    </row>
    <row r="332" spans="1:8" x14ac:dyDescent="0.2">
      <c r="A332" s="54" t="s">
        <v>3169</v>
      </c>
      <c r="B332" s="54" t="s">
        <v>3172</v>
      </c>
      <c r="C332" s="54" t="s">
        <v>3173</v>
      </c>
      <c r="D332" s="54" t="s">
        <v>1181</v>
      </c>
      <c r="E332" s="59">
        <v>3.36</v>
      </c>
      <c r="F332" s="54" t="s">
        <v>1180</v>
      </c>
      <c r="G332" s="54" t="s">
        <v>630</v>
      </c>
      <c r="H332" s="56">
        <v>987</v>
      </c>
    </row>
    <row r="333" spans="1:8" x14ac:dyDescent="0.2">
      <c r="A333" s="54" t="s">
        <v>3169</v>
      </c>
      <c r="B333" s="54" t="s">
        <v>3174</v>
      </c>
      <c r="C333" s="54" t="s">
        <v>3175</v>
      </c>
      <c r="D333" s="54" t="s">
        <v>880</v>
      </c>
      <c r="E333" s="59">
        <v>5.84</v>
      </c>
      <c r="F333" s="54" t="s">
        <v>879</v>
      </c>
      <c r="G333" s="54" t="s">
        <v>630</v>
      </c>
      <c r="H333" s="56">
        <v>988</v>
      </c>
    </row>
    <row r="334" spans="1:8" x14ac:dyDescent="0.2">
      <c r="A334" s="54" t="s">
        <v>3169</v>
      </c>
      <c r="B334" s="54" t="s">
        <v>3176</v>
      </c>
      <c r="C334" s="54" t="s">
        <v>3177</v>
      </c>
      <c r="D334" s="54" t="s">
        <v>1166</v>
      </c>
      <c r="E334" s="59">
        <v>2.02</v>
      </c>
      <c r="F334" s="54" t="s">
        <v>1165</v>
      </c>
      <c r="G334" s="54" t="s">
        <v>630</v>
      </c>
      <c r="H334" s="56">
        <v>989</v>
      </c>
    </row>
    <row r="335" spans="1:8" x14ac:dyDescent="0.2">
      <c r="A335" s="54" t="s">
        <v>3169</v>
      </c>
      <c r="B335" s="54" t="s">
        <v>3178</v>
      </c>
      <c r="C335" s="54" t="s">
        <v>3179</v>
      </c>
      <c r="D335" s="54" t="s">
        <v>914</v>
      </c>
      <c r="E335" s="59">
        <v>2</v>
      </c>
      <c r="F335" s="54" t="s">
        <v>913</v>
      </c>
      <c r="G335" s="54" t="s">
        <v>630</v>
      </c>
      <c r="H335" s="56">
        <v>990</v>
      </c>
    </row>
    <row r="336" spans="1:8" x14ac:dyDescent="0.2">
      <c r="A336" s="54" t="s">
        <v>3169</v>
      </c>
      <c r="B336" s="54" t="s">
        <v>3180</v>
      </c>
      <c r="C336" s="54" t="s">
        <v>3181</v>
      </c>
      <c r="D336" s="54" t="s">
        <v>884</v>
      </c>
      <c r="E336" s="59">
        <v>9.76</v>
      </c>
      <c r="F336" s="54" t="s">
        <v>883</v>
      </c>
      <c r="G336" s="54" t="s">
        <v>630</v>
      </c>
      <c r="H336" s="56">
        <v>991</v>
      </c>
    </row>
    <row r="337" spans="1:8" x14ac:dyDescent="0.2">
      <c r="A337" s="54" t="s">
        <v>3169</v>
      </c>
      <c r="B337" s="54" t="s">
        <v>3182</v>
      </c>
      <c r="C337" s="54" t="s">
        <v>3183</v>
      </c>
      <c r="D337" s="54" t="s">
        <v>1235</v>
      </c>
      <c r="E337" s="59">
        <v>11.09</v>
      </c>
      <c r="F337" s="54" t="s">
        <v>1234</v>
      </c>
      <c r="G337" s="54" t="s">
        <v>630</v>
      </c>
      <c r="H337" s="56">
        <v>992</v>
      </c>
    </row>
    <row r="338" spans="1:8" x14ac:dyDescent="0.2">
      <c r="A338" s="54" t="s">
        <v>3169</v>
      </c>
      <c r="B338" s="54" t="s">
        <v>3184</v>
      </c>
      <c r="C338" s="54" t="s">
        <v>3185</v>
      </c>
      <c r="D338" s="54" t="s">
        <v>638</v>
      </c>
      <c r="E338" s="59">
        <v>1.8</v>
      </c>
      <c r="F338" s="54" t="s">
        <v>637</v>
      </c>
      <c r="G338" s="54" t="s">
        <v>630</v>
      </c>
      <c r="H338" s="56">
        <v>993</v>
      </c>
    </row>
    <row r="339" spans="1:8" x14ac:dyDescent="0.2">
      <c r="A339" s="54" t="s">
        <v>3169</v>
      </c>
      <c r="B339" s="54" t="s">
        <v>3186</v>
      </c>
      <c r="C339" s="54" t="s">
        <v>3187</v>
      </c>
      <c r="D339" s="54" t="s">
        <v>3188</v>
      </c>
      <c r="E339" s="59">
        <v>5.04</v>
      </c>
      <c r="F339" s="54" t="s">
        <v>3189</v>
      </c>
      <c r="G339" s="54" t="s">
        <v>630</v>
      </c>
      <c r="H339" s="56">
        <v>994</v>
      </c>
    </row>
    <row r="340" spans="1:8" x14ac:dyDescent="0.2">
      <c r="A340" s="54" t="s">
        <v>3169</v>
      </c>
      <c r="B340" s="54" t="s">
        <v>3190</v>
      </c>
      <c r="C340" s="54" t="s">
        <v>3191</v>
      </c>
      <c r="D340" s="54" t="s">
        <v>774</v>
      </c>
      <c r="E340" s="59">
        <v>11.14</v>
      </c>
      <c r="F340" s="54" t="s">
        <v>773</v>
      </c>
      <c r="G340" s="54" t="s">
        <v>630</v>
      </c>
      <c r="H340" s="56">
        <v>995</v>
      </c>
    </row>
    <row r="341" spans="1:8" x14ac:dyDescent="0.2">
      <c r="A341" s="54" t="s">
        <v>3169</v>
      </c>
      <c r="B341" s="54" t="s">
        <v>3192</v>
      </c>
      <c r="C341" s="54" t="s">
        <v>3193</v>
      </c>
      <c r="D341" s="54" t="s">
        <v>3194</v>
      </c>
      <c r="E341" s="59">
        <v>0.09</v>
      </c>
      <c r="F341" s="54" t="s">
        <v>3195</v>
      </c>
      <c r="G341" s="54" t="s">
        <v>630</v>
      </c>
      <c r="H341" s="56">
        <v>996</v>
      </c>
    </row>
    <row r="342" spans="1:8" x14ac:dyDescent="0.2">
      <c r="A342" s="54" t="s">
        <v>3169</v>
      </c>
      <c r="B342" s="54" t="s">
        <v>3196</v>
      </c>
      <c r="C342" s="54" t="s">
        <v>3197</v>
      </c>
      <c r="D342" s="54" t="s">
        <v>1393</v>
      </c>
      <c r="E342" s="59">
        <v>4.33</v>
      </c>
      <c r="F342" s="54" t="s">
        <v>1392</v>
      </c>
      <c r="G342" s="54" t="s">
        <v>630</v>
      </c>
      <c r="H342" s="56">
        <v>997</v>
      </c>
    </row>
    <row r="343" spans="1:8" x14ac:dyDescent="0.2">
      <c r="A343" s="54" t="s">
        <v>3169</v>
      </c>
      <c r="B343" s="54" t="s">
        <v>3198</v>
      </c>
      <c r="C343" s="54" t="s">
        <v>3199</v>
      </c>
      <c r="D343" s="54" t="s">
        <v>3200</v>
      </c>
      <c r="E343" s="59">
        <v>4.2</v>
      </c>
      <c r="F343" s="54" t="s">
        <v>3201</v>
      </c>
      <c r="G343" s="54" t="s">
        <v>630</v>
      </c>
      <c r="H343" s="56">
        <v>998</v>
      </c>
    </row>
    <row r="344" spans="1:8" x14ac:dyDescent="0.2">
      <c r="A344" s="54" t="s">
        <v>3169</v>
      </c>
      <c r="B344" s="54" t="s">
        <v>3202</v>
      </c>
      <c r="C344" s="54" t="s">
        <v>3203</v>
      </c>
      <c r="D344" s="54" t="s">
        <v>1429</v>
      </c>
      <c r="E344" s="59">
        <v>5.63</v>
      </c>
      <c r="F344" s="54" t="s">
        <v>1428</v>
      </c>
      <c r="G344" s="54" t="s">
        <v>630</v>
      </c>
      <c r="H344" s="56">
        <v>999</v>
      </c>
    </row>
    <row r="345" spans="1:8" x14ac:dyDescent="0.2">
      <c r="A345" s="54" t="s">
        <v>3204</v>
      </c>
      <c r="B345" s="54" t="s">
        <v>1502</v>
      </c>
      <c r="C345" s="54" t="s">
        <v>3205</v>
      </c>
      <c r="D345" s="54" t="s">
        <v>845</v>
      </c>
      <c r="E345" s="59">
        <v>8.61</v>
      </c>
      <c r="F345" s="54" t="s">
        <v>844</v>
      </c>
      <c r="G345" s="54" t="s">
        <v>630</v>
      </c>
      <c r="H345" s="56">
        <v>1051</v>
      </c>
    </row>
    <row r="346" spans="1:8" x14ac:dyDescent="0.2">
      <c r="A346" s="54" t="s">
        <v>3204</v>
      </c>
      <c r="B346" s="54" t="s">
        <v>3206</v>
      </c>
      <c r="C346" s="54" t="s">
        <v>3207</v>
      </c>
      <c r="D346" s="54" t="s">
        <v>644</v>
      </c>
      <c r="E346" s="59">
        <v>6.92</v>
      </c>
      <c r="F346" s="54" t="s">
        <v>643</v>
      </c>
      <c r="G346" s="54" t="s">
        <v>630</v>
      </c>
      <c r="H346" s="56">
        <v>1052</v>
      </c>
    </row>
    <row r="347" spans="1:8" x14ac:dyDescent="0.2">
      <c r="A347" s="54" t="s">
        <v>3204</v>
      </c>
      <c r="B347" s="54" t="s">
        <v>3208</v>
      </c>
      <c r="C347" s="54" t="s">
        <v>3209</v>
      </c>
      <c r="D347" s="54" t="s">
        <v>1473</v>
      </c>
      <c r="E347" s="59">
        <v>1.94</v>
      </c>
      <c r="F347" s="54" t="s">
        <v>1472</v>
      </c>
      <c r="G347" s="54" t="s">
        <v>630</v>
      </c>
      <c r="H347" s="56">
        <v>1053</v>
      </c>
    </row>
    <row r="348" spans="1:8" x14ac:dyDescent="0.2">
      <c r="A348" s="54" t="s">
        <v>3204</v>
      </c>
      <c r="B348" s="54" t="s">
        <v>3210</v>
      </c>
      <c r="C348" s="54" t="s">
        <v>3211</v>
      </c>
      <c r="D348" s="54" t="s">
        <v>1259</v>
      </c>
      <c r="E348" s="59">
        <v>5.73</v>
      </c>
      <c r="F348" s="54" t="s">
        <v>1258</v>
      </c>
      <c r="G348" s="54" t="s">
        <v>630</v>
      </c>
      <c r="H348" s="56">
        <v>1054</v>
      </c>
    </row>
    <row r="349" spans="1:8" x14ac:dyDescent="0.2">
      <c r="A349" s="54" t="s">
        <v>3204</v>
      </c>
      <c r="B349" s="54" t="s">
        <v>3212</v>
      </c>
      <c r="C349" s="54" t="s">
        <v>3213</v>
      </c>
      <c r="D349" s="54" t="s">
        <v>1160</v>
      </c>
      <c r="E349" s="59">
        <v>7.68</v>
      </c>
      <c r="F349" s="54" t="s">
        <v>1159</v>
      </c>
      <c r="G349" s="54" t="s">
        <v>630</v>
      </c>
      <c r="H349" s="56">
        <v>1055</v>
      </c>
    </row>
    <row r="350" spans="1:8" x14ac:dyDescent="0.2">
      <c r="A350" s="54" t="s">
        <v>3204</v>
      </c>
      <c r="B350" s="54" t="s">
        <v>3214</v>
      </c>
      <c r="C350" s="54" t="s">
        <v>3215</v>
      </c>
      <c r="D350" s="54" t="s">
        <v>1162</v>
      </c>
      <c r="E350" s="59">
        <v>3.17</v>
      </c>
      <c r="F350" s="54" t="s">
        <v>1161</v>
      </c>
      <c r="G350" s="54" t="s">
        <v>630</v>
      </c>
      <c r="H350" s="56">
        <v>1056</v>
      </c>
    </row>
    <row r="351" spans="1:8" x14ac:dyDescent="0.2">
      <c r="A351" s="54" t="s">
        <v>3204</v>
      </c>
      <c r="B351" s="54" t="s">
        <v>3216</v>
      </c>
      <c r="C351" s="54" t="s">
        <v>3217</v>
      </c>
      <c r="D351" s="54" t="s">
        <v>1440</v>
      </c>
      <c r="E351" s="59">
        <v>4.92</v>
      </c>
      <c r="F351" s="54" t="s">
        <v>1439</v>
      </c>
      <c r="G351" s="54" t="s">
        <v>630</v>
      </c>
      <c r="H351" s="56">
        <v>1057</v>
      </c>
    </row>
    <row r="352" spans="1:8" x14ac:dyDescent="0.2">
      <c r="A352" s="54" t="s">
        <v>3204</v>
      </c>
      <c r="B352" s="54" t="s">
        <v>3218</v>
      </c>
      <c r="C352" s="54" t="s">
        <v>3219</v>
      </c>
      <c r="D352" s="54" t="s">
        <v>3220</v>
      </c>
      <c r="E352" s="59">
        <v>25.14</v>
      </c>
      <c r="F352" s="54" t="s">
        <v>3221</v>
      </c>
      <c r="G352" s="54" t="s">
        <v>630</v>
      </c>
      <c r="H352" s="56">
        <v>1058</v>
      </c>
    </row>
    <row r="353" spans="1:8" x14ac:dyDescent="0.2">
      <c r="A353" s="54" t="s">
        <v>3204</v>
      </c>
      <c r="B353" s="54" t="s">
        <v>1430</v>
      </c>
      <c r="C353" s="54" t="s">
        <v>3222</v>
      </c>
      <c r="D353" s="54" t="s">
        <v>3223</v>
      </c>
      <c r="E353" s="59">
        <v>22.3</v>
      </c>
      <c r="F353" s="54" t="s">
        <v>3224</v>
      </c>
      <c r="G353" s="54" t="s">
        <v>630</v>
      </c>
      <c r="H353" s="56">
        <v>1059</v>
      </c>
    </row>
    <row r="354" spans="1:8" x14ac:dyDescent="0.2">
      <c r="A354" s="54" t="s">
        <v>3204</v>
      </c>
      <c r="B354" s="54" t="s">
        <v>3225</v>
      </c>
      <c r="C354" s="54" t="s">
        <v>3226</v>
      </c>
      <c r="D354" s="54" t="s">
        <v>1245</v>
      </c>
      <c r="E354" s="59">
        <v>6.35</v>
      </c>
      <c r="F354" s="54" t="s">
        <v>1244</v>
      </c>
      <c r="G354" s="54" t="s">
        <v>630</v>
      </c>
      <c r="H354" s="60">
        <v>1060</v>
      </c>
    </row>
    <row r="355" spans="1:8" x14ac:dyDescent="0.2">
      <c r="A355" s="54" t="s">
        <v>3227</v>
      </c>
      <c r="B355" s="54" t="s">
        <v>3228</v>
      </c>
      <c r="C355" s="54" t="s">
        <v>3229</v>
      </c>
      <c r="D355" s="54" t="s">
        <v>794</v>
      </c>
      <c r="E355" s="59">
        <v>1.88</v>
      </c>
      <c r="F355" s="54" t="s">
        <v>793</v>
      </c>
      <c r="G355" s="54" t="s">
        <v>630</v>
      </c>
      <c r="H355" s="56">
        <v>1082</v>
      </c>
    </row>
    <row r="356" spans="1:8" x14ac:dyDescent="0.2">
      <c r="A356" s="54" t="s">
        <v>3227</v>
      </c>
      <c r="B356" s="54" t="s">
        <v>3230</v>
      </c>
      <c r="C356" s="54" t="s">
        <v>3231</v>
      </c>
      <c r="D356" s="54" t="s">
        <v>882</v>
      </c>
      <c r="E356" s="59">
        <v>7.79</v>
      </c>
      <c r="F356" s="54" t="s">
        <v>1292</v>
      </c>
      <c r="G356" s="54" t="s">
        <v>630</v>
      </c>
      <c r="H356" s="56">
        <v>1083</v>
      </c>
    </row>
    <row r="357" spans="1:8" x14ac:dyDescent="0.2">
      <c r="A357" s="54" t="s">
        <v>3227</v>
      </c>
      <c r="B357" s="54" t="s">
        <v>3232</v>
      </c>
      <c r="C357" s="54" t="s">
        <v>3233</v>
      </c>
      <c r="D357" s="54" t="s">
        <v>999</v>
      </c>
      <c r="E357" s="59">
        <v>7.6</v>
      </c>
      <c r="F357" s="54" t="s">
        <v>998</v>
      </c>
      <c r="G357" s="54" t="s">
        <v>630</v>
      </c>
      <c r="H357" s="56">
        <v>1084</v>
      </c>
    </row>
    <row r="358" spans="1:8" x14ac:dyDescent="0.2">
      <c r="A358" s="54" t="s">
        <v>3227</v>
      </c>
      <c r="B358" s="54" t="s">
        <v>3234</v>
      </c>
      <c r="C358" s="54" t="s">
        <v>3235</v>
      </c>
      <c r="D358" s="54" t="s">
        <v>3236</v>
      </c>
      <c r="E358" s="59">
        <v>9.7899999999999991</v>
      </c>
      <c r="F358" s="54" t="s">
        <v>3237</v>
      </c>
      <c r="G358" s="54" t="s">
        <v>630</v>
      </c>
      <c r="H358" s="56">
        <v>1085</v>
      </c>
    </row>
    <row r="359" spans="1:8" x14ac:dyDescent="0.2">
      <c r="A359" s="54" t="s">
        <v>3227</v>
      </c>
      <c r="B359" s="54" t="s">
        <v>3238</v>
      </c>
      <c r="C359" s="54" t="s">
        <v>3239</v>
      </c>
      <c r="D359" s="54" t="s">
        <v>1357</v>
      </c>
      <c r="E359" s="59">
        <v>98.45</v>
      </c>
      <c r="F359" s="54" t="s">
        <v>1356</v>
      </c>
      <c r="G359" s="54" t="s">
        <v>630</v>
      </c>
      <c r="H359" s="56">
        <v>1086</v>
      </c>
    </row>
    <row r="360" spans="1:8" x14ac:dyDescent="0.2">
      <c r="A360" s="54" t="s">
        <v>3227</v>
      </c>
      <c r="B360" s="54" t="s">
        <v>3240</v>
      </c>
      <c r="C360" s="54" t="s">
        <v>3241</v>
      </c>
      <c r="D360" s="54" t="s">
        <v>1567</v>
      </c>
      <c r="E360" s="59">
        <v>13.48</v>
      </c>
      <c r="F360" s="54" t="s">
        <v>651</v>
      </c>
      <c r="G360" s="54" t="s">
        <v>630</v>
      </c>
      <c r="H360" s="56">
        <v>1087</v>
      </c>
    </row>
    <row r="361" spans="1:8" x14ac:dyDescent="0.2">
      <c r="A361" s="54" t="s">
        <v>3227</v>
      </c>
      <c r="B361" s="54" t="s">
        <v>3242</v>
      </c>
      <c r="C361" s="54" t="s">
        <v>3243</v>
      </c>
      <c r="D361" s="54" t="s">
        <v>745</v>
      </c>
      <c r="E361" s="59">
        <v>5.28</v>
      </c>
      <c r="F361" s="54" t="s">
        <v>744</v>
      </c>
      <c r="G361" s="54" t="s">
        <v>630</v>
      </c>
      <c r="H361" s="56">
        <v>1088</v>
      </c>
    </row>
    <row r="362" spans="1:8" x14ac:dyDescent="0.2">
      <c r="A362" s="54" t="s">
        <v>3227</v>
      </c>
      <c r="B362" s="54" t="s">
        <v>3244</v>
      </c>
      <c r="C362" s="54" t="s">
        <v>3245</v>
      </c>
      <c r="D362" s="54" t="s">
        <v>1263</v>
      </c>
      <c r="E362" s="59">
        <v>2.52</v>
      </c>
      <c r="F362" s="54" t="s">
        <v>1262</v>
      </c>
      <c r="G362" s="54" t="s">
        <v>630</v>
      </c>
      <c r="H362" s="56">
        <v>1089</v>
      </c>
    </row>
    <row r="363" spans="1:8" x14ac:dyDescent="0.2">
      <c r="A363" s="54" t="s">
        <v>3227</v>
      </c>
      <c r="B363" s="54" t="s">
        <v>3246</v>
      </c>
      <c r="C363" s="54" t="s">
        <v>3247</v>
      </c>
      <c r="D363" s="54" t="s">
        <v>1475</v>
      </c>
      <c r="E363" s="59">
        <v>2.64</v>
      </c>
      <c r="F363" s="54" t="s">
        <v>1474</v>
      </c>
      <c r="G363" s="54" t="s">
        <v>630</v>
      </c>
      <c r="H363" s="56">
        <v>1090</v>
      </c>
    </row>
    <row r="364" spans="1:8" x14ac:dyDescent="0.2">
      <c r="A364" s="54" t="s">
        <v>3227</v>
      </c>
      <c r="B364" s="54" t="s">
        <v>3248</v>
      </c>
      <c r="C364" s="54" t="s">
        <v>3249</v>
      </c>
      <c r="D364" s="54" t="s">
        <v>843</v>
      </c>
      <c r="E364" s="59">
        <v>38.39</v>
      </c>
      <c r="F364" s="54" t="s">
        <v>842</v>
      </c>
      <c r="G364" s="54" t="s">
        <v>630</v>
      </c>
      <c r="H364" s="56">
        <v>1091</v>
      </c>
    </row>
    <row r="365" spans="1:8" x14ac:dyDescent="0.2">
      <c r="A365" s="54" t="s">
        <v>3227</v>
      </c>
      <c r="B365" s="54" t="s">
        <v>3250</v>
      </c>
      <c r="C365" s="54" t="s">
        <v>3251</v>
      </c>
      <c r="D365" s="54" t="s">
        <v>922</v>
      </c>
      <c r="E365" s="59">
        <v>6</v>
      </c>
      <c r="F365" s="54" t="s">
        <v>921</v>
      </c>
      <c r="G365" s="54" t="s">
        <v>630</v>
      </c>
      <c r="H365" s="56">
        <v>1092</v>
      </c>
    </row>
    <row r="366" spans="1:8" x14ac:dyDescent="0.2">
      <c r="A366" s="54" t="s">
        <v>3227</v>
      </c>
      <c r="B366" s="54" t="s">
        <v>1386</v>
      </c>
      <c r="C366" s="54" t="s">
        <v>3252</v>
      </c>
      <c r="D366" s="54" t="s">
        <v>654</v>
      </c>
      <c r="E366" s="59">
        <v>9.26</v>
      </c>
      <c r="F366" s="54" t="s">
        <v>653</v>
      </c>
      <c r="G366" s="54" t="s">
        <v>630</v>
      </c>
      <c r="H366" s="56">
        <v>1093</v>
      </c>
    </row>
    <row r="367" spans="1:8" x14ac:dyDescent="0.2">
      <c r="A367" s="54"/>
      <c r="B367" s="54"/>
      <c r="C367" s="54"/>
      <c r="D367" s="62" t="s">
        <v>3568</v>
      </c>
      <c r="E367" s="25">
        <f>SUM(E288:E366)</f>
        <v>699.94</v>
      </c>
      <c r="F367" s="54"/>
      <c r="G367" s="54"/>
      <c r="H367" s="56"/>
    </row>
    <row r="368" spans="1:8" x14ac:dyDescent="0.2">
      <c r="A368" s="54"/>
      <c r="B368" s="54"/>
      <c r="C368" s="54"/>
      <c r="D368" s="54"/>
      <c r="E368" s="59"/>
      <c r="F368" s="54"/>
      <c r="G368" s="54"/>
      <c r="H368" s="56"/>
    </row>
    <row r="369" spans="1:8" x14ac:dyDescent="0.2">
      <c r="A369" s="54" t="s">
        <v>3253</v>
      </c>
      <c r="B369" s="54" t="s">
        <v>3254</v>
      </c>
      <c r="C369" s="54" t="s">
        <v>3255</v>
      </c>
      <c r="D369" s="54" t="s">
        <v>764</v>
      </c>
      <c r="E369" s="59">
        <v>12.23</v>
      </c>
      <c r="F369" s="54" t="s">
        <v>763</v>
      </c>
      <c r="G369" s="54" t="s">
        <v>630</v>
      </c>
      <c r="H369" s="56">
        <v>1119</v>
      </c>
    </row>
    <row r="370" spans="1:8" x14ac:dyDescent="0.2">
      <c r="A370" s="54" t="s">
        <v>3253</v>
      </c>
      <c r="B370" s="54" t="s">
        <v>3256</v>
      </c>
      <c r="C370" s="54" t="s">
        <v>3257</v>
      </c>
      <c r="D370" s="54" t="s">
        <v>1138</v>
      </c>
      <c r="E370" s="59">
        <v>28.98</v>
      </c>
      <c r="F370" s="54" t="s">
        <v>1137</v>
      </c>
      <c r="G370" s="54" t="s">
        <v>630</v>
      </c>
      <c r="H370" s="56">
        <v>1120</v>
      </c>
    </row>
    <row r="371" spans="1:8" x14ac:dyDescent="0.2">
      <c r="A371" s="54" t="s">
        <v>3253</v>
      </c>
      <c r="B371" s="54" t="s">
        <v>3258</v>
      </c>
      <c r="C371" s="54" t="s">
        <v>3259</v>
      </c>
      <c r="D371" s="54" t="s">
        <v>1331</v>
      </c>
      <c r="E371" s="59">
        <v>5.04</v>
      </c>
      <c r="F371" s="54" t="s">
        <v>1330</v>
      </c>
      <c r="G371" s="54" t="s">
        <v>630</v>
      </c>
      <c r="H371" s="56">
        <v>1121</v>
      </c>
    </row>
    <row r="372" spans="1:8" x14ac:dyDescent="0.2">
      <c r="A372" s="54" t="s">
        <v>3253</v>
      </c>
      <c r="B372" s="54" t="s">
        <v>1295</v>
      </c>
      <c r="C372" s="54" t="s">
        <v>3260</v>
      </c>
      <c r="D372" s="54" t="s">
        <v>873</v>
      </c>
      <c r="E372" s="59">
        <v>5.31</v>
      </c>
      <c r="F372" s="54" t="s">
        <v>872</v>
      </c>
      <c r="G372" s="54" t="s">
        <v>630</v>
      </c>
      <c r="H372" s="56">
        <v>1122</v>
      </c>
    </row>
    <row r="373" spans="1:8" x14ac:dyDescent="0.2">
      <c r="A373" s="54" t="s">
        <v>3253</v>
      </c>
      <c r="B373" s="54" t="s">
        <v>3261</v>
      </c>
      <c r="C373" s="54" t="s">
        <v>3262</v>
      </c>
      <c r="D373" s="54" t="s">
        <v>792</v>
      </c>
      <c r="E373" s="59">
        <v>5.04</v>
      </c>
      <c r="F373" s="54" t="s">
        <v>791</v>
      </c>
      <c r="G373" s="54" t="s">
        <v>630</v>
      </c>
      <c r="H373" s="56">
        <v>1123</v>
      </c>
    </row>
    <row r="374" spans="1:8" x14ac:dyDescent="0.2">
      <c r="A374" s="54" t="s">
        <v>3263</v>
      </c>
      <c r="B374" s="54" t="s">
        <v>3264</v>
      </c>
      <c r="C374" s="54" t="s">
        <v>3265</v>
      </c>
      <c r="D374" s="54" t="s">
        <v>679</v>
      </c>
      <c r="E374" s="59">
        <v>5.04</v>
      </c>
      <c r="F374" s="54" t="s">
        <v>678</v>
      </c>
      <c r="G374" s="54" t="s">
        <v>630</v>
      </c>
      <c r="H374" s="56">
        <v>1126</v>
      </c>
    </row>
    <row r="375" spans="1:8" x14ac:dyDescent="0.2">
      <c r="A375" s="54" t="s">
        <v>3263</v>
      </c>
      <c r="B375" s="54" t="s">
        <v>3266</v>
      </c>
      <c r="C375" s="54" t="s">
        <v>3267</v>
      </c>
      <c r="D375" s="54" t="s">
        <v>780</v>
      </c>
      <c r="E375" s="59">
        <v>4.6500000000000004</v>
      </c>
      <c r="F375" s="54" t="s">
        <v>1458</v>
      </c>
      <c r="G375" s="54" t="s">
        <v>630</v>
      </c>
      <c r="H375" s="56">
        <v>1127</v>
      </c>
    </row>
    <row r="376" spans="1:8" x14ac:dyDescent="0.2">
      <c r="A376" s="54" t="s">
        <v>3263</v>
      </c>
      <c r="B376" s="54" t="s">
        <v>1459</v>
      </c>
      <c r="C376" s="54" t="s">
        <v>3268</v>
      </c>
      <c r="D376" s="54" t="s">
        <v>1493</v>
      </c>
      <c r="E376" s="59">
        <v>19.43</v>
      </c>
      <c r="F376" s="54" t="s">
        <v>1492</v>
      </c>
      <c r="G376" s="54" t="s">
        <v>630</v>
      </c>
      <c r="H376" s="56">
        <v>1128</v>
      </c>
    </row>
    <row r="377" spans="1:8" x14ac:dyDescent="0.2">
      <c r="A377" s="54" t="s">
        <v>3263</v>
      </c>
      <c r="B377" s="54" t="s">
        <v>3269</v>
      </c>
      <c r="C377" s="54" t="s">
        <v>3270</v>
      </c>
      <c r="D377" s="54" t="s">
        <v>1319</v>
      </c>
      <c r="E377" s="59">
        <v>6.32</v>
      </c>
      <c r="F377" s="54" t="s">
        <v>1318</v>
      </c>
      <c r="G377" s="54" t="s">
        <v>630</v>
      </c>
      <c r="H377" s="56">
        <v>1129</v>
      </c>
    </row>
    <row r="378" spans="1:8" x14ac:dyDescent="0.2">
      <c r="A378" s="54" t="s">
        <v>3263</v>
      </c>
      <c r="B378" s="54" t="s">
        <v>3271</v>
      </c>
      <c r="C378" s="54" t="s">
        <v>3272</v>
      </c>
      <c r="D378" s="54" t="s">
        <v>717</v>
      </c>
      <c r="E378" s="59">
        <v>1.68</v>
      </c>
      <c r="F378" s="54" t="s">
        <v>716</v>
      </c>
      <c r="G378" s="54" t="s">
        <v>630</v>
      </c>
      <c r="H378" s="56">
        <v>1130</v>
      </c>
    </row>
    <row r="379" spans="1:8" x14ac:dyDescent="0.2">
      <c r="A379" s="54" t="s">
        <v>3263</v>
      </c>
      <c r="B379" s="54" t="s">
        <v>3273</v>
      </c>
      <c r="C379" s="54" t="s">
        <v>3274</v>
      </c>
      <c r="D379" s="54" t="s">
        <v>863</v>
      </c>
      <c r="E379" s="59">
        <v>5.05</v>
      </c>
      <c r="F379" s="54" t="s">
        <v>862</v>
      </c>
      <c r="G379" s="54" t="s">
        <v>630</v>
      </c>
      <c r="H379" s="56">
        <v>1131</v>
      </c>
    </row>
    <row r="380" spans="1:8" x14ac:dyDescent="0.2">
      <c r="A380" s="54" t="s">
        <v>3263</v>
      </c>
      <c r="B380" s="54" t="s">
        <v>3275</v>
      </c>
      <c r="C380" s="54" t="s">
        <v>3276</v>
      </c>
      <c r="D380" s="54" t="s">
        <v>1201</v>
      </c>
      <c r="E380" s="59">
        <v>17.73</v>
      </c>
      <c r="F380" s="54" t="s">
        <v>3277</v>
      </c>
      <c r="G380" s="54" t="s">
        <v>630</v>
      </c>
      <c r="H380" s="56">
        <v>1132</v>
      </c>
    </row>
    <row r="381" spans="1:8" x14ac:dyDescent="0.2">
      <c r="A381" s="54" t="s">
        <v>3263</v>
      </c>
      <c r="B381" s="54" t="s">
        <v>3278</v>
      </c>
      <c r="C381" s="54" t="s">
        <v>3279</v>
      </c>
      <c r="D381" s="54" t="s">
        <v>658</v>
      </c>
      <c r="E381" s="59">
        <v>1.68</v>
      </c>
      <c r="F381" s="54" t="s">
        <v>657</v>
      </c>
      <c r="G381" s="54" t="s">
        <v>630</v>
      </c>
      <c r="H381" s="56">
        <v>1133</v>
      </c>
    </row>
    <row r="382" spans="1:8" x14ac:dyDescent="0.2">
      <c r="A382" s="54" t="s">
        <v>3280</v>
      </c>
      <c r="B382" s="54" t="s">
        <v>3281</v>
      </c>
      <c r="C382" s="54" t="s">
        <v>3282</v>
      </c>
      <c r="D382" s="54" t="s">
        <v>1042</v>
      </c>
      <c r="E382" s="59">
        <v>5.16</v>
      </c>
      <c r="F382" s="54" t="s">
        <v>1041</v>
      </c>
      <c r="G382" s="54" t="s">
        <v>630</v>
      </c>
      <c r="H382" s="56">
        <v>1134</v>
      </c>
    </row>
    <row r="383" spans="1:8" x14ac:dyDescent="0.2">
      <c r="A383" s="54" t="s">
        <v>3280</v>
      </c>
      <c r="B383" s="54" t="s">
        <v>3283</v>
      </c>
      <c r="C383" s="54" t="s">
        <v>3284</v>
      </c>
      <c r="D383" s="54" t="s">
        <v>1219</v>
      </c>
      <c r="E383" s="59">
        <v>3.56</v>
      </c>
      <c r="F383" s="54" t="s">
        <v>1218</v>
      </c>
      <c r="G383" s="54" t="s">
        <v>630</v>
      </c>
      <c r="H383" s="56">
        <v>1135</v>
      </c>
    </row>
    <row r="384" spans="1:8" x14ac:dyDescent="0.2">
      <c r="A384" s="54" t="s">
        <v>3280</v>
      </c>
      <c r="B384" s="54" t="s">
        <v>3285</v>
      </c>
      <c r="C384" s="54" t="s">
        <v>3286</v>
      </c>
      <c r="D384" s="54" t="s">
        <v>702</v>
      </c>
      <c r="E384" s="59">
        <v>4.07</v>
      </c>
      <c r="F384" s="54" t="s">
        <v>701</v>
      </c>
      <c r="G384" s="54" t="s">
        <v>630</v>
      </c>
      <c r="H384" s="56">
        <v>1136</v>
      </c>
    </row>
    <row r="385" spans="1:8" x14ac:dyDescent="0.2">
      <c r="A385" s="54" t="s">
        <v>3280</v>
      </c>
      <c r="B385" s="54" t="s">
        <v>1411</v>
      </c>
      <c r="C385" s="54" t="s">
        <v>3287</v>
      </c>
      <c r="D385" s="54" t="s">
        <v>839</v>
      </c>
      <c r="E385" s="59">
        <v>48.82</v>
      </c>
      <c r="F385" s="54" t="s">
        <v>838</v>
      </c>
      <c r="G385" s="54" t="s">
        <v>630</v>
      </c>
      <c r="H385" s="56">
        <v>1137</v>
      </c>
    </row>
    <row r="386" spans="1:8" x14ac:dyDescent="0.2">
      <c r="A386" s="54" t="s">
        <v>3280</v>
      </c>
      <c r="B386" s="54" t="s">
        <v>3288</v>
      </c>
      <c r="C386" s="54" t="s">
        <v>3289</v>
      </c>
      <c r="D386" s="54" t="s">
        <v>1369</v>
      </c>
      <c r="E386" s="59">
        <v>5.12</v>
      </c>
      <c r="F386" s="54" t="s">
        <v>1368</v>
      </c>
      <c r="G386" s="54" t="s">
        <v>630</v>
      </c>
      <c r="H386" s="56">
        <v>1138</v>
      </c>
    </row>
    <row r="387" spans="1:8" x14ac:dyDescent="0.2">
      <c r="A387" s="54" t="s">
        <v>3280</v>
      </c>
      <c r="B387" s="54" t="s">
        <v>3290</v>
      </c>
      <c r="C387" s="54" t="s">
        <v>3291</v>
      </c>
      <c r="D387" s="54" t="s">
        <v>1148</v>
      </c>
      <c r="E387" s="59">
        <v>16.059999999999999</v>
      </c>
      <c r="F387" s="54" t="s">
        <v>1147</v>
      </c>
      <c r="G387" s="54" t="s">
        <v>630</v>
      </c>
      <c r="H387" s="56">
        <v>1139</v>
      </c>
    </row>
    <row r="388" spans="1:8" x14ac:dyDescent="0.2">
      <c r="A388" s="54" t="s">
        <v>3280</v>
      </c>
      <c r="B388" s="54" t="s">
        <v>3292</v>
      </c>
      <c r="C388" s="54" t="s">
        <v>3293</v>
      </c>
      <c r="D388" s="54" t="s">
        <v>997</v>
      </c>
      <c r="E388" s="59">
        <v>1.68</v>
      </c>
      <c r="F388" s="54" t="s">
        <v>996</v>
      </c>
      <c r="G388" s="54" t="s">
        <v>630</v>
      </c>
      <c r="H388" s="56">
        <v>1140</v>
      </c>
    </row>
    <row r="389" spans="1:8" x14ac:dyDescent="0.2">
      <c r="A389" s="54" t="s">
        <v>3280</v>
      </c>
      <c r="B389" s="54" t="s">
        <v>3294</v>
      </c>
      <c r="C389" s="54" t="s">
        <v>3295</v>
      </c>
      <c r="D389" s="54" t="s">
        <v>1283</v>
      </c>
      <c r="E389" s="59">
        <v>5.34</v>
      </c>
      <c r="F389" s="54" t="s">
        <v>1282</v>
      </c>
      <c r="G389" s="54" t="s">
        <v>630</v>
      </c>
      <c r="H389" s="56">
        <v>1141</v>
      </c>
    </row>
    <row r="390" spans="1:8" x14ac:dyDescent="0.2">
      <c r="A390" s="54" t="s">
        <v>3280</v>
      </c>
      <c r="B390" s="54" t="s">
        <v>3296</v>
      </c>
      <c r="C390" s="54" t="s">
        <v>3297</v>
      </c>
      <c r="D390" s="54" t="s">
        <v>1367</v>
      </c>
      <c r="E390" s="59">
        <v>6.11</v>
      </c>
      <c r="F390" s="54" t="s">
        <v>1366</v>
      </c>
      <c r="G390" s="54" t="s">
        <v>630</v>
      </c>
      <c r="H390" s="56">
        <v>1142</v>
      </c>
    </row>
    <row r="391" spans="1:8" x14ac:dyDescent="0.2">
      <c r="A391" s="54" t="s">
        <v>3280</v>
      </c>
      <c r="B391" s="54" t="s">
        <v>3298</v>
      </c>
      <c r="C391" s="54" t="s">
        <v>3299</v>
      </c>
      <c r="D391" s="54" t="s">
        <v>1479</v>
      </c>
      <c r="E391" s="59">
        <v>5.43</v>
      </c>
      <c r="F391" s="54" t="s">
        <v>1478</v>
      </c>
      <c r="G391" s="54" t="s">
        <v>630</v>
      </c>
      <c r="H391" s="56">
        <v>1143</v>
      </c>
    </row>
    <row r="392" spans="1:8" x14ac:dyDescent="0.2">
      <c r="A392" s="54" t="s">
        <v>3280</v>
      </c>
      <c r="B392" s="54" t="s">
        <v>3300</v>
      </c>
      <c r="C392" s="54" t="s">
        <v>3301</v>
      </c>
      <c r="D392" s="54" t="s">
        <v>1294</v>
      </c>
      <c r="E392" s="59">
        <v>6.29</v>
      </c>
      <c r="F392" s="54" t="s">
        <v>1293</v>
      </c>
      <c r="G392" s="54" t="s">
        <v>630</v>
      </c>
      <c r="H392" s="56">
        <v>1144</v>
      </c>
    </row>
    <row r="393" spans="1:8" x14ac:dyDescent="0.2">
      <c r="A393" s="54" t="s">
        <v>3302</v>
      </c>
      <c r="B393" s="54" t="s">
        <v>3303</v>
      </c>
      <c r="C393" s="54" t="s">
        <v>3304</v>
      </c>
      <c r="D393" s="54" t="s">
        <v>1152</v>
      </c>
      <c r="E393" s="59">
        <v>1.71</v>
      </c>
      <c r="F393" s="54" t="s">
        <v>1151</v>
      </c>
      <c r="G393" s="54" t="s">
        <v>630</v>
      </c>
      <c r="H393" s="56">
        <v>1171</v>
      </c>
    </row>
    <row r="394" spans="1:8" x14ac:dyDescent="0.2">
      <c r="A394" s="54" t="s">
        <v>3302</v>
      </c>
      <c r="B394" s="54" t="s">
        <v>3305</v>
      </c>
      <c r="C394" s="54" t="s">
        <v>3306</v>
      </c>
      <c r="D394" s="54" t="s">
        <v>648</v>
      </c>
      <c r="E394" s="59">
        <v>5.45</v>
      </c>
      <c r="F394" s="54" t="s">
        <v>647</v>
      </c>
      <c r="G394" s="54" t="s">
        <v>630</v>
      </c>
      <c r="H394" s="56">
        <v>1172</v>
      </c>
    </row>
    <row r="395" spans="1:8" x14ac:dyDescent="0.2">
      <c r="A395" s="54" t="s">
        <v>3302</v>
      </c>
      <c r="B395" s="54" t="s">
        <v>3307</v>
      </c>
      <c r="C395" s="54" t="s">
        <v>3308</v>
      </c>
      <c r="D395" s="54" t="s">
        <v>1471</v>
      </c>
      <c r="E395" s="59">
        <v>6.73</v>
      </c>
      <c r="F395" s="54" t="s">
        <v>1469</v>
      </c>
      <c r="G395" s="54" t="s">
        <v>630</v>
      </c>
      <c r="H395" s="56">
        <v>1173</v>
      </c>
    </row>
    <row r="396" spans="1:8" x14ac:dyDescent="0.2">
      <c r="A396" s="54" t="s">
        <v>3302</v>
      </c>
      <c r="B396" s="54" t="s">
        <v>3309</v>
      </c>
      <c r="C396" s="54" t="s">
        <v>3310</v>
      </c>
      <c r="D396" s="54" t="s">
        <v>1470</v>
      </c>
      <c r="E396" s="59">
        <v>44.03</v>
      </c>
      <c r="F396" s="54" t="s">
        <v>1469</v>
      </c>
      <c r="G396" s="54" t="s">
        <v>630</v>
      </c>
      <c r="H396" s="56">
        <v>1174</v>
      </c>
    </row>
    <row r="397" spans="1:8" x14ac:dyDescent="0.2">
      <c r="A397" s="54" t="s">
        <v>3302</v>
      </c>
      <c r="B397" s="54" t="s">
        <v>3311</v>
      </c>
      <c r="C397" s="54" t="s">
        <v>3312</v>
      </c>
      <c r="D397" s="54" t="s">
        <v>3313</v>
      </c>
      <c r="E397" s="59">
        <v>0.19</v>
      </c>
      <c r="F397" s="54" t="s">
        <v>3314</v>
      </c>
      <c r="G397" s="54" t="s">
        <v>630</v>
      </c>
      <c r="H397" s="56">
        <v>1175</v>
      </c>
    </row>
    <row r="398" spans="1:8" x14ac:dyDescent="0.2">
      <c r="A398" s="54" t="s">
        <v>3302</v>
      </c>
      <c r="B398" s="54" t="s">
        <v>3315</v>
      </c>
      <c r="C398" s="54" t="s">
        <v>3316</v>
      </c>
      <c r="D398" s="54" t="s">
        <v>1581</v>
      </c>
      <c r="E398" s="59">
        <v>2.71</v>
      </c>
      <c r="F398" s="54" t="s">
        <v>1582</v>
      </c>
      <c r="G398" s="54" t="s">
        <v>630</v>
      </c>
      <c r="H398" s="56">
        <v>1176</v>
      </c>
    </row>
    <row r="399" spans="1:8" x14ac:dyDescent="0.2">
      <c r="A399" s="54" t="s">
        <v>3302</v>
      </c>
      <c r="B399" s="54" t="s">
        <v>3317</v>
      </c>
      <c r="C399" s="54" t="s">
        <v>3318</v>
      </c>
      <c r="D399" s="54" t="s">
        <v>1016</v>
      </c>
      <c r="E399" s="59">
        <v>1.68</v>
      </c>
      <c r="F399" s="54" t="s">
        <v>1015</v>
      </c>
      <c r="G399" s="54" t="s">
        <v>630</v>
      </c>
      <c r="H399" s="56">
        <v>1177</v>
      </c>
    </row>
    <row r="400" spans="1:8" x14ac:dyDescent="0.2">
      <c r="A400" s="54" t="s">
        <v>3302</v>
      </c>
      <c r="B400" s="54" t="s">
        <v>3319</v>
      </c>
      <c r="C400" s="54" t="s">
        <v>3320</v>
      </c>
      <c r="D400" s="54" t="s">
        <v>901</v>
      </c>
      <c r="E400" s="59">
        <v>4.28</v>
      </c>
      <c r="F400" s="54" t="s">
        <v>900</v>
      </c>
      <c r="G400" s="54" t="s">
        <v>630</v>
      </c>
      <c r="H400" s="56">
        <v>1178</v>
      </c>
    </row>
    <row r="401" spans="1:8" x14ac:dyDescent="0.2">
      <c r="A401" s="54" t="s">
        <v>3302</v>
      </c>
      <c r="B401" s="54" t="s">
        <v>973</v>
      </c>
      <c r="C401" s="54" t="s">
        <v>3321</v>
      </c>
      <c r="D401" s="54" t="s">
        <v>1454</v>
      </c>
      <c r="E401" s="59">
        <v>16.760000000000002</v>
      </c>
      <c r="F401" s="54" t="s">
        <v>1453</v>
      </c>
      <c r="G401" s="54" t="s">
        <v>630</v>
      </c>
      <c r="H401" s="56">
        <v>1179</v>
      </c>
    </row>
    <row r="402" spans="1:8" x14ac:dyDescent="0.2">
      <c r="A402" s="54" t="s">
        <v>3302</v>
      </c>
      <c r="B402" s="54" t="s">
        <v>3322</v>
      </c>
      <c r="C402" s="54" t="s">
        <v>3323</v>
      </c>
      <c r="D402" s="54" t="s">
        <v>1176</v>
      </c>
      <c r="E402" s="59">
        <v>7.33</v>
      </c>
      <c r="F402" s="54" t="s">
        <v>1175</v>
      </c>
      <c r="G402" s="54" t="s">
        <v>630</v>
      </c>
      <c r="H402" s="56">
        <v>1180</v>
      </c>
    </row>
    <row r="403" spans="1:8" x14ac:dyDescent="0.2">
      <c r="A403" s="54" t="s">
        <v>3302</v>
      </c>
      <c r="B403" s="54" t="s">
        <v>3324</v>
      </c>
      <c r="C403" s="54" t="s">
        <v>3325</v>
      </c>
      <c r="D403" s="54" t="s">
        <v>1156</v>
      </c>
      <c r="E403" s="59">
        <v>25.15</v>
      </c>
      <c r="F403" s="54" t="s">
        <v>1155</v>
      </c>
      <c r="G403" s="54" t="s">
        <v>630</v>
      </c>
      <c r="H403" s="56">
        <v>1181</v>
      </c>
    </row>
    <row r="404" spans="1:8" x14ac:dyDescent="0.2">
      <c r="A404" s="54" t="s">
        <v>3302</v>
      </c>
      <c r="B404" s="54" t="s">
        <v>3326</v>
      </c>
      <c r="C404" s="54" t="s">
        <v>3327</v>
      </c>
      <c r="D404" s="54" t="s">
        <v>741</v>
      </c>
      <c r="E404" s="59">
        <v>1.68</v>
      </c>
      <c r="F404" s="54" t="s">
        <v>740</v>
      </c>
      <c r="G404" s="54" t="s">
        <v>630</v>
      </c>
      <c r="H404" s="56">
        <v>1182</v>
      </c>
    </row>
    <row r="405" spans="1:8" x14ac:dyDescent="0.2">
      <c r="A405" s="54" t="s">
        <v>3302</v>
      </c>
      <c r="B405" s="54" t="s">
        <v>3328</v>
      </c>
      <c r="C405" s="54" t="s">
        <v>3329</v>
      </c>
      <c r="D405" s="54" t="s">
        <v>1416</v>
      </c>
      <c r="E405" s="59">
        <v>17.34</v>
      </c>
      <c r="F405" s="54" t="s">
        <v>1415</v>
      </c>
      <c r="G405" s="54" t="s">
        <v>630</v>
      </c>
      <c r="H405" s="56">
        <v>1183</v>
      </c>
    </row>
    <row r="406" spans="1:8" x14ac:dyDescent="0.2">
      <c r="A406" s="54" t="s">
        <v>3302</v>
      </c>
      <c r="B406" s="54" t="s">
        <v>3330</v>
      </c>
      <c r="C406" s="54" t="s">
        <v>3331</v>
      </c>
      <c r="D406" s="54" t="s">
        <v>1515</v>
      </c>
      <c r="E406" s="59">
        <v>20.440000000000001</v>
      </c>
      <c r="F406" s="54" t="s">
        <v>1514</v>
      </c>
      <c r="G406" s="54" t="s">
        <v>630</v>
      </c>
      <c r="H406" s="56">
        <v>1184</v>
      </c>
    </row>
    <row r="407" spans="1:8" x14ac:dyDescent="0.2">
      <c r="A407" s="54" t="s">
        <v>3302</v>
      </c>
      <c r="B407" s="54" t="s">
        <v>3332</v>
      </c>
      <c r="C407" s="54" t="s">
        <v>3333</v>
      </c>
      <c r="D407" s="54" t="s">
        <v>1045</v>
      </c>
      <c r="E407" s="59">
        <v>2.13</v>
      </c>
      <c r="F407" s="54" t="s">
        <v>1044</v>
      </c>
      <c r="G407" s="54" t="s">
        <v>630</v>
      </c>
      <c r="H407" s="56">
        <v>1187</v>
      </c>
    </row>
    <row r="408" spans="1:8" x14ac:dyDescent="0.2">
      <c r="A408" s="54" t="s">
        <v>3302</v>
      </c>
      <c r="B408" s="54" t="s">
        <v>3334</v>
      </c>
      <c r="C408" s="54" t="s">
        <v>3335</v>
      </c>
      <c r="D408" s="54" t="s">
        <v>1193</v>
      </c>
      <c r="E408" s="59">
        <v>5.04</v>
      </c>
      <c r="F408" s="54" t="s">
        <v>1192</v>
      </c>
      <c r="G408" s="54" t="s">
        <v>630</v>
      </c>
      <c r="H408" s="56">
        <v>1188</v>
      </c>
    </row>
    <row r="409" spans="1:8" x14ac:dyDescent="0.2">
      <c r="A409" s="54" t="s">
        <v>3302</v>
      </c>
      <c r="B409" s="54" t="s">
        <v>3336</v>
      </c>
      <c r="C409" s="54" t="s">
        <v>3337</v>
      </c>
      <c r="D409" s="54" t="s">
        <v>675</v>
      </c>
      <c r="E409" s="59">
        <v>8.3800000000000008</v>
      </c>
      <c r="F409" s="54" t="s">
        <v>674</v>
      </c>
      <c r="G409" s="54" t="s">
        <v>630</v>
      </c>
      <c r="H409" s="56">
        <v>1189</v>
      </c>
    </row>
    <row r="410" spans="1:8" x14ac:dyDescent="0.2">
      <c r="A410" s="54" t="s">
        <v>3302</v>
      </c>
      <c r="B410" s="54" t="s">
        <v>3338</v>
      </c>
      <c r="C410" s="54" t="s">
        <v>3339</v>
      </c>
      <c r="D410" s="54" t="s">
        <v>673</v>
      </c>
      <c r="E410" s="59">
        <v>2.12</v>
      </c>
      <c r="F410" s="54" t="s">
        <v>672</v>
      </c>
      <c r="G410" s="54" t="s">
        <v>630</v>
      </c>
      <c r="H410" s="56">
        <v>1190</v>
      </c>
    </row>
    <row r="411" spans="1:8" x14ac:dyDescent="0.2">
      <c r="A411" s="54" t="s">
        <v>3302</v>
      </c>
      <c r="B411" s="54" t="s">
        <v>3340</v>
      </c>
      <c r="C411" s="54" t="s">
        <v>3341</v>
      </c>
      <c r="D411" s="54" t="s">
        <v>1317</v>
      </c>
      <c r="E411" s="59">
        <v>18.96</v>
      </c>
      <c r="F411" s="54" t="s">
        <v>1316</v>
      </c>
      <c r="G411" s="54" t="s">
        <v>630</v>
      </c>
      <c r="H411" s="56">
        <v>1191</v>
      </c>
    </row>
    <row r="412" spans="1:8" x14ac:dyDescent="0.2">
      <c r="A412" s="54" t="s">
        <v>3302</v>
      </c>
      <c r="B412" s="54" t="s">
        <v>3342</v>
      </c>
      <c r="C412" s="54" t="s">
        <v>3343</v>
      </c>
      <c r="D412" s="54" t="s">
        <v>1052</v>
      </c>
      <c r="E412" s="59">
        <v>16.760000000000002</v>
      </c>
      <c r="F412" s="54" t="s">
        <v>1051</v>
      </c>
      <c r="G412" s="54" t="s">
        <v>630</v>
      </c>
      <c r="H412" s="56">
        <v>1192</v>
      </c>
    </row>
    <row r="413" spans="1:8" x14ac:dyDescent="0.2">
      <c r="A413" s="54" t="s">
        <v>3302</v>
      </c>
      <c r="B413" s="54" t="s">
        <v>3344</v>
      </c>
      <c r="C413" s="54" t="s">
        <v>3345</v>
      </c>
      <c r="D413" s="54" t="s">
        <v>694</v>
      </c>
      <c r="E413" s="59">
        <v>7.68</v>
      </c>
      <c r="F413" s="54" t="s">
        <v>693</v>
      </c>
      <c r="G413" s="54" t="s">
        <v>630</v>
      </c>
      <c r="H413" s="56">
        <v>1193</v>
      </c>
    </row>
    <row r="414" spans="1:8" x14ac:dyDescent="0.2">
      <c r="A414" s="54" t="s">
        <v>3302</v>
      </c>
      <c r="B414" s="54" t="s">
        <v>3346</v>
      </c>
      <c r="C414" s="54" t="s">
        <v>3347</v>
      </c>
      <c r="D414" s="54" t="s">
        <v>1463</v>
      </c>
      <c r="E414" s="59">
        <v>17.489999999999998</v>
      </c>
      <c r="F414" s="54" t="s">
        <v>1462</v>
      </c>
      <c r="G414" s="54" t="s">
        <v>630</v>
      </c>
      <c r="H414" s="56">
        <v>1211</v>
      </c>
    </row>
    <row r="415" spans="1:8" x14ac:dyDescent="0.2">
      <c r="A415" s="54" t="s">
        <v>3302</v>
      </c>
      <c r="B415" s="54" t="s">
        <v>3348</v>
      </c>
      <c r="C415" s="54" t="s">
        <v>3349</v>
      </c>
      <c r="D415" s="54" t="s">
        <v>981</v>
      </c>
      <c r="E415" s="59">
        <v>4.13</v>
      </c>
      <c r="F415" s="54" t="s">
        <v>980</v>
      </c>
      <c r="G415" s="54" t="s">
        <v>630</v>
      </c>
      <c r="H415" s="56">
        <v>1212</v>
      </c>
    </row>
    <row r="416" spans="1:8" x14ac:dyDescent="0.2">
      <c r="A416" s="54" t="s">
        <v>3302</v>
      </c>
      <c r="B416" s="54" t="s">
        <v>3350</v>
      </c>
      <c r="C416" s="54" t="s">
        <v>3351</v>
      </c>
      <c r="D416" s="54" t="s">
        <v>1304</v>
      </c>
      <c r="E416" s="59">
        <v>4.88</v>
      </c>
      <c r="F416" s="54" t="s">
        <v>1303</v>
      </c>
      <c r="G416" s="54" t="s">
        <v>630</v>
      </c>
      <c r="H416" s="56">
        <v>1213</v>
      </c>
    </row>
    <row r="417" spans="1:8" x14ac:dyDescent="0.2">
      <c r="A417" s="54" t="s">
        <v>3302</v>
      </c>
      <c r="B417" s="54" t="s">
        <v>3352</v>
      </c>
      <c r="C417" s="54" t="s">
        <v>3353</v>
      </c>
      <c r="D417" s="54" t="s">
        <v>727</v>
      </c>
      <c r="E417" s="59">
        <v>10.89</v>
      </c>
      <c r="F417" s="54" t="s">
        <v>726</v>
      </c>
      <c r="G417" s="54" t="s">
        <v>630</v>
      </c>
      <c r="H417" s="56">
        <v>1214</v>
      </c>
    </row>
    <row r="418" spans="1:8" x14ac:dyDescent="0.2">
      <c r="A418" s="54" t="s">
        <v>3302</v>
      </c>
      <c r="B418" s="54" t="s">
        <v>3354</v>
      </c>
      <c r="C418" s="54" t="s">
        <v>3355</v>
      </c>
      <c r="D418" s="54" t="s">
        <v>1135</v>
      </c>
      <c r="E418" s="59">
        <v>1.68</v>
      </c>
      <c r="F418" s="54" t="s">
        <v>1134</v>
      </c>
      <c r="G418" s="54" t="s">
        <v>630</v>
      </c>
      <c r="H418" s="56">
        <v>1215</v>
      </c>
    </row>
    <row r="419" spans="1:8" x14ac:dyDescent="0.2">
      <c r="A419" s="54" t="s">
        <v>3302</v>
      </c>
      <c r="B419" s="54" t="s">
        <v>3356</v>
      </c>
      <c r="C419" s="54" t="s">
        <v>3357</v>
      </c>
      <c r="D419" s="54" t="s">
        <v>950</v>
      </c>
      <c r="E419" s="59">
        <v>4.24</v>
      </c>
      <c r="F419" s="54" t="s">
        <v>949</v>
      </c>
      <c r="G419" s="54" t="s">
        <v>630</v>
      </c>
      <c r="H419" s="56">
        <v>1216</v>
      </c>
    </row>
    <row r="420" spans="1:8" x14ac:dyDescent="0.2">
      <c r="A420" s="54" t="s">
        <v>3302</v>
      </c>
      <c r="B420" s="54" t="s">
        <v>3358</v>
      </c>
      <c r="C420" s="54" t="s">
        <v>3359</v>
      </c>
      <c r="D420" s="54" t="s">
        <v>757</v>
      </c>
      <c r="E420" s="59">
        <v>1.68</v>
      </c>
      <c r="F420" s="54" t="s">
        <v>756</v>
      </c>
      <c r="G420" s="54" t="s">
        <v>630</v>
      </c>
      <c r="H420" s="56">
        <v>1217</v>
      </c>
    </row>
    <row r="421" spans="1:8" x14ac:dyDescent="0.2">
      <c r="A421" s="54" t="s">
        <v>3302</v>
      </c>
      <c r="B421" s="54" t="s">
        <v>3360</v>
      </c>
      <c r="C421" s="54" t="s">
        <v>3361</v>
      </c>
      <c r="D421" s="54" t="s">
        <v>758</v>
      </c>
      <c r="E421" s="59">
        <v>2.21</v>
      </c>
      <c r="F421" s="54" t="s">
        <v>756</v>
      </c>
      <c r="G421" s="54" t="s">
        <v>630</v>
      </c>
      <c r="H421" s="56">
        <v>1218</v>
      </c>
    </row>
    <row r="422" spans="1:8" x14ac:dyDescent="0.2">
      <c r="A422" s="54" t="s">
        <v>3302</v>
      </c>
      <c r="B422" s="54" t="s">
        <v>1505</v>
      </c>
      <c r="C422" s="54" t="s">
        <v>3362</v>
      </c>
      <c r="D422" s="54" t="s">
        <v>1359</v>
      </c>
      <c r="E422" s="59">
        <v>68.45</v>
      </c>
      <c r="F422" s="54" t="s">
        <v>1358</v>
      </c>
      <c r="G422" s="54" t="s">
        <v>630</v>
      </c>
      <c r="H422" s="56">
        <v>1219</v>
      </c>
    </row>
    <row r="423" spans="1:8" x14ac:dyDescent="0.2">
      <c r="A423" s="54" t="s">
        <v>3302</v>
      </c>
      <c r="B423" s="54" t="s">
        <v>3363</v>
      </c>
      <c r="C423" s="54" t="s">
        <v>3364</v>
      </c>
      <c r="D423" s="54" t="s">
        <v>1487</v>
      </c>
      <c r="E423" s="59">
        <v>5.04</v>
      </c>
      <c r="F423" s="54" t="s">
        <v>1486</v>
      </c>
      <c r="G423" s="54" t="s">
        <v>630</v>
      </c>
      <c r="H423" s="56">
        <v>1220</v>
      </c>
    </row>
    <row r="424" spans="1:8" x14ac:dyDescent="0.2">
      <c r="A424" s="54" t="s">
        <v>3302</v>
      </c>
      <c r="B424" s="54" t="s">
        <v>3365</v>
      </c>
      <c r="C424" s="54" t="s">
        <v>3366</v>
      </c>
      <c r="D424" s="54" t="s">
        <v>1504</v>
      </c>
      <c r="E424" s="59">
        <v>3.89</v>
      </c>
      <c r="F424" s="54" t="s">
        <v>1503</v>
      </c>
      <c r="G424" s="54" t="s">
        <v>630</v>
      </c>
      <c r="H424" s="56">
        <v>1221</v>
      </c>
    </row>
    <row r="425" spans="1:8" x14ac:dyDescent="0.2">
      <c r="A425" s="54" t="s">
        <v>3367</v>
      </c>
      <c r="B425" s="54" t="s">
        <v>3368</v>
      </c>
      <c r="C425" s="54" t="s">
        <v>3369</v>
      </c>
      <c r="D425" s="54" t="s">
        <v>905</v>
      </c>
      <c r="E425" s="59">
        <v>5.7</v>
      </c>
      <c r="F425" s="54" t="s">
        <v>904</v>
      </c>
      <c r="G425" s="54" t="s">
        <v>630</v>
      </c>
      <c r="H425" s="56">
        <v>1236</v>
      </c>
    </row>
    <row r="426" spans="1:8" x14ac:dyDescent="0.2">
      <c r="A426" s="54" t="s">
        <v>3367</v>
      </c>
      <c r="B426" s="54" t="s">
        <v>3370</v>
      </c>
      <c r="C426" s="54" t="s">
        <v>3371</v>
      </c>
      <c r="D426" s="54" t="s">
        <v>772</v>
      </c>
      <c r="E426" s="59">
        <v>25.64</v>
      </c>
      <c r="F426" s="54" t="s">
        <v>771</v>
      </c>
      <c r="G426" s="54" t="s">
        <v>630</v>
      </c>
      <c r="H426" s="56">
        <v>1237</v>
      </c>
    </row>
    <row r="427" spans="1:8" x14ac:dyDescent="0.2">
      <c r="A427" s="54" t="s">
        <v>3367</v>
      </c>
      <c r="B427" s="54" t="s">
        <v>3372</v>
      </c>
      <c r="C427" s="54" t="s">
        <v>3373</v>
      </c>
      <c r="D427" s="54" t="s">
        <v>1223</v>
      </c>
      <c r="E427" s="59">
        <v>2.4</v>
      </c>
      <c r="F427" s="54" t="s">
        <v>1222</v>
      </c>
      <c r="G427" s="54" t="s">
        <v>630</v>
      </c>
      <c r="H427" s="56">
        <v>1238</v>
      </c>
    </row>
    <row r="428" spans="1:8" x14ac:dyDescent="0.2">
      <c r="A428" s="54" t="s">
        <v>3367</v>
      </c>
      <c r="B428" s="54" t="s">
        <v>3374</v>
      </c>
      <c r="C428" s="54" t="s">
        <v>3375</v>
      </c>
      <c r="D428" s="54" t="s">
        <v>749</v>
      </c>
      <c r="E428" s="59">
        <v>33.270000000000003</v>
      </c>
      <c r="F428" s="54" t="s">
        <v>748</v>
      </c>
      <c r="G428" s="54" t="s">
        <v>630</v>
      </c>
      <c r="H428" s="56">
        <v>1239</v>
      </c>
    </row>
    <row r="429" spans="1:8" x14ac:dyDescent="0.2">
      <c r="A429" s="54" t="s">
        <v>3367</v>
      </c>
      <c r="B429" s="54" t="s">
        <v>3376</v>
      </c>
      <c r="C429" s="54" t="s">
        <v>3377</v>
      </c>
      <c r="D429" s="54" t="s">
        <v>942</v>
      </c>
      <c r="E429" s="59">
        <v>6.37</v>
      </c>
      <c r="F429" s="54" t="s">
        <v>941</v>
      </c>
      <c r="G429" s="54" t="s">
        <v>630</v>
      </c>
      <c r="H429" s="56">
        <v>1240</v>
      </c>
    </row>
    <row r="430" spans="1:8" x14ac:dyDescent="0.2">
      <c r="A430" s="54" t="s">
        <v>3367</v>
      </c>
      <c r="B430" s="54" t="s">
        <v>3378</v>
      </c>
      <c r="C430" s="54" t="s">
        <v>3379</v>
      </c>
      <c r="D430" s="54" t="s">
        <v>1275</v>
      </c>
      <c r="E430" s="59">
        <v>1.81</v>
      </c>
      <c r="F430" s="54" t="s">
        <v>1274</v>
      </c>
      <c r="G430" s="54" t="s">
        <v>630</v>
      </c>
      <c r="H430" s="56">
        <v>1241</v>
      </c>
    </row>
    <row r="431" spans="1:8" x14ac:dyDescent="0.2">
      <c r="A431" s="54" t="s">
        <v>3367</v>
      </c>
      <c r="B431" s="54" t="s">
        <v>3380</v>
      </c>
      <c r="C431" s="54" t="s">
        <v>3381</v>
      </c>
      <c r="D431" s="54" t="s">
        <v>3382</v>
      </c>
      <c r="E431" s="59">
        <v>0.5</v>
      </c>
      <c r="F431" s="54" t="s">
        <v>3383</v>
      </c>
      <c r="G431" s="54" t="s">
        <v>630</v>
      </c>
      <c r="H431" s="56">
        <v>1242</v>
      </c>
    </row>
    <row r="432" spans="1:8" x14ac:dyDescent="0.2">
      <c r="A432" s="54" t="s">
        <v>3367</v>
      </c>
      <c r="B432" s="54" t="s">
        <v>3384</v>
      </c>
      <c r="C432" s="54" t="s">
        <v>3385</v>
      </c>
      <c r="D432" s="54" t="s">
        <v>1481</v>
      </c>
      <c r="E432" s="59">
        <v>5.77</v>
      </c>
      <c r="F432" s="54" t="s">
        <v>1480</v>
      </c>
      <c r="G432" s="54" t="s">
        <v>630</v>
      </c>
      <c r="H432" s="56">
        <v>1243</v>
      </c>
    </row>
    <row r="433" spans="1:8" x14ac:dyDescent="0.2">
      <c r="A433" s="54" t="s">
        <v>3367</v>
      </c>
      <c r="B433" s="54" t="s">
        <v>3386</v>
      </c>
      <c r="C433" s="54" t="s">
        <v>3387</v>
      </c>
      <c r="D433" s="54" t="s">
        <v>715</v>
      </c>
      <c r="E433" s="59">
        <v>4.3</v>
      </c>
      <c r="F433" s="54" t="s">
        <v>714</v>
      </c>
      <c r="G433" s="54" t="s">
        <v>630</v>
      </c>
      <c r="H433" s="56">
        <v>1244</v>
      </c>
    </row>
    <row r="434" spans="1:8" x14ac:dyDescent="0.2">
      <c r="A434" s="54" t="s">
        <v>3367</v>
      </c>
      <c r="B434" s="54" t="s">
        <v>3388</v>
      </c>
      <c r="C434" s="54" t="s">
        <v>3389</v>
      </c>
      <c r="D434" s="54" t="s">
        <v>1271</v>
      </c>
      <c r="E434" s="59">
        <v>1.97</v>
      </c>
      <c r="F434" s="54" t="s">
        <v>1270</v>
      </c>
      <c r="G434" s="54" t="s">
        <v>630</v>
      </c>
      <c r="H434" s="56">
        <v>1245</v>
      </c>
    </row>
    <row r="435" spans="1:8" x14ac:dyDescent="0.2">
      <c r="A435" s="54" t="s">
        <v>3367</v>
      </c>
      <c r="B435" s="54" t="s">
        <v>3390</v>
      </c>
      <c r="C435" s="54" t="s">
        <v>3391</v>
      </c>
      <c r="D435" s="54" t="s">
        <v>1388</v>
      </c>
      <c r="E435" s="59">
        <v>5.13</v>
      </c>
      <c r="F435" s="54" t="s">
        <v>1387</v>
      </c>
      <c r="G435" s="54" t="s">
        <v>630</v>
      </c>
      <c r="H435" s="56">
        <v>1246</v>
      </c>
    </row>
    <row r="436" spans="1:8" x14ac:dyDescent="0.2">
      <c r="A436" s="54" t="s">
        <v>3367</v>
      </c>
      <c r="B436" s="54" t="s">
        <v>3392</v>
      </c>
      <c r="C436" s="54" t="s">
        <v>3393</v>
      </c>
      <c r="D436" s="54" t="s">
        <v>1345</v>
      </c>
      <c r="E436" s="59">
        <v>1.44</v>
      </c>
      <c r="F436" s="54" t="s">
        <v>1344</v>
      </c>
      <c r="G436" s="54" t="s">
        <v>630</v>
      </c>
      <c r="H436" s="56">
        <v>1247</v>
      </c>
    </row>
    <row r="437" spans="1:8" x14ac:dyDescent="0.2">
      <c r="A437" s="54" t="s">
        <v>3367</v>
      </c>
      <c r="B437" s="54" t="s">
        <v>3394</v>
      </c>
      <c r="C437" s="54" t="s">
        <v>3395</v>
      </c>
      <c r="D437" s="54" t="s">
        <v>1398</v>
      </c>
      <c r="E437" s="59">
        <v>6.94</v>
      </c>
      <c r="F437" s="54" t="s">
        <v>1397</v>
      </c>
      <c r="G437" s="54" t="s">
        <v>630</v>
      </c>
      <c r="H437" s="56">
        <v>1248</v>
      </c>
    </row>
    <row r="438" spans="1:8" x14ac:dyDescent="0.2">
      <c r="A438" s="54" t="s">
        <v>3367</v>
      </c>
      <c r="B438" s="54" t="s">
        <v>3396</v>
      </c>
      <c r="C438" s="54" t="s">
        <v>3397</v>
      </c>
      <c r="D438" s="54" t="s">
        <v>912</v>
      </c>
      <c r="E438" s="59">
        <v>16.760000000000002</v>
      </c>
      <c r="F438" s="54" t="s">
        <v>911</v>
      </c>
      <c r="G438" s="54" t="s">
        <v>630</v>
      </c>
      <c r="H438" s="56">
        <v>1249</v>
      </c>
    </row>
    <row r="439" spans="1:8" x14ac:dyDescent="0.2">
      <c r="A439" s="54" t="s">
        <v>3398</v>
      </c>
      <c r="B439" s="54" t="s">
        <v>3399</v>
      </c>
      <c r="C439" s="54" t="s">
        <v>3400</v>
      </c>
      <c r="D439" s="54" t="s">
        <v>828</v>
      </c>
      <c r="E439" s="59">
        <v>3.11</v>
      </c>
      <c r="F439" s="54" t="s">
        <v>827</v>
      </c>
      <c r="G439" s="54" t="s">
        <v>630</v>
      </c>
      <c r="H439" s="56">
        <v>1281</v>
      </c>
    </row>
    <row r="440" spans="1:8" x14ac:dyDescent="0.2">
      <c r="A440" s="54" t="s">
        <v>3398</v>
      </c>
      <c r="B440" s="54" t="s">
        <v>3401</v>
      </c>
      <c r="C440" s="54" t="s">
        <v>3402</v>
      </c>
      <c r="D440" s="54" t="s">
        <v>970</v>
      </c>
      <c r="E440" s="59">
        <v>17.43</v>
      </c>
      <c r="F440" s="54" t="s">
        <v>969</v>
      </c>
      <c r="G440" s="54" t="s">
        <v>630</v>
      </c>
      <c r="H440" s="56">
        <v>1282</v>
      </c>
    </row>
    <row r="441" spans="1:8" x14ac:dyDescent="0.2">
      <c r="A441" s="54" t="s">
        <v>3398</v>
      </c>
      <c r="B441" s="54" t="s">
        <v>3403</v>
      </c>
      <c r="C441" s="54" t="s">
        <v>3404</v>
      </c>
      <c r="D441" s="54" t="s">
        <v>1018</v>
      </c>
      <c r="E441" s="59">
        <v>7.55</v>
      </c>
      <c r="F441" s="54" t="s">
        <v>1017</v>
      </c>
      <c r="G441" s="54" t="s">
        <v>630</v>
      </c>
      <c r="H441" s="56">
        <v>1283</v>
      </c>
    </row>
    <row r="442" spans="1:8" x14ac:dyDescent="0.2">
      <c r="A442" s="54" t="s">
        <v>3398</v>
      </c>
      <c r="B442" s="54" t="s">
        <v>3405</v>
      </c>
      <c r="C442" s="54" t="s">
        <v>3406</v>
      </c>
      <c r="D442" s="54" t="s">
        <v>3407</v>
      </c>
      <c r="E442" s="59">
        <v>1.89</v>
      </c>
      <c r="F442" s="54" t="s">
        <v>3408</v>
      </c>
      <c r="G442" s="54" t="s">
        <v>630</v>
      </c>
      <c r="H442" s="56">
        <v>1284</v>
      </c>
    </row>
    <row r="443" spans="1:8" x14ac:dyDescent="0.2">
      <c r="A443" s="54" t="s">
        <v>3398</v>
      </c>
      <c r="B443" s="54" t="s">
        <v>3409</v>
      </c>
      <c r="C443" s="54" t="s">
        <v>3410</v>
      </c>
      <c r="D443" s="54" t="s">
        <v>652</v>
      </c>
      <c r="E443" s="59">
        <v>5.77</v>
      </c>
      <c r="F443" s="54" t="s">
        <v>651</v>
      </c>
      <c r="G443" s="54" t="s">
        <v>630</v>
      </c>
      <c r="H443" s="56">
        <v>1285</v>
      </c>
    </row>
    <row r="444" spans="1:8" x14ac:dyDescent="0.2">
      <c r="A444" s="54" t="s">
        <v>3398</v>
      </c>
      <c r="B444" s="54" t="s">
        <v>1179</v>
      </c>
      <c r="C444" s="54" t="s">
        <v>3411</v>
      </c>
      <c r="D444" s="54" t="s">
        <v>737</v>
      </c>
      <c r="E444" s="59">
        <v>1.74</v>
      </c>
      <c r="F444" s="54" t="s">
        <v>736</v>
      </c>
      <c r="G444" s="54" t="s">
        <v>630</v>
      </c>
      <c r="H444" s="56">
        <v>1286</v>
      </c>
    </row>
    <row r="445" spans="1:8" x14ac:dyDescent="0.2">
      <c r="A445" s="54" t="s">
        <v>3398</v>
      </c>
      <c r="B445" s="54" t="s">
        <v>3412</v>
      </c>
      <c r="C445" s="54" t="s">
        <v>3413</v>
      </c>
      <c r="D445" s="54" t="s">
        <v>700</v>
      </c>
      <c r="E445" s="59">
        <v>9.59</v>
      </c>
      <c r="F445" s="54" t="s">
        <v>699</v>
      </c>
      <c r="G445" s="54" t="s">
        <v>630</v>
      </c>
      <c r="H445" s="56">
        <v>1287</v>
      </c>
    </row>
    <row r="446" spans="1:8" x14ac:dyDescent="0.2">
      <c r="A446" s="54" t="s">
        <v>3398</v>
      </c>
      <c r="B446" s="54" t="s">
        <v>3414</v>
      </c>
      <c r="C446" s="54" t="s">
        <v>3415</v>
      </c>
      <c r="D446" s="54" t="s">
        <v>733</v>
      </c>
      <c r="E446" s="59">
        <v>1.68</v>
      </c>
      <c r="F446" s="54" t="s">
        <v>732</v>
      </c>
      <c r="G446" s="54" t="s">
        <v>630</v>
      </c>
      <c r="H446" s="56">
        <v>1288</v>
      </c>
    </row>
    <row r="447" spans="1:8" x14ac:dyDescent="0.2">
      <c r="A447" s="54" t="s">
        <v>3398</v>
      </c>
      <c r="B447" s="54" t="s">
        <v>3416</v>
      </c>
      <c r="C447" s="54" t="s">
        <v>3417</v>
      </c>
      <c r="D447" s="54" t="s">
        <v>938</v>
      </c>
      <c r="E447" s="59">
        <v>2.17</v>
      </c>
      <c r="F447" s="54" t="s">
        <v>937</v>
      </c>
      <c r="G447" s="54" t="s">
        <v>630</v>
      </c>
      <c r="H447" s="56">
        <v>1289</v>
      </c>
    </row>
    <row r="448" spans="1:8" x14ac:dyDescent="0.2">
      <c r="A448" s="54" t="s">
        <v>3398</v>
      </c>
      <c r="B448" s="54" t="s">
        <v>3418</v>
      </c>
      <c r="C448" s="54" t="s">
        <v>3419</v>
      </c>
      <c r="D448" s="54" t="s">
        <v>735</v>
      </c>
      <c r="E448" s="59">
        <v>9.24</v>
      </c>
      <c r="F448" s="54" t="s">
        <v>734</v>
      </c>
      <c r="G448" s="54" t="s">
        <v>630</v>
      </c>
      <c r="H448" s="56">
        <v>1290</v>
      </c>
    </row>
    <row r="449" spans="1:8" x14ac:dyDescent="0.2">
      <c r="A449" s="54" t="s">
        <v>3398</v>
      </c>
      <c r="B449" s="54" t="s">
        <v>3420</v>
      </c>
      <c r="C449" s="54" t="s">
        <v>3421</v>
      </c>
      <c r="D449" s="54" t="s">
        <v>3422</v>
      </c>
      <c r="E449" s="59">
        <v>3.69</v>
      </c>
      <c r="F449" s="54" t="s">
        <v>3423</v>
      </c>
      <c r="G449" s="54" t="s">
        <v>630</v>
      </c>
      <c r="H449" s="56">
        <v>1291</v>
      </c>
    </row>
    <row r="450" spans="1:8" x14ac:dyDescent="0.2">
      <c r="A450" s="54" t="s">
        <v>3398</v>
      </c>
      <c r="B450" s="54" t="s">
        <v>3424</v>
      </c>
      <c r="C450" s="54" t="s">
        <v>3425</v>
      </c>
      <c r="D450" s="54" t="s">
        <v>723</v>
      </c>
      <c r="E450" s="59">
        <v>6.94</v>
      </c>
      <c r="F450" s="54" t="s">
        <v>722</v>
      </c>
      <c r="G450" s="54" t="s">
        <v>630</v>
      </c>
      <c r="H450" s="56">
        <v>1292</v>
      </c>
    </row>
    <row r="451" spans="1:8" x14ac:dyDescent="0.2">
      <c r="A451" s="54" t="s">
        <v>3398</v>
      </c>
      <c r="B451" s="54" t="s">
        <v>3426</v>
      </c>
      <c r="C451" s="54" t="s">
        <v>3427</v>
      </c>
      <c r="D451" s="54" t="s">
        <v>686</v>
      </c>
      <c r="E451" s="59">
        <v>7.84</v>
      </c>
      <c r="F451" s="54" t="s">
        <v>685</v>
      </c>
      <c r="G451" s="54" t="s">
        <v>630</v>
      </c>
      <c r="H451" s="56">
        <v>1293</v>
      </c>
    </row>
    <row r="452" spans="1:8" x14ac:dyDescent="0.2">
      <c r="A452" s="54" t="s">
        <v>3398</v>
      </c>
      <c r="B452" s="54" t="s">
        <v>3428</v>
      </c>
      <c r="C452" s="54" t="s">
        <v>3429</v>
      </c>
      <c r="D452" s="54" t="s">
        <v>739</v>
      </c>
      <c r="E452" s="59">
        <v>7.46</v>
      </c>
      <c r="F452" s="54" t="s">
        <v>738</v>
      </c>
      <c r="G452" s="54" t="s">
        <v>630</v>
      </c>
      <c r="H452" s="56">
        <v>1294</v>
      </c>
    </row>
    <row r="453" spans="1:8" x14ac:dyDescent="0.2">
      <c r="A453" s="54" t="s">
        <v>3398</v>
      </c>
      <c r="B453" s="54" t="s">
        <v>3430</v>
      </c>
      <c r="C453" s="54" t="s">
        <v>3431</v>
      </c>
      <c r="D453" s="54" t="s">
        <v>975</v>
      </c>
      <c r="E453" s="59">
        <v>1.78</v>
      </c>
      <c r="F453" s="54" t="s">
        <v>974</v>
      </c>
      <c r="G453" s="54" t="s">
        <v>630</v>
      </c>
      <c r="H453" s="56">
        <v>1295</v>
      </c>
    </row>
    <row r="454" spans="1:8" x14ac:dyDescent="0.2">
      <c r="A454" s="54" t="s">
        <v>3398</v>
      </c>
      <c r="B454" s="54" t="s">
        <v>3432</v>
      </c>
      <c r="C454" s="54" t="s">
        <v>3433</v>
      </c>
      <c r="D454" s="54" t="s">
        <v>859</v>
      </c>
      <c r="E454" s="59">
        <v>6.4</v>
      </c>
      <c r="F454" s="54" t="s">
        <v>858</v>
      </c>
      <c r="G454" s="54" t="s">
        <v>630</v>
      </c>
      <c r="H454" s="56">
        <v>1296</v>
      </c>
    </row>
    <row r="455" spans="1:8" x14ac:dyDescent="0.2">
      <c r="A455" s="54" t="s">
        <v>3398</v>
      </c>
      <c r="B455" s="54" t="s">
        <v>3434</v>
      </c>
      <c r="C455" s="54" t="s">
        <v>3435</v>
      </c>
      <c r="D455" s="54" t="s">
        <v>1349</v>
      </c>
      <c r="E455" s="59">
        <v>11.92</v>
      </c>
      <c r="F455" s="54" t="s">
        <v>1348</v>
      </c>
      <c r="G455" s="54" t="s">
        <v>630</v>
      </c>
      <c r="H455" s="56">
        <v>1297</v>
      </c>
    </row>
    <row r="456" spans="1:8" x14ac:dyDescent="0.2">
      <c r="A456" s="54" t="s">
        <v>3398</v>
      </c>
      <c r="B456" s="54" t="s">
        <v>3436</v>
      </c>
      <c r="C456" s="54" t="s">
        <v>3437</v>
      </c>
      <c r="D456" s="54" t="s">
        <v>1578</v>
      </c>
      <c r="E456" s="59">
        <v>2.0499999999999998</v>
      </c>
      <c r="F456" s="54" t="s">
        <v>1579</v>
      </c>
      <c r="G456" s="54" t="s">
        <v>630</v>
      </c>
      <c r="H456" s="56">
        <v>1298</v>
      </c>
    </row>
    <row r="457" spans="1:8" x14ac:dyDescent="0.2">
      <c r="A457" s="54" t="s">
        <v>3438</v>
      </c>
      <c r="B457" s="54" t="s">
        <v>1246</v>
      </c>
      <c r="C457" s="54" t="s">
        <v>3439</v>
      </c>
      <c r="D457" s="54" t="s">
        <v>1325</v>
      </c>
      <c r="E457" s="59">
        <v>7.48</v>
      </c>
      <c r="F457" s="54" t="s">
        <v>1324</v>
      </c>
      <c r="G457" s="54" t="s">
        <v>630</v>
      </c>
      <c r="H457" s="56">
        <v>1358</v>
      </c>
    </row>
    <row r="458" spans="1:8" x14ac:dyDescent="0.2">
      <c r="A458" s="54" t="s">
        <v>3438</v>
      </c>
      <c r="B458" s="54" t="s">
        <v>3440</v>
      </c>
      <c r="C458" s="54" t="s">
        <v>3441</v>
      </c>
      <c r="D458" s="54" t="s">
        <v>2989</v>
      </c>
      <c r="E458" s="59">
        <v>3.54</v>
      </c>
      <c r="F458" s="54" t="s">
        <v>2990</v>
      </c>
      <c r="G458" s="54" t="s">
        <v>630</v>
      </c>
      <c r="H458" s="56">
        <v>1359</v>
      </c>
    </row>
    <row r="459" spans="1:8" x14ac:dyDescent="0.2">
      <c r="A459" s="54" t="s">
        <v>3438</v>
      </c>
      <c r="B459" s="54" t="s">
        <v>3442</v>
      </c>
      <c r="C459" s="54" t="s">
        <v>3443</v>
      </c>
      <c r="D459" s="54" t="s">
        <v>1512</v>
      </c>
      <c r="E459" s="59">
        <v>10.77</v>
      </c>
      <c r="F459" s="54" t="s">
        <v>1511</v>
      </c>
      <c r="G459" s="54" t="s">
        <v>630</v>
      </c>
      <c r="H459" s="56">
        <v>1360</v>
      </c>
    </row>
    <row r="460" spans="1:8" x14ac:dyDescent="0.2">
      <c r="A460" s="54" t="s">
        <v>3438</v>
      </c>
      <c r="B460" s="54" t="s">
        <v>3444</v>
      </c>
      <c r="C460" s="54" t="s">
        <v>3445</v>
      </c>
      <c r="D460" s="54" t="s">
        <v>790</v>
      </c>
      <c r="E460" s="59">
        <v>5.07</v>
      </c>
      <c r="F460" s="54" t="s">
        <v>789</v>
      </c>
      <c r="G460" s="54" t="s">
        <v>630</v>
      </c>
      <c r="H460" s="56">
        <v>1361</v>
      </c>
    </row>
    <row r="461" spans="1:8" x14ac:dyDescent="0.2">
      <c r="A461" s="54" t="s">
        <v>3438</v>
      </c>
      <c r="B461" s="54" t="s">
        <v>3446</v>
      </c>
      <c r="C461" s="54" t="s">
        <v>3447</v>
      </c>
      <c r="D461" s="54" t="s">
        <v>861</v>
      </c>
      <c r="E461" s="59">
        <v>2.1800000000000002</v>
      </c>
      <c r="F461" s="54" t="s">
        <v>860</v>
      </c>
      <c r="G461" s="54" t="s">
        <v>630</v>
      </c>
      <c r="H461" s="56">
        <v>1362</v>
      </c>
    </row>
    <row r="462" spans="1:8" x14ac:dyDescent="0.2">
      <c r="A462" s="54" t="s">
        <v>3438</v>
      </c>
      <c r="B462" s="54" t="s">
        <v>3448</v>
      </c>
      <c r="C462" s="54" t="s">
        <v>3449</v>
      </c>
      <c r="D462" s="54" t="s">
        <v>669</v>
      </c>
      <c r="E462" s="59">
        <v>5.85</v>
      </c>
      <c r="F462" s="54" t="s">
        <v>668</v>
      </c>
      <c r="G462" s="54" t="s">
        <v>630</v>
      </c>
      <c r="H462" s="56">
        <v>1363</v>
      </c>
    </row>
    <row r="463" spans="1:8" x14ac:dyDescent="0.2">
      <c r="A463" s="54" t="s">
        <v>3438</v>
      </c>
      <c r="B463" s="54" t="s">
        <v>1399</v>
      </c>
      <c r="C463" s="54" t="s">
        <v>3450</v>
      </c>
      <c r="D463" s="54" t="s">
        <v>857</v>
      </c>
      <c r="E463" s="59">
        <v>5.54</v>
      </c>
      <c r="F463" s="54" t="s">
        <v>856</v>
      </c>
      <c r="G463" s="54" t="s">
        <v>630</v>
      </c>
      <c r="H463" s="56">
        <v>1364</v>
      </c>
    </row>
    <row r="464" spans="1:8" x14ac:dyDescent="0.2">
      <c r="A464" s="54" t="s">
        <v>3438</v>
      </c>
      <c r="B464" s="54" t="s">
        <v>3451</v>
      </c>
      <c r="C464" s="54" t="s">
        <v>3452</v>
      </c>
      <c r="D464" s="54" t="s">
        <v>1576</v>
      </c>
      <c r="E464" s="59">
        <v>3.36</v>
      </c>
      <c r="F464" s="54" t="s">
        <v>1577</v>
      </c>
      <c r="G464" s="54" t="s">
        <v>630</v>
      </c>
      <c r="H464" s="56">
        <v>1365</v>
      </c>
    </row>
    <row r="465" spans="1:8" x14ac:dyDescent="0.2">
      <c r="A465" s="54" t="s">
        <v>3438</v>
      </c>
      <c r="B465" s="54" t="s">
        <v>3453</v>
      </c>
      <c r="C465" s="54" t="s">
        <v>3454</v>
      </c>
      <c r="D465" s="54" t="s">
        <v>1497</v>
      </c>
      <c r="E465" s="59">
        <v>1.57</v>
      </c>
      <c r="F465" s="54" t="s">
        <v>1496</v>
      </c>
      <c r="G465" s="54" t="s">
        <v>630</v>
      </c>
      <c r="H465" s="56">
        <v>1366</v>
      </c>
    </row>
    <row r="466" spans="1:8" x14ac:dyDescent="0.2">
      <c r="A466" s="54" t="s">
        <v>3438</v>
      </c>
      <c r="B466" s="54" t="s">
        <v>3455</v>
      </c>
      <c r="C466" s="54" t="s">
        <v>3456</v>
      </c>
      <c r="D466" s="54" t="s">
        <v>966</v>
      </c>
      <c r="E466" s="59">
        <v>6.14</v>
      </c>
      <c r="F466" s="54" t="s">
        <v>965</v>
      </c>
      <c r="G466" s="54" t="s">
        <v>630</v>
      </c>
      <c r="H466" s="56">
        <v>1367</v>
      </c>
    </row>
    <row r="467" spans="1:8" x14ac:dyDescent="0.2">
      <c r="A467" s="54" t="s">
        <v>3438</v>
      </c>
      <c r="B467" s="54" t="s">
        <v>3457</v>
      </c>
      <c r="C467" s="54" t="s">
        <v>3458</v>
      </c>
      <c r="D467" s="54" t="s">
        <v>656</v>
      </c>
      <c r="E467" s="59">
        <v>7.13</v>
      </c>
      <c r="F467" s="54" t="s">
        <v>655</v>
      </c>
      <c r="G467" s="54" t="s">
        <v>630</v>
      </c>
      <c r="H467" s="56">
        <v>1368</v>
      </c>
    </row>
    <row r="468" spans="1:8" x14ac:dyDescent="0.2">
      <c r="A468" s="54" t="s">
        <v>3438</v>
      </c>
      <c r="B468" s="54" t="s">
        <v>3459</v>
      </c>
      <c r="C468" s="54" t="s">
        <v>3460</v>
      </c>
      <c r="D468" s="54" t="s">
        <v>1421</v>
      </c>
      <c r="E468" s="59">
        <v>1.25</v>
      </c>
      <c r="F468" s="54" t="s">
        <v>1420</v>
      </c>
      <c r="G468" s="54" t="s">
        <v>630</v>
      </c>
      <c r="H468" s="56">
        <v>1369</v>
      </c>
    </row>
    <row r="469" spans="1:8" x14ac:dyDescent="0.2">
      <c r="A469" s="54" t="s">
        <v>3438</v>
      </c>
      <c r="B469" s="54" t="s">
        <v>3461</v>
      </c>
      <c r="C469" s="54" t="s">
        <v>3462</v>
      </c>
      <c r="D469" s="54" t="s">
        <v>696</v>
      </c>
      <c r="E469" s="59">
        <v>8.3800000000000008</v>
      </c>
      <c r="F469" s="54" t="s">
        <v>695</v>
      </c>
      <c r="G469" s="54" t="s">
        <v>630</v>
      </c>
      <c r="H469" s="56">
        <v>1370</v>
      </c>
    </row>
    <row r="470" spans="1:8" x14ac:dyDescent="0.2">
      <c r="A470" s="54" t="s">
        <v>3438</v>
      </c>
      <c r="B470" s="54" t="s">
        <v>3463</v>
      </c>
      <c r="C470" s="54" t="s">
        <v>3464</v>
      </c>
      <c r="D470" s="54" t="s">
        <v>1208</v>
      </c>
      <c r="E470" s="59">
        <v>9.17</v>
      </c>
      <c r="F470" s="54" t="s">
        <v>1207</v>
      </c>
      <c r="G470" s="54" t="s">
        <v>630</v>
      </c>
      <c r="H470" s="56">
        <v>1371</v>
      </c>
    </row>
    <row r="471" spans="1:8" x14ac:dyDescent="0.2">
      <c r="A471" s="54" t="s">
        <v>3438</v>
      </c>
      <c r="B471" s="54" t="s">
        <v>3465</v>
      </c>
      <c r="C471" s="54" t="s">
        <v>3466</v>
      </c>
      <c r="D471" s="54" t="s">
        <v>836</v>
      </c>
      <c r="E471" s="59">
        <v>8.3800000000000008</v>
      </c>
      <c r="F471" s="54" t="s">
        <v>835</v>
      </c>
      <c r="G471" s="54" t="s">
        <v>630</v>
      </c>
      <c r="H471" s="56">
        <v>1372</v>
      </c>
    </row>
    <row r="472" spans="1:8" x14ac:dyDescent="0.2">
      <c r="A472" s="54" t="s">
        <v>3438</v>
      </c>
      <c r="B472" s="54" t="s">
        <v>3467</v>
      </c>
      <c r="C472" s="54" t="s">
        <v>3468</v>
      </c>
      <c r="D472" s="54" t="s">
        <v>698</v>
      </c>
      <c r="E472" s="59">
        <v>6.3</v>
      </c>
      <c r="F472" s="54" t="s">
        <v>697</v>
      </c>
      <c r="G472" s="54" t="s">
        <v>630</v>
      </c>
      <c r="H472" s="56">
        <v>1373</v>
      </c>
    </row>
    <row r="473" spans="1:8" x14ac:dyDescent="0.2">
      <c r="A473" s="54" t="s">
        <v>3438</v>
      </c>
      <c r="B473" s="54" t="s">
        <v>3469</v>
      </c>
      <c r="C473" s="54" t="s">
        <v>3470</v>
      </c>
      <c r="D473" s="54" t="s">
        <v>1403</v>
      </c>
      <c r="E473" s="59">
        <v>1.68</v>
      </c>
      <c r="F473" s="54" t="s">
        <v>1402</v>
      </c>
      <c r="G473" s="54" t="s">
        <v>630</v>
      </c>
      <c r="H473" s="56">
        <v>1374</v>
      </c>
    </row>
    <row r="474" spans="1:8" x14ac:dyDescent="0.2">
      <c r="A474" s="54" t="s">
        <v>3438</v>
      </c>
      <c r="B474" s="54" t="s">
        <v>3471</v>
      </c>
      <c r="C474" s="54" t="s">
        <v>3472</v>
      </c>
      <c r="D474" s="54" t="s">
        <v>3473</v>
      </c>
      <c r="E474" s="59">
        <v>3.84</v>
      </c>
      <c r="F474" s="54" t="s">
        <v>3474</v>
      </c>
      <c r="G474" s="54" t="s">
        <v>630</v>
      </c>
      <c r="H474" s="60">
        <v>1375</v>
      </c>
    </row>
    <row r="475" spans="1:8" x14ac:dyDescent="0.2">
      <c r="A475" s="54" t="s">
        <v>3438</v>
      </c>
      <c r="B475" s="54" t="s">
        <v>3475</v>
      </c>
      <c r="C475" s="54" t="s">
        <v>3476</v>
      </c>
      <c r="D475" s="54" t="s">
        <v>706</v>
      </c>
      <c r="E475" s="59">
        <v>3.36</v>
      </c>
      <c r="F475" s="54" t="s">
        <v>705</v>
      </c>
      <c r="G475" s="54" t="s">
        <v>630</v>
      </c>
      <c r="H475" s="56">
        <v>1376</v>
      </c>
    </row>
    <row r="476" spans="1:8" x14ac:dyDescent="0.2">
      <c r="A476" s="54"/>
      <c r="B476" s="54"/>
      <c r="C476" s="54"/>
      <c r="D476" s="62" t="s">
        <v>3729</v>
      </c>
      <c r="E476" s="25">
        <f>SUM(E369:E475)</f>
        <v>894.1899999999996</v>
      </c>
      <c r="F476" s="54"/>
      <c r="G476" s="54"/>
      <c r="H476" s="56"/>
    </row>
    <row r="477" spans="1:8" x14ac:dyDescent="0.2">
      <c r="A477" s="54"/>
      <c r="B477" s="54"/>
      <c r="C477" s="54"/>
      <c r="D477" s="54"/>
      <c r="E477" s="64"/>
      <c r="F477" s="54"/>
      <c r="G477" s="54"/>
      <c r="H477" s="31"/>
    </row>
    <row r="478" spans="1:8" x14ac:dyDescent="0.2">
      <c r="A478" s="54"/>
      <c r="B478" s="54"/>
      <c r="C478" s="54"/>
      <c r="D478" s="54"/>
      <c r="E478" s="59"/>
      <c r="F478" s="54"/>
      <c r="G478" s="54"/>
      <c r="H478" s="31"/>
    </row>
    <row r="479" spans="1:8" x14ac:dyDescent="0.2">
      <c r="A479" s="54"/>
      <c r="B479" s="54"/>
      <c r="C479" s="54"/>
      <c r="D479" s="54"/>
      <c r="E479" s="59"/>
      <c r="F479" s="54"/>
      <c r="G479" s="54"/>
      <c r="H479" s="31"/>
    </row>
    <row r="480" spans="1:8" x14ac:dyDescent="0.2">
      <c r="A480" s="54"/>
      <c r="B480" s="54"/>
      <c r="C480" s="54"/>
      <c r="D480" s="54"/>
      <c r="E480" s="59"/>
      <c r="F480" s="54"/>
      <c r="G480" s="54"/>
      <c r="H480" s="31"/>
    </row>
    <row r="481" spans="1:8" x14ac:dyDescent="0.2">
      <c r="A481" s="54"/>
      <c r="B481" s="54"/>
      <c r="C481" s="54"/>
      <c r="D481" s="54"/>
      <c r="E481" s="59"/>
      <c r="F481" s="54"/>
      <c r="G481" s="54"/>
      <c r="H481" s="31"/>
    </row>
    <row r="482" spans="1:8" x14ac:dyDescent="0.2">
      <c r="A482" s="54"/>
      <c r="B482" s="54"/>
      <c r="C482" s="54"/>
      <c r="D482" s="54"/>
      <c r="E482" s="59"/>
      <c r="F482" s="54"/>
      <c r="G482" s="54"/>
      <c r="H482" s="31"/>
    </row>
    <row r="483" spans="1:8" x14ac:dyDescent="0.2">
      <c r="A483" s="54"/>
      <c r="B483" s="54"/>
      <c r="C483" s="54"/>
      <c r="D483" s="54"/>
      <c r="E483" s="59"/>
      <c r="F483" s="54"/>
      <c r="G483" s="54"/>
      <c r="H483" s="31"/>
    </row>
    <row r="484" spans="1:8" x14ac:dyDescent="0.2">
      <c r="A484" s="54"/>
      <c r="B484" s="54"/>
      <c r="C484" s="54"/>
      <c r="D484" s="54"/>
      <c r="E484" s="59"/>
      <c r="F484" s="54"/>
      <c r="G484" s="54"/>
      <c r="H484" s="31"/>
    </row>
    <row r="485" spans="1:8" x14ac:dyDescent="0.2">
      <c r="A485" s="54"/>
      <c r="B485" s="54"/>
      <c r="C485" s="54"/>
      <c r="D485" s="54"/>
      <c r="E485" s="59"/>
      <c r="F485" s="54"/>
      <c r="G485" s="54"/>
      <c r="H485" s="31"/>
    </row>
    <row r="486" spans="1:8" x14ac:dyDescent="0.2">
      <c r="A486" s="54"/>
      <c r="B486" s="54"/>
      <c r="C486" s="54"/>
      <c r="D486" s="54"/>
      <c r="E486" s="59"/>
      <c r="F486" s="54"/>
      <c r="G486" s="54"/>
      <c r="H486" s="31"/>
    </row>
    <row r="487" spans="1:8" x14ac:dyDescent="0.2">
      <c r="A487" s="54"/>
      <c r="B487" s="54"/>
      <c r="C487" s="54"/>
      <c r="D487" s="54"/>
      <c r="E487" s="59"/>
      <c r="F487" s="54"/>
      <c r="G487" s="54"/>
      <c r="H487" s="31"/>
    </row>
    <row r="488" spans="1:8" x14ac:dyDescent="0.2">
      <c r="A488" s="54"/>
      <c r="B488" s="54"/>
      <c r="C488" s="54"/>
      <c r="D488" s="54"/>
      <c r="E488" s="59"/>
      <c r="F488" s="54"/>
      <c r="G488" s="54"/>
      <c r="H488" s="31"/>
    </row>
    <row r="489" spans="1:8" x14ac:dyDescent="0.2">
      <c r="A489" s="54"/>
      <c r="B489" s="54"/>
      <c r="C489" s="54"/>
      <c r="D489" s="54"/>
      <c r="E489" s="59"/>
      <c r="F489" s="54"/>
      <c r="G489" s="54"/>
      <c r="H489" s="31"/>
    </row>
    <row r="490" spans="1:8" x14ac:dyDescent="0.2">
      <c r="A490" s="54"/>
      <c r="B490" s="54"/>
      <c r="C490" s="54"/>
      <c r="D490" s="54"/>
      <c r="E490" s="59"/>
      <c r="F490" s="54"/>
      <c r="G490" s="54"/>
      <c r="H490" s="31"/>
    </row>
    <row r="491" spans="1:8" x14ac:dyDescent="0.2">
      <c r="A491" s="54"/>
      <c r="B491" s="54"/>
      <c r="C491" s="54"/>
      <c r="D491" s="54"/>
      <c r="E491" s="59"/>
      <c r="F491" s="54"/>
      <c r="G491" s="54"/>
      <c r="H491" s="31"/>
    </row>
    <row r="492" spans="1:8" x14ac:dyDescent="0.2">
      <c r="A492" s="54"/>
      <c r="B492" s="54"/>
      <c r="C492" s="54"/>
      <c r="D492" s="54"/>
      <c r="E492" s="59"/>
      <c r="F492" s="54"/>
      <c r="G492" s="54"/>
      <c r="H492" s="31"/>
    </row>
    <row r="493" spans="1:8" x14ac:dyDescent="0.2">
      <c r="A493" s="54"/>
      <c r="B493" s="54"/>
      <c r="C493" s="54"/>
      <c r="D493" s="54"/>
      <c r="E493" s="59"/>
      <c r="F493" s="54"/>
      <c r="G493" s="54"/>
      <c r="H493" s="31"/>
    </row>
    <row r="494" spans="1:8" x14ac:dyDescent="0.2">
      <c r="A494" s="54"/>
      <c r="B494" s="54"/>
      <c r="C494" s="54"/>
      <c r="D494" s="54"/>
      <c r="E494" s="59"/>
      <c r="F494" s="54"/>
      <c r="G494" s="54"/>
      <c r="H494" s="31"/>
    </row>
    <row r="495" spans="1:8" x14ac:dyDescent="0.2">
      <c r="A495" s="54"/>
      <c r="B495" s="54"/>
      <c r="C495" s="54"/>
      <c r="D495" s="54"/>
      <c r="E495" s="59"/>
      <c r="F495" s="54"/>
      <c r="G495" s="54"/>
      <c r="H495" s="31"/>
    </row>
    <row r="496" spans="1:8" x14ac:dyDescent="0.2">
      <c r="A496" s="54"/>
      <c r="B496" s="54"/>
      <c r="C496" s="54"/>
      <c r="D496" s="54"/>
      <c r="E496" s="59"/>
      <c r="F496" s="54"/>
      <c r="G496" s="54"/>
      <c r="H496" s="31"/>
    </row>
    <row r="497" spans="1:8" x14ac:dyDescent="0.2">
      <c r="A497" s="54"/>
      <c r="B497" s="54"/>
      <c r="C497" s="54"/>
      <c r="D497" s="54"/>
      <c r="E497" s="59"/>
      <c r="F497" s="54"/>
      <c r="G497" s="54"/>
      <c r="H497" s="31"/>
    </row>
    <row r="498" spans="1:8" x14ac:dyDescent="0.2">
      <c r="A498" s="54"/>
      <c r="B498" s="54"/>
      <c r="C498" s="54"/>
      <c r="D498" s="54"/>
      <c r="E498" s="59"/>
      <c r="F498" s="54"/>
      <c r="G498" s="54"/>
      <c r="H498" s="31"/>
    </row>
    <row r="499" spans="1:8" x14ac:dyDescent="0.2">
      <c r="A499" s="54"/>
      <c r="B499" s="54"/>
      <c r="C499" s="54"/>
      <c r="D499" s="54"/>
      <c r="E499" s="59"/>
      <c r="F499" s="54"/>
      <c r="G499" s="54"/>
      <c r="H499" s="31"/>
    </row>
    <row r="500" spans="1:8" x14ac:dyDescent="0.2">
      <c r="A500" s="54"/>
      <c r="B500" s="54"/>
      <c r="C500" s="54"/>
      <c r="D500" s="54"/>
      <c r="E500" s="59"/>
      <c r="F500" s="54"/>
      <c r="G500" s="54"/>
      <c r="H500" s="31"/>
    </row>
    <row r="501" spans="1:8" x14ac:dyDescent="0.2">
      <c r="A501" s="54"/>
      <c r="B501" s="54"/>
      <c r="C501" s="54"/>
      <c r="D501" s="54"/>
      <c r="E501" s="59"/>
      <c r="F501" s="54"/>
      <c r="G501" s="54"/>
      <c r="H501" s="31"/>
    </row>
    <row r="502" spans="1:8" x14ac:dyDescent="0.2">
      <c r="A502" s="54"/>
      <c r="B502" s="54"/>
      <c r="C502" s="54"/>
      <c r="D502" s="54"/>
      <c r="E502" s="59"/>
      <c r="F502" s="54"/>
      <c r="G502" s="54"/>
      <c r="H502" s="31"/>
    </row>
    <row r="503" spans="1:8" x14ac:dyDescent="0.2">
      <c r="A503" s="54"/>
      <c r="B503" s="54"/>
      <c r="C503" s="54"/>
      <c r="D503" s="54"/>
      <c r="E503" s="59"/>
      <c r="F503" s="54"/>
      <c r="G503" s="54"/>
      <c r="H503" s="31"/>
    </row>
    <row r="504" spans="1:8" x14ac:dyDescent="0.2">
      <c r="A504" s="54"/>
      <c r="B504" s="54"/>
      <c r="C504" s="54"/>
      <c r="D504" s="54"/>
      <c r="E504" s="59"/>
      <c r="F504" s="54"/>
      <c r="G504" s="54"/>
      <c r="H504" s="31"/>
    </row>
    <row r="505" spans="1:8" x14ac:dyDescent="0.2">
      <c r="A505" s="54"/>
      <c r="B505" s="54"/>
      <c r="C505" s="54"/>
      <c r="D505" s="54"/>
      <c r="E505" s="59"/>
      <c r="F505" s="54"/>
      <c r="G505" s="54"/>
      <c r="H505" s="31"/>
    </row>
    <row r="506" spans="1:8" x14ac:dyDescent="0.2">
      <c r="A506" s="54"/>
      <c r="B506" s="54"/>
      <c r="C506" s="54"/>
      <c r="D506" s="54"/>
      <c r="E506" s="59"/>
      <c r="F506" s="54"/>
      <c r="G506" s="54"/>
      <c r="H506" s="31"/>
    </row>
    <row r="507" spans="1:8" x14ac:dyDescent="0.2">
      <c r="A507" s="54"/>
      <c r="B507" s="54"/>
      <c r="C507" s="54"/>
      <c r="D507" s="54"/>
      <c r="E507" s="59"/>
      <c r="F507" s="54"/>
      <c r="G507" s="54"/>
      <c r="H507" s="31"/>
    </row>
    <row r="508" spans="1:8" x14ac:dyDescent="0.2">
      <c r="A508" s="54"/>
      <c r="B508" s="54"/>
      <c r="C508" s="54"/>
      <c r="D508" s="54"/>
      <c r="E508" s="59"/>
      <c r="F508" s="54"/>
      <c r="G508" s="54"/>
      <c r="H508" s="31"/>
    </row>
    <row r="509" spans="1:8" x14ac:dyDescent="0.2">
      <c r="A509" s="54"/>
      <c r="B509" s="54"/>
      <c r="C509" s="54"/>
      <c r="D509" s="54"/>
      <c r="E509" s="59"/>
      <c r="F509" s="54"/>
      <c r="G509" s="54"/>
      <c r="H509" s="31"/>
    </row>
    <row r="510" spans="1:8" x14ac:dyDescent="0.2">
      <c r="A510" s="54"/>
      <c r="B510" s="54"/>
      <c r="C510" s="54"/>
      <c r="D510" s="54"/>
      <c r="E510" s="59"/>
      <c r="F510" s="54"/>
      <c r="G510" s="54"/>
      <c r="H510" s="31"/>
    </row>
    <row r="511" spans="1:8" x14ac:dyDescent="0.2">
      <c r="A511" s="54"/>
      <c r="B511" s="54"/>
      <c r="C511" s="54"/>
      <c r="D511" s="54"/>
      <c r="E511" s="59"/>
      <c r="F511" s="54"/>
      <c r="G511" s="54"/>
      <c r="H511" s="31"/>
    </row>
    <row r="512" spans="1:8" x14ac:dyDescent="0.2">
      <c r="A512" s="54"/>
      <c r="B512" s="54"/>
      <c r="C512" s="54"/>
      <c r="D512" s="54"/>
      <c r="E512" s="59"/>
      <c r="F512" s="54"/>
      <c r="G512" s="54"/>
      <c r="H512" s="31"/>
    </row>
    <row r="513" spans="1:8" x14ac:dyDescent="0.2">
      <c r="A513" s="54"/>
      <c r="B513" s="54"/>
      <c r="C513" s="54"/>
      <c r="D513" s="54"/>
      <c r="E513" s="59"/>
      <c r="F513" s="54"/>
      <c r="G513" s="54"/>
      <c r="H513" s="31"/>
    </row>
    <row r="514" spans="1:8" x14ac:dyDescent="0.2">
      <c r="A514" s="54"/>
      <c r="B514" s="54"/>
      <c r="C514" s="54"/>
      <c r="D514" s="54"/>
      <c r="E514" s="59"/>
      <c r="F514" s="54"/>
      <c r="G514" s="54"/>
      <c r="H514" s="31"/>
    </row>
    <row r="515" spans="1:8" x14ac:dyDescent="0.2">
      <c r="A515" s="54"/>
      <c r="B515" s="54"/>
      <c r="C515" s="54"/>
      <c r="D515" s="54"/>
      <c r="E515" s="59"/>
      <c r="F515" s="54"/>
      <c r="G515" s="54"/>
      <c r="H515" s="31"/>
    </row>
    <row r="516" spans="1:8" x14ac:dyDescent="0.2">
      <c r="A516" s="54"/>
      <c r="B516" s="54"/>
      <c r="C516" s="54"/>
      <c r="D516" s="54"/>
      <c r="E516" s="59"/>
      <c r="F516" s="54"/>
      <c r="G516" s="54"/>
      <c r="H516" s="31"/>
    </row>
    <row r="517" spans="1:8" x14ac:dyDescent="0.2">
      <c r="A517" s="54"/>
      <c r="B517" s="54"/>
      <c r="C517" s="54"/>
      <c r="D517" s="54"/>
      <c r="E517" s="59"/>
      <c r="F517" s="54"/>
      <c r="G517" s="54"/>
      <c r="H517" s="31"/>
    </row>
    <row r="518" spans="1:8" x14ac:dyDescent="0.2">
      <c r="A518" s="54"/>
      <c r="B518" s="54"/>
      <c r="C518" s="54"/>
      <c r="D518" s="54"/>
      <c r="E518" s="59"/>
      <c r="F518" s="54"/>
      <c r="G518" s="54"/>
      <c r="H518" s="31"/>
    </row>
    <row r="519" spans="1:8" x14ac:dyDescent="0.2">
      <c r="A519" s="54"/>
      <c r="B519" s="54"/>
      <c r="C519" s="54"/>
      <c r="D519" s="54"/>
      <c r="E519" s="59"/>
      <c r="F519" s="54"/>
      <c r="G519" s="54"/>
      <c r="H519" s="31"/>
    </row>
    <row r="520" spans="1:8" x14ac:dyDescent="0.2">
      <c r="A520" s="54"/>
      <c r="B520" s="54"/>
      <c r="C520" s="54"/>
      <c r="D520" s="54"/>
      <c r="E520" s="59"/>
      <c r="F520" s="54"/>
      <c r="G520" s="54"/>
      <c r="H520" s="31"/>
    </row>
    <row r="521" spans="1:8" x14ac:dyDescent="0.2">
      <c r="A521" s="54"/>
      <c r="B521" s="54"/>
      <c r="C521" s="54"/>
      <c r="D521" s="54"/>
      <c r="E521" s="59"/>
      <c r="F521" s="54"/>
      <c r="G521" s="54"/>
      <c r="H521" s="31"/>
    </row>
    <row r="522" spans="1:8" x14ac:dyDescent="0.2">
      <c r="A522" s="54"/>
      <c r="B522" s="54"/>
      <c r="C522" s="54"/>
      <c r="D522" s="54"/>
      <c r="E522" s="59"/>
      <c r="F522" s="54"/>
      <c r="G522" s="54"/>
      <c r="H522" s="31"/>
    </row>
    <row r="523" spans="1:8" x14ac:dyDescent="0.2">
      <c r="A523" s="54"/>
      <c r="B523" s="54"/>
      <c r="C523" s="54"/>
      <c r="D523" s="54"/>
      <c r="E523" s="59"/>
      <c r="F523" s="54"/>
      <c r="G523" s="54"/>
      <c r="H523" s="31"/>
    </row>
    <row r="524" spans="1:8" x14ac:dyDescent="0.2">
      <c r="A524" s="54"/>
      <c r="B524" s="54"/>
      <c r="C524" s="54"/>
      <c r="D524" s="54"/>
      <c r="E524" s="59"/>
      <c r="F524" s="54"/>
      <c r="G524" s="54"/>
      <c r="H524" s="31"/>
    </row>
    <row r="525" spans="1:8" x14ac:dyDescent="0.2">
      <c r="A525" s="54"/>
      <c r="B525" s="54"/>
      <c r="C525" s="54"/>
      <c r="D525" s="54"/>
      <c r="E525" s="59"/>
      <c r="F525" s="54"/>
      <c r="G525" s="54"/>
      <c r="H525" s="31"/>
    </row>
    <row r="526" spans="1:8" x14ac:dyDescent="0.2">
      <c r="A526" s="54"/>
      <c r="B526" s="54"/>
      <c r="C526" s="54"/>
      <c r="D526" s="54"/>
      <c r="E526" s="59"/>
      <c r="F526" s="54"/>
      <c r="G526" s="54"/>
      <c r="H526" s="31"/>
    </row>
    <row r="527" spans="1:8" x14ac:dyDescent="0.2">
      <c r="A527" s="54"/>
      <c r="B527" s="54"/>
      <c r="C527" s="54"/>
      <c r="D527" s="54"/>
      <c r="E527" s="59"/>
      <c r="F527" s="54"/>
      <c r="G527" s="54"/>
      <c r="H527" s="31"/>
    </row>
    <row r="528" spans="1:8" x14ac:dyDescent="0.2">
      <c r="A528" s="54"/>
      <c r="B528" s="54"/>
      <c r="C528" s="54"/>
      <c r="D528" s="54"/>
      <c r="E528" s="59"/>
      <c r="F528" s="54"/>
      <c r="G528" s="54"/>
      <c r="H528" s="31"/>
    </row>
    <row r="529" spans="1:8" x14ac:dyDescent="0.2">
      <c r="A529" s="54"/>
      <c r="B529" s="54"/>
      <c r="C529" s="54"/>
      <c r="D529" s="54"/>
      <c r="E529" s="59"/>
      <c r="F529" s="54"/>
      <c r="G529" s="54"/>
      <c r="H529" s="31"/>
    </row>
    <row r="530" spans="1:8" x14ac:dyDescent="0.2">
      <c r="A530" s="54"/>
      <c r="B530" s="54"/>
      <c r="C530" s="54"/>
      <c r="D530" s="54"/>
      <c r="E530" s="59"/>
      <c r="F530" s="54"/>
      <c r="G530" s="54"/>
      <c r="H530" s="31"/>
    </row>
    <row r="531" spans="1:8" x14ac:dyDescent="0.2">
      <c r="A531" s="54"/>
      <c r="B531" s="54"/>
      <c r="C531" s="54"/>
      <c r="D531" s="54"/>
      <c r="E531" s="59"/>
      <c r="F531" s="54"/>
      <c r="G531" s="65"/>
      <c r="H531" s="31"/>
    </row>
    <row r="532" spans="1:8" x14ac:dyDescent="0.2">
      <c r="A532" s="54"/>
      <c r="B532" s="54"/>
      <c r="C532" s="54"/>
      <c r="D532" s="54"/>
      <c r="E532" s="59"/>
      <c r="F532" s="54"/>
      <c r="G532" s="65"/>
      <c r="H532" s="31"/>
    </row>
    <row r="533" spans="1:8" x14ac:dyDescent="0.2">
      <c r="A533" s="54"/>
      <c r="B533" s="54"/>
      <c r="C533" s="54"/>
      <c r="D533" s="54"/>
      <c r="E533" s="59"/>
      <c r="F533" s="54"/>
      <c r="G533" s="65"/>
      <c r="H533" s="31"/>
    </row>
    <row r="534" spans="1:8" x14ac:dyDescent="0.2">
      <c r="A534" s="54"/>
      <c r="B534" s="54"/>
      <c r="C534" s="54"/>
      <c r="D534" s="54"/>
      <c r="E534" s="59"/>
      <c r="F534" s="54"/>
      <c r="G534" s="65"/>
      <c r="H534" s="31"/>
    </row>
    <row r="535" spans="1:8" x14ac:dyDescent="0.2">
      <c r="A535" s="54"/>
      <c r="B535" s="54"/>
      <c r="C535" s="54"/>
      <c r="D535" s="54"/>
      <c r="E535" s="59"/>
      <c r="F535" s="54"/>
      <c r="G535" s="65"/>
      <c r="H535" s="31"/>
    </row>
    <row r="536" spans="1:8" x14ac:dyDescent="0.2">
      <c r="A536" s="54"/>
      <c r="B536" s="54"/>
      <c r="C536" s="54"/>
      <c r="D536" s="54"/>
      <c r="E536" s="59"/>
      <c r="F536" s="54"/>
      <c r="G536" s="65"/>
      <c r="H536" s="31"/>
    </row>
    <row r="537" spans="1:8" x14ac:dyDescent="0.2">
      <c r="A537" s="54"/>
      <c r="B537" s="54"/>
      <c r="C537" s="54"/>
      <c r="D537" s="54"/>
      <c r="E537" s="59"/>
      <c r="F537" s="54"/>
      <c r="G537" s="65"/>
      <c r="H537" s="31"/>
    </row>
    <row r="538" spans="1:8" x14ac:dyDescent="0.2">
      <c r="A538" s="54"/>
      <c r="B538" s="54"/>
      <c r="C538" s="54"/>
      <c r="D538" s="54"/>
      <c r="E538" s="59"/>
      <c r="F538" s="54"/>
      <c r="G538" s="65"/>
      <c r="H538" s="31"/>
    </row>
    <row r="539" spans="1:8" x14ac:dyDescent="0.2">
      <c r="A539" s="54"/>
      <c r="B539" s="54"/>
      <c r="C539" s="54"/>
      <c r="D539" s="54"/>
      <c r="E539" s="59"/>
      <c r="F539" s="54"/>
      <c r="G539" s="65"/>
      <c r="H539" s="31"/>
    </row>
    <row r="540" spans="1:8" x14ac:dyDescent="0.2">
      <c r="A540" s="54"/>
      <c r="B540" s="54"/>
      <c r="C540" s="54"/>
      <c r="D540" s="54"/>
      <c r="E540" s="59"/>
      <c r="F540" s="54"/>
      <c r="G540" s="65"/>
      <c r="H540" s="31"/>
    </row>
    <row r="541" spans="1:8" x14ac:dyDescent="0.2">
      <c r="A541" s="54"/>
      <c r="B541" s="54"/>
      <c r="C541" s="54"/>
      <c r="D541" s="54"/>
      <c r="E541" s="59"/>
      <c r="F541" s="54"/>
      <c r="G541" s="65"/>
      <c r="H541" s="31"/>
    </row>
    <row r="542" spans="1:8" x14ac:dyDescent="0.2">
      <c r="A542" s="54"/>
      <c r="B542" s="54"/>
      <c r="C542" s="54"/>
      <c r="D542" s="54"/>
      <c r="E542" s="59"/>
      <c r="F542" s="54"/>
      <c r="G542" s="65"/>
      <c r="H542" s="31"/>
    </row>
    <row r="543" spans="1:8" x14ac:dyDescent="0.2">
      <c r="A543" s="54"/>
      <c r="B543" s="54"/>
      <c r="C543" s="54"/>
      <c r="D543" s="54"/>
      <c r="E543" s="59"/>
      <c r="F543" s="54"/>
      <c r="G543" s="65"/>
      <c r="H543" s="31"/>
    </row>
    <row r="544" spans="1:8" x14ac:dyDescent="0.2">
      <c r="A544" s="54"/>
      <c r="B544" s="54"/>
      <c r="C544" s="54"/>
      <c r="D544" s="54"/>
      <c r="E544" s="59"/>
      <c r="F544" s="54"/>
      <c r="G544" s="65"/>
      <c r="H544" s="31"/>
    </row>
    <row r="545" spans="1:8" x14ac:dyDescent="0.2">
      <c r="A545" s="54"/>
      <c r="B545" s="54"/>
      <c r="C545" s="54"/>
      <c r="D545" s="54"/>
      <c r="E545" s="59"/>
      <c r="F545" s="54"/>
      <c r="G545" s="65"/>
      <c r="H545" s="31"/>
    </row>
    <row r="546" spans="1:8" x14ac:dyDescent="0.2">
      <c r="A546" s="54"/>
      <c r="B546" s="54"/>
      <c r="C546" s="54"/>
      <c r="D546" s="54"/>
      <c r="E546" s="59"/>
      <c r="F546" s="54"/>
      <c r="G546" s="65"/>
      <c r="H546" s="31"/>
    </row>
    <row r="547" spans="1:8" x14ac:dyDescent="0.2">
      <c r="A547" s="54"/>
      <c r="B547" s="54"/>
      <c r="C547" s="54"/>
      <c r="D547" s="54"/>
      <c r="E547" s="59"/>
      <c r="F547" s="54"/>
      <c r="G547" s="65"/>
      <c r="H547" s="31"/>
    </row>
    <row r="548" spans="1:8" x14ac:dyDescent="0.2">
      <c r="A548" s="54"/>
      <c r="B548" s="54"/>
      <c r="C548" s="54"/>
      <c r="D548" s="54"/>
      <c r="E548" s="59"/>
      <c r="F548" s="54"/>
      <c r="G548" s="65"/>
      <c r="H548" s="31"/>
    </row>
    <row r="549" spans="1:8" x14ac:dyDescent="0.2">
      <c r="A549" s="54"/>
      <c r="B549" s="54"/>
      <c r="C549" s="54"/>
      <c r="D549" s="54"/>
      <c r="E549" s="59"/>
      <c r="F549" s="54"/>
      <c r="G549" s="65"/>
      <c r="H549" s="31"/>
    </row>
    <row r="550" spans="1:8" x14ac:dyDescent="0.2">
      <c r="A550" s="54"/>
      <c r="B550" s="54"/>
      <c r="C550" s="54"/>
      <c r="D550" s="54"/>
      <c r="E550" s="59"/>
      <c r="F550" s="54"/>
      <c r="G550" s="65"/>
      <c r="H550" s="31"/>
    </row>
    <row r="551" spans="1:8" x14ac:dyDescent="0.2">
      <c r="A551" s="54"/>
      <c r="B551" s="54"/>
      <c r="C551" s="54"/>
      <c r="D551" s="54"/>
      <c r="E551" s="59"/>
      <c r="F551" s="54"/>
      <c r="G551" s="65"/>
      <c r="H551" s="31"/>
    </row>
    <row r="552" spans="1:8" x14ac:dyDescent="0.2">
      <c r="A552" s="54"/>
      <c r="B552" s="54"/>
      <c r="C552" s="54"/>
      <c r="D552" s="54"/>
      <c r="E552" s="59"/>
      <c r="F552" s="54"/>
      <c r="G552" s="65"/>
      <c r="H552" s="31"/>
    </row>
    <row r="553" spans="1:8" x14ac:dyDescent="0.2">
      <c r="A553" s="54"/>
      <c r="B553" s="54"/>
      <c r="C553" s="54"/>
      <c r="D553" s="54"/>
      <c r="E553" s="59"/>
      <c r="F553" s="54"/>
      <c r="G553" s="65"/>
      <c r="H553" s="31"/>
    </row>
    <row r="554" spans="1:8" x14ac:dyDescent="0.2">
      <c r="A554" s="54"/>
      <c r="B554" s="54"/>
      <c r="C554" s="54"/>
      <c r="D554" s="54"/>
      <c r="E554" s="59"/>
      <c r="F554" s="54"/>
      <c r="G554" s="65"/>
      <c r="H554" s="31"/>
    </row>
    <row r="555" spans="1:8" x14ac:dyDescent="0.2">
      <c r="A555" s="54"/>
      <c r="B555" s="54"/>
      <c r="C555" s="54"/>
      <c r="D555" s="54"/>
      <c r="E555" s="59"/>
      <c r="F555" s="54"/>
      <c r="G555" s="65"/>
      <c r="H555" s="31"/>
    </row>
    <row r="556" spans="1:8" x14ac:dyDescent="0.2">
      <c r="A556" s="54"/>
      <c r="B556" s="54"/>
      <c r="C556" s="54"/>
      <c r="D556" s="54"/>
      <c r="E556" s="59"/>
      <c r="F556" s="54"/>
      <c r="G556" s="65"/>
      <c r="H556" s="31"/>
    </row>
    <row r="557" spans="1:8" x14ac:dyDescent="0.2">
      <c r="A557" s="54"/>
      <c r="B557" s="54"/>
      <c r="C557" s="54"/>
      <c r="D557" s="54"/>
      <c r="E557" s="59"/>
      <c r="F557" s="54"/>
      <c r="G557" s="65"/>
      <c r="H557" s="31"/>
    </row>
    <row r="558" spans="1:8" x14ac:dyDescent="0.2">
      <c r="A558" s="54"/>
      <c r="B558" s="54"/>
      <c r="C558" s="54"/>
      <c r="D558" s="54"/>
      <c r="E558" s="59"/>
      <c r="F558" s="54"/>
      <c r="G558" s="65"/>
      <c r="H558" s="31"/>
    </row>
    <row r="559" spans="1:8" x14ac:dyDescent="0.2">
      <c r="A559" s="54"/>
      <c r="B559" s="54"/>
      <c r="C559" s="54"/>
      <c r="D559" s="54"/>
      <c r="E559" s="59"/>
      <c r="F559" s="54"/>
      <c r="G559" s="65"/>
      <c r="H559" s="31"/>
    </row>
    <row r="560" spans="1:8" x14ac:dyDescent="0.2">
      <c r="A560" s="54"/>
      <c r="B560" s="54"/>
      <c r="C560" s="54"/>
      <c r="D560" s="54"/>
      <c r="E560" s="59"/>
      <c r="F560" s="54"/>
      <c r="G560" s="65"/>
      <c r="H560" s="31"/>
    </row>
    <row r="561" spans="1:8" x14ac:dyDescent="0.2">
      <c r="A561" s="54"/>
      <c r="B561" s="54"/>
      <c r="C561" s="54"/>
      <c r="D561" s="54"/>
      <c r="E561" s="59"/>
      <c r="F561" s="54"/>
      <c r="G561" s="65"/>
      <c r="H561" s="31"/>
    </row>
    <row r="562" spans="1:8" x14ac:dyDescent="0.2">
      <c r="A562" s="54"/>
      <c r="B562" s="54"/>
      <c r="C562" s="54"/>
      <c r="D562" s="54"/>
      <c r="E562" s="59"/>
      <c r="F562" s="54"/>
      <c r="G562" s="65"/>
      <c r="H562" s="31"/>
    </row>
    <row r="563" spans="1:8" x14ac:dyDescent="0.2">
      <c r="A563" s="54"/>
      <c r="B563" s="54"/>
      <c r="C563" s="54"/>
      <c r="D563" s="54"/>
      <c r="E563" s="59"/>
      <c r="F563" s="54"/>
      <c r="G563" s="65"/>
      <c r="H563" s="31"/>
    </row>
    <row r="564" spans="1:8" x14ac:dyDescent="0.2">
      <c r="A564" s="54"/>
      <c r="B564" s="54"/>
      <c r="C564" s="54"/>
      <c r="D564" s="54"/>
      <c r="E564" s="59"/>
      <c r="F564" s="54"/>
      <c r="G564" s="65"/>
      <c r="H564" s="31"/>
    </row>
    <row r="565" spans="1:8" x14ac:dyDescent="0.2">
      <c r="A565" s="54"/>
      <c r="B565" s="54"/>
      <c r="C565" s="54"/>
      <c r="D565" s="54"/>
      <c r="E565" s="59"/>
      <c r="F565" s="54"/>
      <c r="G565" s="65"/>
      <c r="H565" s="31"/>
    </row>
    <row r="566" spans="1:8" x14ac:dyDescent="0.2">
      <c r="A566" s="54"/>
      <c r="B566" s="54"/>
      <c r="C566" s="54"/>
      <c r="D566" s="54"/>
      <c r="E566" s="59"/>
      <c r="F566" s="54"/>
      <c r="G566" s="65"/>
      <c r="H566" s="31"/>
    </row>
    <row r="567" spans="1:8" x14ac:dyDescent="0.2">
      <c r="A567" s="54"/>
      <c r="B567" s="54"/>
      <c r="C567" s="54"/>
      <c r="D567" s="54"/>
      <c r="E567" s="59"/>
      <c r="F567" s="54"/>
      <c r="G567" s="65"/>
      <c r="H567" s="31"/>
    </row>
    <row r="568" spans="1:8" x14ac:dyDescent="0.2">
      <c r="A568" s="54"/>
      <c r="B568" s="54"/>
      <c r="C568" s="54"/>
      <c r="D568" s="54"/>
      <c r="E568" s="59"/>
      <c r="F568" s="54"/>
      <c r="G568" s="65"/>
      <c r="H568" s="31"/>
    </row>
    <row r="569" spans="1:8" x14ac:dyDescent="0.2">
      <c r="A569" s="54"/>
      <c r="B569" s="54"/>
      <c r="C569" s="54"/>
      <c r="D569" s="54"/>
      <c r="E569" s="59"/>
      <c r="F569" s="54"/>
      <c r="G569" s="65"/>
      <c r="H569" s="31"/>
    </row>
    <row r="570" spans="1:8" x14ac:dyDescent="0.2">
      <c r="A570" s="54"/>
      <c r="B570" s="54"/>
      <c r="C570" s="54"/>
      <c r="D570" s="54"/>
      <c r="E570" s="59"/>
      <c r="F570" s="54"/>
      <c r="G570" s="65"/>
      <c r="H570" s="31"/>
    </row>
    <row r="571" spans="1:8" x14ac:dyDescent="0.2">
      <c r="A571" s="54"/>
      <c r="B571" s="54"/>
      <c r="C571" s="54"/>
      <c r="D571" s="54"/>
      <c r="E571" s="59"/>
      <c r="F571" s="54"/>
      <c r="G571" s="65"/>
      <c r="H571" s="31"/>
    </row>
    <row r="572" spans="1:8" x14ac:dyDescent="0.2">
      <c r="A572" s="54"/>
      <c r="B572" s="54"/>
      <c r="C572" s="54"/>
      <c r="D572" s="54"/>
      <c r="E572" s="59"/>
      <c r="F572" s="54"/>
      <c r="G572" s="65"/>
      <c r="H572" s="31"/>
    </row>
    <row r="573" spans="1:8" x14ac:dyDescent="0.2">
      <c r="A573" s="54"/>
      <c r="B573" s="54"/>
      <c r="C573" s="54"/>
      <c r="D573" s="54"/>
      <c r="E573" s="59"/>
      <c r="F573" s="54"/>
      <c r="G573" s="65"/>
      <c r="H573" s="31"/>
    </row>
    <row r="574" spans="1:8" x14ac:dyDescent="0.2">
      <c r="A574" s="54"/>
      <c r="B574" s="54"/>
      <c r="C574" s="54"/>
      <c r="D574" s="54"/>
      <c r="E574" s="59"/>
      <c r="F574" s="54"/>
      <c r="G574" s="65"/>
      <c r="H574" s="31"/>
    </row>
    <row r="575" spans="1:8" x14ac:dyDescent="0.2">
      <c r="A575" s="54"/>
      <c r="B575" s="54"/>
      <c r="C575" s="54"/>
      <c r="D575" s="54"/>
      <c r="E575" s="59"/>
      <c r="F575" s="54"/>
      <c r="G575" s="65"/>
      <c r="H575" s="31"/>
    </row>
    <row r="576" spans="1:8" x14ac:dyDescent="0.2">
      <c r="A576" s="54"/>
      <c r="B576" s="54"/>
      <c r="C576" s="54"/>
      <c r="D576" s="54"/>
      <c r="E576" s="59"/>
      <c r="F576" s="54"/>
      <c r="G576" s="65"/>
      <c r="H576" s="31"/>
    </row>
    <row r="577" spans="1:8" x14ac:dyDescent="0.2">
      <c r="A577" s="54"/>
      <c r="B577" s="54"/>
      <c r="C577" s="54"/>
      <c r="D577" s="54"/>
      <c r="E577" s="59"/>
      <c r="F577" s="54"/>
      <c r="G577" s="65"/>
      <c r="H577" s="31"/>
    </row>
    <row r="578" spans="1:8" x14ac:dyDescent="0.2">
      <c r="A578" s="54"/>
      <c r="B578" s="54"/>
      <c r="C578" s="54"/>
      <c r="D578" s="54"/>
      <c r="E578" s="59"/>
      <c r="F578" s="54"/>
      <c r="G578" s="65"/>
      <c r="H578" s="31"/>
    </row>
    <row r="579" spans="1:8" x14ac:dyDescent="0.2">
      <c r="A579" s="54"/>
      <c r="B579" s="54"/>
      <c r="C579" s="54"/>
      <c r="D579" s="54"/>
      <c r="E579" s="59"/>
      <c r="F579" s="54"/>
      <c r="G579" s="65"/>
      <c r="H579" s="31"/>
    </row>
    <row r="580" spans="1:8" x14ac:dyDescent="0.2">
      <c r="A580" s="54"/>
      <c r="B580" s="54"/>
      <c r="C580" s="54"/>
      <c r="D580" s="54"/>
      <c r="E580" s="59"/>
      <c r="F580" s="54"/>
      <c r="G580" s="65"/>
      <c r="H580" s="31"/>
    </row>
    <row r="581" spans="1:8" x14ac:dyDescent="0.2">
      <c r="A581" s="54"/>
      <c r="B581" s="54"/>
      <c r="C581" s="54"/>
      <c r="D581" s="54"/>
      <c r="E581" s="59"/>
      <c r="F581" s="54"/>
      <c r="G581" s="65"/>
      <c r="H581" s="31"/>
    </row>
    <row r="582" spans="1:8" x14ac:dyDescent="0.2">
      <c r="A582" s="54"/>
      <c r="B582" s="54"/>
      <c r="C582" s="54"/>
      <c r="D582" s="54"/>
      <c r="E582" s="59"/>
      <c r="F582" s="54"/>
      <c r="G582" s="65"/>
      <c r="H582" s="31"/>
    </row>
    <row r="583" spans="1:8" x14ac:dyDescent="0.2">
      <c r="A583" s="54"/>
      <c r="B583" s="54"/>
      <c r="C583" s="54"/>
      <c r="D583" s="54"/>
      <c r="E583" s="59"/>
      <c r="F583" s="54"/>
      <c r="G583" s="65"/>
      <c r="H583" s="31"/>
    </row>
    <row r="584" spans="1:8" x14ac:dyDescent="0.2">
      <c r="A584" s="54"/>
      <c r="B584" s="54"/>
      <c r="C584" s="54"/>
      <c r="D584" s="54"/>
      <c r="E584" s="59"/>
      <c r="F584" s="54"/>
      <c r="G584" s="65"/>
      <c r="H584" s="31"/>
    </row>
    <row r="585" spans="1:8" x14ac:dyDescent="0.2">
      <c r="A585" s="54"/>
      <c r="B585" s="54"/>
      <c r="C585" s="54"/>
      <c r="D585" s="54"/>
      <c r="E585" s="59"/>
      <c r="F585" s="54"/>
      <c r="G585" s="65"/>
      <c r="H585" s="31"/>
    </row>
    <row r="586" spans="1:8" x14ac:dyDescent="0.2">
      <c r="A586" s="54"/>
      <c r="B586" s="54"/>
      <c r="C586" s="54"/>
      <c r="D586" s="54"/>
      <c r="E586" s="59"/>
      <c r="F586" s="54"/>
      <c r="G586" s="65"/>
      <c r="H586" s="31"/>
    </row>
    <row r="587" spans="1:8" x14ac:dyDescent="0.2">
      <c r="A587" s="54"/>
      <c r="B587" s="54"/>
      <c r="C587" s="54"/>
      <c r="D587" s="54"/>
      <c r="E587" s="59"/>
      <c r="F587" s="54"/>
      <c r="G587" s="65"/>
      <c r="H587" s="31"/>
    </row>
    <row r="588" spans="1:8" x14ac:dyDescent="0.2">
      <c r="A588" s="54"/>
      <c r="B588" s="54"/>
      <c r="C588" s="54"/>
      <c r="D588" s="54"/>
      <c r="E588" s="59"/>
      <c r="F588" s="54"/>
      <c r="G588" s="65"/>
      <c r="H588" s="31"/>
    </row>
    <row r="589" spans="1:8" x14ac:dyDescent="0.2">
      <c r="A589" s="54"/>
      <c r="B589" s="54"/>
      <c r="C589" s="54"/>
      <c r="D589" s="54"/>
      <c r="E589" s="59"/>
      <c r="F589" s="54"/>
      <c r="G589" s="65"/>
      <c r="H589" s="31"/>
    </row>
    <row r="590" spans="1:8" x14ac:dyDescent="0.2">
      <c r="A590" s="54"/>
      <c r="B590" s="54"/>
      <c r="C590" s="54"/>
      <c r="D590" s="54"/>
      <c r="E590" s="59"/>
      <c r="F590" s="54"/>
      <c r="G590" s="65"/>
      <c r="H590" s="31"/>
    </row>
    <row r="591" spans="1:8" x14ac:dyDescent="0.2">
      <c r="A591" s="54"/>
      <c r="B591" s="54"/>
      <c r="C591" s="54"/>
      <c r="D591" s="54"/>
      <c r="E591" s="59"/>
      <c r="F591" s="54"/>
      <c r="G591" s="65"/>
      <c r="H591" s="31"/>
    </row>
    <row r="592" spans="1:8" x14ac:dyDescent="0.2">
      <c r="A592" s="54"/>
      <c r="B592" s="54"/>
      <c r="C592" s="54"/>
      <c r="D592" s="54"/>
      <c r="E592" s="59"/>
      <c r="F592" s="54"/>
      <c r="G592" s="65"/>
      <c r="H592" s="31"/>
    </row>
    <row r="593" spans="1:8" x14ac:dyDescent="0.2">
      <c r="A593" s="54"/>
      <c r="B593" s="54"/>
      <c r="C593" s="54"/>
      <c r="D593" s="54"/>
      <c r="E593" s="59"/>
      <c r="F593" s="54"/>
      <c r="G593" s="65"/>
      <c r="H593" s="31"/>
    </row>
    <row r="594" spans="1:8" x14ac:dyDescent="0.2">
      <c r="A594" s="54"/>
      <c r="B594" s="54"/>
      <c r="C594" s="54"/>
      <c r="D594" s="54"/>
      <c r="E594" s="59"/>
      <c r="F594" s="54"/>
      <c r="G594" s="65"/>
      <c r="H594" s="31"/>
    </row>
    <row r="595" spans="1:8" x14ac:dyDescent="0.2">
      <c r="A595" s="54"/>
      <c r="B595" s="54"/>
      <c r="C595" s="54"/>
      <c r="D595" s="54"/>
      <c r="E595" s="59"/>
      <c r="F595" s="54"/>
      <c r="G595" s="65"/>
      <c r="H595" s="31"/>
    </row>
    <row r="596" spans="1:8" x14ac:dyDescent="0.2">
      <c r="A596" s="54"/>
      <c r="B596" s="54"/>
      <c r="C596" s="54"/>
      <c r="D596" s="54"/>
      <c r="E596" s="59"/>
      <c r="F596" s="54"/>
      <c r="G596" s="65"/>
      <c r="H596" s="31"/>
    </row>
    <row r="597" spans="1:8" x14ac:dyDescent="0.2">
      <c r="A597" s="54"/>
      <c r="B597" s="54"/>
      <c r="C597" s="54"/>
      <c r="D597" s="54"/>
      <c r="E597" s="59"/>
      <c r="F597" s="54"/>
      <c r="G597" s="65"/>
      <c r="H597" s="31"/>
    </row>
    <row r="598" spans="1:8" x14ac:dyDescent="0.2">
      <c r="A598" s="54"/>
      <c r="B598" s="54"/>
      <c r="C598" s="54"/>
      <c r="D598" s="54"/>
      <c r="E598" s="59"/>
      <c r="F598" s="54"/>
      <c r="G598" s="65"/>
      <c r="H598" s="31"/>
    </row>
    <row r="599" spans="1:8" x14ac:dyDescent="0.2">
      <c r="A599" s="54"/>
      <c r="B599" s="54"/>
      <c r="C599" s="54"/>
      <c r="D599" s="54"/>
      <c r="E599" s="59"/>
      <c r="F599" s="54"/>
      <c r="G599" s="65"/>
      <c r="H599" s="31"/>
    </row>
    <row r="600" spans="1:8" x14ac:dyDescent="0.2">
      <c r="A600" s="54"/>
      <c r="B600" s="54"/>
      <c r="C600" s="54"/>
      <c r="D600" s="54"/>
      <c r="E600" s="59"/>
      <c r="F600" s="54"/>
      <c r="G600" s="65"/>
      <c r="H600" s="31"/>
    </row>
    <row r="601" spans="1:8" x14ac:dyDescent="0.2">
      <c r="A601" s="54"/>
      <c r="B601" s="54"/>
      <c r="C601" s="54"/>
      <c r="D601" s="54"/>
      <c r="E601" s="59"/>
      <c r="F601" s="54"/>
      <c r="G601" s="65"/>
      <c r="H601" s="31"/>
    </row>
    <row r="602" spans="1:8" x14ac:dyDescent="0.2">
      <c r="A602" s="54"/>
      <c r="B602" s="54"/>
      <c r="C602" s="54"/>
      <c r="D602" s="54"/>
      <c r="E602" s="59"/>
      <c r="F602" s="54"/>
      <c r="G602" s="65"/>
      <c r="H602" s="31"/>
    </row>
    <row r="603" spans="1:8" x14ac:dyDescent="0.2">
      <c r="A603" s="54"/>
      <c r="B603" s="54"/>
      <c r="C603" s="54"/>
      <c r="D603" s="54"/>
      <c r="E603" s="59"/>
      <c r="F603" s="54"/>
      <c r="G603" s="65"/>
      <c r="H603" s="31"/>
    </row>
    <row r="604" spans="1:8" x14ac:dyDescent="0.2">
      <c r="A604" s="54"/>
      <c r="B604" s="54"/>
      <c r="C604" s="54"/>
      <c r="D604" s="54"/>
      <c r="E604" s="59"/>
      <c r="F604" s="54"/>
      <c r="G604" s="65"/>
      <c r="H604" s="31"/>
    </row>
    <row r="605" spans="1:8" x14ac:dyDescent="0.2">
      <c r="A605" s="54"/>
      <c r="B605" s="54"/>
      <c r="C605" s="54"/>
      <c r="D605" s="54"/>
      <c r="E605" s="59"/>
      <c r="F605" s="54"/>
      <c r="G605" s="65"/>
      <c r="H605" s="31"/>
    </row>
    <row r="606" spans="1:8" x14ac:dyDescent="0.2">
      <c r="A606" s="54"/>
      <c r="B606" s="54"/>
      <c r="C606" s="54"/>
      <c r="D606" s="54"/>
      <c r="E606" s="59"/>
      <c r="F606" s="54"/>
      <c r="G606" s="65"/>
      <c r="H606" s="31"/>
    </row>
    <row r="607" spans="1:8" x14ac:dyDescent="0.2">
      <c r="A607" s="54"/>
      <c r="B607" s="54"/>
      <c r="C607" s="54"/>
      <c r="D607" s="54"/>
      <c r="E607" s="59"/>
      <c r="F607" s="54"/>
      <c r="G607" s="65"/>
      <c r="H607" s="31"/>
    </row>
    <row r="608" spans="1:8" x14ac:dyDescent="0.2">
      <c r="A608" s="54"/>
      <c r="B608" s="54"/>
      <c r="C608" s="54"/>
      <c r="D608" s="54"/>
      <c r="E608" s="59"/>
      <c r="F608" s="54"/>
      <c r="G608" s="65"/>
      <c r="H608" s="31"/>
    </row>
    <row r="609" spans="1:8" x14ac:dyDescent="0.2">
      <c r="A609" s="54"/>
      <c r="B609" s="54"/>
      <c r="C609" s="54"/>
      <c r="D609" s="54"/>
      <c r="E609" s="59"/>
      <c r="F609" s="54"/>
      <c r="G609" s="65"/>
      <c r="H609" s="31"/>
    </row>
    <row r="610" spans="1:8" x14ac:dyDescent="0.2">
      <c r="A610" s="54"/>
      <c r="B610" s="54"/>
      <c r="C610" s="54"/>
      <c r="D610" s="54"/>
      <c r="E610" s="59"/>
      <c r="F610" s="54"/>
      <c r="G610" s="65"/>
      <c r="H610" s="31"/>
    </row>
    <row r="611" spans="1:8" x14ac:dyDescent="0.2">
      <c r="A611" s="54"/>
      <c r="B611" s="54"/>
      <c r="C611" s="54"/>
      <c r="D611" s="54"/>
      <c r="E611" s="59"/>
      <c r="F611" s="54"/>
      <c r="G611" s="65"/>
      <c r="H611" s="31"/>
    </row>
    <row r="612" spans="1:8" x14ac:dyDescent="0.2">
      <c r="A612" s="54"/>
      <c r="B612" s="54"/>
      <c r="C612" s="54"/>
      <c r="D612" s="54"/>
      <c r="E612" s="59"/>
      <c r="F612" s="54"/>
      <c r="G612" s="65"/>
      <c r="H612" s="31"/>
    </row>
    <row r="613" spans="1:8" x14ac:dyDescent="0.2">
      <c r="A613" s="54"/>
      <c r="B613" s="54"/>
      <c r="C613" s="54"/>
      <c r="D613" s="54"/>
      <c r="E613" s="59"/>
      <c r="F613" s="54"/>
      <c r="G613" s="65"/>
      <c r="H613" s="31"/>
    </row>
    <row r="614" spans="1:8" x14ac:dyDescent="0.2">
      <c r="A614" s="54"/>
      <c r="B614" s="54"/>
      <c r="C614" s="54"/>
      <c r="D614" s="54"/>
      <c r="E614" s="59"/>
      <c r="F614" s="54"/>
      <c r="G614" s="65"/>
      <c r="H614" s="31"/>
    </row>
    <row r="615" spans="1:8" x14ac:dyDescent="0.2">
      <c r="A615" s="54"/>
      <c r="B615" s="54"/>
      <c r="C615" s="54"/>
      <c r="D615" s="54"/>
      <c r="E615" s="59"/>
      <c r="F615" s="54"/>
      <c r="G615" s="65"/>
      <c r="H615" s="31"/>
    </row>
    <row r="616" spans="1:8" x14ac:dyDescent="0.2">
      <c r="A616" s="54"/>
      <c r="B616" s="54"/>
      <c r="C616" s="54"/>
      <c r="D616" s="54"/>
      <c r="E616" s="59"/>
      <c r="F616" s="54"/>
      <c r="G616" s="65"/>
      <c r="H616" s="31"/>
    </row>
    <row r="617" spans="1:8" x14ac:dyDescent="0.2">
      <c r="A617" s="54"/>
      <c r="B617" s="54"/>
      <c r="C617" s="54"/>
      <c r="D617" s="54"/>
      <c r="E617" s="59"/>
      <c r="F617" s="54"/>
      <c r="G617" s="65"/>
      <c r="H617" s="31"/>
    </row>
    <row r="618" spans="1:8" x14ac:dyDescent="0.2">
      <c r="A618" s="54"/>
      <c r="B618" s="54"/>
      <c r="C618" s="54"/>
      <c r="D618" s="54"/>
      <c r="E618" s="59"/>
      <c r="F618" s="54"/>
      <c r="G618" s="65"/>
      <c r="H618" s="31"/>
    </row>
    <row r="619" spans="1:8" x14ac:dyDescent="0.2">
      <c r="A619" s="54"/>
      <c r="B619" s="54"/>
      <c r="C619" s="54"/>
      <c r="D619" s="54"/>
      <c r="E619" s="59"/>
      <c r="F619" s="54"/>
      <c r="G619" s="65"/>
      <c r="H619" s="31"/>
    </row>
    <row r="620" spans="1:8" x14ac:dyDescent="0.2">
      <c r="A620" s="54"/>
      <c r="B620" s="54"/>
      <c r="C620" s="54"/>
      <c r="D620" s="54"/>
      <c r="E620" s="59"/>
      <c r="F620" s="54"/>
      <c r="G620" s="65"/>
      <c r="H620" s="31"/>
    </row>
    <row r="621" spans="1:8" x14ac:dyDescent="0.2">
      <c r="A621" s="54"/>
      <c r="B621" s="54"/>
      <c r="C621" s="54"/>
      <c r="D621" s="54"/>
      <c r="E621" s="59"/>
      <c r="F621" s="54"/>
      <c r="G621" s="65"/>
      <c r="H621" s="31"/>
    </row>
    <row r="622" spans="1:8" x14ac:dyDescent="0.2">
      <c r="A622" s="54"/>
      <c r="B622" s="54"/>
      <c r="C622" s="54"/>
      <c r="D622" s="54"/>
      <c r="E622" s="59"/>
      <c r="F622" s="54"/>
      <c r="G622" s="65"/>
      <c r="H622" s="31"/>
    </row>
    <row r="623" spans="1:8" x14ac:dyDescent="0.2">
      <c r="A623" s="54"/>
      <c r="B623" s="54"/>
      <c r="C623" s="54"/>
      <c r="D623" s="54"/>
      <c r="E623" s="59"/>
      <c r="F623" s="54"/>
      <c r="G623" s="65"/>
      <c r="H623" s="31"/>
    </row>
    <row r="624" spans="1:8" x14ac:dyDescent="0.2">
      <c r="A624" s="54"/>
      <c r="B624" s="54"/>
      <c r="C624" s="54"/>
      <c r="D624" s="54"/>
      <c r="E624" s="59"/>
      <c r="F624" s="54"/>
      <c r="G624" s="65"/>
      <c r="H624" s="31"/>
    </row>
    <row r="625" spans="1:8" x14ac:dyDescent="0.2">
      <c r="A625" s="54"/>
      <c r="B625" s="54"/>
      <c r="C625" s="54"/>
      <c r="D625" s="54"/>
      <c r="E625" s="59"/>
      <c r="F625" s="54"/>
      <c r="G625" s="65"/>
      <c r="H625" s="31"/>
    </row>
    <row r="626" spans="1:8" x14ac:dyDescent="0.2">
      <c r="A626" s="54"/>
      <c r="B626" s="54"/>
      <c r="C626" s="54"/>
      <c r="D626" s="54"/>
      <c r="E626" s="59"/>
      <c r="F626" s="54"/>
      <c r="G626" s="65"/>
      <c r="H626" s="31"/>
    </row>
    <row r="627" spans="1:8" x14ac:dyDescent="0.2">
      <c r="A627" s="54"/>
      <c r="B627" s="54"/>
      <c r="C627" s="54"/>
      <c r="D627" s="54"/>
      <c r="E627" s="59"/>
      <c r="F627" s="54"/>
      <c r="G627" s="65"/>
      <c r="H627" s="31"/>
    </row>
    <row r="628" spans="1:8" x14ac:dyDescent="0.2">
      <c r="A628" s="54"/>
      <c r="B628" s="54"/>
      <c r="C628" s="54"/>
      <c r="D628" s="54"/>
      <c r="E628" s="59"/>
      <c r="F628" s="54"/>
      <c r="G628" s="65"/>
      <c r="H628" s="31"/>
    </row>
    <row r="629" spans="1:8" x14ac:dyDescent="0.2">
      <c r="A629" s="54"/>
      <c r="B629" s="54"/>
      <c r="C629" s="54"/>
      <c r="D629" s="54"/>
      <c r="E629" s="59"/>
      <c r="F629" s="54"/>
      <c r="G629" s="65"/>
      <c r="H629" s="31"/>
    </row>
    <row r="630" spans="1:8" x14ac:dyDescent="0.2">
      <c r="A630" s="54"/>
      <c r="B630" s="54"/>
      <c r="C630" s="54"/>
      <c r="D630" s="54"/>
      <c r="E630" s="59"/>
      <c r="F630" s="54"/>
      <c r="G630" s="65"/>
      <c r="H630" s="31"/>
    </row>
    <row r="631" spans="1:8" x14ac:dyDescent="0.2">
      <c r="A631" s="54"/>
      <c r="B631" s="54"/>
      <c r="C631" s="54"/>
      <c r="D631" s="54"/>
      <c r="E631" s="59"/>
      <c r="F631" s="54"/>
      <c r="G631" s="65"/>
      <c r="H631" s="31"/>
    </row>
    <row r="632" spans="1:8" x14ac:dyDescent="0.2">
      <c r="A632" s="54"/>
      <c r="B632" s="54"/>
      <c r="C632" s="54"/>
      <c r="D632" s="54"/>
      <c r="E632" s="59"/>
      <c r="F632" s="54"/>
      <c r="G632" s="65"/>
      <c r="H632" s="31"/>
    </row>
    <row r="633" spans="1:8" x14ac:dyDescent="0.2">
      <c r="A633" s="54"/>
      <c r="B633" s="54"/>
      <c r="C633" s="54"/>
      <c r="D633" s="54"/>
      <c r="E633" s="59"/>
      <c r="F633" s="54"/>
      <c r="G633" s="65"/>
      <c r="H633" s="31"/>
    </row>
    <row r="634" spans="1:8" x14ac:dyDescent="0.2">
      <c r="A634" s="54"/>
      <c r="B634" s="54"/>
      <c r="C634" s="54"/>
      <c r="D634" s="54"/>
      <c r="E634" s="59"/>
      <c r="F634" s="54"/>
      <c r="G634" s="65"/>
      <c r="H634" s="31"/>
    </row>
    <row r="635" spans="1:8" x14ac:dyDescent="0.2">
      <c r="A635" s="54"/>
      <c r="B635" s="54"/>
      <c r="C635" s="54"/>
      <c r="D635" s="54"/>
      <c r="E635" s="59"/>
      <c r="F635" s="54"/>
      <c r="G635" s="65"/>
      <c r="H635" s="31"/>
    </row>
    <row r="636" spans="1:8" x14ac:dyDescent="0.2">
      <c r="A636" s="54"/>
      <c r="B636" s="54"/>
      <c r="C636" s="54"/>
      <c r="D636" s="54"/>
      <c r="E636" s="59"/>
      <c r="F636" s="54"/>
      <c r="G636" s="65"/>
      <c r="H636" s="31"/>
    </row>
    <row r="637" spans="1:8" x14ac:dyDescent="0.2">
      <c r="A637" s="54"/>
      <c r="B637" s="54"/>
      <c r="C637" s="54"/>
      <c r="D637" s="54"/>
      <c r="E637" s="59"/>
      <c r="F637" s="54"/>
      <c r="G637" s="65"/>
      <c r="H637" s="31"/>
    </row>
    <row r="638" spans="1:8" x14ac:dyDescent="0.2">
      <c r="A638" s="54"/>
      <c r="B638" s="54"/>
      <c r="C638" s="54"/>
      <c r="D638" s="54"/>
      <c r="E638" s="59"/>
      <c r="F638" s="54"/>
      <c r="G638" s="65"/>
      <c r="H638" s="31"/>
    </row>
    <row r="639" spans="1:8" x14ac:dyDescent="0.2">
      <c r="A639" s="54"/>
      <c r="B639" s="54"/>
      <c r="C639" s="54"/>
      <c r="D639" s="54"/>
      <c r="E639" s="59"/>
      <c r="F639" s="54"/>
      <c r="G639" s="65"/>
      <c r="H639" s="31"/>
    </row>
    <row r="640" spans="1:8" x14ac:dyDescent="0.2">
      <c r="A640" s="54"/>
      <c r="B640" s="54"/>
      <c r="C640" s="54"/>
      <c r="D640" s="54"/>
      <c r="E640" s="59"/>
      <c r="F640" s="54"/>
      <c r="G640" s="65"/>
      <c r="H640" s="31"/>
    </row>
    <row r="641" spans="1:8" x14ac:dyDescent="0.2">
      <c r="A641" s="54"/>
      <c r="B641" s="54"/>
      <c r="C641" s="54"/>
      <c r="D641" s="54"/>
      <c r="E641" s="59"/>
      <c r="F641" s="54"/>
      <c r="G641" s="65"/>
      <c r="H641" s="31"/>
    </row>
    <row r="642" spans="1:8" x14ac:dyDescent="0.2">
      <c r="A642" s="54"/>
      <c r="B642" s="54"/>
      <c r="C642" s="54"/>
      <c r="D642" s="54"/>
      <c r="E642" s="59"/>
      <c r="F642" s="54"/>
      <c r="G642" s="65"/>
      <c r="H642" s="31"/>
    </row>
    <row r="643" spans="1:8" x14ac:dyDescent="0.2">
      <c r="A643" s="54"/>
      <c r="B643" s="54"/>
      <c r="C643" s="54"/>
      <c r="D643" s="54"/>
      <c r="E643" s="59"/>
      <c r="F643" s="54"/>
      <c r="G643" s="65"/>
      <c r="H643" s="31"/>
    </row>
    <row r="644" spans="1:8" x14ac:dyDescent="0.2">
      <c r="A644" s="54"/>
      <c r="B644" s="54"/>
      <c r="C644" s="54"/>
      <c r="D644" s="54"/>
      <c r="E644" s="59"/>
      <c r="F644" s="54"/>
      <c r="G644" s="65"/>
      <c r="H644" s="31"/>
    </row>
    <row r="645" spans="1:8" x14ac:dyDescent="0.2">
      <c r="A645" s="54"/>
      <c r="B645" s="54"/>
      <c r="C645" s="54"/>
      <c r="D645" s="54"/>
      <c r="E645" s="59"/>
      <c r="F645" s="54"/>
      <c r="G645" s="65"/>
      <c r="H645" s="31"/>
    </row>
    <row r="646" spans="1:8" x14ac:dyDescent="0.2">
      <c r="A646" s="54"/>
      <c r="B646" s="54"/>
      <c r="C646" s="54"/>
      <c r="D646" s="54"/>
      <c r="E646" s="59"/>
      <c r="F646" s="54"/>
      <c r="G646" s="65"/>
      <c r="H646" s="31"/>
    </row>
    <row r="647" spans="1:8" x14ac:dyDescent="0.2">
      <c r="A647" s="54"/>
      <c r="B647" s="54"/>
      <c r="C647" s="54"/>
      <c r="D647" s="54"/>
      <c r="E647" s="59"/>
      <c r="F647" s="54"/>
      <c r="G647" s="65"/>
      <c r="H647" s="31"/>
    </row>
    <row r="648" spans="1:8" x14ac:dyDescent="0.2">
      <c r="A648" s="54"/>
      <c r="B648" s="54"/>
      <c r="C648" s="54"/>
      <c r="D648" s="54"/>
      <c r="E648" s="59"/>
      <c r="F648" s="54"/>
      <c r="G648" s="65"/>
      <c r="H648" s="31"/>
    </row>
    <row r="649" spans="1:8" x14ac:dyDescent="0.2">
      <c r="A649" s="54"/>
      <c r="B649" s="54"/>
      <c r="C649" s="54"/>
      <c r="D649" s="54"/>
      <c r="E649" s="59"/>
      <c r="F649" s="54"/>
      <c r="G649" s="65"/>
      <c r="H649" s="31"/>
    </row>
    <row r="650" spans="1:8" x14ac:dyDescent="0.2">
      <c r="A650" s="54"/>
      <c r="B650" s="54"/>
      <c r="C650" s="54"/>
      <c r="D650" s="54"/>
      <c r="E650" s="59"/>
      <c r="F650" s="54"/>
      <c r="G650" s="65"/>
      <c r="H650" s="31"/>
    </row>
    <row r="651" spans="1:8" x14ac:dyDescent="0.2">
      <c r="A651" s="54"/>
      <c r="B651" s="54"/>
      <c r="C651" s="54"/>
      <c r="D651" s="54"/>
      <c r="E651" s="59"/>
      <c r="F651" s="54"/>
      <c r="G651" s="65"/>
      <c r="H651" s="31"/>
    </row>
    <row r="652" spans="1:8" x14ac:dyDescent="0.2">
      <c r="A652" s="54"/>
      <c r="B652" s="54"/>
      <c r="C652" s="54"/>
      <c r="D652" s="54"/>
      <c r="E652" s="59"/>
      <c r="F652" s="54"/>
      <c r="G652" s="65"/>
      <c r="H652" s="31"/>
    </row>
    <row r="653" spans="1:8" x14ac:dyDescent="0.2">
      <c r="A653" s="54"/>
      <c r="B653" s="54"/>
      <c r="C653" s="54"/>
      <c r="D653" s="54"/>
      <c r="E653" s="59"/>
      <c r="F653" s="54"/>
      <c r="G653" s="65"/>
      <c r="H653" s="31"/>
    </row>
    <row r="654" spans="1:8" x14ac:dyDescent="0.2">
      <c r="A654" s="54"/>
      <c r="B654" s="54"/>
      <c r="C654" s="54"/>
      <c r="D654" s="54"/>
      <c r="E654" s="59"/>
      <c r="F654" s="54"/>
      <c r="G654" s="65"/>
      <c r="H654" s="31"/>
    </row>
    <row r="655" spans="1:8" x14ac:dyDescent="0.2">
      <c r="A655" s="54"/>
      <c r="B655" s="54"/>
      <c r="C655" s="54"/>
      <c r="D655" s="54"/>
      <c r="E655" s="59"/>
      <c r="F655" s="54"/>
      <c r="G655" s="65"/>
      <c r="H655" s="31"/>
    </row>
    <row r="656" spans="1:8" x14ac:dyDescent="0.2">
      <c r="A656" s="54"/>
      <c r="B656" s="54"/>
      <c r="C656" s="54"/>
      <c r="D656" s="54"/>
      <c r="E656" s="59"/>
      <c r="F656" s="54"/>
      <c r="G656" s="65"/>
      <c r="H656" s="31"/>
    </row>
    <row r="657" spans="1:8" x14ac:dyDescent="0.2">
      <c r="A657" s="54"/>
      <c r="B657" s="54"/>
      <c r="C657" s="54"/>
      <c r="D657" s="54"/>
      <c r="E657" s="59"/>
      <c r="F657" s="54"/>
      <c r="G657" s="65"/>
      <c r="H657" s="31"/>
    </row>
    <row r="658" spans="1:8" x14ac:dyDescent="0.2">
      <c r="A658" s="54"/>
      <c r="B658" s="54"/>
      <c r="C658" s="54"/>
      <c r="D658" s="54"/>
      <c r="E658" s="59"/>
      <c r="F658" s="54"/>
      <c r="G658" s="65"/>
      <c r="H658" s="31"/>
    </row>
    <row r="659" spans="1:8" x14ac:dyDescent="0.2">
      <c r="A659" s="54"/>
      <c r="B659" s="54"/>
      <c r="C659" s="54"/>
      <c r="D659" s="54"/>
      <c r="E659" s="59"/>
      <c r="F659" s="54"/>
      <c r="G659" s="65"/>
      <c r="H659" s="31"/>
    </row>
    <row r="660" spans="1:8" x14ac:dyDescent="0.2">
      <c r="A660" s="54"/>
      <c r="B660" s="54"/>
      <c r="C660" s="54"/>
      <c r="D660" s="54"/>
      <c r="E660" s="59"/>
      <c r="F660" s="54"/>
      <c r="G660" s="65"/>
      <c r="H660" s="31"/>
    </row>
    <row r="661" spans="1:8" x14ac:dyDescent="0.2">
      <c r="A661" s="54"/>
      <c r="B661" s="54"/>
      <c r="C661" s="54"/>
      <c r="D661" s="54"/>
      <c r="E661" s="59"/>
      <c r="F661" s="54"/>
      <c r="G661" s="65"/>
      <c r="H661" s="31"/>
    </row>
    <row r="662" spans="1:8" x14ac:dyDescent="0.2">
      <c r="A662" s="54"/>
      <c r="B662" s="54"/>
      <c r="C662" s="54"/>
      <c r="D662" s="54"/>
      <c r="E662" s="59"/>
      <c r="F662" s="54"/>
      <c r="G662" s="65"/>
      <c r="H662" s="31"/>
    </row>
    <row r="663" spans="1:8" x14ac:dyDescent="0.2">
      <c r="A663" s="54"/>
      <c r="B663" s="54"/>
      <c r="C663" s="54"/>
      <c r="D663" s="54"/>
      <c r="E663" s="59"/>
      <c r="F663" s="54"/>
      <c r="G663" s="65"/>
      <c r="H663" s="31"/>
    </row>
    <row r="664" spans="1:8" x14ac:dyDescent="0.2">
      <c r="A664" s="54"/>
      <c r="B664" s="54"/>
      <c r="C664" s="54"/>
      <c r="D664" s="54"/>
      <c r="E664" s="59"/>
      <c r="F664" s="54"/>
      <c r="G664" s="65"/>
      <c r="H664" s="31"/>
    </row>
    <row r="665" spans="1:8" x14ac:dyDescent="0.2">
      <c r="A665" s="54"/>
      <c r="B665" s="54"/>
      <c r="C665" s="54"/>
      <c r="D665" s="54"/>
      <c r="E665" s="59"/>
      <c r="F665" s="54"/>
      <c r="G665" s="65"/>
      <c r="H665" s="31"/>
    </row>
    <row r="666" spans="1:8" x14ac:dyDescent="0.2">
      <c r="A666" s="54"/>
      <c r="B666" s="54"/>
      <c r="C666" s="54"/>
      <c r="D666" s="54"/>
      <c r="E666" s="59"/>
      <c r="F666" s="54"/>
      <c r="G666" s="65"/>
      <c r="H666" s="31"/>
    </row>
    <row r="667" spans="1:8" x14ac:dyDescent="0.2">
      <c r="A667" s="54"/>
      <c r="B667" s="54"/>
      <c r="C667" s="54"/>
      <c r="D667" s="54"/>
      <c r="E667" s="59"/>
      <c r="F667" s="54"/>
      <c r="G667" s="65"/>
      <c r="H667" s="31"/>
    </row>
    <row r="668" spans="1:8" x14ac:dyDescent="0.2">
      <c r="A668" s="54"/>
      <c r="B668" s="54"/>
      <c r="C668" s="54"/>
      <c r="D668" s="54"/>
      <c r="E668" s="59"/>
      <c r="F668" s="54"/>
      <c r="G668" s="65"/>
      <c r="H668" s="31"/>
    </row>
    <row r="669" spans="1:8" x14ac:dyDescent="0.2">
      <c r="A669" s="54"/>
      <c r="B669" s="54"/>
      <c r="C669" s="54"/>
      <c r="D669" s="54"/>
      <c r="E669" s="59"/>
      <c r="F669" s="54"/>
      <c r="G669" s="65"/>
      <c r="H669" s="31"/>
    </row>
    <row r="670" spans="1:8" x14ac:dyDescent="0.2">
      <c r="A670" s="54"/>
      <c r="B670" s="54"/>
      <c r="C670" s="54"/>
      <c r="D670" s="54"/>
      <c r="E670" s="59"/>
      <c r="F670" s="54"/>
      <c r="G670" s="65"/>
      <c r="H670" s="31"/>
    </row>
    <row r="671" spans="1:8" x14ac:dyDescent="0.2">
      <c r="A671" s="54"/>
      <c r="B671" s="54"/>
      <c r="C671" s="54"/>
      <c r="D671" s="54"/>
      <c r="E671" s="59"/>
      <c r="F671" s="54"/>
      <c r="G671" s="65"/>
      <c r="H671" s="31"/>
    </row>
    <row r="672" spans="1:8" x14ac:dyDescent="0.2">
      <c r="A672" s="54"/>
      <c r="B672" s="54"/>
      <c r="C672" s="54"/>
      <c r="D672" s="54"/>
      <c r="E672" s="59"/>
      <c r="F672" s="54"/>
      <c r="G672" s="65"/>
      <c r="H672" s="31"/>
    </row>
    <row r="673" spans="1:8" x14ac:dyDescent="0.2">
      <c r="A673" s="54"/>
      <c r="B673" s="54"/>
      <c r="C673" s="54"/>
      <c r="D673" s="54"/>
      <c r="E673" s="59"/>
      <c r="F673" s="54"/>
      <c r="G673" s="65"/>
      <c r="H673" s="31"/>
    </row>
    <row r="674" spans="1:8" x14ac:dyDescent="0.2">
      <c r="A674" s="54"/>
      <c r="B674" s="54"/>
      <c r="C674" s="54"/>
      <c r="D674" s="54"/>
      <c r="E674" s="59"/>
      <c r="F674" s="54"/>
      <c r="G674" s="65"/>
      <c r="H674" s="31"/>
    </row>
    <row r="675" spans="1:8" x14ac:dyDescent="0.2">
      <c r="A675" s="54"/>
      <c r="B675" s="54"/>
      <c r="C675" s="54"/>
      <c r="D675" s="54"/>
      <c r="E675" s="59"/>
      <c r="F675" s="54"/>
      <c r="G675" s="65"/>
      <c r="H675" s="31"/>
    </row>
    <row r="676" spans="1:8" x14ac:dyDescent="0.2">
      <c r="A676" s="54"/>
      <c r="B676" s="54"/>
      <c r="C676" s="54"/>
      <c r="D676" s="54"/>
      <c r="E676" s="59"/>
      <c r="F676" s="54"/>
      <c r="G676" s="65"/>
      <c r="H676" s="31"/>
    </row>
    <row r="677" spans="1:8" x14ac:dyDescent="0.2">
      <c r="A677" s="54"/>
      <c r="B677" s="54"/>
      <c r="C677" s="54"/>
      <c r="D677" s="54"/>
      <c r="E677" s="59"/>
      <c r="F677" s="54"/>
      <c r="G677" s="65"/>
      <c r="H677" s="31"/>
    </row>
    <row r="678" spans="1:8" x14ac:dyDescent="0.2">
      <c r="A678" s="54"/>
      <c r="B678" s="54"/>
      <c r="C678" s="54"/>
      <c r="D678" s="54"/>
      <c r="E678" s="59"/>
      <c r="F678" s="54"/>
      <c r="G678" s="65"/>
      <c r="H678" s="31"/>
    </row>
    <row r="679" spans="1:8" x14ac:dyDescent="0.2">
      <c r="A679" s="54"/>
      <c r="B679" s="54"/>
      <c r="C679" s="54"/>
      <c r="D679" s="54"/>
      <c r="E679" s="59"/>
      <c r="F679" s="54"/>
      <c r="G679" s="65"/>
      <c r="H679" s="31"/>
    </row>
    <row r="680" spans="1:8" x14ac:dyDescent="0.2">
      <c r="A680" s="54"/>
      <c r="B680" s="54"/>
      <c r="C680" s="54"/>
      <c r="D680" s="54"/>
      <c r="E680" s="59"/>
      <c r="F680" s="54"/>
      <c r="G680" s="65"/>
      <c r="H680" s="31"/>
    </row>
    <row r="681" spans="1:8" x14ac:dyDescent="0.2">
      <c r="A681" s="54"/>
      <c r="B681" s="54"/>
      <c r="C681" s="54"/>
      <c r="D681" s="54"/>
      <c r="E681" s="59"/>
      <c r="F681" s="54"/>
      <c r="G681" s="65"/>
      <c r="H681" s="31"/>
    </row>
    <row r="682" spans="1:8" x14ac:dyDescent="0.2">
      <c r="A682" s="54"/>
      <c r="B682" s="54"/>
      <c r="C682" s="54"/>
      <c r="D682" s="54"/>
      <c r="E682" s="59"/>
      <c r="F682" s="54"/>
      <c r="G682" s="65"/>
      <c r="H682" s="31"/>
    </row>
    <row r="683" spans="1:8" x14ac:dyDescent="0.2">
      <c r="A683" s="54"/>
      <c r="B683" s="54"/>
      <c r="C683" s="54"/>
      <c r="D683" s="54"/>
      <c r="E683" s="59"/>
      <c r="F683" s="54"/>
      <c r="G683" s="65"/>
      <c r="H683" s="31"/>
    </row>
    <row r="684" spans="1:8" x14ac:dyDescent="0.2">
      <c r="A684" s="54"/>
      <c r="B684" s="54"/>
      <c r="C684" s="54"/>
      <c r="D684" s="54"/>
      <c r="E684" s="59"/>
      <c r="F684" s="54"/>
      <c r="G684" s="65"/>
      <c r="H684" s="31"/>
    </row>
    <row r="685" spans="1:8" x14ac:dyDescent="0.2">
      <c r="A685" s="54"/>
      <c r="B685" s="54"/>
      <c r="C685" s="54"/>
      <c r="D685" s="54"/>
      <c r="E685" s="59"/>
      <c r="F685" s="54"/>
      <c r="G685" s="65"/>
      <c r="H685" s="31"/>
    </row>
    <row r="686" spans="1:8" x14ac:dyDescent="0.2">
      <c r="A686" s="54"/>
      <c r="B686" s="54"/>
      <c r="C686" s="54"/>
      <c r="D686" s="54"/>
      <c r="E686" s="59"/>
      <c r="F686" s="54"/>
      <c r="G686" s="65"/>
      <c r="H686" s="31"/>
    </row>
    <row r="687" spans="1:8" x14ac:dyDescent="0.2">
      <c r="A687" s="54"/>
      <c r="B687" s="54"/>
      <c r="C687" s="54"/>
      <c r="D687" s="54"/>
      <c r="E687" s="59"/>
      <c r="F687" s="54"/>
      <c r="G687" s="65"/>
      <c r="H687" s="31"/>
    </row>
    <row r="688" spans="1:8" x14ac:dyDescent="0.2">
      <c r="A688" s="54"/>
      <c r="B688" s="54"/>
      <c r="C688" s="54"/>
      <c r="D688" s="54"/>
      <c r="E688" s="59"/>
      <c r="F688" s="54"/>
      <c r="G688" s="65"/>
      <c r="H688" s="31"/>
    </row>
    <row r="689" spans="1:8" x14ac:dyDescent="0.2">
      <c r="A689" s="54"/>
      <c r="B689" s="54"/>
      <c r="C689" s="54"/>
      <c r="D689" s="54"/>
      <c r="E689" s="59"/>
      <c r="F689" s="54"/>
      <c r="G689" s="65"/>
      <c r="H689" s="31"/>
    </row>
    <row r="690" spans="1:8" x14ac:dyDescent="0.2">
      <c r="A690" s="54"/>
      <c r="B690" s="54"/>
      <c r="C690" s="54"/>
      <c r="D690" s="54"/>
      <c r="E690" s="59"/>
      <c r="F690" s="54"/>
      <c r="G690" s="65"/>
      <c r="H690" s="31"/>
    </row>
    <row r="691" spans="1:8" x14ac:dyDescent="0.2">
      <c r="A691" s="54"/>
      <c r="B691" s="54"/>
      <c r="C691" s="54"/>
      <c r="D691" s="54"/>
      <c r="E691" s="59"/>
      <c r="F691" s="54"/>
      <c r="G691" s="65"/>
      <c r="H691" s="31"/>
    </row>
    <row r="692" spans="1:8" x14ac:dyDescent="0.2">
      <c r="A692" s="54"/>
      <c r="B692" s="54"/>
      <c r="C692" s="54"/>
      <c r="D692" s="54"/>
      <c r="E692" s="59"/>
      <c r="F692" s="54"/>
      <c r="G692" s="65"/>
      <c r="H692" s="31"/>
    </row>
    <row r="693" spans="1:8" x14ac:dyDescent="0.2">
      <c r="A693" s="54"/>
      <c r="B693" s="54"/>
      <c r="C693" s="54"/>
      <c r="D693" s="54"/>
      <c r="E693" s="59"/>
      <c r="F693" s="54"/>
      <c r="G693" s="65"/>
      <c r="H693" s="31"/>
    </row>
    <row r="694" spans="1:8" x14ac:dyDescent="0.2">
      <c r="A694" s="54"/>
      <c r="B694" s="54"/>
      <c r="C694" s="54"/>
      <c r="D694" s="54"/>
      <c r="E694" s="59"/>
      <c r="F694" s="54"/>
      <c r="G694" s="65"/>
      <c r="H694" s="31"/>
    </row>
    <row r="695" spans="1:8" x14ac:dyDescent="0.2">
      <c r="A695" s="54"/>
      <c r="B695" s="54"/>
      <c r="C695" s="54"/>
      <c r="D695" s="54"/>
      <c r="E695" s="59"/>
      <c r="F695" s="54"/>
      <c r="G695" s="65"/>
      <c r="H695" s="31"/>
    </row>
    <row r="696" spans="1:8" x14ac:dyDescent="0.2">
      <c r="A696" s="54"/>
      <c r="B696" s="54"/>
      <c r="C696" s="54"/>
      <c r="D696" s="54"/>
      <c r="E696" s="59"/>
      <c r="F696" s="54"/>
      <c r="G696" s="65"/>
      <c r="H696" s="31"/>
    </row>
    <row r="697" spans="1:8" x14ac:dyDescent="0.2">
      <c r="A697" s="54"/>
      <c r="B697" s="54"/>
      <c r="C697" s="54"/>
      <c r="D697" s="54"/>
      <c r="E697" s="59"/>
      <c r="F697" s="54"/>
      <c r="G697" s="65"/>
      <c r="H697" s="31"/>
    </row>
    <row r="698" spans="1:8" x14ac:dyDescent="0.2">
      <c r="A698" s="54"/>
      <c r="B698" s="54"/>
      <c r="C698" s="54"/>
      <c r="D698" s="54"/>
      <c r="E698" s="59"/>
      <c r="F698" s="54"/>
      <c r="G698" s="65"/>
      <c r="H698" s="31"/>
    </row>
    <row r="699" spans="1:8" x14ac:dyDescent="0.2">
      <c r="A699" s="54"/>
      <c r="B699" s="54"/>
      <c r="C699" s="54"/>
      <c r="D699" s="54"/>
      <c r="E699" s="59"/>
      <c r="F699" s="54"/>
      <c r="G699" s="65"/>
      <c r="H699" s="31"/>
    </row>
    <row r="700" spans="1:8" x14ac:dyDescent="0.2">
      <c r="A700" s="54"/>
      <c r="B700" s="54"/>
      <c r="C700" s="54"/>
      <c r="D700" s="54"/>
      <c r="E700" s="59"/>
      <c r="F700" s="54"/>
      <c r="G700" s="65"/>
      <c r="H700" s="31"/>
    </row>
    <row r="701" spans="1:8" x14ac:dyDescent="0.2">
      <c r="A701" s="54"/>
      <c r="B701" s="54"/>
      <c r="C701" s="54"/>
      <c r="D701" s="54"/>
      <c r="E701" s="59"/>
      <c r="F701" s="54"/>
      <c r="G701" s="65"/>
      <c r="H701" s="31"/>
    </row>
    <row r="702" spans="1:8" x14ac:dyDescent="0.2">
      <c r="A702" s="54"/>
      <c r="B702" s="54"/>
      <c r="C702" s="54"/>
      <c r="D702" s="54"/>
      <c r="E702" s="59"/>
      <c r="F702" s="54"/>
      <c r="G702" s="65"/>
      <c r="H702" s="31"/>
    </row>
    <row r="703" spans="1:8" x14ac:dyDescent="0.2">
      <c r="A703" s="54"/>
      <c r="B703" s="54"/>
      <c r="C703" s="54"/>
      <c r="D703" s="54"/>
      <c r="E703" s="59"/>
      <c r="F703" s="54"/>
      <c r="G703" s="65"/>
      <c r="H703" s="31"/>
    </row>
    <row r="704" spans="1:8" x14ac:dyDescent="0.2">
      <c r="A704" s="54"/>
      <c r="B704" s="54"/>
      <c r="C704" s="54"/>
      <c r="D704" s="54"/>
      <c r="E704" s="59"/>
      <c r="F704" s="54"/>
      <c r="G704" s="65"/>
      <c r="H704" s="31"/>
    </row>
    <row r="705" spans="1:8" x14ac:dyDescent="0.2">
      <c r="A705" s="54"/>
      <c r="B705" s="54"/>
      <c r="C705" s="54"/>
      <c r="D705" s="54"/>
      <c r="E705" s="59"/>
      <c r="F705" s="54"/>
      <c r="G705" s="65"/>
      <c r="H705" s="31"/>
    </row>
    <row r="706" spans="1:8" x14ac:dyDescent="0.2">
      <c r="A706" s="54"/>
      <c r="B706" s="54"/>
      <c r="C706" s="54"/>
      <c r="D706" s="54"/>
      <c r="E706" s="59"/>
      <c r="F706" s="54"/>
      <c r="G706" s="65"/>
      <c r="H706" s="31"/>
    </row>
    <row r="707" spans="1:8" x14ac:dyDescent="0.2">
      <c r="A707" s="54"/>
      <c r="B707" s="54"/>
      <c r="C707" s="54"/>
      <c r="D707" s="54"/>
      <c r="E707" s="59"/>
      <c r="F707" s="54"/>
      <c r="G707" s="65"/>
      <c r="H707" s="31"/>
    </row>
    <row r="708" spans="1:8" x14ac:dyDescent="0.2">
      <c r="A708" s="54"/>
      <c r="B708" s="54"/>
      <c r="C708" s="54"/>
      <c r="D708" s="54"/>
      <c r="E708" s="59"/>
      <c r="F708" s="54"/>
      <c r="G708" s="65"/>
      <c r="H708" s="31"/>
    </row>
    <row r="709" spans="1:8" x14ac:dyDescent="0.2">
      <c r="A709" s="54"/>
      <c r="B709" s="54"/>
      <c r="C709" s="54"/>
      <c r="D709" s="54"/>
      <c r="E709" s="59"/>
      <c r="F709" s="54"/>
      <c r="G709" s="65"/>
      <c r="H709" s="31"/>
    </row>
    <row r="710" spans="1:8" x14ac:dyDescent="0.2">
      <c r="A710" s="54"/>
      <c r="B710" s="54"/>
      <c r="C710" s="54"/>
      <c r="D710" s="54"/>
      <c r="E710" s="59"/>
      <c r="F710" s="54"/>
      <c r="G710" s="65"/>
      <c r="H710" s="31"/>
    </row>
    <row r="711" spans="1:8" x14ac:dyDescent="0.2">
      <c r="A711" s="54"/>
      <c r="B711" s="54"/>
      <c r="C711" s="54"/>
      <c r="D711" s="54"/>
      <c r="E711" s="59"/>
      <c r="F711" s="54"/>
      <c r="G711" s="65"/>
      <c r="H711" s="31"/>
    </row>
    <row r="712" spans="1:8" x14ac:dyDescent="0.2">
      <c r="A712" s="54"/>
      <c r="B712" s="54"/>
      <c r="C712" s="54"/>
      <c r="D712" s="54"/>
      <c r="E712" s="59"/>
      <c r="F712" s="54"/>
      <c r="G712" s="65"/>
      <c r="H712" s="31"/>
    </row>
    <row r="713" spans="1:8" x14ac:dyDescent="0.2">
      <c r="A713" s="54"/>
      <c r="B713" s="54"/>
      <c r="C713" s="54"/>
      <c r="D713" s="54"/>
      <c r="E713" s="59"/>
      <c r="F713" s="54"/>
      <c r="G713" s="65"/>
      <c r="H713" s="31"/>
    </row>
    <row r="714" spans="1:8" x14ac:dyDescent="0.2">
      <c r="A714" s="54"/>
      <c r="B714" s="54"/>
      <c r="C714" s="54"/>
      <c r="D714" s="54"/>
      <c r="E714" s="59"/>
      <c r="F714" s="54"/>
      <c r="G714" s="65"/>
      <c r="H714" s="31"/>
    </row>
    <row r="715" spans="1:8" x14ac:dyDescent="0.2">
      <c r="A715" s="54"/>
      <c r="B715" s="54"/>
      <c r="C715" s="54"/>
      <c r="D715" s="54"/>
      <c r="E715" s="59"/>
      <c r="F715" s="54"/>
      <c r="G715" s="65"/>
      <c r="H715" s="31"/>
    </row>
    <row r="716" spans="1:8" x14ac:dyDescent="0.2">
      <c r="A716" s="54"/>
      <c r="B716" s="54"/>
      <c r="C716" s="54"/>
      <c r="D716" s="54"/>
      <c r="E716" s="59"/>
      <c r="F716" s="54"/>
      <c r="G716" s="65"/>
      <c r="H716" s="31"/>
    </row>
    <row r="717" spans="1:8" x14ac:dyDescent="0.2">
      <c r="A717" s="54"/>
      <c r="B717" s="54"/>
      <c r="C717" s="54"/>
      <c r="D717" s="54"/>
      <c r="E717" s="59"/>
      <c r="F717" s="54"/>
      <c r="G717" s="65"/>
      <c r="H717" s="31"/>
    </row>
    <row r="718" spans="1:8" x14ac:dyDescent="0.2">
      <c r="A718" s="54"/>
      <c r="B718" s="54"/>
      <c r="C718" s="54"/>
      <c r="D718" s="54"/>
      <c r="E718" s="59"/>
      <c r="F718" s="54"/>
      <c r="G718" s="65"/>
      <c r="H718" s="31"/>
    </row>
    <row r="719" spans="1:8" x14ac:dyDescent="0.2">
      <c r="A719" s="54"/>
      <c r="B719" s="54"/>
      <c r="C719" s="54"/>
      <c r="D719" s="54"/>
      <c r="E719" s="59"/>
      <c r="F719" s="54"/>
      <c r="G719" s="65"/>
      <c r="H719" s="31"/>
    </row>
    <row r="720" spans="1:8" x14ac:dyDescent="0.2">
      <c r="A720" s="54"/>
      <c r="B720" s="54"/>
      <c r="C720" s="54"/>
      <c r="D720" s="54"/>
      <c r="E720" s="59"/>
      <c r="F720" s="54"/>
      <c r="G720" s="65"/>
      <c r="H720" s="31"/>
    </row>
    <row r="721" spans="1:8" x14ac:dyDescent="0.2">
      <c r="A721" s="54"/>
      <c r="B721" s="54"/>
      <c r="C721" s="54"/>
      <c r="D721" s="54"/>
      <c r="E721" s="59"/>
      <c r="F721" s="54"/>
      <c r="G721" s="65"/>
      <c r="H721" s="31"/>
    </row>
    <row r="722" spans="1:8" x14ac:dyDescent="0.2">
      <c r="A722" s="54"/>
      <c r="B722" s="54"/>
      <c r="C722" s="54"/>
      <c r="D722" s="54"/>
      <c r="E722" s="59"/>
      <c r="F722" s="54"/>
      <c r="G722" s="65"/>
      <c r="H722" s="31"/>
    </row>
    <row r="723" spans="1:8" x14ac:dyDescent="0.2">
      <c r="A723" s="54"/>
      <c r="B723" s="54"/>
      <c r="C723" s="54"/>
      <c r="D723" s="54"/>
      <c r="E723" s="59"/>
      <c r="F723" s="54"/>
      <c r="G723" s="65"/>
      <c r="H723" s="32"/>
    </row>
    <row r="724" spans="1:8" x14ac:dyDescent="0.2">
      <c r="A724" s="54"/>
      <c r="B724" s="54"/>
      <c r="C724" s="54"/>
      <c r="D724" s="54"/>
      <c r="E724" s="59"/>
      <c r="F724" s="54"/>
      <c r="G724" s="65"/>
      <c r="H724" s="32"/>
    </row>
    <row r="725" spans="1:8" x14ac:dyDescent="0.2">
      <c r="A725" s="54"/>
      <c r="B725" s="54"/>
      <c r="C725" s="54"/>
      <c r="D725" s="54"/>
      <c r="E725" s="59"/>
      <c r="F725" s="54"/>
      <c r="G725" s="65"/>
      <c r="H725" s="32"/>
    </row>
    <row r="726" spans="1:8" x14ac:dyDescent="0.2">
      <c r="A726" s="54"/>
      <c r="B726" s="54"/>
      <c r="C726" s="54"/>
      <c r="D726" s="54"/>
      <c r="E726" s="59"/>
      <c r="F726" s="54"/>
      <c r="G726" s="65"/>
      <c r="H726" s="32"/>
    </row>
    <row r="727" spans="1:8" x14ac:dyDescent="0.2">
      <c r="A727" s="54"/>
      <c r="B727" s="54"/>
      <c r="C727" s="54"/>
      <c r="D727" s="54"/>
      <c r="E727" s="59"/>
      <c r="F727" s="54"/>
      <c r="G727" s="65"/>
      <c r="H727" s="32"/>
    </row>
    <row r="728" spans="1:8" x14ac:dyDescent="0.2">
      <c r="A728" s="54"/>
      <c r="B728" s="54"/>
      <c r="C728" s="54"/>
      <c r="D728" s="54"/>
      <c r="E728" s="59"/>
      <c r="F728" s="54"/>
      <c r="G728" s="65"/>
      <c r="H728" s="32"/>
    </row>
    <row r="729" spans="1:8" x14ac:dyDescent="0.2">
      <c r="A729" s="54"/>
      <c r="B729" s="54"/>
      <c r="C729" s="54"/>
      <c r="D729" s="54"/>
      <c r="E729" s="59"/>
      <c r="F729" s="54"/>
      <c r="G729" s="65"/>
      <c r="H729" s="32"/>
    </row>
    <row r="730" spans="1:8" x14ac:dyDescent="0.2">
      <c r="A730" s="54"/>
      <c r="B730" s="54"/>
      <c r="C730" s="54"/>
      <c r="D730" s="54"/>
      <c r="E730" s="59"/>
      <c r="F730" s="54"/>
      <c r="G730" s="65"/>
      <c r="H730" s="32"/>
    </row>
    <row r="731" spans="1:8" x14ac:dyDescent="0.2">
      <c r="A731" s="54"/>
      <c r="B731" s="54"/>
      <c r="C731" s="54"/>
      <c r="D731" s="54"/>
      <c r="E731" s="59"/>
      <c r="F731" s="54"/>
      <c r="G731" s="65"/>
      <c r="H731" s="32"/>
    </row>
    <row r="732" spans="1:8" x14ac:dyDescent="0.2">
      <c r="A732" s="54"/>
      <c r="B732" s="54"/>
      <c r="C732" s="54"/>
      <c r="D732" s="54"/>
      <c r="E732" s="59"/>
      <c r="F732" s="54"/>
      <c r="G732" s="65"/>
      <c r="H732" s="32"/>
    </row>
    <row r="733" spans="1:8" x14ac:dyDescent="0.2">
      <c r="A733" s="54"/>
      <c r="B733" s="54"/>
      <c r="C733" s="54"/>
      <c r="D733" s="54"/>
      <c r="E733" s="59"/>
      <c r="F733" s="54"/>
      <c r="G733" s="65"/>
      <c r="H733" s="32"/>
    </row>
    <row r="734" spans="1:8" x14ac:dyDescent="0.2">
      <c r="A734" s="54"/>
      <c r="B734" s="54"/>
      <c r="C734" s="54"/>
      <c r="D734" s="54"/>
      <c r="E734" s="59"/>
      <c r="F734" s="54"/>
      <c r="G734" s="65"/>
      <c r="H734" s="32"/>
    </row>
    <row r="735" spans="1:8" x14ac:dyDescent="0.2">
      <c r="A735" s="54"/>
      <c r="B735" s="54"/>
      <c r="C735" s="54"/>
      <c r="D735" s="54"/>
      <c r="E735" s="59"/>
      <c r="F735" s="54"/>
      <c r="G735" s="65"/>
      <c r="H735" s="32"/>
    </row>
    <row r="736" spans="1:8" x14ac:dyDescent="0.2">
      <c r="A736" s="54"/>
      <c r="B736" s="54"/>
      <c r="C736" s="54"/>
      <c r="D736" s="54"/>
      <c r="E736" s="59"/>
      <c r="F736" s="54"/>
      <c r="G736" s="65"/>
      <c r="H736" s="32"/>
    </row>
    <row r="737" spans="1:8" x14ac:dyDescent="0.2">
      <c r="A737" s="54"/>
      <c r="B737" s="54"/>
      <c r="C737" s="54"/>
      <c r="D737" s="54"/>
      <c r="E737" s="59"/>
      <c r="F737" s="54"/>
      <c r="G737" s="65"/>
      <c r="H737" s="32"/>
    </row>
    <row r="738" spans="1:8" x14ac:dyDescent="0.2">
      <c r="A738" s="54"/>
      <c r="B738" s="54"/>
      <c r="C738" s="54"/>
      <c r="D738" s="54"/>
      <c r="E738" s="59"/>
      <c r="F738" s="54"/>
      <c r="G738" s="65"/>
      <c r="H738" s="32"/>
    </row>
    <row r="739" spans="1:8" x14ac:dyDescent="0.2">
      <c r="A739" s="54"/>
      <c r="B739" s="54"/>
      <c r="C739" s="54"/>
      <c r="D739" s="54"/>
      <c r="E739" s="59"/>
      <c r="F739" s="54"/>
      <c r="G739" s="65"/>
      <c r="H739" s="32"/>
    </row>
    <row r="740" spans="1:8" x14ac:dyDescent="0.2">
      <c r="A740" s="54"/>
      <c r="B740" s="54"/>
      <c r="C740" s="54"/>
      <c r="D740" s="54"/>
      <c r="E740" s="59"/>
      <c r="F740" s="54"/>
      <c r="G740" s="65"/>
      <c r="H740" s="32"/>
    </row>
    <row r="741" spans="1:8" x14ac:dyDescent="0.2">
      <c r="A741" s="54"/>
      <c r="B741" s="54"/>
      <c r="C741" s="54"/>
      <c r="D741" s="54"/>
      <c r="E741" s="59"/>
      <c r="F741" s="54"/>
      <c r="G741" s="65"/>
      <c r="H741" s="32"/>
    </row>
    <row r="742" spans="1:8" x14ac:dyDescent="0.2">
      <c r="A742" s="54"/>
      <c r="B742" s="54"/>
      <c r="C742" s="54"/>
      <c r="D742" s="54"/>
      <c r="E742" s="59"/>
      <c r="F742" s="54"/>
      <c r="G742" s="65"/>
      <c r="H742" s="32"/>
    </row>
    <row r="743" spans="1:8" x14ac:dyDescent="0.2">
      <c r="A743" s="54"/>
      <c r="B743" s="54"/>
      <c r="C743" s="54"/>
      <c r="D743" s="54"/>
      <c r="E743" s="59"/>
      <c r="F743" s="54"/>
      <c r="G743" s="65"/>
      <c r="H743" s="32"/>
    </row>
    <row r="744" spans="1:8" x14ac:dyDescent="0.2">
      <c r="A744" s="54"/>
      <c r="B744" s="54"/>
      <c r="C744" s="54"/>
      <c r="D744" s="54"/>
      <c r="E744" s="59"/>
      <c r="F744" s="54"/>
      <c r="G744" s="65"/>
      <c r="H744" s="32"/>
    </row>
    <row r="745" spans="1:8" x14ac:dyDescent="0.2">
      <c r="A745" s="54"/>
      <c r="B745" s="54"/>
      <c r="C745" s="54"/>
      <c r="D745" s="54"/>
      <c r="E745" s="59"/>
      <c r="F745" s="54"/>
      <c r="G745" s="65"/>
      <c r="H745" s="32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2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35FBE-ECF8-4E45-BA0E-C23204B2A173}">
  <sheetPr>
    <pageSetUpPr fitToPage="1"/>
  </sheetPr>
  <dimension ref="A1:G225"/>
  <sheetViews>
    <sheetView workbookViewId="0">
      <selection activeCell="D9" sqref="D9"/>
    </sheetView>
  </sheetViews>
  <sheetFormatPr baseColWidth="10" defaultRowHeight="15" x14ac:dyDescent="0.25"/>
  <cols>
    <col min="2" max="2" width="45.42578125" customWidth="1"/>
    <col min="3" max="3" width="7.7109375" customWidth="1"/>
    <col min="4" max="4" width="12" customWidth="1"/>
    <col min="5" max="5" width="15.7109375" bestFit="1" customWidth="1"/>
    <col min="6" max="6" width="10.28515625" bestFit="1" customWidth="1"/>
    <col min="7" max="7" width="10.7109375" customWidth="1"/>
    <col min="12" max="12" width="21.140625" customWidth="1"/>
    <col min="258" max="258" width="45.42578125" customWidth="1"/>
    <col min="259" max="259" width="7.7109375" customWidth="1"/>
    <col min="260" max="260" width="12" customWidth="1"/>
    <col min="261" max="261" width="15.7109375" bestFit="1" customWidth="1"/>
    <col min="262" max="262" width="10.28515625" bestFit="1" customWidth="1"/>
    <col min="263" max="263" width="10.7109375" customWidth="1"/>
    <col min="514" max="514" width="45.42578125" customWidth="1"/>
    <col min="515" max="515" width="7.7109375" customWidth="1"/>
    <col min="516" max="516" width="12" customWidth="1"/>
    <col min="517" max="517" width="15.7109375" bestFit="1" customWidth="1"/>
    <col min="518" max="518" width="10.28515625" bestFit="1" customWidth="1"/>
    <col min="519" max="519" width="10.7109375" customWidth="1"/>
    <col min="770" max="770" width="45.42578125" customWidth="1"/>
    <col min="771" max="771" width="7.7109375" customWidth="1"/>
    <col min="772" max="772" width="12" customWidth="1"/>
    <col min="773" max="773" width="15.7109375" bestFit="1" customWidth="1"/>
    <col min="774" max="774" width="10.28515625" bestFit="1" customWidth="1"/>
    <col min="775" max="775" width="10.7109375" customWidth="1"/>
    <col min="1026" max="1026" width="45.42578125" customWidth="1"/>
    <col min="1027" max="1027" width="7.7109375" customWidth="1"/>
    <col min="1028" max="1028" width="12" customWidth="1"/>
    <col min="1029" max="1029" width="15.7109375" bestFit="1" customWidth="1"/>
    <col min="1030" max="1030" width="10.28515625" bestFit="1" customWidth="1"/>
    <col min="1031" max="1031" width="10.7109375" customWidth="1"/>
    <col min="1282" max="1282" width="45.42578125" customWidth="1"/>
    <col min="1283" max="1283" width="7.7109375" customWidth="1"/>
    <col min="1284" max="1284" width="12" customWidth="1"/>
    <col min="1285" max="1285" width="15.7109375" bestFit="1" customWidth="1"/>
    <col min="1286" max="1286" width="10.28515625" bestFit="1" customWidth="1"/>
    <col min="1287" max="1287" width="10.7109375" customWidth="1"/>
    <col min="1538" max="1538" width="45.42578125" customWidth="1"/>
    <col min="1539" max="1539" width="7.7109375" customWidth="1"/>
    <col min="1540" max="1540" width="12" customWidth="1"/>
    <col min="1541" max="1541" width="15.7109375" bestFit="1" customWidth="1"/>
    <col min="1542" max="1542" width="10.28515625" bestFit="1" customWidth="1"/>
    <col min="1543" max="1543" width="10.7109375" customWidth="1"/>
    <col min="1794" max="1794" width="45.42578125" customWidth="1"/>
    <col min="1795" max="1795" width="7.7109375" customWidth="1"/>
    <col min="1796" max="1796" width="12" customWidth="1"/>
    <col min="1797" max="1797" width="15.7109375" bestFit="1" customWidth="1"/>
    <col min="1798" max="1798" width="10.28515625" bestFit="1" customWidth="1"/>
    <col min="1799" max="1799" width="10.7109375" customWidth="1"/>
    <col min="2050" max="2050" width="45.42578125" customWidth="1"/>
    <col min="2051" max="2051" width="7.7109375" customWidth="1"/>
    <col min="2052" max="2052" width="12" customWidth="1"/>
    <col min="2053" max="2053" width="15.7109375" bestFit="1" customWidth="1"/>
    <col min="2054" max="2054" width="10.28515625" bestFit="1" customWidth="1"/>
    <col min="2055" max="2055" width="10.7109375" customWidth="1"/>
    <col min="2306" max="2306" width="45.42578125" customWidth="1"/>
    <col min="2307" max="2307" width="7.7109375" customWidth="1"/>
    <col min="2308" max="2308" width="12" customWidth="1"/>
    <col min="2309" max="2309" width="15.7109375" bestFit="1" customWidth="1"/>
    <col min="2310" max="2310" width="10.28515625" bestFit="1" customWidth="1"/>
    <col min="2311" max="2311" width="10.7109375" customWidth="1"/>
    <col min="2562" max="2562" width="45.42578125" customWidth="1"/>
    <col min="2563" max="2563" width="7.7109375" customWidth="1"/>
    <col min="2564" max="2564" width="12" customWidth="1"/>
    <col min="2565" max="2565" width="15.7109375" bestFit="1" customWidth="1"/>
    <col min="2566" max="2566" width="10.28515625" bestFit="1" customWidth="1"/>
    <col min="2567" max="2567" width="10.7109375" customWidth="1"/>
    <col min="2818" max="2818" width="45.42578125" customWidth="1"/>
    <col min="2819" max="2819" width="7.7109375" customWidth="1"/>
    <col min="2820" max="2820" width="12" customWidth="1"/>
    <col min="2821" max="2821" width="15.7109375" bestFit="1" customWidth="1"/>
    <col min="2822" max="2822" width="10.28515625" bestFit="1" customWidth="1"/>
    <col min="2823" max="2823" width="10.7109375" customWidth="1"/>
    <col min="3074" max="3074" width="45.42578125" customWidth="1"/>
    <col min="3075" max="3075" width="7.7109375" customWidth="1"/>
    <col min="3076" max="3076" width="12" customWidth="1"/>
    <col min="3077" max="3077" width="15.7109375" bestFit="1" customWidth="1"/>
    <col min="3078" max="3078" width="10.28515625" bestFit="1" customWidth="1"/>
    <col min="3079" max="3079" width="10.7109375" customWidth="1"/>
    <col min="3330" max="3330" width="45.42578125" customWidth="1"/>
    <col min="3331" max="3331" width="7.7109375" customWidth="1"/>
    <col min="3332" max="3332" width="12" customWidth="1"/>
    <col min="3333" max="3333" width="15.7109375" bestFit="1" customWidth="1"/>
    <col min="3334" max="3334" width="10.28515625" bestFit="1" customWidth="1"/>
    <col min="3335" max="3335" width="10.7109375" customWidth="1"/>
    <col min="3586" max="3586" width="45.42578125" customWidth="1"/>
    <col min="3587" max="3587" width="7.7109375" customWidth="1"/>
    <col min="3588" max="3588" width="12" customWidth="1"/>
    <col min="3589" max="3589" width="15.7109375" bestFit="1" customWidth="1"/>
    <col min="3590" max="3590" width="10.28515625" bestFit="1" customWidth="1"/>
    <col min="3591" max="3591" width="10.7109375" customWidth="1"/>
    <col min="3842" max="3842" width="45.42578125" customWidth="1"/>
    <col min="3843" max="3843" width="7.7109375" customWidth="1"/>
    <col min="3844" max="3844" width="12" customWidth="1"/>
    <col min="3845" max="3845" width="15.7109375" bestFit="1" customWidth="1"/>
    <col min="3846" max="3846" width="10.28515625" bestFit="1" customWidth="1"/>
    <col min="3847" max="3847" width="10.7109375" customWidth="1"/>
    <col min="4098" max="4098" width="45.42578125" customWidth="1"/>
    <col min="4099" max="4099" width="7.7109375" customWidth="1"/>
    <col min="4100" max="4100" width="12" customWidth="1"/>
    <col min="4101" max="4101" width="15.7109375" bestFit="1" customWidth="1"/>
    <col min="4102" max="4102" width="10.28515625" bestFit="1" customWidth="1"/>
    <col min="4103" max="4103" width="10.7109375" customWidth="1"/>
    <col min="4354" max="4354" width="45.42578125" customWidth="1"/>
    <col min="4355" max="4355" width="7.7109375" customWidth="1"/>
    <col min="4356" max="4356" width="12" customWidth="1"/>
    <col min="4357" max="4357" width="15.7109375" bestFit="1" customWidth="1"/>
    <col min="4358" max="4358" width="10.28515625" bestFit="1" customWidth="1"/>
    <col min="4359" max="4359" width="10.7109375" customWidth="1"/>
    <col min="4610" max="4610" width="45.42578125" customWidth="1"/>
    <col min="4611" max="4611" width="7.7109375" customWidth="1"/>
    <col min="4612" max="4612" width="12" customWidth="1"/>
    <col min="4613" max="4613" width="15.7109375" bestFit="1" customWidth="1"/>
    <col min="4614" max="4614" width="10.28515625" bestFit="1" customWidth="1"/>
    <col min="4615" max="4615" width="10.7109375" customWidth="1"/>
    <col min="4866" max="4866" width="45.42578125" customWidth="1"/>
    <col min="4867" max="4867" width="7.7109375" customWidth="1"/>
    <col min="4868" max="4868" width="12" customWidth="1"/>
    <col min="4869" max="4869" width="15.7109375" bestFit="1" customWidth="1"/>
    <col min="4870" max="4870" width="10.28515625" bestFit="1" customWidth="1"/>
    <col min="4871" max="4871" width="10.7109375" customWidth="1"/>
    <col min="5122" max="5122" width="45.42578125" customWidth="1"/>
    <col min="5123" max="5123" width="7.7109375" customWidth="1"/>
    <col min="5124" max="5124" width="12" customWidth="1"/>
    <col min="5125" max="5125" width="15.7109375" bestFit="1" customWidth="1"/>
    <col min="5126" max="5126" width="10.28515625" bestFit="1" customWidth="1"/>
    <col min="5127" max="5127" width="10.7109375" customWidth="1"/>
    <col min="5378" max="5378" width="45.42578125" customWidth="1"/>
    <col min="5379" max="5379" width="7.7109375" customWidth="1"/>
    <col min="5380" max="5380" width="12" customWidth="1"/>
    <col min="5381" max="5381" width="15.7109375" bestFit="1" customWidth="1"/>
    <col min="5382" max="5382" width="10.28515625" bestFit="1" customWidth="1"/>
    <col min="5383" max="5383" width="10.7109375" customWidth="1"/>
    <col min="5634" max="5634" width="45.42578125" customWidth="1"/>
    <col min="5635" max="5635" width="7.7109375" customWidth="1"/>
    <col min="5636" max="5636" width="12" customWidth="1"/>
    <col min="5637" max="5637" width="15.7109375" bestFit="1" customWidth="1"/>
    <col min="5638" max="5638" width="10.28515625" bestFit="1" customWidth="1"/>
    <col min="5639" max="5639" width="10.7109375" customWidth="1"/>
    <col min="5890" max="5890" width="45.42578125" customWidth="1"/>
    <col min="5891" max="5891" width="7.7109375" customWidth="1"/>
    <col min="5892" max="5892" width="12" customWidth="1"/>
    <col min="5893" max="5893" width="15.7109375" bestFit="1" customWidth="1"/>
    <col min="5894" max="5894" width="10.28515625" bestFit="1" customWidth="1"/>
    <col min="5895" max="5895" width="10.7109375" customWidth="1"/>
    <col min="6146" max="6146" width="45.42578125" customWidth="1"/>
    <col min="6147" max="6147" width="7.7109375" customWidth="1"/>
    <col min="6148" max="6148" width="12" customWidth="1"/>
    <col min="6149" max="6149" width="15.7109375" bestFit="1" customWidth="1"/>
    <col min="6150" max="6150" width="10.28515625" bestFit="1" customWidth="1"/>
    <col min="6151" max="6151" width="10.7109375" customWidth="1"/>
    <col min="6402" max="6402" width="45.42578125" customWidth="1"/>
    <col min="6403" max="6403" width="7.7109375" customWidth="1"/>
    <col min="6404" max="6404" width="12" customWidth="1"/>
    <col min="6405" max="6405" width="15.7109375" bestFit="1" customWidth="1"/>
    <col min="6406" max="6406" width="10.28515625" bestFit="1" customWidth="1"/>
    <col min="6407" max="6407" width="10.7109375" customWidth="1"/>
    <col min="6658" max="6658" width="45.42578125" customWidth="1"/>
    <col min="6659" max="6659" width="7.7109375" customWidth="1"/>
    <col min="6660" max="6660" width="12" customWidth="1"/>
    <col min="6661" max="6661" width="15.7109375" bestFit="1" customWidth="1"/>
    <col min="6662" max="6662" width="10.28515625" bestFit="1" customWidth="1"/>
    <col min="6663" max="6663" width="10.7109375" customWidth="1"/>
    <col min="6914" max="6914" width="45.42578125" customWidth="1"/>
    <col min="6915" max="6915" width="7.7109375" customWidth="1"/>
    <col min="6916" max="6916" width="12" customWidth="1"/>
    <col min="6917" max="6917" width="15.7109375" bestFit="1" customWidth="1"/>
    <col min="6918" max="6918" width="10.28515625" bestFit="1" customWidth="1"/>
    <col min="6919" max="6919" width="10.7109375" customWidth="1"/>
    <col min="7170" max="7170" width="45.42578125" customWidth="1"/>
    <col min="7171" max="7171" width="7.7109375" customWidth="1"/>
    <col min="7172" max="7172" width="12" customWidth="1"/>
    <col min="7173" max="7173" width="15.7109375" bestFit="1" customWidth="1"/>
    <col min="7174" max="7174" width="10.28515625" bestFit="1" customWidth="1"/>
    <col min="7175" max="7175" width="10.7109375" customWidth="1"/>
    <col min="7426" max="7426" width="45.42578125" customWidth="1"/>
    <col min="7427" max="7427" width="7.7109375" customWidth="1"/>
    <col min="7428" max="7428" width="12" customWidth="1"/>
    <col min="7429" max="7429" width="15.7109375" bestFit="1" customWidth="1"/>
    <col min="7430" max="7430" width="10.28515625" bestFit="1" customWidth="1"/>
    <col min="7431" max="7431" width="10.7109375" customWidth="1"/>
    <col min="7682" max="7682" width="45.42578125" customWidth="1"/>
    <col min="7683" max="7683" width="7.7109375" customWidth="1"/>
    <col min="7684" max="7684" width="12" customWidth="1"/>
    <col min="7685" max="7685" width="15.7109375" bestFit="1" customWidth="1"/>
    <col min="7686" max="7686" width="10.28515625" bestFit="1" customWidth="1"/>
    <col min="7687" max="7687" width="10.7109375" customWidth="1"/>
    <col min="7938" max="7938" width="45.42578125" customWidth="1"/>
    <col min="7939" max="7939" width="7.7109375" customWidth="1"/>
    <col min="7940" max="7940" width="12" customWidth="1"/>
    <col min="7941" max="7941" width="15.7109375" bestFit="1" customWidth="1"/>
    <col min="7942" max="7942" width="10.28515625" bestFit="1" customWidth="1"/>
    <col min="7943" max="7943" width="10.7109375" customWidth="1"/>
    <col min="8194" max="8194" width="45.42578125" customWidth="1"/>
    <col min="8195" max="8195" width="7.7109375" customWidth="1"/>
    <col min="8196" max="8196" width="12" customWidth="1"/>
    <col min="8197" max="8197" width="15.7109375" bestFit="1" customWidth="1"/>
    <col min="8198" max="8198" width="10.28515625" bestFit="1" customWidth="1"/>
    <col min="8199" max="8199" width="10.7109375" customWidth="1"/>
    <col min="8450" max="8450" width="45.42578125" customWidth="1"/>
    <col min="8451" max="8451" width="7.7109375" customWidth="1"/>
    <col min="8452" max="8452" width="12" customWidth="1"/>
    <col min="8453" max="8453" width="15.7109375" bestFit="1" customWidth="1"/>
    <col min="8454" max="8454" width="10.28515625" bestFit="1" customWidth="1"/>
    <col min="8455" max="8455" width="10.7109375" customWidth="1"/>
    <col min="8706" max="8706" width="45.42578125" customWidth="1"/>
    <col min="8707" max="8707" width="7.7109375" customWidth="1"/>
    <col min="8708" max="8708" width="12" customWidth="1"/>
    <col min="8709" max="8709" width="15.7109375" bestFit="1" customWidth="1"/>
    <col min="8710" max="8710" width="10.28515625" bestFit="1" customWidth="1"/>
    <col min="8711" max="8711" width="10.7109375" customWidth="1"/>
    <col min="8962" max="8962" width="45.42578125" customWidth="1"/>
    <col min="8963" max="8963" width="7.7109375" customWidth="1"/>
    <col min="8964" max="8964" width="12" customWidth="1"/>
    <col min="8965" max="8965" width="15.7109375" bestFit="1" customWidth="1"/>
    <col min="8966" max="8966" width="10.28515625" bestFit="1" customWidth="1"/>
    <col min="8967" max="8967" width="10.7109375" customWidth="1"/>
    <col min="9218" max="9218" width="45.42578125" customWidth="1"/>
    <col min="9219" max="9219" width="7.7109375" customWidth="1"/>
    <col min="9220" max="9220" width="12" customWidth="1"/>
    <col min="9221" max="9221" width="15.7109375" bestFit="1" customWidth="1"/>
    <col min="9222" max="9222" width="10.28515625" bestFit="1" customWidth="1"/>
    <col min="9223" max="9223" width="10.7109375" customWidth="1"/>
    <col min="9474" max="9474" width="45.42578125" customWidth="1"/>
    <col min="9475" max="9475" width="7.7109375" customWidth="1"/>
    <col min="9476" max="9476" width="12" customWidth="1"/>
    <col min="9477" max="9477" width="15.7109375" bestFit="1" customWidth="1"/>
    <col min="9478" max="9478" width="10.28515625" bestFit="1" customWidth="1"/>
    <col min="9479" max="9479" width="10.7109375" customWidth="1"/>
    <col min="9730" max="9730" width="45.42578125" customWidth="1"/>
    <col min="9731" max="9731" width="7.7109375" customWidth="1"/>
    <col min="9732" max="9732" width="12" customWidth="1"/>
    <col min="9733" max="9733" width="15.7109375" bestFit="1" customWidth="1"/>
    <col min="9734" max="9734" width="10.28515625" bestFit="1" customWidth="1"/>
    <col min="9735" max="9735" width="10.7109375" customWidth="1"/>
    <col min="9986" max="9986" width="45.42578125" customWidth="1"/>
    <col min="9987" max="9987" width="7.7109375" customWidth="1"/>
    <col min="9988" max="9988" width="12" customWidth="1"/>
    <col min="9989" max="9989" width="15.7109375" bestFit="1" customWidth="1"/>
    <col min="9990" max="9990" width="10.28515625" bestFit="1" customWidth="1"/>
    <col min="9991" max="9991" width="10.7109375" customWidth="1"/>
    <col min="10242" max="10242" width="45.42578125" customWidth="1"/>
    <col min="10243" max="10243" width="7.7109375" customWidth="1"/>
    <col min="10244" max="10244" width="12" customWidth="1"/>
    <col min="10245" max="10245" width="15.7109375" bestFit="1" customWidth="1"/>
    <col min="10246" max="10246" width="10.28515625" bestFit="1" customWidth="1"/>
    <col min="10247" max="10247" width="10.7109375" customWidth="1"/>
    <col min="10498" max="10498" width="45.42578125" customWidth="1"/>
    <col min="10499" max="10499" width="7.7109375" customWidth="1"/>
    <col min="10500" max="10500" width="12" customWidth="1"/>
    <col min="10501" max="10501" width="15.7109375" bestFit="1" customWidth="1"/>
    <col min="10502" max="10502" width="10.28515625" bestFit="1" customWidth="1"/>
    <col min="10503" max="10503" width="10.7109375" customWidth="1"/>
    <col min="10754" max="10754" width="45.42578125" customWidth="1"/>
    <col min="10755" max="10755" width="7.7109375" customWidth="1"/>
    <col min="10756" max="10756" width="12" customWidth="1"/>
    <col min="10757" max="10757" width="15.7109375" bestFit="1" customWidth="1"/>
    <col min="10758" max="10758" width="10.28515625" bestFit="1" customWidth="1"/>
    <col min="10759" max="10759" width="10.7109375" customWidth="1"/>
    <col min="11010" max="11010" width="45.42578125" customWidth="1"/>
    <col min="11011" max="11011" width="7.7109375" customWidth="1"/>
    <col min="11012" max="11012" width="12" customWidth="1"/>
    <col min="11013" max="11013" width="15.7109375" bestFit="1" customWidth="1"/>
    <col min="11014" max="11014" width="10.28515625" bestFit="1" customWidth="1"/>
    <col min="11015" max="11015" width="10.7109375" customWidth="1"/>
    <col min="11266" max="11266" width="45.42578125" customWidth="1"/>
    <col min="11267" max="11267" width="7.7109375" customWidth="1"/>
    <col min="11268" max="11268" width="12" customWidth="1"/>
    <col min="11269" max="11269" width="15.7109375" bestFit="1" customWidth="1"/>
    <col min="11270" max="11270" width="10.28515625" bestFit="1" customWidth="1"/>
    <col min="11271" max="11271" width="10.7109375" customWidth="1"/>
    <col min="11522" max="11522" width="45.42578125" customWidth="1"/>
    <col min="11523" max="11523" width="7.7109375" customWidth="1"/>
    <col min="11524" max="11524" width="12" customWidth="1"/>
    <col min="11525" max="11525" width="15.7109375" bestFit="1" customWidth="1"/>
    <col min="11526" max="11526" width="10.28515625" bestFit="1" customWidth="1"/>
    <col min="11527" max="11527" width="10.7109375" customWidth="1"/>
    <col min="11778" max="11778" width="45.42578125" customWidth="1"/>
    <col min="11779" max="11779" width="7.7109375" customWidth="1"/>
    <col min="11780" max="11780" width="12" customWidth="1"/>
    <col min="11781" max="11781" width="15.7109375" bestFit="1" customWidth="1"/>
    <col min="11782" max="11782" width="10.28515625" bestFit="1" customWidth="1"/>
    <col min="11783" max="11783" width="10.7109375" customWidth="1"/>
    <col min="12034" max="12034" width="45.42578125" customWidth="1"/>
    <col min="12035" max="12035" width="7.7109375" customWidth="1"/>
    <col min="12036" max="12036" width="12" customWidth="1"/>
    <col min="12037" max="12037" width="15.7109375" bestFit="1" customWidth="1"/>
    <col min="12038" max="12038" width="10.28515625" bestFit="1" customWidth="1"/>
    <col min="12039" max="12039" width="10.7109375" customWidth="1"/>
    <col min="12290" max="12290" width="45.42578125" customWidth="1"/>
    <col min="12291" max="12291" width="7.7109375" customWidth="1"/>
    <col min="12292" max="12292" width="12" customWidth="1"/>
    <col min="12293" max="12293" width="15.7109375" bestFit="1" customWidth="1"/>
    <col min="12294" max="12294" width="10.28515625" bestFit="1" customWidth="1"/>
    <col min="12295" max="12295" width="10.7109375" customWidth="1"/>
    <col min="12546" max="12546" width="45.42578125" customWidth="1"/>
    <col min="12547" max="12547" width="7.7109375" customWidth="1"/>
    <col min="12548" max="12548" width="12" customWidth="1"/>
    <col min="12549" max="12549" width="15.7109375" bestFit="1" customWidth="1"/>
    <col min="12550" max="12550" width="10.28515625" bestFit="1" customWidth="1"/>
    <col min="12551" max="12551" width="10.7109375" customWidth="1"/>
    <col min="12802" max="12802" width="45.42578125" customWidth="1"/>
    <col min="12803" max="12803" width="7.7109375" customWidth="1"/>
    <col min="12804" max="12804" width="12" customWidth="1"/>
    <col min="12805" max="12805" width="15.7109375" bestFit="1" customWidth="1"/>
    <col min="12806" max="12806" width="10.28515625" bestFit="1" customWidth="1"/>
    <col min="12807" max="12807" width="10.7109375" customWidth="1"/>
    <col min="13058" max="13058" width="45.42578125" customWidth="1"/>
    <col min="13059" max="13059" width="7.7109375" customWidth="1"/>
    <col min="13060" max="13060" width="12" customWidth="1"/>
    <col min="13061" max="13061" width="15.7109375" bestFit="1" customWidth="1"/>
    <col min="13062" max="13062" width="10.28515625" bestFit="1" customWidth="1"/>
    <col min="13063" max="13063" width="10.7109375" customWidth="1"/>
    <col min="13314" max="13314" width="45.42578125" customWidth="1"/>
    <col min="13315" max="13315" width="7.7109375" customWidth="1"/>
    <col min="13316" max="13316" width="12" customWidth="1"/>
    <col min="13317" max="13317" width="15.7109375" bestFit="1" customWidth="1"/>
    <col min="13318" max="13318" width="10.28515625" bestFit="1" customWidth="1"/>
    <col min="13319" max="13319" width="10.7109375" customWidth="1"/>
    <col min="13570" max="13570" width="45.42578125" customWidth="1"/>
    <col min="13571" max="13571" width="7.7109375" customWidth="1"/>
    <col min="13572" max="13572" width="12" customWidth="1"/>
    <col min="13573" max="13573" width="15.7109375" bestFit="1" customWidth="1"/>
    <col min="13574" max="13574" width="10.28515625" bestFit="1" customWidth="1"/>
    <col min="13575" max="13575" width="10.7109375" customWidth="1"/>
    <col min="13826" max="13826" width="45.42578125" customWidth="1"/>
    <col min="13827" max="13827" width="7.7109375" customWidth="1"/>
    <col min="13828" max="13828" width="12" customWidth="1"/>
    <col min="13829" max="13829" width="15.7109375" bestFit="1" customWidth="1"/>
    <col min="13830" max="13830" width="10.28515625" bestFit="1" customWidth="1"/>
    <col min="13831" max="13831" width="10.7109375" customWidth="1"/>
    <col min="14082" max="14082" width="45.42578125" customWidth="1"/>
    <col min="14083" max="14083" width="7.7109375" customWidth="1"/>
    <col min="14084" max="14084" width="12" customWidth="1"/>
    <col min="14085" max="14085" width="15.7109375" bestFit="1" customWidth="1"/>
    <col min="14086" max="14086" width="10.28515625" bestFit="1" customWidth="1"/>
    <col min="14087" max="14087" width="10.7109375" customWidth="1"/>
    <col min="14338" max="14338" width="45.42578125" customWidth="1"/>
    <col min="14339" max="14339" width="7.7109375" customWidth="1"/>
    <col min="14340" max="14340" width="12" customWidth="1"/>
    <col min="14341" max="14341" width="15.7109375" bestFit="1" customWidth="1"/>
    <col min="14342" max="14342" width="10.28515625" bestFit="1" customWidth="1"/>
    <col min="14343" max="14343" width="10.7109375" customWidth="1"/>
    <col min="14594" max="14594" width="45.42578125" customWidth="1"/>
    <col min="14595" max="14595" width="7.7109375" customWidth="1"/>
    <col min="14596" max="14596" width="12" customWidth="1"/>
    <col min="14597" max="14597" width="15.7109375" bestFit="1" customWidth="1"/>
    <col min="14598" max="14598" width="10.28515625" bestFit="1" customWidth="1"/>
    <col min="14599" max="14599" width="10.7109375" customWidth="1"/>
    <col min="14850" max="14850" width="45.42578125" customWidth="1"/>
    <col min="14851" max="14851" width="7.7109375" customWidth="1"/>
    <col min="14852" max="14852" width="12" customWidth="1"/>
    <col min="14853" max="14853" width="15.7109375" bestFit="1" customWidth="1"/>
    <col min="14854" max="14854" width="10.28515625" bestFit="1" customWidth="1"/>
    <col min="14855" max="14855" width="10.7109375" customWidth="1"/>
    <col min="15106" max="15106" width="45.42578125" customWidth="1"/>
    <col min="15107" max="15107" width="7.7109375" customWidth="1"/>
    <col min="15108" max="15108" width="12" customWidth="1"/>
    <col min="15109" max="15109" width="15.7109375" bestFit="1" customWidth="1"/>
    <col min="15110" max="15110" width="10.28515625" bestFit="1" customWidth="1"/>
    <col min="15111" max="15111" width="10.7109375" customWidth="1"/>
    <col min="15362" max="15362" width="45.42578125" customWidth="1"/>
    <col min="15363" max="15363" width="7.7109375" customWidth="1"/>
    <col min="15364" max="15364" width="12" customWidth="1"/>
    <col min="15365" max="15365" width="15.7109375" bestFit="1" customWidth="1"/>
    <col min="15366" max="15366" width="10.28515625" bestFit="1" customWidth="1"/>
    <col min="15367" max="15367" width="10.7109375" customWidth="1"/>
    <col min="15618" max="15618" width="45.42578125" customWidth="1"/>
    <col min="15619" max="15619" width="7.7109375" customWidth="1"/>
    <col min="15620" max="15620" width="12" customWidth="1"/>
    <col min="15621" max="15621" width="15.7109375" bestFit="1" customWidth="1"/>
    <col min="15622" max="15622" width="10.28515625" bestFit="1" customWidth="1"/>
    <col min="15623" max="15623" width="10.7109375" customWidth="1"/>
    <col min="15874" max="15874" width="45.42578125" customWidth="1"/>
    <col min="15875" max="15875" width="7.7109375" customWidth="1"/>
    <col min="15876" max="15876" width="12" customWidth="1"/>
    <col min="15877" max="15877" width="15.7109375" bestFit="1" customWidth="1"/>
    <col min="15878" max="15878" width="10.28515625" bestFit="1" customWidth="1"/>
    <col min="15879" max="15879" width="10.7109375" customWidth="1"/>
    <col min="16130" max="16130" width="45.42578125" customWidth="1"/>
    <col min="16131" max="16131" width="7.7109375" customWidth="1"/>
    <col min="16132" max="16132" width="12" customWidth="1"/>
    <col min="16133" max="16133" width="15.7109375" bestFit="1" customWidth="1"/>
    <col min="16134" max="16134" width="10.28515625" bestFit="1" customWidth="1"/>
    <col min="16135" max="16135" width="10.7109375" customWidth="1"/>
  </cols>
  <sheetData>
    <row r="1" spans="1:6" x14ac:dyDescent="0.25">
      <c r="A1" s="551" t="s">
        <v>6115</v>
      </c>
      <c r="B1" s="551"/>
      <c r="C1" s="551"/>
      <c r="D1" s="551"/>
      <c r="E1" s="551"/>
      <c r="F1" s="551"/>
    </row>
    <row r="2" spans="1:6" x14ac:dyDescent="0.25">
      <c r="A2" s="31" t="s">
        <v>532</v>
      </c>
      <c r="B2" s="31" t="s">
        <v>533</v>
      </c>
      <c r="C2" s="31" t="s">
        <v>2</v>
      </c>
      <c r="D2" s="31" t="s">
        <v>534</v>
      </c>
      <c r="E2" s="31" t="s">
        <v>1</v>
      </c>
      <c r="F2" s="31" t="s">
        <v>535</v>
      </c>
    </row>
    <row r="3" spans="1:6" x14ac:dyDescent="0.25">
      <c r="A3" s="32" t="str">
        <f>"3907791"</f>
        <v>3907791</v>
      </c>
      <c r="B3" s="32" t="s">
        <v>1074</v>
      </c>
      <c r="C3" s="32">
        <v>2.81</v>
      </c>
      <c r="D3" s="32">
        <v>349421</v>
      </c>
      <c r="E3" s="33">
        <v>44200.805115740739</v>
      </c>
      <c r="F3" s="31">
        <v>83</v>
      </c>
    </row>
    <row r="4" spans="1:6" x14ac:dyDescent="0.25">
      <c r="A4" s="32" t="str">
        <f>"3909223"</f>
        <v>3909223</v>
      </c>
      <c r="B4" s="32" t="s">
        <v>573</v>
      </c>
      <c r="C4" s="32">
        <v>8.49</v>
      </c>
      <c r="D4" s="32">
        <v>347369</v>
      </c>
      <c r="E4" s="33">
        <v>44200.919189814813</v>
      </c>
      <c r="F4" s="31">
        <v>135</v>
      </c>
    </row>
    <row r="5" spans="1:6" x14ac:dyDescent="0.25">
      <c r="A5" s="32" t="str">
        <f>"3945284"</f>
        <v>3945284</v>
      </c>
      <c r="B5" s="32" t="s">
        <v>569</v>
      </c>
      <c r="C5" s="32">
        <v>8.3800000000000008</v>
      </c>
      <c r="D5" s="32">
        <v>349042</v>
      </c>
      <c r="E5" s="33">
        <v>44200.919189814813</v>
      </c>
      <c r="F5" s="31">
        <v>84</v>
      </c>
    </row>
    <row r="6" spans="1:6" x14ac:dyDescent="0.25">
      <c r="A6" s="32" t="str">
        <f>"3909936"</f>
        <v>3909936</v>
      </c>
      <c r="B6" s="32" t="s">
        <v>550</v>
      </c>
      <c r="C6" s="32">
        <v>4.1900000000000004</v>
      </c>
      <c r="D6" s="32">
        <v>349312</v>
      </c>
      <c r="E6" s="33">
        <v>44200.919189814813</v>
      </c>
      <c r="F6" s="31">
        <v>85</v>
      </c>
    </row>
    <row r="7" spans="1:6" x14ac:dyDescent="0.25">
      <c r="A7" s="32" t="str">
        <f>"3960212"</f>
        <v>3960212</v>
      </c>
      <c r="B7" s="32" t="s">
        <v>564</v>
      </c>
      <c r="C7" s="32">
        <v>8.2200000000000006</v>
      </c>
      <c r="D7" s="32">
        <v>348908</v>
      </c>
      <c r="E7" s="33">
        <v>44200.919189814813</v>
      </c>
      <c r="F7" s="31">
        <v>86</v>
      </c>
    </row>
    <row r="8" spans="1:6" x14ac:dyDescent="0.25">
      <c r="A8" s="32" t="str">
        <f>"3900568"</f>
        <v>3900568</v>
      </c>
      <c r="B8" s="32" t="s">
        <v>1108</v>
      </c>
      <c r="C8" s="32">
        <v>1.87</v>
      </c>
      <c r="D8" s="32">
        <v>350027</v>
      </c>
      <c r="E8" s="33">
        <v>44200.919189814813</v>
      </c>
      <c r="F8" s="31">
        <v>87</v>
      </c>
    </row>
    <row r="9" spans="1:6" x14ac:dyDescent="0.25">
      <c r="A9" s="32" t="str">
        <f>"3902750"</f>
        <v>3902750</v>
      </c>
      <c r="B9" s="32" t="s">
        <v>553</v>
      </c>
      <c r="C9" s="32">
        <v>8.3800000000000008</v>
      </c>
      <c r="D9" s="32">
        <v>349030</v>
      </c>
      <c r="E9" s="33">
        <v>44200.919189814813</v>
      </c>
      <c r="F9" s="31">
        <v>88</v>
      </c>
    </row>
    <row r="10" spans="1:6" x14ac:dyDescent="0.25">
      <c r="A10" s="32" t="str">
        <f>"3960364"</f>
        <v>3960364</v>
      </c>
      <c r="B10" s="32" t="s">
        <v>566</v>
      </c>
      <c r="C10" s="32">
        <v>8.3800000000000008</v>
      </c>
      <c r="D10" s="32">
        <v>348937</v>
      </c>
      <c r="E10" s="33">
        <v>44200.919189814813</v>
      </c>
      <c r="F10" s="31">
        <v>89</v>
      </c>
    </row>
    <row r="11" spans="1:6" x14ac:dyDescent="0.25">
      <c r="A11" s="32" t="str">
        <f>"3945102"</f>
        <v>3945102</v>
      </c>
      <c r="B11" s="32" t="s">
        <v>562</v>
      </c>
      <c r="C11" s="32">
        <v>8.3800000000000008</v>
      </c>
      <c r="D11" s="32">
        <v>348925</v>
      </c>
      <c r="E11" s="33">
        <v>44200.919189814813</v>
      </c>
      <c r="F11" s="31">
        <v>90</v>
      </c>
    </row>
    <row r="12" spans="1:6" x14ac:dyDescent="0.25">
      <c r="A12" s="32" t="str">
        <f>"3907239"</f>
        <v>3907239</v>
      </c>
      <c r="B12" s="32" t="s">
        <v>563</v>
      </c>
      <c r="C12" s="32">
        <v>6.94</v>
      </c>
      <c r="D12" s="32">
        <v>349116</v>
      </c>
      <c r="E12" s="33">
        <v>44200.919189814813</v>
      </c>
      <c r="F12" s="31">
        <v>91</v>
      </c>
    </row>
    <row r="13" spans="1:6" x14ac:dyDescent="0.25">
      <c r="A13" s="32" t="str">
        <f>"3901398"</f>
        <v>3901398</v>
      </c>
      <c r="B13" s="32" t="s">
        <v>558</v>
      </c>
      <c r="C13" s="32">
        <v>3.7</v>
      </c>
      <c r="D13" s="32">
        <v>350069</v>
      </c>
      <c r="E13" s="33">
        <v>44200.919189814813</v>
      </c>
      <c r="F13" s="31">
        <v>92</v>
      </c>
    </row>
    <row r="14" spans="1:6" x14ac:dyDescent="0.25">
      <c r="A14" s="32" t="str">
        <f>"3903061"</f>
        <v>3903061</v>
      </c>
      <c r="B14" s="32" t="s">
        <v>559</v>
      </c>
      <c r="C14" s="32">
        <v>6.94</v>
      </c>
      <c r="D14" s="32">
        <v>349127</v>
      </c>
      <c r="E14" s="33">
        <v>44200.919189814813</v>
      </c>
      <c r="F14" s="31">
        <v>93</v>
      </c>
    </row>
    <row r="15" spans="1:6" x14ac:dyDescent="0.25">
      <c r="A15" s="32" t="str">
        <f>"3909039"</f>
        <v>3909039</v>
      </c>
      <c r="B15" s="32" t="s">
        <v>560</v>
      </c>
      <c r="C15" s="32">
        <v>1.9</v>
      </c>
      <c r="D15" s="32">
        <v>349629</v>
      </c>
      <c r="E15" s="33">
        <v>44200.919189814813</v>
      </c>
      <c r="F15" s="31">
        <v>94</v>
      </c>
    </row>
    <row r="16" spans="1:6" x14ac:dyDescent="0.25">
      <c r="A16" s="32" t="str">
        <f>"3945435"</f>
        <v>3945435</v>
      </c>
      <c r="B16" s="32" t="s">
        <v>561</v>
      </c>
      <c r="C16" s="32">
        <v>8.3800000000000008</v>
      </c>
      <c r="D16" s="32">
        <v>348963</v>
      </c>
      <c r="E16" s="33">
        <v>44200.919189814813</v>
      </c>
      <c r="F16" s="31">
        <v>95</v>
      </c>
    </row>
    <row r="17" spans="1:6" x14ac:dyDescent="0.25">
      <c r="A17" s="32" t="str">
        <f>"3903364"</f>
        <v>3903364</v>
      </c>
      <c r="B17" s="32" t="s">
        <v>554</v>
      </c>
      <c r="C17" s="32">
        <v>8.92</v>
      </c>
      <c r="D17" s="32">
        <v>349410</v>
      </c>
      <c r="E17" s="33">
        <v>44200.919189814813</v>
      </c>
      <c r="F17" s="31">
        <v>96</v>
      </c>
    </row>
    <row r="18" spans="1:6" x14ac:dyDescent="0.25">
      <c r="A18" s="32" t="str">
        <f>"3960315"</f>
        <v>3960315</v>
      </c>
      <c r="B18" s="32" t="s">
        <v>555</v>
      </c>
      <c r="C18" s="32">
        <v>4.2699999999999996</v>
      </c>
      <c r="D18" s="32">
        <v>348984</v>
      </c>
      <c r="E18" s="33">
        <v>44200.919189814813</v>
      </c>
      <c r="F18" s="31">
        <v>97</v>
      </c>
    </row>
    <row r="19" spans="1:6" x14ac:dyDescent="0.25">
      <c r="A19" s="32" t="str">
        <f>"3900349"</f>
        <v>3900349</v>
      </c>
      <c r="B19" s="32" t="s">
        <v>556</v>
      </c>
      <c r="C19" s="32">
        <v>1.98</v>
      </c>
      <c r="D19" s="32">
        <v>349970</v>
      </c>
      <c r="E19" s="33">
        <v>44200.919189814813</v>
      </c>
      <c r="F19" s="31">
        <v>98</v>
      </c>
    </row>
    <row r="20" spans="1:6" x14ac:dyDescent="0.25">
      <c r="A20" s="32" t="str">
        <f>"3903127"</f>
        <v>3903127</v>
      </c>
      <c r="B20" s="32" t="s">
        <v>567</v>
      </c>
      <c r="C20" s="32">
        <v>1.68</v>
      </c>
      <c r="D20" s="32">
        <v>349190</v>
      </c>
      <c r="E20" s="33">
        <v>44200.919189814813</v>
      </c>
      <c r="F20" s="31">
        <v>99</v>
      </c>
    </row>
    <row r="21" spans="1:6" x14ac:dyDescent="0.25">
      <c r="A21" s="32" t="str">
        <f>"3945105"</f>
        <v>3945105</v>
      </c>
      <c r="B21" s="32" t="s">
        <v>1083</v>
      </c>
      <c r="C21" s="32">
        <v>8.3800000000000008</v>
      </c>
      <c r="D21" s="32">
        <v>348931</v>
      </c>
      <c r="E21" s="33">
        <v>44200.919189814813</v>
      </c>
      <c r="F21" s="31">
        <v>100</v>
      </c>
    </row>
    <row r="22" spans="1:6" x14ac:dyDescent="0.25">
      <c r="A22" s="32" t="str">
        <f>"3907541"</f>
        <v>3907541</v>
      </c>
      <c r="B22" s="32" t="s">
        <v>568</v>
      </c>
      <c r="C22" s="32">
        <v>2.4300000000000002</v>
      </c>
      <c r="D22" s="32">
        <v>349205</v>
      </c>
      <c r="E22" s="33">
        <v>44200.919189814813</v>
      </c>
      <c r="F22" s="31">
        <v>101</v>
      </c>
    </row>
    <row r="23" spans="1:6" x14ac:dyDescent="0.25">
      <c r="A23" s="32" t="str">
        <f>"3902419"</f>
        <v>3902419</v>
      </c>
      <c r="B23" s="32" t="s">
        <v>551</v>
      </c>
      <c r="C23" s="32">
        <v>5.0599999999999996</v>
      </c>
      <c r="D23" s="32">
        <v>349804</v>
      </c>
      <c r="E23" s="33">
        <v>44200.919189814813</v>
      </c>
      <c r="F23" s="31">
        <v>102</v>
      </c>
    </row>
    <row r="24" spans="1:6" x14ac:dyDescent="0.25">
      <c r="A24" s="32" t="str">
        <f>"3903883"</f>
        <v>3903883</v>
      </c>
      <c r="B24" s="32" t="s">
        <v>1092</v>
      </c>
      <c r="C24" s="32">
        <v>1.68</v>
      </c>
      <c r="D24" s="32">
        <v>350416</v>
      </c>
      <c r="E24" s="33">
        <v>44200.919189814813</v>
      </c>
      <c r="F24" s="31">
        <v>103</v>
      </c>
    </row>
    <row r="25" spans="1:6" x14ac:dyDescent="0.25">
      <c r="A25" s="32" t="str">
        <f>"3903467"</f>
        <v>3903467</v>
      </c>
      <c r="B25" s="32" t="s">
        <v>552</v>
      </c>
      <c r="C25" s="32">
        <v>1.72</v>
      </c>
      <c r="D25" s="32">
        <v>349368</v>
      </c>
      <c r="E25" s="33">
        <v>44200.919189814813</v>
      </c>
      <c r="F25" s="31">
        <v>104</v>
      </c>
    </row>
    <row r="26" spans="1:6" x14ac:dyDescent="0.25">
      <c r="A26" s="32" t="str">
        <f>"3960277"</f>
        <v>3960277</v>
      </c>
      <c r="B26" s="32" t="s">
        <v>565</v>
      </c>
      <c r="C26" s="32">
        <v>7.82</v>
      </c>
      <c r="D26" s="32">
        <v>348899</v>
      </c>
      <c r="E26" s="33">
        <v>44200.919189814813</v>
      </c>
      <c r="F26" s="31">
        <v>105</v>
      </c>
    </row>
    <row r="27" spans="1:6" x14ac:dyDescent="0.25">
      <c r="A27" s="32" t="str">
        <f>"3950033"</f>
        <v>3950033</v>
      </c>
      <c r="B27" s="32" t="s">
        <v>557</v>
      </c>
      <c r="C27" s="32">
        <v>8.3800000000000008</v>
      </c>
      <c r="D27" s="32">
        <v>348888</v>
      </c>
      <c r="E27" s="33">
        <v>44200.919189814813</v>
      </c>
      <c r="F27" s="31">
        <v>106</v>
      </c>
    </row>
    <row r="28" spans="1:6" x14ac:dyDescent="0.25">
      <c r="A28" s="32" t="str">
        <f>"3900676"</f>
        <v>3900676</v>
      </c>
      <c r="B28" s="32" t="s">
        <v>1093</v>
      </c>
      <c r="C28" s="32">
        <v>1.7</v>
      </c>
      <c r="D28" s="32">
        <v>350326</v>
      </c>
      <c r="E28" s="33">
        <v>44200.919189814813</v>
      </c>
      <c r="F28" s="31">
        <v>107</v>
      </c>
    </row>
    <row r="29" spans="1:6" x14ac:dyDescent="0.25">
      <c r="A29" s="32" t="str">
        <f>"3940013"</f>
        <v>3940013</v>
      </c>
      <c r="B29" s="32" t="s">
        <v>580</v>
      </c>
      <c r="C29" s="32">
        <v>8.3800000000000008</v>
      </c>
      <c r="D29" s="32">
        <v>348874</v>
      </c>
      <c r="E29" s="33">
        <v>44200.919189814813</v>
      </c>
      <c r="F29" s="31">
        <v>108</v>
      </c>
    </row>
    <row r="30" spans="1:6" x14ac:dyDescent="0.25">
      <c r="A30" s="32" t="str">
        <f>"3906324"</f>
        <v>3906324</v>
      </c>
      <c r="B30" s="32" t="s">
        <v>581</v>
      </c>
      <c r="C30" s="32">
        <v>4.92</v>
      </c>
      <c r="D30" s="32">
        <v>349058</v>
      </c>
      <c r="E30" s="33">
        <v>44200.919189814813</v>
      </c>
      <c r="F30" s="31">
        <v>109</v>
      </c>
    </row>
    <row r="31" spans="1:6" x14ac:dyDescent="0.25">
      <c r="A31" s="32" t="str">
        <f>"3945272"</f>
        <v>3945272</v>
      </c>
      <c r="B31" s="32" t="s">
        <v>579</v>
      </c>
      <c r="C31" s="32">
        <v>4.1900000000000004</v>
      </c>
      <c r="D31" s="32">
        <v>349040</v>
      </c>
      <c r="E31" s="33">
        <v>44200.919189814813</v>
      </c>
      <c r="F31" s="31">
        <v>110</v>
      </c>
    </row>
    <row r="32" spans="1:6" x14ac:dyDescent="0.25">
      <c r="A32" s="32" t="str">
        <f>"3960264"</f>
        <v>3960264</v>
      </c>
      <c r="B32" s="32" t="s">
        <v>584</v>
      </c>
      <c r="C32" s="32">
        <v>7.82</v>
      </c>
      <c r="D32" s="32">
        <v>348878</v>
      </c>
      <c r="E32" s="33">
        <v>44200.919189814813</v>
      </c>
      <c r="F32" s="31">
        <v>111</v>
      </c>
    </row>
    <row r="33" spans="1:7" x14ac:dyDescent="0.25">
      <c r="A33" s="32" t="str">
        <f>"3960232"</f>
        <v>3960232</v>
      </c>
      <c r="B33" s="32" t="s">
        <v>585</v>
      </c>
      <c r="C33" s="32">
        <v>12.3</v>
      </c>
      <c r="D33" s="32">
        <v>348926</v>
      </c>
      <c r="E33" s="33">
        <v>44200.919189814813</v>
      </c>
      <c r="F33" s="31">
        <v>112</v>
      </c>
      <c r="G33" s="5"/>
    </row>
    <row r="34" spans="1:7" x14ac:dyDescent="0.25">
      <c r="A34" s="32" t="str">
        <f>"3901113"</f>
        <v>3901113</v>
      </c>
      <c r="B34" s="32" t="s">
        <v>582</v>
      </c>
      <c r="C34" s="32">
        <v>1.85</v>
      </c>
      <c r="D34" s="32">
        <v>349453</v>
      </c>
      <c r="E34" s="33">
        <v>44200.919189814813</v>
      </c>
      <c r="F34" s="31">
        <v>113</v>
      </c>
    </row>
    <row r="35" spans="1:7" x14ac:dyDescent="0.25">
      <c r="A35" s="32" t="str">
        <f>"3945262"</f>
        <v>3945262</v>
      </c>
      <c r="B35" s="32" t="s">
        <v>583</v>
      </c>
      <c r="C35" s="32">
        <v>3.36</v>
      </c>
      <c r="D35" s="32">
        <v>349043</v>
      </c>
      <c r="E35" s="33">
        <v>44200.919189814813</v>
      </c>
      <c r="F35" s="31">
        <v>116</v>
      </c>
    </row>
    <row r="36" spans="1:7" x14ac:dyDescent="0.25">
      <c r="A36" s="32" t="str">
        <f>"3909981"</f>
        <v>3909981</v>
      </c>
      <c r="B36" s="32" t="s">
        <v>572</v>
      </c>
      <c r="C36" s="32">
        <v>2.4</v>
      </c>
      <c r="D36" s="32">
        <v>349258</v>
      </c>
      <c r="E36" s="33">
        <v>44200.919189814813</v>
      </c>
      <c r="F36" s="31">
        <v>117</v>
      </c>
    </row>
    <row r="37" spans="1:7" x14ac:dyDescent="0.25">
      <c r="A37" s="32" t="str">
        <f>"3903098"</f>
        <v>3903098</v>
      </c>
      <c r="B37" s="32" t="s">
        <v>576</v>
      </c>
      <c r="C37" s="32">
        <v>3.47</v>
      </c>
      <c r="D37" s="32">
        <v>349136</v>
      </c>
      <c r="E37" s="33">
        <v>44200.919189814813</v>
      </c>
      <c r="F37" s="31">
        <v>118</v>
      </c>
    </row>
    <row r="38" spans="1:7" x14ac:dyDescent="0.25">
      <c r="A38" s="32" t="str">
        <f>"3950041"</f>
        <v>3950041</v>
      </c>
      <c r="B38" s="32" t="s">
        <v>577</v>
      </c>
      <c r="C38" s="32">
        <v>4.1900000000000004</v>
      </c>
      <c r="D38" s="32">
        <v>348887</v>
      </c>
      <c r="E38" s="33">
        <v>44200.919189814813</v>
      </c>
      <c r="F38" s="31">
        <v>119</v>
      </c>
    </row>
    <row r="39" spans="1:7" x14ac:dyDescent="0.25">
      <c r="A39" s="32" t="str">
        <f>"3920281"</f>
        <v>3920281</v>
      </c>
      <c r="B39" s="32" t="s">
        <v>578</v>
      </c>
      <c r="C39" s="32">
        <v>7.82</v>
      </c>
      <c r="D39" s="32">
        <v>348871</v>
      </c>
      <c r="E39" s="33">
        <v>44200.919189814813</v>
      </c>
      <c r="F39" s="31">
        <v>120</v>
      </c>
    </row>
    <row r="40" spans="1:7" x14ac:dyDescent="0.25">
      <c r="A40" s="32" t="str">
        <f>"3903282"</f>
        <v>3903282</v>
      </c>
      <c r="B40" s="32" t="s">
        <v>574</v>
      </c>
      <c r="C40" s="32">
        <v>1.95</v>
      </c>
      <c r="D40" s="32">
        <v>350186</v>
      </c>
      <c r="E40" s="33">
        <v>44200.919189814813</v>
      </c>
      <c r="F40" s="31">
        <v>122</v>
      </c>
    </row>
    <row r="41" spans="1:7" x14ac:dyDescent="0.25">
      <c r="A41" s="32" t="str">
        <f>"3950328"</f>
        <v>3950328</v>
      </c>
      <c r="B41" s="32" t="s">
        <v>575</v>
      </c>
      <c r="C41" s="32">
        <v>8.3800000000000008</v>
      </c>
      <c r="D41" s="32">
        <v>348987</v>
      </c>
      <c r="E41" s="33">
        <v>44200.919189814813</v>
      </c>
      <c r="F41" s="31">
        <v>123</v>
      </c>
    </row>
    <row r="42" spans="1:7" x14ac:dyDescent="0.25">
      <c r="A42" s="32" t="str">
        <f>"3960256"</f>
        <v>3960256</v>
      </c>
      <c r="B42" s="32" t="s">
        <v>570</v>
      </c>
      <c r="C42" s="32">
        <v>17.899999999999999</v>
      </c>
      <c r="D42" s="32">
        <v>348885</v>
      </c>
      <c r="E42" s="33">
        <v>44200.919189814813</v>
      </c>
      <c r="F42" s="31">
        <v>124</v>
      </c>
    </row>
    <row r="43" spans="1:7" x14ac:dyDescent="0.25">
      <c r="A43" s="32" t="str">
        <f>"3900389"</f>
        <v>3900389</v>
      </c>
      <c r="B43" s="32" t="s">
        <v>571</v>
      </c>
      <c r="C43" s="32">
        <v>2.17</v>
      </c>
      <c r="D43" s="32">
        <v>349980</v>
      </c>
      <c r="E43" s="33">
        <v>44200.919189814813</v>
      </c>
      <c r="F43" s="31">
        <v>125</v>
      </c>
    </row>
    <row r="44" spans="1:7" x14ac:dyDescent="0.25">
      <c r="A44" s="32" t="str">
        <f>"3908716"</f>
        <v>3908716</v>
      </c>
      <c r="B44" s="32" t="s">
        <v>587</v>
      </c>
      <c r="C44" s="32">
        <v>4.4000000000000004</v>
      </c>
      <c r="D44" s="32">
        <v>350740</v>
      </c>
      <c r="E44" s="33">
        <v>44200.919189814813</v>
      </c>
      <c r="F44" s="31">
        <v>126</v>
      </c>
    </row>
    <row r="45" spans="1:7" x14ac:dyDescent="0.25">
      <c r="A45" s="32" t="str">
        <f>"3906796"</f>
        <v>3906796</v>
      </c>
      <c r="B45" s="32" t="s">
        <v>586</v>
      </c>
      <c r="C45" s="32">
        <v>3.79</v>
      </c>
      <c r="D45" s="32">
        <v>350833</v>
      </c>
      <c r="E45" s="33">
        <v>44200.919189814813</v>
      </c>
      <c r="F45" s="31">
        <v>127</v>
      </c>
    </row>
    <row r="46" spans="1:7" x14ac:dyDescent="0.25">
      <c r="A46" s="32" t="str">
        <f>"3908672"</f>
        <v>3908672</v>
      </c>
      <c r="B46" s="32" t="s">
        <v>588</v>
      </c>
      <c r="C46" s="32">
        <v>1.94</v>
      </c>
      <c r="D46" s="32">
        <v>350732</v>
      </c>
      <c r="E46" s="33">
        <v>44200.919189814813</v>
      </c>
      <c r="F46" s="31">
        <v>128</v>
      </c>
    </row>
    <row r="47" spans="1:7" x14ac:dyDescent="0.25">
      <c r="A47" s="32" t="str">
        <f>"3900657"</f>
        <v>3900657</v>
      </c>
      <c r="B47" s="32" t="s">
        <v>589</v>
      </c>
      <c r="C47" s="32">
        <v>15.3</v>
      </c>
      <c r="D47" s="32">
        <v>350637</v>
      </c>
      <c r="E47" s="33">
        <v>44200.919189814813</v>
      </c>
      <c r="F47" s="31">
        <v>129</v>
      </c>
    </row>
    <row r="48" spans="1:7" x14ac:dyDescent="0.25">
      <c r="A48" s="32" t="str">
        <f>"3900340"</f>
        <v>3900340</v>
      </c>
      <c r="B48" s="32" t="s">
        <v>589</v>
      </c>
      <c r="C48" s="32">
        <v>15.3</v>
      </c>
      <c r="D48" s="32">
        <v>350638</v>
      </c>
      <c r="E48" s="33">
        <v>44200.919189814813</v>
      </c>
      <c r="F48" s="31">
        <v>130</v>
      </c>
    </row>
    <row r="49" spans="1:6" x14ac:dyDescent="0.25">
      <c r="A49" s="32" t="str">
        <f>"3900344"</f>
        <v>3900344</v>
      </c>
      <c r="B49" s="32" t="s">
        <v>589</v>
      </c>
      <c r="C49" s="32">
        <v>15.3</v>
      </c>
      <c r="D49" s="32">
        <v>350639</v>
      </c>
      <c r="E49" s="33">
        <v>44200.919189814813</v>
      </c>
      <c r="F49" s="31">
        <v>131</v>
      </c>
    </row>
    <row r="50" spans="1:6" x14ac:dyDescent="0.25">
      <c r="A50" s="32" t="str">
        <f>"3945038"</f>
        <v>3945038</v>
      </c>
      <c r="B50" s="32" t="s">
        <v>590</v>
      </c>
      <c r="C50" s="32">
        <v>15.3</v>
      </c>
      <c r="D50" s="32">
        <v>350642</v>
      </c>
      <c r="E50" s="33">
        <v>44200.919189814813</v>
      </c>
      <c r="F50" s="31">
        <v>132</v>
      </c>
    </row>
    <row r="51" spans="1:6" x14ac:dyDescent="0.25">
      <c r="A51" s="32" t="str">
        <f>"3901033"</f>
        <v>3901033</v>
      </c>
      <c r="B51" s="32" t="s">
        <v>591</v>
      </c>
      <c r="C51" s="32">
        <v>30.98</v>
      </c>
      <c r="D51" s="32">
        <v>350648</v>
      </c>
      <c r="E51" s="33">
        <v>44200.919189814813</v>
      </c>
      <c r="F51" s="31">
        <v>133</v>
      </c>
    </row>
    <row r="52" spans="1:6" x14ac:dyDescent="0.25">
      <c r="A52" s="32"/>
      <c r="B52" s="56">
        <v>1</v>
      </c>
      <c r="C52" s="56">
        <f>SUM(C3:C51)</f>
        <v>334.39000000000004</v>
      </c>
      <c r="D52" s="32"/>
      <c r="E52" s="33"/>
      <c r="F52" s="31"/>
    </row>
    <row r="53" spans="1:6" x14ac:dyDescent="0.25">
      <c r="A53" s="32"/>
      <c r="B53" s="32"/>
      <c r="C53" s="32"/>
      <c r="D53" s="32"/>
      <c r="E53" s="33"/>
      <c r="F53" s="31"/>
    </row>
    <row r="54" spans="1:6" x14ac:dyDescent="0.25">
      <c r="A54" s="32" t="str">
        <f>"3907846"</f>
        <v>3907846</v>
      </c>
      <c r="B54" s="32" t="s">
        <v>3554</v>
      </c>
      <c r="C54" s="32">
        <v>100.01</v>
      </c>
      <c r="D54" s="32">
        <v>344217</v>
      </c>
      <c r="E54" s="33">
        <v>44201.367395833331</v>
      </c>
      <c r="F54" s="31">
        <v>232</v>
      </c>
    </row>
    <row r="55" spans="1:6" x14ac:dyDescent="0.25">
      <c r="A55" s="32" t="str">
        <f>"3901940"</f>
        <v>3901940</v>
      </c>
      <c r="B55" s="32" t="s">
        <v>537</v>
      </c>
      <c r="C55" s="32">
        <v>2.5</v>
      </c>
      <c r="D55" s="32">
        <v>349199</v>
      </c>
      <c r="E55" s="33">
        <v>44201.389178240737</v>
      </c>
      <c r="F55" s="31">
        <v>211</v>
      </c>
    </row>
    <row r="56" spans="1:6" x14ac:dyDescent="0.25">
      <c r="A56" s="32" t="str">
        <f>"3908875"</f>
        <v>3908875</v>
      </c>
      <c r="B56" s="32" t="s">
        <v>1085</v>
      </c>
      <c r="C56" s="32">
        <v>1.68</v>
      </c>
      <c r="D56" s="32">
        <v>349396</v>
      </c>
      <c r="E56" s="33">
        <v>44201.429444444446</v>
      </c>
      <c r="F56" s="31">
        <v>212</v>
      </c>
    </row>
    <row r="57" spans="1:6" x14ac:dyDescent="0.25">
      <c r="A57" s="32" t="str">
        <f>"3960257"</f>
        <v>3960257</v>
      </c>
      <c r="B57" s="32" t="s">
        <v>595</v>
      </c>
      <c r="C57" s="32">
        <v>15.77</v>
      </c>
      <c r="D57" s="32">
        <v>350634</v>
      </c>
      <c r="E57" s="33">
        <v>44201.477222222224</v>
      </c>
      <c r="F57" s="31">
        <v>213</v>
      </c>
    </row>
    <row r="58" spans="1:6" x14ac:dyDescent="0.25">
      <c r="A58" s="32" t="str">
        <f>"3960275"</f>
        <v>3960275</v>
      </c>
      <c r="B58" s="32" t="s">
        <v>595</v>
      </c>
      <c r="C58" s="32">
        <v>17.11</v>
      </c>
      <c r="D58" s="32">
        <v>350641</v>
      </c>
      <c r="E58" s="33">
        <v>44201.477905092594</v>
      </c>
      <c r="F58" s="31">
        <v>214</v>
      </c>
    </row>
    <row r="59" spans="1:6" x14ac:dyDescent="0.25">
      <c r="A59" s="32" t="str">
        <f>"3930201"</f>
        <v>3930201</v>
      </c>
      <c r="B59" s="32" t="s">
        <v>3555</v>
      </c>
      <c r="C59" s="32">
        <v>16.489999999999998</v>
      </c>
      <c r="D59" s="32">
        <v>350801</v>
      </c>
      <c r="E59" s="33">
        <v>44201.478182870371</v>
      </c>
      <c r="F59" s="31">
        <v>233</v>
      </c>
    </row>
    <row r="60" spans="1:6" x14ac:dyDescent="0.25">
      <c r="A60" s="32" t="str">
        <f>"3900563"</f>
        <v>3900563</v>
      </c>
      <c r="B60" s="32" t="s">
        <v>3556</v>
      </c>
      <c r="C60" s="32">
        <v>6.69</v>
      </c>
      <c r="D60" s="32">
        <v>350022</v>
      </c>
      <c r="E60" s="33">
        <v>44201.492442129631</v>
      </c>
      <c r="F60" s="31">
        <v>215</v>
      </c>
    </row>
    <row r="61" spans="1:6" x14ac:dyDescent="0.25">
      <c r="A61" s="32" t="str">
        <f>"3907965"</f>
        <v>3907965</v>
      </c>
      <c r="B61" s="32" t="s">
        <v>1125</v>
      </c>
      <c r="C61" s="32">
        <v>8.43</v>
      </c>
      <c r="D61" s="32">
        <v>350354</v>
      </c>
      <c r="E61" s="33">
        <v>44201.502303240741</v>
      </c>
      <c r="F61" s="31">
        <v>216</v>
      </c>
    </row>
    <row r="62" spans="1:6" x14ac:dyDescent="0.25">
      <c r="A62" s="32" t="str">
        <f>"3906656"</f>
        <v>3906656</v>
      </c>
      <c r="B62" s="32" t="s">
        <v>625</v>
      </c>
      <c r="C62" s="32">
        <v>26.62</v>
      </c>
      <c r="D62" s="32">
        <v>350696</v>
      </c>
      <c r="E62" s="33">
        <v>44201.515613425923</v>
      </c>
      <c r="F62" s="31">
        <v>217</v>
      </c>
    </row>
    <row r="63" spans="1:6" x14ac:dyDescent="0.25">
      <c r="A63" s="32" t="str">
        <f>"3907994"</f>
        <v>3907994</v>
      </c>
      <c r="B63" s="32" t="s">
        <v>1100</v>
      </c>
      <c r="C63" s="32">
        <v>3.36</v>
      </c>
      <c r="D63" s="32">
        <v>349796</v>
      </c>
      <c r="E63" s="33">
        <v>44201.532731481479</v>
      </c>
      <c r="F63" s="31">
        <v>218</v>
      </c>
    </row>
    <row r="64" spans="1:6" x14ac:dyDescent="0.25">
      <c r="A64" s="32" t="str">
        <f>"3930028"</f>
        <v>3930028</v>
      </c>
      <c r="B64" s="32" t="s">
        <v>1585</v>
      </c>
      <c r="C64" s="32">
        <v>3.56</v>
      </c>
      <c r="D64" s="32">
        <v>349377</v>
      </c>
      <c r="E64" s="33">
        <v>44201.536076388889</v>
      </c>
      <c r="F64" s="31">
        <v>219</v>
      </c>
    </row>
    <row r="65" spans="1:6" x14ac:dyDescent="0.25">
      <c r="A65" s="32" t="str">
        <f>"3906819"</f>
        <v>3906819</v>
      </c>
      <c r="B65" s="32" t="s">
        <v>1113</v>
      </c>
      <c r="C65" s="32">
        <v>5.63</v>
      </c>
      <c r="D65" s="32">
        <v>349713</v>
      </c>
      <c r="E65" s="33">
        <v>44201.55023148148</v>
      </c>
      <c r="F65" s="31">
        <v>220</v>
      </c>
    </row>
    <row r="66" spans="1:6" x14ac:dyDescent="0.25">
      <c r="A66" s="32" t="str">
        <f>"3906034"</f>
        <v>3906034</v>
      </c>
      <c r="B66" s="32" t="s">
        <v>1089</v>
      </c>
      <c r="C66" s="32">
        <v>3.36</v>
      </c>
      <c r="D66" s="32">
        <v>350238</v>
      </c>
      <c r="E66" s="33">
        <v>44201.556157407409</v>
      </c>
      <c r="F66" s="31">
        <v>221</v>
      </c>
    </row>
    <row r="67" spans="1:6" x14ac:dyDescent="0.25">
      <c r="A67" s="32" t="str">
        <f>"3906033"</f>
        <v>3906033</v>
      </c>
      <c r="B67" s="32" t="s">
        <v>1089</v>
      </c>
      <c r="C67" s="32">
        <v>3.36</v>
      </c>
      <c r="D67" s="32">
        <v>350237</v>
      </c>
      <c r="E67" s="33">
        <v>44201.556817129633</v>
      </c>
      <c r="F67" s="31">
        <v>222</v>
      </c>
    </row>
    <row r="68" spans="1:6" x14ac:dyDescent="0.25">
      <c r="A68" s="32" t="str">
        <f>"3930053"</f>
        <v>3930053</v>
      </c>
      <c r="B68" s="32" t="s">
        <v>547</v>
      </c>
      <c r="C68" s="32">
        <v>19</v>
      </c>
      <c r="D68" s="32">
        <v>350757</v>
      </c>
      <c r="E68" s="33">
        <v>44201.577546296299</v>
      </c>
      <c r="F68" s="31">
        <v>223</v>
      </c>
    </row>
    <row r="69" spans="1:6" x14ac:dyDescent="0.25">
      <c r="A69" s="32" t="str">
        <f>"3908230"</f>
        <v>3908230</v>
      </c>
      <c r="B69" s="32" t="s">
        <v>1555</v>
      </c>
      <c r="C69" s="32">
        <v>5.61</v>
      </c>
      <c r="D69" s="32">
        <v>350977</v>
      </c>
      <c r="E69" s="33">
        <v>44201.584317129629</v>
      </c>
      <c r="F69" s="31">
        <v>224</v>
      </c>
    </row>
    <row r="70" spans="1:6" x14ac:dyDescent="0.25">
      <c r="A70" s="32" t="str">
        <f>"3907257"</f>
        <v>3907257</v>
      </c>
      <c r="B70" s="32" t="s">
        <v>621</v>
      </c>
      <c r="C70" s="32">
        <v>1.96</v>
      </c>
      <c r="D70" s="32">
        <v>349120</v>
      </c>
      <c r="E70" s="33">
        <v>44201.597025462965</v>
      </c>
      <c r="F70" s="31">
        <v>225</v>
      </c>
    </row>
    <row r="71" spans="1:6" x14ac:dyDescent="0.25">
      <c r="A71" s="32" t="str">
        <f>"3920523"</f>
        <v>3920523</v>
      </c>
      <c r="B71" s="32" t="s">
        <v>609</v>
      </c>
      <c r="C71" s="32">
        <v>16.760000000000002</v>
      </c>
      <c r="D71" s="32">
        <v>348921</v>
      </c>
      <c r="E71" s="33">
        <v>44201.621724537035</v>
      </c>
      <c r="F71" s="31">
        <v>226</v>
      </c>
    </row>
    <row r="72" spans="1:6" x14ac:dyDescent="0.25">
      <c r="A72" s="32" t="str">
        <f>"3960392"</f>
        <v>3960392</v>
      </c>
      <c r="B72" s="32" t="s">
        <v>592</v>
      </c>
      <c r="C72" s="32">
        <v>16.760000000000002</v>
      </c>
      <c r="D72" s="32">
        <v>348978</v>
      </c>
      <c r="E72" s="33">
        <v>44201.622349537036</v>
      </c>
      <c r="F72" s="31">
        <v>228</v>
      </c>
    </row>
    <row r="73" spans="1:6" x14ac:dyDescent="0.25">
      <c r="A73" s="32" t="str">
        <f>"3930394"</f>
        <v>3930394</v>
      </c>
      <c r="B73" s="32" t="s">
        <v>548</v>
      </c>
      <c r="C73" s="32">
        <v>3.63</v>
      </c>
      <c r="D73" s="32">
        <v>349782</v>
      </c>
      <c r="E73" s="33">
        <v>44201.683935185189</v>
      </c>
      <c r="F73" s="31">
        <v>229</v>
      </c>
    </row>
    <row r="74" spans="1:6" x14ac:dyDescent="0.25">
      <c r="A74" s="32" t="str">
        <f>"3900383"</f>
        <v>3900383</v>
      </c>
      <c r="B74" s="32" t="s">
        <v>624</v>
      </c>
      <c r="C74" s="32">
        <v>2.78</v>
      </c>
      <c r="D74" s="32">
        <v>349979</v>
      </c>
      <c r="E74" s="33">
        <v>44201.709733796299</v>
      </c>
      <c r="F74" s="31">
        <v>230</v>
      </c>
    </row>
    <row r="75" spans="1:6" x14ac:dyDescent="0.25">
      <c r="A75" s="32" t="str">
        <f>"23923168"</f>
        <v>23923168</v>
      </c>
      <c r="B75" s="32" t="s">
        <v>1098</v>
      </c>
      <c r="C75" s="32">
        <v>3.47</v>
      </c>
      <c r="D75" s="32">
        <v>3588</v>
      </c>
      <c r="E75" s="33">
        <v>44201.838993055557</v>
      </c>
      <c r="F75" s="31">
        <v>231</v>
      </c>
    </row>
    <row r="76" spans="1:6" x14ac:dyDescent="0.25">
      <c r="A76" s="32"/>
      <c r="B76" s="31">
        <v>2</v>
      </c>
      <c r="C76" s="31">
        <f>SUM(C54:C75)</f>
        <v>284.54000000000008</v>
      </c>
      <c r="D76" s="32"/>
      <c r="E76" s="33"/>
      <c r="F76" s="31"/>
    </row>
    <row r="77" spans="1:6" x14ac:dyDescent="0.25">
      <c r="A77" s="32"/>
      <c r="B77" s="32"/>
      <c r="C77" s="32"/>
      <c r="D77" s="32"/>
      <c r="E77" s="33"/>
      <c r="F77" s="31"/>
    </row>
    <row r="78" spans="1:6" x14ac:dyDescent="0.25">
      <c r="A78" s="32" t="str">
        <f>"3903497"</f>
        <v>3903497</v>
      </c>
      <c r="B78" s="32" t="s">
        <v>1107</v>
      </c>
      <c r="C78" s="32">
        <v>4.3899999999999997</v>
      </c>
      <c r="D78" s="32">
        <v>350986</v>
      </c>
      <c r="E78" s="33">
        <v>44202.417187500003</v>
      </c>
      <c r="F78" s="31">
        <v>410</v>
      </c>
    </row>
    <row r="79" spans="1:6" x14ac:dyDescent="0.25">
      <c r="A79" s="32" t="str">
        <f>"3960274"</f>
        <v>3960274</v>
      </c>
      <c r="B79" s="32" t="s">
        <v>543</v>
      </c>
      <c r="C79" s="32">
        <v>5.61</v>
      </c>
      <c r="D79" s="32">
        <v>348882</v>
      </c>
      <c r="E79" s="33">
        <v>44202.346076388887</v>
      </c>
      <c r="F79" s="31">
        <v>409</v>
      </c>
    </row>
    <row r="80" spans="1:6" x14ac:dyDescent="0.25">
      <c r="A80" s="32" t="str">
        <f>"3906994"</f>
        <v>3906994</v>
      </c>
      <c r="B80" s="32" t="s">
        <v>618</v>
      </c>
      <c r="C80" s="32">
        <v>32.32</v>
      </c>
      <c r="D80" s="32">
        <v>350706</v>
      </c>
      <c r="E80" s="33">
        <v>44202.43681712963</v>
      </c>
      <c r="F80" s="31">
        <v>411</v>
      </c>
    </row>
    <row r="81" spans="1:6" x14ac:dyDescent="0.25">
      <c r="A81" s="32" t="str">
        <f>"3945455"</f>
        <v>3945455</v>
      </c>
      <c r="B81" s="32" t="s">
        <v>1117</v>
      </c>
      <c r="C81" s="32">
        <v>8.3800000000000008</v>
      </c>
      <c r="D81" s="32">
        <v>348965</v>
      </c>
      <c r="E81" s="33">
        <v>44202.43855324074</v>
      </c>
      <c r="F81" s="31">
        <v>412</v>
      </c>
    </row>
    <row r="82" spans="1:6" x14ac:dyDescent="0.25">
      <c r="A82" s="32" t="str">
        <f>"3907527"</f>
        <v>3907527</v>
      </c>
      <c r="B82" s="32" t="s">
        <v>1079</v>
      </c>
      <c r="C82" s="32">
        <v>8.31</v>
      </c>
      <c r="D82" s="32">
        <v>349191</v>
      </c>
      <c r="E82" s="33">
        <v>44202.492465277777</v>
      </c>
      <c r="F82" s="31">
        <v>413</v>
      </c>
    </row>
    <row r="83" spans="1:6" x14ac:dyDescent="0.25">
      <c r="A83" s="32" t="str">
        <f>"3907622"</f>
        <v>3907622</v>
      </c>
      <c r="B83" s="32" t="s">
        <v>597</v>
      </c>
      <c r="C83" s="32">
        <v>249.28</v>
      </c>
      <c r="D83" s="32">
        <v>350962</v>
      </c>
      <c r="E83" s="33">
        <v>44202.51934027778</v>
      </c>
      <c r="F83" s="31">
        <v>414</v>
      </c>
    </row>
    <row r="84" spans="1:6" x14ac:dyDescent="0.25">
      <c r="A84" s="32" t="str">
        <f>"3906750"</f>
        <v>3906750</v>
      </c>
      <c r="B84" s="32" t="s">
        <v>606</v>
      </c>
      <c r="C84" s="32">
        <v>3.23</v>
      </c>
      <c r="D84" s="32">
        <v>349587</v>
      </c>
      <c r="E84" s="33">
        <v>44202.602118055554</v>
      </c>
      <c r="F84" s="31">
        <v>415</v>
      </c>
    </row>
    <row r="85" spans="1:6" x14ac:dyDescent="0.25">
      <c r="A85" s="32" t="str">
        <f>"3960265"</f>
        <v>3960265</v>
      </c>
      <c r="B85" s="32" t="s">
        <v>628</v>
      </c>
      <c r="C85" s="32">
        <v>13.8</v>
      </c>
      <c r="D85" s="32">
        <v>348880</v>
      </c>
      <c r="E85" s="33">
        <v>44202.637233796297</v>
      </c>
      <c r="F85" s="31">
        <v>416</v>
      </c>
    </row>
    <row r="86" spans="1:6" x14ac:dyDescent="0.25">
      <c r="A86" s="32" t="str">
        <f>"3907697"</f>
        <v>3907697</v>
      </c>
      <c r="B86" s="32" t="s">
        <v>1123</v>
      </c>
      <c r="C86" s="32">
        <v>3.36</v>
      </c>
      <c r="D86" s="32">
        <v>349343</v>
      </c>
      <c r="E86" s="33">
        <v>44202.662800925929</v>
      </c>
      <c r="F86" s="31">
        <v>417</v>
      </c>
    </row>
    <row r="87" spans="1:6" x14ac:dyDescent="0.25">
      <c r="A87" s="32" t="str">
        <f>"3908176"</f>
        <v>3908176</v>
      </c>
      <c r="B87" s="32" t="s">
        <v>1116</v>
      </c>
      <c r="C87" s="32">
        <v>6.02</v>
      </c>
      <c r="D87" s="32">
        <v>350971</v>
      </c>
      <c r="E87" s="33">
        <v>44202.664097222223</v>
      </c>
      <c r="F87" s="31">
        <v>418</v>
      </c>
    </row>
    <row r="88" spans="1:6" x14ac:dyDescent="0.25">
      <c r="A88" s="32" t="str">
        <f>"3908177"</f>
        <v>3908177</v>
      </c>
      <c r="B88" s="32" t="s">
        <v>1116</v>
      </c>
      <c r="C88" s="32">
        <v>32.200000000000003</v>
      </c>
      <c r="D88" s="32">
        <v>350972</v>
      </c>
      <c r="E88" s="33">
        <v>44202.664305555554</v>
      </c>
      <c r="F88" s="31">
        <v>419</v>
      </c>
    </row>
    <row r="89" spans="1:6" x14ac:dyDescent="0.25">
      <c r="A89" s="32" t="str">
        <f>"3945281"</f>
        <v>3945281</v>
      </c>
      <c r="B89" s="32" t="s">
        <v>1115</v>
      </c>
      <c r="C89" s="32">
        <v>8.3800000000000008</v>
      </c>
      <c r="D89" s="32">
        <v>349041</v>
      </c>
      <c r="E89" s="33">
        <v>44202.721215277779</v>
      </c>
      <c r="F89" s="31">
        <v>420</v>
      </c>
    </row>
    <row r="90" spans="1:6" x14ac:dyDescent="0.25">
      <c r="A90" s="32"/>
      <c r="B90" s="31">
        <v>3</v>
      </c>
      <c r="C90" s="31">
        <f>SUM(C78:C89)</f>
        <v>375.28000000000003</v>
      </c>
      <c r="D90" s="32"/>
      <c r="E90" s="33"/>
      <c r="F90" s="31"/>
    </row>
    <row r="91" spans="1:6" x14ac:dyDescent="0.25">
      <c r="A91" s="32"/>
      <c r="B91" s="32"/>
      <c r="C91" s="32"/>
      <c r="D91" s="32"/>
      <c r="E91" s="33"/>
      <c r="F91" s="31"/>
    </row>
    <row r="92" spans="1:6" x14ac:dyDescent="0.25">
      <c r="A92" s="32" t="str">
        <f>"3909154"</f>
        <v>3909154</v>
      </c>
      <c r="B92" s="32" t="s">
        <v>1103</v>
      </c>
      <c r="C92" s="32">
        <v>14.5</v>
      </c>
      <c r="D92" s="32">
        <v>350851</v>
      </c>
      <c r="E92" s="33">
        <v>44203.3284375</v>
      </c>
      <c r="F92" s="31">
        <v>486</v>
      </c>
    </row>
    <row r="93" spans="1:6" x14ac:dyDescent="0.25">
      <c r="A93" s="32" t="str">
        <f>"3920203"</f>
        <v>3920203</v>
      </c>
      <c r="B93" s="32" t="s">
        <v>1078</v>
      </c>
      <c r="C93" s="32">
        <v>17.899999999999999</v>
      </c>
      <c r="D93" s="32">
        <v>348875</v>
      </c>
      <c r="E93" s="33">
        <v>44203.420601851853</v>
      </c>
      <c r="F93" s="31">
        <v>487</v>
      </c>
    </row>
    <row r="94" spans="1:6" x14ac:dyDescent="0.25">
      <c r="A94" s="32" t="str">
        <f>"23923026"</f>
        <v>23923026</v>
      </c>
      <c r="B94" s="32" t="s">
        <v>3557</v>
      </c>
      <c r="C94" s="32">
        <v>11.04</v>
      </c>
      <c r="D94" s="32">
        <v>3510</v>
      </c>
      <c r="E94" s="33">
        <v>44203.501782407409</v>
      </c>
      <c r="F94" s="31">
        <v>488</v>
      </c>
    </row>
    <row r="95" spans="1:6" x14ac:dyDescent="0.25">
      <c r="A95" s="32" t="str">
        <f>"0"</f>
        <v>0</v>
      </c>
      <c r="B95" s="32" t="s">
        <v>3558</v>
      </c>
      <c r="C95" s="32">
        <v>2.69</v>
      </c>
      <c r="D95" s="32">
        <v>3622</v>
      </c>
      <c r="E95" s="33">
        <v>44203.503368055557</v>
      </c>
      <c r="F95" s="31">
        <v>494</v>
      </c>
    </row>
    <row r="96" spans="1:6" x14ac:dyDescent="0.25">
      <c r="A96" s="32" t="str">
        <f>"3901426"</f>
        <v>3901426</v>
      </c>
      <c r="B96" s="32" t="s">
        <v>599</v>
      </c>
      <c r="C96" s="32">
        <v>4.38</v>
      </c>
      <c r="D96" s="32">
        <v>350126</v>
      </c>
      <c r="E96" s="33">
        <v>44203.573287037034</v>
      </c>
      <c r="F96" s="31">
        <v>489</v>
      </c>
    </row>
    <row r="97" spans="1:6" x14ac:dyDescent="0.25">
      <c r="A97" s="32" t="str">
        <f>"3901111"</f>
        <v>3901111</v>
      </c>
      <c r="B97" s="32" t="s">
        <v>626</v>
      </c>
      <c r="C97" s="32">
        <v>10.8</v>
      </c>
      <c r="D97" s="32">
        <v>350787</v>
      </c>
      <c r="E97" s="33">
        <v>44203.582557870373</v>
      </c>
      <c r="F97" s="31">
        <v>490</v>
      </c>
    </row>
    <row r="98" spans="1:6" x14ac:dyDescent="0.25">
      <c r="A98" s="32" t="str">
        <f>"3900328"</f>
        <v>3900328</v>
      </c>
      <c r="B98" s="32" t="s">
        <v>596</v>
      </c>
      <c r="C98" s="32">
        <v>3.51</v>
      </c>
      <c r="D98" s="32">
        <v>349962</v>
      </c>
      <c r="E98" s="33">
        <v>44203.67832175926</v>
      </c>
      <c r="F98" s="31">
        <v>491</v>
      </c>
    </row>
    <row r="99" spans="1:6" x14ac:dyDescent="0.25">
      <c r="A99" s="32" t="str">
        <f>"3900325"</f>
        <v>3900325</v>
      </c>
      <c r="B99" s="32" t="s">
        <v>596</v>
      </c>
      <c r="C99" s="32">
        <v>4.04</v>
      </c>
      <c r="D99" s="32">
        <v>349961</v>
      </c>
      <c r="E99" s="33">
        <v>44203.678796296299</v>
      </c>
      <c r="F99" s="31">
        <v>492</v>
      </c>
    </row>
    <row r="100" spans="1:6" x14ac:dyDescent="0.25">
      <c r="A100" s="32" t="str">
        <f>"3930391"</f>
        <v>3930391</v>
      </c>
      <c r="B100" s="32" t="s">
        <v>1090</v>
      </c>
      <c r="C100" s="32">
        <v>3.49</v>
      </c>
      <c r="D100" s="32">
        <v>349773</v>
      </c>
      <c r="E100" s="33">
        <v>44203.813784722224</v>
      </c>
      <c r="F100" s="31">
        <v>493</v>
      </c>
    </row>
    <row r="101" spans="1:6" x14ac:dyDescent="0.25">
      <c r="A101" s="32"/>
      <c r="B101" s="31">
        <v>4</v>
      </c>
      <c r="C101" s="31">
        <f>SUM(C92:C100)</f>
        <v>72.350000000000009</v>
      </c>
      <c r="D101" s="32"/>
      <c r="E101" s="33"/>
      <c r="F101" s="31"/>
    </row>
    <row r="102" spans="1:6" x14ac:dyDescent="0.25">
      <c r="A102" s="32"/>
      <c r="B102" s="32"/>
      <c r="C102" s="32"/>
      <c r="D102" s="32"/>
      <c r="E102" s="33"/>
      <c r="F102" s="31"/>
    </row>
    <row r="103" spans="1:6" x14ac:dyDescent="0.25">
      <c r="A103" s="32" t="str">
        <f>"3930280"</f>
        <v>3930280</v>
      </c>
      <c r="B103" s="32" t="s">
        <v>627</v>
      </c>
      <c r="C103" s="32">
        <v>1.68</v>
      </c>
      <c r="D103" s="32">
        <v>349648</v>
      </c>
      <c r="E103" s="33">
        <v>44204.454189814816</v>
      </c>
      <c r="F103" s="31">
        <v>564</v>
      </c>
    </row>
    <row r="104" spans="1:6" x14ac:dyDescent="0.25">
      <c r="A104" s="32" t="str">
        <f>"3945504"</f>
        <v>3945504</v>
      </c>
      <c r="B104" s="32" t="s">
        <v>1102</v>
      </c>
      <c r="C104" s="32">
        <v>4.1900000000000004</v>
      </c>
      <c r="D104" s="32">
        <v>348974</v>
      </c>
      <c r="E104" s="33">
        <v>44204.465289351851</v>
      </c>
      <c r="F104" s="31">
        <v>565</v>
      </c>
    </row>
    <row r="105" spans="1:6" x14ac:dyDescent="0.25">
      <c r="A105" s="32" t="str">
        <f>"3903204"</f>
        <v>3903204</v>
      </c>
      <c r="B105" s="32" t="s">
        <v>1091</v>
      </c>
      <c r="C105" s="32">
        <v>5.24</v>
      </c>
      <c r="D105" s="32">
        <v>349260</v>
      </c>
      <c r="E105" s="33">
        <v>44204.59337962963</v>
      </c>
      <c r="F105" s="31">
        <v>566</v>
      </c>
    </row>
    <row r="106" spans="1:6" x14ac:dyDescent="0.25">
      <c r="A106" s="32" t="str">
        <f>"3909922"</f>
        <v>3909922</v>
      </c>
      <c r="B106" s="32" t="s">
        <v>1080</v>
      </c>
      <c r="C106" s="32">
        <v>10.99</v>
      </c>
      <c r="D106" s="32">
        <v>350737</v>
      </c>
      <c r="E106" s="33">
        <v>44204.606215277781</v>
      </c>
      <c r="F106" s="31">
        <v>567</v>
      </c>
    </row>
    <row r="107" spans="1:6" x14ac:dyDescent="0.25">
      <c r="A107" s="32"/>
      <c r="B107" s="31">
        <v>5</v>
      </c>
      <c r="C107" s="31">
        <f>SUM(C103:C106)</f>
        <v>22.1</v>
      </c>
      <c r="D107" s="32"/>
      <c r="E107" s="33"/>
      <c r="F107" s="31"/>
    </row>
    <row r="108" spans="1:6" x14ac:dyDescent="0.25">
      <c r="A108" s="32"/>
      <c r="B108" s="32"/>
      <c r="C108" s="32"/>
      <c r="D108" s="32"/>
      <c r="E108" s="33"/>
      <c r="F108" s="31"/>
    </row>
    <row r="109" spans="1:6" x14ac:dyDescent="0.25">
      <c r="A109" s="32" t="str">
        <f>"3945471"</f>
        <v>3945471</v>
      </c>
      <c r="B109" s="32" t="s">
        <v>1088</v>
      </c>
      <c r="C109" s="32">
        <v>42.67</v>
      </c>
      <c r="D109" s="32">
        <v>348971</v>
      </c>
      <c r="E109" s="33">
        <v>44207.422337962962</v>
      </c>
      <c r="F109" s="31">
        <v>715</v>
      </c>
    </row>
    <row r="110" spans="1:6" x14ac:dyDescent="0.25">
      <c r="A110" s="32" t="str">
        <f>"3945113"</f>
        <v>3945113</v>
      </c>
      <c r="B110" s="32" t="s">
        <v>541</v>
      </c>
      <c r="C110" s="32">
        <v>8.3800000000000008</v>
      </c>
      <c r="D110" s="32">
        <v>348940</v>
      </c>
      <c r="E110" s="33">
        <v>44207.514687499999</v>
      </c>
      <c r="F110" s="31">
        <v>716</v>
      </c>
    </row>
    <row r="111" spans="1:6" x14ac:dyDescent="0.25">
      <c r="A111" s="32" t="str">
        <f>"3908129"</f>
        <v>3908129</v>
      </c>
      <c r="B111" s="32" t="s">
        <v>1095</v>
      </c>
      <c r="C111" s="32">
        <v>1.76</v>
      </c>
      <c r="D111" s="32">
        <v>350372</v>
      </c>
      <c r="E111" s="33">
        <v>44207.267905092594</v>
      </c>
      <c r="F111" s="31">
        <v>717</v>
      </c>
    </row>
    <row r="112" spans="1:6" x14ac:dyDescent="0.25">
      <c r="A112" s="32" t="str">
        <f>"3901267"</f>
        <v>3901267</v>
      </c>
      <c r="B112" s="32" t="s">
        <v>546</v>
      </c>
      <c r="C112" s="32">
        <v>5.8</v>
      </c>
      <c r="D112" s="32">
        <v>350064</v>
      </c>
      <c r="E112" s="33">
        <v>44207.39739583333</v>
      </c>
      <c r="F112" s="31">
        <v>724</v>
      </c>
    </row>
    <row r="113" spans="1:6" x14ac:dyDescent="0.25">
      <c r="A113" s="32" t="str">
        <f>"3908019"</f>
        <v>3908019</v>
      </c>
      <c r="B113" s="32" t="s">
        <v>1084</v>
      </c>
      <c r="C113" s="32">
        <v>7.5</v>
      </c>
      <c r="D113" s="32">
        <v>349731</v>
      </c>
      <c r="E113" s="33">
        <v>44207.407106481478</v>
      </c>
      <c r="F113" s="31">
        <v>725</v>
      </c>
    </row>
    <row r="114" spans="1:6" x14ac:dyDescent="0.25">
      <c r="A114" s="32" t="str">
        <f>"3907892"</f>
        <v>3907892</v>
      </c>
      <c r="B114" s="32" t="s">
        <v>1075</v>
      </c>
      <c r="C114" s="32">
        <v>1.71</v>
      </c>
      <c r="D114" s="32">
        <v>349746</v>
      </c>
      <c r="E114" s="33">
        <v>44207.458680555559</v>
      </c>
      <c r="F114" s="31">
        <v>718</v>
      </c>
    </row>
    <row r="115" spans="1:6" x14ac:dyDescent="0.25">
      <c r="A115" s="32" t="str">
        <f>"3930371"</f>
        <v>3930371</v>
      </c>
      <c r="B115" s="32" t="s">
        <v>544</v>
      </c>
      <c r="C115" s="32">
        <v>9.57</v>
      </c>
      <c r="D115" s="32">
        <v>350859</v>
      </c>
      <c r="E115" s="33">
        <v>44207.499236111114</v>
      </c>
      <c r="F115" s="31">
        <v>719</v>
      </c>
    </row>
    <row r="116" spans="1:6" x14ac:dyDescent="0.25">
      <c r="A116" s="32" t="str">
        <f>"3906995"</f>
        <v>3906995</v>
      </c>
      <c r="B116" s="32" t="s">
        <v>618</v>
      </c>
      <c r="C116" s="32">
        <v>32.4</v>
      </c>
      <c r="D116" s="32">
        <v>350707</v>
      </c>
      <c r="E116" s="33">
        <v>44207.520451388889</v>
      </c>
      <c r="F116" s="31">
        <v>720</v>
      </c>
    </row>
    <row r="117" spans="1:6" x14ac:dyDescent="0.25">
      <c r="A117" s="32" t="str">
        <f>"3908621"</f>
        <v>3908621</v>
      </c>
      <c r="B117" s="32" t="s">
        <v>607</v>
      </c>
      <c r="C117" s="32">
        <v>1.76</v>
      </c>
      <c r="D117" s="32">
        <v>349166</v>
      </c>
      <c r="E117" s="33">
        <v>44207.526400462964</v>
      </c>
      <c r="F117" s="31">
        <v>721</v>
      </c>
    </row>
    <row r="118" spans="1:6" x14ac:dyDescent="0.25">
      <c r="A118" s="32" t="str">
        <f>"23923029"</f>
        <v>23923029</v>
      </c>
      <c r="B118" s="32" t="s">
        <v>611</v>
      </c>
      <c r="C118" s="32">
        <v>7.62</v>
      </c>
      <c r="D118" s="32">
        <v>3443</v>
      </c>
      <c r="E118" s="33">
        <v>44207.575810185182</v>
      </c>
      <c r="F118" s="31">
        <v>722</v>
      </c>
    </row>
    <row r="119" spans="1:6" x14ac:dyDescent="0.25">
      <c r="A119" s="32" t="str">
        <f>"3901121"</f>
        <v>3901121</v>
      </c>
      <c r="B119" s="32" t="s">
        <v>605</v>
      </c>
      <c r="C119" s="32">
        <v>2.9</v>
      </c>
      <c r="D119" s="32">
        <v>349454</v>
      </c>
      <c r="E119" s="33">
        <v>44207.616759259261</v>
      </c>
      <c r="F119" s="31">
        <v>723</v>
      </c>
    </row>
    <row r="120" spans="1:6" x14ac:dyDescent="0.25">
      <c r="A120" s="32"/>
      <c r="B120" s="31">
        <v>6</v>
      </c>
      <c r="C120" s="31">
        <f>SUM(C109:C119)</f>
        <v>122.07000000000001</v>
      </c>
      <c r="D120" s="32"/>
      <c r="E120" s="33"/>
      <c r="F120" s="31"/>
    </row>
    <row r="121" spans="1:6" x14ac:dyDescent="0.25">
      <c r="A121" s="32"/>
      <c r="B121" s="32"/>
      <c r="C121" s="32"/>
      <c r="D121" s="32"/>
      <c r="E121" s="33"/>
      <c r="F121" s="31"/>
    </row>
    <row r="122" spans="1:6" x14ac:dyDescent="0.25">
      <c r="A122" s="32" t="str">
        <f>"3907615"</f>
        <v>3907615</v>
      </c>
      <c r="B122" s="32" t="s">
        <v>538</v>
      </c>
      <c r="C122" s="32">
        <v>2.5</v>
      </c>
      <c r="D122" s="32">
        <v>349288</v>
      </c>
      <c r="E122" s="33">
        <v>44208.415798611109</v>
      </c>
      <c r="F122" s="31">
        <v>770</v>
      </c>
    </row>
    <row r="123" spans="1:6" x14ac:dyDescent="0.25">
      <c r="A123" s="32" t="str">
        <f>"3900565"</f>
        <v>3900565</v>
      </c>
      <c r="B123" s="32" t="s">
        <v>1551</v>
      </c>
      <c r="C123" s="32">
        <v>0.84</v>
      </c>
      <c r="D123" s="32">
        <v>350024</v>
      </c>
      <c r="E123" s="33">
        <v>44208.475335648145</v>
      </c>
      <c r="F123" s="31">
        <v>771</v>
      </c>
    </row>
    <row r="124" spans="1:6" x14ac:dyDescent="0.25">
      <c r="A124" s="32" t="str">
        <f>"3930044"</f>
        <v>3930044</v>
      </c>
      <c r="B124" s="32" t="s">
        <v>1106</v>
      </c>
      <c r="C124" s="32">
        <v>1.96</v>
      </c>
      <c r="D124" s="32">
        <v>349789</v>
      </c>
      <c r="E124" s="33">
        <v>44208.543877314813</v>
      </c>
      <c r="F124" s="31">
        <v>772</v>
      </c>
    </row>
    <row r="125" spans="1:6" x14ac:dyDescent="0.25">
      <c r="A125" s="32" t="str">
        <f>"3907489"</f>
        <v>3907489</v>
      </c>
      <c r="B125" s="32" t="s">
        <v>1082</v>
      </c>
      <c r="C125" s="32">
        <v>6.94</v>
      </c>
      <c r="D125" s="32">
        <v>349146</v>
      </c>
      <c r="E125" s="33">
        <v>44208.60429398148</v>
      </c>
      <c r="F125" s="31">
        <v>773</v>
      </c>
    </row>
    <row r="126" spans="1:6" x14ac:dyDescent="0.25">
      <c r="A126" s="32" t="str">
        <f>"3906070"</f>
        <v>3906070</v>
      </c>
      <c r="B126" s="32" t="s">
        <v>1122</v>
      </c>
      <c r="C126" s="32">
        <v>15.81</v>
      </c>
      <c r="D126" s="32">
        <v>349073</v>
      </c>
      <c r="E126" s="33">
        <v>44208.652939814812</v>
      </c>
      <c r="F126" s="31">
        <v>774</v>
      </c>
    </row>
    <row r="127" spans="1:6" x14ac:dyDescent="0.25">
      <c r="A127" s="32"/>
      <c r="B127" s="31">
        <v>7</v>
      </c>
      <c r="C127" s="31">
        <f>SUM(C122:C126)</f>
        <v>28.05</v>
      </c>
      <c r="D127" s="32"/>
      <c r="E127" s="33"/>
      <c r="F127" s="31"/>
    </row>
    <row r="128" spans="1:6" x14ac:dyDescent="0.25">
      <c r="A128" s="32"/>
      <c r="B128" s="32"/>
      <c r="C128" s="32"/>
      <c r="D128" s="32"/>
      <c r="E128" s="33"/>
      <c r="F128" s="31"/>
    </row>
    <row r="129" spans="1:6" x14ac:dyDescent="0.25">
      <c r="A129" s="32" t="str">
        <f>"3900329"</f>
        <v>3900329</v>
      </c>
      <c r="B129" s="32" t="s">
        <v>1087</v>
      </c>
      <c r="C129" s="32">
        <v>2.15</v>
      </c>
      <c r="D129" s="32">
        <v>349963</v>
      </c>
      <c r="E129" s="33">
        <v>44209.384328703702</v>
      </c>
      <c r="F129" s="31">
        <v>817</v>
      </c>
    </row>
    <row r="130" spans="1:6" x14ac:dyDescent="0.25">
      <c r="A130" s="32" t="str">
        <f>"3945448"</f>
        <v>3945448</v>
      </c>
      <c r="B130" s="32" t="s">
        <v>3559</v>
      </c>
      <c r="C130" s="32">
        <v>8.3800000000000008</v>
      </c>
      <c r="D130" s="32">
        <v>348964</v>
      </c>
      <c r="E130" s="33">
        <v>44209.410254629627</v>
      </c>
      <c r="F130" s="31">
        <v>818</v>
      </c>
    </row>
    <row r="131" spans="1:6" x14ac:dyDescent="0.25">
      <c r="A131" s="32" t="str">
        <f>"3909239"</f>
        <v>3909239</v>
      </c>
      <c r="B131" s="32" t="s">
        <v>1077</v>
      </c>
      <c r="C131" s="32">
        <v>1.68</v>
      </c>
      <c r="D131" s="32">
        <v>349853</v>
      </c>
      <c r="E131" s="33">
        <v>44209.416342592594</v>
      </c>
      <c r="F131" s="31">
        <v>819</v>
      </c>
    </row>
    <row r="132" spans="1:6" x14ac:dyDescent="0.25">
      <c r="A132" s="32" t="str">
        <f>"3907156"</f>
        <v>3907156</v>
      </c>
      <c r="B132" s="32" t="s">
        <v>1111</v>
      </c>
      <c r="C132" s="32">
        <v>6.94</v>
      </c>
      <c r="D132" s="32">
        <v>349100</v>
      </c>
      <c r="E132" s="33">
        <v>44209.50986111111</v>
      </c>
      <c r="F132" s="31">
        <v>820</v>
      </c>
    </row>
    <row r="133" spans="1:6" x14ac:dyDescent="0.25">
      <c r="A133" s="32" t="str">
        <f>"3908178"</f>
        <v>3908178</v>
      </c>
      <c r="B133" s="32" t="s">
        <v>1584</v>
      </c>
      <c r="C133" s="32">
        <v>1.77</v>
      </c>
      <c r="D133" s="32">
        <v>350391</v>
      </c>
      <c r="E133" s="33">
        <v>44209.521134259259</v>
      </c>
      <c r="F133" s="31">
        <v>821</v>
      </c>
    </row>
    <row r="134" spans="1:6" x14ac:dyDescent="0.25">
      <c r="A134" s="32" t="str">
        <f>"3940887"</f>
        <v>3940887</v>
      </c>
      <c r="B134" s="32" t="s">
        <v>613</v>
      </c>
      <c r="C134" s="32">
        <v>17.899999999999999</v>
      </c>
      <c r="D134" s="32">
        <v>348902</v>
      </c>
      <c r="E134" s="33">
        <v>44209.638541666667</v>
      </c>
      <c r="F134" s="31">
        <v>822</v>
      </c>
    </row>
    <row r="135" spans="1:6" x14ac:dyDescent="0.25">
      <c r="A135" s="32" t="str">
        <f>"3903545"</f>
        <v>3903545</v>
      </c>
      <c r="B135" s="32" t="s">
        <v>593</v>
      </c>
      <c r="C135" s="32">
        <v>1.74</v>
      </c>
      <c r="D135" s="32">
        <v>349574</v>
      </c>
      <c r="E135" s="33">
        <v>44209.717488425929</v>
      </c>
      <c r="F135" s="31">
        <v>823</v>
      </c>
    </row>
    <row r="136" spans="1:6" x14ac:dyDescent="0.25">
      <c r="A136" s="32"/>
      <c r="B136" s="31">
        <v>8</v>
      </c>
      <c r="C136" s="31">
        <f>SUM(C129:C135)</f>
        <v>40.56</v>
      </c>
      <c r="D136" s="32"/>
      <c r="E136" s="33"/>
      <c r="F136" s="31"/>
    </row>
    <row r="137" spans="1:6" x14ac:dyDescent="0.25">
      <c r="A137" s="32"/>
      <c r="B137" s="32"/>
      <c r="C137" s="32"/>
      <c r="D137" s="32"/>
      <c r="E137" s="33"/>
      <c r="F137" s="31"/>
    </row>
    <row r="138" spans="1:6" x14ac:dyDescent="0.25">
      <c r="A138" s="32" t="str">
        <f>"3906821"</f>
        <v>3906821</v>
      </c>
      <c r="B138" s="32" t="s">
        <v>619</v>
      </c>
      <c r="C138" s="32">
        <v>2.1800000000000002</v>
      </c>
      <c r="D138" s="32">
        <v>349715</v>
      </c>
      <c r="E138" s="33">
        <v>44210.372418981482</v>
      </c>
      <c r="F138" s="31">
        <v>848</v>
      </c>
    </row>
    <row r="139" spans="1:6" x14ac:dyDescent="0.25">
      <c r="A139" s="32" t="str">
        <f>"3901540"</f>
        <v>3901540</v>
      </c>
      <c r="B139" s="32" t="s">
        <v>1552</v>
      </c>
      <c r="C139" s="32">
        <v>3.49</v>
      </c>
      <c r="D139" s="32">
        <v>350088</v>
      </c>
      <c r="E139" s="33">
        <v>44210.460092592592</v>
      </c>
      <c r="F139" s="31">
        <v>849</v>
      </c>
    </row>
    <row r="140" spans="1:6" x14ac:dyDescent="0.25">
      <c r="A140" s="32" t="str">
        <f>"3930042"</f>
        <v>3930042</v>
      </c>
      <c r="B140" s="32" t="s">
        <v>610</v>
      </c>
      <c r="C140" s="32">
        <v>5.26</v>
      </c>
      <c r="D140" s="32">
        <v>350753</v>
      </c>
      <c r="E140" s="33">
        <v>44210.603715277779</v>
      </c>
      <c r="F140" s="31">
        <v>850</v>
      </c>
    </row>
    <row r="141" spans="1:6" x14ac:dyDescent="0.25">
      <c r="A141" s="32" t="str">
        <f>"3902243"</f>
        <v>3902243</v>
      </c>
      <c r="B141" s="32" t="s">
        <v>629</v>
      </c>
      <c r="C141" s="32">
        <v>15.13</v>
      </c>
      <c r="D141" s="32">
        <v>344147</v>
      </c>
      <c r="E141" s="33">
        <v>44210.608240740738</v>
      </c>
      <c r="F141" s="31">
        <v>853</v>
      </c>
    </row>
    <row r="142" spans="1:6" x14ac:dyDescent="0.25">
      <c r="A142" s="32" t="str">
        <f>"3960252"</f>
        <v>3960252</v>
      </c>
      <c r="B142" s="32" t="s">
        <v>1096</v>
      </c>
      <c r="C142" s="32">
        <v>8.3800000000000008</v>
      </c>
      <c r="D142" s="32">
        <v>348922</v>
      </c>
      <c r="E142" s="33">
        <v>44210.636504629627</v>
      </c>
      <c r="F142" s="31">
        <v>851</v>
      </c>
    </row>
    <row r="143" spans="1:6" x14ac:dyDescent="0.25">
      <c r="A143" s="32" t="str">
        <f>"3903951"</f>
        <v>3903951</v>
      </c>
      <c r="B143" s="32" t="s">
        <v>1554</v>
      </c>
      <c r="C143" s="32">
        <v>4.1900000000000004</v>
      </c>
      <c r="D143" s="32">
        <v>349046</v>
      </c>
      <c r="E143" s="33">
        <v>44210.637442129628</v>
      </c>
      <c r="F143" s="31">
        <v>852</v>
      </c>
    </row>
    <row r="144" spans="1:6" x14ac:dyDescent="0.25">
      <c r="A144" s="32"/>
      <c r="B144" s="31">
        <v>9</v>
      </c>
      <c r="C144" s="31">
        <f>SUM(C138:C143)</f>
        <v>38.630000000000003</v>
      </c>
      <c r="D144" s="32"/>
      <c r="E144" s="33"/>
      <c r="F144" s="31"/>
    </row>
    <row r="145" spans="1:6" x14ac:dyDescent="0.25">
      <c r="A145" s="32"/>
      <c r="B145" s="32"/>
      <c r="C145" s="32"/>
      <c r="D145" s="32"/>
      <c r="E145" s="33"/>
      <c r="F145" s="31"/>
    </row>
    <row r="146" spans="1:6" x14ac:dyDescent="0.25">
      <c r="A146" s="32" t="str">
        <f>"3902009"</f>
        <v>3902009</v>
      </c>
      <c r="B146" s="32" t="s">
        <v>598</v>
      </c>
      <c r="C146" s="32">
        <v>3.36</v>
      </c>
      <c r="D146" s="32">
        <v>350771</v>
      </c>
      <c r="E146" s="33">
        <v>44211.462511574071</v>
      </c>
      <c r="F146" s="31">
        <v>899</v>
      </c>
    </row>
    <row r="147" spans="1:6" x14ac:dyDescent="0.25">
      <c r="A147" s="32" t="str">
        <f>"3908657"</f>
        <v>3908657</v>
      </c>
      <c r="B147" s="32" t="s">
        <v>1118</v>
      </c>
      <c r="C147" s="32">
        <v>3.7</v>
      </c>
      <c r="D147" s="32">
        <v>349871</v>
      </c>
      <c r="E147" s="33">
        <v>44211.494525462964</v>
      </c>
      <c r="F147" s="31">
        <v>900</v>
      </c>
    </row>
    <row r="148" spans="1:6" x14ac:dyDescent="0.25">
      <c r="A148" s="32" t="str">
        <f>"3945401"</f>
        <v>3945401</v>
      </c>
      <c r="B148" s="32" t="s">
        <v>623</v>
      </c>
      <c r="C148" s="32">
        <v>8.3800000000000008</v>
      </c>
      <c r="D148" s="32">
        <v>348958</v>
      </c>
      <c r="E148" s="33">
        <v>44211.505011574074</v>
      </c>
      <c r="F148" s="31">
        <v>901</v>
      </c>
    </row>
    <row r="149" spans="1:6" x14ac:dyDescent="0.25">
      <c r="A149" s="32" t="str">
        <f>"3908939"</f>
        <v>3908939</v>
      </c>
      <c r="B149" s="32" t="s">
        <v>1109</v>
      </c>
      <c r="C149" s="32">
        <v>7.46</v>
      </c>
      <c r="D149" s="32">
        <v>350776</v>
      </c>
      <c r="E149" s="33">
        <v>44211.565555555557</v>
      </c>
      <c r="F149" s="31">
        <v>902</v>
      </c>
    </row>
    <row r="150" spans="1:6" x14ac:dyDescent="0.25">
      <c r="A150" s="32" t="str">
        <f>"3920065"</f>
        <v>3920065</v>
      </c>
      <c r="B150" s="32" t="s">
        <v>600</v>
      </c>
      <c r="C150" s="32">
        <v>15.3</v>
      </c>
      <c r="D150" s="32">
        <v>350633</v>
      </c>
      <c r="E150" s="33">
        <v>44211.646597222221</v>
      </c>
      <c r="F150" s="31">
        <v>903</v>
      </c>
    </row>
    <row r="151" spans="1:6" x14ac:dyDescent="0.25">
      <c r="A151" s="32" t="str">
        <f>"3908130"</f>
        <v>3908130</v>
      </c>
      <c r="B151" s="32" t="s">
        <v>3560</v>
      </c>
      <c r="C151" s="32">
        <v>8.81</v>
      </c>
      <c r="D151" s="32">
        <v>350373</v>
      </c>
      <c r="E151" s="33">
        <v>44211.661585648151</v>
      </c>
      <c r="F151" s="31">
        <v>905</v>
      </c>
    </row>
    <row r="152" spans="1:6" x14ac:dyDescent="0.25">
      <c r="A152" s="32" t="str">
        <f>"3901995"</f>
        <v>3901995</v>
      </c>
      <c r="B152" s="32" t="s">
        <v>1097</v>
      </c>
      <c r="C152" s="32">
        <v>1.68</v>
      </c>
      <c r="D152" s="32">
        <v>349904</v>
      </c>
      <c r="E152" s="33">
        <v>44211.712847222225</v>
      </c>
      <c r="F152" s="31">
        <v>904</v>
      </c>
    </row>
    <row r="153" spans="1:6" x14ac:dyDescent="0.25">
      <c r="A153" s="32"/>
      <c r="B153" s="31">
        <v>10</v>
      </c>
      <c r="C153" s="31">
        <f>SUM(C146:C152)</f>
        <v>48.690000000000005</v>
      </c>
      <c r="D153" s="32"/>
      <c r="E153" s="33"/>
      <c r="F153" s="31"/>
    </row>
    <row r="154" spans="1:6" x14ac:dyDescent="0.25">
      <c r="A154" s="32"/>
      <c r="B154" s="32"/>
      <c r="C154" s="32"/>
      <c r="D154" s="32"/>
      <c r="E154" s="33"/>
      <c r="F154" s="31"/>
    </row>
    <row r="155" spans="1:6" x14ac:dyDescent="0.25">
      <c r="A155" s="32" t="str">
        <f>"3903064"</f>
        <v>3903064</v>
      </c>
      <c r="B155" s="32" t="s">
        <v>1086</v>
      </c>
      <c r="C155" s="32">
        <v>6.94</v>
      </c>
      <c r="D155" s="32">
        <v>349128</v>
      </c>
      <c r="E155" s="33">
        <v>44214.510393518518</v>
      </c>
      <c r="F155" s="31">
        <v>1000</v>
      </c>
    </row>
    <row r="156" spans="1:6" x14ac:dyDescent="0.25">
      <c r="A156" s="32" t="str">
        <f>"3908344"</f>
        <v>3908344</v>
      </c>
      <c r="B156" s="32" t="s">
        <v>1120</v>
      </c>
      <c r="C156" s="32">
        <v>0.13</v>
      </c>
      <c r="D156" s="32">
        <v>350477</v>
      </c>
      <c r="E156" s="33">
        <v>44214.512430555558</v>
      </c>
      <c r="F156" s="31">
        <v>1001</v>
      </c>
    </row>
    <row r="157" spans="1:6" x14ac:dyDescent="0.25">
      <c r="A157" s="32" t="str">
        <f>"3907618"</f>
        <v>3907618</v>
      </c>
      <c r="B157" s="32" t="s">
        <v>540</v>
      </c>
      <c r="C157" s="32">
        <v>1.72</v>
      </c>
      <c r="D157" s="32">
        <v>350336</v>
      </c>
      <c r="E157" s="33">
        <v>44214.518472222226</v>
      </c>
      <c r="F157" s="31">
        <v>1002</v>
      </c>
    </row>
    <row r="158" spans="1:6" x14ac:dyDescent="0.25">
      <c r="A158" s="32" t="str">
        <f>"3904232"</f>
        <v>3904232</v>
      </c>
      <c r="B158" s="32" t="s">
        <v>1112</v>
      </c>
      <c r="C158" s="32">
        <v>15.3</v>
      </c>
      <c r="D158" s="32">
        <v>350661</v>
      </c>
      <c r="E158" s="33">
        <v>44214.5237037037</v>
      </c>
      <c r="F158" s="31">
        <v>1003</v>
      </c>
    </row>
    <row r="159" spans="1:6" x14ac:dyDescent="0.25">
      <c r="A159" s="32" t="str">
        <f>"3906658"</f>
        <v>3906658</v>
      </c>
      <c r="B159" s="32" t="s">
        <v>604</v>
      </c>
      <c r="C159" s="32">
        <v>15.76</v>
      </c>
      <c r="D159" s="32">
        <v>350788</v>
      </c>
      <c r="E159" s="33">
        <v>44214.605138888888</v>
      </c>
      <c r="F159" s="31">
        <v>1004</v>
      </c>
    </row>
    <row r="160" spans="1:6" x14ac:dyDescent="0.25">
      <c r="A160" s="32"/>
      <c r="B160" s="31">
        <v>11</v>
      </c>
      <c r="C160" s="31">
        <f>SUM(C155:C159)</f>
        <v>39.85</v>
      </c>
      <c r="D160" s="32"/>
      <c r="E160" s="33"/>
      <c r="F160" s="31"/>
    </row>
    <row r="161" spans="1:6" x14ac:dyDescent="0.25">
      <c r="A161" s="32"/>
      <c r="B161" s="32"/>
      <c r="C161" s="32"/>
      <c r="D161" s="32"/>
      <c r="E161" s="33"/>
      <c r="F161" s="31"/>
    </row>
    <row r="162" spans="1:6" x14ac:dyDescent="0.25">
      <c r="A162" s="32" t="str">
        <f>"3960373"</f>
        <v>3960373</v>
      </c>
      <c r="B162" s="32" t="s">
        <v>616</v>
      </c>
      <c r="C162" s="32">
        <v>8.6199999999999992</v>
      </c>
      <c r="D162" s="32">
        <v>348954</v>
      </c>
      <c r="E162" s="33">
        <v>44215.422534722224</v>
      </c>
      <c r="F162" s="31">
        <v>1005</v>
      </c>
    </row>
    <row r="163" spans="1:6" x14ac:dyDescent="0.25">
      <c r="A163" s="32" t="str">
        <f>"3901461"</f>
        <v>3901461</v>
      </c>
      <c r="B163" s="32" t="s">
        <v>612</v>
      </c>
      <c r="C163" s="32">
        <v>15.3</v>
      </c>
      <c r="D163" s="32">
        <v>350653</v>
      </c>
      <c r="E163" s="33">
        <v>44215.536238425928</v>
      </c>
      <c r="F163" s="31">
        <v>1006</v>
      </c>
    </row>
    <row r="164" spans="1:6" x14ac:dyDescent="0.25">
      <c r="A164" s="32" t="str">
        <f>"3907425"</f>
        <v>3907425</v>
      </c>
      <c r="B164" s="32" t="s">
        <v>549</v>
      </c>
      <c r="C164" s="32">
        <v>3.65</v>
      </c>
      <c r="D164" s="32">
        <v>350314</v>
      </c>
      <c r="E164" s="33">
        <v>44215.538553240738</v>
      </c>
      <c r="F164" s="31">
        <v>1007</v>
      </c>
    </row>
    <row r="165" spans="1:6" x14ac:dyDescent="0.25">
      <c r="A165" s="32" t="str">
        <f>"3909789"</f>
        <v>3909789</v>
      </c>
      <c r="B165" s="32" t="s">
        <v>594</v>
      </c>
      <c r="C165" s="32">
        <v>3.36</v>
      </c>
      <c r="D165" s="32">
        <v>349875</v>
      </c>
      <c r="E165" s="33">
        <v>44215.62641203704</v>
      </c>
      <c r="F165" s="31">
        <v>1008</v>
      </c>
    </row>
    <row r="166" spans="1:6" x14ac:dyDescent="0.25">
      <c r="A166" s="32"/>
      <c r="B166" s="31">
        <v>12</v>
      </c>
      <c r="C166" s="31">
        <f>SUM(C162:C165)</f>
        <v>30.93</v>
      </c>
      <c r="D166" s="32"/>
      <c r="E166" s="33"/>
      <c r="F166" s="31"/>
    </row>
    <row r="167" spans="1:6" x14ac:dyDescent="0.25">
      <c r="A167" s="32"/>
      <c r="B167" s="32"/>
      <c r="C167" s="32"/>
      <c r="D167" s="32"/>
      <c r="E167" s="33"/>
      <c r="F167" s="31"/>
    </row>
    <row r="168" spans="1:6" x14ac:dyDescent="0.25">
      <c r="A168" s="32" t="str">
        <f>"3945114"</f>
        <v>3945114</v>
      </c>
      <c r="B168" s="32" t="s">
        <v>617</v>
      </c>
      <c r="C168" s="32">
        <v>8.67</v>
      </c>
      <c r="D168" s="32">
        <v>348939</v>
      </c>
      <c r="E168" s="33">
        <v>44216.447164351855</v>
      </c>
      <c r="F168" s="31">
        <v>1061</v>
      </c>
    </row>
    <row r="169" spans="1:6" x14ac:dyDescent="0.25">
      <c r="A169" s="32" t="str">
        <f>"3920083"</f>
        <v>3920083</v>
      </c>
      <c r="B169" s="32" t="s">
        <v>620</v>
      </c>
      <c r="C169" s="32">
        <v>3.91</v>
      </c>
      <c r="D169" s="32">
        <v>348903</v>
      </c>
      <c r="E169" s="33">
        <v>44216.497847222221</v>
      </c>
      <c r="F169" s="31">
        <v>1062</v>
      </c>
    </row>
    <row r="170" spans="1:6" x14ac:dyDescent="0.25">
      <c r="A170" s="32" t="str">
        <f>"3900176"</f>
        <v>3900176</v>
      </c>
      <c r="B170" s="32" t="s">
        <v>1104</v>
      </c>
      <c r="C170" s="32">
        <v>2.83</v>
      </c>
      <c r="D170" s="32">
        <v>350978</v>
      </c>
      <c r="E170" s="33">
        <v>44216.531550925924</v>
      </c>
      <c r="F170" s="31">
        <v>1063</v>
      </c>
    </row>
    <row r="171" spans="1:6" x14ac:dyDescent="0.25">
      <c r="A171" s="32" t="str">
        <f>"3908608"</f>
        <v>3908608</v>
      </c>
      <c r="B171" s="32" t="s">
        <v>1072</v>
      </c>
      <c r="C171" s="32">
        <v>3.71</v>
      </c>
      <c r="D171" s="32">
        <v>349866</v>
      </c>
      <c r="E171" s="33">
        <v>44216.643738425926</v>
      </c>
      <c r="F171" s="31">
        <v>1064</v>
      </c>
    </row>
    <row r="172" spans="1:6" x14ac:dyDescent="0.25">
      <c r="A172" s="32"/>
      <c r="B172" s="31">
        <v>13</v>
      </c>
      <c r="C172" s="31">
        <f>SUM(C168:C171)</f>
        <v>19.12</v>
      </c>
      <c r="D172" s="32"/>
      <c r="E172" s="33"/>
      <c r="F172" s="31"/>
    </row>
    <row r="173" spans="1:6" x14ac:dyDescent="0.25">
      <c r="A173" s="32"/>
      <c r="B173" s="32"/>
      <c r="C173" s="32"/>
      <c r="D173" s="32"/>
      <c r="E173" s="33"/>
      <c r="F173" s="31"/>
    </row>
    <row r="174" spans="1:6" x14ac:dyDescent="0.25">
      <c r="A174" s="32" t="str">
        <f>"3903765"</f>
        <v>3903765</v>
      </c>
      <c r="B174" s="32" t="s">
        <v>3561</v>
      </c>
      <c r="C174" s="32">
        <v>3.27</v>
      </c>
      <c r="D174" s="32">
        <v>349414</v>
      </c>
      <c r="E174" s="33">
        <v>44217.406446759262</v>
      </c>
      <c r="F174" s="31">
        <v>1094</v>
      </c>
    </row>
    <row r="175" spans="1:6" x14ac:dyDescent="0.25">
      <c r="A175" s="32" t="str">
        <f>"3907169"</f>
        <v>3907169</v>
      </c>
      <c r="B175" s="32" t="s">
        <v>1124</v>
      </c>
      <c r="C175" s="32">
        <v>20.96</v>
      </c>
      <c r="D175" s="32">
        <v>351011</v>
      </c>
      <c r="E175" s="33">
        <v>44217.515497685185</v>
      </c>
      <c r="F175" s="31">
        <v>1095</v>
      </c>
    </row>
    <row r="176" spans="1:6" x14ac:dyDescent="0.25">
      <c r="A176" s="32" t="str">
        <f>"3909119"</f>
        <v>3909119</v>
      </c>
      <c r="B176" s="32" t="s">
        <v>1114</v>
      </c>
      <c r="C176" s="32">
        <v>8.16</v>
      </c>
      <c r="D176" s="32">
        <v>349725</v>
      </c>
      <c r="E176" s="33">
        <v>44217.519074074073</v>
      </c>
      <c r="F176" s="31">
        <v>1096</v>
      </c>
    </row>
    <row r="177" spans="1:6" x14ac:dyDescent="0.25">
      <c r="A177" s="32" t="str">
        <f>"3908785"</f>
        <v>3908785</v>
      </c>
      <c r="B177" s="32" t="s">
        <v>3562</v>
      </c>
      <c r="C177" s="32">
        <v>2.17</v>
      </c>
      <c r="D177" s="32">
        <v>350754</v>
      </c>
      <c r="E177" s="33">
        <v>44217.526562500003</v>
      </c>
      <c r="F177" s="31">
        <v>1097</v>
      </c>
    </row>
    <row r="178" spans="1:6" x14ac:dyDescent="0.25">
      <c r="A178" s="32" t="str">
        <f>"3908639"</f>
        <v>3908639</v>
      </c>
      <c r="B178" s="32" t="s">
        <v>603</v>
      </c>
      <c r="C178" s="32">
        <v>1.98</v>
      </c>
      <c r="D178" s="32">
        <v>350884</v>
      </c>
      <c r="E178" s="33">
        <v>44217.643101851849</v>
      </c>
      <c r="F178" s="31">
        <v>1098</v>
      </c>
    </row>
    <row r="179" spans="1:6" x14ac:dyDescent="0.25">
      <c r="A179" s="32" t="str">
        <f>"3901913"</f>
        <v>3901913</v>
      </c>
      <c r="B179" s="32" t="s">
        <v>602</v>
      </c>
      <c r="C179" s="32">
        <v>6.62</v>
      </c>
      <c r="D179" s="32">
        <v>350892</v>
      </c>
      <c r="E179" s="33">
        <v>44217.657523148147</v>
      </c>
      <c r="F179" s="31">
        <v>1099</v>
      </c>
    </row>
    <row r="180" spans="1:6" x14ac:dyDescent="0.25">
      <c r="A180" s="32" t="str">
        <f>"3902951"</f>
        <v>3902951</v>
      </c>
      <c r="B180" s="32" t="s">
        <v>602</v>
      </c>
      <c r="C180" s="32">
        <v>1.72</v>
      </c>
      <c r="D180" s="32">
        <v>350897</v>
      </c>
      <c r="E180" s="33">
        <v>44217.657638888886</v>
      </c>
      <c r="F180" s="31">
        <v>1100</v>
      </c>
    </row>
    <row r="181" spans="1:6" x14ac:dyDescent="0.25">
      <c r="A181" s="32"/>
      <c r="B181" s="31">
        <v>14</v>
      </c>
      <c r="C181" s="31">
        <f>SUM(C174:C180)</f>
        <v>44.879999999999995</v>
      </c>
      <c r="D181" s="32"/>
      <c r="E181" s="33"/>
      <c r="F181" s="31"/>
    </row>
    <row r="182" spans="1:6" x14ac:dyDescent="0.25">
      <c r="A182" s="32"/>
      <c r="B182" s="32"/>
      <c r="C182" s="32"/>
      <c r="D182" s="32"/>
      <c r="E182" s="33"/>
      <c r="F182" s="31"/>
    </row>
    <row r="183" spans="1:6" x14ac:dyDescent="0.25">
      <c r="A183" s="32" t="str">
        <f>"3902164"</f>
        <v>3902164</v>
      </c>
      <c r="B183" s="32" t="s">
        <v>1081</v>
      </c>
      <c r="C183" s="32">
        <v>5.74</v>
      </c>
      <c r="D183" s="32">
        <v>352062</v>
      </c>
      <c r="E183" s="33">
        <v>44221.474652777775</v>
      </c>
      <c r="F183" s="31">
        <v>1250</v>
      </c>
    </row>
    <row r="184" spans="1:6" x14ac:dyDescent="0.25">
      <c r="A184" s="32" t="str">
        <f>"3908292"</f>
        <v>3908292</v>
      </c>
      <c r="B184" s="32" t="s">
        <v>1556</v>
      </c>
      <c r="C184" s="32">
        <v>2.68</v>
      </c>
      <c r="D184" s="32">
        <v>352721</v>
      </c>
      <c r="E184" s="33">
        <v>44221.502013888887</v>
      </c>
      <c r="F184" s="31">
        <v>1251</v>
      </c>
    </row>
    <row r="185" spans="1:6" x14ac:dyDescent="0.25">
      <c r="A185" s="32" t="str">
        <f>"3908293"</f>
        <v>3908293</v>
      </c>
      <c r="B185" s="32" t="s">
        <v>1553</v>
      </c>
      <c r="C185" s="32">
        <v>1.68</v>
      </c>
      <c r="D185" s="32">
        <v>352722</v>
      </c>
      <c r="E185" s="33">
        <v>44221.521817129629</v>
      </c>
      <c r="F185" s="31">
        <v>1252</v>
      </c>
    </row>
    <row r="186" spans="1:6" x14ac:dyDescent="0.25">
      <c r="A186" s="32" t="str">
        <f>"3900255"</f>
        <v>3900255</v>
      </c>
      <c r="B186" s="32" t="s">
        <v>3563</v>
      </c>
      <c r="C186" s="32">
        <v>4.13</v>
      </c>
      <c r="D186" s="32">
        <v>352175</v>
      </c>
      <c r="E186" s="33">
        <v>44221.558842592596</v>
      </c>
      <c r="F186" s="31">
        <v>1253</v>
      </c>
    </row>
    <row r="187" spans="1:6" x14ac:dyDescent="0.25">
      <c r="A187" s="32" t="str">
        <f>"3907937"</f>
        <v>3907937</v>
      </c>
      <c r="B187" s="32" t="s">
        <v>1121</v>
      </c>
      <c r="C187" s="32">
        <v>8.36</v>
      </c>
      <c r="D187" s="32">
        <v>352621</v>
      </c>
      <c r="E187" s="33">
        <v>44221.630011574074</v>
      </c>
      <c r="F187" s="31">
        <v>1254</v>
      </c>
    </row>
    <row r="188" spans="1:6" x14ac:dyDescent="0.25">
      <c r="A188" s="32" t="str">
        <f>"3945504"</f>
        <v>3945504</v>
      </c>
      <c r="B188" s="32" t="s">
        <v>1102</v>
      </c>
      <c r="C188" s="32">
        <v>4.1900000000000004</v>
      </c>
      <c r="D188" s="32">
        <v>351163</v>
      </c>
      <c r="E188" s="33">
        <v>44221.651053240741</v>
      </c>
      <c r="F188" s="31">
        <v>1255</v>
      </c>
    </row>
    <row r="189" spans="1:6" x14ac:dyDescent="0.25">
      <c r="A189" s="32"/>
      <c r="B189" s="31">
        <v>15</v>
      </c>
      <c r="C189" s="31">
        <f>SUM(C183:C188)</f>
        <v>26.78</v>
      </c>
      <c r="D189" s="32"/>
      <c r="E189" s="33"/>
      <c r="F189" s="31"/>
    </row>
    <row r="190" spans="1:6" x14ac:dyDescent="0.25">
      <c r="A190" s="32"/>
      <c r="B190" s="32"/>
      <c r="C190" s="32"/>
      <c r="D190" s="32"/>
      <c r="E190" s="33"/>
      <c r="F190" s="31"/>
    </row>
    <row r="191" spans="1:6" x14ac:dyDescent="0.25">
      <c r="A191" s="32" t="str">
        <f>"3903105"</f>
        <v>3903105</v>
      </c>
      <c r="B191" s="32" t="s">
        <v>601</v>
      </c>
      <c r="C191" s="32">
        <v>3.88</v>
      </c>
      <c r="D191" s="32">
        <v>350886</v>
      </c>
      <c r="E191" s="33">
        <v>44222.607824074075</v>
      </c>
      <c r="F191" s="31">
        <v>1256</v>
      </c>
    </row>
    <row r="192" spans="1:6" x14ac:dyDescent="0.25">
      <c r="A192" s="32" t="str">
        <f>"3930030"</f>
        <v>3930030</v>
      </c>
      <c r="B192" s="32" t="s">
        <v>1101</v>
      </c>
      <c r="C192" s="32">
        <v>2.13</v>
      </c>
      <c r="D192" s="32">
        <v>351576</v>
      </c>
      <c r="E192" s="33">
        <v>44222.646226851852</v>
      </c>
      <c r="F192" s="31">
        <v>1257</v>
      </c>
    </row>
    <row r="193" spans="1:6" x14ac:dyDescent="0.25">
      <c r="A193" s="32" t="str">
        <f>"3908209"</f>
        <v>3908209</v>
      </c>
      <c r="B193" s="32" t="s">
        <v>1119</v>
      </c>
      <c r="C193" s="32">
        <v>1.74</v>
      </c>
      <c r="D193" s="32">
        <v>352678</v>
      </c>
      <c r="E193" s="33">
        <v>44222.646793981483</v>
      </c>
      <c r="F193" s="31">
        <v>1258</v>
      </c>
    </row>
    <row r="194" spans="1:6" x14ac:dyDescent="0.25">
      <c r="A194" s="32" t="str">
        <f>"3908224"</f>
        <v>3908224</v>
      </c>
      <c r="B194" s="32" t="s">
        <v>1094</v>
      </c>
      <c r="C194" s="32">
        <v>5.88</v>
      </c>
      <c r="D194" s="32">
        <v>352684</v>
      </c>
      <c r="E194" s="33">
        <v>44222.681759259256</v>
      </c>
      <c r="F194" s="31">
        <v>1259</v>
      </c>
    </row>
    <row r="195" spans="1:6" x14ac:dyDescent="0.25">
      <c r="A195" s="32"/>
      <c r="B195" s="31">
        <v>16</v>
      </c>
      <c r="C195" s="31">
        <f>SUM(C191:C194)</f>
        <v>13.629999999999999</v>
      </c>
      <c r="D195" s="31"/>
      <c r="E195" s="33"/>
      <c r="F195" s="31"/>
    </row>
    <row r="196" spans="1:6" x14ac:dyDescent="0.25">
      <c r="A196" s="32"/>
      <c r="B196" s="32"/>
      <c r="C196" s="32"/>
      <c r="D196" s="32"/>
      <c r="E196" s="33"/>
      <c r="F196" s="31"/>
    </row>
    <row r="197" spans="1:6" x14ac:dyDescent="0.25">
      <c r="A197" s="32" t="str">
        <f>"3903548"</f>
        <v>3903548</v>
      </c>
      <c r="B197" s="32" t="s">
        <v>536</v>
      </c>
      <c r="C197" s="32">
        <v>17.38</v>
      </c>
      <c r="D197" s="32">
        <v>351775</v>
      </c>
      <c r="E197" s="33">
        <v>44223.322256944448</v>
      </c>
      <c r="F197" s="31">
        <v>1299</v>
      </c>
    </row>
    <row r="198" spans="1:6" x14ac:dyDescent="0.25">
      <c r="A198" s="32" t="str">
        <f>"3945471"</f>
        <v>3945471</v>
      </c>
      <c r="B198" s="32" t="s">
        <v>1088</v>
      </c>
      <c r="C198" s="32">
        <v>12.17</v>
      </c>
      <c r="D198" s="32">
        <v>351160</v>
      </c>
      <c r="E198" s="33">
        <v>44223.826770833337</v>
      </c>
      <c r="F198" s="31">
        <v>1300</v>
      </c>
    </row>
    <row r="199" spans="1:6" x14ac:dyDescent="0.25">
      <c r="A199" s="32"/>
      <c r="B199" s="31">
        <v>17</v>
      </c>
      <c r="C199" s="31">
        <f>SUM(C197:C198)</f>
        <v>29.549999999999997</v>
      </c>
      <c r="D199" s="32"/>
      <c r="E199" s="33"/>
      <c r="F199" s="31"/>
    </row>
    <row r="200" spans="1:6" x14ac:dyDescent="0.25">
      <c r="A200" s="32"/>
      <c r="B200" s="32"/>
      <c r="C200" s="32"/>
      <c r="D200" s="32"/>
      <c r="E200" s="33"/>
      <c r="F200" s="31"/>
    </row>
    <row r="201" spans="1:6" x14ac:dyDescent="0.25">
      <c r="A201" s="32" t="str">
        <f>"3908129"</f>
        <v>3908129</v>
      </c>
      <c r="B201" s="32" t="s">
        <v>1095</v>
      </c>
      <c r="C201" s="32">
        <v>1.92</v>
      </c>
      <c r="D201" s="32">
        <v>352643</v>
      </c>
      <c r="E201" s="33">
        <v>44224.308379629627</v>
      </c>
      <c r="F201" s="31">
        <v>1377</v>
      </c>
    </row>
    <row r="202" spans="1:6" x14ac:dyDescent="0.25">
      <c r="A202" s="32" t="str">
        <f>"3908996"</f>
        <v>3908996</v>
      </c>
      <c r="B202" s="32" t="s">
        <v>1583</v>
      </c>
      <c r="C202" s="32">
        <v>7.38</v>
      </c>
      <c r="D202" s="32">
        <v>351698</v>
      </c>
      <c r="E202" s="33">
        <v>44224.388553240744</v>
      </c>
      <c r="F202" s="31">
        <v>1378</v>
      </c>
    </row>
    <row r="203" spans="1:6" x14ac:dyDescent="0.25">
      <c r="A203" s="32" t="str">
        <f>"3909016"</f>
        <v>3909016</v>
      </c>
      <c r="B203" s="32" t="s">
        <v>3564</v>
      </c>
      <c r="C203" s="32">
        <v>9.14</v>
      </c>
      <c r="D203" s="32">
        <v>351752</v>
      </c>
      <c r="E203" s="33">
        <v>44224.400439814817</v>
      </c>
      <c r="F203" s="31">
        <v>1379</v>
      </c>
    </row>
    <row r="204" spans="1:6" x14ac:dyDescent="0.25">
      <c r="A204" s="32" t="str">
        <f>"23923267"</f>
        <v>23923267</v>
      </c>
      <c r="B204" s="32" t="s">
        <v>1099</v>
      </c>
      <c r="C204" s="32">
        <v>10.06</v>
      </c>
      <c r="D204" s="32">
        <v>3728</v>
      </c>
      <c r="E204" s="33">
        <v>44224.468622685185</v>
      </c>
      <c r="F204" s="31">
        <v>1380</v>
      </c>
    </row>
    <row r="205" spans="1:6" x14ac:dyDescent="0.25">
      <c r="A205" s="32" t="str">
        <f>"3930021"</f>
        <v>3930021</v>
      </c>
      <c r="B205" s="32" t="s">
        <v>1110</v>
      </c>
      <c r="C205" s="32">
        <v>1.68</v>
      </c>
      <c r="D205" s="32">
        <v>351573</v>
      </c>
      <c r="E205" s="33">
        <v>44224.479849537034</v>
      </c>
      <c r="F205" s="31">
        <v>1381</v>
      </c>
    </row>
    <row r="206" spans="1:6" x14ac:dyDescent="0.25">
      <c r="A206" s="32" t="str">
        <f>"3907867"</f>
        <v>3907867</v>
      </c>
      <c r="B206" s="32" t="s">
        <v>542</v>
      </c>
      <c r="C206" s="32">
        <v>6.14</v>
      </c>
      <c r="D206" s="32">
        <v>351712</v>
      </c>
      <c r="E206" s="33">
        <v>44224.483807870369</v>
      </c>
      <c r="F206" s="31">
        <v>1382</v>
      </c>
    </row>
    <row r="207" spans="1:6" x14ac:dyDescent="0.25">
      <c r="A207" s="32" t="str">
        <f>"3902576"</f>
        <v>3902576</v>
      </c>
      <c r="B207" s="32" t="s">
        <v>1105</v>
      </c>
      <c r="C207" s="32">
        <v>5.41</v>
      </c>
      <c r="D207" s="32">
        <v>352384</v>
      </c>
      <c r="E207" s="33">
        <v>44224.530775462961</v>
      </c>
      <c r="F207" s="31">
        <v>1383</v>
      </c>
    </row>
    <row r="208" spans="1:6" x14ac:dyDescent="0.25">
      <c r="A208" s="32" t="str">
        <f>"3960375"</f>
        <v>3960375</v>
      </c>
      <c r="B208" s="32" t="s">
        <v>614</v>
      </c>
      <c r="C208" s="32">
        <v>8.3800000000000008</v>
      </c>
      <c r="D208" s="32">
        <v>351147</v>
      </c>
      <c r="E208" s="33">
        <v>44224.543043981481</v>
      </c>
      <c r="F208" s="31">
        <v>1384</v>
      </c>
    </row>
    <row r="209" spans="1:6" x14ac:dyDescent="0.25">
      <c r="A209" s="32" t="str">
        <f>"3960357"</f>
        <v>3960357</v>
      </c>
      <c r="B209" s="32" t="s">
        <v>1076</v>
      </c>
      <c r="C209" s="32">
        <v>8.3800000000000008</v>
      </c>
      <c r="D209" s="32">
        <v>351169</v>
      </c>
      <c r="E209" s="33">
        <v>44224.544062499997</v>
      </c>
      <c r="F209" s="31">
        <v>1385</v>
      </c>
    </row>
    <row r="210" spans="1:6" x14ac:dyDescent="0.25">
      <c r="A210" s="32" t="str">
        <f>"3960265"</f>
        <v>3960265</v>
      </c>
      <c r="B210" s="32" t="s">
        <v>628</v>
      </c>
      <c r="C210" s="32">
        <v>12.3</v>
      </c>
      <c r="D210" s="32">
        <v>351064</v>
      </c>
      <c r="E210" s="33">
        <v>44224.561655092592</v>
      </c>
      <c r="F210" s="31">
        <v>1386</v>
      </c>
    </row>
    <row r="211" spans="1:6" x14ac:dyDescent="0.25">
      <c r="A211" s="32" t="str">
        <f>"3902710"</f>
        <v>3902710</v>
      </c>
      <c r="B211" s="32" t="s">
        <v>622</v>
      </c>
      <c r="C211" s="32">
        <v>2.84</v>
      </c>
      <c r="D211" s="32">
        <v>352405</v>
      </c>
      <c r="E211" s="33">
        <v>44224.654664351852</v>
      </c>
      <c r="F211" s="31">
        <v>1387</v>
      </c>
    </row>
    <row r="212" spans="1:6" x14ac:dyDescent="0.25">
      <c r="A212" s="32"/>
      <c r="B212" s="31">
        <v>18</v>
      </c>
      <c r="C212" s="66">
        <f>SUM(C201:C211)</f>
        <v>73.63000000000001</v>
      </c>
      <c r="D212" s="32"/>
      <c r="E212" s="33"/>
      <c r="F212" s="31"/>
    </row>
    <row r="213" spans="1:6" x14ac:dyDescent="0.25">
      <c r="A213" s="32"/>
      <c r="B213" s="32"/>
      <c r="C213" s="32"/>
      <c r="D213" s="32"/>
      <c r="E213" s="33"/>
      <c r="F213" s="31"/>
    </row>
    <row r="214" spans="1:6" x14ac:dyDescent="0.25">
      <c r="A214" s="32" t="str">
        <f>"3940102"</f>
        <v>3940102</v>
      </c>
      <c r="B214" s="32" t="s">
        <v>1071</v>
      </c>
      <c r="C214" s="32">
        <v>8.3800000000000008</v>
      </c>
      <c r="D214" s="32">
        <v>351058</v>
      </c>
      <c r="E214" s="33">
        <v>44225.333449074074</v>
      </c>
      <c r="F214" s="31">
        <v>1438</v>
      </c>
    </row>
    <row r="215" spans="1:6" x14ac:dyDescent="0.25">
      <c r="A215" s="32" t="str">
        <f>"3945304"</f>
        <v>3945304</v>
      </c>
      <c r="B215" s="32" t="s">
        <v>539</v>
      </c>
      <c r="C215" s="32">
        <v>13.94</v>
      </c>
      <c r="D215" s="32">
        <v>351257</v>
      </c>
      <c r="E215" s="33">
        <v>44225.389652777776</v>
      </c>
      <c r="F215" s="31">
        <v>1439</v>
      </c>
    </row>
    <row r="216" spans="1:6" x14ac:dyDescent="0.25">
      <c r="A216" s="32" t="str">
        <f>"3909013"</f>
        <v>3909013</v>
      </c>
      <c r="B216" s="32" t="s">
        <v>615</v>
      </c>
      <c r="C216" s="32">
        <v>5.04</v>
      </c>
      <c r="D216" s="32">
        <v>349516</v>
      </c>
      <c r="E216" s="33">
        <v>44225.414270833331</v>
      </c>
      <c r="F216" s="31">
        <v>1445</v>
      </c>
    </row>
    <row r="217" spans="1:6" x14ac:dyDescent="0.25">
      <c r="A217" s="32" t="str">
        <f>"3902666"</f>
        <v>3902666</v>
      </c>
      <c r="B217" s="32" t="s">
        <v>3565</v>
      </c>
      <c r="C217" s="32">
        <v>3.88</v>
      </c>
      <c r="D217" s="32">
        <v>350940</v>
      </c>
      <c r="E217" s="33">
        <v>44225.4296875</v>
      </c>
      <c r="F217" s="31">
        <v>1440</v>
      </c>
    </row>
    <row r="218" spans="1:6" x14ac:dyDescent="0.25">
      <c r="A218" s="32" t="str">
        <f>"3945113"</f>
        <v>3945113</v>
      </c>
      <c r="B218" s="32" t="s">
        <v>541</v>
      </c>
      <c r="C218" s="32">
        <v>8.3800000000000008</v>
      </c>
      <c r="D218" s="32">
        <v>351130</v>
      </c>
      <c r="E218" s="33">
        <v>44225.43372685185</v>
      </c>
      <c r="F218" s="31">
        <v>1441</v>
      </c>
    </row>
    <row r="219" spans="1:6" x14ac:dyDescent="0.25">
      <c r="A219" s="32" t="str">
        <f>"3906750"</f>
        <v>3906750</v>
      </c>
      <c r="B219" s="32" t="s">
        <v>606</v>
      </c>
      <c r="C219" s="32">
        <v>5.3</v>
      </c>
      <c r="D219" s="32">
        <v>351799</v>
      </c>
      <c r="E219" s="33">
        <v>44225.442453703705</v>
      </c>
      <c r="F219" s="31">
        <v>1442</v>
      </c>
    </row>
    <row r="220" spans="1:6" x14ac:dyDescent="0.25">
      <c r="A220" s="32" t="str">
        <f>"3930280"</f>
        <v>3930280</v>
      </c>
      <c r="B220" s="32" t="s">
        <v>627</v>
      </c>
      <c r="C220" s="32">
        <v>1.68</v>
      </c>
      <c r="D220" s="32">
        <v>351868</v>
      </c>
      <c r="E220" s="33">
        <v>44225.458831018521</v>
      </c>
      <c r="F220" s="31">
        <v>1443</v>
      </c>
    </row>
    <row r="221" spans="1:6" x14ac:dyDescent="0.25">
      <c r="A221" s="32" t="str">
        <f>"3945204"</f>
        <v>3945204</v>
      </c>
      <c r="B221" s="32" t="s">
        <v>545</v>
      </c>
      <c r="C221" s="32">
        <v>8.3800000000000008</v>
      </c>
      <c r="D221" s="32">
        <v>351196</v>
      </c>
      <c r="E221" s="33">
        <v>44225.461967592593</v>
      </c>
      <c r="F221" s="31">
        <v>1444</v>
      </c>
    </row>
    <row r="222" spans="1:6" x14ac:dyDescent="0.25">
      <c r="A222" s="32"/>
      <c r="B222" s="31">
        <v>19</v>
      </c>
      <c r="C222" s="31">
        <f>SUM(C214:C221)</f>
        <v>54.98</v>
      </c>
      <c r="D222" s="32"/>
      <c r="E222" s="33"/>
      <c r="F222" s="31"/>
    </row>
    <row r="223" spans="1:6" x14ac:dyDescent="0.25">
      <c r="A223" s="2"/>
      <c r="B223" s="2"/>
      <c r="C223" s="2"/>
      <c r="D223" s="2"/>
      <c r="E223" s="3"/>
      <c r="F223" s="10"/>
    </row>
    <row r="224" spans="1:6" x14ac:dyDescent="0.25">
      <c r="A224" s="2"/>
      <c r="B224" s="2"/>
      <c r="C224" s="2"/>
      <c r="D224" s="2"/>
      <c r="E224" s="3"/>
      <c r="F224" s="10"/>
    </row>
    <row r="225" spans="1:6" x14ac:dyDescent="0.25">
      <c r="A225" s="2"/>
      <c r="B225" s="2"/>
      <c r="C225" s="2"/>
      <c r="D225" s="2"/>
      <c r="E225" s="3"/>
      <c r="F225" s="10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5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BC9CF-4931-4BBE-9CC2-6303B426B771}">
  <sheetPr>
    <pageSetUpPr fitToPage="1"/>
  </sheetPr>
  <dimension ref="A1:Q86"/>
  <sheetViews>
    <sheetView showGridLines="0" tabSelected="1" zoomScale="86" zoomScaleNormal="86" workbookViewId="0">
      <selection activeCell="F18" sqref="F18"/>
    </sheetView>
  </sheetViews>
  <sheetFormatPr baseColWidth="10" defaultRowHeight="15" x14ac:dyDescent="0.25"/>
  <cols>
    <col min="1" max="1" width="9.85546875" style="143" customWidth="1"/>
    <col min="2" max="2" width="35.5703125" customWidth="1"/>
    <col min="3" max="3" width="22.140625" customWidth="1"/>
    <col min="4" max="4" width="10.85546875" customWidth="1"/>
    <col min="5" max="5" width="9.28515625" style="143" customWidth="1"/>
    <col min="6" max="6" width="10.28515625" style="477" customWidth="1"/>
    <col min="7" max="7" width="14.42578125" customWidth="1"/>
    <col min="8" max="9" width="11.42578125" customWidth="1"/>
    <col min="10" max="10" width="11.7109375" customWidth="1"/>
  </cols>
  <sheetData>
    <row r="1" spans="1:8" ht="26.25" customHeight="1" x14ac:dyDescent="0.25">
      <c r="C1" s="431"/>
      <c r="D1" s="431"/>
      <c r="E1" s="431"/>
      <c r="F1" s="431"/>
      <c r="G1" s="431"/>
    </row>
    <row r="2" spans="1:8" ht="15" customHeight="1" x14ac:dyDescent="0.25">
      <c r="A2" s="552" t="s">
        <v>30500</v>
      </c>
      <c r="B2" s="552"/>
      <c r="C2" s="552"/>
      <c r="D2" s="552"/>
      <c r="E2" s="432"/>
      <c r="F2" s="433"/>
      <c r="G2" s="49"/>
    </row>
    <row r="3" spans="1:8" ht="4.5" customHeight="1" x14ac:dyDescent="0.25">
      <c r="A3" s="434"/>
      <c r="B3" s="49"/>
      <c r="C3" s="434"/>
      <c r="D3" s="49"/>
      <c r="E3" s="432"/>
      <c r="F3" s="433"/>
      <c r="G3" s="49"/>
    </row>
    <row r="4" spans="1:8" ht="22.5" customHeight="1" x14ac:dyDescent="0.3">
      <c r="A4" s="553" t="s">
        <v>30501</v>
      </c>
      <c r="B4" s="553"/>
      <c r="C4" s="553"/>
      <c r="D4" s="553"/>
      <c r="E4" s="435"/>
      <c r="F4" s="433"/>
      <c r="G4" s="49"/>
    </row>
    <row r="5" spans="1:8" ht="5.25" customHeight="1" x14ac:dyDescent="0.25">
      <c r="A5" s="432"/>
      <c r="B5" s="49"/>
      <c r="C5" s="49"/>
      <c r="D5" s="49"/>
      <c r="E5" s="432"/>
      <c r="F5" s="433"/>
      <c r="G5" s="49"/>
    </row>
    <row r="6" spans="1:8" ht="15" customHeight="1" x14ac:dyDescent="0.25">
      <c r="A6" s="554" t="s">
        <v>30528</v>
      </c>
      <c r="B6" s="554"/>
      <c r="C6" s="554"/>
      <c r="D6" s="554"/>
      <c r="E6" s="432"/>
      <c r="F6" s="433"/>
      <c r="G6" s="49"/>
    </row>
    <row r="7" spans="1:8" ht="4.5" customHeight="1" x14ac:dyDescent="0.25">
      <c r="A7" s="432"/>
      <c r="B7" s="434"/>
      <c r="C7" s="49"/>
      <c r="D7" s="49"/>
      <c r="E7" s="432"/>
      <c r="F7" s="433"/>
      <c r="G7" s="49"/>
    </row>
    <row r="8" spans="1:8" ht="15" customHeight="1" x14ac:dyDescent="0.25">
      <c r="A8" s="555" t="s">
        <v>30502</v>
      </c>
      <c r="B8" s="555"/>
      <c r="C8" s="555"/>
      <c r="D8" s="555"/>
      <c r="E8" s="432"/>
      <c r="F8" s="433"/>
      <c r="G8" s="49"/>
    </row>
    <row r="9" spans="1:8" ht="15.75" x14ac:dyDescent="0.25">
      <c r="A9" s="432"/>
      <c r="B9" s="434"/>
      <c r="C9" s="49"/>
      <c r="D9" s="49"/>
      <c r="E9" s="432"/>
      <c r="F9" s="433"/>
      <c r="G9" s="49"/>
    </row>
    <row r="10" spans="1:8" x14ac:dyDescent="0.25">
      <c r="A10" s="432"/>
      <c r="B10" s="436" t="s">
        <v>3730</v>
      </c>
      <c r="C10" s="437"/>
      <c r="D10" s="49"/>
      <c r="E10" s="432"/>
      <c r="F10" s="433"/>
      <c r="G10" s="438">
        <v>66796.490000000005</v>
      </c>
    </row>
    <row r="11" spans="1:8" x14ac:dyDescent="0.25">
      <c r="A11" s="432"/>
      <c r="B11" s="49"/>
      <c r="C11" s="49"/>
      <c r="D11" s="49"/>
      <c r="E11" s="432"/>
      <c r="F11" s="433"/>
      <c r="G11" s="49"/>
    </row>
    <row r="12" spans="1:8" x14ac:dyDescent="0.25">
      <c r="A12" s="432"/>
      <c r="B12" s="439" t="s">
        <v>0</v>
      </c>
      <c r="C12" s="49"/>
      <c r="D12" s="49"/>
      <c r="E12" s="432"/>
      <c r="F12" s="433"/>
      <c r="G12" s="49"/>
    </row>
    <row r="13" spans="1:8" x14ac:dyDescent="0.25">
      <c r="A13" s="432"/>
      <c r="B13" s="440" t="s">
        <v>30503</v>
      </c>
      <c r="C13" s="49"/>
      <c r="D13" s="49"/>
      <c r="E13" s="432"/>
      <c r="F13" s="433"/>
      <c r="G13" s="49"/>
    </row>
    <row r="14" spans="1:8" x14ac:dyDescent="0.25">
      <c r="A14" s="419" t="s">
        <v>1</v>
      </c>
      <c r="B14" s="440" t="s">
        <v>30504</v>
      </c>
      <c r="C14" s="440"/>
      <c r="D14" s="419" t="s">
        <v>30505</v>
      </c>
      <c r="E14" s="419" t="s">
        <v>30506</v>
      </c>
      <c r="F14" s="441" t="s">
        <v>2</v>
      </c>
      <c r="G14" s="49"/>
    </row>
    <row r="15" spans="1:8" x14ac:dyDescent="0.25">
      <c r="A15" s="478"/>
      <c r="B15" s="556"/>
      <c r="C15" s="556"/>
      <c r="D15" s="443"/>
      <c r="E15" s="444"/>
      <c r="F15" s="445"/>
      <c r="H15" s="446"/>
    </row>
    <row r="16" spans="1:8" x14ac:dyDescent="0.25">
      <c r="A16" s="478"/>
      <c r="B16" s="447"/>
      <c r="C16" s="447"/>
      <c r="D16" s="443"/>
      <c r="E16" s="444"/>
      <c r="F16" s="433"/>
      <c r="G16" s="448">
        <f>SUM(F15:F15)</f>
        <v>0</v>
      </c>
      <c r="H16" s="446"/>
    </row>
    <row r="17" spans="1:17" x14ac:dyDescent="0.25">
      <c r="A17" s="478"/>
      <c r="B17" s="449"/>
      <c r="C17" s="440"/>
      <c r="D17" s="450"/>
      <c r="E17" s="444"/>
      <c r="F17" s="433"/>
      <c r="G17" s="49"/>
    </row>
    <row r="18" spans="1:17" x14ac:dyDescent="0.25">
      <c r="A18" s="456"/>
      <c r="B18" s="452" t="s">
        <v>4</v>
      </c>
      <c r="C18" s="49"/>
      <c r="D18" s="453"/>
      <c r="E18" s="453"/>
      <c r="F18" s="433"/>
      <c r="G18" s="448"/>
      <c r="M18" s="454"/>
      <c r="N18" s="454"/>
      <c r="O18" s="454"/>
      <c r="P18" s="454"/>
      <c r="Q18" s="455"/>
    </row>
    <row r="19" spans="1:17" x14ac:dyDescent="0.25">
      <c r="A19" s="456" t="s">
        <v>1</v>
      </c>
      <c r="B19" s="457" t="s">
        <v>30507</v>
      </c>
      <c r="C19" s="49"/>
      <c r="D19" s="453"/>
      <c r="E19" s="453"/>
      <c r="F19" s="441" t="s">
        <v>2</v>
      </c>
      <c r="G19" s="448"/>
    </row>
    <row r="20" spans="1:17" x14ac:dyDescent="0.25">
      <c r="A20" s="480"/>
      <c r="B20" s="459"/>
      <c r="C20" s="49"/>
      <c r="D20" s="49"/>
      <c r="E20" s="432"/>
      <c r="F20" s="445"/>
    </row>
    <row r="21" spans="1:17" x14ac:dyDescent="0.25">
      <c r="A21" s="480"/>
      <c r="B21" s="459"/>
      <c r="C21" s="49"/>
      <c r="D21" s="49"/>
      <c r="E21" s="432"/>
      <c r="F21" s="433"/>
      <c r="G21" s="448">
        <f>SUM(F20:F20)</f>
        <v>0</v>
      </c>
    </row>
    <row r="22" spans="1:17" x14ac:dyDescent="0.25">
      <c r="A22" s="453"/>
      <c r="B22" s="49"/>
      <c r="C22" s="49"/>
      <c r="D22" s="49"/>
      <c r="E22" s="432"/>
      <c r="F22" s="433"/>
      <c r="G22" s="448"/>
    </row>
    <row r="23" spans="1:17" x14ac:dyDescent="0.25">
      <c r="A23" s="453"/>
      <c r="B23" s="452" t="s">
        <v>0</v>
      </c>
      <c r="C23" s="49"/>
      <c r="D23" s="49"/>
      <c r="E23" s="432"/>
      <c r="F23" s="433"/>
      <c r="G23" s="49"/>
    </row>
    <row r="24" spans="1:17" x14ac:dyDescent="0.25">
      <c r="A24" s="419" t="s">
        <v>1</v>
      </c>
      <c r="B24" s="457" t="s">
        <v>30508</v>
      </c>
      <c r="C24" s="440"/>
      <c r="D24" s="440"/>
      <c r="E24" s="460"/>
      <c r="F24" s="441" t="s">
        <v>2</v>
      </c>
      <c r="G24" s="49"/>
    </row>
    <row r="25" spans="1:17" x14ac:dyDescent="0.25">
      <c r="A25" s="478"/>
      <c r="B25" s="459"/>
      <c r="C25" s="49"/>
      <c r="D25" s="49"/>
      <c r="E25" s="432"/>
      <c r="F25" s="445"/>
    </row>
    <row r="26" spans="1:17" x14ac:dyDescent="0.25">
      <c r="A26" s="478"/>
      <c r="B26" s="459"/>
      <c r="C26" s="49"/>
      <c r="D26" s="49"/>
      <c r="E26" s="432"/>
      <c r="F26" s="433"/>
      <c r="G26" s="448">
        <f>SUM(F25:F25)</f>
        <v>0</v>
      </c>
    </row>
    <row r="27" spans="1:17" x14ac:dyDescent="0.25">
      <c r="A27" s="478"/>
      <c r="B27" s="49"/>
      <c r="C27" s="49"/>
      <c r="D27" s="49"/>
      <c r="E27" s="432"/>
      <c r="F27" s="433"/>
      <c r="G27" s="461"/>
    </row>
    <row r="28" spans="1:17" x14ac:dyDescent="0.25">
      <c r="A28" s="419"/>
      <c r="B28" s="439" t="s">
        <v>4</v>
      </c>
      <c r="C28" s="440"/>
      <c r="D28" s="440"/>
      <c r="E28" s="460"/>
      <c r="F28" s="433"/>
      <c r="G28" s="49"/>
    </row>
    <row r="29" spans="1:17" x14ac:dyDescent="0.25">
      <c r="A29" s="419" t="s">
        <v>1</v>
      </c>
      <c r="B29" s="457" t="s">
        <v>30509</v>
      </c>
      <c r="C29" s="440"/>
      <c r="D29" s="419" t="s">
        <v>30510</v>
      </c>
      <c r="E29" s="460"/>
      <c r="F29" s="441" t="s">
        <v>2</v>
      </c>
      <c r="G29" s="49"/>
    </row>
    <row r="30" spans="1:17" x14ac:dyDescent="0.25">
      <c r="A30" s="493">
        <v>44225</v>
      </c>
      <c r="B30" s="158" t="s">
        <v>1655</v>
      </c>
      <c r="C30" s="163"/>
      <c r="D30" s="494" t="s">
        <v>59</v>
      </c>
      <c r="E30" s="6"/>
      <c r="F30" s="214">
        <v>7.64</v>
      </c>
      <c r="G30" s="49"/>
    </row>
    <row r="31" spans="1:17" x14ac:dyDescent="0.25">
      <c r="A31" s="493">
        <v>44225</v>
      </c>
      <c r="B31" s="158" t="s">
        <v>1653</v>
      </c>
      <c r="C31" s="163"/>
      <c r="D31" s="494" t="s">
        <v>1654</v>
      </c>
      <c r="E31" s="6"/>
      <c r="F31" s="214">
        <v>4.91</v>
      </c>
      <c r="G31" s="49"/>
    </row>
    <row r="32" spans="1:17" x14ac:dyDescent="0.25">
      <c r="A32" s="493">
        <v>44225</v>
      </c>
      <c r="B32" s="158" t="s">
        <v>1652</v>
      </c>
      <c r="C32" s="163"/>
      <c r="D32" s="494" t="s">
        <v>58</v>
      </c>
      <c r="E32" s="115"/>
      <c r="F32" s="214">
        <v>9.64</v>
      </c>
      <c r="G32" s="49"/>
    </row>
    <row r="33" spans="1:7" x14ac:dyDescent="0.25">
      <c r="A33" s="493">
        <v>44225</v>
      </c>
      <c r="B33" s="158" t="s">
        <v>1650</v>
      </c>
      <c r="C33" s="163"/>
      <c r="D33" s="494" t="s">
        <v>1651</v>
      </c>
      <c r="E33" s="6"/>
      <c r="F33" s="214">
        <v>8.77</v>
      </c>
      <c r="G33" s="49"/>
    </row>
    <row r="34" spans="1:7" x14ac:dyDescent="0.25">
      <c r="A34" s="493">
        <v>44225</v>
      </c>
      <c r="B34" s="158" t="s">
        <v>1649</v>
      </c>
      <c r="C34" s="163"/>
      <c r="D34" s="494" t="s">
        <v>57</v>
      </c>
      <c r="E34" s="6"/>
      <c r="F34" s="214">
        <v>1.68</v>
      </c>
      <c r="G34" s="49"/>
    </row>
    <row r="35" spans="1:7" x14ac:dyDescent="0.25">
      <c r="A35" s="493">
        <v>44225</v>
      </c>
      <c r="B35" s="158" t="s">
        <v>1648</v>
      </c>
      <c r="C35" s="163"/>
      <c r="D35" s="494" t="s">
        <v>56</v>
      </c>
      <c r="E35" s="6"/>
      <c r="F35" s="214">
        <v>5.04</v>
      </c>
      <c r="G35" s="49"/>
    </row>
    <row r="36" spans="1:7" x14ac:dyDescent="0.25">
      <c r="A36" s="493">
        <v>44225</v>
      </c>
      <c r="B36" s="158" t="s">
        <v>1647</v>
      </c>
      <c r="C36" s="163"/>
      <c r="D36" s="494" t="s">
        <v>55</v>
      </c>
      <c r="E36" s="6"/>
      <c r="F36" s="214">
        <v>4.59</v>
      </c>
      <c r="G36" s="49"/>
    </row>
    <row r="37" spans="1:7" x14ac:dyDescent="0.25">
      <c r="A37" s="493">
        <v>44225</v>
      </c>
      <c r="B37" s="158" t="s">
        <v>1646</v>
      </c>
      <c r="C37" s="163"/>
      <c r="D37" s="494" t="s">
        <v>54</v>
      </c>
      <c r="E37" s="6"/>
      <c r="F37" s="214">
        <v>0.91</v>
      </c>
      <c r="G37" s="49"/>
    </row>
    <row r="38" spans="1:7" x14ac:dyDescent="0.25">
      <c r="A38" s="493">
        <v>44225</v>
      </c>
      <c r="B38" s="158" t="s">
        <v>1645</v>
      </c>
      <c r="C38" s="163"/>
      <c r="D38" s="494" t="s">
        <v>53</v>
      </c>
      <c r="E38" s="6"/>
      <c r="F38" s="214">
        <v>7.19</v>
      </c>
      <c r="G38" s="49"/>
    </row>
    <row r="39" spans="1:7" x14ac:dyDescent="0.25">
      <c r="A39" s="493">
        <v>44225</v>
      </c>
      <c r="B39" s="158" t="s">
        <v>1644</v>
      </c>
      <c r="C39" s="163"/>
      <c r="D39" s="494" t="s">
        <v>52</v>
      </c>
      <c r="E39" s="6"/>
      <c r="F39" s="214">
        <v>2.71</v>
      </c>
      <c r="G39" s="49"/>
    </row>
    <row r="40" spans="1:7" x14ac:dyDescent="0.25">
      <c r="A40" s="493">
        <v>44225</v>
      </c>
      <c r="B40" s="158" t="s">
        <v>1643</v>
      </c>
      <c r="C40" s="163"/>
      <c r="D40" s="494" t="s">
        <v>51</v>
      </c>
      <c r="E40" s="6"/>
      <c r="F40" s="214">
        <v>1.94</v>
      </c>
      <c r="G40" s="49"/>
    </row>
    <row r="41" spans="1:7" x14ac:dyDescent="0.25">
      <c r="A41" s="493">
        <v>44225</v>
      </c>
      <c r="B41" s="158" t="s">
        <v>1642</v>
      </c>
      <c r="C41" s="163"/>
      <c r="D41" s="494" t="s">
        <v>50</v>
      </c>
      <c r="E41" s="6"/>
      <c r="F41" s="214">
        <v>28.72</v>
      </c>
      <c r="G41" s="49"/>
    </row>
    <row r="42" spans="1:7" x14ac:dyDescent="0.25">
      <c r="A42" s="493">
        <v>44225</v>
      </c>
      <c r="B42" s="158" t="s">
        <v>1641</v>
      </c>
      <c r="C42" s="163"/>
      <c r="D42" s="494" t="s">
        <v>49</v>
      </c>
      <c r="E42" s="6"/>
      <c r="F42" s="214">
        <v>2.52</v>
      </c>
      <c r="G42" s="49"/>
    </row>
    <row r="43" spans="1:7" x14ac:dyDescent="0.25">
      <c r="A43" s="493">
        <v>44225</v>
      </c>
      <c r="B43" s="158" t="s">
        <v>1639</v>
      </c>
      <c r="C43" s="163"/>
      <c r="D43" s="494" t="s">
        <v>1640</v>
      </c>
      <c r="E43" s="6"/>
      <c r="F43" s="214">
        <v>2.8</v>
      </c>
      <c r="G43" s="49"/>
    </row>
    <row r="44" spans="1:7" x14ac:dyDescent="0.25">
      <c r="A44" s="493">
        <v>44225</v>
      </c>
      <c r="B44" s="158" t="s">
        <v>1637</v>
      </c>
      <c r="C44" s="163"/>
      <c r="D44" s="494" t="s">
        <v>1638</v>
      </c>
      <c r="E44" s="6"/>
      <c r="F44" s="214">
        <v>2.88</v>
      </c>
      <c r="G44" s="49"/>
    </row>
    <row r="45" spans="1:7" x14ac:dyDescent="0.25">
      <c r="A45" s="493">
        <v>44225</v>
      </c>
      <c r="B45" s="158" t="s">
        <v>1635</v>
      </c>
      <c r="C45" s="163"/>
      <c r="D45" s="494" t="s">
        <v>1636</v>
      </c>
      <c r="E45" s="6"/>
      <c r="F45" s="214">
        <v>5.54</v>
      </c>
      <c r="G45" s="49"/>
    </row>
    <row r="46" spans="1:7" x14ac:dyDescent="0.25">
      <c r="A46" s="493">
        <v>44225</v>
      </c>
      <c r="B46" s="158" t="s">
        <v>1633</v>
      </c>
      <c r="C46" s="163"/>
      <c r="D46" s="494" t="s">
        <v>1634</v>
      </c>
      <c r="E46" s="6"/>
      <c r="F46" s="214">
        <v>14.64</v>
      </c>
      <c r="G46" s="49"/>
    </row>
    <row r="47" spans="1:7" x14ac:dyDescent="0.25">
      <c r="A47" s="493">
        <v>44225</v>
      </c>
      <c r="B47" s="158" t="s">
        <v>1632</v>
      </c>
      <c r="C47" s="163"/>
      <c r="D47" s="494" t="s">
        <v>48</v>
      </c>
      <c r="E47" s="6"/>
      <c r="F47" s="214">
        <v>27.03</v>
      </c>
      <c r="G47" s="49"/>
    </row>
    <row r="48" spans="1:7" x14ac:dyDescent="0.25">
      <c r="A48" s="493">
        <v>44225</v>
      </c>
      <c r="B48" s="158" t="s">
        <v>1631</v>
      </c>
      <c r="C48" s="163"/>
      <c r="D48" s="494" t="s">
        <v>47</v>
      </c>
      <c r="E48" s="6"/>
      <c r="F48" s="214">
        <v>17.899999999999999</v>
      </c>
      <c r="G48" s="49"/>
    </row>
    <row r="49" spans="1:7" x14ac:dyDescent="0.25">
      <c r="A49" s="493">
        <v>44225</v>
      </c>
      <c r="B49" s="158" t="s">
        <v>1621</v>
      </c>
      <c r="C49" s="163"/>
      <c r="D49" s="494" t="s">
        <v>37</v>
      </c>
      <c r="E49" s="6"/>
      <c r="F49" s="214">
        <v>4.43</v>
      </c>
      <c r="G49" s="49"/>
    </row>
    <row r="50" spans="1:7" x14ac:dyDescent="0.25">
      <c r="A50" s="493">
        <v>44226</v>
      </c>
      <c r="B50" s="158" t="s">
        <v>1611</v>
      </c>
      <c r="C50" s="163"/>
      <c r="D50" s="494" t="s">
        <v>36</v>
      </c>
      <c r="E50" s="6"/>
      <c r="F50" s="214">
        <v>4.07</v>
      </c>
      <c r="G50" s="49"/>
    </row>
    <row r="51" spans="1:7" x14ac:dyDescent="0.25">
      <c r="A51" s="493">
        <v>44226</v>
      </c>
      <c r="B51" s="158" t="s">
        <v>1610</v>
      </c>
      <c r="C51" s="163"/>
      <c r="D51" s="494" t="s">
        <v>35</v>
      </c>
      <c r="E51" s="6"/>
      <c r="F51" s="214">
        <v>3.23</v>
      </c>
      <c r="G51" s="49"/>
    </row>
    <row r="52" spans="1:7" x14ac:dyDescent="0.25">
      <c r="A52" s="493">
        <v>44226</v>
      </c>
      <c r="B52" s="158" t="s">
        <v>1609</v>
      </c>
      <c r="C52" s="163"/>
      <c r="D52" s="494" t="s">
        <v>34</v>
      </c>
      <c r="E52" s="6"/>
      <c r="F52" s="214">
        <v>4.57</v>
      </c>
      <c r="G52" s="49"/>
    </row>
    <row r="53" spans="1:7" x14ac:dyDescent="0.25">
      <c r="A53" s="493">
        <v>44226</v>
      </c>
      <c r="B53" s="158" t="s">
        <v>1608</v>
      </c>
      <c r="C53" s="163"/>
      <c r="D53" s="494" t="s">
        <v>33</v>
      </c>
      <c r="E53" s="6"/>
      <c r="F53" s="214">
        <v>8.41</v>
      </c>
      <c r="G53" s="49"/>
    </row>
    <row r="54" spans="1:7" x14ac:dyDescent="0.25">
      <c r="A54" s="493">
        <v>44226</v>
      </c>
      <c r="B54" s="158" t="s">
        <v>1607</v>
      </c>
      <c r="C54" s="163"/>
      <c r="D54" s="494" t="s">
        <v>32</v>
      </c>
      <c r="E54" s="6"/>
      <c r="F54" s="214">
        <v>2.0699999999999998</v>
      </c>
      <c r="G54" s="49"/>
    </row>
    <row r="55" spans="1:7" x14ac:dyDescent="0.25">
      <c r="A55" s="493">
        <v>44226</v>
      </c>
      <c r="B55" s="158" t="s">
        <v>1606</v>
      </c>
      <c r="C55" s="163"/>
      <c r="D55" s="494" t="s">
        <v>31</v>
      </c>
      <c r="E55" s="6"/>
      <c r="F55" s="214">
        <v>6.29</v>
      </c>
      <c r="G55" s="49"/>
    </row>
    <row r="56" spans="1:7" x14ac:dyDescent="0.25">
      <c r="A56" s="493">
        <v>44226</v>
      </c>
      <c r="B56" s="158" t="s">
        <v>1605</v>
      </c>
      <c r="C56" s="163"/>
      <c r="D56" s="494" t="s">
        <v>30</v>
      </c>
      <c r="E56" s="6"/>
      <c r="F56" s="214">
        <v>6.55</v>
      </c>
      <c r="G56" s="49"/>
    </row>
    <row r="57" spans="1:7" x14ac:dyDescent="0.25">
      <c r="A57" s="493">
        <v>44226</v>
      </c>
      <c r="B57" s="158" t="s">
        <v>1604</v>
      </c>
      <c r="C57" s="163"/>
      <c r="D57" s="494" t="s">
        <v>29</v>
      </c>
      <c r="E57" s="6"/>
      <c r="F57" s="214">
        <v>16.97</v>
      </c>
      <c r="G57" s="49"/>
    </row>
    <row r="58" spans="1:7" x14ac:dyDescent="0.25">
      <c r="A58" s="493">
        <v>44226</v>
      </c>
      <c r="B58" s="158" t="s">
        <v>1603</v>
      </c>
      <c r="C58" s="163"/>
      <c r="D58" s="494" t="s">
        <v>28</v>
      </c>
      <c r="E58" s="6"/>
      <c r="F58" s="214">
        <v>7.17</v>
      </c>
      <c r="G58" s="49"/>
    </row>
    <row r="59" spans="1:7" x14ac:dyDescent="0.25">
      <c r="A59" s="493">
        <v>44226</v>
      </c>
      <c r="B59" s="158" t="s">
        <v>1602</v>
      </c>
      <c r="C59" s="163"/>
      <c r="D59" s="494" t="s">
        <v>27</v>
      </c>
      <c r="E59" s="6"/>
      <c r="F59" s="214">
        <v>1.69</v>
      </c>
      <c r="G59" s="49"/>
    </row>
    <row r="60" spans="1:7" x14ac:dyDescent="0.25">
      <c r="A60" s="493">
        <v>44226</v>
      </c>
      <c r="B60" s="158" t="s">
        <v>1601</v>
      </c>
      <c r="C60" s="163"/>
      <c r="D60" s="494" t="s">
        <v>26</v>
      </c>
      <c r="E60" s="6"/>
      <c r="F60" s="214">
        <v>1.68</v>
      </c>
      <c r="G60" s="49"/>
    </row>
    <row r="61" spans="1:7" x14ac:dyDescent="0.25">
      <c r="A61" s="493">
        <v>44226</v>
      </c>
      <c r="B61" s="158" t="s">
        <v>1600</v>
      </c>
      <c r="C61" s="163"/>
      <c r="D61" s="494" t="s">
        <v>25</v>
      </c>
      <c r="E61" s="6"/>
      <c r="F61" s="214">
        <v>6.94</v>
      </c>
      <c r="G61" s="49"/>
    </row>
    <row r="62" spans="1:7" x14ac:dyDescent="0.25">
      <c r="A62" s="493">
        <v>44226</v>
      </c>
      <c r="B62" s="158" t="s">
        <v>1599</v>
      </c>
      <c r="C62" s="163"/>
      <c r="D62" s="494" t="s">
        <v>24</v>
      </c>
      <c r="E62" s="6"/>
      <c r="F62" s="214">
        <v>6.68</v>
      </c>
      <c r="G62" s="49"/>
    </row>
    <row r="63" spans="1:7" x14ac:dyDescent="0.25">
      <c r="A63" s="493">
        <v>44226</v>
      </c>
      <c r="B63" s="158" t="s">
        <v>1598</v>
      </c>
      <c r="C63" s="163"/>
      <c r="D63" s="494" t="s">
        <v>23</v>
      </c>
      <c r="E63" s="6"/>
      <c r="F63" s="214">
        <v>2.21</v>
      </c>
      <c r="G63" s="49"/>
    </row>
    <row r="64" spans="1:7" x14ac:dyDescent="0.25">
      <c r="A64" s="493">
        <v>44226</v>
      </c>
      <c r="B64" s="158" t="s">
        <v>1597</v>
      </c>
      <c r="C64" s="163"/>
      <c r="D64" s="494" t="s">
        <v>22</v>
      </c>
      <c r="E64" s="6"/>
      <c r="F64" s="214">
        <v>1.88</v>
      </c>
      <c r="G64" s="49"/>
    </row>
    <row r="65" spans="1:7" x14ac:dyDescent="0.25">
      <c r="A65" s="493">
        <v>44227</v>
      </c>
      <c r="B65" s="158" t="s">
        <v>1596</v>
      </c>
      <c r="C65" s="163"/>
      <c r="D65" s="494" t="s">
        <v>21</v>
      </c>
      <c r="E65" s="6"/>
      <c r="F65" s="214">
        <v>5.29</v>
      </c>
      <c r="G65" s="49"/>
    </row>
    <row r="66" spans="1:7" x14ac:dyDescent="0.25">
      <c r="A66" s="493">
        <v>44227</v>
      </c>
      <c r="B66" s="158" t="s">
        <v>1595</v>
      </c>
      <c r="C66" s="163"/>
      <c r="D66" s="494" t="s">
        <v>20</v>
      </c>
      <c r="E66" s="6"/>
      <c r="F66" s="214">
        <v>2.17</v>
      </c>
      <c r="G66" s="49"/>
    </row>
    <row r="67" spans="1:7" x14ac:dyDescent="0.25">
      <c r="A67" s="493">
        <v>44227</v>
      </c>
      <c r="B67" s="158" t="s">
        <v>1594</v>
      </c>
      <c r="C67" s="163"/>
      <c r="D67" s="494" t="s">
        <v>19</v>
      </c>
      <c r="E67" s="6"/>
      <c r="F67" s="214">
        <v>2.2000000000000002</v>
      </c>
      <c r="G67" s="49"/>
    </row>
    <row r="68" spans="1:7" x14ac:dyDescent="0.25">
      <c r="A68" s="493">
        <v>44227</v>
      </c>
      <c r="B68" s="158" t="s">
        <v>1593</v>
      </c>
      <c r="C68" s="163"/>
      <c r="D68" s="494" t="s">
        <v>18</v>
      </c>
      <c r="E68" s="6"/>
      <c r="F68" s="214">
        <v>1.68</v>
      </c>
      <c r="G68" s="49"/>
    </row>
    <row r="69" spans="1:7" x14ac:dyDescent="0.25">
      <c r="A69" s="493">
        <v>44227</v>
      </c>
      <c r="B69" s="158" t="s">
        <v>1592</v>
      </c>
      <c r="C69" s="163"/>
      <c r="D69" s="494" t="s">
        <v>17</v>
      </c>
      <c r="E69" s="6"/>
      <c r="F69" s="214">
        <v>9.9700000000000006</v>
      </c>
      <c r="G69" s="49"/>
    </row>
    <row r="70" spans="1:7" x14ac:dyDescent="0.25">
      <c r="A70" s="493">
        <v>44227</v>
      </c>
      <c r="B70" s="158" t="s">
        <v>1591</v>
      </c>
      <c r="C70" s="163"/>
      <c r="D70" s="494" t="s">
        <v>16</v>
      </c>
      <c r="E70" s="6"/>
      <c r="F70" s="214">
        <v>6.6</v>
      </c>
      <c r="G70" s="49"/>
    </row>
    <row r="71" spans="1:7" x14ac:dyDescent="0.25">
      <c r="A71" s="493">
        <v>44227</v>
      </c>
      <c r="B71" s="158" t="s">
        <v>1590</v>
      </c>
      <c r="C71" s="163"/>
      <c r="D71" s="494" t="s">
        <v>15</v>
      </c>
      <c r="E71" s="6"/>
      <c r="F71" s="495">
        <v>4.33</v>
      </c>
      <c r="G71" s="49"/>
    </row>
    <row r="72" spans="1:7" x14ac:dyDescent="0.25">
      <c r="A72" s="464"/>
      <c r="B72" s="465"/>
      <c r="C72" s="49"/>
      <c r="D72" s="466"/>
      <c r="E72" s="432"/>
      <c r="F72" s="467"/>
      <c r="G72" s="448">
        <f>SUM(F30:F71)</f>
        <v>274.12999999999994</v>
      </c>
    </row>
    <row r="73" spans="1:7" x14ac:dyDescent="0.25">
      <c r="A73" s="432"/>
      <c r="B73" s="49"/>
      <c r="C73" s="49"/>
      <c r="D73" s="49"/>
      <c r="E73" s="432"/>
      <c r="F73" s="433"/>
      <c r="G73" s="49"/>
    </row>
    <row r="74" spans="1:7" ht="15.75" thickBot="1" x14ac:dyDescent="0.3">
      <c r="A74" s="468"/>
      <c r="B74" s="469" t="s">
        <v>3731</v>
      </c>
      <c r="C74" s="470"/>
      <c r="D74" s="471"/>
      <c r="E74" s="468"/>
      <c r="F74" s="472"/>
      <c r="G74" s="473">
        <f>+G10-G16+G21-G26+G72</f>
        <v>67070.62000000001</v>
      </c>
    </row>
    <row r="75" spans="1:7" ht="15.75" thickTop="1" x14ac:dyDescent="0.25">
      <c r="A75" s="432"/>
      <c r="B75" s="49"/>
      <c r="C75" s="49"/>
      <c r="D75" s="49"/>
      <c r="E75" s="432"/>
      <c r="F75" s="433"/>
      <c r="G75" s="49"/>
    </row>
    <row r="76" spans="1:7" x14ac:dyDescent="0.25">
      <c r="A76" s="432"/>
      <c r="B76" s="49"/>
      <c r="C76" s="49"/>
      <c r="D76" s="49"/>
      <c r="E76" s="432"/>
      <c r="F76" s="433"/>
      <c r="G76" s="49"/>
    </row>
    <row r="77" spans="1:7" x14ac:dyDescent="0.25">
      <c r="A77" s="432"/>
      <c r="B77" s="49"/>
      <c r="C77" s="49"/>
      <c r="D77" s="49"/>
      <c r="E77" s="432"/>
      <c r="F77" s="433"/>
      <c r="G77" s="49"/>
    </row>
    <row r="78" spans="1:7" x14ac:dyDescent="0.25">
      <c r="A78" s="432"/>
      <c r="B78" s="419" t="s">
        <v>5</v>
      </c>
      <c r="C78" s="49"/>
      <c r="D78" s="459"/>
      <c r="E78" s="419" t="s">
        <v>6</v>
      </c>
      <c r="F78" s="433"/>
      <c r="G78" s="49"/>
    </row>
    <row r="79" spans="1:7" x14ac:dyDescent="0.25">
      <c r="A79" s="432"/>
      <c r="B79" s="419"/>
      <c r="C79" s="49"/>
      <c r="D79" s="459"/>
      <c r="E79" s="419"/>
      <c r="F79" s="433"/>
      <c r="G79" s="49"/>
    </row>
    <row r="80" spans="1:7" x14ac:dyDescent="0.25">
      <c r="A80" s="432"/>
      <c r="B80" s="419"/>
      <c r="C80" s="49"/>
      <c r="D80" s="459"/>
      <c r="E80" s="419"/>
      <c r="F80" s="433"/>
      <c r="G80" s="49"/>
    </row>
    <row r="81" spans="1:7" x14ac:dyDescent="0.25">
      <c r="A81" s="432"/>
      <c r="B81" s="474"/>
      <c r="C81" s="49"/>
      <c r="D81" s="474"/>
      <c r="E81" s="475"/>
      <c r="F81" s="445"/>
      <c r="G81" s="49"/>
    </row>
    <row r="82" spans="1:7" x14ac:dyDescent="0.25">
      <c r="A82" s="432"/>
      <c r="B82" s="49"/>
      <c r="C82" s="49"/>
      <c r="D82" s="49"/>
      <c r="E82" s="49"/>
      <c r="F82" s="453"/>
      <c r="G82" s="49"/>
    </row>
    <row r="83" spans="1:7" x14ac:dyDescent="0.25">
      <c r="A83" s="432"/>
      <c r="B83" s="49"/>
      <c r="C83" s="49"/>
      <c r="D83" s="49"/>
      <c r="E83" s="49"/>
      <c r="F83" s="453"/>
      <c r="G83" s="49"/>
    </row>
    <row r="84" spans="1:7" x14ac:dyDescent="0.25">
      <c r="A84" s="432"/>
      <c r="B84" s="49"/>
      <c r="C84" s="49"/>
      <c r="D84" s="49"/>
      <c r="E84" s="49"/>
      <c r="F84" s="453"/>
      <c r="G84" s="49"/>
    </row>
    <row r="85" spans="1:7" x14ac:dyDescent="0.25">
      <c r="E85"/>
      <c r="F85" s="476"/>
    </row>
    <row r="86" spans="1:7" x14ac:dyDescent="0.25">
      <c r="E86"/>
      <c r="F86" s="476"/>
    </row>
  </sheetData>
  <mergeCells count="5">
    <mergeCell ref="A2:D2"/>
    <mergeCell ref="A4:D4"/>
    <mergeCell ref="A6:D6"/>
    <mergeCell ref="A8:D8"/>
    <mergeCell ref="B15:C15"/>
  </mergeCells>
  <pageMargins left="0.70866141732283472" right="0.70866141732283472" top="0.74803149606299213" bottom="0.74803149606299213" header="0.31496062992125984" footer="0.31496062992125984"/>
  <pageSetup scale="80" fitToHeight="0" orientation="portrait" r:id="rId1"/>
  <headerFooter>
    <oddFooter>&amp;C&amp;P</oddFooter>
  </headerFooter>
  <rowBreaks count="1" manualBreakCount="1">
    <brk id="59" max="6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953CA-F406-4A20-B50D-5B5CF8B823D9}">
  <dimension ref="A2:K707"/>
  <sheetViews>
    <sheetView topLeftCell="A690" workbookViewId="0">
      <selection activeCell="G23" sqref="G23"/>
    </sheetView>
  </sheetViews>
  <sheetFormatPr baseColWidth="10" defaultRowHeight="12.75" x14ac:dyDescent="0.2"/>
  <cols>
    <col min="1" max="16384" width="11.42578125" style="1"/>
  </cols>
  <sheetData>
    <row r="2" spans="1:11" ht="19.5" x14ac:dyDescent="0.2">
      <c r="F2" s="22" t="s">
        <v>531</v>
      </c>
      <c r="J2" s="92" t="s">
        <v>530</v>
      </c>
      <c r="K2" s="101">
        <v>1</v>
      </c>
    </row>
    <row r="3" spans="1:11" x14ac:dyDescent="0.2">
      <c r="J3" s="92" t="s">
        <v>529</v>
      </c>
      <c r="K3" s="100">
        <v>44462</v>
      </c>
    </row>
    <row r="5" spans="1:11" x14ac:dyDescent="0.2">
      <c r="E5" s="21" t="s">
        <v>528</v>
      </c>
      <c r="F5" s="19" t="s">
        <v>7461</v>
      </c>
      <c r="G5" s="21" t="s">
        <v>527</v>
      </c>
      <c r="H5" s="19" t="s">
        <v>7461</v>
      </c>
      <c r="J5" s="142">
        <v>0.81791666666666663</v>
      </c>
    </row>
    <row r="7" spans="1:11" x14ac:dyDescent="0.2">
      <c r="J7" s="92" t="s">
        <v>526</v>
      </c>
      <c r="K7" s="96" t="s">
        <v>1568</v>
      </c>
    </row>
    <row r="8" spans="1:11" x14ac:dyDescent="0.2">
      <c r="C8" s="20" t="s">
        <v>525</v>
      </c>
      <c r="D8" s="19" t="s">
        <v>524</v>
      </c>
      <c r="F8" s="20" t="s">
        <v>523</v>
      </c>
      <c r="G8" s="19" t="s">
        <v>521</v>
      </c>
      <c r="I8" s="20" t="s">
        <v>522</v>
      </c>
      <c r="J8" s="19" t="s">
        <v>521</v>
      </c>
    </row>
    <row r="11" spans="1:11" x14ac:dyDescent="0.2">
      <c r="A11" s="99" t="s">
        <v>520</v>
      </c>
      <c r="C11" s="98" t="s">
        <v>519</v>
      </c>
      <c r="D11" s="98" t="s">
        <v>518</v>
      </c>
      <c r="F11" s="97" t="s">
        <v>517</v>
      </c>
      <c r="I11" s="92" t="s">
        <v>11</v>
      </c>
      <c r="J11" s="92" t="s">
        <v>10</v>
      </c>
      <c r="K11" s="92" t="s">
        <v>516</v>
      </c>
    </row>
    <row r="14" spans="1:11" x14ac:dyDescent="0.2">
      <c r="A14" s="99" t="s">
        <v>515</v>
      </c>
      <c r="B14" s="94" t="s">
        <v>514</v>
      </c>
    </row>
    <row r="16" spans="1:11" x14ac:dyDescent="0.2">
      <c r="A16" s="98" t="s">
        <v>513</v>
      </c>
      <c r="B16" s="96" t="s">
        <v>512</v>
      </c>
      <c r="J16" s="92" t="s">
        <v>12</v>
      </c>
      <c r="K16" s="93">
        <v>67070.62</v>
      </c>
    </row>
    <row r="18" spans="3:11" x14ac:dyDescent="0.2">
      <c r="C18" s="96" t="s">
        <v>7460</v>
      </c>
      <c r="D18" s="95">
        <v>44228</v>
      </c>
      <c r="E18" s="94" t="s">
        <v>7459</v>
      </c>
      <c r="I18" s="93">
        <v>1.3</v>
      </c>
      <c r="K18" s="93">
        <v>67071.92</v>
      </c>
    </row>
    <row r="19" spans="3:11" x14ac:dyDescent="0.2">
      <c r="C19" s="96" t="s">
        <v>7458</v>
      </c>
      <c r="D19" s="95">
        <v>44228</v>
      </c>
      <c r="E19" s="94" t="s">
        <v>7457</v>
      </c>
      <c r="I19" s="93">
        <v>2.54</v>
      </c>
      <c r="K19" s="93">
        <v>67074.460000000006</v>
      </c>
    </row>
    <row r="20" spans="3:11" x14ac:dyDescent="0.2">
      <c r="C20" s="96" t="s">
        <v>7456</v>
      </c>
      <c r="D20" s="95">
        <v>44228</v>
      </c>
      <c r="E20" s="94" t="s">
        <v>7455</v>
      </c>
      <c r="I20" s="93">
        <v>5.26</v>
      </c>
      <c r="K20" s="93">
        <v>67079.72</v>
      </c>
    </row>
    <row r="21" spans="3:11" x14ac:dyDescent="0.2">
      <c r="C21" s="96" t="s">
        <v>7454</v>
      </c>
      <c r="D21" s="95">
        <v>44228</v>
      </c>
      <c r="E21" s="94" t="s">
        <v>7453</v>
      </c>
      <c r="I21" s="93">
        <v>5.56</v>
      </c>
      <c r="K21" s="93">
        <v>67085.279999999999</v>
      </c>
    </row>
    <row r="22" spans="3:11" x14ac:dyDescent="0.2">
      <c r="C22" s="96" t="s">
        <v>7452</v>
      </c>
      <c r="D22" s="95">
        <v>44228</v>
      </c>
      <c r="E22" s="94" t="s">
        <v>7451</v>
      </c>
      <c r="I22" s="93">
        <v>2.2200000000000002</v>
      </c>
      <c r="K22" s="93">
        <v>67087.5</v>
      </c>
    </row>
    <row r="23" spans="3:11" x14ac:dyDescent="0.2">
      <c r="C23" s="96" t="s">
        <v>7450</v>
      </c>
      <c r="D23" s="95">
        <v>44228</v>
      </c>
      <c r="E23" s="94" t="s">
        <v>7449</v>
      </c>
      <c r="I23" s="93">
        <v>3.48</v>
      </c>
      <c r="K23" s="93">
        <v>67090.98</v>
      </c>
    </row>
    <row r="24" spans="3:11" x14ac:dyDescent="0.2">
      <c r="C24" s="96" t="s">
        <v>7448</v>
      </c>
      <c r="D24" s="95">
        <v>44228</v>
      </c>
      <c r="E24" s="94" t="s">
        <v>7447</v>
      </c>
      <c r="I24" s="93">
        <v>15.52</v>
      </c>
      <c r="K24" s="93">
        <v>67106.5</v>
      </c>
    </row>
    <row r="25" spans="3:11" x14ac:dyDescent="0.2">
      <c r="C25" s="96" t="s">
        <v>7446</v>
      </c>
      <c r="D25" s="95">
        <v>44228</v>
      </c>
      <c r="E25" s="94" t="s">
        <v>7445</v>
      </c>
      <c r="I25" s="93">
        <v>2.4500000000000002</v>
      </c>
      <c r="K25" s="93">
        <v>67108.95</v>
      </c>
    </row>
    <row r="26" spans="3:11" x14ac:dyDescent="0.2">
      <c r="C26" s="96" t="s">
        <v>7444</v>
      </c>
      <c r="D26" s="95">
        <v>44228</v>
      </c>
      <c r="E26" s="94" t="s">
        <v>7443</v>
      </c>
      <c r="I26" s="93">
        <v>5.39</v>
      </c>
      <c r="K26" s="93">
        <v>67114.34</v>
      </c>
    </row>
    <row r="27" spans="3:11" x14ac:dyDescent="0.2">
      <c r="C27" s="96" t="s">
        <v>7442</v>
      </c>
      <c r="D27" s="95">
        <v>44228</v>
      </c>
      <c r="E27" s="94" t="s">
        <v>7441</v>
      </c>
      <c r="I27" s="93">
        <v>109.82</v>
      </c>
      <c r="K27" s="93">
        <v>67224.160000000003</v>
      </c>
    </row>
    <row r="28" spans="3:11" x14ac:dyDescent="0.2">
      <c r="C28" s="96" t="s">
        <v>7440</v>
      </c>
      <c r="D28" s="95">
        <v>44228</v>
      </c>
      <c r="E28" s="94" t="s">
        <v>7439</v>
      </c>
      <c r="I28" s="93">
        <v>2.42</v>
      </c>
      <c r="K28" s="93">
        <v>67226.58</v>
      </c>
    </row>
    <row r="29" spans="3:11" x14ac:dyDescent="0.2">
      <c r="C29" s="96" t="s">
        <v>7438</v>
      </c>
      <c r="D29" s="95">
        <v>44228</v>
      </c>
      <c r="E29" s="94" t="s">
        <v>7437</v>
      </c>
      <c r="I29" s="93">
        <v>8.23</v>
      </c>
      <c r="K29" s="93">
        <v>67234.81</v>
      </c>
    </row>
    <row r="30" spans="3:11" x14ac:dyDescent="0.2">
      <c r="C30" s="96" t="s">
        <v>7436</v>
      </c>
      <c r="D30" s="95">
        <v>44228</v>
      </c>
      <c r="E30" s="94" t="s">
        <v>7435</v>
      </c>
      <c r="I30" s="93">
        <v>1.89</v>
      </c>
      <c r="K30" s="93">
        <v>67236.7</v>
      </c>
    </row>
    <row r="31" spans="3:11" x14ac:dyDescent="0.2">
      <c r="C31" s="96" t="s">
        <v>7434</v>
      </c>
      <c r="D31" s="95">
        <v>44228</v>
      </c>
      <c r="E31" s="94" t="s">
        <v>7433</v>
      </c>
      <c r="I31" s="93">
        <v>1.68</v>
      </c>
      <c r="K31" s="93">
        <v>67238.38</v>
      </c>
    </row>
    <row r="32" spans="3:11" x14ac:dyDescent="0.2">
      <c r="C32" s="96" t="s">
        <v>7432</v>
      </c>
      <c r="D32" s="95">
        <v>44228</v>
      </c>
      <c r="E32" s="94" t="s">
        <v>7431</v>
      </c>
      <c r="I32" s="93">
        <v>1.68</v>
      </c>
      <c r="K32" s="93">
        <v>67240.06</v>
      </c>
    </row>
    <row r="33" spans="3:11" x14ac:dyDescent="0.2">
      <c r="C33" s="96" t="s">
        <v>7430</v>
      </c>
      <c r="D33" s="95">
        <v>44228</v>
      </c>
      <c r="E33" s="94" t="s">
        <v>7429</v>
      </c>
      <c r="I33" s="93">
        <v>3.96</v>
      </c>
      <c r="K33" s="93">
        <v>67244.02</v>
      </c>
    </row>
    <row r="34" spans="3:11" x14ac:dyDescent="0.2">
      <c r="C34" s="96" t="s">
        <v>7428</v>
      </c>
      <c r="D34" s="95">
        <v>44228</v>
      </c>
      <c r="E34" s="94" t="s">
        <v>7427</v>
      </c>
      <c r="I34" s="93">
        <v>5.04</v>
      </c>
      <c r="K34" s="93">
        <v>67249.06</v>
      </c>
    </row>
    <row r="35" spans="3:11" x14ac:dyDescent="0.2">
      <c r="C35" s="96" t="s">
        <v>7426</v>
      </c>
      <c r="D35" s="95">
        <v>44228</v>
      </c>
      <c r="E35" s="94" t="s">
        <v>7425</v>
      </c>
      <c r="I35" s="93">
        <v>1.96</v>
      </c>
      <c r="K35" s="93">
        <v>67251.02</v>
      </c>
    </row>
    <row r="36" spans="3:11" x14ac:dyDescent="0.2">
      <c r="C36" s="96" t="s">
        <v>7424</v>
      </c>
      <c r="D36" s="95">
        <v>44228</v>
      </c>
      <c r="E36" s="94" t="s">
        <v>7423</v>
      </c>
      <c r="I36" s="93">
        <v>1.68</v>
      </c>
      <c r="K36" s="93">
        <v>67252.7</v>
      </c>
    </row>
    <row r="37" spans="3:11" x14ac:dyDescent="0.2">
      <c r="C37" s="96" t="s">
        <v>7422</v>
      </c>
      <c r="D37" s="95">
        <v>44228</v>
      </c>
      <c r="E37" s="94" t="s">
        <v>7421</v>
      </c>
      <c r="I37" s="93">
        <v>1.68</v>
      </c>
      <c r="K37" s="93">
        <v>67254.38</v>
      </c>
    </row>
    <row r="38" spans="3:11" x14ac:dyDescent="0.2">
      <c r="C38" s="96" t="s">
        <v>7420</v>
      </c>
      <c r="D38" s="95">
        <v>44228</v>
      </c>
      <c r="E38" s="94" t="s">
        <v>7419</v>
      </c>
      <c r="I38" s="93">
        <v>4.3499999999999996</v>
      </c>
      <c r="K38" s="93">
        <v>67258.73</v>
      </c>
    </row>
    <row r="39" spans="3:11" x14ac:dyDescent="0.2">
      <c r="C39" s="96" t="s">
        <v>7418</v>
      </c>
      <c r="D39" s="95">
        <v>44228</v>
      </c>
      <c r="E39" s="94" t="s">
        <v>7417</v>
      </c>
      <c r="I39" s="93">
        <v>3.24</v>
      </c>
      <c r="K39" s="93">
        <v>67261.97</v>
      </c>
    </row>
    <row r="40" spans="3:11" x14ac:dyDescent="0.2">
      <c r="C40" s="96" t="s">
        <v>7416</v>
      </c>
      <c r="D40" s="95">
        <v>44228</v>
      </c>
      <c r="E40" s="94" t="s">
        <v>7415</v>
      </c>
      <c r="I40" s="93">
        <v>44.61</v>
      </c>
      <c r="K40" s="93">
        <v>67306.58</v>
      </c>
    </row>
    <row r="41" spans="3:11" x14ac:dyDescent="0.2">
      <c r="C41" s="96" t="s">
        <v>7414</v>
      </c>
      <c r="D41" s="95">
        <v>44228</v>
      </c>
      <c r="E41" s="94" t="s">
        <v>7413</v>
      </c>
      <c r="I41" s="93">
        <v>24.75</v>
      </c>
      <c r="K41" s="93">
        <v>67331.33</v>
      </c>
    </row>
    <row r="42" spans="3:11" x14ac:dyDescent="0.2">
      <c r="C42" s="96" t="s">
        <v>7412</v>
      </c>
      <c r="D42" s="95">
        <v>44228</v>
      </c>
      <c r="E42" s="94" t="s">
        <v>7411</v>
      </c>
      <c r="I42" s="93">
        <v>5.58</v>
      </c>
      <c r="K42" s="93">
        <v>67336.91</v>
      </c>
    </row>
    <row r="43" spans="3:11" x14ac:dyDescent="0.2">
      <c r="C43" s="96" t="s">
        <v>7410</v>
      </c>
      <c r="D43" s="95">
        <v>44228</v>
      </c>
      <c r="E43" s="94" t="s">
        <v>7409</v>
      </c>
      <c r="I43" s="93">
        <v>4.09</v>
      </c>
      <c r="K43" s="93">
        <v>67341</v>
      </c>
    </row>
    <row r="44" spans="3:11" x14ac:dyDescent="0.2">
      <c r="C44" s="96" t="s">
        <v>7408</v>
      </c>
      <c r="D44" s="95">
        <v>44228</v>
      </c>
      <c r="E44" s="94" t="s">
        <v>7407</v>
      </c>
      <c r="I44" s="93">
        <v>1.88</v>
      </c>
      <c r="K44" s="93">
        <v>67342.880000000005</v>
      </c>
    </row>
    <row r="45" spans="3:11" x14ac:dyDescent="0.2">
      <c r="C45" s="96" t="s">
        <v>7406</v>
      </c>
      <c r="D45" s="95">
        <v>44228</v>
      </c>
      <c r="E45" s="94" t="s">
        <v>7405</v>
      </c>
      <c r="I45" s="93">
        <v>10.74</v>
      </c>
      <c r="K45" s="93">
        <v>67353.62</v>
      </c>
    </row>
    <row r="46" spans="3:11" x14ac:dyDescent="0.2">
      <c r="C46" s="96" t="s">
        <v>7404</v>
      </c>
      <c r="D46" s="95">
        <v>44228</v>
      </c>
      <c r="E46" s="94" t="s">
        <v>7403</v>
      </c>
      <c r="I46" s="93">
        <v>9.0399999999999991</v>
      </c>
      <c r="K46" s="93">
        <v>67362.66</v>
      </c>
    </row>
    <row r="47" spans="3:11" x14ac:dyDescent="0.2">
      <c r="C47" s="96" t="s">
        <v>7402</v>
      </c>
      <c r="D47" s="95">
        <v>44228</v>
      </c>
      <c r="E47" s="94" t="s">
        <v>7401</v>
      </c>
      <c r="I47" s="93">
        <v>3.58</v>
      </c>
      <c r="K47" s="93">
        <v>67366.240000000005</v>
      </c>
    </row>
    <row r="48" spans="3:11" x14ac:dyDescent="0.2">
      <c r="C48" s="96" t="s">
        <v>7400</v>
      </c>
      <c r="D48" s="95">
        <v>44228</v>
      </c>
      <c r="E48" s="94" t="s">
        <v>7399</v>
      </c>
      <c r="I48" s="93">
        <v>2.48</v>
      </c>
      <c r="K48" s="93">
        <v>67368.72</v>
      </c>
    </row>
    <row r="49" spans="3:11" x14ac:dyDescent="0.2">
      <c r="C49" s="96" t="s">
        <v>7398</v>
      </c>
      <c r="D49" s="95">
        <v>44228</v>
      </c>
      <c r="E49" s="94" t="s">
        <v>7397</v>
      </c>
      <c r="I49" s="93">
        <v>13.69</v>
      </c>
      <c r="K49" s="93">
        <v>67382.41</v>
      </c>
    </row>
    <row r="50" spans="3:11" x14ac:dyDescent="0.2">
      <c r="C50" s="96" t="s">
        <v>7396</v>
      </c>
      <c r="D50" s="95">
        <v>44228</v>
      </c>
      <c r="E50" s="94" t="s">
        <v>7395</v>
      </c>
      <c r="I50" s="93">
        <v>1.9</v>
      </c>
      <c r="K50" s="93">
        <v>67384.31</v>
      </c>
    </row>
    <row r="51" spans="3:11" x14ac:dyDescent="0.2">
      <c r="C51" s="96" t="s">
        <v>7394</v>
      </c>
      <c r="D51" s="95">
        <v>44228</v>
      </c>
      <c r="E51" s="94" t="s">
        <v>7393</v>
      </c>
      <c r="I51" s="93">
        <v>10.52</v>
      </c>
      <c r="K51" s="93">
        <v>67394.83</v>
      </c>
    </row>
    <row r="52" spans="3:11" x14ac:dyDescent="0.2">
      <c r="C52" s="96" t="s">
        <v>7392</v>
      </c>
      <c r="D52" s="95">
        <v>44228</v>
      </c>
      <c r="E52" s="94" t="s">
        <v>7391</v>
      </c>
      <c r="I52" s="93">
        <v>1.89</v>
      </c>
      <c r="K52" s="93">
        <v>67396.72</v>
      </c>
    </row>
    <row r="53" spans="3:11" x14ac:dyDescent="0.2">
      <c r="C53" s="96" t="s">
        <v>7390</v>
      </c>
      <c r="D53" s="95">
        <v>44228</v>
      </c>
      <c r="E53" s="94" t="s">
        <v>7389</v>
      </c>
      <c r="I53" s="93">
        <v>16.760000000000002</v>
      </c>
      <c r="K53" s="93">
        <v>67413.48</v>
      </c>
    </row>
    <row r="54" spans="3:11" x14ac:dyDescent="0.2">
      <c r="C54" s="96" t="s">
        <v>7388</v>
      </c>
      <c r="D54" s="95">
        <v>44228</v>
      </c>
      <c r="E54" s="94" t="s">
        <v>7387</v>
      </c>
      <c r="I54" s="93">
        <v>6.21</v>
      </c>
      <c r="K54" s="93">
        <v>67419.69</v>
      </c>
    </row>
    <row r="55" spans="3:11" x14ac:dyDescent="0.2">
      <c r="C55" s="96" t="s">
        <v>7386</v>
      </c>
      <c r="D55" s="95">
        <v>44228</v>
      </c>
      <c r="E55" s="94" t="s">
        <v>7385</v>
      </c>
      <c r="I55" s="93">
        <v>8.58</v>
      </c>
      <c r="K55" s="93">
        <v>67428.27</v>
      </c>
    </row>
    <row r="56" spans="3:11" x14ac:dyDescent="0.2">
      <c r="C56" s="96" t="s">
        <v>7384</v>
      </c>
      <c r="D56" s="95">
        <v>44228</v>
      </c>
      <c r="E56" s="94" t="s">
        <v>7383</v>
      </c>
      <c r="I56" s="93">
        <v>3.52</v>
      </c>
      <c r="K56" s="93">
        <v>67431.789999999994</v>
      </c>
    </row>
    <row r="57" spans="3:11" x14ac:dyDescent="0.2">
      <c r="C57" s="96" t="s">
        <v>7382</v>
      </c>
      <c r="D57" s="95">
        <v>44228</v>
      </c>
      <c r="E57" s="94" t="s">
        <v>7381</v>
      </c>
      <c r="I57" s="93">
        <v>6.94</v>
      </c>
      <c r="K57" s="93">
        <v>67438.73</v>
      </c>
    </row>
    <row r="58" spans="3:11" x14ac:dyDescent="0.2">
      <c r="C58" s="96" t="s">
        <v>7380</v>
      </c>
      <c r="D58" s="95">
        <v>44228</v>
      </c>
      <c r="E58" s="94" t="s">
        <v>7379</v>
      </c>
      <c r="I58" s="93">
        <v>2.1800000000000002</v>
      </c>
      <c r="K58" s="93">
        <v>67440.91</v>
      </c>
    </row>
    <row r="59" spans="3:11" x14ac:dyDescent="0.2">
      <c r="C59" s="96" t="s">
        <v>7378</v>
      </c>
      <c r="D59" s="95">
        <v>44228</v>
      </c>
      <c r="E59" s="94" t="s">
        <v>7377</v>
      </c>
      <c r="I59" s="93">
        <v>56.64</v>
      </c>
      <c r="K59" s="93">
        <v>67497.55</v>
      </c>
    </row>
    <row r="60" spans="3:11" x14ac:dyDescent="0.2">
      <c r="C60" s="96" t="s">
        <v>7376</v>
      </c>
      <c r="D60" s="95">
        <v>44228</v>
      </c>
      <c r="E60" s="94" t="s">
        <v>7375</v>
      </c>
      <c r="I60" s="93">
        <v>3.15</v>
      </c>
      <c r="K60" s="93">
        <v>67500.7</v>
      </c>
    </row>
    <row r="61" spans="3:11" x14ac:dyDescent="0.2">
      <c r="C61" s="96" t="s">
        <v>7374</v>
      </c>
      <c r="D61" s="95">
        <v>44228</v>
      </c>
      <c r="E61" s="94" t="s">
        <v>7373</v>
      </c>
      <c r="I61" s="93">
        <v>3580.11</v>
      </c>
      <c r="K61" s="93">
        <v>71080.81</v>
      </c>
    </row>
    <row r="62" spans="3:11" x14ac:dyDescent="0.2">
      <c r="C62" s="96" t="s">
        <v>7372</v>
      </c>
      <c r="D62" s="95">
        <v>44228</v>
      </c>
      <c r="E62" s="94" t="s">
        <v>7371</v>
      </c>
      <c r="I62" s="93">
        <v>20.5</v>
      </c>
      <c r="K62" s="93">
        <v>71101.31</v>
      </c>
    </row>
    <row r="63" spans="3:11" x14ac:dyDescent="0.2">
      <c r="C63" s="96" t="s">
        <v>7370</v>
      </c>
      <c r="D63" s="95">
        <v>44228</v>
      </c>
      <c r="E63" s="94" t="s">
        <v>7369</v>
      </c>
      <c r="I63" s="93">
        <v>4.1399999999999997</v>
      </c>
      <c r="K63" s="93">
        <v>71105.45</v>
      </c>
    </row>
    <row r="64" spans="3:11" x14ac:dyDescent="0.2">
      <c r="C64" s="96" t="s">
        <v>7368</v>
      </c>
      <c r="D64" s="95">
        <v>44229</v>
      </c>
      <c r="E64" s="94" t="s">
        <v>7367</v>
      </c>
      <c r="I64" s="93">
        <v>10.53</v>
      </c>
      <c r="K64" s="93">
        <v>71115.98</v>
      </c>
    </row>
    <row r="65" spans="3:11" x14ac:dyDescent="0.2">
      <c r="C65" s="96" t="s">
        <v>7366</v>
      </c>
      <c r="D65" s="95">
        <v>44229</v>
      </c>
      <c r="E65" s="94" t="s">
        <v>7365</v>
      </c>
      <c r="I65" s="93">
        <v>41.41</v>
      </c>
      <c r="K65" s="93">
        <v>71157.39</v>
      </c>
    </row>
    <row r="66" spans="3:11" x14ac:dyDescent="0.2">
      <c r="C66" s="96" t="s">
        <v>7364</v>
      </c>
      <c r="D66" s="95">
        <v>44229</v>
      </c>
      <c r="E66" s="94" t="s">
        <v>7363</v>
      </c>
      <c r="I66" s="93">
        <v>1.94</v>
      </c>
      <c r="K66" s="93">
        <v>71159.33</v>
      </c>
    </row>
    <row r="67" spans="3:11" x14ac:dyDescent="0.2">
      <c r="C67" s="96" t="s">
        <v>7362</v>
      </c>
      <c r="D67" s="95">
        <v>44229</v>
      </c>
      <c r="E67" s="94" t="s">
        <v>7361</v>
      </c>
      <c r="I67" s="93">
        <v>6.58</v>
      </c>
      <c r="K67" s="93">
        <v>71165.91</v>
      </c>
    </row>
    <row r="68" spans="3:11" x14ac:dyDescent="0.2">
      <c r="C68" s="96" t="s">
        <v>7360</v>
      </c>
      <c r="D68" s="95">
        <v>44229</v>
      </c>
      <c r="E68" s="94" t="s">
        <v>7359</v>
      </c>
      <c r="I68" s="93">
        <v>10.57</v>
      </c>
      <c r="K68" s="93">
        <v>71176.479999999996</v>
      </c>
    </row>
    <row r="69" spans="3:11" x14ac:dyDescent="0.2">
      <c r="C69" s="96" t="s">
        <v>7358</v>
      </c>
      <c r="D69" s="95">
        <v>44229</v>
      </c>
      <c r="E69" s="94" t="s">
        <v>7357</v>
      </c>
      <c r="I69" s="93">
        <v>6.63</v>
      </c>
      <c r="K69" s="93">
        <v>71183.11</v>
      </c>
    </row>
    <row r="70" spans="3:11" x14ac:dyDescent="0.2">
      <c r="C70" s="96" t="s">
        <v>7356</v>
      </c>
      <c r="D70" s="95">
        <v>44229</v>
      </c>
      <c r="E70" s="94" t="s">
        <v>7355</v>
      </c>
      <c r="I70" s="93">
        <v>5.04</v>
      </c>
      <c r="K70" s="93">
        <v>71188.149999999994</v>
      </c>
    </row>
    <row r="71" spans="3:11" x14ac:dyDescent="0.2">
      <c r="C71" s="96" t="s">
        <v>7354</v>
      </c>
      <c r="D71" s="95">
        <v>44229</v>
      </c>
      <c r="E71" s="94" t="s">
        <v>7353</v>
      </c>
      <c r="I71" s="93">
        <v>10.67</v>
      </c>
      <c r="K71" s="93">
        <v>71198.820000000007</v>
      </c>
    </row>
    <row r="72" spans="3:11" x14ac:dyDescent="0.2">
      <c r="C72" s="96" t="s">
        <v>7352</v>
      </c>
      <c r="D72" s="95">
        <v>44229</v>
      </c>
      <c r="E72" s="94" t="s">
        <v>7351</v>
      </c>
      <c r="I72" s="93">
        <v>2.2999999999999998</v>
      </c>
      <c r="K72" s="93">
        <v>71201.119999999995</v>
      </c>
    </row>
    <row r="73" spans="3:11" x14ac:dyDescent="0.2">
      <c r="C73" s="96" t="s">
        <v>7350</v>
      </c>
      <c r="D73" s="95">
        <v>44229</v>
      </c>
      <c r="E73" s="94" t="s">
        <v>7349</v>
      </c>
      <c r="I73" s="93">
        <v>2.7</v>
      </c>
      <c r="K73" s="93">
        <v>71203.820000000007</v>
      </c>
    </row>
    <row r="74" spans="3:11" x14ac:dyDescent="0.2">
      <c r="C74" s="96" t="s">
        <v>7348</v>
      </c>
      <c r="D74" s="95">
        <v>44229</v>
      </c>
      <c r="E74" s="94" t="s">
        <v>7347</v>
      </c>
      <c r="I74" s="93">
        <v>1.81</v>
      </c>
      <c r="K74" s="93">
        <v>71205.63</v>
      </c>
    </row>
    <row r="75" spans="3:11" x14ac:dyDescent="0.2">
      <c r="C75" s="96" t="s">
        <v>7346</v>
      </c>
      <c r="D75" s="95">
        <v>44229</v>
      </c>
      <c r="E75" s="94" t="s">
        <v>7345</v>
      </c>
      <c r="I75" s="93">
        <v>16.829999999999998</v>
      </c>
      <c r="K75" s="93">
        <v>71222.460000000006</v>
      </c>
    </row>
    <row r="76" spans="3:11" x14ac:dyDescent="0.2">
      <c r="C76" s="96" t="s">
        <v>7344</v>
      </c>
      <c r="D76" s="95">
        <v>44229</v>
      </c>
      <c r="E76" s="94" t="s">
        <v>7343</v>
      </c>
      <c r="I76" s="93">
        <v>4.63</v>
      </c>
      <c r="K76" s="93">
        <v>71227.09</v>
      </c>
    </row>
    <row r="77" spans="3:11" x14ac:dyDescent="0.2">
      <c r="C77" s="96" t="s">
        <v>7342</v>
      </c>
      <c r="D77" s="95">
        <v>44229</v>
      </c>
      <c r="E77" s="94" t="s">
        <v>7341</v>
      </c>
      <c r="I77" s="93">
        <v>7.72</v>
      </c>
      <c r="K77" s="93">
        <v>71234.81</v>
      </c>
    </row>
    <row r="78" spans="3:11" x14ac:dyDescent="0.2">
      <c r="C78" s="96" t="s">
        <v>7340</v>
      </c>
      <c r="D78" s="95">
        <v>44229</v>
      </c>
      <c r="E78" s="94" t="s">
        <v>7339</v>
      </c>
      <c r="I78" s="93">
        <v>37.21</v>
      </c>
      <c r="K78" s="93">
        <v>71272.02</v>
      </c>
    </row>
    <row r="79" spans="3:11" x14ac:dyDescent="0.2">
      <c r="C79" s="96" t="s">
        <v>7338</v>
      </c>
      <c r="D79" s="95">
        <v>44229</v>
      </c>
      <c r="E79" s="94" t="s">
        <v>7337</v>
      </c>
      <c r="I79" s="93">
        <v>4.78</v>
      </c>
      <c r="K79" s="93">
        <v>71276.800000000003</v>
      </c>
    </row>
    <row r="80" spans="3:11" x14ac:dyDescent="0.2">
      <c r="C80" s="96" t="s">
        <v>7336</v>
      </c>
      <c r="D80" s="95">
        <v>44229</v>
      </c>
      <c r="E80" s="94" t="s">
        <v>7335</v>
      </c>
      <c r="I80" s="93">
        <v>13.72</v>
      </c>
      <c r="K80" s="93">
        <v>71290.52</v>
      </c>
    </row>
    <row r="81" spans="3:11" x14ac:dyDescent="0.2">
      <c r="C81" s="96" t="s">
        <v>7334</v>
      </c>
      <c r="D81" s="95">
        <v>44229</v>
      </c>
      <c r="E81" s="94" t="s">
        <v>7333</v>
      </c>
      <c r="I81" s="93">
        <v>8.66</v>
      </c>
      <c r="K81" s="93">
        <v>71299.179999999993</v>
      </c>
    </row>
    <row r="82" spans="3:11" x14ac:dyDescent="0.2">
      <c r="C82" s="96" t="s">
        <v>7332</v>
      </c>
      <c r="D82" s="95">
        <v>44229</v>
      </c>
      <c r="E82" s="94" t="s">
        <v>7331</v>
      </c>
      <c r="I82" s="93">
        <v>6.59</v>
      </c>
      <c r="K82" s="93">
        <v>71305.77</v>
      </c>
    </row>
    <row r="83" spans="3:11" x14ac:dyDescent="0.2">
      <c r="C83" s="96" t="s">
        <v>7330</v>
      </c>
      <c r="D83" s="95">
        <v>44229</v>
      </c>
      <c r="E83" s="94" t="s">
        <v>7329</v>
      </c>
      <c r="I83" s="93">
        <v>1.79</v>
      </c>
      <c r="K83" s="93">
        <v>71307.56</v>
      </c>
    </row>
    <row r="84" spans="3:11" x14ac:dyDescent="0.2">
      <c r="C84" s="96" t="s">
        <v>7328</v>
      </c>
      <c r="D84" s="95">
        <v>44229</v>
      </c>
      <c r="E84" s="94" t="s">
        <v>7327</v>
      </c>
      <c r="I84" s="93">
        <v>3.92</v>
      </c>
      <c r="K84" s="93">
        <v>71311.48</v>
      </c>
    </row>
    <row r="85" spans="3:11" x14ac:dyDescent="0.2">
      <c r="C85" s="96" t="s">
        <v>7326</v>
      </c>
      <c r="D85" s="95">
        <v>44229</v>
      </c>
      <c r="E85" s="94" t="s">
        <v>7325</v>
      </c>
      <c r="I85" s="93">
        <v>13.88</v>
      </c>
      <c r="K85" s="93">
        <v>71325.36</v>
      </c>
    </row>
    <row r="86" spans="3:11" x14ac:dyDescent="0.2">
      <c r="C86" s="96" t="s">
        <v>7324</v>
      </c>
      <c r="D86" s="95">
        <v>44229</v>
      </c>
      <c r="E86" s="94" t="s">
        <v>7323</v>
      </c>
      <c r="I86" s="93">
        <v>4.0999999999999996</v>
      </c>
      <c r="K86" s="93">
        <v>71329.460000000006</v>
      </c>
    </row>
    <row r="87" spans="3:11" x14ac:dyDescent="0.2">
      <c r="C87" s="96" t="s">
        <v>7322</v>
      </c>
      <c r="D87" s="95">
        <v>44229</v>
      </c>
      <c r="E87" s="94" t="s">
        <v>7321</v>
      </c>
      <c r="I87" s="93">
        <v>11.36</v>
      </c>
      <c r="K87" s="93">
        <v>71340.820000000007</v>
      </c>
    </row>
    <row r="88" spans="3:11" x14ac:dyDescent="0.2">
      <c r="C88" s="96" t="s">
        <v>7320</v>
      </c>
      <c r="D88" s="95">
        <v>44229</v>
      </c>
      <c r="E88" s="94" t="s">
        <v>7319</v>
      </c>
      <c r="I88" s="93">
        <v>11.03</v>
      </c>
      <c r="K88" s="93">
        <v>71351.850000000006</v>
      </c>
    </row>
    <row r="89" spans="3:11" x14ac:dyDescent="0.2">
      <c r="C89" s="96" t="s">
        <v>7318</v>
      </c>
      <c r="D89" s="95">
        <v>44229</v>
      </c>
      <c r="E89" s="94" t="s">
        <v>7317</v>
      </c>
      <c r="I89" s="93">
        <v>1.68</v>
      </c>
      <c r="K89" s="93">
        <v>71353.53</v>
      </c>
    </row>
    <row r="90" spans="3:11" x14ac:dyDescent="0.2">
      <c r="C90" s="96" t="s">
        <v>7316</v>
      </c>
      <c r="D90" s="95">
        <v>44229</v>
      </c>
      <c r="E90" s="94" t="s">
        <v>7315</v>
      </c>
      <c r="I90" s="93">
        <v>3.99</v>
      </c>
      <c r="K90" s="93">
        <v>71357.52</v>
      </c>
    </row>
    <row r="91" spans="3:11" x14ac:dyDescent="0.2">
      <c r="C91" s="96" t="s">
        <v>7314</v>
      </c>
      <c r="D91" s="95">
        <v>44229</v>
      </c>
      <c r="E91" s="94" t="s">
        <v>7313</v>
      </c>
      <c r="I91" s="93">
        <v>4.17</v>
      </c>
      <c r="K91" s="93">
        <v>71361.69</v>
      </c>
    </row>
    <row r="92" spans="3:11" x14ac:dyDescent="0.2">
      <c r="C92" s="96" t="s">
        <v>7312</v>
      </c>
      <c r="D92" s="95">
        <v>44229</v>
      </c>
      <c r="E92" s="94" t="s">
        <v>7311</v>
      </c>
      <c r="I92" s="93">
        <v>13.38</v>
      </c>
      <c r="K92" s="93">
        <v>71375.070000000007</v>
      </c>
    </row>
    <row r="93" spans="3:11" x14ac:dyDescent="0.2">
      <c r="C93" s="96" t="s">
        <v>7310</v>
      </c>
      <c r="D93" s="95">
        <v>44229</v>
      </c>
      <c r="E93" s="94" t="s">
        <v>7309</v>
      </c>
      <c r="I93" s="93">
        <v>2.17</v>
      </c>
      <c r="K93" s="93">
        <v>71377.240000000005</v>
      </c>
    </row>
    <row r="94" spans="3:11" x14ac:dyDescent="0.2">
      <c r="C94" s="96" t="s">
        <v>7308</v>
      </c>
      <c r="D94" s="95">
        <v>44229</v>
      </c>
      <c r="E94" s="94" t="s">
        <v>7307</v>
      </c>
      <c r="I94" s="93">
        <v>3.98</v>
      </c>
      <c r="K94" s="93">
        <v>71381.22</v>
      </c>
    </row>
    <row r="95" spans="3:11" x14ac:dyDescent="0.2">
      <c r="C95" s="96" t="s">
        <v>7306</v>
      </c>
      <c r="D95" s="95">
        <v>44229</v>
      </c>
      <c r="E95" s="94" t="s">
        <v>7305</v>
      </c>
      <c r="I95" s="93">
        <v>6.94</v>
      </c>
      <c r="K95" s="93">
        <v>71388.160000000003</v>
      </c>
    </row>
    <row r="96" spans="3:11" x14ac:dyDescent="0.2">
      <c r="C96" s="96" t="s">
        <v>7304</v>
      </c>
      <c r="D96" s="95">
        <v>44229</v>
      </c>
      <c r="E96" s="94" t="s">
        <v>7303</v>
      </c>
      <c r="I96" s="93">
        <v>29.03</v>
      </c>
      <c r="K96" s="93">
        <v>71417.19</v>
      </c>
    </row>
    <row r="97" spans="3:11" x14ac:dyDescent="0.2">
      <c r="C97" s="96" t="s">
        <v>7302</v>
      </c>
      <c r="D97" s="95">
        <v>44229</v>
      </c>
      <c r="E97" s="94" t="s">
        <v>7301</v>
      </c>
      <c r="I97" s="93">
        <v>1.1299999999999999</v>
      </c>
      <c r="K97" s="93">
        <v>71418.320000000007</v>
      </c>
    </row>
    <row r="98" spans="3:11" x14ac:dyDescent="0.2">
      <c r="C98" s="96" t="s">
        <v>7300</v>
      </c>
      <c r="D98" s="95">
        <v>44229</v>
      </c>
      <c r="E98" s="94" t="s">
        <v>7299</v>
      </c>
      <c r="I98" s="93">
        <v>3</v>
      </c>
      <c r="K98" s="93">
        <v>71421.320000000007</v>
      </c>
    </row>
    <row r="99" spans="3:11" x14ac:dyDescent="0.2">
      <c r="C99" s="96" t="s">
        <v>7298</v>
      </c>
      <c r="D99" s="95">
        <v>44229</v>
      </c>
      <c r="E99" s="94" t="s">
        <v>7297</v>
      </c>
      <c r="I99" s="93">
        <v>1.94</v>
      </c>
      <c r="K99" s="93">
        <v>71423.259999999995</v>
      </c>
    </row>
    <row r="100" spans="3:11" x14ac:dyDescent="0.2">
      <c r="C100" s="96" t="s">
        <v>7296</v>
      </c>
      <c r="D100" s="95">
        <v>44229</v>
      </c>
      <c r="E100" s="94" t="s">
        <v>7295</v>
      </c>
      <c r="I100" s="93">
        <v>3.09</v>
      </c>
      <c r="K100" s="93">
        <v>71426.350000000006</v>
      </c>
    </row>
    <row r="101" spans="3:11" x14ac:dyDescent="0.2">
      <c r="C101" s="96" t="s">
        <v>7294</v>
      </c>
      <c r="D101" s="95">
        <v>44229</v>
      </c>
      <c r="E101" s="94" t="s">
        <v>7293</v>
      </c>
      <c r="I101" s="93">
        <v>20.82</v>
      </c>
      <c r="K101" s="93">
        <v>71447.17</v>
      </c>
    </row>
    <row r="102" spans="3:11" x14ac:dyDescent="0.2">
      <c r="C102" s="96" t="s">
        <v>7292</v>
      </c>
      <c r="D102" s="95">
        <v>44229</v>
      </c>
      <c r="E102" s="94" t="s">
        <v>7291</v>
      </c>
      <c r="I102" s="93">
        <v>11.97</v>
      </c>
      <c r="K102" s="93">
        <v>71459.14</v>
      </c>
    </row>
    <row r="103" spans="3:11" x14ac:dyDescent="0.2">
      <c r="C103" s="96" t="s">
        <v>7290</v>
      </c>
      <c r="D103" s="95">
        <v>44229</v>
      </c>
      <c r="E103" s="94" t="s">
        <v>7289</v>
      </c>
      <c r="I103" s="93">
        <v>32.18</v>
      </c>
      <c r="K103" s="93">
        <v>71491.320000000007</v>
      </c>
    </row>
    <row r="104" spans="3:11" x14ac:dyDescent="0.2">
      <c r="C104" s="96" t="s">
        <v>7288</v>
      </c>
      <c r="D104" s="95">
        <v>44230</v>
      </c>
      <c r="E104" s="94" t="s">
        <v>7287</v>
      </c>
      <c r="I104" s="93">
        <v>1.86</v>
      </c>
      <c r="K104" s="93">
        <v>71493.179999999993</v>
      </c>
    </row>
    <row r="105" spans="3:11" x14ac:dyDescent="0.2">
      <c r="C105" s="96" t="s">
        <v>7286</v>
      </c>
      <c r="D105" s="95">
        <v>44230</v>
      </c>
      <c r="E105" s="94" t="s">
        <v>7285</v>
      </c>
      <c r="I105" s="93">
        <v>4.13</v>
      </c>
      <c r="K105" s="93">
        <v>71497.31</v>
      </c>
    </row>
    <row r="106" spans="3:11" x14ac:dyDescent="0.2">
      <c r="C106" s="96" t="s">
        <v>7284</v>
      </c>
      <c r="D106" s="95">
        <v>44230</v>
      </c>
      <c r="E106" s="94" t="s">
        <v>7283</v>
      </c>
      <c r="I106" s="93">
        <v>7.41</v>
      </c>
      <c r="K106" s="93">
        <v>71504.72</v>
      </c>
    </row>
    <row r="107" spans="3:11" x14ac:dyDescent="0.2">
      <c r="C107" s="96" t="s">
        <v>7282</v>
      </c>
      <c r="D107" s="95">
        <v>44230</v>
      </c>
      <c r="E107" s="94" t="s">
        <v>7281</v>
      </c>
      <c r="I107" s="93">
        <v>2.4900000000000002</v>
      </c>
      <c r="K107" s="93">
        <v>71507.210000000006</v>
      </c>
    </row>
    <row r="108" spans="3:11" x14ac:dyDescent="0.2">
      <c r="C108" s="96" t="s">
        <v>7280</v>
      </c>
      <c r="D108" s="95">
        <v>44230</v>
      </c>
      <c r="E108" s="94" t="s">
        <v>7279</v>
      </c>
      <c r="I108" s="93">
        <v>3.68</v>
      </c>
      <c r="K108" s="93">
        <v>71510.89</v>
      </c>
    </row>
    <row r="109" spans="3:11" x14ac:dyDescent="0.2">
      <c r="C109" s="96" t="s">
        <v>7278</v>
      </c>
      <c r="D109" s="95">
        <v>44230</v>
      </c>
      <c r="E109" s="94" t="s">
        <v>7277</v>
      </c>
      <c r="I109" s="93">
        <v>18.16</v>
      </c>
      <c r="K109" s="93">
        <v>71529.05</v>
      </c>
    </row>
    <row r="110" spans="3:11" x14ac:dyDescent="0.2">
      <c r="C110" s="96" t="s">
        <v>7276</v>
      </c>
      <c r="D110" s="95">
        <v>44230</v>
      </c>
      <c r="E110" s="94" t="s">
        <v>7275</v>
      </c>
      <c r="I110" s="93">
        <v>31.85</v>
      </c>
      <c r="K110" s="93">
        <v>71560.899999999994</v>
      </c>
    </row>
    <row r="111" spans="3:11" x14ac:dyDescent="0.2">
      <c r="C111" s="96" t="s">
        <v>7274</v>
      </c>
      <c r="D111" s="95">
        <v>44230</v>
      </c>
      <c r="E111" s="94" t="s">
        <v>7273</v>
      </c>
      <c r="I111" s="93">
        <v>4.2</v>
      </c>
      <c r="K111" s="93">
        <v>71565.100000000006</v>
      </c>
    </row>
    <row r="112" spans="3:11" x14ac:dyDescent="0.2">
      <c r="C112" s="96" t="s">
        <v>7272</v>
      </c>
      <c r="D112" s="95">
        <v>44230</v>
      </c>
      <c r="E112" s="94" t="s">
        <v>7271</v>
      </c>
      <c r="I112" s="93">
        <v>3.49</v>
      </c>
      <c r="K112" s="93">
        <v>71568.59</v>
      </c>
    </row>
    <row r="113" spans="3:11" x14ac:dyDescent="0.2">
      <c r="C113" s="96" t="s">
        <v>7270</v>
      </c>
      <c r="D113" s="95">
        <v>44230</v>
      </c>
      <c r="E113" s="94" t="s">
        <v>7269</v>
      </c>
      <c r="I113" s="93">
        <v>4.04</v>
      </c>
      <c r="K113" s="93">
        <v>71572.63</v>
      </c>
    </row>
    <row r="114" spans="3:11" x14ac:dyDescent="0.2">
      <c r="C114" s="96" t="s">
        <v>7268</v>
      </c>
      <c r="D114" s="95">
        <v>44230</v>
      </c>
      <c r="E114" s="94" t="s">
        <v>7267</v>
      </c>
      <c r="I114" s="93">
        <v>5.16</v>
      </c>
      <c r="K114" s="93">
        <v>71577.789999999994</v>
      </c>
    </row>
    <row r="115" spans="3:11" x14ac:dyDescent="0.2">
      <c r="C115" s="96" t="s">
        <v>7266</v>
      </c>
      <c r="D115" s="95">
        <v>44230</v>
      </c>
      <c r="E115" s="94" t="s">
        <v>7265</v>
      </c>
      <c r="I115" s="93">
        <v>19.22</v>
      </c>
      <c r="K115" s="93">
        <v>71597.009999999995</v>
      </c>
    </row>
    <row r="116" spans="3:11" x14ac:dyDescent="0.2">
      <c r="C116" s="96" t="s">
        <v>7264</v>
      </c>
      <c r="D116" s="95">
        <v>44230</v>
      </c>
      <c r="E116" s="94" t="s">
        <v>7263</v>
      </c>
      <c r="I116" s="93">
        <v>3.32</v>
      </c>
      <c r="K116" s="93">
        <v>71600.33</v>
      </c>
    </row>
    <row r="117" spans="3:11" x14ac:dyDescent="0.2">
      <c r="C117" s="96" t="s">
        <v>7262</v>
      </c>
      <c r="D117" s="95">
        <v>44230</v>
      </c>
      <c r="E117" s="94" t="s">
        <v>7261</v>
      </c>
      <c r="I117" s="93">
        <v>8.73</v>
      </c>
      <c r="K117" s="93">
        <v>71609.06</v>
      </c>
    </row>
    <row r="118" spans="3:11" x14ac:dyDescent="0.2">
      <c r="C118" s="96" t="s">
        <v>7260</v>
      </c>
      <c r="D118" s="95">
        <v>44230</v>
      </c>
      <c r="E118" s="94" t="s">
        <v>7259</v>
      </c>
      <c r="I118" s="93">
        <v>4.9000000000000004</v>
      </c>
      <c r="K118" s="93">
        <v>71613.960000000006</v>
      </c>
    </row>
    <row r="119" spans="3:11" x14ac:dyDescent="0.2">
      <c r="C119" s="96" t="s">
        <v>7258</v>
      </c>
      <c r="D119" s="95">
        <v>44230</v>
      </c>
      <c r="E119" s="94" t="s">
        <v>7257</v>
      </c>
      <c r="I119" s="93">
        <v>0.27</v>
      </c>
      <c r="K119" s="93">
        <v>71614.23</v>
      </c>
    </row>
    <row r="120" spans="3:11" x14ac:dyDescent="0.2">
      <c r="C120" s="96" t="s">
        <v>7256</v>
      </c>
      <c r="D120" s="95">
        <v>44230</v>
      </c>
      <c r="E120" s="94" t="s">
        <v>7255</v>
      </c>
      <c r="I120" s="93">
        <v>0.17</v>
      </c>
      <c r="K120" s="93">
        <v>71614.399999999994</v>
      </c>
    </row>
    <row r="121" spans="3:11" x14ac:dyDescent="0.2">
      <c r="C121" s="96" t="s">
        <v>7254</v>
      </c>
      <c r="D121" s="95">
        <v>44230</v>
      </c>
      <c r="E121" s="94" t="s">
        <v>7253</v>
      </c>
      <c r="I121" s="93">
        <v>8.2200000000000006</v>
      </c>
      <c r="K121" s="93">
        <v>71622.62</v>
      </c>
    </row>
    <row r="122" spans="3:11" x14ac:dyDescent="0.2">
      <c r="C122" s="96" t="s">
        <v>7252</v>
      </c>
      <c r="D122" s="95">
        <v>44230</v>
      </c>
      <c r="E122" s="94" t="s">
        <v>7251</v>
      </c>
      <c r="I122" s="93">
        <v>56.57</v>
      </c>
      <c r="K122" s="93">
        <v>71679.19</v>
      </c>
    </row>
    <row r="123" spans="3:11" x14ac:dyDescent="0.2">
      <c r="C123" s="96" t="s">
        <v>7250</v>
      </c>
      <c r="D123" s="95">
        <v>44230</v>
      </c>
      <c r="E123" s="94" t="s">
        <v>7249</v>
      </c>
      <c r="I123" s="93">
        <v>6.06</v>
      </c>
      <c r="K123" s="93">
        <v>71685.25</v>
      </c>
    </row>
    <row r="124" spans="3:11" x14ac:dyDescent="0.2">
      <c r="C124" s="96" t="s">
        <v>7248</v>
      </c>
      <c r="D124" s="95">
        <v>44230</v>
      </c>
      <c r="E124" s="94" t="s">
        <v>7247</v>
      </c>
      <c r="I124" s="93">
        <v>2.15</v>
      </c>
      <c r="K124" s="93">
        <v>71687.399999999994</v>
      </c>
    </row>
    <row r="125" spans="3:11" x14ac:dyDescent="0.2">
      <c r="C125" s="96" t="s">
        <v>7246</v>
      </c>
      <c r="D125" s="95">
        <v>44230</v>
      </c>
      <c r="E125" s="94" t="s">
        <v>7245</v>
      </c>
      <c r="I125" s="93">
        <v>3.88</v>
      </c>
      <c r="K125" s="93">
        <v>71691.28</v>
      </c>
    </row>
    <row r="126" spans="3:11" x14ac:dyDescent="0.2">
      <c r="C126" s="96" t="s">
        <v>7244</v>
      </c>
      <c r="D126" s="95">
        <v>44230</v>
      </c>
      <c r="E126" s="94" t="s">
        <v>7243</v>
      </c>
      <c r="I126" s="93">
        <v>13.82</v>
      </c>
      <c r="K126" s="93">
        <v>71705.100000000006</v>
      </c>
    </row>
    <row r="127" spans="3:11" x14ac:dyDescent="0.2">
      <c r="C127" s="96" t="s">
        <v>7242</v>
      </c>
      <c r="D127" s="95">
        <v>44230</v>
      </c>
      <c r="E127" s="94" t="s">
        <v>7241</v>
      </c>
      <c r="I127" s="93">
        <v>3.91</v>
      </c>
      <c r="K127" s="93">
        <v>71709.009999999995</v>
      </c>
    </row>
    <row r="128" spans="3:11" x14ac:dyDescent="0.2">
      <c r="C128" s="96" t="s">
        <v>7240</v>
      </c>
      <c r="D128" s="95">
        <v>44230</v>
      </c>
      <c r="E128" s="94" t="s">
        <v>7239</v>
      </c>
      <c r="I128" s="93">
        <v>3.84</v>
      </c>
      <c r="K128" s="93">
        <v>71712.850000000006</v>
      </c>
    </row>
    <row r="129" spans="3:11" x14ac:dyDescent="0.2">
      <c r="C129" s="96" t="s">
        <v>7238</v>
      </c>
      <c r="D129" s="95">
        <v>44230</v>
      </c>
      <c r="E129" s="94" t="s">
        <v>7237</v>
      </c>
      <c r="I129" s="93">
        <v>4.96</v>
      </c>
      <c r="K129" s="93">
        <v>71717.81</v>
      </c>
    </row>
    <row r="130" spans="3:11" x14ac:dyDescent="0.2">
      <c r="C130" s="96" t="s">
        <v>7236</v>
      </c>
      <c r="D130" s="95">
        <v>44230</v>
      </c>
      <c r="E130" s="94" t="s">
        <v>7235</v>
      </c>
      <c r="I130" s="93">
        <v>46.22</v>
      </c>
      <c r="K130" s="93">
        <v>71764.03</v>
      </c>
    </row>
    <row r="131" spans="3:11" x14ac:dyDescent="0.2">
      <c r="C131" s="96" t="s">
        <v>7234</v>
      </c>
      <c r="D131" s="95">
        <v>44230</v>
      </c>
      <c r="E131" s="94" t="s">
        <v>7233</v>
      </c>
      <c r="I131" s="93">
        <v>108.26</v>
      </c>
      <c r="K131" s="93">
        <v>71872.289999999994</v>
      </c>
    </row>
    <row r="132" spans="3:11" x14ac:dyDescent="0.2">
      <c r="C132" s="96" t="s">
        <v>7232</v>
      </c>
      <c r="D132" s="95">
        <v>44230</v>
      </c>
      <c r="E132" s="94" t="s">
        <v>7231</v>
      </c>
      <c r="I132" s="93">
        <v>12.04</v>
      </c>
      <c r="K132" s="93">
        <v>71884.33</v>
      </c>
    </row>
    <row r="133" spans="3:11" x14ac:dyDescent="0.2">
      <c r="C133" s="96" t="s">
        <v>7230</v>
      </c>
      <c r="D133" s="95">
        <v>44230</v>
      </c>
      <c r="E133" s="94" t="s">
        <v>7229</v>
      </c>
      <c r="I133" s="93">
        <v>1.68</v>
      </c>
      <c r="K133" s="93">
        <v>71886.009999999995</v>
      </c>
    </row>
    <row r="134" spans="3:11" x14ac:dyDescent="0.2">
      <c r="C134" s="96" t="s">
        <v>7228</v>
      </c>
      <c r="D134" s="95">
        <v>44230</v>
      </c>
      <c r="E134" s="94" t="s">
        <v>7227</v>
      </c>
      <c r="I134" s="93">
        <v>17.899999999999999</v>
      </c>
      <c r="K134" s="93">
        <v>71903.91</v>
      </c>
    </row>
    <row r="135" spans="3:11" x14ac:dyDescent="0.2">
      <c r="C135" s="96" t="s">
        <v>7226</v>
      </c>
      <c r="D135" s="95">
        <v>44230</v>
      </c>
      <c r="E135" s="94" t="s">
        <v>7225</v>
      </c>
      <c r="I135" s="93">
        <v>1.78</v>
      </c>
      <c r="K135" s="93">
        <v>71905.69</v>
      </c>
    </row>
    <row r="136" spans="3:11" x14ac:dyDescent="0.2">
      <c r="C136" s="96" t="s">
        <v>7224</v>
      </c>
      <c r="D136" s="95">
        <v>44230</v>
      </c>
      <c r="E136" s="94" t="s">
        <v>7223</v>
      </c>
      <c r="I136" s="93">
        <v>3.8</v>
      </c>
      <c r="K136" s="93">
        <v>71909.490000000005</v>
      </c>
    </row>
    <row r="137" spans="3:11" x14ac:dyDescent="0.2">
      <c r="C137" s="96" t="s">
        <v>7222</v>
      </c>
      <c r="D137" s="95">
        <v>44230</v>
      </c>
      <c r="E137" s="94" t="s">
        <v>7221</v>
      </c>
      <c r="I137" s="93">
        <v>6.93</v>
      </c>
      <c r="K137" s="93">
        <v>71916.42</v>
      </c>
    </row>
    <row r="138" spans="3:11" x14ac:dyDescent="0.2">
      <c r="C138" s="96" t="s">
        <v>7220</v>
      </c>
      <c r="D138" s="95">
        <v>44230</v>
      </c>
      <c r="E138" s="94" t="s">
        <v>7219</v>
      </c>
      <c r="I138" s="93">
        <v>9.02</v>
      </c>
      <c r="K138" s="93">
        <v>71925.440000000002</v>
      </c>
    </row>
    <row r="139" spans="3:11" x14ac:dyDescent="0.2">
      <c r="C139" s="96" t="s">
        <v>7218</v>
      </c>
      <c r="D139" s="95">
        <v>44230</v>
      </c>
      <c r="E139" s="94" t="s">
        <v>7217</v>
      </c>
      <c r="I139" s="93">
        <v>2.97</v>
      </c>
      <c r="K139" s="93">
        <v>71928.41</v>
      </c>
    </row>
    <row r="140" spans="3:11" x14ac:dyDescent="0.2">
      <c r="C140" s="96" t="s">
        <v>7216</v>
      </c>
      <c r="D140" s="95">
        <v>44230</v>
      </c>
      <c r="E140" s="94" t="s">
        <v>7215</v>
      </c>
      <c r="I140" s="93">
        <v>5.49</v>
      </c>
      <c r="K140" s="93">
        <v>71933.899999999994</v>
      </c>
    </row>
    <row r="141" spans="3:11" x14ac:dyDescent="0.2">
      <c r="C141" s="96" t="s">
        <v>7214</v>
      </c>
      <c r="D141" s="95">
        <v>44230</v>
      </c>
      <c r="E141" s="94" t="s">
        <v>7213</v>
      </c>
      <c r="I141" s="93">
        <v>6.72</v>
      </c>
      <c r="K141" s="93">
        <v>71940.62</v>
      </c>
    </row>
    <row r="142" spans="3:11" x14ac:dyDescent="0.2">
      <c r="C142" s="96" t="s">
        <v>7212</v>
      </c>
      <c r="D142" s="95">
        <v>44230</v>
      </c>
      <c r="E142" s="94" t="s">
        <v>7211</v>
      </c>
      <c r="I142" s="93">
        <v>12.73</v>
      </c>
      <c r="K142" s="93">
        <v>71953.350000000006</v>
      </c>
    </row>
    <row r="143" spans="3:11" x14ac:dyDescent="0.2">
      <c r="C143" s="96" t="s">
        <v>7210</v>
      </c>
      <c r="D143" s="95">
        <v>44230</v>
      </c>
      <c r="E143" s="94" t="s">
        <v>7209</v>
      </c>
      <c r="I143" s="93">
        <v>27.65</v>
      </c>
      <c r="K143" s="93">
        <v>71981</v>
      </c>
    </row>
    <row r="144" spans="3:11" x14ac:dyDescent="0.2">
      <c r="C144" s="96" t="s">
        <v>7208</v>
      </c>
      <c r="D144" s="95">
        <v>44230</v>
      </c>
      <c r="E144" s="94" t="s">
        <v>7207</v>
      </c>
      <c r="I144" s="93">
        <v>4.97</v>
      </c>
      <c r="K144" s="93">
        <v>71985.97</v>
      </c>
    </row>
    <row r="145" spans="3:11" x14ac:dyDescent="0.2">
      <c r="C145" s="96" t="s">
        <v>1522</v>
      </c>
      <c r="D145" s="95">
        <v>44230</v>
      </c>
      <c r="E145" s="94" t="s">
        <v>7206</v>
      </c>
      <c r="I145" s="93">
        <v>0.72</v>
      </c>
      <c r="K145" s="93">
        <v>71986.69</v>
      </c>
    </row>
    <row r="146" spans="3:11" x14ac:dyDescent="0.2">
      <c r="C146" s="96" t="s">
        <v>7205</v>
      </c>
      <c r="D146" s="95">
        <v>44230</v>
      </c>
      <c r="E146" s="94" t="s">
        <v>7204</v>
      </c>
      <c r="I146" s="93">
        <v>75.05</v>
      </c>
      <c r="K146" s="93">
        <v>72061.740000000005</v>
      </c>
    </row>
    <row r="147" spans="3:11" x14ac:dyDescent="0.2">
      <c r="C147" s="96" t="s">
        <v>20139</v>
      </c>
      <c r="D147" s="95">
        <v>44231</v>
      </c>
      <c r="E147" s="94" t="s">
        <v>20134</v>
      </c>
      <c r="I147" s="93">
        <v>13.82</v>
      </c>
      <c r="K147" s="93">
        <v>72075.56</v>
      </c>
    </row>
    <row r="148" spans="3:11" x14ac:dyDescent="0.2">
      <c r="C148" s="96" t="s">
        <v>7203</v>
      </c>
      <c r="D148" s="95">
        <v>44231</v>
      </c>
      <c r="E148" s="94" t="s">
        <v>7202</v>
      </c>
      <c r="I148" s="93">
        <v>4.43</v>
      </c>
      <c r="K148" s="93">
        <v>72079.990000000005</v>
      </c>
    </row>
    <row r="149" spans="3:11" x14ac:dyDescent="0.2">
      <c r="C149" s="96" t="s">
        <v>7201</v>
      </c>
      <c r="D149" s="95">
        <v>44231</v>
      </c>
      <c r="E149" s="94" t="s">
        <v>7200</v>
      </c>
      <c r="I149" s="93">
        <v>10.68</v>
      </c>
      <c r="K149" s="93">
        <v>72090.67</v>
      </c>
    </row>
    <row r="150" spans="3:11" x14ac:dyDescent="0.2">
      <c r="C150" s="96" t="s">
        <v>7199</v>
      </c>
      <c r="D150" s="95">
        <v>44231</v>
      </c>
      <c r="E150" s="94" t="s">
        <v>7198</v>
      </c>
      <c r="I150" s="93">
        <v>1.67</v>
      </c>
      <c r="K150" s="93">
        <v>72092.34</v>
      </c>
    </row>
    <row r="151" spans="3:11" x14ac:dyDescent="0.2">
      <c r="C151" s="96" t="s">
        <v>7197</v>
      </c>
      <c r="D151" s="95">
        <v>44231</v>
      </c>
      <c r="E151" s="94" t="s">
        <v>7196</v>
      </c>
      <c r="I151" s="93">
        <v>2.84</v>
      </c>
      <c r="K151" s="93">
        <v>72095.179999999993</v>
      </c>
    </row>
    <row r="152" spans="3:11" x14ac:dyDescent="0.2">
      <c r="C152" s="96" t="s">
        <v>7195</v>
      </c>
      <c r="D152" s="95">
        <v>44231</v>
      </c>
      <c r="E152" s="94" t="s">
        <v>7194</v>
      </c>
      <c r="I152" s="93">
        <v>15.12</v>
      </c>
      <c r="K152" s="93">
        <v>72110.3</v>
      </c>
    </row>
    <row r="153" spans="3:11" x14ac:dyDescent="0.2">
      <c r="C153" s="96" t="s">
        <v>7193</v>
      </c>
      <c r="D153" s="95">
        <v>44231</v>
      </c>
      <c r="E153" s="94" t="s">
        <v>7192</v>
      </c>
      <c r="I153" s="93">
        <v>7.69</v>
      </c>
      <c r="K153" s="93">
        <v>72117.990000000005</v>
      </c>
    </row>
    <row r="154" spans="3:11" x14ac:dyDescent="0.2">
      <c r="C154" s="96" t="s">
        <v>7191</v>
      </c>
      <c r="D154" s="95">
        <v>44231</v>
      </c>
      <c r="E154" s="94" t="s">
        <v>7190</v>
      </c>
      <c r="I154" s="93">
        <v>3.4</v>
      </c>
      <c r="K154" s="93">
        <v>72121.39</v>
      </c>
    </row>
    <row r="155" spans="3:11" x14ac:dyDescent="0.2">
      <c r="C155" s="96" t="s">
        <v>7189</v>
      </c>
      <c r="D155" s="95">
        <v>44231</v>
      </c>
      <c r="E155" s="94" t="s">
        <v>7188</v>
      </c>
      <c r="I155" s="93">
        <v>1.79</v>
      </c>
      <c r="K155" s="93">
        <v>72123.179999999993</v>
      </c>
    </row>
    <row r="156" spans="3:11" x14ac:dyDescent="0.2">
      <c r="C156" s="96" t="s">
        <v>7187</v>
      </c>
      <c r="D156" s="95">
        <v>44231</v>
      </c>
      <c r="E156" s="94" t="s">
        <v>7186</v>
      </c>
      <c r="I156" s="93">
        <v>12.39</v>
      </c>
      <c r="K156" s="93">
        <v>72135.570000000007</v>
      </c>
    </row>
    <row r="157" spans="3:11" x14ac:dyDescent="0.2">
      <c r="C157" s="96" t="s">
        <v>7185</v>
      </c>
      <c r="D157" s="95">
        <v>44231</v>
      </c>
      <c r="E157" s="94" t="s">
        <v>7184</v>
      </c>
      <c r="I157" s="93">
        <v>2.2000000000000002</v>
      </c>
      <c r="K157" s="93">
        <v>72137.77</v>
      </c>
    </row>
    <row r="158" spans="3:11" x14ac:dyDescent="0.2">
      <c r="C158" s="96" t="s">
        <v>7183</v>
      </c>
      <c r="D158" s="95">
        <v>44231</v>
      </c>
      <c r="E158" s="94" t="s">
        <v>7182</v>
      </c>
      <c r="I158" s="93">
        <v>8.7100000000000009</v>
      </c>
      <c r="K158" s="93">
        <v>72146.48</v>
      </c>
    </row>
    <row r="159" spans="3:11" x14ac:dyDescent="0.2">
      <c r="C159" s="96" t="s">
        <v>7181</v>
      </c>
      <c r="D159" s="95">
        <v>44231</v>
      </c>
      <c r="E159" s="94" t="s">
        <v>7180</v>
      </c>
      <c r="I159" s="93">
        <v>3.88</v>
      </c>
      <c r="K159" s="93">
        <v>72150.36</v>
      </c>
    </row>
    <row r="160" spans="3:11" x14ac:dyDescent="0.2">
      <c r="C160" s="96" t="s">
        <v>7179</v>
      </c>
      <c r="D160" s="95">
        <v>44231</v>
      </c>
      <c r="E160" s="94" t="s">
        <v>7178</v>
      </c>
      <c r="I160" s="93">
        <v>6.13</v>
      </c>
      <c r="K160" s="93">
        <v>72156.490000000005</v>
      </c>
    </row>
    <row r="161" spans="3:11" x14ac:dyDescent="0.2">
      <c r="C161" s="96" t="s">
        <v>7177</v>
      </c>
      <c r="D161" s="95">
        <v>44231</v>
      </c>
      <c r="E161" s="94" t="s">
        <v>7176</v>
      </c>
      <c r="I161" s="93">
        <v>4.1100000000000003</v>
      </c>
      <c r="K161" s="93">
        <v>72160.600000000006</v>
      </c>
    </row>
    <row r="162" spans="3:11" x14ac:dyDescent="0.2">
      <c r="C162" s="96" t="s">
        <v>7175</v>
      </c>
      <c r="D162" s="95">
        <v>44231</v>
      </c>
      <c r="E162" s="94" t="s">
        <v>7174</v>
      </c>
      <c r="I162" s="93">
        <v>11.05</v>
      </c>
      <c r="K162" s="93">
        <v>72171.649999999994</v>
      </c>
    </row>
    <row r="163" spans="3:11" x14ac:dyDescent="0.2">
      <c r="C163" s="96" t="s">
        <v>7173</v>
      </c>
      <c r="D163" s="95">
        <v>44231</v>
      </c>
      <c r="E163" s="94" t="s">
        <v>7172</v>
      </c>
      <c r="I163" s="93">
        <v>5.9</v>
      </c>
      <c r="K163" s="93">
        <v>72177.55</v>
      </c>
    </row>
    <row r="164" spans="3:11" x14ac:dyDescent="0.2">
      <c r="C164" s="96" t="s">
        <v>7171</v>
      </c>
      <c r="D164" s="95">
        <v>44231</v>
      </c>
      <c r="E164" s="94" t="s">
        <v>7170</v>
      </c>
      <c r="I164" s="93">
        <v>13.54</v>
      </c>
      <c r="K164" s="93">
        <v>72191.09</v>
      </c>
    </row>
    <row r="165" spans="3:11" x14ac:dyDescent="0.2">
      <c r="C165" s="96" t="s">
        <v>7169</v>
      </c>
      <c r="D165" s="95">
        <v>44231</v>
      </c>
      <c r="E165" s="94" t="s">
        <v>7168</v>
      </c>
      <c r="I165" s="93">
        <v>2.04</v>
      </c>
      <c r="K165" s="93">
        <v>72193.13</v>
      </c>
    </row>
    <row r="166" spans="3:11" x14ac:dyDescent="0.2">
      <c r="C166" s="96" t="s">
        <v>7167</v>
      </c>
      <c r="D166" s="95">
        <v>44231</v>
      </c>
      <c r="E166" s="94" t="s">
        <v>7166</v>
      </c>
      <c r="I166" s="93">
        <v>26.85</v>
      </c>
      <c r="K166" s="93">
        <v>72219.98</v>
      </c>
    </row>
    <row r="167" spans="3:11" x14ac:dyDescent="0.2">
      <c r="C167" s="96" t="s">
        <v>7165</v>
      </c>
      <c r="D167" s="95">
        <v>44231</v>
      </c>
      <c r="E167" s="94" t="s">
        <v>7164</v>
      </c>
      <c r="I167" s="93">
        <v>4.59</v>
      </c>
      <c r="K167" s="93">
        <v>72224.570000000007</v>
      </c>
    </row>
    <row r="168" spans="3:11" x14ac:dyDescent="0.2">
      <c r="C168" s="96" t="s">
        <v>7163</v>
      </c>
      <c r="D168" s="95">
        <v>44231</v>
      </c>
      <c r="E168" s="94" t="s">
        <v>7162</v>
      </c>
      <c r="I168" s="93">
        <v>19.82</v>
      </c>
      <c r="K168" s="93">
        <v>72244.39</v>
      </c>
    </row>
    <row r="169" spans="3:11" x14ac:dyDescent="0.2">
      <c r="C169" s="96" t="s">
        <v>7161</v>
      </c>
      <c r="D169" s="95">
        <v>44231</v>
      </c>
      <c r="E169" s="94" t="s">
        <v>7160</v>
      </c>
      <c r="I169" s="93">
        <v>1.68</v>
      </c>
      <c r="K169" s="93">
        <v>72246.070000000007</v>
      </c>
    </row>
    <row r="170" spans="3:11" x14ac:dyDescent="0.2">
      <c r="C170" s="96" t="s">
        <v>7159</v>
      </c>
      <c r="D170" s="95">
        <v>44231</v>
      </c>
      <c r="E170" s="94" t="s">
        <v>7158</v>
      </c>
      <c r="I170" s="93">
        <v>4.22</v>
      </c>
      <c r="K170" s="93">
        <v>72250.289999999994</v>
      </c>
    </row>
    <row r="171" spans="3:11" x14ac:dyDescent="0.2">
      <c r="C171" s="96" t="s">
        <v>7157</v>
      </c>
      <c r="D171" s="95">
        <v>44231</v>
      </c>
      <c r="E171" s="94" t="s">
        <v>7156</v>
      </c>
      <c r="I171" s="93">
        <v>4</v>
      </c>
      <c r="K171" s="93">
        <v>72254.289999999994</v>
      </c>
    </row>
    <row r="172" spans="3:11" x14ac:dyDescent="0.2">
      <c r="C172" s="96" t="s">
        <v>7155</v>
      </c>
      <c r="D172" s="95">
        <v>44231</v>
      </c>
      <c r="E172" s="94" t="s">
        <v>7154</v>
      </c>
      <c r="I172" s="93">
        <v>3.62</v>
      </c>
      <c r="K172" s="93">
        <v>72257.91</v>
      </c>
    </row>
    <row r="173" spans="3:11" x14ac:dyDescent="0.2">
      <c r="C173" s="96" t="s">
        <v>7153</v>
      </c>
      <c r="D173" s="95">
        <v>44231</v>
      </c>
      <c r="E173" s="94" t="s">
        <v>7152</v>
      </c>
      <c r="I173" s="93">
        <v>1.94</v>
      </c>
      <c r="K173" s="93">
        <v>72259.850000000006</v>
      </c>
    </row>
    <row r="174" spans="3:11" x14ac:dyDescent="0.2">
      <c r="C174" s="96" t="s">
        <v>7151</v>
      </c>
      <c r="D174" s="95">
        <v>44231</v>
      </c>
      <c r="E174" s="94" t="s">
        <v>7150</v>
      </c>
      <c r="I174" s="93">
        <v>6.5</v>
      </c>
      <c r="K174" s="93">
        <v>72266.350000000006</v>
      </c>
    </row>
    <row r="175" spans="3:11" x14ac:dyDescent="0.2">
      <c r="C175" s="96" t="s">
        <v>7149</v>
      </c>
      <c r="D175" s="95">
        <v>44231</v>
      </c>
      <c r="E175" s="94" t="s">
        <v>7148</v>
      </c>
      <c r="I175" s="93">
        <v>7.7</v>
      </c>
      <c r="K175" s="93">
        <v>72274.05</v>
      </c>
    </row>
    <row r="176" spans="3:11" x14ac:dyDescent="0.2">
      <c r="C176" s="96" t="s">
        <v>7147</v>
      </c>
      <c r="D176" s="95">
        <v>44231</v>
      </c>
      <c r="E176" s="94" t="s">
        <v>7146</v>
      </c>
      <c r="I176" s="93">
        <v>5.42</v>
      </c>
      <c r="K176" s="93">
        <v>72279.47</v>
      </c>
    </row>
    <row r="177" spans="3:11" x14ac:dyDescent="0.2">
      <c r="C177" s="96" t="s">
        <v>7145</v>
      </c>
      <c r="D177" s="95">
        <v>44231</v>
      </c>
      <c r="E177" s="94" t="s">
        <v>7144</v>
      </c>
      <c r="I177" s="93">
        <v>2.82</v>
      </c>
      <c r="K177" s="93">
        <v>72282.289999999994</v>
      </c>
    </row>
    <row r="178" spans="3:11" x14ac:dyDescent="0.2">
      <c r="C178" s="96" t="s">
        <v>7143</v>
      </c>
      <c r="D178" s="95">
        <v>44231</v>
      </c>
      <c r="E178" s="94" t="s">
        <v>7142</v>
      </c>
      <c r="I178" s="93">
        <v>2.78</v>
      </c>
      <c r="K178" s="93">
        <v>72285.070000000007</v>
      </c>
    </row>
    <row r="179" spans="3:11" x14ac:dyDescent="0.2">
      <c r="C179" s="96" t="s">
        <v>7141</v>
      </c>
      <c r="D179" s="95">
        <v>44231</v>
      </c>
      <c r="E179" s="94" t="s">
        <v>7140</v>
      </c>
      <c r="I179" s="93">
        <v>5.99</v>
      </c>
      <c r="K179" s="93">
        <v>72291.06</v>
      </c>
    </row>
    <row r="180" spans="3:11" x14ac:dyDescent="0.2">
      <c r="C180" s="96" t="s">
        <v>7139</v>
      </c>
      <c r="D180" s="95">
        <v>44231</v>
      </c>
      <c r="E180" s="94" t="s">
        <v>7138</v>
      </c>
      <c r="I180" s="93">
        <v>4.7</v>
      </c>
      <c r="K180" s="93">
        <v>72295.759999999995</v>
      </c>
    </row>
    <row r="181" spans="3:11" x14ac:dyDescent="0.2">
      <c r="C181" s="96" t="s">
        <v>7137</v>
      </c>
      <c r="D181" s="95">
        <v>44231</v>
      </c>
      <c r="E181" s="94" t="s">
        <v>7136</v>
      </c>
      <c r="I181" s="93">
        <v>9.14</v>
      </c>
      <c r="K181" s="93">
        <v>72304.899999999994</v>
      </c>
    </row>
    <row r="182" spans="3:11" x14ac:dyDescent="0.2">
      <c r="C182" s="96" t="s">
        <v>7135</v>
      </c>
      <c r="D182" s="95">
        <v>44231</v>
      </c>
      <c r="E182" s="94" t="s">
        <v>7134</v>
      </c>
      <c r="I182" s="93">
        <v>1.68</v>
      </c>
      <c r="K182" s="93">
        <v>72306.58</v>
      </c>
    </row>
    <row r="183" spans="3:11" x14ac:dyDescent="0.2">
      <c r="C183" s="96" t="s">
        <v>7133</v>
      </c>
      <c r="D183" s="95">
        <v>44231</v>
      </c>
      <c r="E183" s="94" t="s">
        <v>7132</v>
      </c>
      <c r="I183" s="93">
        <v>3.67</v>
      </c>
      <c r="K183" s="93">
        <v>72310.25</v>
      </c>
    </row>
    <row r="184" spans="3:11" x14ac:dyDescent="0.2">
      <c r="C184" s="96" t="s">
        <v>7131</v>
      </c>
      <c r="D184" s="95">
        <v>44231</v>
      </c>
      <c r="E184" s="94" t="s">
        <v>7130</v>
      </c>
      <c r="I184" s="93">
        <v>8.3800000000000008</v>
      </c>
      <c r="K184" s="93">
        <v>72318.63</v>
      </c>
    </row>
    <row r="185" spans="3:11" x14ac:dyDescent="0.2">
      <c r="C185" s="96" t="s">
        <v>7129</v>
      </c>
      <c r="D185" s="95">
        <v>44231</v>
      </c>
      <c r="E185" s="94" t="s">
        <v>7128</v>
      </c>
      <c r="I185" s="93">
        <v>1.96</v>
      </c>
      <c r="K185" s="93">
        <v>72320.59</v>
      </c>
    </row>
    <row r="186" spans="3:11" x14ac:dyDescent="0.2">
      <c r="C186" s="96" t="s">
        <v>7127</v>
      </c>
      <c r="D186" s="95">
        <v>44231</v>
      </c>
      <c r="E186" s="94" t="s">
        <v>7126</v>
      </c>
      <c r="I186" s="93">
        <v>9.44</v>
      </c>
      <c r="K186" s="93">
        <v>72330.03</v>
      </c>
    </row>
    <row r="187" spans="3:11" x14ac:dyDescent="0.2">
      <c r="C187" s="96" t="s">
        <v>7125</v>
      </c>
      <c r="D187" s="95">
        <v>44231</v>
      </c>
      <c r="E187" s="94" t="s">
        <v>7124</v>
      </c>
      <c r="I187" s="93">
        <v>5.91</v>
      </c>
      <c r="K187" s="93">
        <v>72335.94</v>
      </c>
    </row>
    <row r="188" spans="3:11" x14ac:dyDescent="0.2">
      <c r="C188" s="96" t="s">
        <v>7123</v>
      </c>
      <c r="D188" s="95">
        <v>44231</v>
      </c>
      <c r="E188" s="94" t="s">
        <v>7122</v>
      </c>
      <c r="I188" s="93">
        <v>1.8</v>
      </c>
      <c r="K188" s="93">
        <v>72337.740000000005</v>
      </c>
    </row>
    <row r="189" spans="3:11" x14ac:dyDescent="0.2">
      <c r="C189" s="96" t="s">
        <v>7121</v>
      </c>
      <c r="D189" s="95">
        <v>44231</v>
      </c>
      <c r="E189" s="94" t="s">
        <v>7120</v>
      </c>
      <c r="I189" s="93">
        <v>4.04</v>
      </c>
      <c r="K189" s="93">
        <v>72341.78</v>
      </c>
    </row>
    <row r="190" spans="3:11" x14ac:dyDescent="0.2">
      <c r="C190" s="96" t="s">
        <v>7119</v>
      </c>
      <c r="D190" s="95">
        <v>44231</v>
      </c>
      <c r="E190" s="94" t="s">
        <v>7118</v>
      </c>
      <c r="I190" s="93">
        <v>1.77</v>
      </c>
      <c r="K190" s="93">
        <v>72343.55</v>
      </c>
    </row>
    <row r="191" spans="3:11" x14ac:dyDescent="0.2">
      <c r="C191" s="96" t="s">
        <v>7117</v>
      </c>
      <c r="D191" s="95">
        <v>44231</v>
      </c>
      <c r="E191" s="94" t="s">
        <v>7116</v>
      </c>
      <c r="I191" s="93">
        <v>6.94</v>
      </c>
      <c r="K191" s="93">
        <v>72350.490000000005</v>
      </c>
    </row>
    <row r="192" spans="3:11" x14ac:dyDescent="0.2">
      <c r="C192" s="96" t="s">
        <v>7115</v>
      </c>
      <c r="D192" s="95">
        <v>44231</v>
      </c>
      <c r="E192" s="94" t="s">
        <v>7114</v>
      </c>
      <c r="I192" s="93">
        <v>1.46</v>
      </c>
      <c r="K192" s="93">
        <v>72351.95</v>
      </c>
    </row>
    <row r="193" spans="3:11" x14ac:dyDescent="0.2">
      <c r="C193" s="96" t="s">
        <v>7113</v>
      </c>
      <c r="D193" s="95">
        <v>44231</v>
      </c>
      <c r="E193" s="94" t="s">
        <v>7112</v>
      </c>
      <c r="I193" s="93">
        <v>1.68</v>
      </c>
      <c r="K193" s="93">
        <v>72353.63</v>
      </c>
    </row>
    <row r="194" spans="3:11" x14ac:dyDescent="0.2">
      <c r="C194" s="96" t="s">
        <v>7111</v>
      </c>
      <c r="D194" s="95">
        <v>44231</v>
      </c>
      <c r="E194" s="94" t="s">
        <v>7110</v>
      </c>
      <c r="I194" s="93">
        <v>6.94</v>
      </c>
      <c r="K194" s="93">
        <v>72360.570000000007</v>
      </c>
    </row>
    <row r="195" spans="3:11" x14ac:dyDescent="0.2">
      <c r="C195" s="96" t="s">
        <v>7109</v>
      </c>
      <c r="D195" s="95">
        <v>44231</v>
      </c>
      <c r="E195" s="94" t="s">
        <v>7108</v>
      </c>
      <c r="I195" s="93">
        <v>2.2599999999999998</v>
      </c>
      <c r="K195" s="93">
        <v>72362.83</v>
      </c>
    </row>
    <row r="196" spans="3:11" x14ac:dyDescent="0.2">
      <c r="C196" s="96" t="s">
        <v>7107</v>
      </c>
      <c r="D196" s="95">
        <v>44231</v>
      </c>
      <c r="E196" s="94" t="s">
        <v>7106</v>
      </c>
      <c r="I196" s="93">
        <v>2.14</v>
      </c>
      <c r="K196" s="93">
        <v>72364.97</v>
      </c>
    </row>
    <row r="197" spans="3:11" x14ac:dyDescent="0.2">
      <c r="C197" s="96" t="s">
        <v>7105</v>
      </c>
      <c r="D197" s="95">
        <v>44231</v>
      </c>
      <c r="E197" s="94" t="s">
        <v>7104</v>
      </c>
      <c r="I197" s="93">
        <v>7.61</v>
      </c>
      <c r="K197" s="93">
        <v>72372.58</v>
      </c>
    </row>
    <row r="198" spans="3:11" x14ac:dyDescent="0.2">
      <c r="C198" s="96" t="s">
        <v>7103</v>
      </c>
      <c r="D198" s="95">
        <v>44231</v>
      </c>
      <c r="E198" s="94" t="s">
        <v>7102</v>
      </c>
      <c r="I198" s="93">
        <v>7.82</v>
      </c>
      <c r="K198" s="93">
        <v>72380.399999999994</v>
      </c>
    </row>
    <row r="199" spans="3:11" x14ac:dyDescent="0.2">
      <c r="C199" s="96" t="s">
        <v>7101</v>
      </c>
      <c r="D199" s="95">
        <v>44231</v>
      </c>
      <c r="E199" s="94" t="s">
        <v>7100</v>
      </c>
      <c r="I199" s="93">
        <v>1.87</v>
      </c>
      <c r="K199" s="93">
        <v>72382.27</v>
      </c>
    </row>
    <row r="200" spans="3:11" x14ac:dyDescent="0.2">
      <c r="C200" s="96" t="s">
        <v>7099</v>
      </c>
      <c r="D200" s="95">
        <v>44231</v>
      </c>
      <c r="E200" s="94" t="s">
        <v>7098</v>
      </c>
      <c r="I200" s="93">
        <v>4.59</v>
      </c>
      <c r="K200" s="93">
        <v>72386.86</v>
      </c>
    </row>
    <row r="201" spans="3:11" x14ac:dyDescent="0.2">
      <c r="C201" s="96" t="s">
        <v>7097</v>
      </c>
      <c r="D201" s="95">
        <v>44231</v>
      </c>
      <c r="E201" s="94" t="s">
        <v>7096</v>
      </c>
      <c r="I201" s="93">
        <v>4.1900000000000004</v>
      </c>
      <c r="K201" s="93">
        <v>72391.05</v>
      </c>
    </row>
    <row r="202" spans="3:11" x14ac:dyDescent="0.2">
      <c r="C202" s="96" t="s">
        <v>7095</v>
      </c>
      <c r="D202" s="95">
        <v>44231</v>
      </c>
      <c r="E202" s="94" t="s">
        <v>7094</v>
      </c>
      <c r="I202" s="93">
        <v>3.36</v>
      </c>
      <c r="K202" s="93">
        <v>72394.41</v>
      </c>
    </row>
    <row r="203" spans="3:11" x14ac:dyDescent="0.2">
      <c r="C203" s="96" t="s">
        <v>7093</v>
      </c>
      <c r="D203" s="95">
        <v>44231</v>
      </c>
      <c r="E203" s="94" t="s">
        <v>7092</v>
      </c>
      <c r="I203" s="93">
        <v>7.82</v>
      </c>
      <c r="K203" s="93">
        <v>72402.23</v>
      </c>
    </row>
    <row r="204" spans="3:11" x14ac:dyDescent="0.2">
      <c r="C204" s="96" t="s">
        <v>7091</v>
      </c>
      <c r="D204" s="95">
        <v>44231</v>
      </c>
      <c r="E204" s="94" t="s">
        <v>7090</v>
      </c>
      <c r="I204" s="93">
        <v>6.48</v>
      </c>
      <c r="K204" s="93">
        <v>72408.710000000006</v>
      </c>
    </row>
    <row r="205" spans="3:11" x14ac:dyDescent="0.2">
      <c r="C205" s="96" t="s">
        <v>7089</v>
      </c>
      <c r="D205" s="95">
        <v>44231</v>
      </c>
      <c r="E205" s="94" t="s">
        <v>7088</v>
      </c>
      <c r="I205" s="93">
        <v>1.68</v>
      </c>
      <c r="K205" s="93">
        <v>72410.39</v>
      </c>
    </row>
    <row r="206" spans="3:11" x14ac:dyDescent="0.2">
      <c r="C206" s="96" t="s">
        <v>7087</v>
      </c>
      <c r="D206" s="95">
        <v>44231</v>
      </c>
      <c r="E206" s="94" t="s">
        <v>7086</v>
      </c>
      <c r="I206" s="93">
        <v>8.3800000000000008</v>
      </c>
      <c r="K206" s="93">
        <v>72418.77</v>
      </c>
    </row>
    <row r="207" spans="3:11" x14ac:dyDescent="0.2">
      <c r="C207" s="96" t="s">
        <v>7085</v>
      </c>
      <c r="D207" s="95">
        <v>44231</v>
      </c>
      <c r="E207" s="94" t="s">
        <v>7084</v>
      </c>
      <c r="I207" s="93">
        <v>1.68</v>
      </c>
      <c r="K207" s="93">
        <v>72420.45</v>
      </c>
    </row>
    <row r="208" spans="3:11" x14ac:dyDescent="0.2">
      <c r="C208" s="96" t="s">
        <v>7083</v>
      </c>
      <c r="D208" s="95">
        <v>44231</v>
      </c>
      <c r="E208" s="94" t="s">
        <v>7082</v>
      </c>
      <c r="I208" s="93">
        <v>8.3800000000000008</v>
      </c>
      <c r="K208" s="93">
        <v>72428.83</v>
      </c>
    </row>
    <row r="209" spans="3:11" x14ac:dyDescent="0.2">
      <c r="C209" s="96" t="s">
        <v>7081</v>
      </c>
      <c r="D209" s="95">
        <v>44231</v>
      </c>
      <c r="E209" s="94" t="s">
        <v>7080</v>
      </c>
      <c r="I209" s="93">
        <v>8.3800000000000008</v>
      </c>
      <c r="K209" s="93">
        <v>72437.210000000006</v>
      </c>
    </row>
    <row r="210" spans="3:11" x14ac:dyDescent="0.2">
      <c r="C210" s="96" t="s">
        <v>7079</v>
      </c>
      <c r="D210" s="95">
        <v>44231</v>
      </c>
      <c r="E210" s="94" t="s">
        <v>7078</v>
      </c>
      <c r="I210" s="93">
        <v>7.24</v>
      </c>
      <c r="K210" s="93">
        <v>72444.45</v>
      </c>
    </row>
    <row r="211" spans="3:11" x14ac:dyDescent="0.2">
      <c r="C211" s="96" t="s">
        <v>7077</v>
      </c>
      <c r="D211" s="95">
        <v>44231</v>
      </c>
      <c r="E211" s="94" t="s">
        <v>7076</v>
      </c>
      <c r="I211" s="93">
        <v>8.3800000000000008</v>
      </c>
      <c r="K211" s="93">
        <v>72452.83</v>
      </c>
    </row>
    <row r="212" spans="3:11" x14ac:dyDescent="0.2">
      <c r="C212" s="96" t="s">
        <v>7075</v>
      </c>
      <c r="D212" s="95">
        <v>44231</v>
      </c>
      <c r="E212" s="94" t="s">
        <v>7074</v>
      </c>
      <c r="I212" s="93">
        <v>6.25</v>
      </c>
      <c r="K212" s="93">
        <v>72459.08</v>
      </c>
    </row>
    <row r="213" spans="3:11" x14ac:dyDescent="0.2">
      <c r="C213" s="96" t="s">
        <v>7073</v>
      </c>
      <c r="D213" s="95">
        <v>44231</v>
      </c>
      <c r="E213" s="94" t="s">
        <v>7072</v>
      </c>
      <c r="I213" s="93">
        <v>2.14</v>
      </c>
      <c r="K213" s="93">
        <v>72461.22</v>
      </c>
    </row>
    <row r="214" spans="3:11" x14ac:dyDescent="0.2">
      <c r="C214" s="96" t="s">
        <v>7071</v>
      </c>
      <c r="D214" s="95">
        <v>44231</v>
      </c>
      <c r="E214" s="94" t="s">
        <v>7070</v>
      </c>
      <c r="I214" s="93">
        <v>1.77</v>
      </c>
      <c r="K214" s="93">
        <v>72462.990000000005</v>
      </c>
    </row>
    <row r="215" spans="3:11" x14ac:dyDescent="0.2">
      <c r="C215" s="96" t="s">
        <v>7069</v>
      </c>
      <c r="D215" s="95">
        <v>44231</v>
      </c>
      <c r="E215" s="94" t="s">
        <v>7068</v>
      </c>
      <c r="I215" s="93">
        <v>3.33</v>
      </c>
      <c r="K215" s="93">
        <v>72466.320000000007</v>
      </c>
    </row>
    <row r="216" spans="3:11" x14ac:dyDescent="0.2">
      <c r="C216" s="96" t="s">
        <v>7067</v>
      </c>
      <c r="D216" s="95">
        <v>44231</v>
      </c>
      <c r="E216" s="94" t="s">
        <v>7066</v>
      </c>
      <c r="I216" s="93">
        <v>17.899999999999999</v>
      </c>
      <c r="K216" s="93">
        <v>72484.22</v>
      </c>
    </row>
    <row r="217" spans="3:11" x14ac:dyDescent="0.2">
      <c r="C217" s="96" t="s">
        <v>7065</v>
      </c>
      <c r="D217" s="95">
        <v>44231</v>
      </c>
      <c r="E217" s="94" t="s">
        <v>7064</v>
      </c>
      <c r="I217" s="93">
        <v>12.3</v>
      </c>
      <c r="K217" s="93">
        <v>72496.52</v>
      </c>
    </row>
    <row r="218" spans="3:11" x14ac:dyDescent="0.2">
      <c r="C218" s="96" t="s">
        <v>7063</v>
      </c>
      <c r="D218" s="95">
        <v>44231</v>
      </c>
      <c r="E218" s="94" t="s">
        <v>7062</v>
      </c>
      <c r="I218" s="93">
        <v>2</v>
      </c>
      <c r="K218" s="93">
        <v>72498.52</v>
      </c>
    </row>
    <row r="219" spans="3:11" x14ac:dyDescent="0.2">
      <c r="C219" s="96" t="s">
        <v>7061</v>
      </c>
      <c r="D219" s="95">
        <v>44231</v>
      </c>
      <c r="E219" s="94" t="s">
        <v>7060</v>
      </c>
      <c r="I219" s="93">
        <v>15.3</v>
      </c>
      <c r="K219" s="93">
        <v>72513.820000000007</v>
      </c>
    </row>
    <row r="220" spans="3:11" x14ac:dyDescent="0.2">
      <c r="C220" s="96" t="s">
        <v>7059</v>
      </c>
      <c r="D220" s="95">
        <v>44231</v>
      </c>
      <c r="E220" s="94" t="s">
        <v>7058</v>
      </c>
      <c r="I220" s="93">
        <v>15.3</v>
      </c>
      <c r="K220" s="93">
        <v>72529.119999999995</v>
      </c>
    </row>
    <row r="221" spans="3:11" x14ac:dyDescent="0.2">
      <c r="C221" s="96" t="s">
        <v>7057</v>
      </c>
      <c r="D221" s="95">
        <v>44231</v>
      </c>
      <c r="E221" s="94" t="s">
        <v>7056</v>
      </c>
      <c r="I221" s="93">
        <v>15.3</v>
      </c>
      <c r="K221" s="93">
        <v>72544.42</v>
      </c>
    </row>
    <row r="222" spans="3:11" x14ac:dyDescent="0.2">
      <c r="C222" s="96" t="s">
        <v>7055</v>
      </c>
      <c r="D222" s="95">
        <v>44231</v>
      </c>
      <c r="E222" s="94" t="s">
        <v>7054</v>
      </c>
      <c r="I222" s="93">
        <v>15.3</v>
      </c>
      <c r="K222" s="93">
        <v>72559.72</v>
      </c>
    </row>
    <row r="223" spans="3:11" x14ac:dyDescent="0.2">
      <c r="C223" s="96" t="s">
        <v>7053</v>
      </c>
      <c r="D223" s="95">
        <v>44231</v>
      </c>
      <c r="E223" s="94" t="s">
        <v>7052</v>
      </c>
      <c r="I223" s="93">
        <v>30.6</v>
      </c>
      <c r="K223" s="93">
        <v>72590.320000000007</v>
      </c>
    </row>
    <row r="224" spans="3:11" x14ac:dyDescent="0.2">
      <c r="C224" s="96" t="s">
        <v>7051</v>
      </c>
      <c r="D224" s="95">
        <v>44231</v>
      </c>
      <c r="E224" s="94" t="s">
        <v>7050</v>
      </c>
      <c r="I224" s="93">
        <v>2.76</v>
      </c>
      <c r="K224" s="93">
        <v>72593.08</v>
      </c>
    </row>
    <row r="225" spans="3:11" x14ac:dyDescent="0.2">
      <c r="C225" s="96" t="s">
        <v>7049</v>
      </c>
      <c r="D225" s="95">
        <v>44231</v>
      </c>
      <c r="E225" s="94" t="s">
        <v>7048</v>
      </c>
      <c r="I225" s="93">
        <v>4.0599999999999996</v>
      </c>
      <c r="K225" s="93">
        <v>72597.14</v>
      </c>
    </row>
    <row r="226" spans="3:11" x14ac:dyDescent="0.2">
      <c r="C226" s="96" t="s">
        <v>7047</v>
      </c>
      <c r="D226" s="95">
        <v>44231</v>
      </c>
      <c r="E226" s="94" t="s">
        <v>7046</v>
      </c>
      <c r="I226" s="93">
        <v>10.49</v>
      </c>
      <c r="K226" s="93">
        <v>72607.63</v>
      </c>
    </row>
    <row r="227" spans="3:11" x14ac:dyDescent="0.2">
      <c r="C227" s="96" t="s">
        <v>7045</v>
      </c>
      <c r="D227" s="95">
        <v>44231</v>
      </c>
      <c r="E227" s="94" t="s">
        <v>7044</v>
      </c>
      <c r="I227" s="93">
        <v>12.44</v>
      </c>
      <c r="K227" s="93">
        <v>72620.070000000007</v>
      </c>
    </row>
    <row r="228" spans="3:11" x14ac:dyDescent="0.2">
      <c r="C228" s="96" t="s">
        <v>7043</v>
      </c>
      <c r="D228" s="95">
        <v>44231</v>
      </c>
      <c r="E228" s="94" t="s">
        <v>7042</v>
      </c>
      <c r="I228" s="93">
        <v>5.77</v>
      </c>
      <c r="K228" s="93">
        <v>72625.84</v>
      </c>
    </row>
    <row r="229" spans="3:11" x14ac:dyDescent="0.2">
      <c r="C229" s="96" t="s">
        <v>7041</v>
      </c>
      <c r="D229" s="95">
        <v>44231</v>
      </c>
      <c r="E229" s="94" t="s">
        <v>7040</v>
      </c>
      <c r="I229" s="93">
        <v>3.69</v>
      </c>
      <c r="K229" s="93">
        <v>72629.53</v>
      </c>
    </row>
    <row r="230" spans="3:11" x14ac:dyDescent="0.2">
      <c r="C230" s="96" t="s">
        <v>7039</v>
      </c>
      <c r="D230" s="95">
        <v>44231</v>
      </c>
      <c r="E230" s="94" t="s">
        <v>7038</v>
      </c>
      <c r="J230" s="112">
        <v>89.96</v>
      </c>
      <c r="K230" s="93">
        <v>72539.570000000007</v>
      </c>
    </row>
    <row r="231" spans="3:11" x14ac:dyDescent="0.2">
      <c r="C231" s="96" t="s">
        <v>7037</v>
      </c>
      <c r="D231" s="95">
        <v>44231</v>
      </c>
      <c r="E231" s="94" t="s">
        <v>7036</v>
      </c>
      <c r="J231" s="112">
        <v>88</v>
      </c>
      <c r="K231" s="93">
        <v>72451.570000000007</v>
      </c>
    </row>
    <row r="232" spans="3:11" x14ac:dyDescent="0.2">
      <c r="C232" s="96" t="s">
        <v>7035</v>
      </c>
      <c r="D232" s="95">
        <v>44232</v>
      </c>
      <c r="E232" s="94" t="s">
        <v>7034</v>
      </c>
      <c r="I232" s="93">
        <v>10</v>
      </c>
      <c r="K232" s="93">
        <v>72461.570000000007</v>
      </c>
    </row>
    <row r="233" spans="3:11" x14ac:dyDescent="0.2">
      <c r="C233" s="96" t="s">
        <v>7033</v>
      </c>
      <c r="D233" s="95">
        <v>44232</v>
      </c>
      <c r="E233" s="94" t="s">
        <v>7032</v>
      </c>
      <c r="I233" s="93">
        <v>4.4800000000000004</v>
      </c>
      <c r="K233" s="93">
        <v>72466.05</v>
      </c>
    </row>
    <row r="234" spans="3:11" x14ac:dyDescent="0.2">
      <c r="C234" s="96" t="s">
        <v>7031</v>
      </c>
      <c r="D234" s="95">
        <v>44232</v>
      </c>
      <c r="E234" s="94" t="s">
        <v>7030</v>
      </c>
      <c r="I234" s="93">
        <v>2.91</v>
      </c>
      <c r="K234" s="93">
        <v>72468.960000000006</v>
      </c>
    </row>
    <row r="235" spans="3:11" x14ac:dyDescent="0.2">
      <c r="C235" s="96" t="s">
        <v>7029</v>
      </c>
      <c r="D235" s="95">
        <v>44232</v>
      </c>
      <c r="E235" s="94" t="s">
        <v>7028</v>
      </c>
      <c r="I235" s="93">
        <v>2853.08</v>
      </c>
      <c r="K235" s="93">
        <v>75322.039999999994</v>
      </c>
    </row>
    <row r="236" spans="3:11" x14ac:dyDescent="0.2">
      <c r="C236" s="96" t="s">
        <v>7027</v>
      </c>
      <c r="D236" s="95">
        <v>44232</v>
      </c>
      <c r="E236" s="94" t="s">
        <v>7026</v>
      </c>
      <c r="I236" s="93">
        <v>3171.38</v>
      </c>
      <c r="K236" s="93">
        <v>78493.42</v>
      </c>
    </row>
    <row r="237" spans="3:11" x14ac:dyDescent="0.2">
      <c r="C237" s="96" t="s">
        <v>7025</v>
      </c>
      <c r="D237" s="95">
        <v>44232</v>
      </c>
      <c r="E237" s="94" t="s">
        <v>7024</v>
      </c>
      <c r="I237" s="93">
        <v>1.68</v>
      </c>
      <c r="K237" s="93">
        <v>78495.100000000006</v>
      </c>
    </row>
    <row r="238" spans="3:11" x14ac:dyDescent="0.2">
      <c r="C238" s="96" t="s">
        <v>7023</v>
      </c>
      <c r="D238" s="95">
        <v>44232</v>
      </c>
      <c r="E238" s="94" t="s">
        <v>7022</v>
      </c>
      <c r="I238" s="93">
        <v>4.9800000000000004</v>
      </c>
      <c r="K238" s="93">
        <v>78500.08</v>
      </c>
    </row>
    <row r="239" spans="3:11" x14ac:dyDescent="0.2">
      <c r="C239" s="96" t="s">
        <v>7021</v>
      </c>
      <c r="D239" s="95">
        <v>44232</v>
      </c>
      <c r="E239" s="94" t="s">
        <v>7020</v>
      </c>
      <c r="I239" s="93">
        <v>1.88</v>
      </c>
      <c r="K239" s="93">
        <v>78501.960000000006</v>
      </c>
    </row>
    <row r="240" spans="3:11" x14ac:dyDescent="0.2">
      <c r="C240" s="96" t="s">
        <v>7019</v>
      </c>
      <c r="D240" s="95">
        <v>44232</v>
      </c>
      <c r="E240" s="94" t="s">
        <v>7018</v>
      </c>
      <c r="I240" s="93">
        <v>6.24</v>
      </c>
      <c r="K240" s="93">
        <v>78508.2</v>
      </c>
    </row>
    <row r="241" spans="3:11" x14ac:dyDescent="0.2">
      <c r="C241" s="96" t="s">
        <v>7017</v>
      </c>
      <c r="D241" s="95">
        <v>44232</v>
      </c>
      <c r="E241" s="94" t="s">
        <v>7016</v>
      </c>
      <c r="I241" s="93">
        <v>2.48</v>
      </c>
      <c r="K241" s="93">
        <v>78510.679999999993</v>
      </c>
    </row>
    <row r="242" spans="3:11" x14ac:dyDescent="0.2">
      <c r="C242" s="96" t="s">
        <v>7015</v>
      </c>
      <c r="D242" s="95">
        <v>44232</v>
      </c>
      <c r="E242" s="94" t="s">
        <v>7014</v>
      </c>
      <c r="I242" s="93">
        <v>1.68</v>
      </c>
      <c r="K242" s="93">
        <v>78512.36</v>
      </c>
    </row>
    <row r="243" spans="3:11" x14ac:dyDescent="0.2">
      <c r="C243" s="96" t="s">
        <v>7013</v>
      </c>
      <c r="D243" s="95">
        <v>44232</v>
      </c>
      <c r="E243" s="94" t="s">
        <v>7012</v>
      </c>
      <c r="I243" s="93">
        <v>4.2699999999999996</v>
      </c>
      <c r="K243" s="93">
        <v>78516.63</v>
      </c>
    </row>
    <row r="244" spans="3:11" x14ac:dyDescent="0.2">
      <c r="C244" s="96" t="s">
        <v>7011</v>
      </c>
      <c r="D244" s="95">
        <v>44232</v>
      </c>
      <c r="E244" s="94" t="s">
        <v>7010</v>
      </c>
      <c r="I244" s="93">
        <v>2.1800000000000002</v>
      </c>
      <c r="K244" s="93">
        <v>78518.81</v>
      </c>
    </row>
    <row r="245" spans="3:11" x14ac:dyDescent="0.2">
      <c r="C245" s="96" t="s">
        <v>7009</v>
      </c>
      <c r="D245" s="95">
        <v>44232</v>
      </c>
      <c r="E245" s="94" t="s">
        <v>7008</v>
      </c>
      <c r="I245" s="93">
        <v>3.36</v>
      </c>
      <c r="K245" s="93">
        <v>78522.17</v>
      </c>
    </row>
    <row r="246" spans="3:11" x14ac:dyDescent="0.2">
      <c r="C246" s="96" t="s">
        <v>7007</v>
      </c>
      <c r="D246" s="95">
        <v>44232</v>
      </c>
      <c r="E246" s="94" t="s">
        <v>7006</v>
      </c>
      <c r="I246" s="93">
        <v>8.1</v>
      </c>
      <c r="K246" s="93">
        <v>78530.27</v>
      </c>
    </row>
    <row r="247" spans="3:11" x14ac:dyDescent="0.2">
      <c r="C247" s="96" t="s">
        <v>7005</v>
      </c>
      <c r="D247" s="95">
        <v>44232</v>
      </c>
      <c r="E247" s="94" t="s">
        <v>7004</v>
      </c>
      <c r="I247" s="93">
        <v>5.51</v>
      </c>
      <c r="K247" s="93">
        <v>78535.78</v>
      </c>
    </row>
    <row r="248" spans="3:11" x14ac:dyDescent="0.2">
      <c r="C248" s="96" t="s">
        <v>7003</v>
      </c>
      <c r="D248" s="95">
        <v>44232</v>
      </c>
      <c r="E248" s="94" t="s">
        <v>7002</v>
      </c>
      <c r="I248" s="93">
        <v>10.029999999999999</v>
      </c>
      <c r="K248" s="93">
        <v>78545.81</v>
      </c>
    </row>
    <row r="249" spans="3:11" x14ac:dyDescent="0.2">
      <c r="C249" s="96" t="s">
        <v>7001</v>
      </c>
      <c r="D249" s="95">
        <v>44232</v>
      </c>
      <c r="E249" s="94" t="s">
        <v>7000</v>
      </c>
      <c r="I249" s="93">
        <v>16.760000000000002</v>
      </c>
      <c r="K249" s="93">
        <v>78562.570000000007</v>
      </c>
    </row>
    <row r="250" spans="3:11" x14ac:dyDescent="0.2">
      <c r="C250" s="96" t="s">
        <v>6999</v>
      </c>
      <c r="D250" s="95">
        <v>44232</v>
      </c>
      <c r="E250" s="94" t="s">
        <v>6998</v>
      </c>
      <c r="I250" s="93">
        <v>10.16</v>
      </c>
      <c r="K250" s="93">
        <v>78572.73</v>
      </c>
    </row>
    <row r="251" spans="3:11" x14ac:dyDescent="0.2">
      <c r="C251" s="96" t="s">
        <v>6997</v>
      </c>
      <c r="D251" s="95">
        <v>44232</v>
      </c>
      <c r="E251" s="94" t="s">
        <v>6996</v>
      </c>
      <c r="I251" s="93">
        <v>9.8699999999999992</v>
      </c>
      <c r="K251" s="93">
        <v>78582.600000000006</v>
      </c>
    </row>
    <row r="252" spans="3:11" x14ac:dyDescent="0.2">
      <c r="C252" s="96" t="s">
        <v>6995</v>
      </c>
      <c r="D252" s="95">
        <v>44232</v>
      </c>
      <c r="E252" s="94" t="s">
        <v>6994</v>
      </c>
      <c r="I252" s="93">
        <v>7.52</v>
      </c>
      <c r="K252" s="93">
        <v>78590.12</v>
      </c>
    </row>
    <row r="253" spans="3:11" x14ac:dyDescent="0.2">
      <c r="C253" s="96" t="s">
        <v>6993</v>
      </c>
      <c r="D253" s="95">
        <v>44232</v>
      </c>
      <c r="E253" s="94" t="s">
        <v>6992</v>
      </c>
      <c r="I253" s="93">
        <v>3.11</v>
      </c>
      <c r="K253" s="93">
        <v>78593.23</v>
      </c>
    </row>
    <row r="254" spans="3:11" x14ac:dyDescent="0.2">
      <c r="C254" s="96" t="s">
        <v>6991</v>
      </c>
      <c r="D254" s="95">
        <v>44232</v>
      </c>
      <c r="E254" s="94" t="s">
        <v>6990</v>
      </c>
      <c r="I254" s="93">
        <v>10.210000000000001</v>
      </c>
      <c r="K254" s="93">
        <v>78603.44</v>
      </c>
    </row>
    <row r="255" spans="3:11" x14ac:dyDescent="0.2">
      <c r="C255" s="96" t="s">
        <v>6989</v>
      </c>
      <c r="D255" s="95">
        <v>44232</v>
      </c>
      <c r="E255" s="94" t="s">
        <v>6988</v>
      </c>
      <c r="I255" s="93">
        <v>3.12</v>
      </c>
      <c r="K255" s="93">
        <v>78606.559999999998</v>
      </c>
    </row>
    <row r="256" spans="3:11" x14ac:dyDescent="0.2">
      <c r="C256" s="96" t="s">
        <v>6987</v>
      </c>
      <c r="D256" s="95">
        <v>44232</v>
      </c>
      <c r="E256" s="94" t="s">
        <v>6986</v>
      </c>
      <c r="I256" s="93">
        <v>30.6</v>
      </c>
      <c r="K256" s="93">
        <v>78637.16</v>
      </c>
    </row>
    <row r="257" spans="3:11" x14ac:dyDescent="0.2">
      <c r="C257" s="96" t="s">
        <v>6985</v>
      </c>
      <c r="D257" s="95">
        <v>44232</v>
      </c>
      <c r="E257" s="94" t="s">
        <v>6984</v>
      </c>
      <c r="I257" s="93">
        <v>16.760000000000002</v>
      </c>
      <c r="K257" s="93">
        <v>78653.919999999998</v>
      </c>
    </row>
    <row r="258" spans="3:11" x14ac:dyDescent="0.2">
      <c r="C258" s="96" t="s">
        <v>6983</v>
      </c>
      <c r="D258" s="95">
        <v>44232</v>
      </c>
      <c r="E258" s="94" t="s">
        <v>6982</v>
      </c>
      <c r="I258" s="93">
        <v>3.57</v>
      </c>
      <c r="K258" s="93">
        <v>78657.490000000005</v>
      </c>
    </row>
    <row r="259" spans="3:11" x14ac:dyDescent="0.2">
      <c r="C259" s="96" t="s">
        <v>6981</v>
      </c>
      <c r="D259" s="95">
        <v>44232</v>
      </c>
      <c r="E259" s="94" t="s">
        <v>6980</v>
      </c>
      <c r="I259" s="93">
        <v>1.8</v>
      </c>
      <c r="K259" s="93">
        <v>78659.289999999994</v>
      </c>
    </row>
    <row r="260" spans="3:11" x14ac:dyDescent="0.2">
      <c r="C260" s="96" t="s">
        <v>6979</v>
      </c>
      <c r="D260" s="95">
        <v>44232</v>
      </c>
      <c r="E260" s="94" t="s">
        <v>6978</v>
      </c>
      <c r="I260" s="93">
        <v>2.3199999999999998</v>
      </c>
      <c r="K260" s="93">
        <v>78661.61</v>
      </c>
    </row>
    <row r="261" spans="3:11" x14ac:dyDescent="0.2">
      <c r="C261" s="96" t="s">
        <v>6977</v>
      </c>
      <c r="D261" s="95">
        <v>44232</v>
      </c>
      <c r="E261" s="94" t="s">
        <v>6976</v>
      </c>
      <c r="I261" s="93">
        <v>1.68</v>
      </c>
      <c r="K261" s="93">
        <v>78663.289999999994</v>
      </c>
    </row>
    <row r="262" spans="3:11" x14ac:dyDescent="0.2">
      <c r="C262" s="96" t="s">
        <v>6975</v>
      </c>
      <c r="D262" s="95">
        <v>44232</v>
      </c>
      <c r="E262" s="94" t="s">
        <v>6974</v>
      </c>
      <c r="I262" s="93">
        <v>7.82</v>
      </c>
      <c r="K262" s="93">
        <v>78671.11</v>
      </c>
    </row>
    <row r="263" spans="3:11" x14ac:dyDescent="0.2">
      <c r="C263" s="96" t="s">
        <v>6973</v>
      </c>
      <c r="D263" s="95">
        <v>44232</v>
      </c>
      <c r="E263" s="94" t="s">
        <v>6972</v>
      </c>
      <c r="I263" s="93">
        <v>10.84</v>
      </c>
      <c r="K263" s="93">
        <v>78681.95</v>
      </c>
    </row>
    <row r="264" spans="3:11" x14ac:dyDescent="0.2">
      <c r="C264" s="96" t="s">
        <v>6971</v>
      </c>
      <c r="D264" s="95">
        <v>44233</v>
      </c>
      <c r="E264" s="94" t="s">
        <v>6970</v>
      </c>
      <c r="I264" s="93">
        <v>2.42</v>
      </c>
      <c r="K264" s="93">
        <v>78684.37</v>
      </c>
    </row>
    <row r="265" spans="3:11" x14ac:dyDescent="0.2">
      <c r="C265" s="96" t="s">
        <v>6969</v>
      </c>
      <c r="D265" s="95">
        <v>44233</v>
      </c>
      <c r="E265" s="94" t="s">
        <v>6968</v>
      </c>
      <c r="I265" s="93">
        <v>10.75</v>
      </c>
      <c r="K265" s="93">
        <v>78695.12</v>
      </c>
    </row>
    <row r="266" spans="3:11" x14ac:dyDescent="0.2">
      <c r="C266" s="96" t="s">
        <v>6967</v>
      </c>
      <c r="D266" s="95">
        <v>44233</v>
      </c>
      <c r="E266" s="94" t="s">
        <v>6966</v>
      </c>
      <c r="I266" s="93">
        <v>11.08</v>
      </c>
      <c r="K266" s="93">
        <v>78706.2</v>
      </c>
    </row>
    <row r="267" spans="3:11" x14ac:dyDescent="0.2">
      <c r="C267" s="96" t="s">
        <v>6965</v>
      </c>
      <c r="D267" s="95">
        <v>44233</v>
      </c>
      <c r="E267" s="94" t="s">
        <v>6964</v>
      </c>
      <c r="I267" s="93">
        <v>33.799999999999997</v>
      </c>
      <c r="K267" s="93">
        <v>78740</v>
      </c>
    </row>
    <row r="268" spans="3:11" x14ac:dyDescent="0.2">
      <c r="C268" s="96" t="s">
        <v>6963</v>
      </c>
      <c r="D268" s="95">
        <v>44233</v>
      </c>
      <c r="E268" s="94" t="s">
        <v>6962</v>
      </c>
      <c r="I268" s="93">
        <v>8.23</v>
      </c>
      <c r="K268" s="93">
        <v>78748.23</v>
      </c>
    </row>
    <row r="269" spans="3:11" x14ac:dyDescent="0.2">
      <c r="C269" s="96" t="s">
        <v>6961</v>
      </c>
      <c r="D269" s="95">
        <v>44233</v>
      </c>
      <c r="E269" s="94" t="s">
        <v>6960</v>
      </c>
      <c r="I269" s="93">
        <v>26.81</v>
      </c>
      <c r="K269" s="93">
        <v>78775.039999999994</v>
      </c>
    </row>
    <row r="270" spans="3:11" x14ac:dyDescent="0.2">
      <c r="C270" s="96" t="s">
        <v>6959</v>
      </c>
      <c r="D270" s="95">
        <v>44233</v>
      </c>
      <c r="E270" s="94" t="s">
        <v>6958</v>
      </c>
      <c r="I270" s="93">
        <v>4.12</v>
      </c>
      <c r="K270" s="93">
        <v>78779.16</v>
      </c>
    </row>
    <row r="271" spans="3:11" x14ac:dyDescent="0.2">
      <c r="C271" s="96" t="s">
        <v>6957</v>
      </c>
      <c r="D271" s="95">
        <v>44233</v>
      </c>
      <c r="E271" s="94" t="s">
        <v>6956</v>
      </c>
      <c r="I271" s="93">
        <v>5.57</v>
      </c>
      <c r="K271" s="93">
        <v>78784.73</v>
      </c>
    </row>
    <row r="272" spans="3:11" x14ac:dyDescent="0.2">
      <c r="C272" s="96" t="s">
        <v>6955</v>
      </c>
      <c r="D272" s="95">
        <v>44233</v>
      </c>
      <c r="E272" s="94" t="s">
        <v>6954</v>
      </c>
      <c r="I272" s="93">
        <v>1.68</v>
      </c>
      <c r="K272" s="93">
        <v>78786.41</v>
      </c>
    </row>
    <row r="273" spans="3:11" x14ac:dyDescent="0.2">
      <c r="C273" s="96" t="s">
        <v>6953</v>
      </c>
      <c r="D273" s="95">
        <v>44234</v>
      </c>
      <c r="E273" s="94" t="s">
        <v>6952</v>
      </c>
      <c r="I273" s="93">
        <v>3</v>
      </c>
      <c r="K273" s="93">
        <v>78789.41</v>
      </c>
    </row>
    <row r="274" spans="3:11" x14ac:dyDescent="0.2">
      <c r="C274" s="96" t="s">
        <v>6951</v>
      </c>
      <c r="D274" s="95">
        <v>44234</v>
      </c>
      <c r="E274" s="94" t="s">
        <v>6950</v>
      </c>
      <c r="I274" s="93">
        <v>4.33</v>
      </c>
      <c r="K274" s="93">
        <v>78793.740000000005</v>
      </c>
    </row>
    <row r="275" spans="3:11" x14ac:dyDescent="0.2">
      <c r="C275" s="96" t="s">
        <v>6949</v>
      </c>
      <c r="D275" s="95">
        <v>44234</v>
      </c>
      <c r="E275" s="94" t="s">
        <v>6948</v>
      </c>
      <c r="I275" s="93">
        <v>11.52</v>
      </c>
      <c r="K275" s="93">
        <v>78805.259999999995</v>
      </c>
    </row>
    <row r="276" spans="3:11" x14ac:dyDescent="0.2">
      <c r="C276" s="96" t="s">
        <v>6947</v>
      </c>
      <c r="D276" s="95">
        <v>44234</v>
      </c>
      <c r="E276" s="94" t="s">
        <v>6946</v>
      </c>
      <c r="I276" s="93">
        <v>3.86</v>
      </c>
      <c r="K276" s="93">
        <v>78809.119999999995</v>
      </c>
    </row>
    <row r="277" spans="3:11" x14ac:dyDescent="0.2">
      <c r="C277" s="96" t="s">
        <v>6945</v>
      </c>
      <c r="D277" s="95">
        <v>44234</v>
      </c>
      <c r="E277" s="94" t="s">
        <v>6944</v>
      </c>
      <c r="I277" s="93">
        <v>0.86</v>
      </c>
      <c r="K277" s="93">
        <v>78809.98</v>
      </c>
    </row>
    <row r="278" spans="3:11" x14ac:dyDescent="0.2">
      <c r="C278" s="96" t="s">
        <v>6943</v>
      </c>
      <c r="D278" s="95">
        <v>44234</v>
      </c>
      <c r="E278" s="94" t="s">
        <v>6942</v>
      </c>
      <c r="I278" s="93">
        <v>8.4</v>
      </c>
      <c r="K278" s="93">
        <v>78818.38</v>
      </c>
    </row>
    <row r="279" spans="3:11" x14ac:dyDescent="0.2">
      <c r="C279" s="96" t="s">
        <v>6941</v>
      </c>
      <c r="D279" s="95">
        <v>44234</v>
      </c>
      <c r="E279" s="94" t="s">
        <v>6940</v>
      </c>
      <c r="I279" s="93">
        <v>3.75</v>
      </c>
      <c r="K279" s="93">
        <v>78822.13</v>
      </c>
    </row>
    <row r="280" spans="3:11" x14ac:dyDescent="0.2">
      <c r="C280" s="96" t="s">
        <v>6939</v>
      </c>
      <c r="D280" s="95">
        <v>44235</v>
      </c>
      <c r="E280" s="94" t="s">
        <v>6938</v>
      </c>
      <c r="I280" s="93">
        <v>1.96</v>
      </c>
      <c r="K280" s="93">
        <v>78824.09</v>
      </c>
    </row>
    <row r="281" spans="3:11" x14ac:dyDescent="0.2">
      <c r="C281" s="96" t="s">
        <v>6937</v>
      </c>
      <c r="D281" s="95">
        <v>44235</v>
      </c>
      <c r="E281" s="94" t="s">
        <v>6936</v>
      </c>
      <c r="I281" s="93">
        <v>8.3800000000000008</v>
      </c>
      <c r="K281" s="93">
        <v>78832.47</v>
      </c>
    </row>
    <row r="282" spans="3:11" x14ac:dyDescent="0.2">
      <c r="C282" s="96" t="s">
        <v>6935</v>
      </c>
      <c r="D282" s="95">
        <v>44235</v>
      </c>
      <c r="E282" s="94" t="s">
        <v>6934</v>
      </c>
      <c r="I282" s="93">
        <v>1.68</v>
      </c>
      <c r="K282" s="93">
        <v>78834.149999999994</v>
      </c>
    </row>
    <row r="283" spans="3:11" x14ac:dyDescent="0.2">
      <c r="C283" s="96" t="s">
        <v>6933</v>
      </c>
      <c r="D283" s="95">
        <v>44235</v>
      </c>
      <c r="E283" s="94" t="s">
        <v>6932</v>
      </c>
      <c r="I283" s="93">
        <v>3.36</v>
      </c>
      <c r="K283" s="93">
        <v>78837.509999999995</v>
      </c>
    </row>
    <row r="284" spans="3:11" x14ac:dyDescent="0.2">
      <c r="C284" s="96" t="s">
        <v>6931</v>
      </c>
      <c r="D284" s="95">
        <v>44235</v>
      </c>
      <c r="E284" s="94" t="s">
        <v>6930</v>
      </c>
      <c r="I284" s="93">
        <v>6.42</v>
      </c>
      <c r="K284" s="93">
        <v>78843.929999999993</v>
      </c>
    </row>
    <row r="285" spans="3:11" x14ac:dyDescent="0.2">
      <c r="C285" s="96" t="s">
        <v>6929</v>
      </c>
      <c r="D285" s="95">
        <v>44235</v>
      </c>
      <c r="E285" s="94" t="s">
        <v>6928</v>
      </c>
      <c r="I285" s="93">
        <v>1.78</v>
      </c>
      <c r="K285" s="93">
        <v>78845.710000000006</v>
      </c>
    </row>
    <row r="286" spans="3:11" x14ac:dyDescent="0.2">
      <c r="C286" s="96" t="s">
        <v>6927</v>
      </c>
      <c r="D286" s="95">
        <v>44235</v>
      </c>
      <c r="E286" s="94" t="s">
        <v>6926</v>
      </c>
      <c r="I286" s="93">
        <v>11.47</v>
      </c>
      <c r="K286" s="93">
        <v>78857.179999999993</v>
      </c>
    </row>
    <row r="287" spans="3:11" x14ac:dyDescent="0.2">
      <c r="C287" s="96" t="s">
        <v>6925</v>
      </c>
      <c r="D287" s="95">
        <v>44235</v>
      </c>
      <c r="E287" s="94" t="s">
        <v>6924</v>
      </c>
      <c r="I287" s="93">
        <v>17.329999999999998</v>
      </c>
      <c r="K287" s="93">
        <v>78874.509999999995</v>
      </c>
    </row>
    <row r="288" spans="3:11" x14ac:dyDescent="0.2">
      <c r="C288" s="96" t="s">
        <v>6923</v>
      </c>
      <c r="D288" s="95">
        <v>44235</v>
      </c>
      <c r="E288" s="94" t="s">
        <v>6922</v>
      </c>
      <c r="I288" s="93">
        <v>1.68</v>
      </c>
      <c r="K288" s="93">
        <v>78876.19</v>
      </c>
    </row>
    <row r="289" spans="3:11" x14ac:dyDescent="0.2">
      <c r="C289" s="96" t="s">
        <v>6921</v>
      </c>
      <c r="D289" s="95">
        <v>44235</v>
      </c>
      <c r="E289" s="94" t="s">
        <v>6920</v>
      </c>
      <c r="I289" s="93">
        <v>50.28</v>
      </c>
      <c r="K289" s="93">
        <v>78926.47</v>
      </c>
    </row>
    <row r="290" spans="3:11" x14ac:dyDescent="0.2">
      <c r="C290" s="96" t="s">
        <v>6919</v>
      </c>
      <c r="D290" s="95">
        <v>44235</v>
      </c>
      <c r="E290" s="94" t="s">
        <v>6918</v>
      </c>
      <c r="I290" s="93">
        <v>1.98</v>
      </c>
      <c r="K290" s="93">
        <v>78928.45</v>
      </c>
    </row>
    <row r="291" spans="3:11" x14ac:dyDescent="0.2">
      <c r="C291" s="96" t="s">
        <v>6917</v>
      </c>
      <c r="D291" s="95">
        <v>44235</v>
      </c>
      <c r="E291" s="94" t="s">
        <v>6916</v>
      </c>
      <c r="I291" s="93">
        <v>3.66</v>
      </c>
      <c r="K291" s="93">
        <v>78932.11</v>
      </c>
    </row>
    <row r="292" spans="3:11" x14ac:dyDescent="0.2">
      <c r="C292" s="96" t="s">
        <v>6915</v>
      </c>
      <c r="D292" s="95">
        <v>44235</v>
      </c>
      <c r="E292" s="94" t="s">
        <v>6914</v>
      </c>
      <c r="I292" s="93">
        <v>5.1100000000000003</v>
      </c>
      <c r="K292" s="93">
        <v>78937.22</v>
      </c>
    </row>
    <row r="293" spans="3:11" x14ac:dyDescent="0.2">
      <c r="C293" s="96" t="s">
        <v>6913</v>
      </c>
      <c r="D293" s="95">
        <v>44235</v>
      </c>
      <c r="E293" s="94" t="s">
        <v>6912</v>
      </c>
      <c r="I293" s="93">
        <v>1.85</v>
      </c>
      <c r="K293" s="93">
        <v>78939.070000000007</v>
      </c>
    </row>
    <row r="294" spans="3:11" x14ac:dyDescent="0.2">
      <c r="C294" s="96" t="s">
        <v>6911</v>
      </c>
      <c r="D294" s="95">
        <v>44235</v>
      </c>
      <c r="E294" s="94" t="s">
        <v>6910</v>
      </c>
      <c r="I294" s="93">
        <v>2.54</v>
      </c>
      <c r="K294" s="93">
        <v>78941.61</v>
      </c>
    </row>
    <row r="295" spans="3:11" x14ac:dyDescent="0.2">
      <c r="C295" s="96" t="s">
        <v>6909</v>
      </c>
      <c r="D295" s="95">
        <v>44235</v>
      </c>
      <c r="E295" s="94" t="s">
        <v>6908</v>
      </c>
      <c r="I295" s="93">
        <v>1.86</v>
      </c>
      <c r="K295" s="93">
        <v>78943.47</v>
      </c>
    </row>
    <row r="296" spans="3:11" x14ac:dyDescent="0.2">
      <c r="C296" s="96" t="s">
        <v>6907</v>
      </c>
      <c r="D296" s="95">
        <v>44235</v>
      </c>
      <c r="E296" s="94" t="s">
        <v>6906</v>
      </c>
      <c r="I296" s="93">
        <v>5.82</v>
      </c>
      <c r="K296" s="93">
        <v>78949.289999999994</v>
      </c>
    </row>
    <row r="297" spans="3:11" x14ac:dyDescent="0.2">
      <c r="C297" s="96" t="s">
        <v>6905</v>
      </c>
      <c r="D297" s="95">
        <v>44235</v>
      </c>
      <c r="E297" s="94" t="s">
        <v>6904</v>
      </c>
      <c r="I297" s="93">
        <v>1.94</v>
      </c>
      <c r="K297" s="93">
        <v>78951.23</v>
      </c>
    </row>
    <row r="298" spans="3:11" x14ac:dyDescent="0.2">
      <c r="C298" s="96" t="s">
        <v>6903</v>
      </c>
      <c r="D298" s="95">
        <v>44235</v>
      </c>
      <c r="E298" s="94" t="s">
        <v>6902</v>
      </c>
      <c r="I298" s="93">
        <v>0.65</v>
      </c>
      <c r="K298" s="93">
        <v>78951.88</v>
      </c>
    </row>
    <row r="299" spans="3:11" x14ac:dyDescent="0.2">
      <c r="C299" s="96" t="s">
        <v>6901</v>
      </c>
      <c r="D299" s="95">
        <v>44235</v>
      </c>
      <c r="E299" s="94" t="s">
        <v>6900</v>
      </c>
      <c r="I299" s="93">
        <v>0.17</v>
      </c>
      <c r="K299" s="93">
        <v>78952.05</v>
      </c>
    </row>
    <row r="300" spans="3:11" x14ac:dyDescent="0.2">
      <c r="C300" s="96" t="s">
        <v>6899</v>
      </c>
      <c r="D300" s="95">
        <v>44235</v>
      </c>
      <c r="E300" s="94" t="s">
        <v>6898</v>
      </c>
      <c r="I300" s="93">
        <v>3.36</v>
      </c>
      <c r="K300" s="93">
        <v>78955.41</v>
      </c>
    </row>
    <row r="301" spans="3:11" x14ac:dyDescent="0.2">
      <c r="C301" s="96" t="s">
        <v>6897</v>
      </c>
      <c r="D301" s="95">
        <v>44235</v>
      </c>
      <c r="E301" s="94" t="s">
        <v>6896</v>
      </c>
      <c r="I301" s="93">
        <v>2.13</v>
      </c>
      <c r="K301" s="93">
        <v>78957.539999999994</v>
      </c>
    </row>
    <row r="302" spans="3:11" x14ac:dyDescent="0.2">
      <c r="C302" s="96" t="s">
        <v>6895</v>
      </c>
      <c r="D302" s="95">
        <v>44235</v>
      </c>
      <c r="E302" s="94" t="s">
        <v>6894</v>
      </c>
      <c r="I302" s="93">
        <v>10.73</v>
      </c>
      <c r="K302" s="93">
        <v>78968.27</v>
      </c>
    </row>
    <row r="303" spans="3:11" x14ac:dyDescent="0.2">
      <c r="C303" s="96" t="s">
        <v>6893</v>
      </c>
      <c r="D303" s="95">
        <v>44235</v>
      </c>
      <c r="E303" s="94" t="s">
        <v>6892</v>
      </c>
      <c r="I303" s="93">
        <v>4.1900000000000004</v>
      </c>
      <c r="K303" s="93">
        <v>78972.460000000006</v>
      </c>
    </row>
    <row r="304" spans="3:11" x14ac:dyDescent="0.2">
      <c r="C304" s="96" t="s">
        <v>6891</v>
      </c>
      <c r="D304" s="95">
        <v>44235</v>
      </c>
      <c r="E304" s="94" t="s">
        <v>6890</v>
      </c>
      <c r="I304" s="93">
        <v>7.62</v>
      </c>
      <c r="K304" s="93">
        <v>78980.08</v>
      </c>
    </row>
    <row r="305" spans="3:11" x14ac:dyDescent="0.2">
      <c r="C305" s="96" t="s">
        <v>6889</v>
      </c>
      <c r="D305" s="95">
        <v>44235</v>
      </c>
      <c r="E305" s="94" t="s">
        <v>6888</v>
      </c>
      <c r="I305" s="93">
        <v>5.3</v>
      </c>
      <c r="K305" s="93">
        <v>78985.38</v>
      </c>
    </row>
    <row r="306" spans="3:11" x14ac:dyDescent="0.2">
      <c r="C306" s="96" t="s">
        <v>6887</v>
      </c>
      <c r="D306" s="95">
        <v>44235</v>
      </c>
      <c r="E306" s="94" t="s">
        <v>6886</v>
      </c>
      <c r="I306" s="93">
        <v>7</v>
      </c>
      <c r="K306" s="93">
        <v>78992.38</v>
      </c>
    </row>
    <row r="307" spans="3:11" x14ac:dyDescent="0.2">
      <c r="C307" s="96" t="s">
        <v>6885</v>
      </c>
      <c r="D307" s="95">
        <v>44235</v>
      </c>
      <c r="E307" s="94" t="s">
        <v>6884</v>
      </c>
      <c r="I307" s="93">
        <v>5.7</v>
      </c>
      <c r="K307" s="93">
        <v>78998.080000000002</v>
      </c>
    </row>
    <row r="308" spans="3:11" x14ac:dyDescent="0.2">
      <c r="C308" s="96" t="s">
        <v>6883</v>
      </c>
      <c r="D308" s="95">
        <v>44235</v>
      </c>
      <c r="E308" s="94" t="s">
        <v>6882</v>
      </c>
      <c r="I308" s="93">
        <v>7.86</v>
      </c>
      <c r="K308" s="93">
        <v>79005.94</v>
      </c>
    </row>
    <row r="309" spans="3:11" x14ac:dyDescent="0.2">
      <c r="C309" s="96" t="s">
        <v>6881</v>
      </c>
      <c r="D309" s="95">
        <v>44235</v>
      </c>
      <c r="E309" s="94" t="s">
        <v>6880</v>
      </c>
      <c r="I309" s="93">
        <v>6.09</v>
      </c>
      <c r="K309" s="93">
        <v>79012.03</v>
      </c>
    </row>
    <row r="310" spans="3:11" x14ac:dyDescent="0.2">
      <c r="C310" s="96" t="s">
        <v>6879</v>
      </c>
      <c r="D310" s="95">
        <v>44235</v>
      </c>
      <c r="E310" s="94" t="s">
        <v>6878</v>
      </c>
      <c r="I310" s="93">
        <v>5.64</v>
      </c>
      <c r="K310" s="93">
        <v>79017.67</v>
      </c>
    </row>
    <row r="311" spans="3:11" x14ac:dyDescent="0.2">
      <c r="C311" s="96" t="s">
        <v>6877</v>
      </c>
      <c r="D311" s="95">
        <v>44235</v>
      </c>
      <c r="E311" s="94" t="s">
        <v>6876</v>
      </c>
      <c r="I311" s="93">
        <v>2.16</v>
      </c>
      <c r="K311" s="93">
        <v>79019.83</v>
      </c>
    </row>
    <row r="312" spans="3:11" x14ac:dyDescent="0.2">
      <c r="C312" s="96" t="s">
        <v>6875</v>
      </c>
      <c r="D312" s="95">
        <v>44235</v>
      </c>
      <c r="E312" s="94" t="s">
        <v>6874</v>
      </c>
      <c r="I312" s="93">
        <v>5.87</v>
      </c>
      <c r="K312" s="93">
        <v>79025.7</v>
      </c>
    </row>
    <row r="313" spans="3:11" x14ac:dyDescent="0.2">
      <c r="C313" s="96" t="s">
        <v>6873</v>
      </c>
      <c r="D313" s="95">
        <v>44235</v>
      </c>
      <c r="E313" s="94" t="s">
        <v>6872</v>
      </c>
      <c r="I313" s="93">
        <v>1.68</v>
      </c>
      <c r="K313" s="93">
        <v>79027.38</v>
      </c>
    </row>
    <row r="314" spans="3:11" x14ac:dyDescent="0.2">
      <c r="C314" s="96" t="s">
        <v>6871</v>
      </c>
      <c r="D314" s="95">
        <v>44235</v>
      </c>
      <c r="E314" s="94" t="s">
        <v>6870</v>
      </c>
      <c r="I314" s="93">
        <v>4.0999999999999996</v>
      </c>
      <c r="K314" s="93">
        <v>79031.48</v>
      </c>
    </row>
    <row r="315" spans="3:11" x14ac:dyDescent="0.2">
      <c r="C315" s="96" t="s">
        <v>6869</v>
      </c>
      <c r="D315" s="95">
        <v>44235</v>
      </c>
      <c r="E315" s="94" t="s">
        <v>6868</v>
      </c>
      <c r="I315" s="93">
        <v>2.73</v>
      </c>
      <c r="K315" s="93">
        <v>79034.210000000006</v>
      </c>
    </row>
    <row r="316" spans="3:11" x14ac:dyDescent="0.2">
      <c r="C316" s="96" t="s">
        <v>6867</v>
      </c>
      <c r="D316" s="95">
        <v>44235</v>
      </c>
      <c r="E316" s="94" t="s">
        <v>6866</v>
      </c>
      <c r="I316" s="93">
        <v>6.34</v>
      </c>
      <c r="K316" s="93">
        <v>79040.55</v>
      </c>
    </row>
    <row r="317" spans="3:11" x14ac:dyDescent="0.2">
      <c r="C317" s="96" t="s">
        <v>6865</v>
      </c>
      <c r="D317" s="95">
        <v>44235</v>
      </c>
      <c r="E317" s="94" t="s">
        <v>6864</v>
      </c>
      <c r="I317" s="93">
        <v>16.760000000000002</v>
      </c>
      <c r="K317" s="93">
        <v>79057.31</v>
      </c>
    </row>
    <row r="318" spans="3:11" x14ac:dyDescent="0.2">
      <c r="C318" s="96" t="s">
        <v>6863</v>
      </c>
      <c r="D318" s="95">
        <v>44235</v>
      </c>
      <c r="E318" s="94" t="s">
        <v>6862</v>
      </c>
      <c r="I318" s="93">
        <v>4.1900000000000004</v>
      </c>
      <c r="K318" s="93">
        <v>79061.5</v>
      </c>
    </row>
    <row r="319" spans="3:11" x14ac:dyDescent="0.2">
      <c r="C319" s="96" t="s">
        <v>6861</v>
      </c>
      <c r="D319" s="95">
        <v>44235</v>
      </c>
      <c r="E319" s="94" t="s">
        <v>6860</v>
      </c>
      <c r="I319" s="93">
        <v>20.82</v>
      </c>
      <c r="K319" s="93">
        <v>79082.320000000007</v>
      </c>
    </row>
    <row r="320" spans="3:11" x14ac:dyDescent="0.2">
      <c r="C320" s="96" t="s">
        <v>20138</v>
      </c>
      <c r="D320" s="95">
        <v>44235</v>
      </c>
      <c r="E320" s="94" t="s">
        <v>20137</v>
      </c>
      <c r="J320" s="112">
        <v>5.32</v>
      </c>
      <c r="K320" s="93">
        <v>79077</v>
      </c>
    </row>
    <row r="321" spans="3:11" x14ac:dyDescent="0.2">
      <c r="C321" s="96" t="s">
        <v>6859</v>
      </c>
      <c r="D321" s="95">
        <v>44236</v>
      </c>
      <c r="E321" s="94" t="s">
        <v>6858</v>
      </c>
      <c r="I321" s="93">
        <v>1.94</v>
      </c>
      <c r="K321" s="93">
        <v>79078.94</v>
      </c>
    </row>
    <row r="322" spans="3:11" x14ac:dyDescent="0.2">
      <c r="C322" s="96" t="s">
        <v>6857</v>
      </c>
      <c r="D322" s="95">
        <v>44236</v>
      </c>
      <c r="E322" s="94" t="s">
        <v>6856</v>
      </c>
      <c r="I322" s="93">
        <v>4.32</v>
      </c>
      <c r="K322" s="93">
        <v>79083.259999999995</v>
      </c>
    </row>
    <row r="323" spans="3:11" x14ac:dyDescent="0.2">
      <c r="C323" s="96" t="s">
        <v>6855</v>
      </c>
      <c r="D323" s="95">
        <v>44236</v>
      </c>
      <c r="E323" s="94" t="s">
        <v>6854</v>
      </c>
      <c r="I323" s="93">
        <v>7.12</v>
      </c>
      <c r="K323" s="93">
        <v>79090.38</v>
      </c>
    </row>
    <row r="324" spans="3:11" x14ac:dyDescent="0.2">
      <c r="C324" s="96" t="s">
        <v>6853</v>
      </c>
      <c r="D324" s="95">
        <v>44236</v>
      </c>
      <c r="E324" s="94" t="s">
        <v>6852</v>
      </c>
      <c r="I324" s="93">
        <v>7.37</v>
      </c>
      <c r="K324" s="93">
        <v>79097.75</v>
      </c>
    </row>
    <row r="325" spans="3:11" x14ac:dyDescent="0.2">
      <c r="C325" s="96" t="s">
        <v>6851</v>
      </c>
      <c r="D325" s="95">
        <v>44236</v>
      </c>
      <c r="E325" s="94" t="s">
        <v>6850</v>
      </c>
      <c r="I325" s="93">
        <v>4.8899999999999997</v>
      </c>
      <c r="K325" s="93">
        <v>79102.64</v>
      </c>
    </row>
    <row r="326" spans="3:11" x14ac:dyDescent="0.2">
      <c r="C326" s="96" t="s">
        <v>6849</v>
      </c>
      <c r="D326" s="95">
        <v>44236</v>
      </c>
      <c r="E326" s="94" t="s">
        <v>6848</v>
      </c>
      <c r="I326" s="93">
        <v>7.89</v>
      </c>
      <c r="K326" s="93">
        <v>79110.53</v>
      </c>
    </row>
    <row r="327" spans="3:11" x14ac:dyDescent="0.2">
      <c r="C327" s="96" t="s">
        <v>6847</v>
      </c>
      <c r="D327" s="95">
        <v>44236</v>
      </c>
      <c r="E327" s="94" t="s">
        <v>6846</v>
      </c>
      <c r="I327" s="93">
        <v>3.55</v>
      </c>
      <c r="K327" s="93">
        <v>79114.080000000002</v>
      </c>
    </row>
    <row r="328" spans="3:11" x14ac:dyDescent="0.2">
      <c r="C328" s="96" t="s">
        <v>6845</v>
      </c>
      <c r="D328" s="95">
        <v>44236</v>
      </c>
      <c r="E328" s="94" t="s">
        <v>6844</v>
      </c>
      <c r="I328" s="93">
        <v>5.92</v>
      </c>
      <c r="K328" s="93">
        <v>79120</v>
      </c>
    </row>
    <row r="329" spans="3:11" x14ac:dyDescent="0.2">
      <c r="C329" s="96" t="s">
        <v>6843</v>
      </c>
      <c r="D329" s="95">
        <v>44236</v>
      </c>
      <c r="E329" s="94" t="s">
        <v>6842</v>
      </c>
      <c r="I329" s="93">
        <v>8.26</v>
      </c>
      <c r="K329" s="93">
        <v>79128.259999999995</v>
      </c>
    </row>
    <row r="330" spans="3:11" x14ac:dyDescent="0.2">
      <c r="C330" s="96" t="s">
        <v>6841</v>
      </c>
      <c r="D330" s="95">
        <v>44236</v>
      </c>
      <c r="E330" s="94" t="s">
        <v>6840</v>
      </c>
      <c r="I330" s="93">
        <v>6.49</v>
      </c>
      <c r="K330" s="93">
        <v>79134.75</v>
      </c>
    </row>
    <row r="331" spans="3:11" x14ac:dyDescent="0.2">
      <c r="C331" s="96" t="s">
        <v>6839</v>
      </c>
      <c r="D331" s="95">
        <v>44236</v>
      </c>
      <c r="E331" s="94" t="s">
        <v>6838</v>
      </c>
      <c r="I331" s="93">
        <v>7.38</v>
      </c>
      <c r="K331" s="93">
        <v>79142.13</v>
      </c>
    </row>
    <row r="332" spans="3:11" x14ac:dyDescent="0.2">
      <c r="C332" s="96" t="s">
        <v>6837</v>
      </c>
      <c r="D332" s="95">
        <v>44236</v>
      </c>
      <c r="E332" s="94" t="s">
        <v>6836</v>
      </c>
      <c r="I332" s="93">
        <v>5.04</v>
      </c>
      <c r="K332" s="93">
        <v>79147.17</v>
      </c>
    </row>
    <row r="333" spans="3:11" x14ac:dyDescent="0.2">
      <c r="C333" s="96" t="s">
        <v>6835</v>
      </c>
      <c r="D333" s="95">
        <v>44236</v>
      </c>
      <c r="E333" s="94" t="s">
        <v>6834</v>
      </c>
      <c r="I333" s="93">
        <v>14.84</v>
      </c>
      <c r="K333" s="93">
        <v>79162.009999999995</v>
      </c>
    </row>
    <row r="334" spans="3:11" x14ac:dyDescent="0.2">
      <c r="C334" s="96" t="s">
        <v>6833</v>
      </c>
      <c r="D334" s="95">
        <v>44236</v>
      </c>
      <c r="E334" s="94" t="s">
        <v>6832</v>
      </c>
      <c r="I334" s="93">
        <v>2.21</v>
      </c>
      <c r="K334" s="93">
        <v>79164.22</v>
      </c>
    </row>
    <row r="335" spans="3:11" x14ac:dyDescent="0.2">
      <c r="C335" s="96" t="s">
        <v>6831</v>
      </c>
      <c r="D335" s="95">
        <v>44236</v>
      </c>
      <c r="E335" s="94" t="s">
        <v>6830</v>
      </c>
      <c r="I335" s="93">
        <v>1.87</v>
      </c>
      <c r="K335" s="93">
        <v>79166.09</v>
      </c>
    </row>
    <row r="336" spans="3:11" x14ac:dyDescent="0.2">
      <c r="C336" s="96" t="s">
        <v>6829</v>
      </c>
      <c r="D336" s="95">
        <v>44236</v>
      </c>
      <c r="E336" s="94" t="s">
        <v>6828</v>
      </c>
      <c r="I336" s="93">
        <v>11.22</v>
      </c>
      <c r="K336" s="93">
        <v>79177.31</v>
      </c>
    </row>
    <row r="337" spans="3:11" x14ac:dyDescent="0.2">
      <c r="C337" s="96" t="s">
        <v>6827</v>
      </c>
      <c r="D337" s="95">
        <v>44236</v>
      </c>
      <c r="E337" s="94" t="s">
        <v>6826</v>
      </c>
      <c r="I337" s="93">
        <v>9.99</v>
      </c>
      <c r="K337" s="93">
        <v>79187.3</v>
      </c>
    </row>
    <row r="338" spans="3:11" x14ac:dyDescent="0.2">
      <c r="C338" s="96" t="s">
        <v>6825</v>
      </c>
      <c r="D338" s="95">
        <v>44236</v>
      </c>
      <c r="E338" s="94" t="s">
        <v>6824</v>
      </c>
      <c r="I338" s="93">
        <v>15.3</v>
      </c>
      <c r="K338" s="93">
        <v>79202.600000000006</v>
      </c>
    </row>
    <row r="339" spans="3:11" x14ac:dyDescent="0.2">
      <c r="C339" s="96" t="s">
        <v>6823</v>
      </c>
      <c r="D339" s="95">
        <v>44236</v>
      </c>
      <c r="E339" s="94" t="s">
        <v>6822</v>
      </c>
      <c r="I339" s="93">
        <v>1.8</v>
      </c>
      <c r="K339" s="93">
        <v>79204.399999999994</v>
      </c>
    </row>
    <row r="340" spans="3:11" x14ac:dyDescent="0.2">
      <c r="C340" s="96" t="s">
        <v>6821</v>
      </c>
      <c r="D340" s="95">
        <v>44236</v>
      </c>
      <c r="E340" s="94" t="s">
        <v>6820</v>
      </c>
      <c r="I340" s="93">
        <v>9.2799999999999994</v>
      </c>
      <c r="K340" s="93">
        <v>79213.679999999993</v>
      </c>
    </row>
    <row r="341" spans="3:11" x14ac:dyDescent="0.2">
      <c r="C341" s="96" t="s">
        <v>6819</v>
      </c>
      <c r="D341" s="95">
        <v>44236</v>
      </c>
      <c r="E341" s="94" t="s">
        <v>6818</v>
      </c>
      <c r="I341" s="93">
        <v>28.65</v>
      </c>
      <c r="K341" s="93">
        <v>79242.33</v>
      </c>
    </row>
    <row r="342" spans="3:11" x14ac:dyDescent="0.2">
      <c r="C342" s="96" t="s">
        <v>6817</v>
      </c>
      <c r="D342" s="95">
        <v>44236</v>
      </c>
      <c r="E342" s="94" t="s">
        <v>6816</v>
      </c>
      <c r="I342" s="93">
        <v>3.18</v>
      </c>
      <c r="K342" s="93">
        <v>79245.509999999995</v>
      </c>
    </row>
    <row r="343" spans="3:11" x14ac:dyDescent="0.2">
      <c r="C343" s="96" t="s">
        <v>6815</v>
      </c>
      <c r="D343" s="95">
        <v>44236</v>
      </c>
      <c r="E343" s="94" t="s">
        <v>6814</v>
      </c>
      <c r="I343" s="93">
        <v>5.51</v>
      </c>
      <c r="K343" s="93">
        <v>79251.02</v>
      </c>
    </row>
    <row r="344" spans="3:11" x14ac:dyDescent="0.2">
      <c r="C344" s="96" t="s">
        <v>6813</v>
      </c>
      <c r="D344" s="95">
        <v>44236</v>
      </c>
      <c r="E344" s="94" t="s">
        <v>6812</v>
      </c>
      <c r="I344" s="93">
        <v>6.82</v>
      </c>
      <c r="K344" s="93">
        <v>79257.84</v>
      </c>
    </row>
    <row r="345" spans="3:11" x14ac:dyDescent="0.2">
      <c r="C345" s="96" t="s">
        <v>6811</v>
      </c>
      <c r="D345" s="95">
        <v>44236</v>
      </c>
      <c r="E345" s="94" t="s">
        <v>6810</v>
      </c>
      <c r="I345" s="93">
        <v>1.68</v>
      </c>
      <c r="K345" s="93">
        <v>79259.520000000004</v>
      </c>
    </row>
    <row r="346" spans="3:11" x14ac:dyDescent="0.2">
      <c r="C346" s="96" t="s">
        <v>6809</v>
      </c>
      <c r="D346" s="95">
        <v>44236</v>
      </c>
      <c r="E346" s="94" t="s">
        <v>6808</v>
      </c>
      <c r="I346" s="93">
        <v>5.88</v>
      </c>
      <c r="K346" s="93">
        <v>79265.399999999994</v>
      </c>
    </row>
    <row r="347" spans="3:11" x14ac:dyDescent="0.2">
      <c r="C347" s="96" t="s">
        <v>6807</v>
      </c>
      <c r="D347" s="95">
        <v>44236</v>
      </c>
      <c r="E347" s="94" t="s">
        <v>6806</v>
      </c>
      <c r="J347" s="112">
        <v>15.46</v>
      </c>
      <c r="K347" s="93">
        <v>79249.94</v>
      </c>
    </row>
    <row r="348" spans="3:11" x14ac:dyDescent="0.2">
      <c r="C348" s="96" t="s">
        <v>6805</v>
      </c>
      <c r="D348" s="95">
        <v>44236</v>
      </c>
      <c r="E348" s="94" t="s">
        <v>6804</v>
      </c>
      <c r="J348" s="112">
        <v>4740.49</v>
      </c>
      <c r="K348" s="93">
        <v>74509.45</v>
      </c>
    </row>
    <row r="349" spans="3:11" x14ac:dyDescent="0.2">
      <c r="C349" s="96" t="s">
        <v>6803</v>
      </c>
      <c r="D349" s="95">
        <v>44237</v>
      </c>
      <c r="E349" s="94" t="s">
        <v>6802</v>
      </c>
      <c r="I349" s="93">
        <v>10.65</v>
      </c>
      <c r="K349" s="93">
        <v>74520.100000000006</v>
      </c>
    </row>
    <row r="350" spans="3:11" x14ac:dyDescent="0.2">
      <c r="C350" s="96" t="s">
        <v>6801</v>
      </c>
      <c r="D350" s="95">
        <v>44237</v>
      </c>
      <c r="E350" s="94" t="s">
        <v>6800</v>
      </c>
      <c r="I350" s="93">
        <v>8.3800000000000008</v>
      </c>
      <c r="K350" s="93">
        <v>74528.479999999996</v>
      </c>
    </row>
    <row r="351" spans="3:11" x14ac:dyDescent="0.2">
      <c r="C351" s="96" t="s">
        <v>6799</v>
      </c>
      <c r="D351" s="95">
        <v>44237</v>
      </c>
      <c r="E351" s="94" t="s">
        <v>6798</v>
      </c>
      <c r="I351" s="93">
        <v>4</v>
      </c>
      <c r="K351" s="93">
        <v>74532.479999999996</v>
      </c>
    </row>
    <row r="352" spans="3:11" x14ac:dyDescent="0.2">
      <c r="C352" s="96" t="s">
        <v>6797</v>
      </c>
      <c r="D352" s="95">
        <v>44237</v>
      </c>
      <c r="E352" s="94" t="s">
        <v>6796</v>
      </c>
      <c r="I352" s="93">
        <v>1.68</v>
      </c>
      <c r="K352" s="93">
        <v>74534.16</v>
      </c>
    </row>
    <row r="353" spans="3:11" x14ac:dyDescent="0.2">
      <c r="C353" s="96" t="s">
        <v>6795</v>
      </c>
      <c r="D353" s="95">
        <v>44237</v>
      </c>
      <c r="E353" s="94" t="s">
        <v>6794</v>
      </c>
      <c r="I353" s="93">
        <v>3.83</v>
      </c>
      <c r="K353" s="93">
        <v>74537.990000000005</v>
      </c>
    </row>
    <row r="354" spans="3:11" x14ac:dyDescent="0.2">
      <c r="C354" s="96" t="s">
        <v>6793</v>
      </c>
      <c r="D354" s="95">
        <v>44237</v>
      </c>
      <c r="E354" s="94" t="s">
        <v>6792</v>
      </c>
      <c r="I354" s="93">
        <v>20.14</v>
      </c>
      <c r="K354" s="93">
        <v>74558.13</v>
      </c>
    </row>
    <row r="355" spans="3:11" x14ac:dyDescent="0.2">
      <c r="C355" s="96" t="s">
        <v>6791</v>
      </c>
      <c r="D355" s="95">
        <v>44237</v>
      </c>
      <c r="E355" s="94" t="s">
        <v>6790</v>
      </c>
      <c r="I355" s="93">
        <v>2.2999999999999998</v>
      </c>
      <c r="K355" s="93">
        <v>74560.429999999993</v>
      </c>
    </row>
    <row r="356" spans="3:11" x14ac:dyDescent="0.2">
      <c r="C356" s="96" t="s">
        <v>6789</v>
      </c>
      <c r="D356" s="95">
        <v>44237</v>
      </c>
      <c r="E356" s="94" t="s">
        <v>6788</v>
      </c>
      <c r="I356" s="93">
        <v>3.36</v>
      </c>
      <c r="K356" s="93">
        <v>74563.789999999994</v>
      </c>
    </row>
    <row r="357" spans="3:11" x14ac:dyDescent="0.2">
      <c r="C357" s="96" t="s">
        <v>6787</v>
      </c>
      <c r="D357" s="95">
        <v>44237</v>
      </c>
      <c r="E357" s="94" t="s">
        <v>6786</v>
      </c>
      <c r="I357" s="93">
        <v>1.68</v>
      </c>
      <c r="K357" s="93">
        <v>74565.47</v>
      </c>
    </row>
    <row r="358" spans="3:11" x14ac:dyDescent="0.2">
      <c r="C358" s="96" t="s">
        <v>6785</v>
      </c>
      <c r="D358" s="95">
        <v>44237</v>
      </c>
      <c r="E358" s="94" t="s">
        <v>6784</v>
      </c>
      <c r="I358" s="93">
        <v>3.45</v>
      </c>
      <c r="K358" s="93">
        <v>74568.92</v>
      </c>
    </row>
    <row r="359" spans="3:11" x14ac:dyDescent="0.2">
      <c r="C359" s="96" t="s">
        <v>6783</v>
      </c>
      <c r="D359" s="95">
        <v>44237</v>
      </c>
      <c r="E359" s="94" t="s">
        <v>6782</v>
      </c>
      <c r="I359" s="93">
        <v>6.72</v>
      </c>
      <c r="K359" s="93">
        <v>74575.64</v>
      </c>
    </row>
    <row r="360" spans="3:11" x14ac:dyDescent="0.2">
      <c r="C360" s="96" t="s">
        <v>6781</v>
      </c>
      <c r="D360" s="95">
        <v>44237</v>
      </c>
      <c r="E360" s="94" t="s">
        <v>6780</v>
      </c>
      <c r="I360" s="93">
        <v>5.19</v>
      </c>
      <c r="K360" s="93">
        <v>74580.83</v>
      </c>
    </row>
    <row r="361" spans="3:11" x14ac:dyDescent="0.2">
      <c r="C361" s="96" t="s">
        <v>6779</v>
      </c>
      <c r="D361" s="95">
        <v>44237</v>
      </c>
      <c r="E361" s="94" t="s">
        <v>6778</v>
      </c>
      <c r="I361" s="93">
        <v>1.76</v>
      </c>
      <c r="K361" s="93">
        <v>74582.59</v>
      </c>
    </row>
    <row r="362" spans="3:11" x14ac:dyDescent="0.2">
      <c r="C362" s="96" t="s">
        <v>6777</v>
      </c>
      <c r="D362" s="95">
        <v>44237</v>
      </c>
      <c r="E362" s="94" t="s">
        <v>6776</v>
      </c>
      <c r="I362" s="93">
        <v>24.6</v>
      </c>
      <c r="K362" s="93">
        <v>74607.19</v>
      </c>
    </row>
    <row r="363" spans="3:11" x14ac:dyDescent="0.2">
      <c r="C363" s="96" t="s">
        <v>6775</v>
      </c>
      <c r="D363" s="95">
        <v>44238</v>
      </c>
      <c r="E363" s="94" t="s">
        <v>6774</v>
      </c>
      <c r="I363" s="93">
        <v>2.09</v>
      </c>
      <c r="K363" s="93">
        <v>74609.279999999999</v>
      </c>
    </row>
    <row r="364" spans="3:11" x14ac:dyDescent="0.2">
      <c r="C364" s="96" t="s">
        <v>6773</v>
      </c>
      <c r="D364" s="95">
        <v>44238</v>
      </c>
      <c r="E364" s="94" t="s">
        <v>6772</v>
      </c>
      <c r="I364" s="93">
        <v>6.5</v>
      </c>
      <c r="K364" s="93">
        <v>74615.78</v>
      </c>
    </row>
    <row r="365" spans="3:11" x14ac:dyDescent="0.2">
      <c r="C365" s="96" t="s">
        <v>6771</v>
      </c>
      <c r="D365" s="95">
        <v>44238</v>
      </c>
      <c r="E365" s="94" t="s">
        <v>6770</v>
      </c>
      <c r="I365" s="93">
        <v>17.899999999999999</v>
      </c>
      <c r="K365" s="93">
        <v>74633.679999999993</v>
      </c>
    </row>
    <row r="366" spans="3:11" x14ac:dyDescent="0.2">
      <c r="C366" s="96" t="s">
        <v>6769</v>
      </c>
      <c r="D366" s="95">
        <v>44238</v>
      </c>
      <c r="E366" s="94" t="s">
        <v>6768</v>
      </c>
      <c r="I366" s="93">
        <v>12.14</v>
      </c>
      <c r="K366" s="93">
        <v>74645.820000000007</v>
      </c>
    </row>
    <row r="367" spans="3:11" x14ac:dyDescent="0.2">
      <c r="C367" s="96" t="s">
        <v>6767</v>
      </c>
      <c r="D367" s="95">
        <v>44238</v>
      </c>
      <c r="E367" s="94" t="s">
        <v>6766</v>
      </c>
      <c r="I367" s="93">
        <v>8.08</v>
      </c>
      <c r="K367" s="93">
        <v>74653.899999999994</v>
      </c>
    </row>
    <row r="368" spans="3:11" x14ac:dyDescent="0.2">
      <c r="C368" s="96" t="s">
        <v>6765</v>
      </c>
      <c r="D368" s="95">
        <v>44238</v>
      </c>
      <c r="E368" s="94" t="s">
        <v>6764</v>
      </c>
      <c r="I368" s="93">
        <v>2.0499999999999998</v>
      </c>
      <c r="K368" s="93">
        <v>74655.95</v>
      </c>
    </row>
    <row r="369" spans="3:11" x14ac:dyDescent="0.2">
      <c r="C369" s="96" t="s">
        <v>6763</v>
      </c>
      <c r="D369" s="95">
        <v>44238</v>
      </c>
      <c r="E369" s="94" t="s">
        <v>6762</v>
      </c>
      <c r="I369" s="93">
        <v>3.57</v>
      </c>
      <c r="K369" s="93">
        <v>74659.520000000004</v>
      </c>
    </row>
    <row r="370" spans="3:11" x14ac:dyDescent="0.2">
      <c r="C370" s="96" t="s">
        <v>6761</v>
      </c>
      <c r="D370" s="95">
        <v>44238</v>
      </c>
      <c r="E370" s="94" t="s">
        <v>6760</v>
      </c>
      <c r="I370" s="93">
        <v>4.09</v>
      </c>
      <c r="K370" s="93">
        <v>74663.61</v>
      </c>
    </row>
    <row r="371" spans="3:11" x14ac:dyDescent="0.2">
      <c r="C371" s="96" t="s">
        <v>6759</v>
      </c>
      <c r="D371" s="95">
        <v>44238</v>
      </c>
      <c r="E371" s="94" t="s">
        <v>6758</v>
      </c>
      <c r="I371" s="93">
        <v>4.07</v>
      </c>
      <c r="K371" s="93">
        <v>74667.679999999993</v>
      </c>
    </row>
    <row r="372" spans="3:11" x14ac:dyDescent="0.2">
      <c r="C372" s="96" t="s">
        <v>6757</v>
      </c>
      <c r="D372" s="95">
        <v>44238</v>
      </c>
      <c r="E372" s="94" t="s">
        <v>6756</v>
      </c>
      <c r="I372" s="93">
        <v>4.59</v>
      </c>
      <c r="K372" s="93">
        <v>74672.27</v>
      </c>
    </row>
    <row r="373" spans="3:11" x14ac:dyDescent="0.2">
      <c r="C373" s="96" t="s">
        <v>6755</v>
      </c>
      <c r="D373" s="95">
        <v>44238</v>
      </c>
      <c r="E373" s="94" t="s">
        <v>6754</v>
      </c>
      <c r="I373" s="93">
        <v>5.07</v>
      </c>
      <c r="K373" s="93">
        <v>74677.34</v>
      </c>
    </row>
    <row r="374" spans="3:11" x14ac:dyDescent="0.2">
      <c r="C374" s="96" t="s">
        <v>6753</v>
      </c>
      <c r="D374" s="95">
        <v>44238</v>
      </c>
      <c r="E374" s="94" t="s">
        <v>6752</v>
      </c>
      <c r="I374" s="93">
        <v>28.69</v>
      </c>
      <c r="K374" s="93">
        <v>74706.03</v>
      </c>
    </row>
    <row r="375" spans="3:11" x14ac:dyDescent="0.2">
      <c r="C375" s="96" t="s">
        <v>6751</v>
      </c>
      <c r="D375" s="95">
        <v>44238</v>
      </c>
      <c r="E375" s="94" t="s">
        <v>6750</v>
      </c>
      <c r="I375" s="93">
        <v>8.3800000000000008</v>
      </c>
      <c r="K375" s="93">
        <v>74714.41</v>
      </c>
    </row>
    <row r="376" spans="3:11" x14ac:dyDescent="0.2">
      <c r="C376" s="96" t="s">
        <v>6749</v>
      </c>
      <c r="D376" s="95">
        <v>44238</v>
      </c>
      <c r="E376" s="94" t="s">
        <v>6748</v>
      </c>
      <c r="I376" s="93">
        <v>3.42</v>
      </c>
      <c r="K376" s="93">
        <v>74717.83</v>
      </c>
    </row>
    <row r="377" spans="3:11" x14ac:dyDescent="0.2">
      <c r="C377" s="96" t="s">
        <v>6747</v>
      </c>
      <c r="D377" s="95">
        <v>44238</v>
      </c>
      <c r="E377" s="94" t="s">
        <v>6746</v>
      </c>
      <c r="I377" s="93">
        <v>4.1900000000000004</v>
      </c>
      <c r="K377" s="93">
        <v>74722.02</v>
      </c>
    </row>
    <row r="378" spans="3:11" x14ac:dyDescent="0.2">
      <c r="C378" s="96" t="s">
        <v>6745</v>
      </c>
      <c r="D378" s="95">
        <v>44238</v>
      </c>
      <c r="E378" s="94" t="s">
        <v>6744</v>
      </c>
      <c r="I378" s="93">
        <v>1.85</v>
      </c>
      <c r="K378" s="93">
        <v>74723.87</v>
      </c>
    </row>
    <row r="379" spans="3:11" x14ac:dyDescent="0.2">
      <c r="C379" s="96" t="s">
        <v>6743</v>
      </c>
      <c r="D379" s="95">
        <v>44238</v>
      </c>
      <c r="E379" s="94" t="s">
        <v>6742</v>
      </c>
      <c r="I379" s="93">
        <v>3.36</v>
      </c>
      <c r="K379" s="93">
        <v>74727.23</v>
      </c>
    </row>
    <row r="380" spans="3:11" x14ac:dyDescent="0.2">
      <c r="C380" s="96" t="s">
        <v>6741</v>
      </c>
      <c r="D380" s="95">
        <v>44238</v>
      </c>
      <c r="E380" s="94" t="s">
        <v>6740</v>
      </c>
      <c r="I380" s="93">
        <v>0.19</v>
      </c>
      <c r="K380" s="93">
        <v>74727.42</v>
      </c>
    </row>
    <row r="381" spans="3:11" x14ac:dyDescent="0.2">
      <c r="C381" s="96" t="s">
        <v>6739</v>
      </c>
      <c r="D381" s="95">
        <v>44238</v>
      </c>
      <c r="E381" s="94" t="s">
        <v>6738</v>
      </c>
      <c r="J381" s="112">
        <v>1634.38</v>
      </c>
      <c r="K381" s="93">
        <v>73093.039999999994</v>
      </c>
    </row>
    <row r="382" spans="3:11" x14ac:dyDescent="0.2">
      <c r="C382" s="96" t="s">
        <v>6737</v>
      </c>
      <c r="D382" s="95">
        <v>44238</v>
      </c>
      <c r="E382" s="94" t="s">
        <v>6736</v>
      </c>
      <c r="J382" s="112">
        <v>21.9</v>
      </c>
      <c r="K382" s="93">
        <v>73071.14</v>
      </c>
    </row>
    <row r="383" spans="3:11" x14ac:dyDescent="0.2">
      <c r="C383" s="96" t="s">
        <v>1534</v>
      </c>
      <c r="D383" s="95">
        <v>44238</v>
      </c>
      <c r="E383" s="94" t="s">
        <v>6735</v>
      </c>
      <c r="J383" s="112">
        <v>594.79</v>
      </c>
      <c r="K383" s="93">
        <v>72476.350000000006</v>
      </c>
    </row>
    <row r="384" spans="3:11" x14ac:dyDescent="0.2">
      <c r="C384" s="96" t="s">
        <v>6734</v>
      </c>
      <c r="D384" s="95">
        <v>44238</v>
      </c>
      <c r="E384" s="94" t="s">
        <v>6733</v>
      </c>
      <c r="J384" s="112">
        <v>310.27999999999997</v>
      </c>
      <c r="K384" s="93">
        <v>72166.070000000007</v>
      </c>
    </row>
    <row r="385" spans="3:11" x14ac:dyDescent="0.2">
      <c r="C385" s="96" t="s">
        <v>6732</v>
      </c>
      <c r="D385" s="95">
        <v>44238</v>
      </c>
      <c r="E385" s="94" t="s">
        <v>6731</v>
      </c>
      <c r="J385" s="112">
        <v>116.99</v>
      </c>
      <c r="K385" s="93">
        <v>72049.08</v>
      </c>
    </row>
    <row r="386" spans="3:11" x14ac:dyDescent="0.2">
      <c r="C386" s="96" t="s">
        <v>6730</v>
      </c>
      <c r="D386" s="95">
        <v>44238</v>
      </c>
      <c r="E386" s="94" t="s">
        <v>6729</v>
      </c>
      <c r="J386" s="112">
        <v>13.52</v>
      </c>
      <c r="K386" s="93">
        <v>72035.56</v>
      </c>
    </row>
    <row r="387" spans="3:11" x14ac:dyDescent="0.2">
      <c r="C387" s="96" t="s">
        <v>1529</v>
      </c>
      <c r="D387" s="95">
        <v>44238</v>
      </c>
      <c r="E387" s="94" t="s">
        <v>6728</v>
      </c>
      <c r="J387" s="112">
        <v>7.49</v>
      </c>
      <c r="K387" s="93">
        <v>72028.070000000007</v>
      </c>
    </row>
    <row r="388" spans="3:11" x14ac:dyDescent="0.2">
      <c r="C388" s="96" t="s">
        <v>1528</v>
      </c>
      <c r="D388" s="95">
        <v>44238</v>
      </c>
      <c r="E388" s="94" t="s">
        <v>6727</v>
      </c>
      <c r="J388" s="112">
        <v>14.27</v>
      </c>
      <c r="K388" s="93">
        <v>72013.8</v>
      </c>
    </row>
    <row r="389" spans="3:11" x14ac:dyDescent="0.2">
      <c r="C389" s="96" t="s">
        <v>6726</v>
      </c>
      <c r="D389" s="95">
        <v>44239</v>
      </c>
      <c r="E389" s="94" t="s">
        <v>6725</v>
      </c>
      <c r="I389" s="93">
        <v>1.94</v>
      </c>
      <c r="K389" s="93">
        <v>72015.740000000005</v>
      </c>
    </row>
    <row r="390" spans="3:11" x14ac:dyDescent="0.2">
      <c r="C390" s="96" t="s">
        <v>6724</v>
      </c>
      <c r="D390" s="95">
        <v>44239</v>
      </c>
      <c r="E390" s="94" t="s">
        <v>6723</v>
      </c>
      <c r="I390" s="93">
        <v>5.17</v>
      </c>
      <c r="K390" s="93">
        <v>72020.91</v>
      </c>
    </row>
    <row r="391" spans="3:11" x14ac:dyDescent="0.2">
      <c r="C391" s="96" t="s">
        <v>6722</v>
      </c>
      <c r="D391" s="95">
        <v>44239</v>
      </c>
      <c r="E391" s="94" t="s">
        <v>6721</v>
      </c>
      <c r="I391" s="93">
        <v>1.79</v>
      </c>
      <c r="K391" s="93">
        <v>72022.7</v>
      </c>
    </row>
    <row r="392" spans="3:11" x14ac:dyDescent="0.2">
      <c r="C392" s="96" t="s">
        <v>6720</v>
      </c>
      <c r="D392" s="95">
        <v>44239</v>
      </c>
      <c r="E392" s="94" t="s">
        <v>6719</v>
      </c>
      <c r="I392" s="93">
        <v>3.01</v>
      </c>
      <c r="K392" s="93">
        <v>72025.710000000006</v>
      </c>
    </row>
    <row r="393" spans="3:11" x14ac:dyDescent="0.2">
      <c r="C393" s="96" t="s">
        <v>6718</v>
      </c>
      <c r="D393" s="95">
        <v>44239</v>
      </c>
      <c r="E393" s="94" t="s">
        <v>6717</v>
      </c>
      <c r="I393" s="93">
        <v>1.98</v>
      </c>
      <c r="K393" s="93">
        <v>72027.69</v>
      </c>
    </row>
    <row r="394" spans="3:11" x14ac:dyDescent="0.2">
      <c r="C394" s="96" t="s">
        <v>6716</v>
      </c>
      <c r="D394" s="95">
        <v>44239</v>
      </c>
      <c r="E394" s="94" t="s">
        <v>6715</v>
      </c>
      <c r="I394" s="93">
        <v>22.84</v>
      </c>
      <c r="K394" s="93">
        <v>72050.53</v>
      </c>
    </row>
    <row r="395" spans="3:11" x14ac:dyDescent="0.2">
      <c r="C395" s="96" t="s">
        <v>6714</v>
      </c>
      <c r="D395" s="95">
        <v>44239</v>
      </c>
      <c r="E395" s="94" t="s">
        <v>6713</v>
      </c>
      <c r="I395" s="93">
        <v>15.53</v>
      </c>
      <c r="K395" s="93">
        <v>72066.06</v>
      </c>
    </row>
    <row r="396" spans="3:11" x14ac:dyDescent="0.2">
      <c r="C396" s="96" t="s">
        <v>6712</v>
      </c>
      <c r="D396" s="95">
        <v>44239</v>
      </c>
      <c r="E396" s="94" t="s">
        <v>6711</v>
      </c>
      <c r="I396" s="93">
        <v>8.49</v>
      </c>
      <c r="K396" s="93">
        <v>72074.55</v>
      </c>
    </row>
    <row r="397" spans="3:11" x14ac:dyDescent="0.2">
      <c r="C397" s="96" t="s">
        <v>6710</v>
      </c>
      <c r="D397" s="95">
        <v>44239</v>
      </c>
      <c r="E397" s="94" t="s">
        <v>6709</v>
      </c>
      <c r="I397" s="93">
        <v>1.92</v>
      </c>
      <c r="K397" s="93">
        <v>72076.47</v>
      </c>
    </row>
    <row r="398" spans="3:11" x14ac:dyDescent="0.2">
      <c r="C398" s="96" t="s">
        <v>6708</v>
      </c>
      <c r="D398" s="95">
        <v>44239</v>
      </c>
      <c r="E398" s="94" t="s">
        <v>6707</v>
      </c>
      <c r="I398" s="93">
        <v>2.64</v>
      </c>
      <c r="K398" s="93">
        <v>72079.11</v>
      </c>
    </row>
    <row r="399" spans="3:11" x14ac:dyDescent="0.2">
      <c r="C399" s="96" t="s">
        <v>6706</v>
      </c>
      <c r="D399" s="95">
        <v>44239</v>
      </c>
      <c r="E399" s="94" t="s">
        <v>6705</v>
      </c>
      <c r="I399" s="93">
        <v>70.56</v>
      </c>
      <c r="K399" s="93">
        <v>72149.67</v>
      </c>
    </row>
    <row r="400" spans="3:11" x14ac:dyDescent="0.2">
      <c r="C400" s="96" t="s">
        <v>6704</v>
      </c>
      <c r="D400" s="95">
        <v>44239</v>
      </c>
      <c r="E400" s="94" t="s">
        <v>6703</v>
      </c>
      <c r="I400" s="93">
        <v>72.63</v>
      </c>
      <c r="K400" s="93">
        <v>72222.3</v>
      </c>
    </row>
    <row r="401" spans="3:11" x14ac:dyDescent="0.2">
      <c r="C401" s="96" t="s">
        <v>6702</v>
      </c>
      <c r="D401" s="95">
        <v>44239</v>
      </c>
      <c r="E401" s="94" t="s">
        <v>6701</v>
      </c>
      <c r="I401" s="93">
        <v>3.15</v>
      </c>
      <c r="K401" s="93">
        <v>72225.45</v>
      </c>
    </row>
    <row r="402" spans="3:11" x14ac:dyDescent="0.2">
      <c r="C402" s="96" t="s">
        <v>6700</v>
      </c>
      <c r="D402" s="95">
        <v>44239</v>
      </c>
      <c r="E402" s="94" t="s">
        <v>6699</v>
      </c>
      <c r="I402" s="93">
        <v>30.6</v>
      </c>
      <c r="K402" s="93">
        <v>72256.05</v>
      </c>
    </row>
    <row r="403" spans="3:11" x14ac:dyDescent="0.2">
      <c r="C403" s="96" t="s">
        <v>6698</v>
      </c>
      <c r="D403" s="95">
        <v>44239</v>
      </c>
      <c r="E403" s="94" t="s">
        <v>6697</v>
      </c>
      <c r="I403" s="93">
        <v>2.4300000000000002</v>
      </c>
      <c r="K403" s="93">
        <v>72258.48</v>
      </c>
    </row>
    <row r="404" spans="3:11" x14ac:dyDescent="0.2">
      <c r="C404" s="96" t="s">
        <v>6696</v>
      </c>
      <c r="D404" s="95">
        <v>44239</v>
      </c>
      <c r="E404" s="94" t="s">
        <v>6695</v>
      </c>
      <c r="I404" s="93">
        <v>8.9</v>
      </c>
      <c r="K404" s="93">
        <v>72267.38</v>
      </c>
    </row>
    <row r="405" spans="3:11" x14ac:dyDescent="0.2">
      <c r="C405" s="96" t="s">
        <v>6694</v>
      </c>
      <c r="D405" s="95">
        <v>44239</v>
      </c>
      <c r="E405" s="94" t="s">
        <v>6693</v>
      </c>
      <c r="I405" s="93">
        <v>2.99</v>
      </c>
      <c r="K405" s="93">
        <v>72270.37</v>
      </c>
    </row>
    <row r="406" spans="3:11" x14ac:dyDescent="0.2">
      <c r="C406" s="96" t="s">
        <v>290</v>
      </c>
      <c r="D406" s="95">
        <v>44239</v>
      </c>
      <c r="E406" s="94" t="s">
        <v>6692</v>
      </c>
      <c r="J406" s="112">
        <v>80.760000000000005</v>
      </c>
      <c r="K406" s="93">
        <v>72189.61</v>
      </c>
    </row>
    <row r="407" spans="3:11" x14ac:dyDescent="0.2">
      <c r="C407" s="96" t="s">
        <v>1537</v>
      </c>
      <c r="D407" s="95">
        <v>44239</v>
      </c>
      <c r="E407" s="94" t="s">
        <v>6691</v>
      </c>
      <c r="J407" s="112">
        <v>521.77</v>
      </c>
      <c r="K407" s="93">
        <v>71667.839999999997</v>
      </c>
    </row>
    <row r="408" spans="3:11" x14ac:dyDescent="0.2">
      <c r="C408" s="96" t="s">
        <v>1536</v>
      </c>
      <c r="D408" s="95">
        <v>44239</v>
      </c>
      <c r="E408" s="94" t="s">
        <v>6690</v>
      </c>
      <c r="J408" s="112">
        <v>2800</v>
      </c>
      <c r="K408" s="93">
        <v>68867.839999999997</v>
      </c>
    </row>
    <row r="409" spans="3:11" x14ac:dyDescent="0.2">
      <c r="C409" s="96" t="s">
        <v>1540</v>
      </c>
      <c r="D409" s="95">
        <v>44239</v>
      </c>
      <c r="E409" s="94" t="s">
        <v>6689</v>
      </c>
      <c r="J409" s="112">
        <v>1800</v>
      </c>
      <c r="K409" s="93">
        <v>67067.839999999997</v>
      </c>
    </row>
    <row r="410" spans="3:11" x14ac:dyDescent="0.2">
      <c r="C410" s="96" t="s">
        <v>1550</v>
      </c>
      <c r="D410" s="95">
        <v>44239</v>
      </c>
      <c r="E410" s="94" t="s">
        <v>6688</v>
      </c>
      <c r="J410" s="112">
        <v>665.76</v>
      </c>
      <c r="K410" s="93">
        <v>66402.080000000002</v>
      </c>
    </row>
    <row r="411" spans="3:11" x14ac:dyDescent="0.2">
      <c r="C411" s="96" t="s">
        <v>6687</v>
      </c>
      <c r="D411" s="95">
        <v>44240</v>
      </c>
      <c r="E411" s="94" t="s">
        <v>6686</v>
      </c>
      <c r="I411" s="93">
        <v>6.86</v>
      </c>
      <c r="K411" s="93">
        <v>66408.94</v>
      </c>
    </row>
    <row r="412" spans="3:11" x14ac:dyDescent="0.2">
      <c r="C412" s="96" t="s">
        <v>6685</v>
      </c>
      <c r="D412" s="95">
        <v>44240</v>
      </c>
      <c r="E412" s="94" t="s">
        <v>6684</v>
      </c>
      <c r="I412" s="93">
        <v>2.33</v>
      </c>
      <c r="K412" s="93">
        <v>66411.27</v>
      </c>
    </row>
    <row r="413" spans="3:11" x14ac:dyDescent="0.2">
      <c r="C413" s="96" t="s">
        <v>6683</v>
      </c>
      <c r="D413" s="95">
        <v>44240</v>
      </c>
      <c r="E413" s="94" t="s">
        <v>6682</v>
      </c>
      <c r="I413" s="93">
        <v>44.24</v>
      </c>
      <c r="K413" s="93">
        <v>66455.509999999995</v>
      </c>
    </row>
    <row r="414" spans="3:11" x14ac:dyDescent="0.2">
      <c r="C414" s="96" t="s">
        <v>6681</v>
      </c>
      <c r="D414" s="95">
        <v>44240</v>
      </c>
      <c r="E414" s="94" t="s">
        <v>6680</v>
      </c>
      <c r="I414" s="93">
        <v>4.5999999999999996</v>
      </c>
      <c r="K414" s="93">
        <v>66460.11</v>
      </c>
    </row>
    <row r="415" spans="3:11" x14ac:dyDescent="0.2">
      <c r="C415" s="96" t="s">
        <v>6679</v>
      </c>
      <c r="D415" s="95">
        <v>44240</v>
      </c>
      <c r="E415" s="94" t="s">
        <v>6678</v>
      </c>
      <c r="I415" s="93">
        <v>5.0599999999999996</v>
      </c>
      <c r="K415" s="93">
        <v>66465.17</v>
      </c>
    </row>
    <row r="416" spans="3:11" x14ac:dyDescent="0.2">
      <c r="C416" s="96" t="s">
        <v>6677</v>
      </c>
      <c r="D416" s="95">
        <v>44240</v>
      </c>
      <c r="E416" s="94" t="s">
        <v>6676</v>
      </c>
      <c r="I416" s="93">
        <v>13.24</v>
      </c>
      <c r="K416" s="93">
        <v>66478.41</v>
      </c>
    </row>
    <row r="417" spans="3:11" x14ac:dyDescent="0.2">
      <c r="C417" s="96" t="s">
        <v>6675</v>
      </c>
      <c r="D417" s="95">
        <v>44240</v>
      </c>
      <c r="E417" s="94" t="s">
        <v>6674</v>
      </c>
      <c r="I417" s="93">
        <v>36.61</v>
      </c>
      <c r="K417" s="93">
        <v>66515.02</v>
      </c>
    </row>
    <row r="418" spans="3:11" x14ac:dyDescent="0.2">
      <c r="C418" s="96" t="s">
        <v>6673</v>
      </c>
      <c r="D418" s="95">
        <v>44240</v>
      </c>
      <c r="E418" s="94" t="s">
        <v>6672</v>
      </c>
      <c r="I418" s="93">
        <v>1.78</v>
      </c>
      <c r="K418" s="93">
        <v>66516.800000000003</v>
      </c>
    </row>
    <row r="419" spans="3:11" x14ac:dyDescent="0.2">
      <c r="C419" s="96" t="s">
        <v>6671</v>
      </c>
      <c r="D419" s="95">
        <v>44240</v>
      </c>
      <c r="E419" s="94" t="s">
        <v>6670</v>
      </c>
      <c r="I419" s="93">
        <v>3.21</v>
      </c>
      <c r="K419" s="93">
        <v>66520.009999999995</v>
      </c>
    </row>
    <row r="420" spans="3:11" x14ac:dyDescent="0.2">
      <c r="C420" s="96" t="s">
        <v>6669</v>
      </c>
      <c r="D420" s="95">
        <v>44240</v>
      </c>
      <c r="E420" s="94" t="s">
        <v>6668</v>
      </c>
      <c r="I420" s="93">
        <v>1.88</v>
      </c>
      <c r="K420" s="93">
        <v>66521.89</v>
      </c>
    </row>
    <row r="421" spans="3:11" x14ac:dyDescent="0.2">
      <c r="C421" s="96" t="s">
        <v>6667</v>
      </c>
      <c r="D421" s="95">
        <v>44241</v>
      </c>
      <c r="E421" s="94" t="s">
        <v>6666</v>
      </c>
      <c r="I421" s="93">
        <v>1.68</v>
      </c>
      <c r="K421" s="93">
        <v>66523.570000000007</v>
      </c>
    </row>
    <row r="422" spans="3:11" x14ac:dyDescent="0.2">
      <c r="C422" s="96" t="s">
        <v>6665</v>
      </c>
      <c r="D422" s="95">
        <v>44241</v>
      </c>
      <c r="E422" s="94" t="s">
        <v>6664</v>
      </c>
      <c r="I422" s="93">
        <v>19.98</v>
      </c>
      <c r="K422" s="93">
        <v>66543.55</v>
      </c>
    </row>
    <row r="423" spans="3:11" x14ac:dyDescent="0.2">
      <c r="C423" s="96" t="s">
        <v>6663</v>
      </c>
      <c r="D423" s="95">
        <v>44241</v>
      </c>
      <c r="E423" s="94" t="s">
        <v>6662</v>
      </c>
      <c r="I423" s="93">
        <v>2.36</v>
      </c>
      <c r="K423" s="93">
        <v>66545.91</v>
      </c>
    </row>
    <row r="424" spans="3:11" x14ac:dyDescent="0.2">
      <c r="C424" s="96" t="s">
        <v>6661</v>
      </c>
      <c r="D424" s="95">
        <v>44241</v>
      </c>
      <c r="E424" s="94" t="s">
        <v>6660</v>
      </c>
      <c r="I424" s="93">
        <v>42.72</v>
      </c>
      <c r="K424" s="93">
        <v>66588.63</v>
      </c>
    </row>
    <row r="425" spans="3:11" x14ac:dyDescent="0.2">
      <c r="C425" s="96" t="s">
        <v>6659</v>
      </c>
      <c r="D425" s="95">
        <v>44242</v>
      </c>
      <c r="E425" s="94" t="s">
        <v>6658</v>
      </c>
      <c r="I425" s="93">
        <v>12.6</v>
      </c>
      <c r="K425" s="93">
        <v>66601.23</v>
      </c>
    </row>
    <row r="426" spans="3:11" x14ac:dyDescent="0.2">
      <c r="C426" s="96" t="s">
        <v>6657</v>
      </c>
      <c r="D426" s="95">
        <v>44242</v>
      </c>
      <c r="E426" s="94" t="s">
        <v>6656</v>
      </c>
      <c r="I426" s="93">
        <v>4</v>
      </c>
      <c r="K426" s="93">
        <v>66605.23</v>
      </c>
    </row>
    <row r="427" spans="3:11" x14ac:dyDescent="0.2">
      <c r="C427" s="96" t="s">
        <v>6655</v>
      </c>
      <c r="D427" s="95">
        <v>44242</v>
      </c>
      <c r="E427" s="94" t="s">
        <v>6654</v>
      </c>
      <c r="I427" s="93">
        <v>4.22</v>
      </c>
      <c r="K427" s="93">
        <v>66609.45</v>
      </c>
    </row>
    <row r="428" spans="3:11" x14ac:dyDescent="0.2">
      <c r="C428" s="96" t="s">
        <v>6653</v>
      </c>
      <c r="D428" s="95">
        <v>44242</v>
      </c>
      <c r="E428" s="94" t="s">
        <v>6652</v>
      </c>
      <c r="I428" s="93">
        <v>3.28</v>
      </c>
      <c r="K428" s="93">
        <v>66612.73</v>
      </c>
    </row>
    <row r="429" spans="3:11" x14ac:dyDescent="0.2">
      <c r="C429" s="96" t="s">
        <v>6651</v>
      </c>
      <c r="D429" s="95">
        <v>44242</v>
      </c>
      <c r="E429" s="94" t="s">
        <v>6650</v>
      </c>
      <c r="I429" s="93">
        <v>10</v>
      </c>
      <c r="K429" s="93">
        <v>66622.73</v>
      </c>
    </row>
    <row r="430" spans="3:11" x14ac:dyDescent="0.2">
      <c r="C430" s="96" t="s">
        <v>6649</v>
      </c>
      <c r="D430" s="95">
        <v>44242</v>
      </c>
      <c r="E430" s="94" t="s">
        <v>6648</v>
      </c>
      <c r="I430" s="93">
        <v>2.63</v>
      </c>
      <c r="K430" s="93">
        <v>66625.36</v>
      </c>
    </row>
    <row r="431" spans="3:11" x14ac:dyDescent="0.2">
      <c r="C431" s="96" t="s">
        <v>6647</v>
      </c>
      <c r="D431" s="95">
        <v>44242</v>
      </c>
      <c r="E431" s="94" t="s">
        <v>6646</v>
      </c>
      <c r="I431" s="93">
        <v>1.68</v>
      </c>
      <c r="K431" s="93">
        <v>66627.039999999994</v>
      </c>
    </row>
    <row r="432" spans="3:11" x14ac:dyDescent="0.2">
      <c r="C432" s="96" t="s">
        <v>6645</v>
      </c>
      <c r="D432" s="95">
        <v>44243</v>
      </c>
      <c r="E432" s="94" t="s">
        <v>6644</v>
      </c>
      <c r="I432" s="93">
        <v>6.94</v>
      </c>
      <c r="K432" s="93">
        <v>66633.98</v>
      </c>
    </row>
    <row r="433" spans="3:11" x14ac:dyDescent="0.2">
      <c r="C433" s="96" t="s">
        <v>6643</v>
      </c>
      <c r="D433" s="95">
        <v>44243</v>
      </c>
      <c r="E433" s="94" t="s">
        <v>6642</v>
      </c>
      <c r="I433" s="93">
        <v>1.76</v>
      </c>
      <c r="K433" s="93">
        <v>66635.740000000005</v>
      </c>
    </row>
    <row r="434" spans="3:11" x14ac:dyDescent="0.2">
      <c r="C434" s="96" t="s">
        <v>6641</v>
      </c>
      <c r="D434" s="95">
        <v>44244</v>
      </c>
      <c r="E434" s="94" t="s">
        <v>6640</v>
      </c>
      <c r="I434" s="93">
        <v>4.22</v>
      </c>
      <c r="K434" s="93">
        <v>66639.960000000006</v>
      </c>
    </row>
    <row r="435" spans="3:11" x14ac:dyDescent="0.2">
      <c r="C435" s="96" t="s">
        <v>6639</v>
      </c>
      <c r="D435" s="95">
        <v>44244</v>
      </c>
      <c r="E435" s="94" t="s">
        <v>2021</v>
      </c>
      <c r="I435" s="93">
        <v>3.34</v>
      </c>
      <c r="K435" s="93">
        <v>66643.3</v>
      </c>
    </row>
    <row r="436" spans="3:11" x14ac:dyDescent="0.2">
      <c r="C436" s="96" t="s">
        <v>20136</v>
      </c>
      <c r="D436" s="95">
        <v>44244</v>
      </c>
      <c r="E436" s="94" t="s">
        <v>20134</v>
      </c>
      <c r="I436" s="93">
        <v>5.82</v>
      </c>
      <c r="K436" s="93">
        <v>66649.119999999995</v>
      </c>
    </row>
    <row r="437" spans="3:11" x14ac:dyDescent="0.2">
      <c r="C437" s="96" t="s">
        <v>6638</v>
      </c>
      <c r="D437" s="95">
        <v>44244</v>
      </c>
      <c r="E437" s="94" t="s">
        <v>6637</v>
      </c>
      <c r="I437" s="93">
        <v>1.68</v>
      </c>
      <c r="K437" s="93">
        <v>66650.8</v>
      </c>
    </row>
    <row r="438" spans="3:11" x14ac:dyDescent="0.2">
      <c r="C438" s="96" t="s">
        <v>6636</v>
      </c>
      <c r="D438" s="95">
        <v>44244</v>
      </c>
      <c r="E438" s="94" t="s">
        <v>6635</v>
      </c>
      <c r="I438" s="93">
        <v>41.37</v>
      </c>
      <c r="K438" s="93">
        <v>66692.17</v>
      </c>
    </row>
    <row r="439" spans="3:11" x14ac:dyDescent="0.2">
      <c r="C439" s="96" t="s">
        <v>6634</v>
      </c>
      <c r="D439" s="95">
        <v>44244</v>
      </c>
      <c r="E439" s="94" t="s">
        <v>6633</v>
      </c>
      <c r="I439" s="93">
        <v>58.2</v>
      </c>
      <c r="K439" s="93">
        <v>66750.37</v>
      </c>
    </row>
    <row r="440" spans="3:11" x14ac:dyDescent="0.2">
      <c r="C440" s="96" t="s">
        <v>6632</v>
      </c>
      <c r="D440" s="95">
        <v>44244</v>
      </c>
      <c r="E440" s="94" t="s">
        <v>6631</v>
      </c>
      <c r="I440" s="93">
        <v>2</v>
      </c>
      <c r="K440" s="93">
        <v>66752.37</v>
      </c>
    </row>
    <row r="441" spans="3:11" x14ac:dyDescent="0.2">
      <c r="C441" s="96" t="s">
        <v>6630</v>
      </c>
      <c r="D441" s="95">
        <v>44244</v>
      </c>
      <c r="E441" s="94" t="s">
        <v>6629</v>
      </c>
      <c r="I441" s="93">
        <v>3</v>
      </c>
      <c r="K441" s="93">
        <v>66755.37</v>
      </c>
    </row>
    <row r="442" spans="3:11" x14ac:dyDescent="0.2">
      <c r="C442" s="96" t="s">
        <v>6628</v>
      </c>
      <c r="D442" s="95">
        <v>44244</v>
      </c>
      <c r="E442" s="94" t="s">
        <v>6627</v>
      </c>
      <c r="I442" s="93">
        <v>4.57</v>
      </c>
      <c r="K442" s="93">
        <v>66759.94</v>
      </c>
    </row>
    <row r="443" spans="3:11" x14ac:dyDescent="0.2">
      <c r="C443" s="96" t="s">
        <v>6626</v>
      </c>
      <c r="D443" s="95">
        <v>44244</v>
      </c>
      <c r="E443" s="94" t="s">
        <v>6625</v>
      </c>
      <c r="I443" s="93">
        <v>1.49</v>
      </c>
      <c r="K443" s="93">
        <v>66761.429999999993</v>
      </c>
    </row>
    <row r="444" spans="3:11" x14ac:dyDescent="0.2">
      <c r="C444" s="96" t="s">
        <v>6624</v>
      </c>
      <c r="D444" s="95">
        <v>44244</v>
      </c>
      <c r="E444" s="94" t="s">
        <v>6623</v>
      </c>
      <c r="I444" s="93">
        <v>4.72</v>
      </c>
      <c r="K444" s="93">
        <v>66766.149999999994</v>
      </c>
    </row>
    <row r="445" spans="3:11" x14ac:dyDescent="0.2">
      <c r="C445" s="96" t="s">
        <v>6622</v>
      </c>
      <c r="D445" s="95">
        <v>44244</v>
      </c>
      <c r="E445" s="94" t="s">
        <v>6621</v>
      </c>
      <c r="I445" s="93">
        <v>2.34</v>
      </c>
      <c r="K445" s="93">
        <v>66768.490000000005</v>
      </c>
    </row>
    <row r="446" spans="3:11" x14ac:dyDescent="0.2">
      <c r="C446" s="96" t="s">
        <v>6620</v>
      </c>
      <c r="D446" s="95">
        <v>44244</v>
      </c>
      <c r="E446" s="94" t="s">
        <v>6619</v>
      </c>
      <c r="I446" s="93">
        <v>8.08</v>
      </c>
      <c r="K446" s="93">
        <v>66776.570000000007</v>
      </c>
    </row>
    <row r="447" spans="3:11" x14ac:dyDescent="0.2">
      <c r="C447" s="96" t="s">
        <v>6618</v>
      </c>
      <c r="D447" s="95">
        <v>44244</v>
      </c>
      <c r="E447" s="94" t="s">
        <v>6617</v>
      </c>
      <c r="I447" s="93">
        <v>1.68</v>
      </c>
      <c r="K447" s="93">
        <v>66778.25</v>
      </c>
    </row>
    <row r="448" spans="3:11" x14ac:dyDescent="0.2">
      <c r="C448" s="96" t="s">
        <v>6616</v>
      </c>
      <c r="D448" s="95">
        <v>44244</v>
      </c>
      <c r="E448" s="94" t="s">
        <v>6615</v>
      </c>
      <c r="I448" s="93">
        <v>5.57</v>
      </c>
      <c r="K448" s="93">
        <v>66783.820000000007</v>
      </c>
    </row>
    <row r="449" spans="3:11" x14ac:dyDescent="0.2">
      <c r="C449" s="96" t="s">
        <v>6614</v>
      </c>
      <c r="D449" s="95">
        <v>44244</v>
      </c>
      <c r="E449" s="94" t="s">
        <v>6613</v>
      </c>
      <c r="I449" s="93">
        <v>1.94</v>
      </c>
      <c r="K449" s="93">
        <v>66785.759999999995</v>
      </c>
    </row>
    <row r="450" spans="3:11" x14ac:dyDescent="0.2">
      <c r="C450" s="96" t="s">
        <v>6612</v>
      </c>
      <c r="D450" s="95">
        <v>44244</v>
      </c>
      <c r="E450" s="94" t="s">
        <v>6611</v>
      </c>
      <c r="I450" s="93">
        <v>6.99</v>
      </c>
      <c r="K450" s="93">
        <v>66792.75</v>
      </c>
    </row>
    <row r="451" spans="3:11" x14ac:dyDescent="0.2">
      <c r="C451" s="96" t="s">
        <v>6610</v>
      </c>
      <c r="D451" s="95">
        <v>44244</v>
      </c>
      <c r="E451" s="94" t="s">
        <v>6609</v>
      </c>
      <c r="I451" s="93">
        <v>2.0699999999999998</v>
      </c>
      <c r="K451" s="93">
        <v>66794.820000000007</v>
      </c>
    </row>
    <row r="452" spans="3:11" x14ac:dyDescent="0.2">
      <c r="C452" s="96" t="s">
        <v>6608</v>
      </c>
      <c r="D452" s="95">
        <v>44244</v>
      </c>
      <c r="E452" s="94" t="s">
        <v>6607</v>
      </c>
      <c r="I452" s="93">
        <v>12.3</v>
      </c>
      <c r="K452" s="93">
        <v>66807.12</v>
      </c>
    </row>
    <row r="453" spans="3:11" x14ac:dyDescent="0.2">
      <c r="C453" s="96" t="s">
        <v>6606</v>
      </c>
      <c r="D453" s="95">
        <v>44244</v>
      </c>
      <c r="E453" s="94" t="s">
        <v>6605</v>
      </c>
      <c r="I453" s="93">
        <v>2.16</v>
      </c>
      <c r="K453" s="93">
        <v>66809.279999999999</v>
      </c>
    </row>
    <row r="454" spans="3:11" x14ac:dyDescent="0.2">
      <c r="C454" s="96" t="s">
        <v>6604</v>
      </c>
      <c r="D454" s="95">
        <v>44244</v>
      </c>
      <c r="E454" s="94" t="s">
        <v>6603</v>
      </c>
      <c r="I454" s="93">
        <v>7.45</v>
      </c>
      <c r="K454" s="93">
        <v>66816.73</v>
      </c>
    </row>
    <row r="455" spans="3:11" x14ac:dyDescent="0.2">
      <c r="C455" s="96" t="s">
        <v>6602</v>
      </c>
      <c r="D455" s="95">
        <v>44244</v>
      </c>
      <c r="E455" s="94" t="s">
        <v>6601</v>
      </c>
      <c r="I455" s="93">
        <v>7.36</v>
      </c>
      <c r="K455" s="93">
        <v>66824.09</v>
      </c>
    </row>
    <row r="456" spans="3:11" x14ac:dyDescent="0.2">
      <c r="C456" s="96" t="s">
        <v>6600</v>
      </c>
      <c r="D456" s="95">
        <v>44244</v>
      </c>
      <c r="E456" s="94" t="s">
        <v>6599</v>
      </c>
      <c r="I456" s="93">
        <v>5.36</v>
      </c>
      <c r="K456" s="93">
        <v>66829.45</v>
      </c>
    </row>
    <row r="457" spans="3:11" x14ac:dyDescent="0.2">
      <c r="C457" s="96" t="s">
        <v>6598</v>
      </c>
      <c r="D457" s="95">
        <v>44244</v>
      </c>
      <c r="E457" s="94" t="s">
        <v>6597</v>
      </c>
      <c r="I457" s="93">
        <v>4.4800000000000004</v>
      </c>
      <c r="K457" s="93">
        <v>66833.929999999993</v>
      </c>
    </row>
    <row r="458" spans="3:11" x14ac:dyDescent="0.2">
      <c r="C458" s="96" t="s">
        <v>6596</v>
      </c>
      <c r="D458" s="95">
        <v>44244</v>
      </c>
      <c r="E458" s="94" t="s">
        <v>6595</v>
      </c>
      <c r="I458" s="93">
        <v>3.76</v>
      </c>
      <c r="K458" s="93">
        <v>66837.69</v>
      </c>
    </row>
    <row r="459" spans="3:11" x14ac:dyDescent="0.2">
      <c r="C459" s="96" t="s">
        <v>6594</v>
      </c>
      <c r="D459" s="95">
        <v>44244</v>
      </c>
      <c r="E459" s="94" t="s">
        <v>6593</v>
      </c>
      <c r="I459" s="93">
        <v>6.94</v>
      </c>
      <c r="K459" s="93">
        <v>66844.63</v>
      </c>
    </row>
    <row r="460" spans="3:11" x14ac:dyDescent="0.2">
      <c r="C460" s="96" t="s">
        <v>6592</v>
      </c>
      <c r="D460" s="95">
        <v>44244</v>
      </c>
      <c r="E460" s="94" t="s">
        <v>6591</v>
      </c>
      <c r="I460" s="93">
        <v>6.04</v>
      </c>
      <c r="K460" s="93">
        <v>66850.67</v>
      </c>
    </row>
    <row r="461" spans="3:11" x14ac:dyDescent="0.2">
      <c r="C461" s="96" t="s">
        <v>1532</v>
      </c>
      <c r="D461" s="95">
        <v>44244</v>
      </c>
      <c r="E461" s="94" t="s">
        <v>6590</v>
      </c>
      <c r="J461" s="112">
        <v>10.49</v>
      </c>
      <c r="K461" s="93">
        <v>66840.179999999993</v>
      </c>
    </row>
    <row r="462" spans="3:11" x14ac:dyDescent="0.2">
      <c r="C462" s="96" t="s">
        <v>1527</v>
      </c>
      <c r="D462" s="95">
        <v>44244</v>
      </c>
      <c r="E462" s="94" t="s">
        <v>6589</v>
      </c>
      <c r="J462" s="112">
        <v>19.84</v>
      </c>
      <c r="K462" s="93">
        <v>66820.34</v>
      </c>
    </row>
    <row r="463" spans="3:11" x14ac:dyDescent="0.2">
      <c r="C463" s="96" t="s">
        <v>6588</v>
      </c>
      <c r="D463" s="95">
        <v>44244</v>
      </c>
      <c r="E463" s="94" t="s">
        <v>6587</v>
      </c>
      <c r="J463" s="112">
        <v>9.6</v>
      </c>
      <c r="K463" s="93">
        <v>66810.740000000005</v>
      </c>
    </row>
    <row r="464" spans="3:11" x14ac:dyDescent="0.2">
      <c r="C464" s="96" t="s">
        <v>6586</v>
      </c>
      <c r="D464" s="95">
        <v>44244</v>
      </c>
      <c r="E464" s="94" t="s">
        <v>6585</v>
      </c>
      <c r="J464" s="112">
        <v>7.58</v>
      </c>
      <c r="K464" s="93">
        <v>66803.16</v>
      </c>
    </row>
    <row r="465" spans="3:11" x14ac:dyDescent="0.2">
      <c r="C465" s="96" t="s">
        <v>1526</v>
      </c>
      <c r="D465" s="95">
        <v>44244</v>
      </c>
      <c r="E465" s="94" t="s">
        <v>6584</v>
      </c>
      <c r="J465" s="112">
        <v>15.47</v>
      </c>
      <c r="K465" s="93">
        <v>66787.69</v>
      </c>
    </row>
    <row r="466" spans="3:11" x14ac:dyDescent="0.2">
      <c r="C466" s="96" t="s">
        <v>1525</v>
      </c>
      <c r="D466" s="95">
        <v>44244</v>
      </c>
      <c r="E466" s="94" t="s">
        <v>6583</v>
      </c>
      <c r="J466" s="112">
        <v>11.7</v>
      </c>
      <c r="K466" s="93">
        <v>66775.990000000005</v>
      </c>
    </row>
    <row r="467" spans="3:11" x14ac:dyDescent="0.2">
      <c r="C467" s="96" t="s">
        <v>6582</v>
      </c>
      <c r="D467" s="95">
        <v>44245</v>
      </c>
      <c r="E467" s="94" t="s">
        <v>6581</v>
      </c>
      <c r="I467" s="93">
        <v>8.3800000000000008</v>
      </c>
      <c r="K467" s="93">
        <v>66784.37</v>
      </c>
    </row>
    <row r="468" spans="3:11" x14ac:dyDescent="0.2">
      <c r="C468" s="96" t="s">
        <v>6580</v>
      </c>
      <c r="D468" s="95">
        <v>44245</v>
      </c>
      <c r="E468" s="94" t="s">
        <v>6579</v>
      </c>
      <c r="I468" s="93">
        <v>13.25</v>
      </c>
      <c r="K468" s="93">
        <v>66797.62</v>
      </c>
    </row>
    <row r="469" spans="3:11" x14ac:dyDescent="0.2">
      <c r="C469" s="96" t="s">
        <v>6578</v>
      </c>
      <c r="D469" s="95">
        <v>44245</v>
      </c>
      <c r="E469" s="94" t="s">
        <v>6577</v>
      </c>
      <c r="I469" s="93">
        <v>12.6</v>
      </c>
      <c r="K469" s="93">
        <v>66810.22</v>
      </c>
    </row>
    <row r="470" spans="3:11" x14ac:dyDescent="0.2">
      <c r="C470" s="96" t="s">
        <v>6576</v>
      </c>
      <c r="D470" s="95">
        <v>44245</v>
      </c>
      <c r="E470" s="94" t="s">
        <v>6575</v>
      </c>
      <c r="I470" s="93">
        <v>13.62</v>
      </c>
      <c r="K470" s="93">
        <v>66823.839999999997</v>
      </c>
    </row>
    <row r="471" spans="3:11" x14ac:dyDescent="0.2">
      <c r="C471" s="96" t="s">
        <v>6574</v>
      </c>
      <c r="D471" s="95">
        <v>44245</v>
      </c>
      <c r="E471" s="94" t="s">
        <v>6573</v>
      </c>
      <c r="I471" s="93">
        <v>7.01</v>
      </c>
      <c r="K471" s="93">
        <v>66830.850000000006</v>
      </c>
    </row>
    <row r="472" spans="3:11" x14ac:dyDescent="0.2">
      <c r="C472" s="96" t="s">
        <v>6572</v>
      </c>
      <c r="D472" s="95">
        <v>44245</v>
      </c>
      <c r="E472" s="94" t="s">
        <v>6571</v>
      </c>
      <c r="I472" s="93">
        <v>7.82</v>
      </c>
      <c r="K472" s="93">
        <v>66838.67</v>
      </c>
    </row>
    <row r="473" spans="3:11" x14ac:dyDescent="0.2">
      <c r="C473" s="96" t="s">
        <v>6570</v>
      </c>
      <c r="D473" s="95">
        <v>44245</v>
      </c>
      <c r="E473" s="94" t="s">
        <v>6569</v>
      </c>
      <c r="I473" s="93">
        <v>9.83</v>
      </c>
      <c r="K473" s="93">
        <v>66848.5</v>
      </c>
    </row>
    <row r="474" spans="3:11" x14ac:dyDescent="0.2">
      <c r="C474" s="96" t="s">
        <v>6568</v>
      </c>
      <c r="D474" s="95">
        <v>44245</v>
      </c>
      <c r="E474" s="94" t="s">
        <v>6567</v>
      </c>
      <c r="I474" s="93">
        <v>23.57</v>
      </c>
      <c r="K474" s="93">
        <v>66872.070000000007</v>
      </c>
    </row>
    <row r="475" spans="3:11" x14ac:dyDescent="0.2">
      <c r="C475" s="96" t="s">
        <v>6566</v>
      </c>
      <c r="D475" s="95">
        <v>44245</v>
      </c>
      <c r="E475" s="94" t="s">
        <v>6565</v>
      </c>
      <c r="I475" s="93">
        <v>4.2</v>
      </c>
      <c r="K475" s="93">
        <v>66876.27</v>
      </c>
    </row>
    <row r="476" spans="3:11" x14ac:dyDescent="0.2">
      <c r="C476" s="96" t="s">
        <v>6564</v>
      </c>
      <c r="D476" s="95">
        <v>44245</v>
      </c>
      <c r="E476" s="94" t="s">
        <v>6563</v>
      </c>
      <c r="I476" s="93">
        <v>3.47</v>
      </c>
      <c r="K476" s="93">
        <v>66879.740000000005</v>
      </c>
    </row>
    <row r="477" spans="3:11" x14ac:dyDescent="0.2">
      <c r="C477" s="96" t="s">
        <v>6562</v>
      </c>
      <c r="D477" s="95">
        <v>44245</v>
      </c>
      <c r="E477" s="94" t="s">
        <v>6561</v>
      </c>
      <c r="I477" s="93">
        <v>15.96</v>
      </c>
      <c r="K477" s="93">
        <v>66895.7</v>
      </c>
    </row>
    <row r="478" spans="3:11" x14ac:dyDescent="0.2">
      <c r="C478" s="96" t="s">
        <v>6560</v>
      </c>
      <c r="D478" s="95">
        <v>44245</v>
      </c>
      <c r="E478" s="94" t="s">
        <v>6559</v>
      </c>
      <c r="I478" s="93">
        <v>4.0199999999999996</v>
      </c>
      <c r="K478" s="93">
        <v>66899.72</v>
      </c>
    </row>
    <row r="479" spans="3:11" x14ac:dyDescent="0.2">
      <c r="C479" s="96" t="s">
        <v>6558</v>
      </c>
      <c r="D479" s="95">
        <v>44245</v>
      </c>
      <c r="E479" s="94" t="s">
        <v>6557</v>
      </c>
      <c r="I479" s="93">
        <v>8.5</v>
      </c>
      <c r="K479" s="93">
        <v>66908.22</v>
      </c>
    </row>
    <row r="480" spans="3:11" x14ac:dyDescent="0.2">
      <c r="C480" s="96" t="s">
        <v>6556</v>
      </c>
      <c r="D480" s="95">
        <v>44245</v>
      </c>
      <c r="E480" s="94" t="s">
        <v>6555</v>
      </c>
      <c r="I480" s="93">
        <v>21.55</v>
      </c>
      <c r="K480" s="93">
        <v>66929.77</v>
      </c>
    </row>
    <row r="481" spans="3:11" x14ac:dyDescent="0.2">
      <c r="C481" s="96" t="s">
        <v>6554</v>
      </c>
      <c r="D481" s="95">
        <v>44245</v>
      </c>
      <c r="E481" s="94" t="s">
        <v>6553</v>
      </c>
      <c r="I481" s="93">
        <v>1.89</v>
      </c>
      <c r="K481" s="93">
        <v>66931.66</v>
      </c>
    </row>
    <row r="482" spans="3:11" x14ac:dyDescent="0.2">
      <c r="C482" s="96" t="s">
        <v>6552</v>
      </c>
      <c r="D482" s="95">
        <v>44245</v>
      </c>
      <c r="E482" s="94" t="s">
        <v>6551</v>
      </c>
      <c r="I482" s="93">
        <v>2.73</v>
      </c>
      <c r="K482" s="93">
        <v>66934.39</v>
      </c>
    </row>
    <row r="483" spans="3:11" x14ac:dyDescent="0.2">
      <c r="C483" s="96" t="s">
        <v>6550</v>
      </c>
      <c r="D483" s="95">
        <v>44245</v>
      </c>
      <c r="E483" s="94" t="s">
        <v>6549</v>
      </c>
      <c r="I483" s="93">
        <v>1.76</v>
      </c>
      <c r="K483" s="93">
        <v>66936.149999999994</v>
      </c>
    </row>
    <row r="484" spans="3:11" x14ac:dyDescent="0.2">
      <c r="C484" s="96" t="s">
        <v>6548</v>
      </c>
      <c r="D484" s="95">
        <v>44245</v>
      </c>
      <c r="E484" s="94" t="s">
        <v>6547</v>
      </c>
      <c r="I484" s="93">
        <v>1.68</v>
      </c>
      <c r="K484" s="93">
        <v>66937.83</v>
      </c>
    </row>
    <row r="485" spans="3:11" x14ac:dyDescent="0.2">
      <c r="C485" s="96" t="s">
        <v>6546</v>
      </c>
      <c r="D485" s="95">
        <v>44245</v>
      </c>
      <c r="E485" s="94" t="s">
        <v>6545</v>
      </c>
      <c r="I485" s="93">
        <v>4.66</v>
      </c>
      <c r="K485" s="93">
        <v>66942.490000000005</v>
      </c>
    </row>
    <row r="486" spans="3:11" x14ac:dyDescent="0.2">
      <c r="C486" s="96" t="s">
        <v>6544</v>
      </c>
      <c r="D486" s="95">
        <v>44245</v>
      </c>
      <c r="E486" s="94" t="s">
        <v>6543</v>
      </c>
      <c r="I486" s="93">
        <v>2.68</v>
      </c>
      <c r="K486" s="93">
        <v>66945.17</v>
      </c>
    </row>
    <row r="487" spans="3:11" x14ac:dyDescent="0.2">
      <c r="C487" s="96" t="s">
        <v>6542</v>
      </c>
      <c r="D487" s="95">
        <v>44245</v>
      </c>
      <c r="E487" s="94" t="s">
        <v>6541</v>
      </c>
      <c r="I487" s="93">
        <v>12.34</v>
      </c>
      <c r="K487" s="93">
        <v>66957.509999999995</v>
      </c>
    </row>
    <row r="488" spans="3:11" x14ac:dyDescent="0.2">
      <c r="C488" s="96" t="s">
        <v>6540</v>
      </c>
      <c r="D488" s="95">
        <v>44245</v>
      </c>
      <c r="E488" s="94" t="s">
        <v>6539</v>
      </c>
      <c r="I488" s="93">
        <v>4.1900000000000004</v>
      </c>
      <c r="K488" s="93">
        <v>66961.7</v>
      </c>
    </row>
    <row r="489" spans="3:11" x14ac:dyDescent="0.2">
      <c r="C489" s="96" t="s">
        <v>6538</v>
      </c>
      <c r="D489" s="95">
        <v>44245</v>
      </c>
      <c r="E489" s="94" t="s">
        <v>6537</v>
      </c>
      <c r="I489" s="93">
        <v>3</v>
      </c>
      <c r="K489" s="93">
        <v>66964.7</v>
      </c>
    </row>
    <row r="490" spans="3:11" x14ac:dyDescent="0.2">
      <c r="C490" s="96" t="s">
        <v>6536</v>
      </c>
      <c r="D490" s="95">
        <v>44246</v>
      </c>
      <c r="E490" s="94" t="s">
        <v>6535</v>
      </c>
      <c r="I490" s="93">
        <v>13.82</v>
      </c>
      <c r="K490" s="93">
        <v>66978.52</v>
      </c>
    </row>
    <row r="491" spans="3:11" x14ac:dyDescent="0.2">
      <c r="C491" s="96" t="s">
        <v>6534</v>
      </c>
      <c r="D491" s="95">
        <v>44246</v>
      </c>
      <c r="E491" s="94" t="s">
        <v>6533</v>
      </c>
      <c r="I491" s="93">
        <v>115.64</v>
      </c>
      <c r="K491" s="93">
        <v>67094.16</v>
      </c>
    </row>
    <row r="492" spans="3:11" x14ac:dyDescent="0.2">
      <c r="C492" s="96" t="s">
        <v>6532</v>
      </c>
      <c r="D492" s="95">
        <v>44246</v>
      </c>
      <c r="E492" s="94" t="s">
        <v>6531</v>
      </c>
      <c r="I492" s="93">
        <v>22</v>
      </c>
      <c r="K492" s="93">
        <v>67116.160000000003</v>
      </c>
    </row>
    <row r="493" spans="3:11" x14ac:dyDescent="0.2">
      <c r="C493" s="96" t="s">
        <v>6530</v>
      </c>
      <c r="D493" s="95">
        <v>44246</v>
      </c>
      <c r="E493" s="94" t="s">
        <v>6529</v>
      </c>
      <c r="I493" s="93">
        <v>13.62</v>
      </c>
      <c r="K493" s="93">
        <v>67129.78</v>
      </c>
    </row>
    <row r="494" spans="3:11" x14ac:dyDescent="0.2">
      <c r="C494" s="96" t="s">
        <v>6528</v>
      </c>
      <c r="D494" s="95">
        <v>44246</v>
      </c>
      <c r="E494" s="94" t="s">
        <v>6527</v>
      </c>
      <c r="I494" s="93">
        <v>3</v>
      </c>
      <c r="K494" s="93">
        <v>67132.78</v>
      </c>
    </row>
    <row r="495" spans="3:11" x14ac:dyDescent="0.2">
      <c r="C495" s="96" t="s">
        <v>6526</v>
      </c>
      <c r="D495" s="95">
        <v>44246</v>
      </c>
      <c r="E495" s="94" t="s">
        <v>6525</v>
      </c>
      <c r="I495" s="93">
        <v>18.100000000000001</v>
      </c>
      <c r="K495" s="93">
        <v>67150.880000000005</v>
      </c>
    </row>
    <row r="496" spans="3:11" x14ac:dyDescent="0.2">
      <c r="C496" s="96" t="s">
        <v>6524</v>
      </c>
      <c r="D496" s="95">
        <v>44246</v>
      </c>
      <c r="E496" s="94" t="s">
        <v>6523</v>
      </c>
      <c r="I496" s="93">
        <v>16.079999999999998</v>
      </c>
      <c r="K496" s="93">
        <v>67166.960000000006</v>
      </c>
    </row>
    <row r="497" spans="3:11" x14ac:dyDescent="0.2">
      <c r="C497" s="96" t="s">
        <v>6522</v>
      </c>
      <c r="D497" s="95">
        <v>44246</v>
      </c>
      <c r="E497" s="94" t="s">
        <v>6521</v>
      </c>
      <c r="I497" s="93">
        <v>7.53</v>
      </c>
      <c r="K497" s="93">
        <v>67174.490000000005</v>
      </c>
    </row>
    <row r="498" spans="3:11" x14ac:dyDescent="0.2">
      <c r="C498" s="96" t="s">
        <v>6520</v>
      </c>
      <c r="D498" s="95">
        <v>44246</v>
      </c>
      <c r="E498" s="94" t="s">
        <v>6519</v>
      </c>
      <c r="I498" s="93">
        <v>10.56</v>
      </c>
      <c r="K498" s="93">
        <v>67185.05</v>
      </c>
    </row>
    <row r="499" spans="3:11" x14ac:dyDescent="0.2">
      <c r="C499" s="96" t="s">
        <v>6518</v>
      </c>
      <c r="D499" s="95">
        <v>44246</v>
      </c>
      <c r="E499" s="94" t="s">
        <v>6517</v>
      </c>
      <c r="I499" s="93">
        <v>5.76</v>
      </c>
      <c r="K499" s="93">
        <v>67190.81</v>
      </c>
    </row>
    <row r="500" spans="3:11" x14ac:dyDescent="0.2">
      <c r="C500" s="96" t="s">
        <v>6516</v>
      </c>
      <c r="D500" s="95">
        <v>44246</v>
      </c>
      <c r="E500" s="94" t="s">
        <v>6515</v>
      </c>
      <c r="I500" s="93">
        <v>8.8699999999999992</v>
      </c>
      <c r="K500" s="93">
        <v>67199.679999999993</v>
      </c>
    </row>
    <row r="501" spans="3:11" x14ac:dyDescent="0.2">
      <c r="C501" s="96" t="s">
        <v>6514</v>
      </c>
      <c r="D501" s="95">
        <v>44246</v>
      </c>
      <c r="E501" s="94" t="s">
        <v>6513</v>
      </c>
      <c r="I501" s="93">
        <v>4.74</v>
      </c>
      <c r="K501" s="93">
        <v>67204.42</v>
      </c>
    </row>
    <row r="502" spans="3:11" x14ac:dyDescent="0.2">
      <c r="C502" s="96" t="s">
        <v>6512</v>
      </c>
      <c r="D502" s="95">
        <v>44246</v>
      </c>
      <c r="E502" s="94" t="s">
        <v>6511</v>
      </c>
      <c r="I502" s="93">
        <v>1.93</v>
      </c>
      <c r="K502" s="93">
        <v>67206.350000000006</v>
      </c>
    </row>
    <row r="503" spans="3:11" x14ac:dyDescent="0.2">
      <c r="C503" s="96" t="s">
        <v>6510</v>
      </c>
      <c r="D503" s="95">
        <v>44246</v>
      </c>
      <c r="E503" s="94" t="s">
        <v>6509</v>
      </c>
      <c r="I503" s="93">
        <v>6.08</v>
      </c>
      <c r="K503" s="93">
        <v>67212.429999999993</v>
      </c>
    </row>
    <row r="504" spans="3:11" x14ac:dyDescent="0.2">
      <c r="C504" s="96" t="s">
        <v>6508</v>
      </c>
      <c r="D504" s="95">
        <v>44246</v>
      </c>
      <c r="E504" s="94" t="s">
        <v>6507</v>
      </c>
      <c r="I504" s="93">
        <v>22.38</v>
      </c>
      <c r="K504" s="93">
        <v>67234.81</v>
      </c>
    </row>
    <row r="505" spans="3:11" x14ac:dyDescent="0.2">
      <c r="C505" s="96" t="s">
        <v>6506</v>
      </c>
      <c r="D505" s="95">
        <v>44246</v>
      </c>
      <c r="E505" s="94" t="s">
        <v>6505</v>
      </c>
      <c r="I505" s="93">
        <v>25.14</v>
      </c>
      <c r="K505" s="93">
        <v>67259.95</v>
      </c>
    </row>
    <row r="506" spans="3:11" x14ac:dyDescent="0.2">
      <c r="C506" s="96" t="s">
        <v>6504</v>
      </c>
      <c r="D506" s="95">
        <v>44246</v>
      </c>
      <c r="E506" s="94" t="s">
        <v>6503</v>
      </c>
      <c r="I506" s="93">
        <v>8.08</v>
      </c>
      <c r="K506" s="93">
        <v>67268.03</v>
      </c>
    </row>
    <row r="507" spans="3:11" x14ac:dyDescent="0.2">
      <c r="C507" s="96" t="s">
        <v>6502</v>
      </c>
      <c r="D507" s="95">
        <v>44246</v>
      </c>
      <c r="E507" s="94" t="s">
        <v>6501</v>
      </c>
      <c r="I507" s="93">
        <v>2.2400000000000002</v>
      </c>
      <c r="K507" s="93">
        <v>67270.27</v>
      </c>
    </row>
    <row r="508" spans="3:11" x14ac:dyDescent="0.2">
      <c r="C508" s="96" t="s">
        <v>1524</v>
      </c>
      <c r="D508" s="95">
        <v>44246</v>
      </c>
      <c r="E508" s="94" t="s">
        <v>6500</v>
      </c>
      <c r="J508" s="112">
        <v>1174.8800000000001</v>
      </c>
      <c r="K508" s="93">
        <v>66095.39</v>
      </c>
    </row>
    <row r="509" spans="3:11" x14ac:dyDescent="0.2">
      <c r="C509" s="96" t="s">
        <v>6499</v>
      </c>
      <c r="D509" s="95">
        <v>44247</v>
      </c>
      <c r="E509" s="94" t="s">
        <v>6498</v>
      </c>
      <c r="I509" s="93">
        <v>2.76</v>
      </c>
      <c r="K509" s="93">
        <v>66098.149999999994</v>
      </c>
    </row>
    <row r="510" spans="3:11" x14ac:dyDescent="0.2">
      <c r="C510" s="96" t="s">
        <v>6497</v>
      </c>
      <c r="D510" s="95">
        <v>44247</v>
      </c>
      <c r="E510" s="94" t="s">
        <v>6496</v>
      </c>
      <c r="I510" s="93">
        <v>8.86</v>
      </c>
      <c r="K510" s="93">
        <v>66107.009999999995</v>
      </c>
    </row>
    <row r="511" spans="3:11" x14ac:dyDescent="0.2">
      <c r="C511" s="96" t="s">
        <v>6495</v>
      </c>
      <c r="D511" s="95">
        <v>44247</v>
      </c>
      <c r="E511" s="94" t="s">
        <v>6494</v>
      </c>
      <c r="I511" s="93">
        <v>8.3800000000000008</v>
      </c>
      <c r="K511" s="93">
        <v>66115.39</v>
      </c>
    </row>
    <row r="512" spans="3:11" x14ac:dyDescent="0.2">
      <c r="C512" s="96" t="s">
        <v>6493</v>
      </c>
      <c r="D512" s="95">
        <v>44247</v>
      </c>
      <c r="E512" s="94" t="s">
        <v>6492</v>
      </c>
      <c r="I512" s="93">
        <v>19.68</v>
      </c>
      <c r="K512" s="93">
        <v>66135.070000000007</v>
      </c>
    </row>
    <row r="513" spans="3:11" x14ac:dyDescent="0.2">
      <c r="C513" s="96" t="s">
        <v>6491</v>
      </c>
      <c r="D513" s="95">
        <v>44247</v>
      </c>
      <c r="E513" s="94" t="s">
        <v>6490</v>
      </c>
      <c r="I513" s="93">
        <v>6.08</v>
      </c>
      <c r="K513" s="93">
        <v>66141.149999999994</v>
      </c>
    </row>
    <row r="514" spans="3:11" x14ac:dyDescent="0.2">
      <c r="C514" s="96" t="s">
        <v>6489</v>
      </c>
      <c r="D514" s="95">
        <v>44247</v>
      </c>
      <c r="E514" s="94" t="s">
        <v>6488</v>
      </c>
      <c r="I514" s="93">
        <v>4.6500000000000004</v>
      </c>
      <c r="K514" s="93">
        <v>66145.8</v>
      </c>
    </row>
    <row r="515" spans="3:11" x14ac:dyDescent="0.2">
      <c r="C515" s="96" t="s">
        <v>6487</v>
      </c>
      <c r="D515" s="95">
        <v>44248</v>
      </c>
      <c r="E515" s="94" t="s">
        <v>6486</v>
      </c>
      <c r="I515" s="93">
        <v>8.3800000000000008</v>
      </c>
      <c r="K515" s="93">
        <v>66154.179999999993</v>
      </c>
    </row>
    <row r="516" spans="3:11" x14ac:dyDescent="0.2">
      <c r="C516" s="96" t="s">
        <v>6485</v>
      </c>
      <c r="D516" s="95">
        <v>44248</v>
      </c>
      <c r="E516" s="94" t="s">
        <v>6484</v>
      </c>
      <c r="I516" s="93">
        <v>2.0699999999999998</v>
      </c>
      <c r="K516" s="93">
        <v>66156.25</v>
      </c>
    </row>
    <row r="517" spans="3:11" x14ac:dyDescent="0.2">
      <c r="C517" s="96" t="s">
        <v>6483</v>
      </c>
      <c r="D517" s="95">
        <v>44248</v>
      </c>
      <c r="E517" s="94" t="s">
        <v>6482</v>
      </c>
      <c r="I517" s="93">
        <v>9.86</v>
      </c>
      <c r="K517" s="93">
        <v>66166.11</v>
      </c>
    </row>
    <row r="518" spans="3:11" x14ac:dyDescent="0.2">
      <c r="C518" s="96" t="s">
        <v>6481</v>
      </c>
      <c r="D518" s="95">
        <v>44248</v>
      </c>
      <c r="E518" s="94" t="s">
        <v>6480</v>
      </c>
      <c r="I518" s="93">
        <v>7.82</v>
      </c>
      <c r="K518" s="93">
        <v>66173.929999999993</v>
      </c>
    </row>
    <row r="519" spans="3:11" x14ac:dyDescent="0.2">
      <c r="C519" s="96" t="s">
        <v>6479</v>
      </c>
      <c r="D519" s="95">
        <v>44249</v>
      </c>
      <c r="E519" s="94" t="s">
        <v>6478</v>
      </c>
      <c r="I519" s="93">
        <v>8.3800000000000008</v>
      </c>
      <c r="K519" s="93">
        <v>66182.31</v>
      </c>
    </row>
    <row r="520" spans="3:11" x14ac:dyDescent="0.2">
      <c r="C520" s="96" t="s">
        <v>6477</v>
      </c>
      <c r="D520" s="95">
        <v>44249</v>
      </c>
      <c r="E520" s="94" t="s">
        <v>6476</v>
      </c>
      <c r="I520" s="93">
        <v>5</v>
      </c>
      <c r="K520" s="93">
        <v>66187.31</v>
      </c>
    </row>
    <row r="521" spans="3:11" x14ac:dyDescent="0.2">
      <c r="C521" s="96" t="s">
        <v>6475</v>
      </c>
      <c r="D521" s="95">
        <v>44249</v>
      </c>
      <c r="E521" s="94" t="s">
        <v>6474</v>
      </c>
      <c r="I521" s="93">
        <v>10.58</v>
      </c>
      <c r="K521" s="93">
        <v>66197.89</v>
      </c>
    </row>
    <row r="522" spans="3:11" x14ac:dyDescent="0.2">
      <c r="C522" s="96" t="s">
        <v>6473</v>
      </c>
      <c r="D522" s="95">
        <v>44249</v>
      </c>
      <c r="E522" s="94" t="s">
        <v>6472</v>
      </c>
      <c r="I522" s="93">
        <v>60.96</v>
      </c>
      <c r="K522" s="93">
        <v>66258.850000000006</v>
      </c>
    </row>
    <row r="523" spans="3:11" x14ac:dyDescent="0.2">
      <c r="C523" s="96" t="s">
        <v>6471</v>
      </c>
      <c r="D523" s="95">
        <v>44249</v>
      </c>
      <c r="E523" s="94" t="s">
        <v>6470</v>
      </c>
      <c r="I523" s="93">
        <v>4.08</v>
      </c>
      <c r="K523" s="93">
        <v>66262.929999999993</v>
      </c>
    </row>
    <row r="524" spans="3:11" x14ac:dyDescent="0.2">
      <c r="C524" s="96" t="s">
        <v>6469</v>
      </c>
      <c r="D524" s="95">
        <v>44249</v>
      </c>
      <c r="E524" s="94" t="s">
        <v>6468</v>
      </c>
      <c r="I524" s="93">
        <v>9.01</v>
      </c>
      <c r="K524" s="93">
        <v>66271.94</v>
      </c>
    </row>
    <row r="525" spans="3:11" x14ac:dyDescent="0.2">
      <c r="C525" s="96" t="s">
        <v>6467</v>
      </c>
      <c r="D525" s="95">
        <v>44249</v>
      </c>
      <c r="E525" s="94" t="s">
        <v>6466</v>
      </c>
      <c r="I525" s="93">
        <v>13.96</v>
      </c>
      <c r="K525" s="93">
        <v>66285.899999999994</v>
      </c>
    </row>
    <row r="526" spans="3:11" x14ac:dyDescent="0.2">
      <c r="C526" s="96" t="s">
        <v>6465</v>
      </c>
      <c r="D526" s="95">
        <v>44249</v>
      </c>
      <c r="E526" s="94" t="s">
        <v>6464</v>
      </c>
      <c r="I526" s="93">
        <v>9.49</v>
      </c>
      <c r="K526" s="93">
        <v>66295.39</v>
      </c>
    </row>
    <row r="527" spans="3:11" x14ac:dyDescent="0.2">
      <c r="C527" s="96" t="s">
        <v>6463</v>
      </c>
      <c r="D527" s="95">
        <v>44249</v>
      </c>
      <c r="E527" s="94" t="s">
        <v>6462</v>
      </c>
      <c r="I527" s="93">
        <v>6.94</v>
      </c>
      <c r="K527" s="93">
        <v>66302.33</v>
      </c>
    </row>
    <row r="528" spans="3:11" x14ac:dyDescent="0.2">
      <c r="C528" s="96" t="s">
        <v>6461</v>
      </c>
      <c r="D528" s="95">
        <v>44249</v>
      </c>
      <c r="E528" s="94" t="s">
        <v>6460</v>
      </c>
      <c r="I528" s="93">
        <v>1.23</v>
      </c>
      <c r="K528" s="93">
        <v>66303.56</v>
      </c>
    </row>
    <row r="529" spans="3:11" x14ac:dyDescent="0.2">
      <c r="C529" s="96" t="s">
        <v>6459</v>
      </c>
      <c r="D529" s="95">
        <v>44249</v>
      </c>
      <c r="E529" s="94" t="s">
        <v>6458</v>
      </c>
      <c r="I529" s="93">
        <v>3.36</v>
      </c>
      <c r="K529" s="93">
        <v>66306.92</v>
      </c>
    </row>
    <row r="530" spans="3:11" x14ac:dyDescent="0.2">
      <c r="C530" s="96" t="s">
        <v>6457</v>
      </c>
      <c r="D530" s="95">
        <v>44249</v>
      </c>
      <c r="E530" s="94" t="s">
        <v>6456</v>
      </c>
      <c r="I530" s="93">
        <v>5.79</v>
      </c>
      <c r="K530" s="93">
        <v>66312.710000000006</v>
      </c>
    </row>
    <row r="531" spans="3:11" x14ac:dyDescent="0.2">
      <c r="C531" s="96" t="s">
        <v>6455</v>
      </c>
      <c r="D531" s="95">
        <v>44249</v>
      </c>
      <c r="E531" s="94" t="s">
        <v>6454</v>
      </c>
      <c r="I531" s="93">
        <v>16.760000000000002</v>
      </c>
      <c r="K531" s="93">
        <v>66329.47</v>
      </c>
    </row>
    <row r="532" spans="3:11" x14ac:dyDescent="0.2">
      <c r="C532" s="96" t="s">
        <v>6453</v>
      </c>
      <c r="D532" s="95">
        <v>44249</v>
      </c>
      <c r="E532" s="94" t="s">
        <v>6452</v>
      </c>
      <c r="I532" s="93">
        <v>2</v>
      </c>
      <c r="K532" s="93">
        <v>66331.47</v>
      </c>
    </row>
    <row r="533" spans="3:11" x14ac:dyDescent="0.2">
      <c r="C533" s="96" t="s">
        <v>6451</v>
      </c>
      <c r="D533" s="95">
        <v>44249</v>
      </c>
      <c r="E533" s="94" t="s">
        <v>6450</v>
      </c>
      <c r="I533" s="93">
        <v>8.3800000000000008</v>
      </c>
      <c r="K533" s="93">
        <v>66339.850000000006</v>
      </c>
    </row>
    <row r="534" spans="3:11" x14ac:dyDescent="0.2">
      <c r="C534" s="96" t="s">
        <v>6449</v>
      </c>
      <c r="D534" s="95">
        <v>44249</v>
      </c>
      <c r="E534" s="94" t="s">
        <v>6448</v>
      </c>
      <c r="I534" s="93">
        <v>4.24</v>
      </c>
      <c r="K534" s="93">
        <v>66344.09</v>
      </c>
    </row>
    <row r="535" spans="3:11" x14ac:dyDescent="0.2">
      <c r="C535" s="96" t="s">
        <v>6447</v>
      </c>
      <c r="D535" s="95">
        <v>44249</v>
      </c>
      <c r="E535" s="94" t="s">
        <v>6446</v>
      </c>
      <c r="I535" s="93">
        <v>17.899999999999999</v>
      </c>
      <c r="K535" s="93">
        <v>66361.990000000005</v>
      </c>
    </row>
    <row r="536" spans="3:11" x14ac:dyDescent="0.2">
      <c r="C536" s="96" t="s">
        <v>6445</v>
      </c>
      <c r="D536" s="95">
        <v>44249</v>
      </c>
      <c r="E536" s="94" t="s">
        <v>6444</v>
      </c>
      <c r="I536" s="93">
        <v>8.3800000000000008</v>
      </c>
      <c r="K536" s="93">
        <v>66370.37</v>
      </c>
    </row>
    <row r="537" spans="3:11" x14ac:dyDescent="0.2">
      <c r="C537" s="96" t="s">
        <v>6443</v>
      </c>
      <c r="D537" s="95">
        <v>44249</v>
      </c>
      <c r="E537" s="94" t="s">
        <v>6442</v>
      </c>
      <c r="I537" s="93">
        <v>4.1900000000000004</v>
      </c>
      <c r="K537" s="93">
        <v>66374.559999999998</v>
      </c>
    </row>
    <row r="538" spans="3:11" x14ac:dyDescent="0.2">
      <c r="C538" s="96" t="s">
        <v>6441</v>
      </c>
      <c r="D538" s="95">
        <v>44249</v>
      </c>
      <c r="E538" s="94" t="s">
        <v>6440</v>
      </c>
      <c r="I538" s="93">
        <v>11.75</v>
      </c>
      <c r="K538" s="93">
        <v>66386.31</v>
      </c>
    </row>
    <row r="539" spans="3:11" x14ac:dyDescent="0.2">
      <c r="C539" s="96" t="s">
        <v>6439</v>
      </c>
      <c r="D539" s="95">
        <v>44249</v>
      </c>
      <c r="E539" s="94" t="s">
        <v>6438</v>
      </c>
      <c r="I539" s="93">
        <v>8.9600000000000009</v>
      </c>
      <c r="K539" s="93">
        <v>66395.27</v>
      </c>
    </row>
    <row r="540" spans="3:11" x14ac:dyDescent="0.2">
      <c r="C540" s="96" t="s">
        <v>6437</v>
      </c>
      <c r="D540" s="95">
        <v>44249</v>
      </c>
      <c r="E540" s="94" t="s">
        <v>6436</v>
      </c>
      <c r="I540" s="93">
        <v>13.68</v>
      </c>
      <c r="K540" s="93">
        <v>66408.95</v>
      </c>
    </row>
    <row r="541" spans="3:11" x14ac:dyDescent="0.2">
      <c r="C541" s="96" t="s">
        <v>6435</v>
      </c>
      <c r="D541" s="95">
        <v>44249</v>
      </c>
      <c r="E541" s="94" t="s">
        <v>6434</v>
      </c>
      <c r="I541" s="93">
        <v>20.82</v>
      </c>
      <c r="K541" s="93">
        <v>66429.77</v>
      </c>
    </row>
    <row r="542" spans="3:11" x14ac:dyDescent="0.2">
      <c r="C542" s="96" t="s">
        <v>6433</v>
      </c>
      <c r="D542" s="95">
        <v>44249</v>
      </c>
      <c r="E542" s="94" t="s">
        <v>6432</v>
      </c>
      <c r="I542" s="93">
        <v>6.24</v>
      </c>
      <c r="K542" s="93">
        <v>66436.009999999995</v>
      </c>
    </row>
    <row r="543" spans="3:11" x14ac:dyDescent="0.2">
      <c r="C543" s="96" t="s">
        <v>6431</v>
      </c>
      <c r="D543" s="95">
        <v>44249</v>
      </c>
      <c r="E543" s="94" t="s">
        <v>6430</v>
      </c>
      <c r="I543" s="93">
        <v>197.06</v>
      </c>
      <c r="K543" s="93">
        <v>66633.070000000007</v>
      </c>
    </row>
    <row r="544" spans="3:11" x14ac:dyDescent="0.2">
      <c r="C544" s="96" t="s">
        <v>6429</v>
      </c>
      <c r="D544" s="95">
        <v>44249</v>
      </c>
      <c r="E544" s="94" t="s">
        <v>6428</v>
      </c>
      <c r="I544" s="93">
        <v>5.22</v>
      </c>
      <c r="K544" s="93">
        <v>66638.289999999994</v>
      </c>
    </row>
    <row r="545" spans="3:11" x14ac:dyDescent="0.2">
      <c r="C545" s="96" t="s">
        <v>1543</v>
      </c>
      <c r="D545" s="95">
        <v>44249</v>
      </c>
      <c r="E545" s="94" t="s">
        <v>6427</v>
      </c>
      <c r="J545" s="112">
        <v>5032.26</v>
      </c>
      <c r="K545" s="93">
        <v>61606.03</v>
      </c>
    </row>
    <row r="546" spans="3:11" x14ac:dyDescent="0.2">
      <c r="C546" s="96" t="s">
        <v>1549</v>
      </c>
      <c r="D546" s="95">
        <v>44249</v>
      </c>
      <c r="E546" s="94" t="s">
        <v>6426</v>
      </c>
      <c r="J546" s="112">
        <v>1123.6400000000001</v>
      </c>
      <c r="K546" s="93">
        <v>60482.39</v>
      </c>
    </row>
    <row r="547" spans="3:11" x14ac:dyDescent="0.2">
      <c r="C547" s="96" t="s">
        <v>1547</v>
      </c>
      <c r="D547" s="95">
        <v>44249</v>
      </c>
      <c r="E547" s="94" t="s">
        <v>6425</v>
      </c>
      <c r="J547" s="112">
        <v>1296.53</v>
      </c>
      <c r="K547" s="93">
        <v>59185.86</v>
      </c>
    </row>
    <row r="548" spans="3:11" x14ac:dyDescent="0.2">
      <c r="C548" s="96" t="s">
        <v>20135</v>
      </c>
      <c r="D548" s="95">
        <v>44250</v>
      </c>
      <c r="E548" s="94" t="s">
        <v>20134</v>
      </c>
      <c r="I548" s="93">
        <v>10</v>
      </c>
      <c r="K548" s="93">
        <v>59195.86</v>
      </c>
    </row>
    <row r="549" spans="3:11" x14ac:dyDescent="0.2">
      <c r="C549" s="96" t="s">
        <v>6424</v>
      </c>
      <c r="D549" s="95">
        <v>44250</v>
      </c>
      <c r="E549" s="94" t="s">
        <v>6423</v>
      </c>
      <c r="I549" s="93">
        <v>1.68</v>
      </c>
      <c r="K549" s="93">
        <v>59197.54</v>
      </c>
    </row>
    <row r="550" spans="3:11" x14ac:dyDescent="0.2">
      <c r="C550" s="96" t="s">
        <v>6422</v>
      </c>
      <c r="D550" s="95">
        <v>44250</v>
      </c>
      <c r="E550" s="94" t="s">
        <v>6421</v>
      </c>
      <c r="I550" s="93">
        <v>4.88</v>
      </c>
      <c r="K550" s="93">
        <v>59202.42</v>
      </c>
    </row>
    <row r="551" spans="3:11" x14ac:dyDescent="0.2">
      <c r="C551" s="96" t="s">
        <v>6420</v>
      </c>
      <c r="D551" s="95">
        <v>44250</v>
      </c>
      <c r="E551" s="94" t="s">
        <v>6419</v>
      </c>
      <c r="I551" s="93">
        <v>3.88</v>
      </c>
      <c r="K551" s="93">
        <v>59206.3</v>
      </c>
    </row>
    <row r="552" spans="3:11" x14ac:dyDescent="0.2">
      <c r="C552" s="96" t="s">
        <v>6418</v>
      </c>
      <c r="D552" s="95">
        <v>44250</v>
      </c>
      <c r="E552" s="94" t="s">
        <v>6417</v>
      </c>
      <c r="I552" s="93">
        <v>13.71</v>
      </c>
      <c r="K552" s="93">
        <v>59220.01</v>
      </c>
    </row>
    <row r="553" spans="3:11" x14ac:dyDescent="0.2">
      <c r="C553" s="96" t="s">
        <v>6416</v>
      </c>
      <c r="D553" s="95">
        <v>44250</v>
      </c>
      <c r="E553" s="94" t="s">
        <v>6415</v>
      </c>
      <c r="I553" s="93">
        <v>5.1100000000000003</v>
      </c>
      <c r="K553" s="93">
        <v>59225.120000000003</v>
      </c>
    </row>
    <row r="554" spans="3:11" x14ac:dyDescent="0.2">
      <c r="C554" s="96" t="s">
        <v>6414</v>
      </c>
      <c r="D554" s="95">
        <v>44250</v>
      </c>
      <c r="E554" s="94" t="s">
        <v>6413</v>
      </c>
      <c r="I554" s="93">
        <v>5.71</v>
      </c>
      <c r="K554" s="93">
        <v>59230.83</v>
      </c>
    </row>
    <row r="555" spans="3:11" x14ac:dyDescent="0.2">
      <c r="C555" s="96" t="s">
        <v>6412</v>
      </c>
      <c r="D555" s="95">
        <v>44250</v>
      </c>
      <c r="E555" s="94" t="s">
        <v>6411</v>
      </c>
      <c r="I555" s="93">
        <v>3.46</v>
      </c>
      <c r="K555" s="93">
        <v>59234.29</v>
      </c>
    </row>
    <row r="556" spans="3:11" x14ac:dyDescent="0.2">
      <c r="C556" s="96" t="s">
        <v>6410</v>
      </c>
      <c r="D556" s="95">
        <v>44250</v>
      </c>
      <c r="E556" s="94" t="s">
        <v>6409</v>
      </c>
      <c r="I556" s="93">
        <v>1.94</v>
      </c>
      <c r="K556" s="93">
        <v>59236.23</v>
      </c>
    </row>
    <row r="557" spans="3:11" x14ac:dyDescent="0.2">
      <c r="C557" s="96" t="s">
        <v>6408</v>
      </c>
      <c r="D557" s="95">
        <v>44250</v>
      </c>
      <c r="E557" s="94" t="s">
        <v>6407</v>
      </c>
      <c r="I557" s="93">
        <v>2.8</v>
      </c>
      <c r="K557" s="93">
        <v>59239.03</v>
      </c>
    </row>
    <row r="558" spans="3:11" x14ac:dyDescent="0.2">
      <c r="C558" s="96" t="s">
        <v>6406</v>
      </c>
      <c r="D558" s="95">
        <v>44250</v>
      </c>
      <c r="E558" s="94" t="s">
        <v>6405</v>
      </c>
      <c r="I558" s="93">
        <v>3.7</v>
      </c>
      <c r="K558" s="93">
        <v>59242.73</v>
      </c>
    </row>
    <row r="559" spans="3:11" x14ac:dyDescent="0.2">
      <c r="C559" s="96" t="s">
        <v>6404</v>
      </c>
      <c r="D559" s="95">
        <v>44250</v>
      </c>
      <c r="E559" s="94" t="s">
        <v>6403</v>
      </c>
      <c r="I559" s="93">
        <v>1.68</v>
      </c>
      <c r="K559" s="93">
        <v>59244.41</v>
      </c>
    </row>
    <row r="560" spans="3:11" x14ac:dyDescent="0.2">
      <c r="C560" s="96" t="s">
        <v>6402</v>
      </c>
      <c r="D560" s="95">
        <v>44250</v>
      </c>
      <c r="E560" s="94" t="s">
        <v>6401</v>
      </c>
      <c r="I560" s="93">
        <v>3.36</v>
      </c>
      <c r="K560" s="93">
        <v>59247.77</v>
      </c>
    </row>
    <row r="561" spans="3:11" x14ac:dyDescent="0.2">
      <c r="C561" s="96" t="s">
        <v>6400</v>
      </c>
      <c r="D561" s="95">
        <v>44250</v>
      </c>
      <c r="E561" s="94" t="s">
        <v>6399</v>
      </c>
      <c r="I561" s="93">
        <v>9.2100000000000009</v>
      </c>
      <c r="K561" s="93">
        <v>59256.98</v>
      </c>
    </row>
    <row r="562" spans="3:11" x14ac:dyDescent="0.2">
      <c r="C562" s="96" t="s">
        <v>6398</v>
      </c>
      <c r="D562" s="95">
        <v>44251</v>
      </c>
      <c r="E562" s="94" t="s">
        <v>6397</v>
      </c>
      <c r="I562" s="93">
        <v>1.58</v>
      </c>
      <c r="K562" s="93">
        <v>59258.559999999998</v>
      </c>
    </row>
    <row r="563" spans="3:11" x14ac:dyDescent="0.2">
      <c r="C563" s="96" t="s">
        <v>6396</v>
      </c>
      <c r="D563" s="95">
        <v>44251</v>
      </c>
      <c r="E563" s="94" t="s">
        <v>6395</v>
      </c>
      <c r="I563" s="93">
        <v>30</v>
      </c>
      <c r="K563" s="93">
        <v>59288.56</v>
      </c>
    </row>
    <row r="564" spans="3:11" x14ac:dyDescent="0.2">
      <c r="C564" s="96" t="s">
        <v>6394</v>
      </c>
      <c r="D564" s="95">
        <v>44251</v>
      </c>
      <c r="E564" s="94" t="s">
        <v>6393</v>
      </c>
      <c r="I564" s="93">
        <v>79.66</v>
      </c>
      <c r="K564" s="93">
        <v>59368.22</v>
      </c>
    </row>
    <row r="565" spans="3:11" x14ac:dyDescent="0.2">
      <c r="C565" s="96" t="s">
        <v>6392</v>
      </c>
      <c r="D565" s="95">
        <v>44251</v>
      </c>
      <c r="E565" s="94" t="s">
        <v>6391</v>
      </c>
      <c r="I565" s="93">
        <v>9.43</v>
      </c>
      <c r="K565" s="93">
        <v>59377.65</v>
      </c>
    </row>
    <row r="566" spans="3:11" x14ac:dyDescent="0.2">
      <c r="C566" s="96" t="s">
        <v>6390</v>
      </c>
      <c r="D566" s="95">
        <v>44251</v>
      </c>
      <c r="E566" s="94" t="s">
        <v>6389</v>
      </c>
      <c r="I566" s="93">
        <v>14</v>
      </c>
      <c r="K566" s="93">
        <v>59391.65</v>
      </c>
    </row>
    <row r="567" spans="3:11" x14ac:dyDescent="0.2">
      <c r="C567" s="96" t="s">
        <v>6388</v>
      </c>
      <c r="D567" s="95">
        <v>44251</v>
      </c>
      <c r="E567" s="94" t="s">
        <v>6387</v>
      </c>
      <c r="I567" s="93">
        <v>1.74</v>
      </c>
      <c r="K567" s="93">
        <v>59393.39</v>
      </c>
    </row>
    <row r="568" spans="3:11" x14ac:dyDescent="0.2">
      <c r="C568" s="96" t="s">
        <v>6386</v>
      </c>
      <c r="D568" s="95">
        <v>44251</v>
      </c>
      <c r="E568" s="94" t="s">
        <v>6385</v>
      </c>
      <c r="I568" s="93">
        <v>4.29</v>
      </c>
      <c r="K568" s="93">
        <v>59397.68</v>
      </c>
    </row>
    <row r="569" spans="3:11" x14ac:dyDescent="0.2">
      <c r="C569" s="96" t="s">
        <v>6384</v>
      </c>
      <c r="D569" s="95">
        <v>44251</v>
      </c>
      <c r="E569" s="94" t="s">
        <v>6383</v>
      </c>
      <c r="I569" s="93">
        <v>2.34</v>
      </c>
      <c r="K569" s="93">
        <v>59400.02</v>
      </c>
    </row>
    <row r="570" spans="3:11" x14ac:dyDescent="0.2">
      <c r="C570" s="96" t="s">
        <v>6382</v>
      </c>
      <c r="D570" s="95">
        <v>44251</v>
      </c>
      <c r="E570" s="94" t="s">
        <v>6381</v>
      </c>
      <c r="I570" s="93">
        <v>5.39</v>
      </c>
      <c r="K570" s="93">
        <v>59405.41</v>
      </c>
    </row>
    <row r="571" spans="3:11" x14ac:dyDescent="0.2">
      <c r="C571" s="96" t="s">
        <v>6380</v>
      </c>
      <c r="D571" s="95">
        <v>44251</v>
      </c>
      <c r="E571" s="94" t="s">
        <v>6379</v>
      </c>
      <c r="I571" s="93">
        <v>8.3800000000000008</v>
      </c>
      <c r="K571" s="93">
        <v>59413.79</v>
      </c>
    </row>
    <row r="572" spans="3:11" x14ac:dyDescent="0.2">
      <c r="C572" s="96" t="s">
        <v>6378</v>
      </c>
      <c r="D572" s="95">
        <v>44251</v>
      </c>
      <c r="E572" s="94" t="s">
        <v>6377</v>
      </c>
      <c r="I572" s="93">
        <v>8.3800000000000008</v>
      </c>
      <c r="K572" s="93">
        <v>59422.17</v>
      </c>
    </row>
    <row r="573" spans="3:11" x14ac:dyDescent="0.2">
      <c r="C573" s="96" t="s">
        <v>6376</v>
      </c>
      <c r="D573" s="95">
        <v>44251</v>
      </c>
      <c r="E573" s="94" t="s">
        <v>6375</v>
      </c>
      <c r="I573" s="93">
        <v>5.95</v>
      </c>
      <c r="K573" s="93">
        <v>59428.12</v>
      </c>
    </row>
    <row r="574" spans="3:11" x14ac:dyDescent="0.2">
      <c r="C574" s="96" t="s">
        <v>6374</v>
      </c>
      <c r="D574" s="95">
        <v>44251</v>
      </c>
      <c r="E574" s="94" t="s">
        <v>6373</v>
      </c>
      <c r="I574" s="93">
        <v>22.18</v>
      </c>
      <c r="K574" s="93">
        <v>59450.3</v>
      </c>
    </row>
    <row r="575" spans="3:11" x14ac:dyDescent="0.2">
      <c r="C575" s="96" t="s">
        <v>6372</v>
      </c>
      <c r="D575" s="95">
        <v>44251</v>
      </c>
      <c r="E575" s="94" t="s">
        <v>6371</v>
      </c>
      <c r="I575" s="93">
        <v>16.760000000000002</v>
      </c>
      <c r="K575" s="93">
        <v>59467.06</v>
      </c>
    </row>
    <row r="576" spans="3:11" x14ac:dyDescent="0.2">
      <c r="C576" s="96" t="s">
        <v>6370</v>
      </c>
      <c r="D576" s="95">
        <v>44251</v>
      </c>
      <c r="E576" s="94" t="s">
        <v>6369</v>
      </c>
      <c r="I576" s="93">
        <v>7.68</v>
      </c>
      <c r="K576" s="93">
        <v>59474.74</v>
      </c>
    </row>
    <row r="577" spans="3:11" x14ac:dyDescent="0.2">
      <c r="C577" s="96" t="s">
        <v>6368</v>
      </c>
      <c r="D577" s="95">
        <v>44251</v>
      </c>
      <c r="E577" s="94" t="s">
        <v>6367</v>
      </c>
      <c r="I577" s="93">
        <v>4.9000000000000004</v>
      </c>
      <c r="K577" s="93">
        <v>59479.64</v>
      </c>
    </row>
    <row r="578" spans="3:11" x14ac:dyDescent="0.2">
      <c r="C578" s="96" t="s">
        <v>6366</v>
      </c>
      <c r="D578" s="95">
        <v>44251</v>
      </c>
      <c r="E578" s="94" t="s">
        <v>6365</v>
      </c>
      <c r="I578" s="93">
        <v>1.68</v>
      </c>
      <c r="K578" s="93">
        <v>59481.32</v>
      </c>
    </row>
    <row r="579" spans="3:11" x14ac:dyDescent="0.2">
      <c r="C579" s="96" t="s">
        <v>6364</v>
      </c>
      <c r="D579" s="95">
        <v>44251</v>
      </c>
      <c r="E579" s="94" t="s">
        <v>6363</v>
      </c>
      <c r="I579" s="93">
        <v>3.02</v>
      </c>
      <c r="K579" s="93">
        <v>59484.34</v>
      </c>
    </row>
    <row r="580" spans="3:11" x14ac:dyDescent="0.2">
      <c r="C580" s="96" t="s">
        <v>6362</v>
      </c>
      <c r="D580" s="95">
        <v>44251</v>
      </c>
      <c r="E580" s="94" t="s">
        <v>6361</v>
      </c>
      <c r="I580" s="93">
        <v>2.0699999999999998</v>
      </c>
      <c r="K580" s="93">
        <v>59486.41</v>
      </c>
    </row>
    <row r="581" spans="3:11" x14ac:dyDescent="0.2">
      <c r="C581" s="96" t="s">
        <v>6360</v>
      </c>
      <c r="D581" s="95">
        <v>44251</v>
      </c>
      <c r="E581" s="94" t="s">
        <v>6359</v>
      </c>
      <c r="I581" s="93">
        <v>24.6</v>
      </c>
      <c r="K581" s="93">
        <v>59511.01</v>
      </c>
    </row>
    <row r="582" spans="3:11" x14ac:dyDescent="0.2">
      <c r="C582" s="96" t="s">
        <v>6358</v>
      </c>
      <c r="D582" s="95">
        <v>44251</v>
      </c>
      <c r="E582" s="94" t="s">
        <v>6357</v>
      </c>
      <c r="I582" s="93">
        <v>12.08</v>
      </c>
      <c r="K582" s="93">
        <v>59523.09</v>
      </c>
    </row>
    <row r="583" spans="3:11" x14ac:dyDescent="0.2">
      <c r="C583" s="96" t="s">
        <v>6356</v>
      </c>
      <c r="D583" s="95">
        <v>44251</v>
      </c>
      <c r="E583" s="94" t="s">
        <v>6355</v>
      </c>
      <c r="I583" s="93">
        <v>9.6199999999999992</v>
      </c>
      <c r="K583" s="93">
        <v>59532.71</v>
      </c>
    </row>
    <row r="584" spans="3:11" x14ac:dyDescent="0.2">
      <c r="C584" s="96" t="s">
        <v>6354</v>
      </c>
      <c r="D584" s="95">
        <v>44251</v>
      </c>
      <c r="E584" s="94" t="s">
        <v>6353</v>
      </c>
      <c r="I584" s="93">
        <v>9.67</v>
      </c>
      <c r="K584" s="93">
        <v>59542.38</v>
      </c>
    </row>
    <row r="585" spans="3:11" x14ac:dyDescent="0.2">
      <c r="C585" s="96" t="s">
        <v>6352</v>
      </c>
      <c r="D585" s="95">
        <v>44251</v>
      </c>
      <c r="E585" s="94" t="s">
        <v>6351</v>
      </c>
      <c r="I585" s="93">
        <v>3.81</v>
      </c>
      <c r="K585" s="93">
        <v>59546.19</v>
      </c>
    </row>
    <row r="586" spans="3:11" x14ac:dyDescent="0.2">
      <c r="C586" s="96" t="s">
        <v>6350</v>
      </c>
      <c r="D586" s="95">
        <v>44251</v>
      </c>
      <c r="E586" s="94" t="s">
        <v>6349</v>
      </c>
      <c r="I586" s="93">
        <v>15.3</v>
      </c>
      <c r="K586" s="93">
        <v>59561.49</v>
      </c>
    </row>
    <row r="587" spans="3:11" x14ac:dyDescent="0.2">
      <c r="C587" s="96" t="s">
        <v>6348</v>
      </c>
      <c r="D587" s="95">
        <v>44251</v>
      </c>
      <c r="E587" s="94" t="s">
        <v>6347</v>
      </c>
      <c r="I587" s="93">
        <v>17.28</v>
      </c>
      <c r="K587" s="93">
        <v>59578.77</v>
      </c>
    </row>
    <row r="588" spans="3:11" x14ac:dyDescent="0.2">
      <c r="C588" s="96" t="s">
        <v>6346</v>
      </c>
      <c r="D588" s="95">
        <v>44251</v>
      </c>
      <c r="E588" s="94" t="s">
        <v>6345</v>
      </c>
      <c r="I588" s="93">
        <v>6.16</v>
      </c>
      <c r="K588" s="93">
        <v>59584.93</v>
      </c>
    </row>
    <row r="589" spans="3:11" x14ac:dyDescent="0.2">
      <c r="C589" s="96" t="s">
        <v>6344</v>
      </c>
      <c r="D589" s="95">
        <v>44251</v>
      </c>
      <c r="E589" s="94" t="s">
        <v>6343</v>
      </c>
      <c r="I589" s="93">
        <v>11.8</v>
      </c>
      <c r="K589" s="93">
        <v>59596.73</v>
      </c>
    </row>
    <row r="590" spans="3:11" x14ac:dyDescent="0.2">
      <c r="C590" s="96" t="s">
        <v>6342</v>
      </c>
      <c r="D590" s="95">
        <v>44251</v>
      </c>
      <c r="E590" s="94" t="s">
        <v>6341</v>
      </c>
      <c r="I590" s="93">
        <v>25.14</v>
      </c>
      <c r="K590" s="93">
        <v>59621.87</v>
      </c>
    </row>
    <row r="591" spans="3:11" x14ac:dyDescent="0.2">
      <c r="C591" s="96" t="s">
        <v>6340</v>
      </c>
      <c r="D591" s="95">
        <v>44251</v>
      </c>
      <c r="E591" s="94" t="s">
        <v>6339</v>
      </c>
      <c r="I591" s="93">
        <v>3.36</v>
      </c>
      <c r="K591" s="93">
        <v>59625.23</v>
      </c>
    </row>
    <row r="592" spans="3:11" x14ac:dyDescent="0.2">
      <c r="C592" s="96" t="s">
        <v>6338</v>
      </c>
      <c r="D592" s="95">
        <v>44251</v>
      </c>
      <c r="E592" s="94" t="s">
        <v>6337</v>
      </c>
      <c r="I592" s="93">
        <v>3.54</v>
      </c>
      <c r="K592" s="93">
        <v>59628.77</v>
      </c>
    </row>
    <row r="593" spans="3:11" x14ac:dyDescent="0.2">
      <c r="C593" s="96" t="s">
        <v>6336</v>
      </c>
      <c r="D593" s="95">
        <v>44252</v>
      </c>
      <c r="E593" s="94" t="s">
        <v>6335</v>
      </c>
      <c r="I593" s="93">
        <v>305.76</v>
      </c>
      <c r="K593" s="93">
        <v>59934.53</v>
      </c>
    </row>
    <row r="594" spans="3:11" x14ac:dyDescent="0.2">
      <c r="C594" s="96" t="s">
        <v>6334</v>
      </c>
      <c r="D594" s="95">
        <v>44252</v>
      </c>
      <c r="E594" s="94" t="s">
        <v>6333</v>
      </c>
      <c r="I594" s="93">
        <v>10</v>
      </c>
      <c r="K594" s="93">
        <v>59944.53</v>
      </c>
    </row>
    <row r="595" spans="3:11" x14ac:dyDescent="0.2">
      <c r="C595" s="96" t="s">
        <v>6332</v>
      </c>
      <c r="D595" s="95">
        <v>44252</v>
      </c>
      <c r="E595" s="94" t="s">
        <v>6331</v>
      </c>
      <c r="I595" s="93">
        <v>16.760000000000002</v>
      </c>
      <c r="K595" s="93">
        <v>59961.29</v>
      </c>
    </row>
    <row r="596" spans="3:11" x14ac:dyDescent="0.2">
      <c r="C596" s="96" t="s">
        <v>6330</v>
      </c>
      <c r="D596" s="95">
        <v>44252</v>
      </c>
      <c r="E596" s="94" t="s">
        <v>6329</v>
      </c>
      <c r="I596" s="93">
        <v>41.54</v>
      </c>
      <c r="K596" s="93">
        <v>60002.83</v>
      </c>
    </row>
    <row r="597" spans="3:11" x14ac:dyDescent="0.2">
      <c r="C597" s="96" t="s">
        <v>6328</v>
      </c>
      <c r="D597" s="95">
        <v>44252</v>
      </c>
      <c r="E597" s="94" t="s">
        <v>6327</v>
      </c>
      <c r="I597" s="93">
        <v>6.95</v>
      </c>
      <c r="K597" s="93">
        <v>60009.78</v>
      </c>
    </row>
    <row r="598" spans="3:11" x14ac:dyDescent="0.2">
      <c r="C598" s="96" t="s">
        <v>6326</v>
      </c>
      <c r="D598" s="95">
        <v>44252</v>
      </c>
      <c r="E598" s="94" t="s">
        <v>6325</v>
      </c>
      <c r="I598" s="93">
        <v>14.69</v>
      </c>
      <c r="K598" s="93">
        <v>60024.47</v>
      </c>
    </row>
    <row r="599" spans="3:11" x14ac:dyDescent="0.2">
      <c r="C599" s="96" t="s">
        <v>6324</v>
      </c>
      <c r="D599" s="95">
        <v>44252</v>
      </c>
      <c r="E599" s="94" t="s">
        <v>6323</v>
      </c>
      <c r="I599" s="93">
        <v>4.04</v>
      </c>
      <c r="K599" s="93">
        <v>60028.51</v>
      </c>
    </row>
    <row r="600" spans="3:11" x14ac:dyDescent="0.2">
      <c r="C600" s="96" t="s">
        <v>6322</v>
      </c>
      <c r="D600" s="95">
        <v>44252</v>
      </c>
      <c r="E600" s="94" t="s">
        <v>6321</v>
      </c>
      <c r="I600" s="93">
        <v>1.68</v>
      </c>
      <c r="K600" s="93">
        <v>60030.19</v>
      </c>
    </row>
    <row r="601" spans="3:11" x14ac:dyDescent="0.2">
      <c r="C601" s="96" t="s">
        <v>6320</v>
      </c>
      <c r="D601" s="95">
        <v>44252</v>
      </c>
      <c r="E601" s="94" t="s">
        <v>6319</v>
      </c>
      <c r="I601" s="93">
        <v>7.56</v>
      </c>
      <c r="K601" s="93">
        <v>60037.75</v>
      </c>
    </row>
    <row r="602" spans="3:11" x14ac:dyDescent="0.2">
      <c r="C602" s="96" t="s">
        <v>6318</v>
      </c>
      <c r="D602" s="95">
        <v>44252</v>
      </c>
      <c r="E602" s="94" t="s">
        <v>6317</v>
      </c>
      <c r="I602" s="93">
        <v>3.36</v>
      </c>
      <c r="K602" s="93">
        <v>60041.11</v>
      </c>
    </row>
    <row r="603" spans="3:11" x14ac:dyDescent="0.2">
      <c r="C603" s="96" t="s">
        <v>6316</v>
      </c>
      <c r="D603" s="95">
        <v>44252</v>
      </c>
      <c r="E603" s="94" t="s">
        <v>6315</v>
      </c>
      <c r="I603" s="93">
        <v>3.63</v>
      </c>
      <c r="K603" s="93">
        <v>60044.74</v>
      </c>
    </row>
    <row r="604" spans="3:11" x14ac:dyDescent="0.2">
      <c r="C604" s="96" t="s">
        <v>6314</v>
      </c>
      <c r="D604" s="95">
        <v>44252</v>
      </c>
      <c r="E604" s="94" t="s">
        <v>6313</v>
      </c>
      <c r="I604" s="93">
        <v>1.68</v>
      </c>
      <c r="K604" s="93">
        <v>60046.42</v>
      </c>
    </row>
    <row r="605" spans="3:11" x14ac:dyDescent="0.2">
      <c r="C605" s="96" t="s">
        <v>6312</v>
      </c>
      <c r="D605" s="95">
        <v>44252</v>
      </c>
      <c r="E605" s="94" t="s">
        <v>6311</v>
      </c>
      <c r="I605" s="93">
        <v>38.380000000000003</v>
      </c>
      <c r="K605" s="93">
        <v>60084.800000000003</v>
      </c>
    </row>
    <row r="606" spans="3:11" x14ac:dyDescent="0.2">
      <c r="C606" s="96" t="s">
        <v>6310</v>
      </c>
      <c r="D606" s="95">
        <v>44252</v>
      </c>
      <c r="E606" s="94" t="s">
        <v>6309</v>
      </c>
      <c r="I606" s="93">
        <v>4.1900000000000004</v>
      </c>
      <c r="K606" s="93">
        <v>60088.99</v>
      </c>
    </row>
    <row r="607" spans="3:11" x14ac:dyDescent="0.2">
      <c r="C607" s="96" t="s">
        <v>6308</v>
      </c>
      <c r="D607" s="95">
        <v>44252</v>
      </c>
      <c r="E607" s="94" t="s">
        <v>6307</v>
      </c>
      <c r="I607" s="93">
        <v>3.61</v>
      </c>
      <c r="K607" s="93">
        <v>60092.6</v>
      </c>
    </row>
    <row r="608" spans="3:11" x14ac:dyDescent="0.2">
      <c r="C608" s="96" t="s">
        <v>6306</v>
      </c>
      <c r="D608" s="95">
        <v>44252</v>
      </c>
      <c r="E608" s="94" t="s">
        <v>6305</v>
      </c>
      <c r="I608" s="93">
        <v>8.3800000000000008</v>
      </c>
      <c r="K608" s="93">
        <v>60100.98</v>
      </c>
    </row>
    <row r="609" spans="3:11" x14ac:dyDescent="0.2">
      <c r="C609" s="96" t="s">
        <v>6304</v>
      </c>
      <c r="D609" s="95">
        <v>44252</v>
      </c>
      <c r="E609" s="94" t="s">
        <v>6303</v>
      </c>
      <c r="I609" s="93">
        <v>3.45</v>
      </c>
      <c r="K609" s="93">
        <v>60104.43</v>
      </c>
    </row>
    <row r="610" spans="3:11" x14ac:dyDescent="0.2">
      <c r="C610" s="96" t="s">
        <v>6302</v>
      </c>
      <c r="D610" s="95">
        <v>44252</v>
      </c>
      <c r="E610" s="94" t="s">
        <v>6301</v>
      </c>
      <c r="I610" s="93">
        <v>2.63</v>
      </c>
      <c r="K610" s="93">
        <v>60107.06</v>
      </c>
    </row>
    <row r="611" spans="3:11" x14ac:dyDescent="0.2">
      <c r="C611" s="96" t="s">
        <v>6300</v>
      </c>
      <c r="D611" s="95">
        <v>44252</v>
      </c>
      <c r="E611" s="94" t="s">
        <v>6299</v>
      </c>
      <c r="I611" s="93">
        <v>1.68</v>
      </c>
      <c r="K611" s="93">
        <v>60108.74</v>
      </c>
    </row>
    <row r="612" spans="3:11" x14ac:dyDescent="0.2">
      <c r="C612" s="96" t="s">
        <v>6298</v>
      </c>
      <c r="D612" s="95">
        <v>44252</v>
      </c>
      <c r="E612" s="94" t="s">
        <v>6297</v>
      </c>
      <c r="I612" s="93">
        <v>5.76</v>
      </c>
      <c r="K612" s="93">
        <v>60114.5</v>
      </c>
    </row>
    <row r="613" spans="3:11" x14ac:dyDescent="0.2">
      <c r="C613" s="96" t="s">
        <v>6296</v>
      </c>
      <c r="D613" s="95">
        <v>44252</v>
      </c>
      <c r="E613" s="94" t="s">
        <v>6295</v>
      </c>
      <c r="I613" s="93">
        <v>16.760000000000002</v>
      </c>
      <c r="K613" s="93">
        <v>60131.26</v>
      </c>
    </row>
    <row r="614" spans="3:11" x14ac:dyDescent="0.2">
      <c r="C614" s="96" t="s">
        <v>6294</v>
      </c>
      <c r="D614" s="95">
        <v>44252</v>
      </c>
      <c r="E614" s="94" t="s">
        <v>6293</v>
      </c>
      <c r="I614" s="93">
        <v>8.3800000000000008</v>
      </c>
      <c r="K614" s="93">
        <v>60139.64</v>
      </c>
    </row>
    <row r="615" spans="3:11" x14ac:dyDescent="0.2">
      <c r="C615" s="96" t="s">
        <v>6292</v>
      </c>
      <c r="D615" s="95">
        <v>44252</v>
      </c>
      <c r="E615" s="94" t="s">
        <v>6291</v>
      </c>
      <c r="I615" s="93">
        <v>16.760000000000002</v>
      </c>
      <c r="K615" s="93">
        <v>60156.4</v>
      </c>
    </row>
    <row r="616" spans="3:11" x14ac:dyDescent="0.2">
      <c r="C616" s="96" t="s">
        <v>6290</v>
      </c>
      <c r="D616" s="95">
        <v>44252</v>
      </c>
      <c r="E616" s="94" t="s">
        <v>6289</v>
      </c>
      <c r="I616" s="93">
        <v>1.68</v>
      </c>
      <c r="K616" s="93">
        <v>60158.080000000002</v>
      </c>
    </row>
    <row r="617" spans="3:11" x14ac:dyDescent="0.2">
      <c r="C617" s="96" t="s">
        <v>6288</v>
      </c>
      <c r="D617" s="95">
        <v>44252</v>
      </c>
      <c r="E617" s="94" t="s">
        <v>6287</v>
      </c>
      <c r="I617" s="93">
        <v>1.98</v>
      </c>
      <c r="K617" s="93">
        <v>60160.06</v>
      </c>
    </row>
    <row r="618" spans="3:11" x14ac:dyDescent="0.2">
      <c r="C618" s="96" t="s">
        <v>6286</v>
      </c>
      <c r="D618" s="95">
        <v>44252</v>
      </c>
      <c r="E618" s="94" t="s">
        <v>6285</v>
      </c>
      <c r="I618" s="93">
        <v>1.68</v>
      </c>
      <c r="K618" s="93">
        <v>60161.74</v>
      </c>
    </row>
    <row r="619" spans="3:11" x14ac:dyDescent="0.2">
      <c r="C619" s="96" t="s">
        <v>6284</v>
      </c>
      <c r="D619" s="95">
        <v>44252</v>
      </c>
      <c r="E619" s="94" t="s">
        <v>6283</v>
      </c>
      <c r="I619" s="93">
        <v>1.94</v>
      </c>
      <c r="K619" s="93">
        <v>60163.68</v>
      </c>
    </row>
    <row r="620" spans="3:11" x14ac:dyDescent="0.2">
      <c r="C620" s="96" t="s">
        <v>6282</v>
      </c>
      <c r="D620" s="95">
        <v>44252</v>
      </c>
      <c r="E620" s="94" t="s">
        <v>6281</v>
      </c>
      <c r="I620" s="93">
        <v>5</v>
      </c>
      <c r="K620" s="93">
        <v>60168.68</v>
      </c>
    </row>
    <row r="621" spans="3:11" x14ac:dyDescent="0.2">
      <c r="C621" s="96" t="s">
        <v>6280</v>
      </c>
      <c r="D621" s="95">
        <v>44252</v>
      </c>
      <c r="E621" s="94" t="s">
        <v>6279</v>
      </c>
      <c r="I621" s="93">
        <v>80.650000000000006</v>
      </c>
      <c r="K621" s="93">
        <v>60249.33</v>
      </c>
    </row>
    <row r="622" spans="3:11" x14ac:dyDescent="0.2">
      <c r="C622" s="96" t="s">
        <v>6278</v>
      </c>
      <c r="D622" s="95">
        <v>44253</v>
      </c>
      <c r="E622" s="94" t="s">
        <v>6277</v>
      </c>
      <c r="I622" s="93">
        <v>1.86</v>
      </c>
      <c r="K622" s="93">
        <v>60251.19</v>
      </c>
    </row>
    <row r="623" spans="3:11" x14ac:dyDescent="0.2">
      <c r="C623" s="96" t="s">
        <v>6276</v>
      </c>
      <c r="D623" s="95">
        <v>44253</v>
      </c>
      <c r="E623" s="94" t="s">
        <v>6275</v>
      </c>
      <c r="I623" s="93">
        <v>5.47</v>
      </c>
      <c r="K623" s="93">
        <v>60256.66</v>
      </c>
    </row>
    <row r="624" spans="3:11" x14ac:dyDescent="0.2">
      <c r="C624" s="96" t="s">
        <v>6274</v>
      </c>
      <c r="D624" s="95">
        <v>44253</v>
      </c>
      <c r="E624" s="94" t="s">
        <v>6273</v>
      </c>
      <c r="I624" s="93">
        <v>5</v>
      </c>
      <c r="K624" s="93">
        <v>60261.66</v>
      </c>
    </row>
    <row r="625" spans="3:11" x14ac:dyDescent="0.2">
      <c r="C625" s="96" t="s">
        <v>6272</v>
      </c>
      <c r="D625" s="95">
        <v>44253</v>
      </c>
      <c r="E625" s="94" t="s">
        <v>6271</v>
      </c>
      <c r="I625" s="93">
        <v>5.27</v>
      </c>
      <c r="K625" s="93">
        <v>60266.93</v>
      </c>
    </row>
    <row r="626" spans="3:11" x14ac:dyDescent="0.2">
      <c r="C626" s="96" t="s">
        <v>6270</v>
      </c>
      <c r="D626" s="95">
        <v>44253</v>
      </c>
      <c r="E626" s="94" t="s">
        <v>6269</v>
      </c>
      <c r="I626" s="93">
        <v>21.43</v>
      </c>
      <c r="K626" s="93">
        <v>60288.36</v>
      </c>
    </row>
    <row r="627" spans="3:11" x14ac:dyDescent="0.2">
      <c r="C627" s="96" t="s">
        <v>6268</v>
      </c>
      <c r="D627" s="95">
        <v>44253</v>
      </c>
      <c r="E627" s="94" t="s">
        <v>6267</v>
      </c>
      <c r="I627" s="93">
        <v>5.04</v>
      </c>
      <c r="K627" s="93">
        <v>60293.4</v>
      </c>
    </row>
    <row r="628" spans="3:11" x14ac:dyDescent="0.2">
      <c r="C628" s="96" t="s">
        <v>6266</v>
      </c>
      <c r="D628" s="95">
        <v>44253</v>
      </c>
      <c r="E628" s="94" t="s">
        <v>6265</v>
      </c>
      <c r="I628" s="93">
        <v>3.89</v>
      </c>
      <c r="K628" s="93">
        <v>60297.29</v>
      </c>
    </row>
    <row r="629" spans="3:11" x14ac:dyDescent="0.2">
      <c r="C629" s="96" t="s">
        <v>6264</v>
      </c>
      <c r="D629" s="95">
        <v>44253</v>
      </c>
      <c r="E629" s="94" t="s">
        <v>6263</v>
      </c>
      <c r="I629" s="93">
        <v>14.74</v>
      </c>
      <c r="K629" s="93">
        <v>60312.03</v>
      </c>
    </row>
    <row r="630" spans="3:11" x14ac:dyDescent="0.2">
      <c r="C630" s="96" t="s">
        <v>6262</v>
      </c>
      <c r="D630" s="95">
        <v>44253</v>
      </c>
      <c r="E630" s="94" t="s">
        <v>6261</v>
      </c>
      <c r="I630" s="93">
        <v>3.9</v>
      </c>
      <c r="K630" s="93">
        <v>60315.93</v>
      </c>
    </row>
    <row r="631" spans="3:11" x14ac:dyDescent="0.2">
      <c r="C631" s="96" t="s">
        <v>6260</v>
      </c>
      <c r="D631" s="95">
        <v>44253</v>
      </c>
      <c r="E631" s="94" t="s">
        <v>6259</v>
      </c>
      <c r="I631" s="93">
        <v>2.35</v>
      </c>
      <c r="K631" s="93">
        <v>60318.28</v>
      </c>
    </row>
    <row r="632" spans="3:11" x14ac:dyDescent="0.2">
      <c r="C632" s="96" t="s">
        <v>6258</v>
      </c>
      <c r="D632" s="95">
        <v>44253</v>
      </c>
      <c r="E632" s="94" t="s">
        <v>6257</v>
      </c>
      <c r="I632" s="93">
        <v>5.08</v>
      </c>
      <c r="K632" s="93">
        <v>60323.360000000001</v>
      </c>
    </row>
    <row r="633" spans="3:11" x14ac:dyDescent="0.2">
      <c r="C633" s="96" t="s">
        <v>6256</v>
      </c>
      <c r="D633" s="95">
        <v>44253</v>
      </c>
      <c r="E633" s="94" t="s">
        <v>6255</v>
      </c>
      <c r="I633" s="93">
        <v>6.31</v>
      </c>
      <c r="K633" s="93">
        <v>60329.67</v>
      </c>
    </row>
    <row r="634" spans="3:11" x14ac:dyDescent="0.2">
      <c r="C634" s="96" t="s">
        <v>6254</v>
      </c>
      <c r="D634" s="95">
        <v>44253</v>
      </c>
      <c r="E634" s="94" t="s">
        <v>6253</v>
      </c>
      <c r="I634" s="93">
        <v>6.24</v>
      </c>
      <c r="K634" s="93">
        <v>60335.91</v>
      </c>
    </row>
    <row r="635" spans="3:11" x14ac:dyDescent="0.2">
      <c r="C635" s="96" t="s">
        <v>6252</v>
      </c>
      <c r="D635" s="95">
        <v>44253</v>
      </c>
      <c r="E635" s="94" t="s">
        <v>6251</v>
      </c>
      <c r="I635" s="93">
        <v>6.84</v>
      </c>
      <c r="K635" s="93">
        <v>60342.75</v>
      </c>
    </row>
    <row r="636" spans="3:11" x14ac:dyDescent="0.2">
      <c r="C636" s="96" t="s">
        <v>6250</v>
      </c>
      <c r="D636" s="95">
        <v>44253</v>
      </c>
      <c r="E636" s="94" t="s">
        <v>6249</v>
      </c>
      <c r="I636" s="93">
        <v>1.68</v>
      </c>
      <c r="K636" s="93">
        <v>60344.43</v>
      </c>
    </row>
    <row r="637" spans="3:11" x14ac:dyDescent="0.2">
      <c r="C637" s="96" t="s">
        <v>6248</v>
      </c>
      <c r="D637" s="95">
        <v>44253</v>
      </c>
      <c r="E637" s="94" t="s">
        <v>6247</v>
      </c>
      <c r="I637" s="93">
        <v>1.7</v>
      </c>
      <c r="K637" s="93">
        <v>60346.13</v>
      </c>
    </row>
    <row r="638" spans="3:11" x14ac:dyDescent="0.2">
      <c r="C638" s="96" t="s">
        <v>6246</v>
      </c>
      <c r="D638" s="95">
        <v>44253</v>
      </c>
      <c r="E638" s="94" t="s">
        <v>6245</v>
      </c>
      <c r="I638" s="93">
        <v>0.62</v>
      </c>
      <c r="K638" s="93">
        <v>60346.75</v>
      </c>
    </row>
    <row r="639" spans="3:11" x14ac:dyDescent="0.2">
      <c r="C639" s="96" t="s">
        <v>6244</v>
      </c>
      <c r="D639" s="95">
        <v>44253</v>
      </c>
      <c r="E639" s="94" t="s">
        <v>6243</v>
      </c>
      <c r="I639" s="93">
        <v>7.25</v>
      </c>
      <c r="K639" s="93">
        <v>60354</v>
      </c>
    </row>
    <row r="640" spans="3:11" x14ac:dyDescent="0.2">
      <c r="C640" s="96" t="s">
        <v>6242</v>
      </c>
      <c r="D640" s="95">
        <v>44253</v>
      </c>
      <c r="E640" s="94" t="s">
        <v>6241</v>
      </c>
      <c r="I640" s="93">
        <v>1.68</v>
      </c>
      <c r="K640" s="93">
        <v>60355.68</v>
      </c>
    </row>
    <row r="641" spans="3:11" x14ac:dyDescent="0.2">
      <c r="C641" s="96" t="s">
        <v>6240</v>
      </c>
      <c r="D641" s="95">
        <v>44253</v>
      </c>
      <c r="E641" s="94" t="s">
        <v>6239</v>
      </c>
      <c r="I641" s="93">
        <v>5.05</v>
      </c>
      <c r="K641" s="93">
        <v>60360.73</v>
      </c>
    </row>
    <row r="642" spans="3:11" x14ac:dyDescent="0.2">
      <c r="C642" s="96" t="s">
        <v>6238</v>
      </c>
      <c r="D642" s="95">
        <v>44253</v>
      </c>
      <c r="E642" s="94" t="s">
        <v>6237</v>
      </c>
      <c r="I642" s="93">
        <v>3.11</v>
      </c>
      <c r="K642" s="93">
        <v>60363.839999999997</v>
      </c>
    </row>
    <row r="643" spans="3:11" x14ac:dyDescent="0.2">
      <c r="C643" s="96" t="s">
        <v>6236</v>
      </c>
      <c r="D643" s="95">
        <v>44253</v>
      </c>
      <c r="E643" s="94" t="s">
        <v>6235</v>
      </c>
      <c r="I643" s="93">
        <v>10.65</v>
      </c>
      <c r="K643" s="93">
        <v>60374.49</v>
      </c>
    </row>
    <row r="644" spans="3:11" x14ac:dyDescent="0.2">
      <c r="C644" s="96" t="s">
        <v>6234</v>
      </c>
      <c r="D644" s="95">
        <v>44253</v>
      </c>
      <c r="E644" s="94" t="s">
        <v>6233</v>
      </c>
      <c r="I644" s="93">
        <v>10.7</v>
      </c>
      <c r="K644" s="93">
        <v>60385.19</v>
      </c>
    </row>
    <row r="645" spans="3:11" x14ac:dyDescent="0.2">
      <c r="C645" s="96" t="s">
        <v>6232</v>
      </c>
      <c r="D645" s="95">
        <v>44253</v>
      </c>
      <c r="E645" s="94" t="s">
        <v>6231</v>
      </c>
      <c r="I645" s="93">
        <v>4.78</v>
      </c>
      <c r="K645" s="93">
        <v>60389.97</v>
      </c>
    </row>
    <row r="646" spans="3:11" x14ac:dyDescent="0.2">
      <c r="C646" s="96" t="s">
        <v>6230</v>
      </c>
      <c r="D646" s="95">
        <v>44253</v>
      </c>
      <c r="E646" s="94" t="s">
        <v>6229</v>
      </c>
      <c r="I646" s="93">
        <v>5.82</v>
      </c>
      <c r="K646" s="93">
        <v>60395.79</v>
      </c>
    </row>
    <row r="647" spans="3:11" x14ac:dyDescent="0.2">
      <c r="C647" s="96" t="s">
        <v>6228</v>
      </c>
      <c r="D647" s="95">
        <v>44253</v>
      </c>
      <c r="E647" s="94" t="s">
        <v>6227</v>
      </c>
      <c r="I647" s="93">
        <v>14.57</v>
      </c>
      <c r="K647" s="93">
        <v>60410.36</v>
      </c>
    </row>
    <row r="648" spans="3:11" x14ac:dyDescent="0.2">
      <c r="C648" s="96" t="s">
        <v>6226</v>
      </c>
      <c r="D648" s="95">
        <v>44253</v>
      </c>
      <c r="E648" s="94" t="s">
        <v>6225</v>
      </c>
      <c r="I648" s="93">
        <v>5.04</v>
      </c>
      <c r="K648" s="93">
        <v>60415.4</v>
      </c>
    </row>
    <row r="649" spans="3:11" x14ac:dyDescent="0.2">
      <c r="C649" s="96" t="s">
        <v>6224</v>
      </c>
      <c r="D649" s="95">
        <v>44253</v>
      </c>
      <c r="E649" s="94" t="s">
        <v>6223</v>
      </c>
      <c r="I649" s="93">
        <v>5.93</v>
      </c>
      <c r="K649" s="93">
        <v>60421.33</v>
      </c>
    </row>
    <row r="650" spans="3:11" x14ac:dyDescent="0.2">
      <c r="C650" s="96" t="s">
        <v>6222</v>
      </c>
      <c r="D650" s="95">
        <v>44253</v>
      </c>
      <c r="E650" s="94" t="s">
        <v>6221</v>
      </c>
      <c r="I650" s="93">
        <v>20.6</v>
      </c>
      <c r="K650" s="93">
        <v>60441.93</v>
      </c>
    </row>
    <row r="651" spans="3:11" x14ac:dyDescent="0.2">
      <c r="C651" s="96" t="s">
        <v>6220</v>
      </c>
      <c r="D651" s="95">
        <v>44253</v>
      </c>
      <c r="E651" s="94" t="s">
        <v>6219</v>
      </c>
      <c r="I651" s="93">
        <v>6.08</v>
      </c>
      <c r="K651" s="93">
        <v>60448.01</v>
      </c>
    </row>
    <row r="652" spans="3:11" x14ac:dyDescent="0.2">
      <c r="C652" s="96" t="s">
        <v>6218</v>
      </c>
      <c r="D652" s="95">
        <v>44253</v>
      </c>
      <c r="E652" s="94" t="s">
        <v>6217</v>
      </c>
      <c r="I652" s="93">
        <v>2.2200000000000002</v>
      </c>
      <c r="K652" s="93">
        <v>60450.23</v>
      </c>
    </row>
    <row r="653" spans="3:11" x14ac:dyDescent="0.2">
      <c r="C653" s="96" t="s">
        <v>6216</v>
      </c>
      <c r="D653" s="95">
        <v>44253</v>
      </c>
      <c r="E653" s="94" t="s">
        <v>6215</v>
      </c>
      <c r="I653" s="93">
        <v>3.53</v>
      </c>
      <c r="K653" s="93">
        <v>60453.760000000002</v>
      </c>
    </row>
    <row r="654" spans="3:11" x14ac:dyDescent="0.2">
      <c r="C654" s="96" t="s">
        <v>6214</v>
      </c>
      <c r="D654" s="95">
        <v>44253</v>
      </c>
      <c r="E654" s="94" t="s">
        <v>6213</v>
      </c>
      <c r="I654" s="93">
        <v>17.899999999999999</v>
      </c>
      <c r="K654" s="93">
        <v>60471.66</v>
      </c>
    </row>
    <row r="655" spans="3:11" x14ac:dyDescent="0.2">
      <c r="C655" s="96" t="s">
        <v>6212</v>
      </c>
      <c r="D655" s="95">
        <v>44253</v>
      </c>
      <c r="E655" s="94" t="s">
        <v>6211</v>
      </c>
      <c r="I655" s="93">
        <v>4.01</v>
      </c>
      <c r="K655" s="93">
        <v>60475.67</v>
      </c>
    </row>
    <row r="656" spans="3:11" x14ac:dyDescent="0.2">
      <c r="C656" s="96" t="s">
        <v>6210</v>
      </c>
      <c r="D656" s="95">
        <v>44253</v>
      </c>
      <c r="E656" s="94" t="s">
        <v>6209</v>
      </c>
      <c r="I656" s="93">
        <v>1.99</v>
      </c>
      <c r="K656" s="93">
        <v>60477.66</v>
      </c>
    </row>
    <row r="657" spans="3:11" x14ac:dyDescent="0.2">
      <c r="C657" s="96" t="s">
        <v>6208</v>
      </c>
      <c r="D657" s="95">
        <v>44253</v>
      </c>
      <c r="E657" s="94" t="s">
        <v>6207</v>
      </c>
      <c r="I657" s="93">
        <v>6.37</v>
      </c>
      <c r="K657" s="93">
        <v>60484.03</v>
      </c>
    </row>
    <row r="658" spans="3:11" x14ac:dyDescent="0.2">
      <c r="C658" s="96" t="s">
        <v>6206</v>
      </c>
      <c r="D658" s="95">
        <v>44253</v>
      </c>
      <c r="E658" s="94" t="s">
        <v>6205</v>
      </c>
      <c r="I658" s="93">
        <v>2.2400000000000002</v>
      </c>
      <c r="K658" s="93">
        <v>60486.27</v>
      </c>
    </row>
    <row r="659" spans="3:11" x14ac:dyDescent="0.2">
      <c r="C659" s="96" t="s">
        <v>6204</v>
      </c>
      <c r="D659" s="95">
        <v>44253</v>
      </c>
      <c r="E659" s="94" t="s">
        <v>6203</v>
      </c>
      <c r="I659" s="93">
        <v>2.09</v>
      </c>
      <c r="K659" s="93">
        <v>60488.36</v>
      </c>
    </row>
    <row r="660" spans="3:11" x14ac:dyDescent="0.2">
      <c r="C660" s="96" t="s">
        <v>6202</v>
      </c>
      <c r="D660" s="95">
        <v>44253</v>
      </c>
      <c r="E660" s="94" t="s">
        <v>6201</v>
      </c>
      <c r="I660" s="93">
        <v>1.68</v>
      </c>
      <c r="K660" s="93">
        <v>60490.04</v>
      </c>
    </row>
    <row r="661" spans="3:11" x14ac:dyDescent="0.2">
      <c r="C661" s="96" t="s">
        <v>6200</v>
      </c>
      <c r="D661" s="95">
        <v>44253</v>
      </c>
      <c r="E661" s="94" t="s">
        <v>6199</v>
      </c>
      <c r="I661" s="93">
        <v>1.98</v>
      </c>
      <c r="K661" s="93">
        <v>60492.02</v>
      </c>
    </row>
    <row r="662" spans="3:11" x14ac:dyDescent="0.2">
      <c r="C662" s="96" t="s">
        <v>6198</v>
      </c>
      <c r="D662" s="95">
        <v>44253</v>
      </c>
      <c r="E662" s="94" t="s">
        <v>6197</v>
      </c>
      <c r="I662" s="93">
        <v>4.1900000000000004</v>
      </c>
      <c r="K662" s="93">
        <v>60496.21</v>
      </c>
    </row>
    <row r="663" spans="3:11" x14ac:dyDescent="0.2">
      <c r="C663" s="96" t="s">
        <v>6196</v>
      </c>
      <c r="D663" s="95">
        <v>44253</v>
      </c>
      <c r="E663" s="94" t="s">
        <v>6195</v>
      </c>
      <c r="I663" s="93">
        <v>2.15</v>
      </c>
      <c r="K663" s="93">
        <v>60498.36</v>
      </c>
    </row>
    <row r="664" spans="3:11" x14ac:dyDescent="0.2">
      <c r="C664" s="96" t="s">
        <v>6194</v>
      </c>
      <c r="D664" s="95">
        <v>44253</v>
      </c>
      <c r="E664" s="94" t="s">
        <v>6193</v>
      </c>
      <c r="I664" s="93">
        <v>12.3</v>
      </c>
      <c r="K664" s="93">
        <v>60510.66</v>
      </c>
    </row>
    <row r="665" spans="3:11" x14ac:dyDescent="0.2">
      <c r="C665" s="96" t="s">
        <v>6192</v>
      </c>
      <c r="D665" s="95">
        <v>44253</v>
      </c>
      <c r="E665" s="94" t="s">
        <v>6191</v>
      </c>
      <c r="I665" s="93">
        <v>2.4500000000000002</v>
      </c>
      <c r="K665" s="93">
        <v>60513.11</v>
      </c>
    </row>
    <row r="666" spans="3:11" x14ac:dyDescent="0.2">
      <c r="C666" s="96" t="s">
        <v>6190</v>
      </c>
      <c r="D666" s="95">
        <v>44253</v>
      </c>
      <c r="E666" s="94" t="s">
        <v>6189</v>
      </c>
      <c r="I666" s="93">
        <v>15.3</v>
      </c>
      <c r="K666" s="93">
        <v>60528.41</v>
      </c>
    </row>
    <row r="667" spans="3:11" x14ac:dyDescent="0.2">
      <c r="C667" s="96" t="s">
        <v>6188</v>
      </c>
      <c r="D667" s="95">
        <v>44253</v>
      </c>
      <c r="E667" s="94" t="s">
        <v>6187</v>
      </c>
      <c r="I667" s="93">
        <v>24.6</v>
      </c>
      <c r="K667" s="93">
        <v>60553.01</v>
      </c>
    </row>
    <row r="668" spans="3:11" x14ac:dyDescent="0.2">
      <c r="C668" s="96" t="s">
        <v>6186</v>
      </c>
      <c r="D668" s="95">
        <v>44253</v>
      </c>
      <c r="E668" s="94" t="s">
        <v>6185</v>
      </c>
      <c r="I668" s="93">
        <v>5.99</v>
      </c>
      <c r="K668" s="93">
        <v>60559</v>
      </c>
    </row>
    <row r="669" spans="3:11" x14ac:dyDescent="0.2">
      <c r="C669" s="96" t="s">
        <v>6184</v>
      </c>
      <c r="D669" s="95">
        <v>44253</v>
      </c>
      <c r="E669" s="94" t="s">
        <v>6183</v>
      </c>
      <c r="I669" s="93">
        <v>23.46</v>
      </c>
      <c r="K669" s="93">
        <v>60582.46</v>
      </c>
    </row>
    <row r="670" spans="3:11" x14ac:dyDescent="0.2">
      <c r="C670" s="96" t="s">
        <v>6182</v>
      </c>
      <c r="D670" s="95">
        <v>44253</v>
      </c>
      <c r="E670" s="94" t="s">
        <v>6181</v>
      </c>
      <c r="I670" s="93">
        <v>14.85</v>
      </c>
      <c r="K670" s="93">
        <v>60597.31</v>
      </c>
    </row>
    <row r="671" spans="3:11" x14ac:dyDescent="0.2">
      <c r="C671" s="96" t="s">
        <v>6180</v>
      </c>
      <c r="D671" s="95">
        <v>44253</v>
      </c>
      <c r="E671" s="94" t="s">
        <v>6179</v>
      </c>
      <c r="I671" s="93">
        <v>2.81</v>
      </c>
      <c r="K671" s="93">
        <v>60600.12</v>
      </c>
    </row>
    <row r="672" spans="3:11" x14ac:dyDescent="0.2">
      <c r="C672" s="96" t="s">
        <v>6178</v>
      </c>
      <c r="D672" s="95">
        <v>44253</v>
      </c>
      <c r="E672" s="94" t="s">
        <v>6177</v>
      </c>
      <c r="I672" s="93">
        <v>1.68</v>
      </c>
      <c r="K672" s="93">
        <v>60601.8</v>
      </c>
    </row>
    <row r="673" spans="3:11" x14ac:dyDescent="0.2">
      <c r="C673" s="96" t="s">
        <v>6176</v>
      </c>
      <c r="D673" s="95">
        <v>44253</v>
      </c>
      <c r="E673" s="94" t="s">
        <v>6175</v>
      </c>
      <c r="I673" s="93">
        <v>7.76</v>
      </c>
      <c r="K673" s="93">
        <v>60609.56</v>
      </c>
    </row>
    <row r="674" spans="3:11" x14ac:dyDescent="0.2">
      <c r="C674" s="96" t="s">
        <v>6174</v>
      </c>
      <c r="D674" s="95">
        <v>44253</v>
      </c>
      <c r="E674" s="94" t="s">
        <v>6173</v>
      </c>
      <c r="I674" s="93">
        <v>2.36</v>
      </c>
      <c r="K674" s="93">
        <v>60611.92</v>
      </c>
    </row>
    <row r="675" spans="3:11" x14ac:dyDescent="0.2">
      <c r="C675" s="96" t="s">
        <v>6172</v>
      </c>
      <c r="D675" s="95">
        <v>44253</v>
      </c>
      <c r="E675" s="94" t="s">
        <v>6171</v>
      </c>
      <c r="I675" s="93">
        <v>5584.67</v>
      </c>
      <c r="K675" s="93">
        <v>66196.59</v>
      </c>
    </row>
    <row r="676" spans="3:11" x14ac:dyDescent="0.2">
      <c r="C676" s="96" t="s">
        <v>6170</v>
      </c>
      <c r="D676" s="95">
        <v>44253</v>
      </c>
      <c r="E676" s="94" t="s">
        <v>6169</v>
      </c>
      <c r="I676" s="93">
        <v>1.68</v>
      </c>
      <c r="K676" s="93">
        <v>66198.27</v>
      </c>
    </row>
    <row r="677" spans="3:11" x14ac:dyDescent="0.2">
      <c r="C677" s="96" t="s">
        <v>6168</v>
      </c>
      <c r="D677" s="95">
        <v>44253</v>
      </c>
      <c r="E677" s="94" t="s">
        <v>6167</v>
      </c>
      <c r="J677" s="112">
        <v>600</v>
      </c>
      <c r="K677" s="93">
        <v>65598.27</v>
      </c>
    </row>
    <row r="678" spans="3:11" x14ac:dyDescent="0.2">
      <c r="C678" s="96" t="s">
        <v>6166</v>
      </c>
      <c r="D678" s="95">
        <v>44253</v>
      </c>
      <c r="E678" s="94" t="s">
        <v>6165</v>
      </c>
      <c r="J678" s="112">
        <v>1663.42</v>
      </c>
      <c r="K678" s="93">
        <v>63934.85</v>
      </c>
    </row>
    <row r="679" spans="3:11" x14ac:dyDescent="0.2">
      <c r="C679" s="96" t="s">
        <v>6164</v>
      </c>
      <c r="D679" s="95">
        <v>44253</v>
      </c>
      <c r="E679" s="94" t="s">
        <v>6163</v>
      </c>
      <c r="J679" s="112">
        <v>2972.49</v>
      </c>
      <c r="K679" s="93">
        <v>60962.36</v>
      </c>
    </row>
    <row r="680" spans="3:11" x14ac:dyDescent="0.2">
      <c r="C680" s="96" t="s">
        <v>6162</v>
      </c>
      <c r="D680" s="95">
        <v>44254</v>
      </c>
      <c r="E680" s="94" t="s">
        <v>6161</v>
      </c>
      <c r="J680" s="112">
        <v>108.77</v>
      </c>
      <c r="K680" s="93">
        <v>60853.59</v>
      </c>
    </row>
    <row r="681" spans="3:11" x14ac:dyDescent="0.2">
      <c r="C681" s="96" t="s">
        <v>6160</v>
      </c>
      <c r="D681" s="95">
        <v>44254</v>
      </c>
      <c r="E681" s="94" t="s">
        <v>6159</v>
      </c>
      <c r="I681" s="93">
        <v>2.12</v>
      </c>
      <c r="K681" s="93">
        <v>60855.71</v>
      </c>
    </row>
    <row r="682" spans="3:11" x14ac:dyDescent="0.2">
      <c r="C682" s="96" t="s">
        <v>6158</v>
      </c>
      <c r="D682" s="95">
        <v>44254</v>
      </c>
      <c r="E682" s="94" t="s">
        <v>6157</v>
      </c>
      <c r="I682" s="93">
        <v>8.8699999999999992</v>
      </c>
      <c r="K682" s="93">
        <v>60864.58</v>
      </c>
    </row>
    <row r="683" spans="3:11" x14ac:dyDescent="0.2">
      <c r="C683" s="96" t="s">
        <v>6156</v>
      </c>
      <c r="D683" s="95">
        <v>44254</v>
      </c>
      <c r="E683" s="94" t="s">
        <v>6155</v>
      </c>
      <c r="I683" s="93">
        <v>3.48</v>
      </c>
      <c r="K683" s="93">
        <v>60868.06</v>
      </c>
    </row>
    <row r="684" spans="3:11" x14ac:dyDescent="0.2">
      <c r="C684" s="96" t="s">
        <v>6154</v>
      </c>
      <c r="D684" s="95">
        <v>44254</v>
      </c>
      <c r="E684" s="94" t="s">
        <v>6153</v>
      </c>
      <c r="I684" s="93">
        <v>4.76</v>
      </c>
      <c r="K684" s="93">
        <v>60872.82</v>
      </c>
    </row>
    <row r="685" spans="3:11" x14ac:dyDescent="0.2">
      <c r="C685" s="96" t="s">
        <v>6152</v>
      </c>
      <c r="D685" s="95">
        <v>44254</v>
      </c>
      <c r="E685" s="94" t="s">
        <v>6151</v>
      </c>
      <c r="I685" s="93">
        <v>5.48</v>
      </c>
      <c r="K685" s="93">
        <v>60878.3</v>
      </c>
    </row>
    <row r="686" spans="3:11" x14ac:dyDescent="0.2">
      <c r="C686" s="96" t="s">
        <v>6150</v>
      </c>
      <c r="D686" s="95">
        <v>44254</v>
      </c>
      <c r="E686" s="94" t="s">
        <v>6149</v>
      </c>
      <c r="I686" s="93">
        <v>1.75</v>
      </c>
      <c r="K686" s="93">
        <v>60880.05</v>
      </c>
    </row>
    <row r="687" spans="3:11" x14ac:dyDescent="0.2">
      <c r="C687" s="96" t="s">
        <v>6148</v>
      </c>
      <c r="D687" s="95">
        <v>44254</v>
      </c>
      <c r="E687" s="94" t="s">
        <v>6147</v>
      </c>
      <c r="I687" s="93">
        <v>5.94</v>
      </c>
      <c r="K687" s="93">
        <v>60885.99</v>
      </c>
    </row>
    <row r="688" spans="3:11" x14ac:dyDescent="0.2">
      <c r="C688" s="96" t="s">
        <v>6146</v>
      </c>
      <c r="D688" s="95">
        <v>44254</v>
      </c>
      <c r="E688" s="94" t="s">
        <v>6145</v>
      </c>
      <c r="I688" s="93">
        <v>3.96</v>
      </c>
      <c r="K688" s="93">
        <v>60889.95</v>
      </c>
    </row>
    <row r="689" spans="3:11" x14ac:dyDescent="0.2">
      <c r="C689" s="96" t="s">
        <v>6144</v>
      </c>
      <c r="D689" s="95">
        <v>44254</v>
      </c>
      <c r="E689" s="94" t="s">
        <v>6143</v>
      </c>
      <c r="I689" s="93">
        <v>3.16</v>
      </c>
      <c r="K689" s="93">
        <v>60893.11</v>
      </c>
    </row>
    <row r="690" spans="3:11" x14ac:dyDescent="0.2">
      <c r="C690" s="96" t="s">
        <v>6142</v>
      </c>
      <c r="D690" s="95">
        <v>44254</v>
      </c>
      <c r="E690" s="94" t="s">
        <v>6141</v>
      </c>
      <c r="I690" s="93">
        <v>5.0599999999999996</v>
      </c>
      <c r="K690" s="93">
        <v>60898.17</v>
      </c>
    </row>
    <row r="691" spans="3:11" x14ac:dyDescent="0.2">
      <c r="C691" s="96" t="s">
        <v>6140</v>
      </c>
      <c r="D691" s="95">
        <v>44254</v>
      </c>
      <c r="E691" s="94" t="s">
        <v>6139</v>
      </c>
      <c r="I691" s="93">
        <v>2.4500000000000002</v>
      </c>
      <c r="K691" s="93">
        <v>60900.62</v>
      </c>
    </row>
    <row r="692" spans="3:11" x14ac:dyDescent="0.2">
      <c r="C692" s="96" t="s">
        <v>6138</v>
      </c>
      <c r="D692" s="95">
        <v>44254</v>
      </c>
      <c r="E692" s="94" t="s">
        <v>6137</v>
      </c>
      <c r="I692" s="93">
        <v>15.1</v>
      </c>
      <c r="K692" s="93">
        <v>60915.72</v>
      </c>
    </row>
    <row r="693" spans="3:11" x14ac:dyDescent="0.2">
      <c r="C693" s="96" t="s">
        <v>6136</v>
      </c>
      <c r="D693" s="95">
        <v>44254</v>
      </c>
      <c r="E693" s="94" t="s">
        <v>6135</v>
      </c>
      <c r="I693" s="93">
        <v>10.47</v>
      </c>
      <c r="K693" s="93">
        <v>60926.19</v>
      </c>
    </row>
    <row r="694" spans="3:11" x14ac:dyDescent="0.2">
      <c r="C694" s="96" t="s">
        <v>6134</v>
      </c>
      <c r="D694" s="95">
        <v>44255</v>
      </c>
      <c r="E694" s="94" t="s">
        <v>6133</v>
      </c>
      <c r="I694" s="93">
        <v>5.24</v>
      </c>
      <c r="K694" s="93">
        <v>60931.43</v>
      </c>
    </row>
    <row r="695" spans="3:11" x14ac:dyDescent="0.2">
      <c r="C695" s="96" t="s">
        <v>6132</v>
      </c>
      <c r="D695" s="95">
        <v>44255</v>
      </c>
      <c r="E695" s="94" t="s">
        <v>6131</v>
      </c>
      <c r="I695" s="93">
        <v>6.23</v>
      </c>
      <c r="K695" s="93">
        <v>60937.66</v>
      </c>
    </row>
    <row r="696" spans="3:11" x14ac:dyDescent="0.2">
      <c r="C696" s="96" t="s">
        <v>6130</v>
      </c>
      <c r="D696" s="95">
        <v>44255</v>
      </c>
      <c r="E696" s="94" t="s">
        <v>6129</v>
      </c>
      <c r="I696" s="93">
        <v>1.83</v>
      </c>
      <c r="K696" s="93">
        <v>60939.49</v>
      </c>
    </row>
    <row r="697" spans="3:11" x14ac:dyDescent="0.2">
      <c r="C697" s="96" t="s">
        <v>6128</v>
      </c>
      <c r="D697" s="95">
        <v>44255</v>
      </c>
      <c r="E697" s="94" t="s">
        <v>6127</v>
      </c>
      <c r="I697" s="93">
        <v>9.1300000000000008</v>
      </c>
      <c r="K697" s="93">
        <v>60948.62</v>
      </c>
    </row>
    <row r="698" spans="3:11" x14ac:dyDescent="0.2">
      <c r="C698" s="96" t="s">
        <v>6126</v>
      </c>
      <c r="D698" s="95">
        <v>44255</v>
      </c>
      <c r="E698" s="94" t="s">
        <v>6125</v>
      </c>
      <c r="I698" s="93">
        <v>2.15</v>
      </c>
      <c r="K698" s="93">
        <v>60950.77</v>
      </c>
    </row>
    <row r="699" spans="3:11" x14ac:dyDescent="0.2">
      <c r="C699" s="96" t="s">
        <v>6124</v>
      </c>
      <c r="D699" s="95">
        <v>44255</v>
      </c>
      <c r="E699" s="94" t="s">
        <v>6123</v>
      </c>
      <c r="I699" s="93">
        <v>7.77</v>
      </c>
      <c r="K699" s="93">
        <v>60958.54</v>
      </c>
    </row>
    <row r="700" spans="3:11" x14ac:dyDescent="0.2">
      <c r="C700" s="96" t="s">
        <v>6122</v>
      </c>
      <c r="D700" s="95">
        <v>44255</v>
      </c>
      <c r="E700" s="94" t="s">
        <v>6121</v>
      </c>
      <c r="I700" s="93">
        <v>2.02</v>
      </c>
      <c r="K700" s="93">
        <v>60960.56</v>
      </c>
    </row>
    <row r="701" spans="3:11" x14ac:dyDescent="0.2">
      <c r="C701" s="96" t="s">
        <v>6120</v>
      </c>
      <c r="D701" s="95">
        <v>44255</v>
      </c>
      <c r="E701" s="94" t="s">
        <v>6119</v>
      </c>
      <c r="I701" s="93">
        <v>5.19</v>
      </c>
      <c r="K701" s="93">
        <v>60965.75</v>
      </c>
    </row>
    <row r="702" spans="3:11" x14ac:dyDescent="0.2">
      <c r="C702" s="96" t="s">
        <v>6118</v>
      </c>
      <c r="D702" s="95">
        <v>44255</v>
      </c>
      <c r="E702" s="94" t="s">
        <v>6117</v>
      </c>
      <c r="I702" s="93">
        <v>1.42</v>
      </c>
      <c r="K702" s="93">
        <v>60967.17</v>
      </c>
    </row>
    <row r="703" spans="3:11" x14ac:dyDescent="0.2">
      <c r="C703" s="96" t="s">
        <v>12139</v>
      </c>
      <c r="D703" s="95">
        <v>44255</v>
      </c>
      <c r="E703" s="94" t="s">
        <v>20133</v>
      </c>
      <c r="J703" s="112">
        <v>119.35</v>
      </c>
      <c r="K703" s="93">
        <v>60847.82</v>
      </c>
    </row>
    <row r="704" spans="3:11" x14ac:dyDescent="0.2">
      <c r="C704" s="92" t="s">
        <v>12</v>
      </c>
      <c r="D704" s="91">
        <v>67070.62</v>
      </c>
      <c r="E704" s="92" t="s">
        <v>11</v>
      </c>
      <c r="F704" s="91">
        <v>21464.36</v>
      </c>
      <c r="G704" s="92" t="s">
        <v>10</v>
      </c>
      <c r="H704" s="91">
        <v>27687.16</v>
      </c>
      <c r="J704" s="92" t="s">
        <v>9</v>
      </c>
      <c r="K704" s="91">
        <v>60847.82</v>
      </c>
    </row>
    <row r="707" spans="5:11" x14ac:dyDescent="0.2">
      <c r="E707" s="14" t="s">
        <v>8</v>
      </c>
      <c r="K707" s="13" t="s">
        <v>7</v>
      </c>
    </row>
  </sheetData>
  <pageMargins left="0.75" right="0.75" top="1" bottom="1" header="0" footer="0"/>
  <pageSetup orientation="portrait" errors="NA" horizontalDpi="120" verticalDpi="72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E6EB2-BC14-4F9F-9DE8-D13AA4ED51BE}">
  <sheetPr>
    <pageSetUpPr fitToPage="1"/>
  </sheetPr>
  <dimension ref="A1:G210"/>
  <sheetViews>
    <sheetView topLeftCell="A98" workbookViewId="0">
      <selection activeCell="C209" sqref="C209"/>
    </sheetView>
  </sheetViews>
  <sheetFormatPr baseColWidth="10" defaultRowHeight="15" x14ac:dyDescent="0.25"/>
  <cols>
    <col min="2" max="2" width="45.42578125" customWidth="1"/>
    <col min="3" max="3" width="7.7109375" customWidth="1"/>
    <col min="4" max="4" width="12" customWidth="1"/>
    <col min="5" max="5" width="15.7109375" bestFit="1" customWidth="1"/>
    <col min="6" max="6" width="10.28515625" bestFit="1" customWidth="1"/>
    <col min="7" max="7" width="10.7109375" customWidth="1"/>
  </cols>
  <sheetData>
    <row r="1" spans="1:6" x14ac:dyDescent="0.25">
      <c r="A1" s="551" t="s">
        <v>3793</v>
      </c>
      <c r="B1" s="551"/>
      <c r="C1" s="551"/>
      <c r="D1" s="551"/>
      <c r="E1" s="551"/>
      <c r="F1" s="551"/>
    </row>
    <row r="2" spans="1:6" x14ac:dyDescent="0.25">
      <c r="A2" s="31" t="s">
        <v>532</v>
      </c>
      <c r="B2" s="31" t="s">
        <v>533</v>
      </c>
      <c r="C2" s="31" t="s">
        <v>2</v>
      </c>
      <c r="D2" s="31" t="s">
        <v>534</v>
      </c>
      <c r="E2" s="31" t="s">
        <v>1</v>
      </c>
      <c r="F2" s="31" t="s">
        <v>535</v>
      </c>
    </row>
    <row r="3" spans="1:6" x14ac:dyDescent="0.25">
      <c r="A3" s="32" t="str">
        <f>"3907377"</f>
        <v>3907377</v>
      </c>
      <c r="B3" s="32" t="s">
        <v>3792</v>
      </c>
      <c r="C3" s="34">
        <v>5.58</v>
      </c>
      <c r="D3" s="32">
        <v>352561</v>
      </c>
      <c r="E3" s="33">
        <v>44228.42287037037</v>
      </c>
      <c r="F3" s="31">
        <v>1499</v>
      </c>
    </row>
    <row r="4" spans="1:6" x14ac:dyDescent="0.25">
      <c r="A4" s="32" t="str">
        <f>"3909959"</f>
        <v>3909959</v>
      </c>
      <c r="B4" s="32" t="s">
        <v>3791</v>
      </c>
      <c r="C4" s="34">
        <v>4.09</v>
      </c>
      <c r="D4" s="32">
        <v>351492</v>
      </c>
      <c r="E4" s="33">
        <v>44228.45753472222</v>
      </c>
      <c r="F4" s="31">
        <v>1500</v>
      </c>
    </row>
    <row r="5" spans="1:6" x14ac:dyDescent="0.25">
      <c r="A5" s="32" t="str">
        <f>"3902757"</f>
        <v>3902757</v>
      </c>
      <c r="B5" s="32" t="s">
        <v>3790</v>
      </c>
      <c r="C5" s="34">
        <v>1.88</v>
      </c>
      <c r="D5" s="32">
        <v>352423</v>
      </c>
      <c r="E5" s="33">
        <v>44228.481388888889</v>
      </c>
      <c r="F5" s="31">
        <v>1501</v>
      </c>
    </row>
    <row r="6" spans="1:6" x14ac:dyDescent="0.25">
      <c r="A6" s="32" t="str">
        <f>"3906769"</f>
        <v>3906769</v>
      </c>
      <c r="B6" s="32" t="s">
        <v>3789</v>
      </c>
      <c r="C6" s="34">
        <v>10.74</v>
      </c>
      <c r="D6" s="32">
        <v>351794</v>
      </c>
      <c r="E6" s="33">
        <v>44228.510937500003</v>
      </c>
      <c r="F6" s="31">
        <v>1502</v>
      </c>
    </row>
    <row r="7" spans="1:6" x14ac:dyDescent="0.25">
      <c r="A7" s="32" t="str">
        <f>"3960274"</f>
        <v>3960274</v>
      </c>
      <c r="B7" s="32" t="s">
        <v>543</v>
      </c>
      <c r="C7" s="34">
        <v>9.0399999999999991</v>
      </c>
      <c r="D7" s="32">
        <v>351068</v>
      </c>
      <c r="E7" s="33">
        <v>44228.766180555554</v>
      </c>
      <c r="F7" s="31">
        <v>1503</v>
      </c>
    </row>
    <row r="8" spans="1:6" x14ac:dyDescent="0.25">
      <c r="A8" s="32" t="str">
        <f>"3909157"</f>
        <v>3909157</v>
      </c>
      <c r="B8" s="32" t="s">
        <v>3788</v>
      </c>
      <c r="C8" s="34">
        <v>3.58</v>
      </c>
      <c r="D8" s="32">
        <v>351959</v>
      </c>
      <c r="E8" s="33">
        <v>44228.436828703707</v>
      </c>
      <c r="F8" s="31">
        <v>1504</v>
      </c>
    </row>
    <row r="9" spans="1:6" x14ac:dyDescent="0.25">
      <c r="A9" s="32" t="str">
        <f>"3930394"</f>
        <v>3930394</v>
      </c>
      <c r="B9" s="32" t="s">
        <v>548</v>
      </c>
      <c r="C9" s="34">
        <v>2.48</v>
      </c>
      <c r="D9" s="32">
        <v>352001</v>
      </c>
      <c r="E9" s="33">
        <v>44228.45815972222</v>
      </c>
      <c r="F9" s="31">
        <v>1505</v>
      </c>
    </row>
    <row r="10" spans="1:6" x14ac:dyDescent="0.25">
      <c r="A10" s="32" t="str">
        <f>"3908160"</f>
        <v>3908160</v>
      </c>
      <c r="B10" s="32" t="s">
        <v>3787</v>
      </c>
      <c r="C10" s="34">
        <v>13.69</v>
      </c>
      <c r="D10" s="32">
        <v>352659</v>
      </c>
      <c r="E10" s="33">
        <v>44228.472777777781</v>
      </c>
      <c r="F10" s="31">
        <v>1506</v>
      </c>
    </row>
    <row r="11" spans="1:6" x14ac:dyDescent="0.25">
      <c r="A11" s="32" t="str">
        <f>"3908320"</f>
        <v>3908320</v>
      </c>
      <c r="B11" s="32" t="s">
        <v>3786</v>
      </c>
      <c r="C11" s="34">
        <v>1.9</v>
      </c>
      <c r="D11" s="32">
        <v>352753</v>
      </c>
      <c r="E11" s="33">
        <v>44228.527650462966</v>
      </c>
      <c r="F11" s="31">
        <v>1507</v>
      </c>
    </row>
    <row r="12" spans="1:6" x14ac:dyDescent="0.25">
      <c r="A12" s="32" t="str">
        <f>"3908204"</f>
        <v>3908204</v>
      </c>
      <c r="B12" s="32" t="s">
        <v>3785</v>
      </c>
      <c r="C12" s="34">
        <v>10.52</v>
      </c>
      <c r="D12" s="32">
        <v>352675</v>
      </c>
      <c r="E12" s="33">
        <v>44228.52784722222</v>
      </c>
      <c r="F12" s="31">
        <v>1508</v>
      </c>
    </row>
    <row r="13" spans="1:6" x14ac:dyDescent="0.25">
      <c r="A13" s="32" t="str">
        <f>"3903545"</f>
        <v>3903545</v>
      </c>
      <c r="B13" s="32" t="s">
        <v>593</v>
      </c>
      <c r="C13" s="34">
        <v>1.89</v>
      </c>
      <c r="D13" s="32">
        <v>351784</v>
      </c>
      <c r="E13" s="33">
        <v>44228.533865740741</v>
      </c>
      <c r="F13" s="31">
        <v>1509</v>
      </c>
    </row>
    <row r="14" spans="1:6" x14ac:dyDescent="0.25">
      <c r="A14" s="32" t="str">
        <f>"3960344"</f>
        <v>3960344</v>
      </c>
      <c r="B14" s="32" t="s">
        <v>3736</v>
      </c>
      <c r="C14" s="34">
        <v>16.760000000000002</v>
      </c>
      <c r="D14" s="32">
        <v>351124</v>
      </c>
      <c r="E14" s="33">
        <v>44228.57271990741</v>
      </c>
      <c r="F14" s="31">
        <v>1510</v>
      </c>
    </row>
    <row r="15" spans="1:6" x14ac:dyDescent="0.25">
      <c r="A15" s="32" t="str">
        <f>"3903549"</f>
        <v>3903549</v>
      </c>
      <c r="B15" s="32" t="s">
        <v>3784</v>
      </c>
      <c r="C15" s="34">
        <v>6.21</v>
      </c>
      <c r="D15" s="32">
        <v>351786</v>
      </c>
      <c r="E15" s="33">
        <v>44228.609918981485</v>
      </c>
      <c r="F15" s="31">
        <v>1511</v>
      </c>
    </row>
    <row r="16" spans="1:6" x14ac:dyDescent="0.25">
      <c r="A16" s="32" t="str">
        <f>"3903516"</f>
        <v>3903516</v>
      </c>
      <c r="B16" s="32" t="s">
        <v>3783</v>
      </c>
      <c r="C16" s="34">
        <v>8.58</v>
      </c>
      <c r="D16" s="32">
        <v>351963</v>
      </c>
      <c r="E16" s="33">
        <v>44228.618414351855</v>
      </c>
      <c r="F16" s="31">
        <v>1512</v>
      </c>
    </row>
    <row r="17" spans="1:6" x14ac:dyDescent="0.25">
      <c r="A17" s="32" t="str">
        <f>"3930057"</f>
        <v>3930057</v>
      </c>
      <c r="B17" s="32" t="s">
        <v>3782</v>
      </c>
      <c r="C17" s="34">
        <v>56.64</v>
      </c>
      <c r="D17" s="32">
        <v>344029</v>
      </c>
      <c r="E17" s="33">
        <v>44228.666851851849</v>
      </c>
      <c r="F17" s="31">
        <v>1516</v>
      </c>
    </row>
    <row r="18" spans="1:6" x14ac:dyDescent="0.25">
      <c r="A18" s="32" t="str">
        <f>"3909808"</f>
        <v>3909808</v>
      </c>
      <c r="B18" s="32" t="s">
        <v>3781</v>
      </c>
      <c r="C18" s="34">
        <v>3.52</v>
      </c>
      <c r="D18" s="32">
        <v>352104</v>
      </c>
      <c r="E18" s="33">
        <v>44228.687071759261</v>
      </c>
      <c r="F18" s="31">
        <v>1513</v>
      </c>
    </row>
    <row r="19" spans="1:6" x14ac:dyDescent="0.25">
      <c r="A19" s="32" t="str">
        <f>"3903064"</f>
        <v>3903064</v>
      </c>
      <c r="B19" s="32" t="s">
        <v>1086</v>
      </c>
      <c r="C19" s="34">
        <v>6.94</v>
      </c>
      <c r="D19" s="32">
        <v>351313</v>
      </c>
      <c r="E19" s="33">
        <v>44228.689768518518</v>
      </c>
      <c r="F19" s="31">
        <v>1514</v>
      </c>
    </row>
    <row r="20" spans="1:6" x14ac:dyDescent="0.25">
      <c r="A20" s="32" t="str">
        <f>"3900576"</f>
        <v>3900576</v>
      </c>
      <c r="B20" s="32" t="s">
        <v>3780</v>
      </c>
      <c r="C20" s="34">
        <v>2.1800000000000002</v>
      </c>
      <c r="D20" s="32">
        <v>352263</v>
      </c>
      <c r="E20" s="33">
        <v>44228.691793981481</v>
      </c>
      <c r="F20" s="31">
        <v>1515</v>
      </c>
    </row>
    <row r="21" spans="1:6" x14ac:dyDescent="0.25">
      <c r="A21" s="32"/>
      <c r="B21" s="31">
        <v>1</v>
      </c>
      <c r="C21" s="35">
        <f>SUM(C3:C20)</f>
        <v>166.22</v>
      </c>
      <c r="D21" s="32"/>
      <c r="E21" s="33"/>
      <c r="F21" s="31"/>
    </row>
    <row r="22" spans="1:6" x14ac:dyDescent="0.25">
      <c r="A22" s="32"/>
      <c r="B22" s="32"/>
      <c r="C22" s="34"/>
      <c r="D22" s="32"/>
      <c r="E22" s="33"/>
      <c r="F22" s="31"/>
    </row>
    <row r="23" spans="1:6" x14ac:dyDescent="0.25">
      <c r="A23" s="32" t="str">
        <f>"3908875"</f>
        <v>3908875</v>
      </c>
      <c r="B23" s="32" t="s">
        <v>1085</v>
      </c>
      <c r="C23" s="34">
        <v>2.17</v>
      </c>
      <c r="D23" s="32">
        <v>351594</v>
      </c>
      <c r="E23" s="33">
        <v>44229.418761574074</v>
      </c>
      <c r="F23" s="31">
        <v>1624</v>
      </c>
    </row>
    <row r="24" spans="1:6" x14ac:dyDescent="0.25">
      <c r="A24" s="32" t="str">
        <f>"3902247"</f>
        <v>3902247</v>
      </c>
      <c r="B24" s="32" t="s">
        <v>3779</v>
      </c>
      <c r="C24" s="34">
        <v>3.98</v>
      </c>
      <c r="D24" s="32">
        <v>352082</v>
      </c>
      <c r="E24" s="33">
        <v>44229.449814814812</v>
      </c>
      <c r="F24" s="31">
        <v>1625</v>
      </c>
    </row>
    <row r="25" spans="1:6" x14ac:dyDescent="0.25">
      <c r="A25" s="32" t="str">
        <f>"3907152"</f>
        <v>3907152</v>
      </c>
      <c r="B25" s="32" t="s">
        <v>3778</v>
      </c>
      <c r="C25" s="34">
        <v>20.82</v>
      </c>
      <c r="D25" s="32">
        <v>351284</v>
      </c>
      <c r="E25" s="33">
        <v>44229.491539351853</v>
      </c>
      <c r="F25" s="31">
        <v>1632</v>
      </c>
    </row>
    <row r="26" spans="1:6" x14ac:dyDescent="0.25">
      <c r="A26" s="32" t="str">
        <f>"3907156"</f>
        <v>3907156</v>
      </c>
      <c r="B26" s="32" t="s">
        <v>1111</v>
      </c>
      <c r="C26" s="34">
        <v>6.94</v>
      </c>
      <c r="D26" s="32">
        <v>351286</v>
      </c>
      <c r="E26" s="33">
        <v>44229.513969907406</v>
      </c>
      <c r="F26" s="31">
        <v>1626</v>
      </c>
    </row>
    <row r="27" spans="1:6" x14ac:dyDescent="0.25">
      <c r="A27" s="32" t="str">
        <f>"3901153"</f>
        <v>3901153</v>
      </c>
      <c r="B27" s="32" t="s">
        <v>3777</v>
      </c>
      <c r="C27" s="34">
        <v>29.03</v>
      </c>
      <c r="D27" s="32">
        <v>350746</v>
      </c>
      <c r="E27" s="33">
        <v>44229.573819444442</v>
      </c>
      <c r="F27" s="31">
        <v>1627</v>
      </c>
    </row>
    <row r="28" spans="1:6" x14ac:dyDescent="0.25">
      <c r="A28" s="32" t="str">
        <f>"3930203"</f>
        <v>3930203</v>
      </c>
      <c r="B28" s="32" t="s">
        <v>3776</v>
      </c>
      <c r="C28" s="34">
        <v>11.97</v>
      </c>
      <c r="D28" s="32">
        <v>344232</v>
      </c>
      <c r="E28" s="33">
        <v>44229.591122685182</v>
      </c>
      <c r="F28" s="31">
        <v>1633</v>
      </c>
    </row>
    <row r="29" spans="1:6" x14ac:dyDescent="0.25">
      <c r="A29" s="32" t="str">
        <f>"3907257"</f>
        <v>3907257</v>
      </c>
      <c r="B29" s="32" t="s">
        <v>621</v>
      </c>
      <c r="C29" s="34">
        <v>1.1299999999999999</v>
      </c>
      <c r="D29" s="32">
        <v>351306</v>
      </c>
      <c r="E29" s="33">
        <v>44229.612708333334</v>
      </c>
      <c r="F29" s="31">
        <v>1628</v>
      </c>
    </row>
    <row r="30" spans="1:6" x14ac:dyDescent="0.25">
      <c r="A30" s="32" t="str">
        <f>"3907525"</f>
        <v>3907525</v>
      </c>
      <c r="B30" s="32" t="s">
        <v>3775</v>
      </c>
      <c r="C30" s="34">
        <v>3</v>
      </c>
      <c r="D30" s="32">
        <v>350735</v>
      </c>
      <c r="E30" s="33">
        <v>44229.662928240738</v>
      </c>
      <c r="F30" s="31">
        <v>1629</v>
      </c>
    </row>
    <row r="31" spans="1:6" x14ac:dyDescent="0.25">
      <c r="A31" s="32" t="str">
        <f>"3907544"</f>
        <v>3907544</v>
      </c>
      <c r="B31" s="32" t="s">
        <v>3775</v>
      </c>
      <c r="C31" s="34">
        <v>1.94</v>
      </c>
      <c r="D31" s="32">
        <v>350734</v>
      </c>
      <c r="E31" s="33">
        <v>44229.663935185185</v>
      </c>
      <c r="F31" s="31">
        <v>1630</v>
      </c>
    </row>
    <row r="32" spans="1:6" x14ac:dyDescent="0.25">
      <c r="A32" s="32" t="str">
        <f>"3900383"</f>
        <v>3900383</v>
      </c>
      <c r="B32" s="32" t="s">
        <v>624</v>
      </c>
      <c r="C32" s="34">
        <v>3.09</v>
      </c>
      <c r="D32" s="32">
        <v>352208</v>
      </c>
      <c r="E32" s="33">
        <v>44229.724826388891</v>
      </c>
      <c r="F32" s="31">
        <v>1631</v>
      </c>
    </row>
    <row r="33" spans="1:7" x14ac:dyDescent="0.25">
      <c r="A33" s="32"/>
      <c r="B33" s="31">
        <v>2</v>
      </c>
      <c r="C33" s="35">
        <f>SUM(C23:C32)</f>
        <v>84.07</v>
      </c>
      <c r="D33" s="32"/>
      <c r="E33" s="33"/>
      <c r="F33" s="31"/>
    </row>
    <row r="34" spans="1:7" x14ac:dyDescent="0.25">
      <c r="A34" s="32"/>
      <c r="B34" s="32"/>
      <c r="C34" s="34"/>
      <c r="D34" s="32"/>
      <c r="E34" s="33"/>
      <c r="F34" s="31"/>
    </row>
    <row r="35" spans="1:7" x14ac:dyDescent="0.25">
      <c r="A35" s="32" t="str">
        <f>"3903544"</f>
        <v>3903544</v>
      </c>
      <c r="B35" s="32" t="s">
        <v>3774</v>
      </c>
      <c r="C35" s="34">
        <v>1.68</v>
      </c>
      <c r="D35" s="32">
        <v>351772</v>
      </c>
      <c r="E35" s="33">
        <v>44230.373576388891</v>
      </c>
      <c r="F35" s="31">
        <v>1687</v>
      </c>
    </row>
    <row r="36" spans="1:7" x14ac:dyDescent="0.25">
      <c r="A36" s="32" t="str">
        <f>"3950207"</f>
        <v>3950207</v>
      </c>
      <c r="B36" s="32" t="s">
        <v>3773</v>
      </c>
      <c r="C36" s="34">
        <v>17.899999999999999</v>
      </c>
      <c r="D36" s="32">
        <v>351125</v>
      </c>
      <c r="E36" s="33">
        <v>44230.376701388886</v>
      </c>
      <c r="F36" s="31">
        <v>1688</v>
      </c>
    </row>
    <row r="37" spans="1:7" x14ac:dyDescent="0.25">
      <c r="A37" s="32" t="str">
        <f>"3908653"</f>
        <v>3908653</v>
      </c>
      <c r="B37" s="32" t="s">
        <v>3772</v>
      </c>
      <c r="C37" s="34">
        <v>5.49</v>
      </c>
      <c r="D37" s="32">
        <v>351351</v>
      </c>
      <c r="E37" s="33">
        <v>44230.421886574077</v>
      </c>
      <c r="F37" s="31">
        <v>1694</v>
      </c>
      <c r="G37" s="5"/>
    </row>
    <row r="38" spans="1:7" x14ac:dyDescent="0.25">
      <c r="A38" s="32" t="str">
        <f>"3907791"</f>
        <v>3907791</v>
      </c>
      <c r="B38" s="32" t="s">
        <v>1074</v>
      </c>
      <c r="C38" s="34">
        <v>1.78</v>
      </c>
      <c r="D38" s="32">
        <v>351619</v>
      </c>
      <c r="E38" s="33">
        <v>44230.462939814817</v>
      </c>
      <c r="F38" s="31">
        <v>1689</v>
      </c>
    </row>
    <row r="39" spans="1:7" x14ac:dyDescent="0.25">
      <c r="A39" s="32" t="str">
        <f>"3930293"</f>
        <v>3930293</v>
      </c>
      <c r="B39" s="32" t="s">
        <v>3771</v>
      </c>
      <c r="C39" s="34">
        <v>3.8</v>
      </c>
      <c r="D39" s="32">
        <v>350828</v>
      </c>
      <c r="E39" s="33">
        <v>44230.558761574073</v>
      </c>
      <c r="F39" s="31">
        <v>1690</v>
      </c>
    </row>
    <row r="40" spans="1:7" x14ac:dyDescent="0.25">
      <c r="A40" s="32" t="str">
        <f>"3903592"</f>
        <v>3903592</v>
      </c>
      <c r="B40" s="32" t="s">
        <v>3770</v>
      </c>
      <c r="C40" s="34">
        <v>6.93</v>
      </c>
      <c r="D40" s="32">
        <v>351908</v>
      </c>
      <c r="E40" s="33">
        <v>44230.578564814816</v>
      </c>
      <c r="F40" s="31">
        <v>1691</v>
      </c>
    </row>
    <row r="41" spans="1:7" x14ac:dyDescent="0.25">
      <c r="A41" s="32" t="str">
        <f>"3900397"</f>
        <v>3900397</v>
      </c>
      <c r="B41" s="32" t="s">
        <v>3770</v>
      </c>
      <c r="C41" s="34">
        <v>6.72</v>
      </c>
      <c r="D41" s="32">
        <v>346216</v>
      </c>
      <c r="E41" s="33">
        <v>44230.580381944441</v>
      </c>
      <c r="F41" s="31">
        <v>1695</v>
      </c>
    </row>
    <row r="42" spans="1:7" x14ac:dyDescent="0.25">
      <c r="A42" s="32" t="str">
        <f>"3908938"</f>
        <v>3908938</v>
      </c>
      <c r="B42" s="32" t="s">
        <v>3769</v>
      </c>
      <c r="C42" s="34">
        <v>9.02</v>
      </c>
      <c r="D42" s="32">
        <v>352821</v>
      </c>
      <c r="E42" s="33">
        <v>44230.694756944446</v>
      </c>
      <c r="F42" s="31">
        <v>1692</v>
      </c>
    </row>
    <row r="43" spans="1:7" x14ac:dyDescent="0.25">
      <c r="A43" s="32" t="str">
        <f>"3907560"</f>
        <v>3907560</v>
      </c>
      <c r="B43" s="32" t="s">
        <v>3768</v>
      </c>
      <c r="C43" s="34">
        <v>2.97</v>
      </c>
      <c r="D43" s="32">
        <v>350743</v>
      </c>
      <c r="E43" s="33">
        <v>44230.714189814818</v>
      </c>
      <c r="F43" s="31">
        <v>1693</v>
      </c>
    </row>
    <row r="44" spans="1:7" x14ac:dyDescent="0.25">
      <c r="A44" s="32"/>
      <c r="B44" s="31">
        <v>3</v>
      </c>
      <c r="C44" s="35">
        <f>SUM(C35:C43)</f>
        <v>56.289999999999992</v>
      </c>
      <c r="D44" s="32"/>
      <c r="E44" s="33"/>
      <c r="F44" s="31"/>
    </row>
    <row r="45" spans="1:7" x14ac:dyDescent="0.25">
      <c r="A45" s="32"/>
      <c r="B45" s="32"/>
      <c r="C45" s="34"/>
      <c r="D45" s="32"/>
      <c r="E45" s="33"/>
      <c r="F45" s="31"/>
    </row>
    <row r="46" spans="1:7" x14ac:dyDescent="0.25">
      <c r="A46" s="32" t="str">
        <f>"3945455"</f>
        <v>3945455</v>
      </c>
      <c r="B46" s="32" t="s">
        <v>1117</v>
      </c>
      <c r="C46" s="34">
        <v>9.14</v>
      </c>
      <c r="D46" s="32">
        <v>351155</v>
      </c>
      <c r="E46" s="33">
        <v>44231.46297453704</v>
      </c>
      <c r="F46" s="31">
        <v>1858</v>
      </c>
    </row>
    <row r="47" spans="1:7" x14ac:dyDescent="0.25">
      <c r="A47" s="32" t="str">
        <f>"3901121"</f>
        <v>3901121</v>
      </c>
      <c r="B47" s="32" t="s">
        <v>605</v>
      </c>
      <c r="C47" s="34">
        <v>1.68</v>
      </c>
      <c r="D47" s="32">
        <v>351655</v>
      </c>
      <c r="E47" s="33">
        <v>44231.613113425927</v>
      </c>
      <c r="F47" s="31">
        <v>1859</v>
      </c>
    </row>
    <row r="48" spans="1:7" x14ac:dyDescent="0.25">
      <c r="A48" s="32" t="str">
        <f>"3900343"</f>
        <v>3900343</v>
      </c>
      <c r="B48" s="32" t="s">
        <v>3767</v>
      </c>
      <c r="C48" s="34">
        <v>3.67</v>
      </c>
      <c r="D48" s="32">
        <v>350908</v>
      </c>
      <c r="E48" s="33">
        <v>44231.781782407408</v>
      </c>
      <c r="F48" s="31">
        <v>1860</v>
      </c>
    </row>
    <row r="49" spans="1:6" x14ac:dyDescent="0.25">
      <c r="A49" s="32" t="str">
        <f>"3945284"</f>
        <v>3945284</v>
      </c>
      <c r="B49" s="32" t="s">
        <v>569</v>
      </c>
      <c r="C49" s="34">
        <v>8.3800000000000008</v>
      </c>
      <c r="D49" s="32">
        <v>351226</v>
      </c>
      <c r="E49" s="33">
        <v>44231.714814814812</v>
      </c>
      <c r="F49" s="31">
        <v>1861</v>
      </c>
    </row>
    <row r="50" spans="1:6" x14ac:dyDescent="0.25">
      <c r="A50" s="32" t="str">
        <f>"3901398"</f>
        <v>3901398</v>
      </c>
      <c r="B50" s="32" t="s">
        <v>558</v>
      </c>
      <c r="C50" s="34">
        <v>1.96</v>
      </c>
      <c r="D50" s="32">
        <v>352312</v>
      </c>
      <c r="E50" s="33">
        <v>44231.714814814812</v>
      </c>
      <c r="F50" s="31">
        <v>1862</v>
      </c>
    </row>
    <row r="51" spans="1:6" x14ac:dyDescent="0.25">
      <c r="A51" s="32" t="str">
        <f>"3902750"</f>
        <v>3902750</v>
      </c>
      <c r="B51" s="32" t="s">
        <v>553</v>
      </c>
      <c r="C51" s="34">
        <v>9.44</v>
      </c>
      <c r="D51" s="32">
        <v>351214</v>
      </c>
      <c r="E51" s="33">
        <v>44231.714814814812</v>
      </c>
      <c r="F51" s="31">
        <v>1863</v>
      </c>
    </row>
    <row r="52" spans="1:6" x14ac:dyDescent="0.25">
      <c r="A52" s="32" t="str">
        <f>"3903364"</f>
        <v>3903364</v>
      </c>
      <c r="B52" s="32" t="s">
        <v>554</v>
      </c>
      <c r="C52" s="34">
        <v>5.91</v>
      </c>
      <c r="D52" s="32">
        <v>351608</v>
      </c>
      <c r="E52" s="33">
        <v>44231.714814814812</v>
      </c>
      <c r="F52" s="31">
        <v>1864</v>
      </c>
    </row>
    <row r="53" spans="1:6" x14ac:dyDescent="0.25">
      <c r="A53" s="32" t="str">
        <f>"3900349"</f>
        <v>3900349</v>
      </c>
      <c r="B53" s="32" t="s">
        <v>556</v>
      </c>
      <c r="C53" s="34">
        <v>1.8</v>
      </c>
      <c r="D53" s="32">
        <v>352198</v>
      </c>
      <c r="E53" s="33">
        <v>44231.714814814812</v>
      </c>
      <c r="F53" s="31">
        <v>1865</v>
      </c>
    </row>
    <row r="54" spans="1:6" x14ac:dyDescent="0.25">
      <c r="A54" s="32" t="str">
        <f>"3909936"</f>
        <v>3909936</v>
      </c>
      <c r="B54" s="32" t="s">
        <v>550</v>
      </c>
      <c r="C54" s="34">
        <v>4.04</v>
      </c>
      <c r="D54" s="32">
        <v>351503</v>
      </c>
      <c r="E54" s="33">
        <v>44231.714814814812</v>
      </c>
      <c r="F54" s="31">
        <v>1866</v>
      </c>
    </row>
    <row r="55" spans="1:6" x14ac:dyDescent="0.25">
      <c r="A55" s="32" t="str">
        <f>"3900568"</f>
        <v>3900568</v>
      </c>
      <c r="B55" s="32" t="s">
        <v>1108</v>
      </c>
      <c r="C55" s="34">
        <v>1.77</v>
      </c>
      <c r="D55" s="32">
        <v>352261</v>
      </c>
      <c r="E55" s="33">
        <v>44231.714814814812</v>
      </c>
      <c r="F55" s="31">
        <v>1867</v>
      </c>
    </row>
    <row r="56" spans="1:6" x14ac:dyDescent="0.25">
      <c r="A56" s="32" t="str">
        <f>"3903061"</f>
        <v>3903061</v>
      </c>
      <c r="B56" s="32" t="s">
        <v>559</v>
      </c>
      <c r="C56" s="34">
        <v>6.94</v>
      </c>
      <c r="D56" s="32">
        <v>351312</v>
      </c>
      <c r="E56" s="33">
        <v>44231.714814814812</v>
      </c>
      <c r="F56" s="31">
        <v>1868</v>
      </c>
    </row>
    <row r="57" spans="1:6" x14ac:dyDescent="0.25">
      <c r="A57" s="32" t="str">
        <f>"3909039"</f>
        <v>3909039</v>
      </c>
      <c r="B57" s="32" t="s">
        <v>560</v>
      </c>
      <c r="C57" s="34">
        <v>1.46</v>
      </c>
      <c r="D57" s="32">
        <v>351842</v>
      </c>
      <c r="E57" s="33">
        <v>44231.714814814812</v>
      </c>
      <c r="F57" s="31">
        <v>1869</v>
      </c>
    </row>
    <row r="58" spans="1:6" x14ac:dyDescent="0.25">
      <c r="A58" s="32" t="str">
        <f>"3903467"</f>
        <v>3903467</v>
      </c>
      <c r="B58" s="32" t="s">
        <v>552</v>
      </c>
      <c r="C58" s="34">
        <v>1.68</v>
      </c>
      <c r="D58" s="32">
        <v>351565</v>
      </c>
      <c r="E58" s="33">
        <v>44231.714814814812</v>
      </c>
      <c r="F58" s="31">
        <v>1870</v>
      </c>
    </row>
    <row r="59" spans="1:6" x14ac:dyDescent="0.25">
      <c r="A59" s="32" t="str">
        <f>"3907239"</f>
        <v>3907239</v>
      </c>
      <c r="B59" s="32" t="s">
        <v>563</v>
      </c>
      <c r="C59" s="34">
        <v>6.94</v>
      </c>
      <c r="D59" s="32">
        <v>351302</v>
      </c>
      <c r="E59" s="33">
        <v>44231.714814814812</v>
      </c>
      <c r="F59" s="31">
        <v>1871</v>
      </c>
    </row>
    <row r="60" spans="1:6" x14ac:dyDescent="0.25">
      <c r="A60" s="32" t="str">
        <f>"3907541"</f>
        <v>3907541</v>
      </c>
      <c r="B60" s="32" t="s">
        <v>568</v>
      </c>
      <c r="C60" s="34">
        <v>2.2599999999999998</v>
      </c>
      <c r="D60" s="32">
        <v>351391</v>
      </c>
      <c r="E60" s="33">
        <v>44231.714814814812</v>
      </c>
      <c r="F60" s="31">
        <v>1872</v>
      </c>
    </row>
    <row r="61" spans="1:6" x14ac:dyDescent="0.25">
      <c r="A61" s="32" t="str">
        <f>"3900389"</f>
        <v>3900389</v>
      </c>
      <c r="B61" s="32" t="s">
        <v>571</v>
      </c>
      <c r="C61" s="34">
        <v>2.14</v>
      </c>
      <c r="D61" s="32">
        <v>352210</v>
      </c>
      <c r="E61" s="33">
        <v>44231.714814814812</v>
      </c>
      <c r="F61" s="31">
        <v>1873</v>
      </c>
    </row>
    <row r="62" spans="1:6" x14ac:dyDescent="0.25">
      <c r="A62" s="32" t="str">
        <f>"3950328"</f>
        <v>3950328</v>
      </c>
      <c r="B62" s="32" t="s">
        <v>575</v>
      </c>
      <c r="C62" s="34">
        <v>7.61</v>
      </c>
      <c r="D62" s="32">
        <v>351175</v>
      </c>
      <c r="E62" s="33">
        <v>44231.714814814812</v>
      </c>
      <c r="F62" s="31">
        <v>1874</v>
      </c>
    </row>
    <row r="63" spans="1:6" x14ac:dyDescent="0.25">
      <c r="A63" s="32" t="str">
        <f>"3920281"</f>
        <v>3920281</v>
      </c>
      <c r="B63" s="32" t="s">
        <v>578</v>
      </c>
      <c r="C63" s="34">
        <v>7.82</v>
      </c>
      <c r="D63" s="32">
        <v>351054</v>
      </c>
      <c r="E63" s="33">
        <v>44231.714814814812</v>
      </c>
      <c r="F63" s="31">
        <v>1875</v>
      </c>
    </row>
    <row r="64" spans="1:6" x14ac:dyDescent="0.25">
      <c r="A64" s="32" t="str">
        <f>"3903282"</f>
        <v>3903282</v>
      </c>
      <c r="B64" s="32" t="s">
        <v>574</v>
      </c>
      <c r="C64" s="34">
        <v>1.87</v>
      </c>
      <c r="D64" s="32">
        <v>352446</v>
      </c>
      <c r="E64" s="33">
        <v>44231.714814814812</v>
      </c>
      <c r="F64" s="31">
        <v>1876</v>
      </c>
    </row>
    <row r="65" spans="1:6" x14ac:dyDescent="0.25">
      <c r="A65" s="32" t="str">
        <f>"3906324"</f>
        <v>3906324</v>
      </c>
      <c r="B65" s="32" t="s">
        <v>581</v>
      </c>
      <c r="C65" s="34">
        <v>4.59</v>
      </c>
      <c r="D65" s="32">
        <v>351243</v>
      </c>
      <c r="E65" s="33">
        <v>44231.714814814812</v>
      </c>
      <c r="F65" s="31">
        <v>1877</v>
      </c>
    </row>
    <row r="66" spans="1:6" x14ac:dyDescent="0.25">
      <c r="A66" s="32" t="str">
        <f>"3945272"</f>
        <v>3945272</v>
      </c>
      <c r="B66" s="32" t="s">
        <v>579</v>
      </c>
      <c r="C66" s="34">
        <v>4.1900000000000004</v>
      </c>
      <c r="D66" s="32">
        <v>351224</v>
      </c>
      <c r="E66" s="33">
        <v>44231.714814814812</v>
      </c>
      <c r="F66" s="31">
        <v>1878</v>
      </c>
    </row>
    <row r="67" spans="1:6" x14ac:dyDescent="0.25">
      <c r="A67" s="32" t="str">
        <f>"3945262"</f>
        <v>3945262</v>
      </c>
      <c r="B67" s="32" t="s">
        <v>583</v>
      </c>
      <c r="C67" s="34">
        <v>3.36</v>
      </c>
      <c r="D67" s="32">
        <v>351227</v>
      </c>
      <c r="E67" s="33">
        <v>44231.714814814812</v>
      </c>
      <c r="F67" s="31">
        <v>1879</v>
      </c>
    </row>
    <row r="68" spans="1:6" x14ac:dyDescent="0.25">
      <c r="A68" s="32" t="str">
        <f>"3960264"</f>
        <v>3960264</v>
      </c>
      <c r="B68" s="32" t="s">
        <v>584</v>
      </c>
      <c r="C68" s="34">
        <v>7.82</v>
      </c>
      <c r="D68" s="32">
        <v>351062</v>
      </c>
      <c r="E68" s="33">
        <v>44231.714814814812</v>
      </c>
      <c r="F68" s="31">
        <v>1880</v>
      </c>
    </row>
    <row r="69" spans="1:6" x14ac:dyDescent="0.25">
      <c r="A69" s="32" t="str">
        <f>"3902419"</f>
        <v>3902419</v>
      </c>
      <c r="B69" s="32" t="s">
        <v>551</v>
      </c>
      <c r="C69" s="34">
        <v>6.48</v>
      </c>
      <c r="D69" s="32">
        <v>352023</v>
      </c>
      <c r="E69" s="33">
        <v>44231.714814814812</v>
      </c>
      <c r="F69" s="31">
        <v>1881</v>
      </c>
    </row>
    <row r="70" spans="1:6" x14ac:dyDescent="0.25">
      <c r="A70" s="32" t="str">
        <f>"3903883"</f>
        <v>3903883</v>
      </c>
      <c r="B70" s="32" t="s">
        <v>1092</v>
      </c>
      <c r="C70" s="34">
        <v>1.68</v>
      </c>
      <c r="D70" s="32">
        <v>352691</v>
      </c>
      <c r="E70" s="33">
        <v>44231.714814814812</v>
      </c>
      <c r="F70" s="31">
        <v>1882</v>
      </c>
    </row>
    <row r="71" spans="1:6" x14ac:dyDescent="0.25">
      <c r="A71" s="32" t="str">
        <f>"3945102"</f>
        <v>3945102</v>
      </c>
      <c r="B71" s="32" t="s">
        <v>562</v>
      </c>
      <c r="C71" s="34">
        <v>8.3800000000000008</v>
      </c>
      <c r="D71" s="32">
        <v>351116</v>
      </c>
      <c r="E71" s="33">
        <v>44231.714814814812</v>
      </c>
      <c r="F71" s="31">
        <v>1883</v>
      </c>
    </row>
    <row r="72" spans="1:6" x14ac:dyDescent="0.25">
      <c r="A72" s="32" t="str">
        <f>"3903127"</f>
        <v>3903127</v>
      </c>
      <c r="B72" s="32" t="s">
        <v>567</v>
      </c>
      <c r="C72" s="34">
        <v>1.68</v>
      </c>
      <c r="D72" s="32">
        <v>351375</v>
      </c>
      <c r="E72" s="33">
        <v>44231.714814814812</v>
      </c>
      <c r="F72" s="31">
        <v>1884</v>
      </c>
    </row>
    <row r="73" spans="1:6" x14ac:dyDescent="0.25">
      <c r="A73" s="32" t="str">
        <f>"3945105"</f>
        <v>3945105</v>
      </c>
      <c r="B73" s="32" t="s">
        <v>1083</v>
      </c>
      <c r="C73" s="34">
        <v>8.3800000000000008</v>
      </c>
      <c r="D73" s="32">
        <v>351122</v>
      </c>
      <c r="E73" s="33">
        <v>44231.714814814812</v>
      </c>
      <c r="F73" s="31">
        <v>1885</v>
      </c>
    </row>
    <row r="74" spans="1:6" x14ac:dyDescent="0.25">
      <c r="A74" s="32" t="str">
        <f>"3945435"</f>
        <v>3945435</v>
      </c>
      <c r="B74" s="32" t="s">
        <v>561</v>
      </c>
      <c r="C74" s="34">
        <v>8.3800000000000008</v>
      </c>
      <c r="D74" s="32">
        <v>351153</v>
      </c>
      <c r="E74" s="33">
        <v>44231.714814814812</v>
      </c>
      <c r="F74" s="31">
        <v>1886</v>
      </c>
    </row>
    <row r="75" spans="1:6" x14ac:dyDescent="0.25">
      <c r="A75" s="32" t="str">
        <f>"3960277"</f>
        <v>3960277</v>
      </c>
      <c r="B75" s="32" t="s">
        <v>565</v>
      </c>
      <c r="C75" s="34">
        <v>7.24</v>
      </c>
      <c r="D75" s="32">
        <v>351086</v>
      </c>
      <c r="E75" s="33">
        <v>44231.714814814812</v>
      </c>
      <c r="F75" s="31">
        <v>1887</v>
      </c>
    </row>
    <row r="76" spans="1:6" x14ac:dyDescent="0.25">
      <c r="A76" s="32" t="str">
        <f>"3950033"</f>
        <v>3950033</v>
      </c>
      <c r="B76" s="32" t="s">
        <v>557</v>
      </c>
      <c r="C76" s="34">
        <v>8.3800000000000008</v>
      </c>
      <c r="D76" s="32">
        <v>351075</v>
      </c>
      <c r="E76" s="33">
        <v>44231.714814814812</v>
      </c>
      <c r="F76" s="31">
        <v>1888</v>
      </c>
    </row>
    <row r="77" spans="1:6" x14ac:dyDescent="0.25">
      <c r="A77" s="32" t="str">
        <f>"3960315"</f>
        <v>3960315</v>
      </c>
      <c r="B77" s="32" t="s">
        <v>555</v>
      </c>
      <c r="C77" s="34">
        <v>6.25</v>
      </c>
      <c r="D77" s="32">
        <v>351172</v>
      </c>
      <c r="E77" s="33">
        <v>44231.714814814812</v>
      </c>
      <c r="F77" s="31">
        <v>1889</v>
      </c>
    </row>
    <row r="78" spans="1:6" x14ac:dyDescent="0.25">
      <c r="A78" s="32" t="str">
        <f>"3901113"</f>
        <v>3901113</v>
      </c>
      <c r="B78" s="32" t="s">
        <v>582</v>
      </c>
      <c r="C78" s="34">
        <v>2.14</v>
      </c>
      <c r="D78" s="32">
        <v>351654</v>
      </c>
      <c r="E78" s="33">
        <v>44231.714814814812</v>
      </c>
      <c r="F78" s="31">
        <v>1890</v>
      </c>
    </row>
    <row r="79" spans="1:6" x14ac:dyDescent="0.25">
      <c r="A79" s="32" t="str">
        <f>"3900676"</f>
        <v>3900676</v>
      </c>
      <c r="B79" s="32" t="s">
        <v>1093</v>
      </c>
      <c r="C79" s="34">
        <v>1.77</v>
      </c>
      <c r="D79" s="32">
        <v>352597</v>
      </c>
      <c r="E79" s="33">
        <v>44231.714814814812</v>
      </c>
      <c r="F79" s="31">
        <v>1891</v>
      </c>
    </row>
    <row r="80" spans="1:6" x14ac:dyDescent="0.25">
      <c r="A80" s="32" t="str">
        <f>"3909981"</f>
        <v>3909981</v>
      </c>
      <c r="B80" s="32" t="s">
        <v>572</v>
      </c>
      <c r="C80" s="34">
        <v>3.33</v>
      </c>
      <c r="D80" s="32">
        <v>351448</v>
      </c>
      <c r="E80" s="33">
        <v>44231.714814814812</v>
      </c>
      <c r="F80" s="31">
        <v>1892</v>
      </c>
    </row>
    <row r="81" spans="1:6" x14ac:dyDescent="0.25">
      <c r="A81" s="32" t="str">
        <f>"3960256"</f>
        <v>3960256</v>
      </c>
      <c r="B81" s="32" t="s">
        <v>570</v>
      </c>
      <c r="C81" s="34">
        <v>17.899999999999999</v>
      </c>
      <c r="D81" s="32">
        <v>351072</v>
      </c>
      <c r="E81" s="33">
        <v>44231.714814814812</v>
      </c>
      <c r="F81" s="31">
        <v>1893</v>
      </c>
    </row>
    <row r="82" spans="1:6" x14ac:dyDescent="0.25">
      <c r="A82" s="32" t="str">
        <f>"3960232"</f>
        <v>3960232</v>
      </c>
      <c r="B82" s="32" t="s">
        <v>585</v>
      </c>
      <c r="C82" s="34">
        <v>12.3</v>
      </c>
      <c r="D82" s="32">
        <v>351117</v>
      </c>
      <c r="E82" s="33">
        <v>44231.714814814812</v>
      </c>
      <c r="F82" s="31">
        <v>1894</v>
      </c>
    </row>
    <row r="83" spans="1:6" x14ac:dyDescent="0.25">
      <c r="A83" s="32" t="str">
        <f>"3908672"</f>
        <v>3908672</v>
      </c>
      <c r="B83" s="32" t="s">
        <v>588</v>
      </c>
      <c r="C83" s="34">
        <v>2</v>
      </c>
      <c r="D83" s="32">
        <v>353065</v>
      </c>
      <c r="E83" s="33">
        <v>44231.714814814812</v>
      </c>
      <c r="F83" s="31">
        <v>1895</v>
      </c>
    </row>
    <row r="84" spans="1:6" x14ac:dyDescent="0.25">
      <c r="A84" s="32" t="str">
        <f>"3945038"</f>
        <v>3945038</v>
      </c>
      <c r="B84" s="32" t="s">
        <v>590</v>
      </c>
      <c r="C84" s="34">
        <v>15.3</v>
      </c>
      <c r="D84" s="32">
        <v>352980</v>
      </c>
      <c r="E84" s="33">
        <v>44231.714814814812</v>
      </c>
      <c r="F84" s="31">
        <v>1896</v>
      </c>
    </row>
    <row r="85" spans="1:6" x14ac:dyDescent="0.25">
      <c r="A85" s="32" t="str">
        <f>"3900344"</f>
        <v>3900344</v>
      </c>
      <c r="B85" s="32" t="s">
        <v>589</v>
      </c>
      <c r="C85" s="34">
        <v>15.3</v>
      </c>
      <c r="D85" s="32">
        <v>352977</v>
      </c>
      <c r="E85" s="33">
        <v>44231.714814814812</v>
      </c>
      <c r="F85" s="31">
        <v>1897</v>
      </c>
    </row>
    <row r="86" spans="1:6" x14ac:dyDescent="0.25">
      <c r="A86" s="32" t="str">
        <f>"3900340"</f>
        <v>3900340</v>
      </c>
      <c r="B86" s="32" t="s">
        <v>589</v>
      </c>
      <c r="C86" s="34">
        <v>15.3</v>
      </c>
      <c r="D86" s="32">
        <v>352976</v>
      </c>
      <c r="E86" s="33">
        <v>44231.714814814812</v>
      </c>
      <c r="F86" s="31">
        <v>1898</v>
      </c>
    </row>
    <row r="87" spans="1:6" x14ac:dyDescent="0.25">
      <c r="A87" s="32" t="str">
        <f>"3900657"</f>
        <v>3900657</v>
      </c>
      <c r="B87" s="32" t="s">
        <v>589</v>
      </c>
      <c r="C87" s="34">
        <v>15.3</v>
      </c>
      <c r="D87" s="32">
        <v>352975</v>
      </c>
      <c r="E87" s="33">
        <v>44231.714814814812</v>
      </c>
      <c r="F87" s="31">
        <v>1899</v>
      </c>
    </row>
    <row r="88" spans="1:6" x14ac:dyDescent="0.25">
      <c r="A88" s="32" t="str">
        <f>"3901033"</f>
        <v>3901033</v>
      </c>
      <c r="B88" s="32" t="s">
        <v>591</v>
      </c>
      <c r="C88" s="34">
        <v>30.6</v>
      </c>
      <c r="D88" s="32">
        <v>352986</v>
      </c>
      <c r="E88" s="33">
        <v>44231.714814814812</v>
      </c>
      <c r="F88" s="31">
        <v>1900</v>
      </c>
    </row>
    <row r="89" spans="1:6" x14ac:dyDescent="0.25">
      <c r="A89" s="32" t="str">
        <f>"3908716"</f>
        <v>3908716</v>
      </c>
      <c r="B89" s="32" t="s">
        <v>587</v>
      </c>
      <c r="C89" s="34">
        <v>2.76</v>
      </c>
      <c r="D89" s="32">
        <v>353073</v>
      </c>
      <c r="E89" s="33">
        <v>44231.714814814812</v>
      </c>
      <c r="F89" s="31">
        <v>1901</v>
      </c>
    </row>
    <row r="90" spans="1:6" x14ac:dyDescent="0.25">
      <c r="A90" s="32" t="str">
        <f>"3906796"</f>
        <v>3906796</v>
      </c>
      <c r="B90" s="32" t="s">
        <v>586</v>
      </c>
      <c r="C90" s="34">
        <v>4.0599999999999996</v>
      </c>
      <c r="D90" s="32">
        <v>353159</v>
      </c>
      <c r="E90" s="33">
        <v>44231.714814814812</v>
      </c>
      <c r="F90" s="31">
        <v>1902</v>
      </c>
    </row>
    <row r="91" spans="1:6" x14ac:dyDescent="0.25">
      <c r="A91" s="32"/>
      <c r="B91" s="31">
        <v>4</v>
      </c>
      <c r="C91" s="35">
        <f>SUM(C46:C90)</f>
        <v>301.38000000000011</v>
      </c>
      <c r="D91" s="32"/>
      <c r="E91" s="33"/>
      <c r="F91" s="31"/>
    </row>
    <row r="92" spans="1:6" x14ac:dyDescent="0.25">
      <c r="A92" s="32"/>
      <c r="B92" s="32"/>
      <c r="C92" s="34"/>
      <c r="D92" s="32"/>
      <c r="E92" s="33"/>
      <c r="F92" s="31"/>
    </row>
    <row r="93" spans="1:6" x14ac:dyDescent="0.25">
      <c r="A93" s="32" t="str">
        <f>"3901940"</f>
        <v>3901940</v>
      </c>
      <c r="B93" s="32" t="s">
        <v>537</v>
      </c>
      <c r="C93" s="34">
        <v>3.12</v>
      </c>
      <c r="D93" s="32">
        <v>351384</v>
      </c>
      <c r="E93" s="33">
        <v>44232.376527777778</v>
      </c>
      <c r="F93" s="31">
        <v>2033</v>
      </c>
    </row>
    <row r="94" spans="1:6" x14ac:dyDescent="0.25">
      <c r="A94" s="32" t="str">
        <f>"3907330"</f>
        <v>3907330</v>
      </c>
      <c r="B94" s="32" t="s">
        <v>3766</v>
      </c>
      <c r="C94" s="34">
        <v>30.6</v>
      </c>
      <c r="D94" s="32">
        <v>351262</v>
      </c>
      <c r="E94" s="33">
        <v>44232.37940972222</v>
      </c>
      <c r="F94" s="31">
        <v>2034</v>
      </c>
    </row>
    <row r="95" spans="1:6" x14ac:dyDescent="0.25">
      <c r="A95" s="32" t="str">
        <f>"3902041"</f>
        <v>3902041</v>
      </c>
      <c r="B95" s="32" t="s">
        <v>3765</v>
      </c>
      <c r="C95" s="34">
        <v>16.760000000000002</v>
      </c>
      <c r="D95" s="32">
        <v>351184</v>
      </c>
      <c r="E95" s="33">
        <v>44232.380254629628</v>
      </c>
      <c r="F95" s="31">
        <v>2035</v>
      </c>
    </row>
    <row r="96" spans="1:6" x14ac:dyDescent="0.25">
      <c r="A96" s="32" t="str">
        <f>"3903866"</f>
        <v>3903866</v>
      </c>
      <c r="B96" s="32" t="s">
        <v>3764</v>
      </c>
      <c r="C96" s="34">
        <v>3.57</v>
      </c>
      <c r="D96" s="32">
        <v>352468</v>
      </c>
      <c r="E96" s="33">
        <v>44232.419166666667</v>
      </c>
      <c r="F96" s="31">
        <v>2036</v>
      </c>
    </row>
    <row r="97" spans="1:6" x14ac:dyDescent="0.25">
      <c r="A97" s="32" t="str">
        <f>"3901995"</f>
        <v>3901995</v>
      </c>
      <c r="B97" s="32" t="s">
        <v>1097</v>
      </c>
      <c r="C97" s="34">
        <v>1.8</v>
      </c>
      <c r="D97" s="32">
        <v>352128</v>
      </c>
      <c r="E97" s="33">
        <v>44232.592673611114</v>
      </c>
      <c r="F97" s="31">
        <v>2037</v>
      </c>
    </row>
    <row r="98" spans="1:6" x14ac:dyDescent="0.25">
      <c r="A98" s="32" t="str">
        <f>"3903217"</f>
        <v>3903217</v>
      </c>
      <c r="B98" s="32" t="s">
        <v>3732</v>
      </c>
      <c r="C98" s="34">
        <v>2.3199999999999998</v>
      </c>
      <c r="D98" s="32">
        <v>351461</v>
      </c>
      <c r="E98" s="33">
        <v>44232.605092592596</v>
      </c>
      <c r="F98" s="31">
        <v>2038</v>
      </c>
    </row>
    <row r="99" spans="1:6" x14ac:dyDescent="0.25">
      <c r="A99" s="32" t="str">
        <f>"3903841"</f>
        <v>3903841</v>
      </c>
      <c r="B99" s="32" t="s">
        <v>3732</v>
      </c>
      <c r="C99" s="34">
        <v>1.68</v>
      </c>
      <c r="D99" s="32">
        <v>352459</v>
      </c>
      <c r="E99" s="33">
        <v>44232.606631944444</v>
      </c>
      <c r="F99" s="31">
        <v>2039</v>
      </c>
    </row>
    <row r="100" spans="1:6" x14ac:dyDescent="0.25">
      <c r="A100" s="32" t="str">
        <f>"3960293"</f>
        <v>3960293</v>
      </c>
      <c r="B100" s="32" t="s">
        <v>3763</v>
      </c>
      <c r="C100" s="34">
        <v>7.82</v>
      </c>
      <c r="D100" s="32">
        <v>351080</v>
      </c>
      <c r="E100" s="33">
        <v>44232.819108796299</v>
      </c>
      <c r="F100" s="31">
        <v>2040</v>
      </c>
    </row>
    <row r="101" spans="1:6" x14ac:dyDescent="0.25">
      <c r="A101" s="32" t="str">
        <f>"3908534"</f>
        <v>3908534</v>
      </c>
      <c r="B101" s="32" t="s">
        <v>3762</v>
      </c>
      <c r="C101" s="34">
        <v>10.84</v>
      </c>
      <c r="D101" s="32">
        <v>352886</v>
      </c>
      <c r="E101" s="33">
        <v>44232.644074074073</v>
      </c>
      <c r="F101" s="31">
        <v>2041</v>
      </c>
    </row>
    <row r="102" spans="1:6" x14ac:dyDescent="0.25">
      <c r="A102" s="32"/>
      <c r="B102" s="31">
        <v>5</v>
      </c>
      <c r="C102" s="35">
        <f>SUM(C93:C101)</f>
        <v>78.510000000000005</v>
      </c>
      <c r="D102" s="32"/>
      <c r="E102" s="33"/>
      <c r="F102" s="31"/>
    </row>
    <row r="103" spans="1:6" x14ac:dyDescent="0.25">
      <c r="A103" s="32"/>
      <c r="B103" s="32"/>
      <c r="C103" s="34"/>
      <c r="D103" s="32"/>
      <c r="E103" s="33"/>
      <c r="F103" s="31"/>
    </row>
    <row r="104" spans="1:6" x14ac:dyDescent="0.25">
      <c r="A104" s="32" t="str">
        <f>"3903080"</f>
        <v>3903080</v>
      </c>
      <c r="B104" s="32" t="s">
        <v>3761</v>
      </c>
      <c r="C104" s="34">
        <v>1.68</v>
      </c>
      <c r="D104" s="32">
        <v>352440</v>
      </c>
      <c r="E104" s="33">
        <v>44235.463194444441</v>
      </c>
      <c r="F104" s="31">
        <v>2128</v>
      </c>
    </row>
    <row r="105" spans="1:6" x14ac:dyDescent="0.25">
      <c r="A105" s="32" t="str">
        <f>"3901650"</f>
        <v>3901650</v>
      </c>
      <c r="B105" s="32" t="s">
        <v>3760</v>
      </c>
      <c r="C105" s="34">
        <v>4.0999999999999996</v>
      </c>
      <c r="D105" s="32">
        <v>352694</v>
      </c>
      <c r="E105" s="33">
        <v>44235.492974537039</v>
      </c>
      <c r="F105" s="31">
        <v>2129</v>
      </c>
    </row>
    <row r="106" spans="1:6" x14ac:dyDescent="0.25">
      <c r="A106" s="32" t="str">
        <f>"3901741"</f>
        <v>3901741</v>
      </c>
      <c r="B106" s="32" t="s">
        <v>3759</v>
      </c>
      <c r="C106" s="34">
        <v>2.73</v>
      </c>
      <c r="D106" s="32">
        <v>352671</v>
      </c>
      <c r="E106" s="33">
        <v>44235.835439814815</v>
      </c>
      <c r="F106" s="31">
        <v>2130</v>
      </c>
    </row>
    <row r="107" spans="1:6" x14ac:dyDescent="0.25">
      <c r="A107" s="32" t="str">
        <f>"3900258"</f>
        <v>3900258</v>
      </c>
      <c r="B107" s="32" t="s">
        <v>3758</v>
      </c>
      <c r="C107" s="34">
        <v>6.34</v>
      </c>
      <c r="D107" s="32">
        <v>352177</v>
      </c>
      <c r="E107" s="33">
        <v>44235.425162037034</v>
      </c>
      <c r="F107" s="31">
        <v>2131</v>
      </c>
    </row>
    <row r="108" spans="1:6" x14ac:dyDescent="0.25">
      <c r="A108" s="32" t="str">
        <f>"3945048"</f>
        <v>3945048</v>
      </c>
      <c r="B108" s="32" t="s">
        <v>3757</v>
      </c>
      <c r="C108" s="34">
        <v>16.760000000000002</v>
      </c>
      <c r="D108" s="32">
        <v>351099</v>
      </c>
      <c r="E108" s="33">
        <v>44235.641597222224</v>
      </c>
      <c r="F108" s="31">
        <v>2132</v>
      </c>
    </row>
    <row r="109" spans="1:6" x14ac:dyDescent="0.25">
      <c r="A109" s="32" t="str">
        <f>"3900593"</f>
        <v>3900593</v>
      </c>
      <c r="B109" s="32" t="s">
        <v>3756</v>
      </c>
      <c r="C109" s="34">
        <v>1.96</v>
      </c>
      <c r="D109" s="32">
        <v>352271</v>
      </c>
      <c r="E109" s="33">
        <v>44235.755381944444</v>
      </c>
      <c r="F109" s="31" t="s">
        <v>3755</v>
      </c>
    </row>
    <row r="110" spans="1:6" x14ac:dyDescent="0.25">
      <c r="A110" s="32" t="str">
        <f>"3945281"</f>
        <v>3945281</v>
      </c>
      <c r="B110" s="32" t="s">
        <v>1115</v>
      </c>
      <c r="C110" s="34">
        <v>4.1900000000000004</v>
      </c>
      <c r="D110" s="32">
        <v>351225</v>
      </c>
      <c r="E110" s="33">
        <v>44235.80940972222</v>
      </c>
      <c r="F110" s="31">
        <v>2133</v>
      </c>
    </row>
    <row r="111" spans="1:6" x14ac:dyDescent="0.25">
      <c r="A111" s="32"/>
      <c r="B111" s="31">
        <v>6</v>
      </c>
      <c r="C111" s="35">
        <f>SUM(C104:C110)</f>
        <v>37.76</v>
      </c>
      <c r="D111" s="32"/>
      <c r="E111" s="33"/>
      <c r="F111" s="31"/>
    </row>
    <row r="112" spans="1:6" x14ac:dyDescent="0.25">
      <c r="A112" s="32"/>
      <c r="B112" s="32"/>
      <c r="C112" s="34"/>
      <c r="D112" s="32"/>
      <c r="E112" s="33"/>
      <c r="F112" s="31"/>
    </row>
    <row r="113" spans="1:6" x14ac:dyDescent="0.25">
      <c r="A113" s="32" t="str">
        <f>"3908384"</f>
        <v>3908384</v>
      </c>
      <c r="B113" s="32" t="s">
        <v>3754</v>
      </c>
      <c r="C113" s="34">
        <v>9.2799999999999994</v>
      </c>
      <c r="D113" s="32">
        <v>351005</v>
      </c>
      <c r="E113" s="33">
        <v>44236.387326388889</v>
      </c>
      <c r="F113" s="31">
        <v>2165</v>
      </c>
    </row>
    <row r="114" spans="1:6" x14ac:dyDescent="0.25">
      <c r="A114" s="32" t="str">
        <f>"3902744"</f>
        <v>3902744</v>
      </c>
      <c r="B114" s="32" t="s">
        <v>3753</v>
      </c>
      <c r="C114" s="34">
        <v>28.65</v>
      </c>
      <c r="D114" s="32">
        <v>352418</v>
      </c>
      <c r="E114" s="33">
        <v>44236.397129629629</v>
      </c>
      <c r="F114" s="31">
        <v>2166</v>
      </c>
    </row>
    <row r="115" spans="1:6" x14ac:dyDescent="0.25">
      <c r="A115" s="32" t="str">
        <f>"3900695"</f>
        <v>3900695</v>
      </c>
      <c r="B115" s="32" t="s">
        <v>3752</v>
      </c>
      <c r="C115" s="34">
        <v>5.88</v>
      </c>
      <c r="D115" s="32">
        <v>347572</v>
      </c>
      <c r="E115" s="33">
        <v>44236.430914351855</v>
      </c>
      <c r="F115" s="31">
        <v>2171</v>
      </c>
    </row>
    <row r="116" spans="1:6" x14ac:dyDescent="0.25">
      <c r="A116" s="32" t="str">
        <f>"3930391"</f>
        <v>3930391</v>
      </c>
      <c r="B116" s="32" t="s">
        <v>1090</v>
      </c>
      <c r="C116" s="34">
        <v>3.18</v>
      </c>
      <c r="D116" s="32">
        <v>351992</v>
      </c>
      <c r="E116" s="33">
        <v>44236.502175925925</v>
      </c>
      <c r="F116" s="31">
        <v>2167</v>
      </c>
    </row>
    <row r="117" spans="1:6" x14ac:dyDescent="0.25">
      <c r="A117" s="32" t="str">
        <f>"3908657"</f>
        <v>3908657</v>
      </c>
      <c r="B117" s="32" t="s">
        <v>1118</v>
      </c>
      <c r="C117" s="34">
        <v>5.51</v>
      </c>
      <c r="D117" s="32">
        <v>352094</v>
      </c>
      <c r="E117" s="33">
        <v>44236.520740740743</v>
      </c>
      <c r="F117" s="31">
        <v>2168</v>
      </c>
    </row>
    <row r="118" spans="1:6" x14ac:dyDescent="0.25">
      <c r="A118" s="32" t="str">
        <f>"23923029"</f>
        <v>23923029</v>
      </c>
      <c r="B118" s="32" t="s">
        <v>611</v>
      </c>
      <c r="C118" s="34">
        <v>6.82</v>
      </c>
      <c r="D118" s="32">
        <v>3631</v>
      </c>
      <c r="E118" s="33">
        <v>44236.562048611115</v>
      </c>
      <c r="F118" s="31">
        <v>2169</v>
      </c>
    </row>
    <row r="119" spans="1:6" x14ac:dyDescent="0.25">
      <c r="A119" s="32" t="str">
        <f>"3909239"</f>
        <v>3909239</v>
      </c>
      <c r="B119" s="32" t="s">
        <v>1077</v>
      </c>
      <c r="C119" s="34">
        <v>1.68</v>
      </c>
      <c r="D119" s="32">
        <v>352074</v>
      </c>
      <c r="E119" s="33">
        <v>44236.639062499999</v>
      </c>
      <c r="F119" s="31">
        <v>2170</v>
      </c>
    </row>
    <row r="120" spans="1:6" x14ac:dyDescent="0.25">
      <c r="A120" s="32"/>
      <c r="B120" s="31">
        <v>7</v>
      </c>
      <c r="C120" s="35">
        <f>SUM(C113:C119)</f>
        <v>61</v>
      </c>
      <c r="D120" s="32"/>
      <c r="E120" s="33"/>
      <c r="F120" s="31"/>
    </row>
    <row r="121" spans="1:6" x14ac:dyDescent="0.25">
      <c r="A121" s="32"/>
      <c r="B121" s="32"/>
      <c r="C121" s="34"/>
      <c r="D121" s="32"/>
      <c r="E121" s="33"/>
      <c r="F121" s="31"/>
    </row>
    <row r="122" spans="1:6" x14ac:dyDescent="0.25">
      <c r="A122" s="32" t="str">
        <f>"3907965"</f>
        <v>3907965</v>
      </c>
      <c r="B122" s="32" t="s">
        <v>1125</v>
      </c>
      <c r="C122" s="34">
        <v>6.72</v>
      </c>
      <c r="D122" s="32">
        <v>352624</v>
      </c>
      <c r="E122" s="33">
        <v>44237.526967592596</v>
      </c>
      <c r="F122" s="31">
        <v>2199</v>
      </c>
    </row>
    <row r="123" spans="1:6" x14ac:dyDescent="0.25">
      <c r="A123" s="32" t="str">
        <f>"3903952"</f>
        <v>3903952</v>
      </c>
      <c r="B123" s="32" t="s">
        <v>3751</v>
      </c>
      <c r="C123" s="34">
        <v>5.19</v>
      </c>
      <c r="D123" s="32">
        <v>352481</v>
      </c>
      <c r="E123" s="33">
        <v>44237.674386574072</v>
      </c>
      <c r="F123" s="31">
        <v>2200</v>
      </c>
    </row>
    <row r="124" spans="1:6" x14ac:dyDescent="0.25">
      <c r="A124" s="32"/>
      <c r="B124" s="31">
        <v>8</v>
      </c>
      <c r="C124" s="35">
        <f>SUM(C122:C123)</f>
        <v>11.91</v>
      </c>
      <c r="D124" s="32"/>
      <c r="E124" s="33"/>
      <c r="F124" s="31"/>
    </row>
    <row r="125" spans="1:6" x14ac:dyDescent="0.25">
      <c r="A125" s="32"/>
      <c r="B125" s="32"/>
      <c r="C125" s="34"/>
      <c r="D125" s="32"/>
      <c r="E125" s="33"/>
      <c r="F125" s="31"/>
    </row>
    <row r="126" spans="1:6" x14ac:dyDescent="0.25">
      <c r="A126" s="32" t="str">
        <f>"3900926"</f>
        <v>3900926</v>
      </c>
      <c r="B126" s="32" t="s">
        <v>3750</v>
      </c>
      <c r="C126" s="34">
        <v>2.0499999999999998</v>
      </c>
      <c r="D126" s="32">
        <v>352301</v>
      </c>
      <c r="E126" s="33">
        <v>44238.468275462961</v>
      </c>
      <c r="F126" s="31">
        <v>2231</v>
      </c>
    </row>
    <row r="127" spans="1:6" x14ac:dyDescent="0.25">
      <c r="A127" s="32" t="str">
        <f>"3902612"</f>
        <v>3902612</v>
      </c>
      <c r="B127" s="32" t="s">
        <v>3749</v>
      </c>
      <c r="C127" s="34">
        <v>3.57</v>
      </c>
      <c r="D127" s="32">
        <v>352716</v>
      </c>
      <c r="E127" s="33">
        <v>44238.488900462966</v>
      </c>
      <c r="F127" s="31">
        <v>2232</v>
      </c>
    </row>
    <row r="128" spans="1:6" x14ac:dyDescent="0.25">
      <c r="A128" s="32"/>
      <c r="B128" s="31">
        <v>9</v>
      </c>
      <c r="C128" s="35">
        <f>SUM(C126:C127)</f>
        <v>5.6199999999999992</v>
      </c>
      <c r="D128" s="32"/>
      <c r="E128" s="33"/>
      <c r="F128" s="31"/>
    </row>
    <row r="129" spans="1:6" x14ac:dyDescent="0.25">
      <c r="A129" s="32"/>
      <c r="B129" s="32"/>
      <c r="C129" s="34"/>
      <c r="D129" s="32"/>
      <c r="E129" s="33"/>
      <c r="F129" s="31"/>
    </row>
    <row r="130" spans="1:6" x14ac:dyDescent="0.25">
      <c r="A130" s="32" t="str">
        <f>"3909086"</f>
        <v>3909086</v>
      </c>
      <c r="B130" s="32" t="s">
        <v>3748</v>
      </c>
      <c r="C130" s="34">
        <v>2.4300000000000002</v>
      </c>
      <c r="D130" s="32">
        <v>351852</v>
      </c>
      <c r="E130" s="33">
        <v>44239.417893518519</v>
      </c>
      <c r="F130" s="31">
        <v>2279</v>
      </c>
    </row>
    <row r="131" spans="1:6" x14ac:dyDescent="0.25">
      <c r="A131" s="32" t="str">
        <f>"3960373"</f>
        <v>3960373</v>
      </c>
      <c r="B131" s="32" t="s">
        <v>616</v>
      </c>
      <c r="C131" s="34">
        <v>8.9</v>
      </c>
      <c r="D131" s="32">
        <v>351144</v>
      </c>
      <c r="E131" s="33">
        <v>44239.483877314815</v>
      </c>
      <c r="F131" s="31">
        <v>2280</v>
      </c>
    </row>
    <row r="132" spans="1:6" x14ac:dyDescent="0.25">
      <c r="A132" s="32" t="str">
        <f>"3900329"</f>
        <v>3900329</v>
      </c>
      <c r="B132" s="32" t="s">
        <v>1087</v>
      </c>
      <c r="C132" s="34">
        <v>2.99</v>
      </c>
      <c r="D132" s="32">
        <v>352192</v>
      </c>
      <c r="E132" s="33">
        <v>44239.657361111109</v>
      </c>
      <c r="F132" s="31">
        <v>2281</v>
      </c>
    </row>
    <row r="133" spans="1:6" x14ac:dyDescent="0.25">
      <c r="A133" s="32"/>
      <c r="B133" s="31">
        <v>10</v>
      </c>
      <c r="C133" s="35">
        <f>SUM(C130:C132)</f>
        <v>14.32</v>
      </c>
      <c r="D133" s="32"/>
      <c r="E133" s="33"/>
      <c r="F133" s="31"/>
    </row>
    <row r="134" spans="1:6" x14ac:dyDescent="0.25">
      <c r="A134" s="32"/>
      <c r="B134" s="32"/>
      <c r="C134" s="34"/>
      <c r="D134" s="32"/>
      <c r="E134" s="33"/>
      <c r="F134" s="31"/>
    </row>
    <row r="135" spans="1:6" x14ac:dyDescent="0.25">
      <c r="A135" s="32" t="str">
        <f>"3907960"</f>
        <v>3907960</v>
      </c>
      <c r="B135" s="32" t="s">
        <v>608</v>
      </c>
      <c r="C135" s="34">
        <v>3.34</v>
      </c>
      <c r="D135" s="32">
        <v>352009</v>
      </c>
      <c r="E135" s="33">
        <v>44244.438078703701</v>
      </c>
      <c r="F135" s="31" t="s">
        <v>3747</v>
      </c>
    </row>
    <row r="136" spans="1:6" x14ac:dyDescent="0.25">
      <c r="A136" s="32" t="str">
        <f>"3907618"</f>
        <v>3907618</v>
      </c>
      <c r="B136" s="32" t="s">
        <v>540</v>
      </c>
      <c r="C136" s="34">
        <v>4.4800000000000004</v>
      </c>
      <c r="D136" s="32">
        <v>352606</v>
      </c>
      <c r="E136" s="33">
        <v>44244.473877314813</v>
      </c>
      <c r="F136" s="31">
        <v>2355</v>
      </c>
    </row>
    <row r="137" spans="1:6" x14ac:dyDescent="0.25">
      <c r="A137" s="32" t="str">
        <f>"3908344"</f>
        <v>3908344</v>
      </c>
      <c r="B137" s="32" t="s">
        <v>1120</v>
      </c>
      <c r="C137" s="34">
        <v>3.76</v>
      </c>
      <c r="D137" s="32">
        <v>352768</v>
      </c>
      <c r="E137" s="33">
        <v>44244.474363425928</v>
      </c>
      <c r="F137" s="31">
        <v>2356</v>
      </c>
    </row>
    <row r="138" spans="1:6" x14ac:dyDescent="0.25">
      <c r="A138" s="32" t="str">
        <f>"3907489"</f>
        <v>3907489</v>
      </c>
      <c r="B138" s="32" t="s">
        <v>1082</v>
      </c>
      <c r="C138" s="34">
        <v>6.94</v>
      </c>
      <c r="D138" s="32">
        <v>351330</v>
      </c>
      <c r="E138" s="33">
        <v>44244.61277777778</v>
      </c>
      <c r="F138" s="31">
        <v>2357</v>
      </c>
    </row>
    <row r="139" spans="1:6" x14ac:dyDescent="0.25">
      <c r="A139" s="32"/>
      <c r="B139" s="31">
        <v>11</v>
      </c>
      <c r="C139" s="35">
        <f>SUM(C135:C138)</f>
        <v>18.52</v>
      </c>
      <c r="D139" s="32"/>
      <c r="E139" s="33"/>
      <c r="F139" s="31"/>
    </row>
    <row r="140" spans="1:6" x14ac:dyDescent="0.25">
      <c r="A140" s="32"/>
      <c r="B140" s="32"/>
      <c r="C140" s="34"/>
      <c r="D140" s="32"/>
      <c r="E140" s="33"/>
      <c r="F140" s="31"/>
    </row>
    <row r="141" spans="1:6" x14ac:dyDescent="0.25">
      <c r="A141" s="32" t="str">
        <f>"3900257"</f>
        <v>3900257</v>
      </c>
      <c r="B141" s="32" t="s">
        <v>3746</v>
      </c>
      <c r="C141" s="34">
        <v>2.68</v>
      </c>
      <c r="D141" s="32">
        <v>352176</v>
      </c>
      <c r="E141" s="33">
        <v>44245.684930555559</v>
      </c>
      <c r="F141" s="31">
        <v>2399</v>
      </c>
    </row>
    <row r="142" spans="1:6" x14ac:dyDescent="0.25">
      <c r="A142" s="32" t="str">
        <f>"3904232"</f>
        <v>3904232</v>
      </c>
      <c r="B142" s="32" t="s">
        <v>1112</v>
      </c>
      <c r="C142" s="34">
        <v>12.34</v>
      </c>
      <c r="D142" s="32">
        <v>352996</v>
      </c>
      <c r="E142" s="33">
        <v>44245.46603009259</v>
      </c>
      <c r="F142" s="31">
        <v>2400</v>
      </c>
    </row>
    <row r="143" spans="1:6" x14ac:dyDescent="0.25">
      <c r="A143" s="32"/>
      <c r="B143" s="31">
        <v>12</v>
      </c>
      <c r="C143" s="35">
        <f>SUM(C141:C142)</f>
        <v>15.02</v>
      </c>
      <c r="D143" s="32"/>
      <c r="E143" s="33"/>
      <c r="F143" s="31"/>
    </row>
    <row r="144" spans="1:6" x14ac:dyDescent="0.25">
      <c r="A144" s="32"/>
      <c r="B144" s="32"/>
      <c r="C144" s="34"/>
      <c r="D144" s="32"/>
      <c r="E144" s="33"/>
      <c r="F144" s="31"/>
    </row>
    <row r="145" spans="1:6" x14ac:dyDescent="0.25">
      <c r="A145" s="32" t="str">
        <f>"3906821"</f>
        <v>3906821</v>
      </c>
      <c r="B145" s="32" t="s">
        <v>619</v>
      </c>
      <c r="C145" s="34">
        <v>3</v>
      </c>
      <c r="D145" s="32">
        <v>351935</v>
      </c>
      <c r="E145" s="33">
        <v>44246.376099537039</v>
      </c>
      <c r="F145" s="31">
        <v>2420</v>
      </c>
    </row>
    <row r="146" spans="1:6" x14ac:dyDescent="0.25">
      <c r="A146" s="32" t="str">
        <f>"3906070"</f>
        <v>3906070</v>
      </c>
      <c r="B146" s="32" t="s">
        <v>1122</v>
      </c>
      <c r="C146" s="34">
        <v>18.100000000000001</v>
      </c>
      <c r="D146" s="32">
        <v>351259</v>
      </c>
      <c r="E146" s="33">
        <v>44246.494259259256</v>
      </c>
      <c r="F146" s="31">
        <v>2421</v>
      </c>
    </row>
    <row r="147" spans="1:6" x14ac:dyDescent="0.25">
      <c r="A147" s="32"/>
      <c r="B147" s="31">
        <v>13</v>
      </c>
      <c r="C147" s="35">
        <f>SUM(C145:C146)</f>
        <v>21.1</v>
      </c>
      <c r="D147" s="32"/>
      <c r="E147" s="33"/>
      <c r="F147" s="31"/>
    </row>
    <row r="148" spans="1:6" x14ac:dyDescent="0.25">
      <c r="A148" s="32"/>
      <c r="B148" s="32"/>
      <c r="C148" s="34"/>
      <c r="D148" s="32"/>
      <c r="E148" s="33"/>
      <c r="F148" s="31"/>
    </row>
    <row r="149" spans="1:6" x14ac:dyDescent="0.25">
      <c r="A149" s="32" t="str">
        <f>"3920203"</f>
        <v>3920203</v>
      </c>
      <c r="B149" s="32" t="s">
        <v>1078</v>
      </c>
      <c r="C149" s="34">
        <v>17.899999999999999</v>
      </c>
      <c r="D149" s="32">
        <v>351059</v>
      </c>
      <c r="E149" s="33">
        <v>44249.551145833335</v>
      </c>
      <c r="F149" s="31">
        <v>2488</v>
      </c>
    </row>
    <row r="150" spans="1:6" x14ac:dyDescent="0.25">
      <c r="A150" s="32" t="str">
        <f>"3907238"</f>
        <v>3907238</v>
      </c>
      <c r="B150" s="32" t="s">
        <v>3745</v>
      </c>
      <c r="C150" s="34">
        <v>20.82</v>
      </c>
      <c r="D150" s="32">
        <v>351304</v>
      </c>
      <c r="E150" s="33">
        <v>44249.460925925923</v>
      </c>
      <c r="F150" s="31">
        <v>2494</v>
      </c>
    </row>
    <row r="151" spans="1:6" x14ac:dyDescent="0.25">
      <c r="A151" s="32" t="str">
        <f>"3960252"</f>
        <v>3960252</v>
      </c>
      <c r="B151" s="32" t="s">
        <v>1096</v>
      </c>
      <c r="C151" s="34">
        <v>8.3800000000000008</v>
      </c>
      <c r="D151" s="32">
        <v>351113</v>
      </c>
      <c r="E151" s="33">
        <v>44249.478252314817</v>
      </c>
      <c r="F151" s="31">
        <v>2489</v>
      </c>
    </row>
    <row r="152" spans="1:6" x14ac:dyDescent="0.25">
      <c r="A152" s="32" t="str">
        <f>"3903951"</f>
        <v>3903951</v>
      </c>
      <c r="B152" s="32" t="s">
        <v>1554</v>
      </c>
      <c r="C152" s="34">
        <v>4.1900000000000004</v>
      </c>
      <c r="D152" s="32">
        <v>351231</v>
      </c>
      <c r="E152" s="33">
        <v>44249.481840277775</v>
      </c>
      <c r="F152" s="31">
        <v>2490</v>
      </c>
    </row>
    <row r="153" spans="1:6" x14ac:dyDescent="0.25">
      <c r="A153" s="32" t="str">
        <f>"3907531"</f>
        <v>3907531</v>
      </c>
      <c r="B153" s="32" t="s">
        <v>3744</v>
      </c>
      <c r="C153" s="34">
        <v>11.75</v>
      </c>
      <c r="D153" s="32">
        <v>351339</v>
      </c>
      <c r="E153" s="33">
        <v>44249.445787037039</v>
      </c>
      <c r="F153" s="31">
        <v>2491</v>
      </c>
    </row>
    <row r="154" spans="1:6" x14ac:dyDescent="0.25">
      <c r="A154" s="32" t="str">
        <f>"3908182"</f>
        <v>3908182</v>
      </c>
      <c r="B154" s="32" t="s">
        <v>3743</v>
      </c>
      <c r="C154" s="34">
        <v>6.24</v>
      </c>
      <c r="D154" s="32">
        <v>352665</v>
      </c>
      <c r="E154" s="33">
        <v>44249.468564814815</v>
      </c>
      <c r="F154" s="31">
        <v>2495</v>
      </c>
    </row>
    <row r="155" spans="1:6" x14ac:dyDescent="0.25">
      <c r="A155" s="32" t="str">
        <f>"3950310"</f>
        <v>3950310</v>
      </c>
      <c r="B155" s="32" t="s">
        <v>3742</v>
      </c>
      <c r="C155" s="34">
        <v>8.3800000000000008</v>
      </c>
      <c r="D155" s="32">
        <v>351170</v>
      </c>
      <c r="E155" s="33">
        <v>44249.604837962965</v>
      </c>
      <c r="F155" s="31" t="s">
        <v>3741</v>
      </c>
    </row>
    <row r="156" spans="1:6" x14ac:dyDescent="0.25">
      <c r="A156" s="32" t="str">
        <f>"3902021"</f>
        <v>3902021</v>
      </c>
      <c r="B156" s="32" t="s">
        <v>3740</v>
      </c>
      <c r="C156" s="34">
        <v>8.9600000000000009</v>
      </c>
      <c r="D156" s="32">
        <v>350816</v>
      </c>
      <c r="E156" s="33">
        <v>44249.658819444441</v>
      </c>
      <c r="F156" s="31">
        <v>2492</v>
      </c>
    </row>
    <row r="157" spans="1:6" x14ac:dyDescent="0.25">
      <c r="A157" s="32" t="str">
        <f>"3902159"</f>
        <v>3902159</v>
      </c>
      <c r="B157" s="32" t="s">
        <v>3740</v>
      </c>
      <c r="C157" s="34">
        <v>13.68</v>
      </c>
      <c r="D157" s="32">
        <v>350863</v>
      </c>
      <c r="E157" s="33">
        <v>44249.658958333333</v>
      </c>
      <c r="F157" s="31">
        <v>2493</v>
      </c>
    </row>
    <row r="158" spans="1:6" x14ac:dyDescent="0.25">
      <c r="A158" s="32"/>
      <c r="B158" s="31">
        <v>14</v>
      </c>
      <c r="C158" s="35">
        <f>SUM(C149:C157)</f>
        <v>100.30000000000001</v>
      </c>
      <c r="D158" s="32"/>
      <c r="E158" s="33"/>
      <c r="F158" s="31"/>
    </row>
    <row r="159" spans="1:6" x14ac:dyDescent="0.25">
      <c r="A159" s="32"/>
      <c r="B159" s="32"/>
      <c r="C159" s="34"/>
      <c r="D159" s="32"/>
      <c r="E159" s="33"/>
      <c r="F159" s="31"/>
    </row>
    <row r="160" spans="1:6" x14ac:dyDescent="0.25">
      <c r="A160" s="32" t="str">
        <f>"3908129"</f>
        <v>3908129</v>
      </c>
      <c r="B160" s="32" t="s">
        <v>1095</v>
      </c>
      <c r="C160" s="34">
        <v>2.0699999999999998</v>
      </c>
      <c r="D160" s="32">
        <v>354988</v>
      </c>
      <c r="E160" s="33">
        <v>44251.298333333332</v>
      </c>
      <c r="F160" s="31">
        <v>2594</v>
      </c>
    </row>
    <row r="161" spans="1:6" x14ac:dyDescent="0.25">
      <c r="A161" s="32" t="str">
        <f>"3960276"</f>
        <v>3960276</v>
      </c>
      <c r="B161" s="32" t="s">
        <v>3739</v>
      </c>
      <c r="C161" s="34">
        <v>24.6</v>
      </c>
      <c r="D161" s="32">
        <v>353415</v>
      </c>
      <c r="E161" s="33">
        <v>44251.347974537035</v>
      </c>
      <c r="F161" s="31">
        <v>2595</v>
      </c>
    </row>
    <row r="162" spans="1:6" x14ac:dyDescent="0.25">
      <c r="A162" s="32" t="str">
        <f>"3960360"</f>
        <v>3960360</v>
      </c>
      <c r="B162" s="32" t="s">
        <v>3738</v>
      </c>
      <c r="C162" s="34">
        <v>25.14</v>
      </c>
      <c r="D162" s="32">
        <v>351131</v>
      </c>
      <c r="E162" s="33">
        <v>44251.366956018515</v>
      </c>
      <c r="F162" s="31">
        <v>2604</v>
      </c>
    </row>
    <row r="163" spans="1:6" x14ac:dyDescent="0.25">
      <c r="A163" s="32" t="str">
        <f>"3903204"</f>
        <v>3903204</v>
      </c>
      <c r="B163" s="32" t="s">
        <v>1091</v>
      </c>
      <c r="C163" s="34">
        <v>12.08</v>
      </c>
      <c r="D163" s="32">
        <v>353776</v>
      </c>
      <c r="E163" s="33">
        <v>44251.515740740739</v>
      </c>
      <c r="F163" s="31">
        <v>2596</v>
      </c>
    </row>
    <row r="164" spans="1:6" x14ac:dyDescent="0.25">
      <c r="A164" s="32" t="str">
        <f>"3901111"</f>
        <v>3901111</v>
      </c>
      <c r="B164" s="32" t="s">
        <v>626</v>
      </c>
      <c r="C164" s="34">
        <v>9.6199999999999992</v>
      </c>
      <c r="D164" s="32">
        <v>353117</v>
      </c>
      <c r="E164" s="33">
        <v>44251.537743055553</v>
      </c>
      <c r="F164" s="31">
        <v>2597</v>
      </c>
    </row>
    <row r="165" spans="1:6" x14ac:dyDescent="0.25">
      <c r="A165" s="32" t="str">
        <f>"3920083"</f>
        <v>3920083</v>
      </c>
      <c r="B165" s="32" t="s">
        <v>620</v>
      </c>
      <c r="C165" s="34">
        <v>9.67</v>
      </c>
      <c r="D165" s="32">
        <v>353422</v>
      </c>
      <c r="E165" s="33">
        <v>44251.554409722223</v>
      </c>
      <c r="F165" s="31">
        <v>2598</v>
      </c>
    </row>
    <row r="166" spans="1:6" x14ac:dyDescent="0.25">
      <c r="A166" s="32" t="str">
        <f>"3908292"</f>
        <v>3908292</v>
      </c>
      <c r="B166" s="32" t="s">
        <v>1556</v>
      </c>
      <c r="C166" s="34">
        <v>3.81</v>
      </c>
      <c r="D166" s="32">
        <v>355072</v>
      </c>
      <c r="E166" s="33">
        <v>44251.568541666667</v>
      </c>
      <c r="F166" s="31">
        <v>2599</v>
      </c>
    </row>
    <row r="167" spans="1:6" x14ac:dyDescent="0.25">
      <c r="A167" s="32" t="str">
        <f>"3960257"</f>
        <v>3960257</v>
      </c>
      <c r="B167" s="32" t="s">
        <v>595</v>
      </c>
      <c r="C167" s="34">
        <v>15.3</v>
      </c>
      <c r="D167" s="32">
        <v>352972</v>
      </c>
      <c r="E167" s="33">
        <v>44251.609849537039</v>
      </c>
      <c r="F167" s="31">
        <v>2600</v>
      </c>
    </row>
    <row r="168" spans="1:6" x14ac:dyDescent="0.25">
      <c r="A168" s="32" t="str">
        <f>"3960275"</f>
        <v>3960275</v>
      </c>
      <c r="B168" s="32" t="s">
        <v>595</v>
      </c>
      <c r="C168" s="34">
        <v>17.28</v>
      </c>
      <c r="D168" s="32">
        <v>352979</v>
      </c>
      <c r="E168" s="33">
        <v>44251.610277777778</v>
      </c>
      <c r="F168" s="31">
        <v>2601</v>
      </c>
    </row>
    <row r="169" spans="1:6" x14ac:dyDescent="0.25">
      <c r="A169" s="32" t="str">
        <f>"3908939"</f>
        <v>3908939</v>
      </c>
      <c r="B169" s="32" t="s">
        <v>1109</v>
      </c>
      <c r="C169" s="34">
        <v>6.16</v>
      </c>
      <c r="D169" s="32">
        <v>353107</v>
      </c>
      <c r="E169" s="33">
        <v>44251.662349537037</v>
      </c>
      <c r="F169" s="31">
        <v>2602</v>
      </c>
    </row>
    <row r="170" spans="1:6" x14ac:dyDescent="0.25">
      <c r="A170" s="32" t="str">
        <f>"3907139"</f>
        <v>3907139</v>
      </c>
      <c r="B170" s="32" t="s">
        <v>3737</v>
      </c>
      <c r="C170" s="34">
        <v>11.8</v>
      </c>
      <c r="D170" s="32">
        <v>353611</v>
      </c>
      <c r="E170" s="33">
        <v>44251.664131944446</v>
      </c>
      <c r="F170" s="31">
        <v>2603</v>
      </c>
    </row>
    <row r="171" spans="1:6" x14ac:dyDescent="0.25">
      <c r="A171" s="32"/>
      <c r="B171" s="31">
        <v>15</v>
      </c>
      <c r="C171" s="35">
        <f>SUM(C160:C170)</f>
        <v>137.53</v>
      </c>
      <c r="D171" s="32"/>
      <c r="E171" s="33"/>
      <c r="F171" s="31"/>
    </row>
    <row r="172" spans="1:6" x14ac:dyDescent="0.25">
      <c r="A172" s="32"/>
      <c r="B172" s="32"/>
      <c r="C172" s="34"/>
      <c r="D172" s="32"/>
      <c r="E172" s="33"/>
      <c r="F172" s="31"/>
    </row>
    <row r="173" spans="1:6" x14ac:dyDescent="0.25">
      <c r="A173" s="32" t="str">
        <f>"3945401"</f>
        <v>3945401</v>
      </c>
      <c r="B173" s="32" t="s">
        <v>623</v>
      </c>
      <c r="C173" s="34">
        <v>16.760000000000002</v>
      </c>
      <c r="D173" s="32">
        <v>353477</v>
      </c>
      <c r="E173" s="33">
        <v>44252.402071759258</v>
      </c>
      <c r="F173" s="31">
        <v>2646</v>
      </c>
    </row>
    <row r="174" spans="1:6" x14ac:dyDescent="0.25">
      <c r="A174" s="32" t="str">
        <f>"3960344"</f>
        <v>3960344</v>
      </c>
      <c r="B174" s="32" t="s">
        <v>3736</v>
      </c>
      <c r="C174" s="34">
        <v>8.3800000000000008</v>
      </c>
      <c r="D174" s="32">
        <v>353455</v>
      </c>
      <c r="E174" s="33">
        <v>44252.459861111114</v>
      </c>
      <c r="F174" s="31">
        <v>2647</v>
      </c>
    </row>
    <row r="175" spans="1:6" x14ac:dyDescent="0.25">
      <c r="A175" s="32" t="str">
        <f>"3920348"</f>
        <v>3920348</v>
      </c>
      <c r="B175" s="32" t="s">
        <v>3735</v>
      </c>
      <c r="C175" s="34">
        <v>16.760000000000002</v>
      </c>
      <c r="D175" s="32">
        <v>353424</v>
      </c>
      <c r="E175" s="33">
        <v>44252.603935185187</v>
      </c>
      <c r="F175" s="31">
        <v>2648</v>
      </c>
    </row>
    <row r="176" spans="1:6" x14ac:dyDescent="0.25">
      <c r="A176" s="32" t="str">
        <f>"3908293"</f>
        <v>3908293</v>
      </c>
      <c r="B176" s="32" t="s">
        <v>1553</v>
      </c>
      <c r="C176" s="34">
        <v>1.68</v>
      </c>
      <c r="D176" s="32">
        <v>355073</v>
      </c>
      <c r="E176" s="33">
        <v>44252.628645833334</v>
      </c>
      <c r="F176" s="31">
        <v>2649</v>
      </c>
    </row>
    <row r="177" spans="1:6" x14ac:dyDescent="0.25">
      <c r="A177" s="32" t="str">
        <f>"3900176"</f>
        <v>3900176</v>
      </c>
      <c r="B177" s="32" t="s">
        <v>1104</v>
      </c>
      <c r="C177" s="34">
        <v>1.98</v>
      </c>
      <c r="D177" s="32">
        <v>353306</v>
      </c>
      <c r="E177" s="33">
        <v>44252.639513888891</v>
      </c>
      <c r="F177" s="31">
        <v>2650</v>
      </c>
    </row>
    <row r="178" spans="1:6" x14ac:dyDescent="0.25">
      <c r="A178" s="32" t="str">
        <f>"3930021"</f>
        <v>3930021</v>
      </c>
      <c r="B178" s="32" t="s">
        <v>1110</v>
      </c>
      <c r="C178" s="34">
        <v>1.68</v>
      </c>
      <c r="D178" s="32">
        <v>353900</v>
      </c>
      <c r="E178" s="33">
        <v>44252.64234953704</v>
      </c>
      <c r="F178" s="31">
        <v>2651</v>
      </c>
    </row>
    <row r="179" spans="1:6" x14ac:dyDescent="0.25">
      <c r="A179" s="32" t="str">
        <f>"3903105"</f>
        <v>3903105</v>
      </c>
      <c r="B179" s="32" t="s">
        <v>601</v>
      </c>
      <c r="C179" s="34">
        <v>1.94</v>
      </c>
      <c r="D179" s="32">
        <v>353210</v>
      </c>
      <c r="E179" s="33">
        <v>44252.724675925929</v>
      </c>
      <c r="F179" s="31">
        <v>2652</v>
      </c>
    </row>
    <row r="180" spans="1:6" x14ac:dyDescent="0.25">
      <c r="A180" s="32"/>
      <c r="B180" s="71">
        <v>16</v>
      </c>
      <c r="C180" s="75">
        <f>SUM(C173:C179)</f>
        <v>49.18</v>
      </c>
      <c r="D180" s="32"/>
      <c r="E180" s="33"/>
      <c r="F180" s="71"/>
    </row>
    <row r="181" spans="1:6" x14ac:dyDescent="0.25">
      <c r="A181" s="32"/>
      <c r="B181" s="32"/>
      <c r="C181" s="34"/>
      <c r="D181" s="32"/>
      <c r="E181" s="33"/>
      <c r="F181" s="71"/>
    </row>
    <row r="182" spans="1:6" x14ac:dyDescent="0.25">
      <c r="A182" s="32" t="str">
        <f>"3930030"</f>
        <v>3930030</v>
      </c>
      <c r="B182" s="32" t="s">
        <v>1101</v>
      </c>
      <c r="C182" s="34">
        <v>2.2400000000000002</v>
      </c>
      <c r="D182" s="32">
        <v>353903</v>
      </c>
      <c r="E182" s="33">
        <v>44253.330405092594</v>
      </c>
      <c r="F182" s="31">
        <v>2775</v>
      </c>
    </row>
    <row r="183" spans="1:6" x14ac:dyDescent="0.25">
      <c r="A183" s="2" t="str">
        <f>"3902710"</f>
        <v>3902710</v>
      </c>
      <c r="B183" s="2" t="s">
        <v>622</v>
      </c>
      <c r="C183" s="2">
        <v>2.09</v>
      </c>
      <c r="D183" s="2">
        <v>354744</v>
      </c>
      <c r="E183" s="3">
        <v>44253.331458333334</v>
      </c>
      <c r="F183" s="12">
        <v>2776</v>
      </c>
    </row>
    <row r="184" spans="1:6" x14ac:dyDescent="0.25">
      <c r="A184" s="2" t="str">
        <f>"3930280"</f>
        <v>3930280</v>
      </c>
      <c r="B184" s="2" t="s">
        <v>627</v>
      </c>
      <c r="C184" s="2">
        <v>1.68</v>
      </c>
      <c r="D184" s="2">
        <v>354207</v>
      </c>
      <c r="E184" s="3">
        <v>44253.362754629627</v>
      </c>
      <c r="F184" s="12">
        <v>2777</v>
      </c>
    </row>
    <row r="185" spans="1:6" x14ac:dyDescent="0.25">
      <c r="A185" s="2" t="str">
        <f>"3930201"</f>
        <v>3930201</v>
      </c>
      <c r="B185" s="2" t="s">
        <v>3555</v>
      </c>
      <c r="C185" s="2">
        <v>1.98</v>
      </c>
      <c r="D185" s="2">
        <v>353130</v>
      </c>
      <c r="E185" s="3">
        <v>44253.389398148145</v>
      </c>
      <c r="F185" s="12">
        <v>2778</v>
      </c>
    </row>
    <row r="186" spans="1:6" x14ac:dyDescent="0.25">
      <c r="A186" s="2" t="str">
        <f>"3901913"</f>
        <v>3901913</v>
      </c>
      <c r="B186" s="2" t="s">
        <v>602</v>
      </c>
      <c r="C186" s="2">
        <v>4.1900000000000004</v>
      </c>
      <c r="D186" s="2">
        <v>353216</v>
      </c>
      <c r="E186" s="3">
        <v>44253.410405092596</v>
      </c>
      <c r="F186" s="12">
        <v>2779</v>
      </c>
    </row>
    <row r="187" spans="1:6" x14ac:dyDescent="0.25">
      <c r="A187" s="2" t="str">
        <f>"3902951"</f>
        <v>3902951</v>
      </c>
      <c r="B187" s="2" t="s">
        <v>602</v>
      </c>
      <c r="C187" s="2">
        <v>2.15</v>
      </c>
      <c r="D187" s="2">
        <v>353221</v>
      </c>
      <c r="E187" s="3">
        <v>44253.410543981481</v>
      </c>
      <c r="F187" s="12">
        <v>2780</v>
      </c>
    </row>
    <row r="188" spans="1:6" x14ac:dyDescent="0.25">
      <c r="A188" s="2" t="str">
        <f>"3960265"</f>
        <v>3960265</v>
      </c>
      <c r="B188" s="2" t="s">
        <v>628</v>
      </c>
      <c r="C188" s="2">
        <v>12.3</v>
      </c>
      <c r="D188" s="2">
        <v>353395</v>
      </c>
      <c r="E188" s="3">
        <v>44253.436689814815</v>
      </c>
      <c r="F188" s="12">
        <v>2781</v>
      </c>
    </row>
    <row r="189" spans="1:6" x14ac:dyDescent="0.25">
      <c r="A189" s="2" t="str">
        <f>"3908209"</f>
        <v>3908209</v>
      </c>
      <c r="B189" s="2" t="s">
        <v>1119</v>
      </c>
      <c r="C189" s="2">
        <v>2.4500000000000002</v>
      </c>
      <c r="D189" s="2">
        <v>355024</v>
      </c>
      <c r="E189" s="3">
        <v>44253.462824074071</v>
      </c>
      <c r="F189" s="12">
        <v>2782</v>
      </c>
    </row>
    <row r="190" spans="1:6" x14ac:dyDescent="0.25">
      <c r="A190" s="2" t="str">
        <f>"3920065"</f>
        <v>3920065</v>
      </c>
      <c r="B190" s="2" t="s">
        <v>600</v>
      </c>
      <c r="C190" s="2">
        <v>15.3</v>
      </c>
      <c r="D190" s="2">
        <v>352971</v>
      </c>
      <c r="E190" s="3">
        <v>44253.499062499999</v>
      </c>
      <c r="F190" s="12">
        <v>2783</v>
      </c>
    </row>
    <row r="191" spans="1:6" x14ac:dyDescent="0.25">
      <c r="A191" s="2" t="str">
        <f>"3960269"</f>
        <v>3960269</v>
      </c>
      <c r="B191" s="2" t="s">
        <v>3734</v>
      </c>
      <c r="C191" s="2">
        <v>24.6</v>
      </c>
      <c r="D191" s="2">
        <v>353398</v>
      </c>
      <c r="E191" s="3">
        <v>44253.603206018517</v>
      </c>
      <c r="F191" s="12">
        <v>2784</v>
      </c>
    </row>
    <row r="192" spans="1:6" x14ac:dyDescent="0.25">
      <c r="A192" s="2" t="str">
        <f>"3903497"</f>
        <v>3903497</v>
      </c>
      <c r="B192" s="2" t="s">
        <v>1107</v>
      </c>
      <c r="C192" s="2">
        <v>5.99</v>
      </c>
      <c r="D192" s="2">
        <v>353313</v>
      </c>
      <c r="E192" s="3">
        <v>44253.605787037035</v>
      </c>
      <c r="F192" s="12">
        <v>2785</v>
      </c>
    </row>
    <row r="193" spans="1:6" x14ac:dyDescent="0.25">
      <c r="A193" s="2" t="str">
        <f>"3960313"</f>
        <v>3960313</v>
      </c>
      <c r="B193" s="2" t="s">
        <v>3733</v>
      </c>
      <c r="C193" s="2">
        <v>23.46</v>
      </c>
      <c r="D193" s="2">
        <v>353503</v>
      </c>
      <c r="E193" s="3">
        <v>44253.641504629632</v>
      </c>
      <c r="F193" s="12">
        <v>2786</v>
      </c>
    </row>
    <row r="194" spans="1:6" x14ac:dyDescent="0.25">
      <c r="A194" s="2" t="str">
        <f>"3909154"</f>
        <v>3909154</v>
      </c>
      <c r="B194" s="2" t="s">
        <v>1103</v>
      </c>
      <c r="C194" s="2">
        <v>14.85</v>
      </c>
      <c r="D194" s="2">
        <v>353176</v>
      </c>
      <c r="E194" s="3">
        <v>44253.651886574073</v>
      </c>
      <c r="F194" s="12">
        <v>2788</v>
      </c>
    </row>
    <row r="195" spans="1:6" x14ac:dyDescent="0.25">
      <c r="A195" s="2" t="str">
        <f>"3930394"</f>
        <v>3930394</v>
      </c>
      <c r="B195" s="2" t="s">
        <v>548</v>
      </c>
      <c r="C195" s="2">
        <v>2.81</v>
      </c>
      <c r="D195" s="2">
        <v>354336</v>
      </c>
      <c r="E195" s="3">
        <v>44253.69258101852</v>
      </c>
      <c r="F195" s="12">
        <v>2789</v>
      </c>
    </row>
    <row r="196" spans="1:6" x14ac:dyDescent="0.25">
      <c r="A196" s="2" t="str">
        <f>"3903841"</f>
        <v>3903841</v>
      </c>
      <c r="B196" s="2" t="s">
        <v>3732</v>
      </c>
      <c r="C196" s="2">
        <v>1.68</v>
      </c>
      <c r="D196" s="2">
        <v>354803</v>
      </c>
      <c r="E196" s="3">
        <v>44253.757847222223</v>
      </c>
      <c r="F196" s="12">
        <v>2790</v>
      </c>
    </row>
    <row r="197" spans="1:6" x14ac:dyDescent="0.25">
      <c r="A197" s="2" t="str">
        <f>"3900563"</f>
        <v>3900563</v>
      </c>
      <c r="B197" s="2" t="s">
        <v>3556</v>
      </c>
      <c r="C197" s="2">
        <v>7.76</v>
      </c>
      <c r="D197" s="2">
        <v>354595</v>
      </c>
      <c r="E197" s="3">
        <v>44253.76829861111</v>
      </c>
      <c r="F197" s="12">
        <v>2791</v>
      </c>
    </row>
    <row r="198" spans="1:6" x14ac:dyDescent="0.25">
      <c r="A198" s="2"/>
      <c r="B198" s="72">
        <v>17</v>
      </c>
      <c r="C198" s="76">
        <f>SUM(C182:C197)</f>
        <v>125.53000000000002</v>
      </c>
      <c r="D198" s="2"/>
      <c r="E198" s="3"/>
      <c r="F198" s="12"/>
    </row>
    <row r="199" spans="1:6" x14ac:dyDescent="0.25">
      <c r="A199" s="2"/>
      <c r="B199" s="2"/>
      <c r="C199" s="2"/>
      <c r="D199" s="2"/>
      <c r="E199" s="3"/>
      <c r="F199" s="12"/>
    </row>
    <row r="200" spans="1:6" x14ac:dyDescent="0.25">
      <c r="A200" s="2"/>
      <c r="B200" s="2"/>
      <c r="C200" s="2"/>
      <c r="D200" s="2"/>
      <c r="E200" s="3"/>
      <c r="F200" s="12"/>
    </row>
    <row r="201" spans="1:6" x14ac:dyDescent="0.25">
      <c r="A201" s="2"/>
      <c r="B201" s="2"/>
      <c r="C201" s="2"/>
      <c r="D201" s="2"/>
      <c r="E201" s="3"/>
      <c r="F201" s="12"/>
    </row>
    <row r="202" spans="1:6" x14ac:dyDescent="0.25">
      <c r="A202" s="2"/>
      <c r="B202" s="2"/>
      <c r="C202" s="2"/>
      <c r="D202" s="2"/>
      <c r="E202" s="3"/>
      <c r="F202" s="12"/>
    </row>
    <row r="203" spans="1:6" x14ac:dyDescent="0.25">
      <c r="A203" s="2"/>
      <c r="B203" s="2"/>
      <c r="C203" s="2"/>
      <c r="D203" s="2"/>
      <c r="E203" s="3"/>
      <c r="F203" s="12"/>
    </row>
    <row r="204" spans="1:6" x14ac:dyDescent="0.25">
      <c r="A204" s="2"/>
      <c r="B204" s="2"/>
      <c r="C204" s="2"/>
      <c r="D204" s="2"/>
      <c r="E204" s="3"/>
      <c r="F204" s="12"/>
    </row>
    <row r="205" spans="1:6" x14ac:dyDescent="0.25">
      <c r="A205" s="2"/>
      <c r="B205" s="2"/>
      <c r="C205" s="2"/>
      <c r="D205" s="2"/>
      <c r="E205" s="3"/>
      <c r="F205" s="12"/>
    </row>
    <row r="206" spans="1:6" x14ac:dyDescent="0.25">
      <c r="A206" s="2"/>
      <c r="B206" s="2"/>
      <c r="C206" s="2"/>
      <c r="D206" s="2"/>
      <c r="E206" s="3"/>
      <c r="F206" s="12"/>
    </row>
    <row r="207" spans="1:6" x14ac:dyDescent="0.25">
      <c r="A207" s="2"/>
      <c r="B207" s="2"/>
      <c r="C207" s="2"/>
      <c r="D207" s="2"/>
      <c r="E207" s="3"/>
      <c r="F207" s="12"/>
    </row>
    <row r="208" spans="1:6" x14ac:dyDescent="0.25">
      <c r="A208" s="2"/>
      <c r="B208" s="2"/>
      <c r="C208" s="2"/>
      <c r="D208" s="2"/>
      <c r="E208" s="3"/>
      <c r="F208" s="12"/>
    </row>
    <row r="209" spans="1:6" x14ac:dyDescent="0.25">
      <c r="A209" s="2"/>
      <c r="B209" s="2"/>
      <c r="C209" s="2"/>
      <c r="D209" s="2"/>
      <c r="E209" s="3"/>
      <c r="F209" s="12"/>
    </row>
    <row r="210" spans="1:6" x14ac:dyDescent="0.25">
      <c r="A210" s="2"/>
      <c r="B210" s="2"/>
      <c r="C210" s="2"/>
      <c r="D210" s="2"/>
      <c r="E210" s="3"/>
      <c r="F210" s="12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5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8A64-9DD3-43A8-9652-2923AC21DF40}">
  <sheetPr>
    <pageSetUpPr fitToPage="1"/>
  </sheetPr>
  <dimension ref="A1:O744"/>
  <sheetViews>
    <sheetView topLeftCell="A329" workbookViewId="0">
      <selection activeCell="H404" sqref="H404"/>
    </sheetView>
  </sheetViews>
  <sheetFormatPr baseColWidth="10" defaultRowHeight="15" x14ac:dyDescent="0.25"/>
  <cols>
    <col min="3" max="3" width="25.140625" customWidth="1"/>
    <col min="4" max="4" width="12.42578125" customWidth="1"/>
    <col min="6" max="6" width="15.42578125" customWidth="1"/>
    <col min="260" max="260" width="12.42578125" customWidth="1"/>
    <col min="516" max="516" width="12.42578125" customWidth="1"/>
    <col min="772" max="772" width="12.42578125" customWidth="1"/>
    <col min="1028" max="1028" width="12.42578125" customWidth="1"/>
    <col min="1284" max="1284" width="12.42578125" customWidth="1"/>
    <col min="1540" max="1540" width="12.42578125" customWidth="1"/>
    <col min="1796" max="1796" width="12.42578125" customWidth="1"/>
    <col min="2052" max="2052" width="12.42578125" customWidth="1"/>
    <col min="2308" max="2308" width="12.42578125" customWidth="1"/>
    <col min="2564" max="2564" width="12.42578125" customWidth="1"/>
    <col min="2820" max="2820" width="12.42578125" customWidth="1"/>
    <col min="3076" max="3076" width="12.42578125" customWidth="1"/>
    <col min="3332" max="3332" width="12.42578125" customWidth="1"/>
    <col min="3588" max="3588" width="12.42578125" customWidth="1"/>
    <col min="3844" max="3844" width="12.42578125" customWidth="1"/>
    <col min="4100" max="4100" width="12.42578125" customWidth="1"/>
    <col min="4356" max="4356" width="12.42578125" customWidth="1"/>
    <col min="4612" max="4612" width="12.42578125" customWidth="1"/>
    <col min="4868" max="4868" width="12.42578125" customWidth="1"/>
    <col min="5124" max="5124" width="12.42578125" customWidth="1"/>
    <col min="5380" max="5380" width="12.42578125" customWidth="1"/>
    <col min="5636" max="5636" width="12.42578125" customWidth="1"/>
    <col min="5892" max="5892" width="12.42578125" customWidth="1"/>
    <col min="6148" max="6148" width="12.42578125" customWidth="1"/>
    <col min="6404" max="6404" width="12.42578125" customWidth="1"/>
    <col min="6660" max="6660" width="12.42578125" customWidth="1"/>
    <col min="6916" max="6916" width="12.42578125" customWidth="1"/>
    <col min="7172" max="7172" width="12.42578125" customWidth="1"/>
    <col min="7428" max="7428" width="12.42578125" customWidth="1"/>
    <col min="7684" max="7684" width="12.42578125" customWidth="1"/>
    <col min="7940" max="7940" width="12.42578125" customWidth="1"/>
    <col min="8196" max="8196" width="12.42578125" customWidth="1"/>
    <col min="8452" max="8452" width="12.42578125" customWidth="1"/>
    <col min="8708" max="8708" width="12.42578125" customWidth="1"/>
    <col min="8964" max="8964" width="12.42578125" customWidth="1"/>
    <col min="9220" max="9220" width="12.42578125" customWidth="1"/>
    <col min="9476" max="9476" width="12.42578125" customWidth="1"/>
    <col min="9732" max="9732" width="12.42578125" customWidth="1"/>
    <col min="9988" max="9988" width="12.42578125" customWidth="1"/>
    <col min="10244" max="10244" width="12.42578125" customWidth="1"/>
    <col min="10500" max="10500" width="12.42578125" customWidth="1"/>
    <col min="10756" max="10756" width="12.42578125" customWidth="1"/>
    <col min="11012" max="11012" width="12.42578125" customWidth="1"/>
    <col min="11268" max="11268" width="12.42578125" customWidth="1"/>
    <col min="11524" max="11524" width="12.42578125" customWidth="1"/>
    <col min="11780" max="11780" width="12.42578125" customWidth="1"/>
    <col min="12036" max="12036" width="12.42578125" customWidth="1"/>
    <col min="12292" max="12292" width="12.42578125" customWidth="1"/>
    <col min="12548" max="12548" width="12.42578125" customWidth="1"/>
    <col min="12804" max="12804" width="12.42578125" customWidth="1"/>
    <col min="13060" max="13060" width="12.42578125" customWidth="1"/>
    <col min="13316" max="13316" width="12.42578125" customWidth="1"/>
    <col min="13572" max="13572" width="12.42578125" customWidth="1"/>
    <col min="13828" max="13828" width="12.42578125" customWidth="1"/>
    <col min="14084" max="14084" width="12.42578125" customWidth="1"/>
    <col min="14340" max="14340" width="12.42578125" customWidth="1"/>
    <col min="14596" max="14596" width="12.42578125" customWidth="1"/>
    <col min="14852" max="14852" width="12.42578125" customWidth="1"/>
    <col min="15108" max="15108" width="12.42578125" customWidth="1"/>
    <col min="15364" max="15364" width="12.42578125" customWidth="1"/>
    <col min="15620" max="15620" width="12.42578125" customWidth="1"/>
    <col min="15876" max="15876" width="12.42578125" customWidth="1"/>
    <col min="16132" max="16132" width="12.42578125" customWidth="1"/>
  </cols>
  <sheetData>
    <row r="1" spans="1:8" x14ac:dyDescent="0.25">
      <c r="A1" s="551" t="s">
        <v>6113</v>
      </c>
      <c r="B1" s="551"/>
      <c r="C1" s="551"/>
      <c r="D1" s="551"/>
      <c r="E1" s="551"/>
      <c r="F1" s="551"/>
      <c r="G1" s="32"/>
      <c r="H1" s="32"/>
    </row>
    <row r="2" spans="1:8" x14ac:dyDescent="0.25">
      <c r="A2" s="41" t="s">
        <v>1070</v>
      </c>
      <c r="B2" s="41" t="s">
        <v>1069</v>
      </c>
      <c r="C2" s="41" t="s">
        <v>1068</v>
      </c>
      <c r="D2" s="41" t="s">
        <v>515</v>
      </c>
      <c r="E2" s="41" t="s">
        <v>1067</v>
      </c>
      <c r="F2" s="41" t="s">
        <v>1066</v>
      </c>
      <c r="G2" s="41" t="s">
        <v>1065</v>
      </c>
      <c r="H2" s="41" t="s">
        <v>535</v>
      </c>
    </row>
    <row r="3" spans="1:8" s="27" customFormat="1" ht="18.75" customHeight="1" x14ac:dyDescent="0.25">
      <c r="A3" s="42" t="s">
        <v>3477</v>
      </c>
      <c r="B3" s="42" t="s">
        <v>3478</v>
      </c>
      <c r="C3" s="42" t="s">
        <v>3479</v>
      </c>
      <c r="D3" s="42" t="s">
        <v>1559</v>
      </c>
      <c r="E3" s="43">
        <v>7.64</v>
      </c>
      <c r="F3" s="42" t="s">
        <v>1558</v>
      </c>
      <c r="G3" s="42" t="s">
        <v>630</v>
      </c>
      <c r="H3" s="31">
        <v>1415</v>
      </c>
    </row>
    <row r="4" spans="1:8" s="27" customFormat="1" x14ac:dyDescent="0.25">
      <c r="A4" s="42" t="s">
        <v>3477</v>
      </c>
      <c r="B4" s="42" t="s">
        <v>680</v>
      </c>
      <c r="C4" s="42" t="s">
        <v>3480</v>
      </c>
      <c r="D4" s="42" t="s">
        <v>1333</v>
      </c>
      <c r="E4" s="43">
        <v>4.91</v>
      </c>
      <c r="F4" s="42" t="s">
        <v>1332</v>
      </c>
      <c r="G4" s="42" t="s">
        <v>630</v>
      </c>
      <c r="H4" s="31">
        <v>1416</v>
      </c>
    </row>
    <row r="5" spans="1:8" s="27" customFormat="1" ht="18.75" customHeight="1" x14ac:dyDescent="0.25">
      <c r="A5" s="42" t="s">
        <v>3477</v>
      </c>
      <c r="B5" s="42" t="s">
        <v>3481</v>
      </c>
      <c r="C5" s="42" t="s">
        <v>3482</v>
      </c>
      <c r="D5" s="42" t="s">
        <v>1146</v>
      </c>
      <c r="E5" s="43">
        <v>9.64</v>
      </c>
      <c r="F5" s="42" t="s">
        <v>1145</v>
      </c>
      <c r="G5" s="42" t="s">
        <v>630</v>
      </c>
      <c r="H5" s="31">
        <v>1417</v>
      </c>
    </row>
    <row r="6" spans="1:8" s="27" customFormat="1" ht="23.25" customHeight="1" x14ac:dyDescent="0.25">
      <c r="A6" s="42" t="s">
        <v>3477</v>
      </c>
      <c r="B6" s="42" t="s">
        <v>3483</v>
      </c>
      <c r="C6" s="42" t="s">
        <v>3484</v>
      </c>
      <c r="D6" s="42" t="s">
        <v>713</v>
      </c>
      <c r="E6" s="43">
        <v>8.77</v>
      </c>
      <c r="F6" s="42" t="s">
        <v>711</v>
      </c>
      <c r="G6" s="42" t="s">
        <v>630</v>
      </c>
      <c r="H6" s="31">
        <v>1418</v>
      </c>
    </row>
    <row r="7" spans="1:8" s="27" customFormat="1" ht="19.5" customHeight="1" x14ac:dyDescent="0.25">
      <c r="A7" s="42" t="s">
        <v>3477</v>
      </c>
      <c r="B7" s="42" t="s">
        <v>3485</v>
      </c>
      <c r="C7" s="42" t="s">
        <v>3486</v>
      </c>
      <c r="D7" s="42" t="s">
        <v>712</v>
      </c>
      <c r="E7" s="43">
        <v>1.68</v>
      </c>
      <c r="F7" s="42" t="s">
        <v>711</v>
      </c>
      <c r="G7" s="42" t="s">
        <v>630</v>
      </c>
      <c r="H7" s="31">
        <v>1419</v>
      </c>
    </row>
    <row r="8" spans="1:8" s="27" customFormat="1" ht="18" customHeight="1" x14ac:dyDescent="0.25">
      <c r="A8" s="42" t="s">
        <v>3477</v>
      </c>
      <c r="B8" s="42" t="s">
        <v>3487</v>
      </c>
      <c r="C8" s="42" t="s">
        <v>3488</v>
      </c>
      <c r="D8" s="42" t="s">
        <v>1380</v>
      </c>
      <c r="E8" s="43">
        <v>5.04</v>
      </c>
      <c r="F8" s="42" t="s">
        <v>1379</v>
      </c>
      <c r="G8" s="42" t="s">
        <v>630</v>
      </c>
      <c r="H8" s="31">
        <v>1420</v>
      </c>
    </row>
    <row r="9" spans="1:8" s="27" customFormat="1" ht="18.75" customHeight="1" x14ac:dyDescent="0.25">
      <c r="A9" s="42" t="s">
        <v>3477</v>
      </c>
      <c r="B9" s="42" t="s">
        <v>3489</v>
      </c>
      <c r="C9" s="42" t="s">
        <v>3490</v>
      </c>
      <c r="D9" s="42" t="s">
        <v>1012</v>
      </c>
      <c r="E9" s="43">
        <v>4.59</v>
      </c>
      <c r="F9" s="42" t="s">
        <v>1011</v>
      </c>
      <c r="G9" s="42" t="s">
        <v>630</v>
      </c>
      <c r="H9" s="31">
        <v>1421</v>
      </c>
    </row>
    <row r="10" spans="1:8" s="27" customFormat="1" ht="14.25" customHeight="1" x14ac:dyDescent="0.25">
      <c r="A10" s="42" t="s">
        <v>3477</v>
      </c>
      <c r="B10" s="42" t="s">
        <v>1455</v>
      </c>
      <c r="C10" s="42" t="s">
        <v>3491</v>
      </c>
      <c r="D10" s="42" t="s">
        <v>3492</v>
      </c>
      <c r="E10" s="43">
        <v>0.91</v>
      </c>
      <c r="F10" s="42" t="s">
        <v>3493</v>
      </c>
      <c r="G10" s="42" t="s">
        <v>630</v>
      </c>
      <c r="H10" s="31">
        <v>1422</v>
      </c>
    </row>
    <row r="11" spans="1:8" s="27" customFormat="1" ht="19.5" customHeight="1" x14ac:dyDescent="0.25">
      <c r="A11" s="42" t="s">
        <v>3477</v>
      </c>
      <c r="B11" s="42" t="s">
        <v>3494</v>
      </c>
      <c r="C11" s="42" t="s">
        <v>3495</v>
      </c>
      <c r="D11" s="42" t="s">
        <v>867</v>
      </c>
      <c r="E11" s="43">
        <v>7.19</v>
      </c>
      <c r="F11" s="42" t="s">
        <v>866</v>
      </c>
      <c r="G11" s="42" t="s">
        <v>630</v>
      </c>
      <c r="H11" s="31">
        <v>1423</v>
      </c>
    </row>
    <row r="12" spans="1:8" s="27" customFormat="1" ht="18.75" customHeight="1" x14ac:dyDescent="0.25">
      <c r="A12" s="42" t="s">
        <v>3477</v>
      </c>
      <c r="B12" s="42" t="s">
        <v>3496</v>
      </c>
      <c r="C12" s="42" t="s">
        <v>3497</v>
      </c>
      <c r="D12" s="42" t="s">
        <v>731</v>
      </c>
      <c r="E12" s="43">
        <v>2.71</v>
      </c>
      <c r="F12" s="42" t="s">
        <v>730</v>
      </c>
      <c r="G12" s="42" t="s">
        <v>630</v>
      </c>
      <c r="H12" s="31">
        <v>1424</v>
      </c>
    </row>
    <row r="13" spans="1:8" s="27" customFormat="1" ht="17.25" customHeight="1" x14ac:dyDescent="0.25">
      <c r="A13" s="42" t="s">
        <v>3477</v>
      </c>
      <c r="B13" s="42" t="s">
        <v>3498</v>
      </c>
      <c r="C13" s="42" t="s">
        <v>3499</v>
      </c>
      <c r="D13" s="42" t="s">
        <v>1361</v>
      </c>
      <c r="E13" s="43">
        <v>1.94</v>
      </c>
      <c r="F13" s="42" t="s">
        <v>1360</v>
      </c>
      <c r="G13" s="42" t="s">
        <v>630</v>
      </c>
      <c r="H13" s="31">
        <v>1425</v>
      </c>
    </row>
    <row r="14" spans="1:8" s="27" customFormat="1" ht="19.5" customHeight="1" x14ac:dyDescent="0.25">
      <c r="A14" s="42" t="s">
        <v>3477</v>
      </c>
      <c r="B14" s="42" t="s">
        <v>908</v>
      </c>
      <c r="C14" s="42" t="s">
        <v>3500</v>
      </c>
      <c r="D14" s="42" t="s">
        <v>1329</v>
      </c>
      <c r="E14" s="43">
        <v>28.72</v>
      </c>
      <c r="F14" s="42" t="s">
        <v>1328</v>
      </c>
      <c r="G14" s="42" t="s">
        <v>630</v>
      </c>
      <c r="H14" s="31">
        <v>1426</v>
      </c>
    </row>
    <row r="15" spans="1:8" s="27" customFormat="1" ht="18" customHeight="1" x14ac:dyDescent="0.25">
      <c r="A15" s="42" t="s">
        <v>3477</v>
      </c>
      <c r="B15" s="42" t="s">
        <v>1378</v>
      </c>
      <c r="C15" s="42" t="s">
        <v>3501</v>
      </c>
      <c r="D15" s="42" t="s">
        <v>1142</v>
      </c>
      <c r="E15" s="43">
        <v>2.52</v>
      </c>
      <c r="F15" s="42" t="s">
        <v>1141</v>
      </c>
      <c r="G15" s="42" t="s">
        <v>630</v>
      </c>
      <c r="H15" s="31">
        <v>1427</v>
      </c>
    </row>
    <row r="16" spans="1:8" s="27" customFormat="1" ht="18" customHeight="1" x14ac:dyDescent="0.25">
      <c r="A16" s="42" t="s">
        <v>3477</v>
      </c>
      <c r="B16" s="42" t="s">
        <v>1574</v>
      </c>
      <c r="C16" s="42" t="s">
        <v>3502</v>
      </c>
      <c r="D16" s="42" t="s">
        <v>1050</v>
      </c>
      <c r="E16" s="43">
        <v>2.8</v>
      </c>
      <c r="F16" s="42" t="s">
        <v>1049</v>
      </c>
      <c r="G16" s="42" t="s">
        <v>630</v>
      </c>
      <c r="H16" s="31">
        <v>1428</v>
      </c>
    </row>
    <row r="17" spans="1:8" s="27" customFormat="1" ht="22.5" customHeight="1" x14ac:dyDescent="0.25">
      <c r="A17" s="42" t="s">
        <v>3477</v>
      </c>
      <c r="B17" s="42" t="s">
        <v>3503</v>
      </c>
      <c r="C17" s="42" t="s">
        <v>3504</v>
      </c>
      <c r="D17" s="42" t="s">
        <v>1047</v>
      </c>
      <c r="E17" s="43">
        <v>2.88</v>
      </c>
      <c r="F17" s="42" t="s">
        <v>1046</v>
      </c>
      <c r="G17" s="42" t="s">
        <v>630</v>
      </c>
      <c r="H17" s="31">
        <v>1429</v>
      </c>
    </row>
    <row r="18" spans="1:8" s="27" customFormat="1" x14ac:dyDescent="0.25">
      <c r="A18" s="42" t="s">
        <v>3477</v>
      </c>
      <c r="B18" s="42" t="s">
        <v>3505</v>
      </c>
      <c r="C18" s="42" t="s">
        <v>3506</v>
      </c>
      <c r="D18" s="42" t="s">
        <v>660</v>
      </c>
      <c r="E18" s="43">
        <v>5.54</v>
      </c>
      <c r="F18" s="42" t="s">
        <v>659</v>
      </c>
      <c r="G18" s="42" t="s">
        <v>630</v>
      </c>
      <c r="H18" s="31">
        <v>1430</v>
      </c>
    </row>
    <row r="19" spans="1:8" s="27" customFormat="1" x14ac:dyDescent="0.25">
      <c r="A19" s="42" t="s">
        <v>3477</v>
      </c>
      <c r="B19" s="42" t="s">
        <v>3507</v>
      </c>
      <c r="C19" s="42" t="s">
        <v>3508</v>
      </c>
      <c r="D19" s="42" t="s">
        <v>826</v>
      </c>
      <c r="E19" s="43">
        <v>14.64</v>
      </c>
      <c r="F19" s="42" t="s">
        <v>825</v>
      </c>
      <c r="G19" s="42" t="s">
        <v>630</v>
      </c>
      <c r="H19" s="31">
        <v>1431</v>
      </c>
    </row>
    <row r="20" spans="1:8" s="27" customFormat="1" x14ac:dyDescent="0.25">
      <c r="A20" s="42" t="s">
        <v>3477</v>
      </c>
      <c r="B20" s="42" t="s">
        <v>3509</v>
      </c>
      <c r="C20" s="42" t="s">
        <v>3510</v>
      </c>
      <c r="D20" s="42" t="s">
        <v>936</v>
      </c>
      <c r="E20" s="43">
        <v>27.03</v>
      </c>
      <c r="F20" s="42" t="s">
        <v>935</v>
      </c>
      <c r="G20" s="42" t="s">
        <v>630</v>
      </c>
      <c r="H20" s="31">
        <v>1432</v>
      </c>
    </row>
    <row r="21" spans="1:8" s="27" customFormat="1" x14ac:dyDescent="0.25">
      <c r="A21" s="42" t="s">
        <v>3477</v>
      </c>
      <c r="B21" s="42" t="s">
        <v>3511</v>
      </c>
      <c r="C21" s="42" t="s">
        <v>3512</v>
      </c>
      <c r="D21" s="42" t="s">
        <v>813</v>
      </c>
      <c r="E21" s="43">
        <v>17.899999999999999</v>
      </c>
      <c r="F21" s="42" t="s">
        <v>812</v>
      </c>
      <c r="G21" s="42" t="s">
        <v>630</v>
      </c>
      <c r="H21" s="31">
        <v>1433</v>
      </c>
    </row>
    <row r="22" spans="1:8" s="27" customFormat="1" x14ac:dyDescent="0.25">
      <c r="A22" s="42" t="s">
        <v>3477</v>
      </c>
      <c r="B22" s="42" t="s">
        <v>3513</v>
      </c>
      <c r="C22" s="42" t="s">
        <v>3514</v>
      </c>
      <c r="D22" s="42" t="s">
        <v>1022</v>
      </c>
      <c r="E22" s="43">
        <v>4.43</v>
      </c>
      <c r="F22" s="42" t="s">
        <v>1021</v>
      </c>
      <c r="G22" s="42" t="s">
        <v>630</v>
      </c>
      <c r="H22" s="31">
        <v>1446</v>
      </c>
    </row>
    <row r="23" spans="1:8" s="27" customFormat="1" x14ac:dyDescent="0.25">
      <c r="A23" s="42" t="s">
        <v>3515</v>
      </c>
      <c r="B23" s="42" t="s">
        <v>3516</v>
      </c>
      <c r="C23" s="42" t="s">
        <v>3517</v>
      </c>
      <c r="D23" s="42" t="s">
        <v>1308</v>
      </c>
      <c r="E23" s="43">
        <v>4.07</v>
      </c>
      <c r="F23" s="42" t="s">
        <v>1307</v>
      </c>
      <c r="G23" s="42" t="s">
        <v>630</v>
      </c>
      <c r="H23" s="31">
        <v>1447</v>
      </c>
    </row>
    <row r="24" spans="1:8" s="27" customFormat="1" x14ac:dyDescent="0.25">
      <c r="A24" s="42" t="s">
        <v>3515</v>
      </c>
      <c r="B24" s="42" t="s">
        <v>3518</v>
      </c>
      <c r="C24" s="42" t="s">
        <v>3519</v>
      </c>
      <c r="D24" s="42" t="s">
        <v>1384</v>
      </c>
      <c r="E24" s="43">
        <v>3.23</v>
      </c>
      <c r="F24" s="42" t="s">
        <v>1383</v>
      </c>
      <c r="G24" s="42" t="s">
        <v>630</v>
      </c>
      <c r="H24" s="31">
        <v>1448</v>
      </c>
    </row>
    <row r="25" spans="1:8" s="27" customFormat="1" x14ac:dyDescent="0.25">
      <c r="A25" s="42" t="s">
        <v>3515</v>
      </c>
      <c r="B25" s="42" t="s">
        <v>1341</v>
      </c>
      <c r="C25" s="42" t="s">
        <v>3520</v>
      </c>
      <c r="D25" s="42" t="s">
        <v>1297</v>
      </c>
      <c r="E25" s="43">
        <v>4.57</v>
      </c>
      <c r="F25" s="42" t="s">
        <v>1296</v>
      </c>
      <c r="G25" s="42" t="s">
        <v>630</v>
      </c>
      <c r="H25" s="31">
        <v>1449</v>
      </c>
    </row>
    <row r="26" spans="1:8" s="27" customFormat="1" x14ac:dyDescent="0.25">
      <c r="A26" s="42" t="s">
        <v>3515</v>
      </c>
      <c r="B26" s="42" t="s">
        <v>3521</v>
      </c>
      <c r="C26" s="42" t="s">
        <v>3522</v>
      </c>
      <c r="D26" s="42" t="s">
        <v>1355</v>
      </c>
      <c r="E26" s="43">
        <v>8.41</v>
      </c>
      <c r="F26" s="42" t="s">
        <v>1354</v>
      </c>
      <c r="G26" s="42" t="s">
        <v>630</v>
      </c>
      <c r="H26" s="31">
        <v>1450</v>
      </c>
    </row>
    <row r="27" spans="1:8" s="27" customFormat="1" x14ac:dyDescent="0.25">
      <c r="A27" s="42" t="s">
        <v>3515</v>
      </c>
      <c r="B27" s="42" t="s">
        <v>3523</v>
      </c>
      <c r="C27" s="42" t="s">
        <v>3524</v>
      </c>
      <c r="D27" s="42" t="s">
        <v>882</v>
      </c>
      <c r="E27" s="43">
        <v>2.0699999999999998</v>
      </c>
      <c r="F27" s="42" t="s">
        <v>1292</v>
      </c>
      <c r="G27" s="42" t="s">
        <v>630</v>
      </c>
      <c r="H27" s="31">
        <v>1451</v>
      </c>
    </row>
    <row r="28" spans="1:8" s="27" customFormat="1" x14ac:dyDescent="0.25">
      <c r="A28" s="42" t="s">
        <v>3515</v>
      </c>
      <c r="B28" s="42" t="s">
        <v>3525</v>
      </c>
      <c r="C28" s="42" t="s">
        <v>3526</v>
      </c>
      <c r="D28" s="42" t="s">
        <v>1185</v>
      </c>
      <c r="E28" s="43">
        <v>6.29</v>
      </c>
      <c r="F28" s="42" t="s">
        <v>1184</v>
      </c>
      <c r="G28" s="42" t="s">
        <v>630</v>
      </c>
      <c r="H28" s="31">
        <v>1452</v>
      </c>
    </row>
    <row r="29" spans="1:8" s="27" customFormat="1" x14ac:dyDescent="0.25">
      <c r="A29" s="42" t="s">
        <v>3515</v>
      </c>
      <c r="B29" s="42" t="s">
        <v>1186</v>
      </c>
      <c r="C29" s="42" t="s">
        <v>3527</v>
      </c>
      <c r="D29" s="42" t="s">
        <v>788</v>
      </c>
      <c r="E29" s="43">
        <v>6.55</v>
      </c>
      <c r="F29" s="42" t="s">
        <v>787</v>
      </c>
      <c r="G29" s="42" t="s">
        <v>630</v>
      </c>
      <c r="H29" s="31">
        <v>1453</v>
      </c>
    </row>
    <row r="30" spans="1:8" s="27" customFormat="1" x14ac:dyDescent="0.25">
      <c r="A30" s="42" t="s">
        <v>3515</v>
      </c>
      <c r="B30" s="42" t="s">
        <v>1204</v>
      </c>
      <c r="C30" s="42" t="s">
        <v>3528</v>
      </c>
      <c r="D30" s="42" t="s">
        <v>952</v>
      </c>
      <c r="E30" s="43">
        <v>16.97</v>
      </c>
      <c r="F30" s="42" t="s">
        <v>951</v>
      </c>
      <c r="G30" s="42" t="s">
        <v>630</v>
      </c>
      <c r="H30" s="31">
        <v>1454</v>
      </c>
    </row>
    <row r="31" spans="1:8" s="27" customFormat="1" x14ac:dyDescent="0.25">
      <c r="A31" s="42" t="s">
        <v>3515</v>
      </c>
      <c r="B31" s="42" t="s">
        <v>1412</v>
      </c>
      <c r="C31" s="42" t="s">
        <v>3529</v>
      </c>
      <c r="D31" s="42" t="s">
        <v>886</v>
      </c>
      <c r="E31" s="43">
        <v>7.17</v>
      </c>
      <c r="F31" s="42" t="s">
        <v>885</v>
      </c>
      <c r="G31" s="42" t="s">
        <v>630</v>
      </c>
      <c r="H31" s="31">
        <v>1455</v>
      </c>
    </row>
    <row r="32" spans="1:8" s="27" customFormat="1" x14ac:dyDescent="0.25">
      <c r="A32" s="42" t="s">
        <v>3515</v>
      </c>
      <c r="B32" s="42" t="s">
        <v>3530</v>
      </c>
      <c r="C32" s="42" t="s">
        <v>3531</v>
      </c>
      <c r="D32" s="42" t="s">
        <v>1401</v>
      </c>
      <c r="E32" s="43">
        <v>1.69</v>
      </c>
      <c r="F32" s="42" t="s">
        <v>1400</v>
      </c>
      <c r="G32" s="42" t="s">
        <v>630</v>
      </c>
      <c r="H32" s="31">
        <v>1456</v>
      </c>
    </row>
    <row r="33" spans="1:8" s="27" customFormat="1" x14ac:dyDescent="0.25">
      <c r="A33" s="42" t="s">
        <v>3515</v>
      </c>
      <c r="B33" s="42" t="s">
        <v>3532</v>
      </c>
      <c r="C33" s="42" t="s">
        <v>3533</v>
      </c>
      <c r="D33" s="42" t="s">
        <v>918</v>
      </c>
      <c r="E33" s="43">
        <v>1.68</v>
      </c>
      <c r="F33" s="42" t="s">
        <v>917</v>
      </c>
      <c r="G33" s="42" t="s">
        <v>630</v>
      </c>
      <c r="H33" s="31">
        <v>1457</v>
      </c>
    </row>
    <row r="34" spans="1:8" s="27" customFormat="1" x14ac:dyDescent="0.25">
      <c r="A34" s="42" t="s">
        <v>3515</v>
      </c>
      <c r="B34" s="42" t="s">
        <v>3534</v>
      </c>
      <c r="C34" s="42" t="s">
        <v>3535</v>
      </c>
      <c r="D34" s="42" t="s">
        <v>1436</v>
      </c>
      <c r="E34" s="43">
        <v>6.94</v>
      </c>
      <c r="F34" s="42" t="s">
        <v>1435</v>
      </c>
      <c r="G34" s="42" t="s">
        <v>630</v>
      </c>
      <c r="H34" s="31">
        <v>1458</v>
      </c>
    </row>
    <row r="35" spans="1:8" s="27" customFormat="1" x14ac:dyDescent="0.25">
      <c r="A35" s="42" t="s">
        <v>3515</v>
      </c>
      <c r="B35" s="42" t="s">
        <v>1520</v>
      </c>
      <c r="C35" s="42" t="s">
        <v>3536</v>
      </c>
      <c r="D35" s="42" t="s">
        <v>1030</v>
      </c>
      <c r="E35" s="43">
        <v>6.68</v>
      </c>
      <c r="F35" s="42" t="s">
        <v>1029</v>
      </c>
      <c r="G35" s="42" t="s">
        <v>630</v>
      </c>
      <c r="H35" s="31">
        <v>1459</v>
      </c>
    </row>
    <row r="36" spans="1:8" s="27" customFormat="1" x14ac:dyDescent="0.25">
      <c r="A36" s="42" t="s">
        <v>3515</v>
      </c>
      <c r="B36" s="42" t="s">
        <v>3537</v>
      </c>
      <c r="C36" s="42" t="s">
        <v>3538</v>
      </c>
      <c r="D36" s="42" t="s">
        <v>1127</v>
      </c>
      <c r="E36" s="43">
        <v>2.21</v>
      </c>
      <c r="F36" s="42" t="s">
        <v>1126</v>
      </c>
      <c r="G36" s="42" t="s">
        <v>630</v>
      </c>
      <c r="H36" s="31">
        <v>1460</v>
      </c>
    </row>
    <row r="37" spans="1:8" s="27" customFormat="1" x14ac:dyDescent="0.25">
      <c r="A37" s="42" t="s">
        <v>3515</v>
      </c>
      <c r="B37" s="42" t="s">
        <v>3539</v>
      </c>
      <c r="C37" s="42" t="s">
        <v>3540</v>
      </c>
      <c r="D37" s="42" t="s">
        <v>710</v>
      </c>
      <c r="E37" s="43">
        <v>1.88</v>
      </c>
      <c r="F37" s="42" t="s">
        <v>709</v>
      </c>
      <c r="G37" s="42" t="s">
        <v>630</v>
      </c>
      <c r="H37" s="31">
        <v>1461</v>
      </c>
    </row>
    <row r="38" spans="1:8" s="27" customFormat="1" x14ac:dyDescent="0.25">
      <c r="A38" s="42" t="s">
        <v>3541</v>
      </c>
      <c r="B38" s="42" t="s">
        <v>3542</v>
      </c>
      <c r="C38" s="42" t="s">
        <v>3543</v>
      </c>
      <c r="D38" s="42" t="s">
        <v>642</v>
      </c>
      <c r="E38" s="43">
        <v>5.29</v>
      </c>
      <c r="F38" s="42" t="s">
        <v>641</v>
      </c>
      <c r="G38" s="42" t="s">
        <v>630</v>
      </c>
      <c r="H38" s="31">
        <v>1462</v>
      </c>
    </row>
    <row r="39" spans="1:8" s="27" customFormat="1" x14ac:dyDescent="0.25">
      <c r="A39" s="42" t="s">
        <v>3541</v>
      </c>
      <c r="B39" s="42" t="s">
        <v>3544</v>
      </c>
      <c r="C39" s="42" t="s">
        <v>3545</v>
      </c>
      <c r="D39" s="42" t="s">
        <v>824</v>
      </c>
      <c r="E39" s="43">
        <v>2.17</v>
      </c>
      <c r="F39" s="42" t="s">
        <v>823</v>
      </c>
      <c r="G39" s="42" t="s">
        <v>630</v>
      </c>
      <c r="H39" s="31">
        <v>1463</v>
      </c>
    </row>
    <row r="40" spans="1:8" s="27" customFormat="1" x14ac:dyDescent="0.25">
      <c r="A40" s="42" t="s">
        <v>3541</v>
      </c>
      <c r="B40" s="42" t="s">
        <v>3546</v>
      </c>
      <c r="C40" s="42" t="s">
        <v>3547</v>
      </c>
      <c r="D40" s="42" t="s">
        <v>1129</v>
      </c>
      <c r="E40" s="43">
        <v>2.2000000000000002</v>
      </c>
      <c r="F40" s="42" t="s">
        <v>1128</v>
      </c>
      <c r="G40" s="42" t="s">
        <v>630</v>
      </c>
      <c r="H40" s="31">
        <v>1464</v>
      </c>
    </row>
    <row r="41" spans="1:8" s="27" customFormat="1" x14ac:dyDescent="0.25">
      <c r="A41" s="42" t="s">
        <v>3541</v>
      </c>
      <c r="B41" s="42" t="s">
        <v>3548</v>
      </c>
      <c r="C41" s="42" t="s">
        <v>3549</v>
      </c>
      <c r="D41" s="42" t="s">
        <v>1191</v>
      </c>
      <c r="E41" s="43">
        <v>1.68</v>
      </c>
      <c r="F41" s="42" t="s">
        <v>1190</v>
      </c>
      <c r="G41" s="42" t="s">
        <v>630</v>
      </c>
      <c r="H41" s="31">
        <v>1465</v>
      </c>
    </row>
    <row r="42" spans="1:8" s="27" customFormat="1" x14ac:dyDescent="0.25">
      <c r="A42" s="42" t="s">
        <v>3541</v>
      </c>
      <c r="B42" s="42" t="s">
        <v>3550</v>
      </c>
      <c r="C42" s="42" t="s">
        <v>3551</v>
      </c>
      <c r="D42" s="42" t="s">
        <v>1004</v>
      </c>
      <c r="E42" s="43">
        <v>9.9700000000000006</v>
      </c>
      <c r="F42" s="42" t="s">
        <v>1003</v>
      </c>
      <c r="G42" s="42" t="s">
        <v>630</v>
      </c>
      <c r="H42" s="31">
        <v>1466</v>
      </c>
    </row>
    <row r="43" spans="1:8" s="27" customFormat="1" x14ac:dyDescent="0.25">
      <c r="A43" s="42" t="s">
        <v>3541</v>
      </c>
      <c r="B43" s="42" t="s">
        <v>837</v>
      </c>
      <c r="C43" s="42" t="s">
        <v>3552</v>
      </c>
      <c r="D43" s="42" t="s">
        <v>1170</v>
      </c>
      <c r="E43" s="43">
        <v>6.6</v>
      </c>
      <c r="F43" s="42" t="s">
        <v>1169</v>
      </c>
      <c r="G43" s="42" t="s">
        <v>630</v>
      </c>
      <c r="H43" s="31">
        <v>1467</v>
      </c>
    </row>
    <row r="44" spans="1:8" s="27" customFormat="1" x14ac:dyDescent="0.25">
      <c r="A44" s="42" t="s">
        <v>3541</v>
      </c>
      <c r="B44" s="42" t="s">
        <v>1396</v>
      </c>
      <c r="C44" s="42" t="s">
        <v>3553</v>
      </c>
      <c r="D44" s="42" t="s">
        <v>1291</v>
      </c>
      <c r="E44" s="43">
        <v>4.33</v>
      </c>
      <c r="F44" s="42" t="s">
        <v>1290</v>
      </c>
      <c r="G44" s="42" t="s">
        <v>630</v>
      </c>
      <c r="H44" s="31">
        <v>1468</v>
      </c>
    </row>
    <row r="45" spans="1:8" s="27" customFormat="1" x14ac:dyDescent="0.25">
      <c r="A45" s="44"/>
      <c r="B45" s="44"/>
      <c r="C45" s="44"/>
      <c r="D45" s="45" t="s">
        <v>3566</v>
      </c>
      <c r="E45" s="46">
        <f>SUM(E3:E44)</f>
        <v>274.12999999999994</v>
      </c>
      <c r="F45" s="44"/>
      <c r="G45" s="44"/>
      <c r="H45" s="44"/>
    </row>
    <row r="46" spans="1:8" s="27" customFormat="1" x14ac:dyDescent="0.25">
      <c r="A46" s="44"/>
      <c r="B46" s="44"/>
      <c r="C46" s="44"/>
      <c r="D46" s="44"/>
      <c r="E46" s="44"/>
      <c r="F46" s="44"/>
      <c r="G46" s="44"/>
      <c r="H46" s="44"/>
    </row>
    <row r="47" spans="1:8" x14ac:dyDescent="0.25">
      <c r="A47" s="42" t="s">
        <v>3794</v>
      </c>
      <c r="B47" s="42" t="s">
        <v>3795</v>
      </c>
      <c r="C47" s="42" t="s">
        <v>3796</v>
      </c>
      <c r="D47" s="42" t="s">
        <v>3622</v>
      </c>
      <c r="E47" s="43">
        <v>2.54</v>
      </c>
      <c r="F47" s="42" t="s">
        <v>3623</v>
      </c>
      <c r="G47" s="42" t="s">
        <v>630</v>
      </c>
      <c r="H47" s="31">
        <v>1476</v>
      </c>
    </row>
    <row r="48" spans="1:8" x14ac:dyDescent="0.25">
      <c r="A48" s="42" t="s">
        <v>3794</v>
      </c>
      <c r="B48" s="42" t="s">
        <v>3797</v>
      </c>
      <c r="C48" s="42" t="s">
        <v>3798</v>
      </c>
      <c r="D48" s="42" t="s">
        <v>3799</v>
      </c>
      <c r="E48" s="43">
        <v>5.26</v>
      </c>
      <c r="F48" s="42" t="s">
        <v>3800</v>
      </c>
      <c r="G48" s="42" t="s">
        <v>630</v>
      </c>
      <c r="H48" s="31">
        <v>1477</v>
      </c>
    </row>
    <row r="49" spans="1:8" x14ac:dyDescent="0.25">
      <c r="A49" s="42" t="s">
        <v>3794</v>
      </c>
      <c r="B49" s="42" t="s">
        <v>3801</v>
      </c>
      <c r="C49" s="42" t="s">
        <v>3802</v>
      </c>
      <c r="D49" s="42" t="s">
        <v>3705</v>
      </c>
      <c r="E49" s="43">
        <v>5.56</v>
      </c>
      <c r="F49" s="42" t="s">
        <v>3706</v>
      </c>
      <c r="G49" s="42" t="s">
        <v>630</v>
      </c>
      <c r="H49" s="31">
        <v>1478</v>
      </c>
    </row>
    <row r="50" spans="1:8" x14ac:dyDescent="0.25">
      <c r="A50" s="42" t="s">
        <v>3794</v>
      </c>
      <c r="B50" s="42" t="s">
        <v>3803</v>
      </c>
      <c r="C50" s="42" t="s">
        <v>3804</v>
      </c>
      <c r="D50" s="42" t="s">
        <v>983</v>
      </c>
      <c r="E50" s="43">
        <v>2.2200000000000002</v>
      </c>
      <c r="F50" s="42" t="s">
        <v>982</v>
      </c>
      <c r="G50" s="42" t="s">
        <v>630</v>
      </c>
      <c r="H50" s="31">
        <v>1479</v>
      </c>
    </row>
    <row r="51" spans="1:8" x14ac:dyDescent="0.25">
      <c r="A51" s="42" t="s">
        <v>3794</v>
      </c>
      <c r="B51" s="42" t="s">
        <v>1499</v>
      </c>
      <c r="C51" s="42" t="s">
        <v>3805</v>
      </c>
      <c r="D51" s="42" t="s">
        <v>3648</v>
      </c>
      <c r="E51" s="43">
        <v>3.48</v>
      </c>
      <c r="F51" s="42" t="s">
        <v>3649</v>
      </c>
      <c r="G51" s="42" t="s">
        <v>630</v>
      </c>
      <c r="H51" s="31">
        <v>1480</v>
      </c>
    </row>
    <row r="52" spans="1:8" x14ac:dyDescent="0.25">
      <c r="A52" s="42" t="s">
        <v>3794</v>
      </c>
      <c r="B52" s="42" t="s">
        <v>3806</v>
      </c>
      <c r="C52" s="42" t="s">
        <v>3807</v>
      </c>
      <c r="D52" s="42" t="s">
        <v>3808</v>
      </c>
      <c r="E52" s="43">
        <v>15.52</v>
      </c>
      <c r="F52" s="42" t="s">
        <v>3809</v>
      </c>
      <c r="G52" s="42" t="s">
        <v>630</v>
      </c>
      <c r="H52" s="31">
        <v>1481</v>
      </c>
    </row>
    <row r="53" spans="1:8" x14ac:dyDescent="0.25">
      <c r="A53" s="42" t="s">
        <v>3794</v>
      </c>
      <c r="B53" s="42" t="s">
        <v>3810</v>
      </c>
      <c r="C53" s="42" t="s">
        <v>3811</v>
      </c>
      <c r="D53" s="42" t="s">
        <v>638</v>
      </c>
      <c r="E53" s="43">
        <v>2.4500000000000002</v>
      </c>
      <c r="F53" s="42" t="s">
        <v>637</v>
      </c>
      <c r="G53" s="42" t="s">
        <v>630</v>
      </c>
      <c r="H53" s="31">
        <v>1482</v>
      </c>
    </row>
    <row r="54" spans="1:8" x14ac:dyDescent="0.25">
      <c r="A54" s="42" t="s">
        <v>3794</v>
      </c>
      <c r="B54" s="42" t="s">
        <v>3812</v>
      </c>
      <c r="C54" s="42" t="s">
        <v>3813</v>
      </c>
      <c r="D54" s="42" t="s">
        <v>3814</v>
      </c>
      <c r="E54" s="43">
        <v>5.39</v>
      </c>
      <c r="F54" s="42" t="s">
        <v>3815</v>
      </c>
      <c r="G54" s="42" t="s">
        <v>630</v>
      </c>
      <c r="H54" s="31">
        <v>1483</v>
      </c>
    </row>
    <row r="55" spans="1:8" x14ac:dyDescent="0.25">
      <c r="A55" s="42" t="s">
        <v>3794</v>
      </c>
      <c r="B55" s="42" t="s">
        <v>3816</v>
      </c>
      <c r="C55" s="42" t="s">
        <v>3817</v>
      </c>
      <c r="D55" s="42" t="s">
        <v>3818</v>
      </c>
      <c r="E55" s="43">
        <v>109.82</v>
      </c>
      <c r="F55" s="42" t="s">
        <v>3819</v>
      </c>
      <c r="G55" s="42" t="s">
        <v>630</v>
      </c>
      <c r="H55" s="31">
        <v>1484</v>
      </c>
    </row>
    <row r="56" spans="1:8" x14ac:dyDescent="0.25">
      <c r="A56" s="42" t="s">
        <v>3794</v>
      </c>
      <c r="B56" s="42" t="s">
        <v>3820</v>
      </c>
      <c r="C56" s="42" t="s">
        <v>3821</v>
      </c>
      <c r="D56" s="42" t="s">
        <v>1056</v>
      </c>
      <c r="E56" s="43">
        <v>2.42</v>
      </c>
      <c r="F56" s="42" t="s">
        <v>1055</v>
      </c>
      <c r="G56" s="42" t="s">
        <v>630</v>
      </c>
      <c r="H56" s="31">
        <v>1485</v>
      </c>
    </row>
    <row r="57" spans="1:8" x14ac:dyDescent="0.25">
      <c r="A57" s="42" t="s">
        <v>3794</v>
      </c>
      <c r="B57" s="42" t="s">
        <v>3822</v>
      </c>
      <c r="C57" s="42" t="s">
        <v>3823</v>
      </c>
      <c r="D57" s="42" t="s">
        <v>3824</v>
      </c>
      <c r="E57" s="43">
        <v>8.23</v>
      </c>
      <c r="F57" s="42" t="s">
        <v>3825</v>
      </c>
      <c r="G57" s="42" t="s">
        <v>630</v>
      </c>
      <c r="H57" s="31">
        <v>1486</v>
      </c>
    </row>
    <row r="58" spans="1:8" x14ac:dyDescent="0.25">
      <c r="A58" s="42" t="s">
        <v>3794</v>
      </c>
      <c r="B58" s="42" t="s">
        <v>3826</v>
      </c>
      <c r="C58" s="42" t="s">
        <v>3827</v>
      </c>
      <c r="D58" s="42" t="s">
        <v>1483</v>
      </c>
      <c r="E58" s="43">
        <v>1.89</v>
      </c>
      <c r="F58" s="42" t="s">
        <v>1482</v>
      </c>
      <c r="G58" s="42" t="s">
        <v>630</v>
      </c>
      <c r="H58" s="31">
        <v>1487</v>
      </c>
    </row>
    <row r="59" spans="1:8" x14ac:dyDescent="0.25">
      <c r="A59" s="42" t="s">
        <v>3794</v>
      </c>
      <c r="B59" s="42" t="s">
        <v>3534</v>
      </c>
      <c r="C59" s="42" t="s">
        <v>3828</v>
      </c>
      <c r="D59" s="42" t="s">
        <v>1257</v>
      </c>
      <c r="E59" s="43">
        <v>1.68</v>
      </c>
      <c r="F59" s="42" t="s">
        <v>1256</v>
      </c>
      <c r="G59" s="42" t="s">
        <v>630</v>
      </c>
      <c r="H59" s="31">
        <v>1488</v>
      </c>
    </row>
    <row r="60" spans="1:8" x14ac:dyDescent="0.25">
      <c r="A60" s="42" t="s">
        <v>3794</v>
      </c>
      <c r="B60" s="42" t="s">
        <v>3829</v>
      </c>
      <c r="C60" s="42" t="s">
        <v>3830</v>
      </c>
      <c r="D60" s="42" t="s">
        <v>1054</v>
      </c>
      <c r="E60" s="43">
        <v>1.68</v>
      </c>
      <c r="F60" s="42" t="s">
        <v>1053</v>
      </c>
      <c r="G60" s="42" t="s">
        <v>630</v>
      </c>
      <c r="H60" s="31">
        <v>1489</v>
      </c>
    </row>
    <row r="61" spans="1:8" x14ac:dyDescent="0.25">
      <c r="A61" s="42" t="s">
        <v>3794</v>
      </c>
      <c r="B61" s="42" t="s">
        <v>3831</v>
      </c>
      <c r="C61" s="42" t="s">
        <v>3832</v>
      </c>
      <c r="D61" s="42" t="s">
        <v>3833</v>
      </c>
      <c r="E61" s="43">
        <v>3.96</v>
      </c>
      <c r="F61" s="42" t="s">
        <v>3834</v>
      </c>
      <c r="G61" s="42" t="s">
        <v>630</v>
      </c>
      <c r="H61" s="31">
        <v>1490</v>
      </c>
    </row>
    <row r="62" spans="1:8" x14ac:dyDescent="0.25">
      <c r="A62" s="42" t="s">
        <v>3794</v>
      </c>
      <c r="B62" s="42" t="s">
        <v>3835</v>
      </c>
      <c r="C62" s="42" t="s">
        <v>3836</v>
      </c>
      <c r="D62" s="42" t="s">
        <v>3837</v>
      </c>
      <c r="E62" s="43">
        <v>5.04</v>
      </c>
      <c r="F62" s="42" t="s">
        <v>3838</v>
      </c>
      <c r="G62" s="42" t="s">
        <v>630</v>
      </c>
      <c r="H62" s="31">
        <v>1491</v>
      </c>
    </row>
    <row r="63" spans="1:8" x14ac:dyDescent="0.25">
      <c r="A63" s="42" t="s">
        <v>3794</v>
      </c>
      <c r="B63" s="42" t="s">
        <v>3839</v>
      </c>
      <c r="C63" s="42" t="s">
        <v>3840</v>
      </c>
      <c r="D63" s="42" t="s">
        <v>3841</v>
      </c>
      <c r="E63" s="43">
        <v>1.96</v>
      </c>
      <c r="F63" s="42" t="s">
        <v>3842</v>
      </c>
      <c r="G63" s="42" t="s">
        <v>630</v>
      </c>
      <c r="H63" s="31">
        <v>1492</v>
      </c>
    </row>
    <row r="64" spans="1:8" x14ac:dyDescent="0.25">
      <c r="A64" s="42" t="s">
        <v>3794</v>
      </c>
      <c r="B64" s="42" t="s">
        <v>3843</v>
      </c>
      <c r="C64" s="42" t="s">
        <v>3844</v>
      </c>
      <c r="D64" s="42" t="s">
        <v>2891</v>
      </c>
      <c r="E64" s="43">
        <v>1.68</v>
      </c>
      <c r="F64" s="42" t="s">
        <v>2892</v>
      </c>
      <c r="G64" s="42" t="s">
        <v>630</v>
      </c>
      <c r="H64" s="31">
        <v>1493</v>
      </c>
    </row>
    <row r="65" spans="1:8" x14ac:dyDescent="0.25">
      <c r="A65" s="42" t="s">
        <v>3794</v>
      </c>
      <c r="B65" s="42" t="s">
        <v>3845</v>
      </c>
      <c r="C65" s="42" t="s">
        <v>3846</v>
      </c>
      <c r="D65" s="42" t="s">
        <v>3847</v>
      </c>
      <c r="E65" s="43">
        <v>1.68</v>
      </c>
      <c r="F65" s="42" t="s">
        <v>3848</v>
      </c>
      <c r="G65" s="42" t="s">
        <v>630</v>
      </c>
      <c r="H65" s="31">
        <v>1494</v>
      </c>
    </row>
    <row r="66" spans="1:8" x14ac:dyDescent="0.25">
      <c r="A66" s="42" t="s">
        <v>3794</v>
      </c>
      <c r="B66" s="42" t="s">
        <v>3849</v>
      </c>
      <c r="C66" s="42" t="s">
        <v>3850</v>
      </c>
      <c r="D66" s="42" t="s">
        <v>1377</v>
      </c>
      <c r="E66" s="43">
        <v>4.3499999999999996</v>
      </c>
      <c r="F66" s="42" t="s">
        <v>1376</v>
      </c>
      <c r="G66" s="42" t="s">
        <v>630</v>
      </c>
      <c r="H66" s="31">
        <v>1495</v>
      </c>
    </row>
    <row r="67" spans="1:8" x14ac:dyDescent="0.25">
      <c r="A67" s="42" t="s">
        <v>3794</v>
      </c>
      <c r="B67" s="42" t="s">
        <v>3851</v>
      </c>
      <c r="C67" s="42" t="s">
        <v>3852</v>
      </c>
      <c r="D67" s="42" t="s">
        <v>786</v>
      </c>
      <c r="E67" s="43">
        <v>3.24</v>
      </c>
      <c r="F67" s="42" t="s">
        <v>785</v>
      </c>
      <c r="G67" s="42" t="s">
        <v>630</v>
      </c>
      <c r="H67" s="31">
        <v>1496</v>
      </c>
    </row>
    <row r="68" spans="1:8" x14ac:dyDescent="0.25">
      <c r="A68" s="42" t="s">
        <v>3794</v>
      </c>
      <c r="B68" s="42" t="s">
        <v>3853</v>
      </c>
      <c r="C68" s="42" t="s">
        <v>3854</v>
      </c>
      <c r="D68" s="42" t="s">
        <v>3855</v>
      </c>
      <c r="E68" s="43">
        <v>44.61</v>
      </c>
      <c r="F68" s="42" t="s">
        <v>3856</v>
      </c>
      <c r="G68" s="42" t="s">
        <v>630</v>
      </c>
      <c r="H68" s="31">
        <v>1497</v>
      </c>
    </row>
    <row r="69" spans="1:8" x14ac:dyDescent="0.25">
      <c r="A69" s="42" t="s">
        <v>3794</v>
      </c>
      <c r="B69" s="42" t="s">
        <v>3857</v>
      </c>
      <c r="C69" s="42" t="s">
        <v>3858</v>
      </c>
      <c r="D69" s="42" t="s">
        <v>3668</v>
      </c>
      <c r="E69" s="43">
        <v>24.75</v>
      </c>
      <c r="F69" s="42" t="s">
        <v>3669</v>
      </c>
      <c r="G69" s="42" t="s">
        <v>630</v>
      </c>
      <c r="H69" s="31">
        <v>1498</v>
      </c>
    </row>
    <row r="70" spans="1:8" x14ac:dyDescent="0.25">
      <c r="A70" s="42" t="s">
        <v>3859</v>
      </c>
      <c r="B70" s="42" t="s">
        <v>3860</v>
      </c>
      <c r="C70" s="42" t="s">
        <v>3861</v>
      </c>
      <c r="D70" s="42" t="s">
        <v>3862</v>
      </c>
      <c r="E70" s="43">
        <v>10.57</v>
      </c>
      <c r="F70" s="42" t="s">
        <v>3863</v>
      </c>
      <c r="G70" s="42" t="s">
        <v>630</v>
      </c>
      <c r="H70" s="31">
        <v>1598</v>
      </c>
    </row>
    <row r="71" spans="1:8" x14ac:dyDescent="0.25">
      <c r="A71" s="42" t="s">
        <v>3859</v>
      </c>
      <c r="B71" s="42" t="s">
        <v>3864</v>
      </c>
      <c r="C71" s="42" t="s">
        <v>3865</v>
      </c>
      <c r="D71" s="42" t="s">
        <v>3866</v>
      </c>
      <c r="E71" s="43">
        <v>6.63</v>
      </c>
      <c r="F71" s="42" t="s">
        <v>3867</v>
      </c>
      <c r="G71" s="42" t="s">
        <v>630</v>
      </c>
      <c r="H71" s="31">
        <v>1599</v>
      </c>
    </row>
    <row r="72" spans="1:8" x14ac:dyDescent="0.25">
      <c r="A72" s="42" t="s">
        <v>3859</v>
      </c>
      <c r="B72" s="42" t="s">
        <v>3868</v>
      </c>
      <c r="C72" s="42" t="s">
        <v>3869</v>
      </c>
      <c r="D72" s="42" t="s">
        <v>3870</v>
      </c>
      <c r="E72" s="43">
        <v>5.04</v>
      </c>
      <c r="F72" s="42" t="s">
        <v>3871</v>
      </c>
      <c r="G72" s="42" t="s">
        <v>630</v>
      </c>
      <c r="H72" s="31">
        <v>1600</v>
      </c>
    </row>
    <row r="73" spans="1:8" x14ac:dyDescent="0.25">
      <c r="A73" s="42" t="s">
        <v>3859</v>
      </c>
      <c r="B73" s="42" t="s">
        <v>3872</v>
      </c>
      <c r="C73" s="42" t="s">
        <v>3873</v>
      </c>
      <c r="D73" s="42" t="s">
        <v>3874</v>
      </c>
      <c r="E73" s="43">
        <v>10.67</v>
      </c>
      <c r="F73" s="42" t="s">
        <v>3875</v>
      </c>
      <c r="G73" s="42" t="s">
        <v>630</v>
      </c>
      <c r="H73" s="31">
        <v>1601</v>
      </c>
    </row>
    <row r="74" spans="1:8" x14ac:dyDescent="0.25">
      <c r="A74" s="42" t="s">
        <v>3859</v>
      </c>
      <c r="B74" s="42" t="s">
        <v>3876</v>
      </c>
      <c r="C74" s="42" t="s">
        <v>3877</v>
      </c>
      <c r="D74" s="42" t="s">
        <v>3878</v>
      </c>
      <c r="E74" s="43">
        <v>2.2999999999999998</v>
      </c>
      <c r="F74" s="42" t="s">
        <v>3879</v>
      </c>
      <c r="G74" s="42" t="s">
        <v>630</v>
      </c>
      <c r="H74" s="31">
        <v>1602</v>
      </c>
    </row>
    <row r="75" spans="1:8" x14ac:dyDescent="0.25">
      <c r="A75" s="42" t="s">
        <v>3859</v>
      </c>
      <c r="B75" s="42" t="s">
        <v>3880</v>
      </c>
      <c r="C75" s="42" t="s">
        <v>3881</v>
      </c>
      <c r="D75" s="42" t="s">
        <v>3882</v>
      </c>
      <c r="E75" s="43">
        <v>2.7</v>
      </c>
      <c r="F75" s="42" t="s">
        <v>3883</v>
      </c>
      <c r="G75" s="42" t="s">
        <v>630</v>
      </c>
      <c r="H75" s="31">
        <v>1603</v>
      </c>
    </row>
    <row r="76" spans="1:8" x14ac:dyDescent="0.25">
      <c r="A76" s="42" t="s">
        <v>3859</v>
      </c>
      <c r="B76" s="42" t="s">
        <v>3884</v>
      </c>
      <c r="C76" s="42" t="s">
        <v>3885</v>
      </c>
      <c r="D76" s="42" t="s">
        <v>985</v>
      </c>
      <c r="E76" s="43">
        <v>1.81</v>
      </c>
      <c r="F76" s="42" t="s">
        <v>984</v>
      </c>
      <c r="G76" s="42" t="s">
        <v>630</v>
      </c>
      <c r="H76" s="31">
        <v>1604</v>
      </c>
    </row>
    <row r="77" spans="1:8" x14ac:dyDescent="0.25">
      <c r="A77" s="42" t="s">
        <v>3859</v>
      </c>
      <c r="B77" s="42" t="s">
        <v>3886</v>
      </c>
      <c r="C77" s="42" t="s">
        <v>3887</v>
      </c>
      <c r="D77" s="42" t="s">
        <v>3888</v>
      </c>
      <c r="E77" s="43">
        <v>16.829999999999998</v>
      </c>
      <c r="F77" s="42" t="s">
        <v>3889</v>
      </c>
      <c r="G77" s="42" t="s">
        <v>630</v>
      </c>
      <c r="H77" s="31">
        <v>1605</v>
      </c>
    </row>
    <row r="78" spans="1:8" x14ac:dyDescent="0.25">
      <c r="A78" s="42" t="s">
        <v>3859</v>
      </c>
      <c r="B78" s="42" t="s">
        <v>3890</v>
      </c>
      <c r="C78" s="42" t="s">
        <v>3891</v>
      </c>
      <c r="D78" s="42" t="s">
        <v>3892</v>
      </c>
      <c r="E78" s="43">
        <v>4.63</v>
      </c>
      <c r="F78" s="42" t="s">
        <v>3893</v>
      </c>
      <c r="G78" s="42" t="s">
        <v>630</v>
      </c>
      <c r="H78" s="31">
        <v>1606</v>
      </c>
    </row>
    <row r="79" spans="1:8" x14ac:dyDescent="0.25">
      <c r="A79" s="42" t="s">
        <v>3859</v>
      </c>
      <c r="B79" s="42" t="s">
        <v>3894</v>
      </c>
      <c r="C79" s="42" t="s">
        <v>3895</v>
      </c>
      <c r="D79" s="42" t="s">
        <v>3896</v>
      </c>
      <c r="E79" s="43">
        <v>7.72</v>
      </c>
      <c r="F79" s="42" t="s">
        <v>3897</v>
      </c>
      <c r="G79" s="42" t="s">
        <v>630</v>
      </c>
      <c r="H79" s="31">
        <v>1607</v>
      </c>
    </row>
    <row r="80" spans="1:8" x14ac:dyDescent="0.25">
      <c r="A80" s="42" t="s">
        <v>3859</v>
      </c>
      <c r="B80" s="42" t="s">
        <v>3898</v>
      </c>
      <c r="C80" s="42" t="s">
        <v>3899</v>
      </c>
      <c r="D80" s="42" t="s">
        <v>3900</v>
      </c>
      <c r="E80" s="43">
        <v>37.21</v>
      </c>
      <c r="F80" s="42" t="s">
        <v>3901</v>
      </c>
      <c r="G80" s="42" t="s">
        <v>630</v>
      </c>
      <c r="H80" s="31">
        <v>1608</v>
      </c>
    </row>
    <row r="81" spans="1:11" x14ac:dyDescent="0.25">
      <c r="A81" s="42" t="s">
        <v>3859</v>
      </c>
      <c r="B81" s="42" t="s">
        <v>3902</v>
      </c>
      <c r="C81" s="42" t="s">
        <v>3903</v>
      </c>
      <c r="D81" s="42" t="s">
        <v>3904</v>
      </c>
      <c r="E81" s="43">
        <v>4.78</v>
      </c>
      <c r="F81" s="42" t="s">
        <v>3905</v>
      </c>
      <c r="G81" s="42" t="s">
        <v>630</v>
      </c>
      <c r="H81" s="31">
        <v>1609</v>
      </c>
    </row>
    <row r="82" spans="1:11" x14ac:dyDescent="0.25">
      <c r="A82" s="42" t="s">
        <v>3859</v>
      </c>
      <c r="B82" s="42" t="s">
        <v>3906</v>
      </c>
      <c r="C82" s="42" t="s">
        <v>3907</v>
      </c>
      <c r="D82" s="42" t="s">
        <v>3908</v>
      </c>
      <c r="E82" s="43">
        <v>13.72</v>
      </c>
      <c r="F82" s="42" t="s">
        <v>3909</v>
      </c>
      <c r="G82" s="42" t="s">
        <v>630</v>
      </c>
      <c r="H82" s="31">
        <v>1610</v>
      </c>
    </row>
    <row r="83" spans="1:11" x14ac:dyDescent="0.25">
      <c r="A83" s="42" t="s">
        <v>3859</v>
      </c>
      <c r="B83" s="42" t="s">
        <v>3910</v>
      </c>
      <c r="C83" s="42" t="s">
        <v>3911</v>
      </c>
      <c r="D83" s="42" t="s">
        <v>3912</v>
      </c>
      <c r="E83" s="43">
        <v>8.66</v>
      </c>
      <c r="F83" s="42" t="s">
        <v>3913</v>
      </c>
      <c r="G83" s="42" t="s">
        <v>630</v>
      </c>
      <c r="H83" s="31">
        <v>1611</v>
      </c>
    </row>
    <row r="84" spans="1:11" x14ac:dyDescent="0.25">
      <c r="A84" s="42" t="s">
        <v>3859</v>
      </c>
      <c r="B84" s="42" t="s">
        <v>3914</v>
      </c>
      <c r="C84" s="42" t="s">
        <v>3915</v>
      </c>
      <c r="D84" s="42" t="s">
        <v>3916</v>
      </c>
      <c r="E84" s="43">
        <v>6.59</v>
      </c>
      <c r="F84" s="42" t="s">
        <v>3917</v>
      </c>
      <c r="G84" s="42" t="s">
        <v>630</v>
      </c>
      <c r="H84" s="31">
        <v>1612</v>
      </c>
    </row>
    <row r="85" spans="1:11" x14ac:dyDescent="0.25">
      <c r="A85" s="42" t="s">
        <v>3859</v>
      </c>
      <c r="B85" s="42" t="s">
        <v>3918</v>
      </c>
      <c r="C85" s="42" t="s">
        <v>3919</v>
      </c>
      <c r="D85" s="42" t="s">
        <v>3586</v>
      </c>
      <c r="E85" s="43">
        <v>1.79</v>
      </c>
      <c r="F85" s="42" t="s">
        <v>3587</v>
      </c>
      <c r="G85" s="42" t="s">
        <v>630</v>
      </c>
      <c r="H85" s="31">
        <v>1613</v>
      </c>
    </row>
    <row r="86" spans="1:11" x14ac:dyDescent="0.25">
      <c r="A86" s="42" t="s">
        <v>3859</v>
      </c>
      <c r="B86" s="42" t="s">
        <v>3920</v>
      </c>
      <c r="C86" s="42" t="s">
        <v>3921</v>
      </c>
      <c r="D86" s="42" t="s">
        <v>3922</v>
      </c>
      <c r="E86" s="43">
        <v>3.92</v>
      </c>
      <c r="F86" s="42" t="s">
        <v>3923</v>
      </c>
      <c r="G86" s="42" t="s">
        <v>630</v>
      </c>
      <c r="H86" s="31">
        <v>1614</v>
      </c>
    </row>
    <row r="87" spans="1:11" x14ac:dyDescent="0.25">
      <c r="A87" s="42" t="s">
        <v>3859</v>
      </c>
      <c r="B87" s="42" t="s">
        <v>3924</v>
      </c>
      <c r="C87" s="42" t="s">
        <v>3925</v>
      </c>
      <c r="D87" s="42" t="s">
        <v>3926</v>
      </c>
      <c r="E87" s="43">
        <v>13.88</v>
      </c>
      <c r="F87" s="42" t="s">
        <v>3927</v>
      </c>
      <c r="G87" s="42" t="s">
        <v>630</v>
      </c>
      <c r="H87" s="31">
        <v>1615</v>
      </c>
    </row>
    <row r="88" spans="1:11" x14ac:dyDescent="0.25">
      <c r="A88" s="42" t="s">
        <v>3859</v>
      </c>
      <c r="B88" s="42" t="s">
        <v>3928</v>
      </c>
      <c r="C88" s="42" t="s">
        <v>3929</v>
      </c>
      <c r="D88" s="42" t="s">
        <v>3930</v>
      </c>
      <c r="E88" s="43">
        <v>4.0999999999999996</v>
      </c>
      <c r="F88" s="42" t="s">
        <v>3931</v>
      </c>
      <c r="G88" s="42" t="s">
        <v>630</v>
      </c>
      <c r="H88" s="31">
        <v>1616</v>
      </c>
    </row>
    <row r="89" spans="1:11" x14ac:dyDescent="0.25">
      <c r="A89" s="42" t="s">
        <v>3859</v>
      </c>
      <c r="B89" s="42" t="s">
        <v>3932</v>
      </c>
      <c r="C89" s="42" t="s">
        <v>3933</v>
      </c>
      <c r="D89" s="42" t="s">
        <v>3934</v>
      </c>
      <c r="E89" s="43">
        <v>11.36</v>
      </c>
      <c r="F89" s="42" t="s">
        <v>3935</v>
      </c>
      <c r="G89" s="42" t="s">
        <v>630</v>
      </c>
      <c r="H89" s="31">
        <v>1617</v>
      </c>
    </row>
    <row r="90" spans="1:11" x14ac:dyDescent="0.25">
      <c r="A90" s="42" t="s">
        <v>3859</v>
      </c>
      <c r="B90" s="42" t="s">
        <v>3936</v>
      </c>
      <c r="C90" s="42" t="s">
        <v>3937</v>
      </c>
      <c r="D90" s="42" t="s">
        <v>3938</v>
      </c>
      <c r="E90" s="43">
        <v>11.03</v>
      </c>
      <c r="F90" s="42" t="s">
        <v>3939</v>
      </c>
      <c r="G90" s="42" t="s">
        <v>630</v>
      </c>
      <c r="H90" s="31">
        <v>1618</v>
      </c>
      <c r="K90" t="s">
        <v>1043</v>
      </c>
    </row>
    <row r="91" spans="1:11" x14ac:dyDescent="0.25">
      <c r="A91" s="42" t="s">
        <v>3859</v>
      </c>
      <c r="B91" s="42" t="s">
        <v>3940</v>
      </c>
      <c r="C91" s="42" t="s">
        <v>3941</v>
      </c>
      <c r="D91" s="42" t="s">
        <v>3590</v>
      </c>
      <c r="E91" s="43">
        <v>1.68</v>
      </c>
      <c r="F91" s="42" t="s">
        <v>3591</v>
      </c>
      <c r="G91" s="42" t="s">
        <v>630</v>
      </c>
      <c r="H91" s="31">
        <v>1619</v>
      </c>
    </row>
    <row r="92" spans="1:11" x14ac:dyDescent="0.25">
      <c r="A92" s="42" t="s">
        <v>3859</v>
      </c>
      <c r="B92" s="42" t="s">
        <v>3942</v>
      </c>
      <c r="C92" s="42" t="s">
        <v>3943</v>
      </c>
      <c r="D92" s="42" t="s">
        <v>3944</v>
      </c>
      <c r="E92" s="43">
        <v>3.99</v>
      </c>
      <c r="F92" s="42" t="s">
        <v>3945</v>
      </c>
      <c r="G92" s="42" t="s">
        <v>630</v>
      </c>
      <c r="H92" s="31">
        <v>1620</v>
      </c>
    </row>
    <row r="93" spans="1:11" x14ac:dyDescent="0.25">
      <c r="A93" s="42" t="s">
        <v>3859</v>
      </c>
      <c r="B93" s="42" t="s">
        <v>3946</v>
      </c>
      <c r="C93" s="42" t="s">
        <v>3947</v>
      </c>
      <c r="D93" s="42" t="s">
        <v>3948</v>
      </c>
      <c r="E93" s="43">
        <v>4.17</v>
      </c>
      <c r="F93" s="42" t="s">
        <v>3949</v>
      </c>
      <c r="G93" s="42" t="s">
        <v>630</v>
      </c>
      <c r="H93" s="31">
        <v>1621</v>
      </c>
    </row>
    <row r="94" spans="1:11" x14ac:dyDescent="0.25">
      <c r="A94" s="42" t="s">
        <v>3859</v>
      </c>
      <c r="B94" s="42" t="s">
        <v>3100</v>
      </c>
      <c r="C94" s="42" t="s">
        <v>3950</v>
      </c>
      <c r="D94" s="42" t="s">
        <v>3951</v>
      </c>
      <c r="E94" s="43">
        <v>32.18</v>
      </c>
      <c r="F94" s="42" t="s">
        <v>3952</v>
      </c>
      <c r="G94" s="42" t="s">
        <v>630</v>
      </c>
      <c r="H94" s="31">
        <v>1622</v>
      </c>
    </row>
    <row r="95" spans="1:11" x14ac:dyDescent="0.25">
      <c r="A95" s="42" t="s">
        <v>3859</v>
      </c>
      <c r="B95" s="42" t="s">
        <v>3953</v>
      </c>
      <c r="C95" s="42" t="s">
        <v>3954</v>
      </c>
      <c r="D95" s="42" t="s">
        <v>3955</v>
      </c>
      <c r="E95" s="43">
        <v>13.38</v>
      </c>
      <c r="F95" s="42" t="s">
        <v>3956</v>
      </c>
      <c r="G95" s="42" t="s">
        <v>630</v>
      </c>
      <c r="H95" s="31">
        <v>1623</v>
      </c>
    </row>
    <row r="96" spans="1:11" x14ac:dyDescent="0.25">
      <c r="A96" s="42" t="s">
        <v>3957</v>
      </c>
      <c r="B96" s="42" t="s">
        <v>3958</v>
      </c>
      <c r="C96" s="42" t="s">
        <v>3959</v>
      </c>
      <c r="D96" s="42" t="s">
        <v>3578</v>
      </c>
      <c r="E96" s="43">
        <v>4.13</v>
      </c>
      <c r="F96" s="42" t="s">
        <v>3579</v>
      </c>
      <c r="G96" s="42" t="s">
        <v>630</v>
      </c>
      <c r="H96" s="31">
        <v>1659</v>
      </c>
    </row>
    <row r="97" spans="1:15" x14ac:dyDescent="0.25">
      <c r="A97" s="42" t="s">
        <v>3957</v>
      </c>
      <c r="B97" s="42" t="s">
        <v>3960</v>
      </c>
      <c r="C97" s="42" t="s">
        <v>3961</v>
      </c>
      <c r="D97" s="42" t="s">
        <v>3962</v>
      </c>
      <c r="E97" s="43">
        <v>7.41</v>
      </c>
      <c r="F97" s="42" t="s">
        <v>3963</v>
      </c>
      <c r="G97" s="42" t="s">
        <v>630</v>
      </c>
      <c r="H97" s="31">
        <v>1660</v>
      </c>
    </row>
    <row r="98" spans="1:15" x14ac:dyDescent="0.25">
      <c r="A98" s="42" t="s">
        <v>3957</v>
      </c>
      <c r="B98" s="42" t="s">
        <v>3964</v>
      </c>
      <c r="C98" s="42" t="s">
        <v>3965</v>
      </c>
      <c r="D98" s="42" t="s">
        <v>1347</v>
      </c>
      <c r="E98" s="43">
        <v>2.4900000000000002</v>
      </c>
      <c r="F98" s="42" t="s">
        <v>1346</v>
      </c>
      <c r="G98" s="42" t="s">
        <v>630</v>
      </c>
      <c r="H98" s="31">
        <v>1661</v>
      </c>
      <c r="J98" t="s">
        <v>1519</v>
      </c>
      <c r="M98" t="s">
        <v>1518</v>
      </c>
    </row>
    <row r="99" spans="1:15" x14ac:dyDescent="0.25">
      <c r="A99" s="42" t="s">
        <v>3957</v>
      </c>
      <c r="B99" s="42" t="s">
        <v>3966</v>
      </c>
      <c r="C99" s="42" t="s">
        <v>3967</v>
      </c>
      <c r="D99" s="42" t="s">
        <v>1321</v>
      </c>
      <c r="E99" s="43">
        <v>3.68</v>
      </c>
      <c r="F99" s="42" t="s">
        <v>1320</v>
      </c>
      <c r="G99" s="42" t="s">
        <v>630</v>
      </c>
      <c r="H99" s="31">
        <v>1662</v>
      </c>
    </row>
    <row r="100" spans="1:15" x14ac:dyDescent="0.25">
      <c r="A100" s="42" t="s">
        <v>3957</v>
      </c>
      <c r="B100" s="42" t="s">
        <v>3968</v>
      </c>
      <c r="C100" s="42" t="s">
        <v>3969</v>
      </c>
      <c r="D100" s="42" t="s">
        <v>3970</v>
      </c>
      <c r="E100" s="43">
        <v>18.16</v>
      </c>
      <c r="F100" s="42" t="s">
        <v>3971</v>
      </c>
      <c r="G100" s="42" t="s">
        <v>630</v>
      </c>
      <c r="H100" s="31">
        <v>1663</v>
      </c>
    </row>
    <row r="101" spans="1:15" x14ac:dyDescent="0.25">
      <c r="A101" s="42" t="s">
        <v>3957</v>
      </c>
      <c r="B101" s="42" t="s">
        <v>3972</v>
      </c>
      <c r="C101" s="42" t="s">
        <v>3973</v>
      </c>
      <c r="D101" s="42" t="s">
        <v>3974</v>
      </c>
      <c r="E101" s="43">
        <v>31.85</v>
      </c>
      <c r="F101" s="42" t="s">
        <v>3975</v>
      </c>
      <c r="G101" s="42" t="s">
        <v>630</v>
      </c>
      <c r="H101" s="31">
        <v>1664</v>
      </c>
    </row>
    <row r="102" spans="1:15" x14ac:dyDescent="0.25">
      <c r="A102" s="42" t="s">
        <v>3957</v>
      </c>
      <c r="B102" s="42" t="s">
        <v>3976</v>
      </c>
      <c r="C102" s="42" t="s">
        <v>3977</v>
      </c>
      <c r="D102" s="42" t="s">
        <v>3978</v>
      </c>
      <c r="E102" s="43">
        <v>4.2</v>
      </c>
      <c r="F102" s="42" t="s">
        <v>3979</v>
      </c>
      <c r="G102" s="42" t="s">
        <v>630</v>
      </c>
      <c r="H102" s="31">
        <v>1665</v>
      </c>
    </row>
    <row r="103" spans="1:15" x14ac:dyDescent="0.25">
      <c r="A103" s="42" t="s">
        <v>3957</v>
      </c>
      <c r="B103" s="42" t="s">
        <v>3980</v>
      </c>
      <c r="C103" s="42" t="s">
        <v>3981</v>
      </c>
      <c r="D103" s="42" t="s">
        <v>3982</v>
      </c>
      <c r="E103" s="43">
        <v>3.49</v>
      </c>
      <c r="F103" s="42" t="s">
        <v>3983</v>
      </c>
      <c r="G103" s="42" t="s">
        <v>630</v>
      </c>
      <c r="H103" s="31">
        <v>1666</v>
      </c>
      <c r="L103" t="s">
        <v>1517</v>
      </c>
      <c r="O103" t="s">
        <v>1516</v>
      </c>
    </row>
    <row r="104" spans="1:15" x14ac:dyDescent="0.25">
      <c r="A104" s="42" t="s">
        <v>3957</v>
      </c>
      <c r="B104" s="42" t="s">
        <v>3984</v>
      </c>
      <c r="C104" s="42" t="s">
        <v>3985</v>
      </c>
      <c r="D104" s="42" t="s">
        <v>3986</v>
      </c>
      <c r="E104" s="43">
        <v>4.04</v>
      </c>
      <c r="F104" s="42" t="s">
        <v>3987</v>
      </c>
      <c r="G104" s="42" t="s">
        <v>630</v>
      </c>
      <c r="H104" s="31">
        <v>1667</v>
      </c>
    </row>
    <row r="105" spans="1:15" x14ac:dyDescent="0.25">
      <c r="A105" s="42" t="s">
        <v>3957</v>
      </c>
      <c r="B105" s="42" t="s">
        <v>3988</v>
      </c>
      <c r="C105" s="42" t="s">
        <v>3989</v>
      </c>
      <c r="D105" s="42" t="s">
        <v>3990</v>
      </c>
      <c r="E105" s="43">
        <v>5.16</v>
      </c>
      <c r="F105" s="42" t="s">
        <v>3991</v>
      </c>
      <c r="G105" s="42" t="s">
        <v>630</v>
      </c>
      <c r="H105" s="31">
        <v>1668</v>
      </c>
    </row>
    <row r="106" spans="1:15" x14ac:dyDescent="0.25">
      <c r="A106" s="42" t="s">
        <v>3957</v>
      </c>
      <c r="B106" s="42" t="s">
        <v>3992</v>
      </c>
      <c r="C106" s="42" t="s">
        <v>3993</v>
      </c>
      <c r="D106" s="42" t="s">
        <v>3994</v>
      </c>
      <c r="E106" s="43">
        <v>19.22</v>
      </c>
      <c r="F106" s="42" t="s">
        <v>3995</v>
      </c>
      <c r="G106" s="42" t="s">
        <v>630</v>
      </c>
      <c r="H106" s="31">
        <v>1669</v>
      </c>
    </row>
    <row r="107" spans="1:15" x14ac:dyDescent="0.25">
      <c r="A107" s="42" t="s">
        <v>3957</v>
      </c>
      <c r="B107" s="42" t="s">
        <v>3996</v>
      </c>
      <c r="C107" s="42" t="s">
        <v>3997</v>
      </c>
      <c r="D107" s="42" t="s">
        <v>1395</v>
      </c>
      <c r="E107" s="43">
        <v>3.32</v>
      </c>
      <c r="F107" s="42" t="s">
        <v>1394</v>
      </c>
      <c r="G107" s="42" t="s">
        <v>630</v>
      </c>
      <c r="H107" s="31">
        <v>1670</v>
      </c>
    </row>
    <row r="108" spans="1:15" x14ac:dyDescent="0.25">
      <c r="A108" s="42" t="s">
        <v>3957</v>
      </c>
      <c r="B108" s="42" t="s">
        <v>3998</v>
      </c>
      <c r="C108" s="42" t="s">
        <v>3999</v>
      </c>
      <c r="D108" s="42" t="s">
        <v>4000</v>
      </c>
      <c r="E108" s="43">
        <v>8.73</v>
      </c>
      <c r="F108" s="42" t="s">
        <v>4001</v>
      </c>
      <c r="G108" s="42" t="s">
        <v>630</v>
      </c>
      <c r="H108" s="31">
        <v>1671</v>
      </c>
    </row>
    <row r="109" spans="1:15" x14ac:dyDescent="0.25">
      <c r="A109" s="42" t="s">
        <v>3957</v>
      </c>
      <c r="B109" s="42" t="s">
        <v>4002</v>
      </c>
      <c r="C109" s="42" t="s">
        <v>4003</v>
      </c>
      <c r="D109" s="42" t="s">
        <v>4004</v>
      </c>
      <c r="E109" s="43">
        <v>4.9000000000000004</v>
      </c>
      <c r="F109" s="42" t="s">
        <v>4005</v>
      </c>
      <c r="G109" s="42" t="s">
        <v>630</v>
      </c>
      <c r="H109" s="31">
        <v>1672</v>
      </c>
    </row>
    <row r="110" spans="1:15" x14ac:dyDescent="0.25">
      <c r="A110" s="42" t="s">
        <v>3957</v>
      </c>
      <c r="B110" s="42" t="s">
        <v>4006</v>
      </c>
      <c r="C110" s="42" t="s">
        <v>4007</v>
      </c>
      <c r="D110" s="42" t="s">
        <v>4008</v>
      </c>
      <c r="E110" s="43">
        <v>0.27</v>
      </c>
      <c r="F110" s="42" t="s">
        <v>4009</v>
      </c>
      <c r="G110" s="42" t="s">
        <v>630</v>
      </c>
      <c r="H110" s="31">
        <v>1673</v>
      </c>
    </row>
    <row r="111" spans="1:15" x14ac:dyDescent="0.25">
      <c r="A111" s="42" t="s">
        <v>3957</v>
      </c>
      <c r="B111" s="42" t="s">
        <v>4010</v>
      </c>
      <c r="C111" s="42" t="s">
        <v>4011</v>
      </c>
      <c r="D111" s="42" t="s">
        <v>4012</v>
      </c>
      <c r="E111" s="43">
        <v>0.17</v>
      </c>
      <c r="F111" s="42" t="s">
        <v>4009</v>
      </c>
      <c r="G111" s="42" t="s">
        <v>630</v>
      </c>
      <c r="H111" s="31">
        <v>1674</v>
      </c>
    </row>
    <row r="112" spans="1:15" x14ac:dyDescent="0.25">
      <c r="A112" s="42" t="s">
        <v>3957</v>
      </c>
      <c r="B112" s="42" t="s">
        <v>4013</v>
      </c>
      <c r="C112" s="42" t="s">
        <v>4014</v>
      </c>
      <c r="D112" s="42" t="s">
        <v>4015</v>
      </c>
      <c r="E112" s="43">
        <v>8.2200000000000006</v>
      </c>
      <c r="F112" s="42" t="s">
        <v>4016</v>
      </c>
      <c r="G112" s="42" t="s">
        <v>630</v>
      </c>
      <c r="H112" s="31">
        <v>1675</v>
      </c>
    </row>
    <row r="113" spans="1:8" x14ac:dyDescent="0.25">
      <c r="A113" s="42" t="s">
        <v>3957</v>
      </c>
      <c r="B113" s="42" t="s">
        <v>4017</v>
      </c>
      <c r="C113" s="42" t="s">
        <v>4018</v>
      </c>
      <c r="D113" s="42" t="s">
        <v>4019</v>
      </c>
      <c r="E113" s="43">
        <v>1.86</v>
      </c>
      <c r="F113" s="42" t="s">
        <v>4020</v>
      </c>
      <c r="G113" s="42" t="s">
        <v>630</v>
      </c>
      <c r="H113" s="31" t="s">
        <v>4021</v>
      </c>
    </row>
    <row r="114" spans="1:8" x14ac:dyDescent="0.25">
      <c r="A114" s="42" t="s">
        <v>3957</v>
      </c>
      <c r="B114" s="42" t="s">
        <v>4022</v>
      </c>
      <c r="C114" s="42" t="s">
        <v>4023</v>
      </c>
      <c r="D114" s="42" t="s">
        <v>4024</v>
      </c>
      <c r="E114" s="43">
        <v>56.57</v>
      </c>
      <c r="F114" s="42" t="s">
        <v>4025</v>
      </c>
      <c r="G114" s="42" t="s">
        <v>630</v>
      </c>
      <c r="H114" s="31">
        <v>1676</v>
      </c>
    </row>
    <row r="115" spans="1:8" x14ac:dyDescent="0.25">
      <c r="A115" s="42" t="s">
        <v>3957</v>
      </c>
      <c r="B115" s="42" t="s">
        <v>4026</v>
      </c>
      <c r="C115" s="42" t="s">
        <v>4027</v>
      </c>
      <c r="D115" s="42" t="s">
        <v>4028</v>
      </c>
      <c r="E115" s="43">
        <v>6.06</v>
      </c>
      <c r="F115" s="42" t="s">
        <v>4029</v>
      </c>
      <c r="G115" s="42" t="s">
        <v>630</v>
      </c>
      <c r="H115" s="31">
        <v>1677</v>
      </c>
    </row>
    <row r="116" spans="1:8" x14ac:dyDescent="0.25">
      <c r="A116" s="42" t="s">
        <v>3957</v>
      </c>
      <c r="B116" s="42" t="s">
        <v>4030</v>
      </c>
      <c r="C116" s="42" t="s">
        <v>4031</v>
      </c>
      <c r="D116" s="42" t="s">
        <v>944</v>
      </c>
      <c r="E116" s="43">
        <v>2.15</v>
      </c>
      <c r="F116" s="42" t="s">
        <v>943</v>
      </c>
      <c r="G116" s="42" t="s">
        <v>630</v>
      </c>
      <c r="H116" s="31">
        <v>1678</v>
      </c>
    </row>
    <row r="117" spans="1:8" x14ac:dyDescent="0.25">
      <c r="A117" s="42" t="s">
        <v>3957</v>
      </c>
      <c r="B117" s="42" t="s">
        <v>4032</v>
      </c>
      <c r="C117" s="42" t="s">
        <v>4033</v>
      </c>
      <c r="D117" s="42" t="s">
        <v>4034</v>
      </c>
      <c r="E117" s="43">
        <v>3.88</v>
      </c>
      <c r="F117" s="42" t="s">
        <v>4035</v>
      </c>
      <c r="G117" s="42" t="s">
        <v>630</v>
      </c>
      <c r="H117" s="31">
        <v>1679</v>
      </c>
    </row>
    <row r="118" spans="1:8" x14ac:dyDescent="0.25">
      <c r="A118" s="42" t="s">
        <v>3957</v>
      </c>
      <c r="B118" s="42" t="s">
        <v>4036</v>
      </c>
      <c r="C118" s="42" t="s">
        <v>4037</v>
      </c>
      <c r="D118" s="42" t="s">
        <v>4038</v>
      </c>
      <c r="E118" s="43">
        <v>13.82</v>
      </c>
      <c r="F118" s="42" t="s">
        <v>4039</v>
      </c>
      <c r="G118" s="42" t="s">
        <v>630</v>
      </c>
      <c r="H118" s="31">
        <v>1680</v>
      </c>
    </row>
    <row r="119" spans="1:8" x14ac:dyDescent="0.25">
      <c r="A119" s="42" t="s">
        <v>3957</v>
      </c>
      <c r="B119" s="42" t="s">
        <v>1419</v>
      </c>
      <c r="C119" s="42" t="s">
        <v>4040</v>
      </c>
      <c r="D119" s="42" t="s">
        <v>1372</v>
      </c>
      <c r="E119" s="43">
        <v>3.91</v>
      </c>
      <c r="F119" s="42" t="s">
        <v>1371</v>
      </c>
      <c r="G119" s="42" t="s">
        <v>630</v>
      </c>
      <c r="H119" s="31">
        <v>1681</v>
      </c>
    </row>
    <row r="120" spans="1:8" x14ac:dyDescent="0.25">
      <c r="A120" s="42" t="s">
        <v>3957</v>
      </c>
      <c r="B120" s="42" t="s">
        <v>4041</v>
      </c>
      <c r="C120" s="42" t="s">
        <v>4042</v>
      </c>
      <c r="D120" s="42" t="s">
        <v>4043</v>
      </c>
      <c r="E120" s="43">
        <v>3.84</v>
      </c>
      <c r="F120" s="42" t="s">
        <v>4044</v>
      </c>
      <c r="G120" s="42" t="s">
        <v>630</v>
      </c>
      <c r="H120" s="31">
        <v>1682</v>
      </c>
    </row>
    <row r="121" spans="1:8" x14ac:dyDescent="0.25">
      <c r="A121" s="42" t="s">
        <v>3957</v>
      </c>
      <c r="B121" s="42" t="s">
        <v>4045</v>
      </c>
      <c r="C121" s="42" t="s">
        <v>4046</v>
      </c>
      <c r="D121" s="42" t="s">
        <v>4047</v>
      </c>
      <c r="E121" s="43">
        <v>4.96</v>
      </c>
      <c r="F121" s="42" t="s">
        <v>4048</v>
      </c>
      <c r="G121" s="42" t="s">
        <v>630</v>
      </c>
      <c r="H121" s="31">
        <v>1683</v>
      </c>
    </row>
    <row r="122" spans="1:8" x14ac:dyDescent="0.25">
      <c r="A122" s="42" t="s">
        <v>3957</v>
      </c>
      <c r="B122" s="42" t="s">
        <v>4049</v>
      </c>
      <c r="C122" s="42" t="s">
        <v>4050</v>
      </c>
      <c r="D122" s="42" t="s">
        <v>4051</v>
      </c>
      <c r="E122" s="43">
        <v>46.22</v>
      </c>
      <c r="F122" s="42" t="s">
        <v>4052</v>
      </c>
      <c r="G122" s="42" t="s">
        <v>630</v>
      </c>
      <c r="H122" s="31">
        <v>1684</v>
      </c>
    </row>
    <row r="123" spans="1:8" x14ac:dyDescent="0.25">
      <c r="A123" s="42" t="s">
        <v>3957</v>
      </c>
      <c r="B123" s="42" t="s">
        <v>4053</v>
      </c>
      <c r="C123" s="42" t="s">
        <v>4054</v>
      </c>
      <c r="D123" s="42" t="s">
        <v>4055</v>
      </c>
      <c r="E123" s="43">
        <v>108.26</v>
      </c>
      <c r="F123" s="42" t="s">
        <v>4056</v>
      </c>
      <c r="G123" s="42" t="s">
        <v>630</v>
      </c>
      <c r="H123" s="31">
        <v>1685</v>
      </c>
    </row>
    <row r="124" spans="1:8" x14ac:dyDescent="0.25">
      <c r="A124" s="42" t="s">
        <v>3957</v>
      </c>
      <c r="B124" s="42" t="s">
        <v>4057</v>
      </c>
      <c r="C124" s="42" t="s">
        <v>4058</v>
      </c>
      <c r="D124" s="42" t="s">
        <v>4059</v>
      </c>
      <c r="E124" s="43">
        <v>12.04</v>
      </c>
      <c r="F124" s="42" t="s">
        <v>4060</v>
      </c>
      <c r="G124" s="42" t="s">
        <v>630</v>
      </c>
      <c r="H124" s="31">
        <v>1686</v>
      </c>
    </row>
    <row r="125" spans="1:8" x14ac:dyDescent="0.25">
      <c r="A125" s="42" t="s">
        <v>4061</v>
      </c>
      <c r="B125" s="42" t="s">
        <v>4062</v>
      </c>
      <c r="C125" s="42" t="s">
        <v>4063</v>
      </c>
      <c r="D125" s="42" t="s">
        <v>940</v>
      </c>
      <c r="E125" s="43">
        <v>2.84</v>
      </c>
      <c r="F125" s="42" t="s">
        <v>939</v>
      </c>
      <c r="G125" s="42" t="s">
        <v>630</v>
      </c>
      <c r="H125" s="31">
        <v>1825</v>
      </c>
    </row>
    <row r="126" spans="1:8" x14ac:dyDescent="0.25">
      <c r="A126" s="42" t="s">
        <v>4061</v>
      </c>
      <c r="B126" s="42" t="s">
        <v>4064</v>
      </c>
      <c r="C126" s="42" t="s">
        <v>4065</v>
      </c>
      <c r="D126" s="42" t="s">
        <v>4066</v>
      </c>
      <c r="E126" s="43">
        <v>15.12</v>
      </c>
      <c r="F126" s="42" t="s">
        <v>4067</v>
      </c>
      <c r="G126" s="42" t="s">
        <v>630</v>
      </c>
      <c r="H126" s="31">
        <v>1826</v>
      </c>
    </row>
    <row r="127" spans="1:8" x14ac:dyDescent="0.25">
      <c r="A127" s="42" t="s">
        <v>4061</v>
      </c>
      <c r="B127" s="42" t="s">
        <v>4068</v>
      </c>
      <c r="C127" s="42" t="s">
        <v>4069</v>
      </c>
      <c r="D127" s="42" t="s">
        <v>1319</v>
      </c>
      <c r="E127" s="43">
        <v>7.69</v>
      </c>
      <c r="F127" s="42" t="s">
        <v>1318</v>
      </c>
      <c r="G127" s="42" t="s">
        <v>630</v>
      </c>
      <c r="H127" s="31">
        <v>1827</v>
      </c>
    </row>
    <row r="128" spans="1:8" x14ac:dyDescent="0.25">
      <c r="A128" s="42" t="s">
        <v>4061</v>
      </c>
      <c r="B128" s="42" t="s">
        <v>4070</v>
      </c>
      <c r="C128" s="42" t="s">
        <v>4071</v>
      </c>
      <c r="D128" s="42" t="s">
        <v>4072</v>
      </c>
      <c r="E128" s="43">
        <v>3.4</v>
      </c>
      <c r="F128" s="42" t="s">
        <v>4073</v>
      </c>
      <c r="G128" s="42" t="s">
        <v>630</v>
      </c>
      <c r="H128" s="31">
        <v>1828</v>
      </c>
    </row>
    <row r="129" spans="1:11" ht="15.75" x14ac:dyDescent="0.25">
      <c r="A129" s="42" t="s">
        <v>4061</v>
      </c>
      <c r="B129" s="42" t="s">
        <v>4074</v>
      </c>
      <c r="C129" s="42" t="s">
        <v>4075</v>
      </c>
      <c r="D129" s="42" t="s">
        <v>719</v>
      </c>
      <c r="E129" s="43">
        <v>1.79</v>
      </c>
      <c r="F129" s="42" t="s">
        <v>718</v>
      </c>
      <c r="G129" s="42" t="s">
        <v>630</v>
      </c>
      <c r="H129" s="31">
        <v>1829</v>
      </c>
      <c r="I129" s="36"/>
      <c r="K129" s="11"/>
    </row>
    <row r="130" spans="1:11" x14ac:dyDescent="0.25">
      <c r="A130" s="42" t="s">
        <v>4061</v>
      </c>
      <c r="B130" s="42" t="s">
        <v>4076</v>
      </c>
      <c r="C130" s="42" t="s">
        <v>4077</v>
      </c>
      <c r="D130" s="42" t="s">
        <v>4078</v>
      </c>
      <c r="E130" s="43">
        <v>12.39</v>
      </c>
      <c r="F130" s="42" t="s">
        <v>4079</v>
      </c>
      <c r="G130" s="42" t="s">
        <v>630</v>
      </c>
      <c r="H130" s="31">
        <v>1830</v>
      </c>
    </row>
    <row r="131" spans="1:11" x14ac:dyDescent="0.25">
      <c r="A131" s="42" t="s">
        <v>4061</v>
      </c>
      <c r="B131" s="42" t="s">
        <v>4080</v>
      </c>
      <c r="C131" s="42" t="s">
        <v>4081</v>
      </c>
      <c r="D131" s="42" t="s">
        <v>4082</v>
      </c>
      <c r="E131" s="43">
        <v>2.2000000000000002</v>
      </c>
      <c r="F131" s="42" t="s">
        <v>4083</v>
      </c>
      <c r="G131" s="42" t="s">
        <v>630</v>
      </c>
      <c r="H131" s="31">
        <v>1831</v>
      </c>
    </row>
    <row r="132" spans="1:11" x14ac:dyDescent="0.25">
      <c r="A132" s="42" t="s">
        <v>4061</v>
      </c>
      <c r="B132" s="42" t="s">
        <v>4084</v>
      </c>
      <c r="C132" s="42" t="s">
        <v>4085</v>
      </c>
      <c r="D132" s="42" t="s">
        <v>4086</v>
      </c>
      <c r="E132" s="43">
        <v>8.7100000000000009</v>
      </c>
      <c r="F132" s="42" t="s">
        <v>4087</v>
      </c>
      <c r="G132" s="42" t="s">
        <v>630</v>
      </c>
      <c r="H132" s="31">
        <v>1832</v>
      </c>
    </row>
    <row r="133" spans="1:11" x14ac:dyDescent="0.25">
      <c r="A133" s="42" t="s">
        <v>4061</v>
      </c>
      <c r="B133" s="42" t="s">
        <v>4088</v>
      </c>
      <c r="C133" s="42" t="s">
        <v>4089</v>
      </c>
      <c r="D133" s="42" t="s">
        <v>4090</v>
      </c>
      <c r="E133" s="43">
        <v>3.88</v>
      </c>
      <c r="F133" s="42" t="s">
        <v>4091</v>
      </c>
      <c r="G133" s="42" t="s">
        <v>630</v>
      </c>
      <c r="H133" s="31">
        <v>1833</v>
      </c>
    </row>
    <row r="134" spans="1:11" x14ac:dyDescent="0.25">
      <c r="A134" s="42" t="s">
        <v>4061</v>
      </c>
      <c r="B134" s="42" t="s">
        <v>4092</v>
      </c>
      <c r="C134" s="42" t="s">
        <v>4093</v>
      </c>
      <c r="D134" s="42" t="s">
        <v>4094</v>
      </c>
      <c r="E134" s="43">
        <v>6.13</v>
      </c>
      <c r="F134" s="42" t="s">
        <v>4095</v>
      </c>
      <c r="G134" s="42" t="s">
        <v>630</v>
      </c>
      <c r="H134" s="31">
        <v>1834</v>
      </c>
    </row>
    <row r="135" spans="1:11" x14ac:dyDescent="0.25">
      <c r="A135" s="42" t="s">
        <v>4061</v>
      </c>
      <c r="B135" s="42" t="s">
        <v>4096</v>
      </c>
      <c r="C135" s="42" t="s">
        <v>4097</v>
      </c>
      <c r="D135" s="42" t="s">
        <v>4098</v>
      </c>
      <c r="E135" s="43">
        <v>4.1100000000000003</v>
      </c>
      <c r="F135" s="42" t="s">
        <v>4099</v>
      </c>
      <c r="G135" s="42" t="s">
        <v>630</v>
      </c>
      <c r="H135" s="31">
        <v>1835</v>
      </c>
    </row>
    <row r="136" spans="1:11" x14ac:dyDescent="0.25">
      <c r="A136" s="42" t="s">
        <v>4061</v>
      </c>
      <c r="B136" s="42" t="s">
        <v>4100</v>
      </c>
      <c r="C136" s="42" t="s">
        <v>4101</v>
      </c>
      <c r="D136" s="42" t="s">
        <v>4102</v>
      </c>
      <c r="E136" s="43">
        <v>11.05</v>
      </c>
      <c r="F136" s="42" t="s">
        <v>4103</v>
      </c>
      <c r="G136" s="42" t="s">
        <v>630</v>
      </c>
      <c r="H136" s="31">
        <v>1836</v>
      </c>
    </row>
    <row r="137" spans="1:11" x14ac:dyDescent="0.25">
      <c r="A137" s="42" t="s">
        <v>4061</v>
      </c>
      <c r="B137" s="42" t="s">
        <v>4104</v>
      </c>
      <c r="C137" s="42" t="s">
        <v>4105</v>
      </c>
      <c r="D137" s="42" t="s">
        <v>4106</v>
      </c>
      <c r="E137" s="43">
        <v>5.9</v>
      </c>
      <c r="F137" s="42" t="s">
        <v>4107</v>
      </c>
      <c r="G137" s="42" t="s">
        <v>630</v>
      </c>
      <c r="H137" s="31">
        <v>1837</v>
      </c>
    </row>
    <row r="138" spans="1:11" x14ac:dyDescent="0.25">
      <c r="A138" s="42" t="s">
        <v>4061</v>
      </c>
      <c r="B138" s="42" t="s">
        <v>4108</v>
      </c>
      <c r="C138" s="42" t="s">
        <v>4109</v>
      </c>
      <c r="D138" s="42" t="s">
        <v>1006</v>
      </c>
      <c r="E138" s="43">
        <v>13.54</v>
      </c>
      <c r="F138" s="42" t="s">
        <v>1005</v>
      </c>
      <c r="G138" s="42" t="s">
        <v>630</v>
      </c>
      <c r="H138" s="31">
        <v>1838</v>
      </c>
    </row>
    <row r="139" spans="1:11" x14ac:dyDescent="0.25">
      <c r="A139" s="42" t="s">
        <v>4061</v>
      </c>
      <c r="B139" s="42" t="s">
        <v>4110</v>
      </c>
      <c r="C139" s="42" t="s">
        <v>4111</v>
      </c>
      <c r="D139" s="42" t="s">
        <v>3626</v>
      </c>
      <c r="E139" s="43">
        <v>2.04</v>
      </c>
      <c r="F139" s="42" t="s">
        <v>3627</v>
      </c>
      <c r="G139" s="42" t="s">
        <v>630</v>
      </c>
      <c r="H139" s="31">
        <v>1839</v>
      </c>
    </row>
    <row r="140" spans="1:11" x14ac:dyDescent="0.25">
      <c r="A140" s="42" t="s">
        <v>4061</v>
      </c>
      <c r="B140" s="42" t="s">
        <v>4112</v>
      </c>
      <c r="C140" s="42" t="s">
        <v>4113</v>
      </c>
      <c r="D140" s="42" t="s">
        <v>4114</v>
      </c>
      <c r="E140" s="43">
        <v>26.85</v>
      </c>
      <c r="F140" s="42" t="s">
        <v>4115</v>
      </c>
      <c r="G140" s="42" t="s">
        <v>630</v>
      </c>
      <c r="H140" s="31">
        <v>1840</v>
      </c>
    </row>
    <row r="141" spans="1:11" x14ac:dyDescent="0.25">
      <c r="A141" s="42" t="s">
        <v>4061</v>
      </c>
      <c r="B141" s="42" t="s">
        <v>4116</v>
      </c>
      <c r="C141" s="42" t="s">
        <v>4117</v>
      </c>
      <c r="D141" s="42" t="s">
        <v>4118</v>
      </c>
      <c r="E141" s="43">
        <v>4.59</v>
      </c>
      <c r="F141" s="42" t="s">
        <v>4119</v>
      </c>
      <c r="G141" s="42" t="s">
        <v>630</v>
      </c>
      <c r="H141" s="31">
        <v>1841</v>
      </c>
    </row>
    <row r="142" spans="1:11" x14ac:dyDescent="0.25">
      <c r="A142" s="42" t="s">
        <v>4061</v>
      </c>
      <c r="B142" s="42" t="s">
        <v>4120</v>
      </c>
      <c r="C142" s="42" t="s">
        <v>4121</v>
      </c>
      <c r="D142" s="42" t="s">
        <v>4122</v>
      </c>
      <c r="E142" s="43">
        <v>19.82</v>
      </c>
      <c r="F142" s="42" t="s">
        <v>4123</v>
      </c>
      <c r="G142" s="42" t="s">
        <v>630</v>
      </c>
      <c r="H142" s="31">
        <v>1842</v>
      </c>
    </row>
    <row r="143" spans="1:11" x14ac:dyDescent="0.25">
      <c r="A143" s="42" t="s">
        <v>4061</v>
      </c>
      <c r="B143" s="42" t="s">
        <v>4124</v>
      </c>
      <c r="C143" s="42" t="s">
        <v>4125</v>
      </c>
      <c r="D143" s="42" t="s">
        <v>841</v>
      </c>
      <c r="E143" s="43">
        <v>1.68</v>
      </c>
      <c r="F143" s="42" t="s">
        <v>840</v>
      </c>
      <c r="G143" s="42" t="s">
        <v>630</v>
      </c>
      <c r="H143" s="31">
        <v>1843</v>
      </c>
    </row>
    <row r="144" spans="1:11" x14ac:dyDescent="0.25">
      <c r="A144" s="42" t="s">
        <v>4061</v>
      </c>
      <c r="B144" s="42" t="s">
        <v>4126</v>
      </c>
      <c r="C144" s="42" t="s">
        <v>4127</v>
      </c>
      <c r="D144" s="42" t="s">
        <v>4128</v>
      </c>
      <c r="E144" s="43">
        <v>5.77</v>
      </c>
      <c r="F144" s="42" t="s">
        <v>4129</v>
      </c>
      <c r="G144" s="42" t="s">
        <v>630</v>
      </c>
      <c r="H144" s="31">
        <v>2063</v>
      </c>
    </row>
    <row r="145" spans="1:8" x14ac:dyDescent="0.25">
      <c r="A145" s="42" t="s">
        <v>4061</v>
      </c>
      <c r="B145" s="42" t="s">
        <v>4130</v>
      </c>
      <c r="C145" s="42" t="s">
        <v>4131</v>
      </c>
      <c r="D145" s="42" t="s">
        <v>4132</v>
      </c>
      <c r="E145" s="43">
        <v>3.69</v>
      </c>
      <c r="F145" s="42" t="s">
        <v>4129</v>
      </c>
      <c r="G145" s="42" t="s">
        <v>630</v>
      </c>
      <c r="H145" s="31">
        <v>2064</v>
      </c>
    </row>
    <row r="146" spans="1:8" x14ac:dyDescent="0.25">
      <c r="A146" s="42" t="s">
        <v>4061</v>
      </c>
      <c r="B146" s="42" t="s">
        <v>4133</v>
      </c>
      <c r="C146" s="42" t="s">
        <v>4134</v>
      </c>
      <c r="D146" s="42" t="s">
        <v>4135</v>
      </c>
      <c r="E146" s="43">
        <v>4.22</v>
      </c>
      <c r="F146" s="42" t="s">
        <v>4136</v>
      </c>
      <c r="G146" s="42" t="s">
        <v>630</v>
      </c>
      <c r="H146" s="31">
        <v>1846</v>
      </c>
    </row>
    <row r="147" spans="1:8" x14ac:dyDescent="0.25">
      <c r="A147" s="42" t="s">
        <v>4061</v>
      </c>
      <c r="B147" s="42" t="s">
        <v>4137</v>
      </c>
      <c r="C147" s="42" t="s">
        <v>4138</v>
      </c>
      <c r="D147" s="42" t="s">
        <v>4139</v>
      </c>
      <c r="E147" s="43">
        <v>4</v>
      </c>
      <c r="F147" s="42" t="s">
        <v>4140</v>
      </c>
      <c r="G147" s="42" t="s">
        <v>630</v>
      </c>
      <c r="H147" s="31">
        <v>1847</v>
      </c>
    </row>
    <row r="148" spans="1:8" x14ac:dyDescent="0.25">
      <c r="A148" s="42" t="s">
        <v>4061</v>
      </c>
      <c r="B148" s="42" t="s">
        <v>4141</v>
      </c>
      <c r="C148" s="42" t="s">
        <v>4142</v>
      </c>
      <c r="D148" s="42" t="s">
        <v>4143</v>
      </c>
      <c r="E148" s="43">
        <v>3.62</v>
      </c>
      <c r="F148" s="42" t="s">
        <v>4140</v>
      </c>
      <c r="G148" s="42" t="s">
        <v>630</v>
      </c>
      <c r="H148" s="31">
        <v>1848</v>
      </c>
    </row>
    <row r="149" spans="1:8" x14ac:dyDescent="0.25">
      <c r="A149" s="42" t="s">
        <v>4061</v>
      </c>
      <c r="B149" s="42" t="s">
        <v>4144</v>
      </c>
      <c r="C149" s="42" t="s">
        <v>4145</v>
      </c>
      <c r="D149" s="42" t="s">
        <v>1162</v>
      </c>
      <c r="E149" s="43">
        <v>1.94</v>
      </c>
      <c r="F149" s="42" t="s">
        <v>1161</v>
      </c>
      <c r="G149" s="42" t="s">
        <v>630</v>
      </c>
      <c r="H149" s="31">
        <v>1849</v>
      </c>
    </row>
    <row r="150" spans="1:8" x14ac:dyDescent="0.25">
      <c r="A150" s="42" t="s">
        <v>4061</v>
      </c>
      <c r="B150" s="42" t="s">
        <v>4146</v>
      </c>
      <c r="C150" s="42" t="s">
        <v>4147</v>
      </c>
      <c r="D150" s="42" t="s">
        <v>4148</v>
      </c>
      <c r="E150" s="43">
        <v>7.7</v>
      </c>
      <c r="F150" s="42" t="s">
        <v>4149</v>
      </c>
      <c r="G150" s="42" t="s">
        <v>630</v>
      </c>
      <c r="H150" s="31">
        <v>1851</v>
      </c>
    </row>
    <row r="151" spans="1:8" x14ac:dyDescent="0.25">
      <c r="A151" s="42" t="s">
        <v>4061</v>
      </c>
      <c r="B151" s="42" t="s">
        <v>4150</v>
      </c>
      <c r="C151" s="42" t="s">
        <v>4151</v>
      </c>
      <c r="D151" s="42" t="s">
        <v>4152</v>
      </c>
      <c r="E151" s="43">
        <v>5.42</v>
      </c>
      <c r="F151" s="42" t="s">
        <v>4153</v>
      </c>
      <c r="G151" s="42" t="s">
        <v>630</v>
      </c>
      <c r="H151" s="31">
        <v>1852</v>
      </c>
    </row>
    <row r="152" spans="1:8" x14ac:dyDescent="0.25">
      <c r="A152" s="42" t="s">
        <v>4061</v>
      </c>
      <c r="B152" s="42" t="s">
        <v>4154</v>
      </c>
      <c r="C152" s="42" t="s">
        <v>4155</v>
      </c>
      <c r="D152" s="42" t="s">
        <v>1024</v>
      </c>
      <c r="E152" s="43">
        <v>2.82</v>
      </c>
      <c r="F152" s="42" t="s">
        <v>1023</v>
      </c>
      <c r="G152" s="42" t="s">
        <v>630</v>
      </c>
      <c r="H152" s="31">
        <v>1853</v>
      </c>
    </row>
    <row r="153" spans="1:8" x14ac:dyDescent="0.25">
      <c r="A153" s="42" t="s">
        <v>4061</v>
      </c>
      <c r="B153" s="42" t="s">
        <v>4156</v>
      </c>
      <c r="C153" s="42" t="s">
        <v>4157</v>
      </c>
      <c r="D153" s="42" t="s">
        <v>4158</v>
      </c>
      <c r="E153" s="43">
        <v>2.78</v>
      </c>
      <c r="F153" s="42" t="s">
        <v>4159</v>
      </c>
      <c r="G153" s="42" t="s">
        <v>630</v>
      </c>
      <c r="H153" s="31">
        <v>1854</v>
      </c>
    </row>
    <row r="154" spans="1:8" x14ac:dyDescent="0.25">
      <c r="A154" s="42" t="s">
        <v>4061</v>
      </c>
      <c r="B154" s="42" t="s">
        <v>4160</v>
      </c>
      <c r="C154" s="42" t="s">
        <v>4161</v>
      </c>
      <c r="D154" s="42" t="s">
        <v>4162</v>
      </c>
      <c r="E154" s="43">
        <v>5.99</v>
      </c>
      <c r="F154" s="42" t="s">
        <v>4163</v>
      </c>
      <c r="G154" s="42" t="s">
        <v>630</v>
      </c>
      <c r="H154" s="31">
        <v>1855</v>
      </c>
    </row>
    <row r="155" spans="1:8" x14ac:dyDescent="0.25">
      <c r="A155" s="42" t="s">
        <v>4061</v>
      </c>
      <c r="B155" s="42" t="s">
        <v>4164</v>
      </c>
      <c r="C155" s="42" t="s">
        <v>4165</v>
      </c>
      <c r="D155" s="42" t="s">
        <v>650</v>
      </c>
      <c r="E155" s="43">
        <v>4.7</v>
      </c>
      <c r="F155" s="42" t="s">
        <v>649</v>
      </c>
      <c r="G155" s="42" t="s">
        <v>630</v>
      </c>
      <c r="H155" s="31">
        <v>1856</v>
      </c>
    </row>
    <row r="156" spans="1:8" x14ac:dyDescent="0.25">
      <c r="A156" s="42" t="s">
        <v>4061</v>
      </c>
      <c r="B156" s="42" t="s">
        <v>4166</v>
      </c>
      <c r="C156" s="42" t="s">
        <v>4167</v>
      </c>
      <c r="D156" s="42" t="s">
        <v>964</v>
      </c>
      <c r="E156" s="43">
        <v>12.44</v>
      </c>
      <c r="F156" s="42" t="s">
        <v>963</v>
      </c>
      <c r="G156" s="42" t="s">
        <v>630</v>
      </c>
      <c r="H156" s="31">
        <v>1857</v>
      </c>
    </row>
    <row r="157" spans="1:8" x14ac:dyDescent="0.25">
      <c r="A157" s="42"/>
      <c r="B157" s="42"/>
      <c r="C157" s="42"/>
      <c r="D157" s="45" t="s">
        <v>3727</v>
      </c>
      <c r="E157" s="46">
        <f>SUM(E47:E156)</f>
        <v>1112.5800000000002</v>
      </c>
      <c r="F157" s="42"/>
      <c r="G157" s="42"/>
      <c r="H157" s="31"/>
    </row>
    <row r="158" spans="1:8" x14ac:dyDescent="0.25">
      <c r="A158" s="42"/>
      <c r="B158" s="42"/>
      <c r="C158" s="42"/>
      <c r="D158" s="42"/>
      <c r="E158" s="43"/>
      <c r="F158" s="42"/>
      <c r="G158" s="42"/>
      <c r="H158" s="31"/>
    </row>
    <row r="159" spans="1:8" x14ac:dyDescent="0.25">
      <c r="A159" s="42" t="s">
        <v>4168</v>
      </c>
      <c r="B159" s="42" t="s">
        <v>4169</v>
      </c>
      <c r="C159" s="42" t="s">
        <v>4170</v>
      </c>
      <c r="D159" s="42" t="s">
        <v>658</v>
      </c>
      <c r="E159" s="43">
        <v>1.68</v>
      </c>
      <c r="F159" s="42" t="s">
        <v>657</v>
      </c>
      <c r="G159" s="42" t="s">
        <v>630</v>
      </c>
      <c r="H159" s="31">
        <v>1995</v>
      </c>
    </row>
    <row r="160" spans="1:8" x14ac:dyDescent="0.25">
      <c r="A160" s="42" t="s">
        <v>4168</v>
      </c>
      <c r="B160" s="42" t="s">
        <v>4171</v>
      </c>
      <c r="C160" s="42" t="s">
        <v>4172</v>
      </c>
      <c r="D160" s="42" t="s">
        <v>4173</v>
      </c>
      <c r="E160" s="43">
        <v>4.9800000000000004</v>
      </c>
      <c r="F160" s="42" t="s">
        <v>4174</v>
      </c>
      <c r="G160" s="42" t="s">
        <v>630</v>
      </c>
      <c r="H160" s="31">
        <v>1996</v>
      </c>
    </row>
    <row r="161" spans="1:8" x14ac:dyDescent="0.25">
      <c r="A161" s="42" t="s">
        <v>4168</v>
      </c>
      <c r="B161" s="42" t="s">
        <v>4175</v>
      </c>
      <c r="C161" s="42" t="s">
        <v>4176</v>
      </c>
      <c r="D161" s="42" t="s">
        <v>962</v>
      </c>
      <c r="E161" s="43">
        <v>1.88</v>
      </c>
      <c r="F161" s="42" t="s">
        <v>961</v>
      </c>
      <c r="G161" s="42" t="s">
        <v>630</v>
      </c>
      <c r="H161" s="31">
        <v>1997</v>
      </c>
    </row>
    <row r="162" spans="1:8" x14ac:dyDescent="0.25">
      <c r="A162" s="42" t="s">
        <v>4168</v>
      </c>
      <c r="B162" s="42" t="s">
        <v>4177</v>
      </c>
      <c r="C162" s="42" t="s">
        <v>4178</v>
      </c>
      <c r="D162" s="42" t="s">
        <v>4179</v>
      </c>
      <c r="E162" s="43">
        <v>6.24</v>
      </c>
      <c r="F162" s="42" t="s">
        <v>4180</v>
      </c>
      <c r="G162" s="42" t="s">
        <v>630</v>
      </c>
      <c r="H162" s="31">
        <v>1998</v>
      </c>
    </row>
    <row r="163" spans="1:8" x14ac:dyDescent="0.25">
      <c r="A163" s="42" t="s">
        <v>4168</v>
      </c>
      <c r="B163" s="42" t="s">
        <v>4181</v>
      </c>
      <c r="C163" s="42" t="s">
        <v>4182</v>
      </c>
      <c r="D163" s="42" t="s">
        <v>4183</v>
      </c>
      <c r="E163" s="43">
        <v>2.48</v>
      </c>
      <c r="F163" s="42" t="s">
        <v>4184</v>
      </c>
      <c r="G163" s="42" t="s">
        <v>630</v>
      </c>
      <c r="H163" s="31">
        <v>1999</v>
      </c>
    </row>
    <row r="164" spans="1:8" x14ac:dyDescent="0.25">
      <c r="A164" s="42" t="s">
        <v>4168</v>
      </c>
      <c r="B164" s="42" t="s">
        <v>4185</v>
      </c>
      <c r="C164" s="42" t="s">
        <v>4186</v>
      </c>
      <c r="D164" s="42" t="s">
        <v>796</v>
      </c>
      <c r="E164" s="43">
        <v>1.68</v>
      </c>
      <c r="F164" s="42" t="s">
        <v>795</v>
      </c>
      <c r="G164" s="42" t="s">
        <v>630</v>
      </c>
      <c r="H164" s="31">
        <v>2000</v>
      </c>
    </row>
    <row r="165" spans="1:8" x14ac:dyDescent="0.25">
      <c r="A165" s="42" t="s">
        <v>4168</v>
      </c>
      <c r="B165" s="42" t="s">
        <v>4187</v>
      </c>
      <c r="C165" s="42" t="s">
        <v>4188</v>
      </c>
      <c r="D165" s="42" t="s">
        <v>4189</v>
      </c>
      <c r="E165" s="43">
        <v>4.2699999999999996</v>
      </c>
      <c r="F165" s="42" t="s">
        <v>4190</v>
      </c>
      <c r="G165" s="42" t="s">
        <v>630</v>
      </c>
      <c r="H165" s="31">
        <v>2001</v>
      </c>
    </row>
    <row r="166" spans="1:8" x14ac:dyDescent="0.25">
      <c r="A166" s="42" t="s">
        <v>4168</v>
      </c>
      <c r="B166" s="42" t="s">
        <v>4191</v>
      </c>
      <c r="C166" s="42" t="s">
        <v>4192</v>
      </c>
      <c r="D166" s="42" t="s">
        <v>1365</v>
      </c>
      <c r="E166" s="43">
        <v>2.1800000000000002</v>
      </c>
      <c r="F166" s="42" t="s">
        <v>1364</v>
      </c>
      <c r="G166" s="42" t="s">
        <v>630</v>
      </c>
      <c r="H166" s="31">
        <v>2002</v>
      </c>
    </row>
    <row r="167" spans="1:8" x14ac:dyDescent="0.25">
      <c r="A167" s="42" t="s">
        <v>4168</v>
      </c>
      <c r="B167" s="42" t="s">
        <v>4193</v>
      </c>
      <c r="C167" s="42" t="s">
        <v>4194</v>
      </c>
      <c r="D167" s="42" t="s">
        <v>4195</v>
      </c>
      <c r="E167" s="43">
        <v>3.36</v>
      </c>
      <c r="F167" s="42" t="s">
        <v>4196</v>
      </c>
      <c r="G167" s="42" t="s">
        <v>630</v>
      </c>
      <c r="H167" s="31">
        <v>2003</v>
      </c>
    </row>
    <row r="168" spans="1:8" x14ac:dyDescent="0.25">
      <c r="A168" s="42" t="s">
        <v>4168</v>
      </c>
      <c r="B168" s="42" t="s">
        <v>4197</v>
      </c>
      <c r="C168" s="42" t="s">
        <v>4198</v>
      </c>
      <c r="D168" s="42" t="s">
        <v>4199</v>
      </c>
      <c r="E168" s="43">
        <v>8.1</v>
      </c>
      <c r="F168" s="42" t="s">
        <v>4200</v>
      </c>
      <c r="G168" s="42" t="s">
        <v>630</v>
      </c>
      <c r="H168" s="31">
        <v>2004</v>
      </c>
    </row>
    <row r="169" spans="1:8" x14ac:dyDescent="0.25">
      <c r="A169" s="42" t="s">
        <v>4168</v>
      </c>
      <c r="B169" s="42" t="s">
        <v>4201</v>
      </c>
      <c r="C169" s="42" t="s">
        <v>4202</v>
      </c>
      <c r="D169" s="42" t="s">
        <v>972</v>
      </c>
      <c r="E169" s="43">
        <v>5.51</v>
      </c>
      <c r="F169" s="42" t="s">
        <v>971</v>
      </c>
      <c r="G169" s="42" t="s">
        <v>630</v>
      </c>
      <c r="H169" s="31">
        <v>2005</v>
      </c>
    </row>
    <row r="170" spans="1:8" x14ac:dyDescent="0.25">
      <c r="A170" s="42" t="s">
        <v>4168</v>
      </c>
      <c r="B170" s="42" t="s">
        <v>4203</v>
      </c>
      <c r="C170" s="42" t="s">
        <v>4204</v>
      </c>
      <c r="D170" s="42" t="s">
        <v>4205</v>
      </c>
      <c r="E170" s="43">
        <v>10.029999999999999</v>
      </c>
      <c r="F170" s="42" t="s">
        <v>4206</v>
      </c>
      <c r="G170" s="42" t="s">
        <v>630</v>
      </c>
      <c r="H170" s="31">
        <v>2006</v>
      </c>
    </row>
    <row r="171" spans="1:8" x14ac:dyDescent="0.25">
      <c r="A171" s="42" t="s">
        <v>4168</v>
      </c>
      <c r="B171" s="42" t="s">
        <v>4207</v>
      </c>
      <c r="C171" s="42" t="s">
        <v>4208</v>
      </c>
      <c r="D171" s="42" t="s">
        <v>4209</v>
      </c>
      <c r="E171" s="43">
        <v>16.760000000000002</v>
      </c>
      <c r="F171" s="42" t="s">
        <v>4210</v>
      </c>
      <c r="G171" s="42" t="s">
        <v>630</v>
      </c>
      <c r="H171" s="31">
        <v>2007</v>
      </c>
    </row>
    <row r="172" spans="1:8" x14ac:dyDescent="0.25">
      <c r="A172" s="42" t="s">
        <v>4168</v>
      </c>
      <c r="B172" s="42" t="s">
        <v>4211</v>
      </c>
      <c r="C172" s="42" t="s">
        <v>4212</v>
      </c>
      <c r="D172" s="42" t="s">
        <v>849</v>
      </c>
      <c r="E172" s="43">
        <v>10.16</v>
      </c>
      <c r="F172" s="42" t="s">
        <v>848</v>
      </c>
      <c r="G172" s="42" t="s">
        <v>630</v>
      </c>
      <c r="H172" s="31">
        <v>2008</v>
      </c>
    </row>
    <row r="173" spans="1:8" x14ac:dyDescent="0.25">
      <c r="A173" s="42" t="s">
        <v>4168</v>
      </c>
      <c r="B173" s="42" t="s">
        <v>4213</v>
      </c>
      <c r="C173" s="42" t="s">
        <v>4214</v>
      </c>
      <c r="D173" s="42" t="s">
        <v>1255</v>
      </c>
      <c r="E173" s="43">
        <v>9.8699999999999992</v>
      </c>
      <c r="F173" s="42" t="s">
        <v>1254</v>
      </c>
      <c r="G173" s="42" t="s">
        <v>630</v>
      </c>
      <c r="H173" s="31">
        <v>2009</v>
      </c>
    </row>
    <row r="174" spans="1:8" x14ac:dyDescent="0.25">
      <c r="A174" s="42" t="s">
        <v>4168</v>
      </c>
      <c r="B174" s="42" t="s">
        <v>4215</v>
      </c>
      <c r="C174" s="42" t="s">
        <v>4216</v>
      </c>
      <c r="D174" s="42" t="s">
        <v>4217</v>
      </c>
      <c r="E174" s="43">
        <v>7.52</v>
      </c>
      <c r="F174" s="42" t="s">
        <v>4218</v>
      </c>
      <c r="G174" s="42" t="s">
        <v>630</v>
      </c>
      <c r="H174" s="31">
        <v>2010</v>
      </c>
    </row>
    <row r="175" spans="1:8" x14ac:dyDescent="0.25">
      <c r="A175" s="42" t="s">
        <v>4168</v>
      </c>
      <c r="B175" s="42" t="s">
        <v>4219</v>
      </c>
      <c r="C175" s="42" t="s">
        <v>4220</v>
      </c>
      <c r="D175" s="42" t="s">
        <v>1001</v>
      </c>
      <c r="E175" s="43">
        <v>3.11</v>
      </c>
      <c r="F175" s="42" t="s">
        <v>1000</v>
      </c>
      <c r="G175" s="42" t="s">
        <v>630</v>
      </c>
      <c r="H175" s="31">
        <v>2011</v>
      </c>
    </row>
    <row r="176" spans="1:8" x14ac:dyDescent="0.25">
      <c r="A176" s="42" t="s">
        <v>4168</v>
      </c>
      <c r="B176" s="42" t="s">
        <v>4221</v>
      </c>
      <c r="C176" s="42" t="s">
        <v>4222</v>
      </c>
      <c r="D176" s="42" t="s">
        <v>4223</v>
      </c>
      <c r="E176" s="43">
        <v>10.210000000000001</v>
      </c>
      <c r="F176" s="42" t="s">
        <v>4224</v>
      </c>
      <c r="G176" s="42" t="s">
        <v>630</v>
      </c>
      <c r="H176" s="31">
        <v>2012</v>
      </c>
    </row>
    <row r="177" spans="1:8" x14ac:dyDescent="0.25">
      <c r="A177" s="42" t="s">
        <v>4225</v>
      </c>
      <c r="B177" s="42" t="s">
        <v>4226</v>
      </c>
      <c r="C177" s="42" t="s">
        <v>4227</v>
      </c>
      <c r="D177" s="42" t="s">
        <v>1450</v>
      </c>
      <c r="E177" s="43">
        <v>2.42</v>
      </c>
      <c r="F177" s="42" t="s">
        <v>1449</v>
      </c>
      <c r="G177" s="42" t="s">
        <v>630</v>
      </c>
      <c r="H177" s="31">
        <v>2013</v>
      </c>
    </row>
    <row r="178" spans="1:8" x14ac:dyDescent="0.25">
      <c r="A178" s="42" t="s">
        <v>4225</v>
      </c>
      <c r="B178" s="42" t="s">
        <v>4228</v>
      </c>
      <c r="C178" s="42" t="s">
        <v>4229</v>
      </c>
      <c r="D178" s="42" t="s">
        <v>4230</v>
      </c>
      <c r="E178" s="43">
        <v>10.75</v>
      </c>
      <c r="F178" s="42" t="s">
        <v>4231</v>
      </c>
      <c r="G178" s="42" t="s">
        <v>630</v>
      </c>
      <c r="H178" s="31">
        <v>2014</v>
      </c>
    </row>
    <row r="179" spans="1:8" x14ac:dyDescent="0.25">
      <c r="A179" s="42" t="s">
        <v>4225</v>
      </c>
      <c r="B179" s="42" t="s">
        <v>4232</v>
      </c>
      <c r="C179" s="42" t="s">
        <v>4233</v>
      </c>
      <c r="D179" s="42" t="s">
        <v>4234</v>
      </c>
      <c r="E179" s="43">
        <v>11.08</v>
      </c>
      <c r="F179" s="42" t="s">
        <v>4235</v>
      </c>
      <c r="G179" s="42" t="s">
        <v>630</v>
      </c>
      <c r="H179" s="31">
        <v>2015</v>
      </c>
    </row>
    <row r="180" spans="1:8" x14ac:dyDescent="0.25">
      <c r="A180" s="42" t="s">
        <v>4225</v>
      </c>
      <c r="B180" s="42" t="s">
        <v>4236</v>
      </c>
      <c r="C180" s="42" t="s">
        <v>4237</v>
      </c>
      <c r="D180" s="42" t="s">
        <v>3955</v>
      </c>
      <c r="E180" s="43">
        <v>33.799999999999997</v>
      </c>
      <c r="F180" s="42" t="s">
        <v>3956</v>
      </c>
      <c r="G180" s="42" t="s">
        <v>630</v>
      </c>
      <c r="H180" s="31">
        <v>2016</v>
      </c>
    </row>
    <row r="181" spans="1:8" x14ac:dyDescent="0.25">
      <c r="A181" s="42" t="s">
        <v>4225</v>
      </c>
      <c r="B181" s="42" t="s">
        <v>4238</v>
      </c>
      <c r="C181" s="42" t="s">
        <v>4239</v>
      </c>
      <c r="D181" s="42" t="s">
        <v>2842</v>
      </c>
      <c r="E181" s="43">
        <v>8.23</v>
      </c>
      <c r="F181" s="42" t="s">
        <v>2843</v>
      </c>
      <c r="G181" s="42" t="s">
        <v>630</v>
      </c>
      <c r="H181" s="31">
        <v>2017</v>
      </c>
    </row>
    <row r="182" spans="1:8" x14ac:dyDescent="0.25">
      <c r="A182" s="42" t="s">
        <v>4225</v>
      </c>
      <c r="B182" s="42" t="s">
        <v>4240</v>
      </c>
      <c r="C182" s="42" t="s">
        <v>4241</v>
      </c>
      <c r="D182" s="42" t="s">
        <v>3200</v>
      </c>
      <c r="E182" s="43">
        <v>26.81</v>
      </c>
      <c r="F182" s="42" t="s">
        <v>3201</v>
      </c>
      <c r="G182" s="42" t="s">
        <v>630</v>
      </c>
      <c r="H182" s="31">
        <v>2018</v>
      </c>
    </row>
    <row r="183" spans="1:8" x14ac:dyDescent="0.25">
      <c r="A183" s="42" t="s">
        <v>4225</v>
      </c>
      <c r="B183" s="42" t="s">
        <v>4242</v>
      </c>
      <c r="C183" s="42" t="s">
        <v>4243</v>
      </c>
      <c r="D183" s="42" t="s">
        <v>4244</v>
      </c>
      <c r="E183" s="43">
        <v>4.12</v>
      </c>
      <c r="F183" s="42" t="s">
        <v>4245</v>
      </c>
      <c r="G183" s="42" t="s">
        <v>630</v>
      </c>
      <c r="H183" s="31">
        <v>2019</v>
      </c>
    </row>
    <row r="184" spans="1:8" x14ac:dyDescent="0.25">
      <c r="A184" s="42" t="s">
        <v>4246</v>
      </c>
      <c r="B184" s="42" t="s">
        <v>4247</v>
      </c>
      <c r="C184" s="42" t="s">
        <v>4248</v>
      </c>
      <c r="D184" s="42" t="s">
        <v>662</v>
      </c>
      <c r="E184" s="43">
        <v>3</v>
      </c>
      <c r="F184" s="42" t="s">
        <v>661</v>
      </c>
      <c r="G184" s="42" t="s">
        <v>630</v>
      </c>
      <c r="H184" s="31">
        <v>2020</v>
      </c>
    </row>
    <row r="185" spans="1:8" x14ac:dyDescent="0.25">
      <c r="A185" s="42" t="s">
        <v>4246</v>
      </c>
      <c r="B185" s="42" t="s">
        <v>4249</v>
      </c>
      <c r="C185" s="42" t="s">
        <v>4250</v>
      </c>
      <c r="D185" s="42" t="s">
        <v>4251</v>
      </c>
      <c r="E185" s="43">
        <v>4.33</v>
      </c>
      <c r="F185" s="42" t="s">
        <v>4252</v>
      </c>
      <c r="G185" s="42" t="s">
        <v>630</v>
      </c>
      <c r="H185" s="31">
        <v>2021</v>
      </c>
    </row>
    <row r="186" spans="1:8" x14ac:dyDescent="0.25">
      <c r="A186" s="42" t="s">
        <v>4246</v>
      </c>
      <c r="B186" s="42" t="s">
        <v>4253</v>
      </c>
      <c r="C186" s="42" t="s">
        <v>4254</v>
      </c>
      <c r="D186" s="42" t="s">
        <v>956</v>
      </c>
      <c r="E186" s="43">
        <v>11.52</v>
      </c>
      <c r="F186" s="42" t="s">
        <v>955</v>
      </c>
      <c r="G186" s="42" t="s">
        <v>630</v>
      </c>
      <c r="H186" s="31">
        <v>2022</v>
      </c>
    </row>
    <row r="187" spans="1:8" x14ac:dyDescent="0.25">
      <c r="A187" s="42" t="s">
        <v>4246</v>
      </c>
      <c r="B187" s="42" t="s">
        <v>4255</v>
      </c>
      <c r="C187" s="42" t="s">
        <v>4256</v>
      </c>
      <c r="D187" s="42" t="s">
        <v>4257</v>
      </c>
      <c r="E187" s="43">
        <v>3.86</v>
      </c>
      <c r="F187" s="42" t="s">
        <v>4258</v>
      </c>
      <c r="G187" s="42" t="s">
        <v>630</v>
      </c>
      <c r="H187" s="31">
        <v>2023</v>
      </c>
    </row>
    <row r="188" spans="1:8" x14ac:dyDescent="0.25">
      <c r="A188" s="42" t="s">
        <v>4246</v>
      </c>
      <c r="B188" s="42" t="s">
        <v>4259</v>
      </c>
      <c r="C188" s="42" t="s">
        <v>4260</v>
      </c>
      <c r="D188" s="42" t="s">
        <v>4261</v>
      </c>
      <c r="E188" s="43">
        <v>0.86</v>
      </c>
      <c r="F188" s="42" t="s">
        <v>4262</v>
      </c>
      <c r="G188" s="42" t="s">
        <v>630</v>
      </c>
      <c r="H188" s="31">
        <v>2024</v>
      </c>
    </row>
    <row r="189" spans="1:8" x14ac:dyDescent="0.25">
      <c r="A189" s="42" t="s">
        <v>4246</v>
      </c>
      <c r="B189" s="42" t="s">
        <v>4263</v>
      </c>
      <c r="C189" s="42" t="s">
        <v>4264</v>
      </c>
      <c r="D189" s="42" t="s">
        <v>4265</v>
      </c>
      <c r="E189" s="43">
        <v>8.4</v>
      </c>
      <c r="F189" s="42" t="s">
        <v>4266</v>
      </c>
      <c r="G189" s="42" t="s">
        <v>630</v>
      </c>
      <c r="H189" s="31">
        <v>2025</v>
      </c>
    </row>
    <row r="190" spans="1:8" x14ac:dyDescent="0.25">
      <c r="A190" s="42" t="s">
        <v>4267</v>
      </c>
      <c r="B190" s="42" t="s">
        <v>4268</v>
      </c>
      <c r="C190" s="42" t="s">
        <v>4269</v>
      </c>
      <c r="D190" s="42" t="s">
        <v>4270</v>
      </c>
      <c r="E190" s="43">
        <v>3.36</v>
      </c>
      <c r="F190" s="42" t="s">
        <v>4271</v>
      </c>
      <c r="G190" s="42" t="s">
        <v>630</v>
      </c>
      <c r="H190" s="31">
        <v>2084</v>
      </c>
    </row>
    <row r="191" spans="1:8" x14ac:dyDescent="0.25">
      <c r="A191" s="42" t="s">
        <v>4267</v>
      </c>
      <c r="B191" s="42" t="s">
        <v>4272</v>
      </c>
      <c r="C191" s="42" t="s">
        <v>4273</v>
      </c>
      <c r="D191" s="42" t="s">
        <v>4274</v>
      </c>
      <c r="E191" s="43">
        <v>6.42</v>
      </c>
      <c r="F191" s="42" t="s">
        <v>4275</v>
      </c>
      <c r="G191" s="42" t="s">
        <v>630</v>
      </c>
      <c r="H191" s="31">
        <v>2085</v>
      </c>
    </row>
    <row r="192" spans="1:8" x14ac:dyDescent="0.25">
      <c r="A192" s="42" t="s">
        <v>4267</v>
      </c>
      <c r="B192" s="42" t="s">
        <v>4276</v>
      </c>
      <c r="C192" s="42" t="s">
        <v>4277</v>
      </c>
      <c r="D192" s="42" t="s">
        <v>755</v>
      </c>
      <c r="E192" s="43">
        <v>1.78</v>
      </c>
      <c r="F192" s="42" t="s">
        <v>754</v>
      </c>
      <c r="G192" s="42" t="s">
        <v>630</v>
      </c>
      <c r="H192" s="31">
        <v>2086</v>
      </c>
    </row>
    <row r="193" spans="1:8" x14ac:dyDescent="0.25">
      <c r="A193" s="42" t="s">
        <v>4267</v>
      </c>
      <c r="B193" s="42" t="s">
        <v>4278</v>
      </c>
      <c r="C193" s="42" t="s">
        <v>4279</v>
      </c>
      <c r="D193" s="42" t="s">
        <v>4280</v>
      </c>
      <c r="E193" s="43">
        <v>11.47</v>
      </c>
      <c r="F193" s="42" t="s">
        <v>4281</v>
      </c>
      <c r="G193" s="42" t="s">
        <v>630</v>
      </c>
      <c r="H193" s="31">
        <v>2087</v>
      </c>
    </row>
    <row r="194" spans="1:8" x14ac:dyDescent="0.25">
      <c r="A194" s="42" t="s">
        <v>4267</v>
      </c>
      <c r="B194" s="42" t="s">
        <v>4282</v>
      </c>
      <c r="C194" s="42" t="s">
        <v>4283</v>
      </c>
      <c r="D194" s="42" t="s">
        <v>4284</v>
      </c>
      <c r="E194" s="43">
        <v>17.329999999999998</v>
      </c>
      <c r="F194" s="42" t="s">
        <v>4285</v>
      </c>
      <c r="G194" s="42" t="s">
        <v>630</v>
      </c>
      <c r="H194" s="31">
        <v>2088</v>
      </c>
    </row>
    <row r="195" spans="1:8" x14ac:dyDescent="0.25">
      <c r="A195" s="42" t="s">
        <v>4267</v>
      </c>
      <c r="B195" s="42" t="s">
        <v>4286</v>
      </c>
      <c r="C195" s="42" t="s">
        <v>4287</v>
      </c>
      <c r="D195" s="42" t="s">
        <v>1040</v>
      </c>
      <c r="E195" s="43">
        <v>1.68</v>
      </c>
      <c r="F195" s="42" t="s">
        <v>1039</v>
      </c>
      <c r="G195" s="42" t="s">
        <v>630</v>
      </c>
      <c r="H195" s="31">
        <v>2089</v>
      </c>
    </row>
    <row r="196" spans="1:8" x14ac:dyDescent="0.25">
      <c r="A196" s="42" t="s">
        <v>4267</v>
      </c>
      <c r="B196" s="42" t="s">
        <v>4288</v>
      </c>
      <c r="C196" s="42" t="s">
        <v>4289</v>
      </c>
      <c r="D196" s="42" t="s">
        <v>4290</v>
      </c>
      <c r="E196" s="43">
        <v>50.28</v>
      </c>
      <c r="F196" s="42" t="s">
        <v>4291</v>
      </c>
      <c r="G196" s="42" t="s">
        <v>630</v>
      </c>
      <c r="H196" s="31">
        <v>2090</v>
      </c>
    </row>
    <row r="197" spans="1:8" x14ac:dyDescent="0.25">
      <c r="A197" s="42" t="s">
        <v>4267</v>
      </c>
      <c r="B197" s="42" t="s">
        <v>4292</v>
      </c>
      <c r="C197" s="42" t="s">
        <v>4293</v>
      </c>
      <c r="D197" s="42" t="s">
        <v>1448</v>
      </c>
      <c r="E197" s="43">
        <v>1.98</v>
      </c>
      <c r="F197" s="42" t="s">
        <v>1447</v>
      </c>
      <c r="G197" s="42" t="s">
        <v>630</v>
      </c>
      <c r="H197" s="31">
        <v>2091</v>
      </c>
    </row>
    <row r="198" spans="1:8" x14ac:dyDescent="0.25">
      <c r="A198" s="42" t="s">
        <v>4267</v>
      </c>
      <c r="B198" s="42" t="s">
        <v>4294</v>
      </c>
      <c r="C198" s="42" t="s">
        <v>4295</v>
      </c>
      <c r="D198" s="42" t="s">
        <v>1374</v>
      </c>
      <c r="E198" s="43">
        <v>3.66</v>
      </c>
      <c r="F198" s="42" t="s">
        <v>1373</v>
      </c>
      <c r="G198" s="42" t="s">
        <v>630</v>
      </c>
      <c r="H198" s="31">
        <v>2092</v>
      </c>
    </row>
    <row r="199" spans="1:8" x14ac:dyDescent="0.25">
      <c r="A199" s="42" t="s">
        <v>4267</v>
      </c>
      <c r="B199" s="42" t="s">
        <v>4296</v>
      </c>
      <c r="C199" s="42" t="s">
        <v>4297</v>
      </c>
      <c r="D199" s="42" t="s">
        <v>4298</v>
      </c>
      <c r="E199" s="43">
        <v>5.1100000000000003</v>
      </c>
      <c r="F199" s="42" t="s">
        <v>4299</v>
      </c>
      <c r="G199" s="42" t="s">
        <v>630</v>
      </c>
      <c r="H199" s="31">
        <v>2093</v>
      </c>
    </row>
    <row r="200" spans="1:8" x14ac:dyDescent="0.25">
      <c r="A200" s="42" t="s">
        <v>4267</v>
      </c>
      <c r="B200" s="42" t="s">
        <v>4300</v>
      </c>
      <c r="C200" s="42" t="s">
        <v>4301</v>
      </c>
      <c r="D200" s="42" t="s">
        <v>989</v>
      </c>
      <c r="E200" s="43">
        <v>1.85</v>
      </c>
      <c r="F200" s="42" t="s">
        <v>988</v>
      </c>
      <c r="G200" s="42" t="s">
        <v>630</v>
      </c>
      <c r="H200" s="31">
        <v>2094</v>
      </c>
    </row>
    <row r="201" spans="1:8" x14ac:dyDescent="0.25">
      <c r="A201" s="42" t="s">
        <v>4267</v>
      </c>
      <c r="B201" s="42" t="s">
        <v>4302</v>
      </c>
      <c r="C201" s="42" t="s">
        <v>4303</v>
      </c>
      <c r="D201" s="42" t="s">
        <v>4304</v>
      </c>
      <c r="E201" s="43">
        <v>2.54</v>
      </c>
      <c r="F201" s="42" t="s">
        <v>4305</v>
      </c>
      <c r="G201" s="42" t="s">
        <v>630</v>
      </c>
      <c r="H201" s="31">
        <v>2095</v>
      </c>
    </row>
    <row r="202" spans="1:8" x14ac:dyDescent="0.25">
      <c r="A202" s="42" t="s">
        <v>4267</v>
      </c>
      <c r="B202" s="42" t="s">
        <v>4306</v>
      </c>
      <c r="C202" s="42" t="s">
        <v>4307</v>
      </c>
      <c r="D202" s="42" t="s">
        <v>4308</v>
      </c>
      <c r="E202" s="43">
        <v>1.86</v>
      </c>
      <c r="F202" s="42" t="s">
        <v>4309</v>
      </c>
      <c r="G202" s="42" t="s">
        <v>630</v>
      </c>
      <c r="H202" s="31">
        <v>2096</v>
      </c>
    </row>
    <row r="203" spans="1:8" x14ac:dyDescent="0.25">
      <c r="A203" s="42" t="s">
        <v>4267</v>
      </c>
      <c r="B203" s="42" t="s">
        <v>4310</v>
      </c>
      <c r="C203" s="42" t="s">
        <v>4311</v>
      </c>
      <c r="D203" s="42" t="s">
        <v>4312</v>
      </c>
      <c r="E203" s="43">
        <v>5.82</v>
      </c>
      <c r="F203" s="42" t="s">
        <v>4313</v>
      </c>
      <c r="G203" s="42" t="s">
        <v>630</v>
      </c>
      <c r="H203" s="31">
        <v>2097</v>
      </c>
    </row>
    <row r="204" spans="1:8" x14ac:dyDescent="0.25">
      <c r="A204" s="42" t="s">
        <v>4267</v>
      </c>
      <c r="B204" s="42" t="s">
        <v>3550</v>
      </c>
      <c r="C204" s="42" t="s">
        <v>4314</v>
      </c>
      <c r="D204" s="42" t="s">
        <v>958</v>
      </c>
      <c r="E204" s="43">
        <v>1.94</v>
      </c>
      <c r="F204" s="42" t="s">
        <v>957</v>
      </c>
      <c r="G204" s="42" t="s">
        <v>630</v>
      </c>
      <c r="H204" s="31">
        <v>2098</v>
      </c>
    </row>
    <row r="205" spans="1:8" x14ac:dyDescent="0.25">
      <c r="A205" s="42" t="s">
        <v>4267</v>
      </c>
      <c r="B205" s="42" t="s">
        <v>4315</v>
      </c>
      <c r="C205" s="42" t="s">
        <v>4316</v>
      </c>
      <c r="D205" s="42" t="s">
        <v>4317</v>
      </c>
      <c r="E205" s="43">
        <v>0.65</v>
      </c>
      <c r="F205" s="42" t="s">
        <v>4318</v>
      </c>
      <c r="G205" s="42" t="s">
        <v>630</v>
      </c>
      <c r="H205" s="31">
        <v>2099</v>
      </c>
    </row>
    <row r="206" spans="1:8" x14ac:dyDescent="0.25">
      <c r="A206" s="42" t="s">
        <v>4267</v>
      </c>
      <c r="B206" s="42" t="s">
        <v>4319</v>
      </c>
      <c r="C206" s="42" t="s">
        <v>4320</v>
      </c>
      <c r="D206" s="42" t="s">
        <v>4321</v>
      </c>
      <c r="E206" s="43">
        <v>0.17</v>
      </c>
      <c r="F206" s="42" t="s">
        <v>4318</v>
      </c>
      <c r="G206" s="42" t="s">
        <v>630</v>
      </c>
      <c r="H206" s="31">
        <v>2100</v>
      </c>
    </row>
    <row r="207" spans="1:8" x14ac:dyDescent="0.25">
      <c r="A207" s="42" t="s">
        <v>4267</v>
      </c>
      <c r="B207" s="42" t="s">
        <v>4322</v>
      </c>
      <c r="C207" s="42" t="s">
        <v>4323</v>
      </c>
      <c r="D207" s="42" t="s">
        <v>4324</v>
      </c>
      <c r="E207" s="43">
        <v>3.36</v>
      </c>
      <c r="F207" s="42" t="s">
        <v>4325</v>
      </c>
      <c r="G207" s="42" t="s">
        <v>630</v>
      </c>
      <c r="H207" s="31">
        <v>2101</v>
      </c>
    </row>
    <row r="208" spans="1:8" x14ac:dyDescent="0.25">
      <c r="A208" s="42" t="s">
        <v>4267</v>
      </c>
      <c r="B208" s="42" t="s">
        <v>4326</v>
      </c>
      <c r="C208" s="42" t="s">
        <v>4327</v>
      </c>
      <c r="D208" s="42" t="s">
        <v>4328</v>
      </c>
      <c r="E208" s="43">
        <v>2.13</v>
      </c>
      <c r="F208" s="42" t="s">
        <v>4329</v>
      </c>
      <c r="G208" s="42" t="s">
        <v>630</v>
      </c>
      <c r="H208" s="31">
        <v>2102</v>
      </c>
    </row>
    <row r="209" spans="1:8" x14ac:dyDescent="0.25">
      <c r="A209" s="42" t="s">
        <v>4267</v>
      </c>
      <c r="B209" s="42" t="s">
        <v>4330</v>
      </c>
      <c r="C209" s="42" t="s">
        <v>4331</v>
      </c>
      <c r="D209" s="42" t="s">
        <v>4332</v>
      </c>
      <c r="E209" s="43">
        <v>10.73</v>
      </c>
      <c r="F209" s="42" t="s">
        <v>4333</v>
      </c>
      <c r="G209" s="42" t="s">
        <v>630</v>
      </c>
      <c r="H209" s="31">
        <v>2103</v>
      </c>
    </row>
    <row r="210" spans="1:8" x14ac:dyDescent="0.25">
      <c r="A210" s="42" t="s">
        <v>4267</v>
      </c>
      <c r="B210" s="42" t="s">
        <v>4334</v>
      </c>
      <c r="C210" s="42" t="s">
        <v>4335</v>
      </c>
      <c r="D210" s="42" t="s">
        <v>1405</v>
      </c>
      <c r="E210" s="43">
        <v>4.1900000000000004</v>
      </c>
      <c r="F210" s="42" t="s">
        <v>1404</v>
      </c>
      <c r="G210" s="42" t="s">
        <v>630</v>
      </c>
      <c r="H210" s="31">
        <v>2104</v>
      </c>
    </row>
    <row r="211" spans="1:8" x14ac:dyDescent="0.25">
      <c r="A211" s="42" t="s">
        <v>4267</v>
      </c>
      <c r="B211" s="42" t="s">
        <v>4336</v>
      </c>
      <c r="C211" s="42" t="s">
        <v>4337</v>
      </c>
      <c r="D211" s="42" t="s">
        <v>4338</v>
      </c>
      <c r="E211" s="43">
        <v>7.62</v>
      </c>
      <c r="F211" s="42" t="s">
        <v>4339</v>
      </c>
      <c r="G211" s="42" t="s">
        <v>630</v>
      </c>
      <c r="H211" s="31">
        <v>2105</v>
      </c>
    </row>
    <row r="212" spans="1:8" x14ac:dyDescent="0.25">
      <c r="A212" s="42" t="s">
        <v>4267</v>
      </c>
      <c r="B212" s="42" t="s">
        <v>4340</v>
      </c>
      <c r="C212" s="42" t="s">
        <v>4341</v>
      </c>
      <c r="D212" s="42" t="s">
        <v>4342</v>
      </c>
      <c r="E212" s="43">
        <v>5.3</v>
      </c>
      <c r="F212" s="42" t="s">
        <v>4343</v>
      </c>
      <c r="G212" s="42" t="s">
        <v>630</v>
      </c>
      <c r="H212" s="31">
        <v>2106</v>
      </c>
    </row>
    <row r="213" spans="1:8" x14ac:dyDescent="0.25">
      <c r="A213" s="42" t="s">
        <v>4267</v>
      </c>
      <c r="B213" s="42" t="s">
        <v>4344</v>
      </c>
      <c r="C213" s="42" t="s">
        <v>4345</v>
      </c>
      <c r="D213" s="42" t="s">
        <v>4346</v>
      </c>
      <c r="E213" s="43">
        <v>7</v>
      </c>
      <c r="F213" s="42" t="s">
        <v>4347</v>
      </c>
      <c r="G213" s="42" t="s">
        <v>630</v>
      </c>
      <c r="H213" s="31">
        <v>2107</v>
      </c>
    </row>
    <row r="214" spans="1:8" x14ac:dyDescent="0.25">
      <c r="A214" s="42" t="s">
        <v>4267</v>
      </c>
      <c r="B214" s="42" t="s">
        <v>4348</v>
      </c>
      <c r="C214" s="42" t="s">
        <v>4349</v>
      </c>
      <c r="D214" s="42" t="s">
        <v>4350</v>
      </c>
      <c r="E214" s="43">
        <v>5.7</v>
      </c>
      <c r="F214" s="42" t="s">
        <v>4351</v>
      </c>
      <c r="G214" s="42" t="s">
        <v>630</v>
      </c>
      <c r="H214" s="31">
        <v>2108</v>
      </c>
    </row>
    <row r="215" spans="1:8" x14ac:dyDescent="0.25">
      <c r="A215" s="42" t="s">
        <v>4267</v>
      </c>
      <c r="B215" s="42" t="s">
        <v>4352</v>
      </c>
      <c r="C215" s="42" t="s">
        <v>4353</v>
      </c>
      <c r="D215" s="42" t="s">
        <v>993</v>
      </c>
      <c r="E215" s="43">
        <v>7.86</v>
      </c>
      <c r="F215" s="42" t="s">
        <v>992</v>
      </c>
      <c r="G215" s="42" t="s">
        <v>630</v>
      </c>
      <c r="H215" s="31">
        <v>2109</v>
      </c>
    </row>
    <row r="216" spans="1:8" x14ac:dyDescent="0.25">
      <c r="A216" s="42" t="s">
        <v>4267</v>
      </c>
      <c r="B216" s="42" t="s">
        <v>4354</v>
      </c>
      <c r="C216" s="42" t="s">
        <v>4355</v>
      </c>
      <c r="D216" s="42" t="s">
        <v>4356</v>
      </c>
      <c r="E216" s="43">
        <v>6.09</v>
      </c>
      <c r="F216" s="42" t="s">
        <v>4357</v>
      </c>
      <c r="G216" s="42" t="s">
        <v>630</v>
      </c>
      <c r="H216" s="31">
        <v>2110</v>
      </c>
    </row>
    <row r="217" spans="1:8" x14ac:dyDescent="0.25">
      <c r="A217" s="42" t="s">
        <v>4267</v>
      </c>
      <c r="B217" s="42" t="s">
        <v>4358</v>
      </c>
      <c r="C217" s="42" t="s">
        <v>4359</v>
      </c>
      <c r="D217" s="42" t="s">
        <v>4360</v>
      </c>
      <c r="E217" s="43">
        <v>5.64</v>
      </c>
      <c r="F217" s="42" t="s">
        <v>4361</v>
      </c>
      <c r="G217" s="42" t="s">
        <v>630</v>
      </c>
      <c r="H217" s="31">
        <v>2111</v>
      </c>
    </row>
    <row r="218" spans="1:8" x14ac:dyDescent="0.25">
      <c r="A218" s="42" t="s">
        <v>4267</v>
      </c>
      <c r="B218" s="42" t="s">
        <v>4362</v>
      </c>
      <c r="C218" s="42" t="s">
        <v>4363</v>
      </c>
      <c r="D218" s="42" t="s">
        <v>4364</v>
      </c>
      <c r="E218" s="43">
        <v>2.16</v>
      </c>
      <c r="F218" s="42" t="s">
        <v>4365</v>
      </c>
      <c r="G218" s="42" t="s">
        <v>630</v>
      </c>
      <c r="H218" s="31">
        <v>2112</v>
      </c>
    </row>
    <row r="219" spans="1:8" x14ac:dyDescent="0.25">
      <c r="A219" s="42" t="s">
        <v>4267</v>
      </c>
      <c r="B219" s="42" t="s">
        <v>4366</v>
      </c>
      <c r="C219" s="42" t="s">
        <v>4367</v>
      </c>
      <c r="D219" s="42" t="s">
        <v>4368</v>
      </c>
      <c r="E219" s="43">
        <v>5.87</v>
      </c>
      <c r="F219" s="42" t="s">
        <v>4369</v>
      </c>
      <c r="G219" s="42" t="s">
        <v>630</v>
      </c>
      <c r="H219" s="31">
        <v>2113</v>
      </c>
    </row>
    <row r="220" spans="1:8" x14ac:dyDescent="0.25">
      <c r="A220" s="42" t="s">
        <v>4370</v>
      </c>
      <c r="B220" s="42" t="s">
        <v>4371</v>
      </c>
      <c r="C220" s="42" t="s">
        <v>4372</v>
      </c>
      <c r="D220" s="42" t="s">
        <v>4373</v>
      </c>
      <c r="E220" s="43">
        <v>7.89</v>
      </c>
      <c r="F220" s="42" t="s">
        <v>4374</v>
      </c>
      <c r="G220" s="42" t="s">
        <v>630</v>
      </c>
      <c r="H220" s="31">
        <v>2151</v>
      </c>
    </row>
    <row r="221" spans="1:8" x14ac:dyDescent="0.25">
      <c r="A221" s="42" t="s">
        <v>4370</v>
      </c>
      <c r="B221" s="42" t="s">
        <v>4375</v>
      </c>
      <c r="C221" s="42" t="s">
        <v>4376</v>
      </c>
      <c r="D221" s="42" t="s">
        <v>776</v>
      </c>
      <c r="E221" s="43">
        <v>3.55</v>
      </c>
      <c r="F221" s="42" t="s">
        <v>775</v>
      </c>
      <c r="G221" s="42" t="s">
        <v>630</v>
      </c>
      <c r="H221" s="31">
        <v>2152</v>
      </c>
    </row>
    <row r="222" spans="1:8" x14ac:dyDescent="0.25">
      <c r="A222" s="42" t="s">
        <v>4370</v>
      </c>
      <c r="B222" s="42" t="s">
        <v>4377</v>
      </c>
      <c r="C222" s="42" t="s">
        <v>4378</v>
      </c>
      <c r="D222" s="42" t="s">
        <v>777</v>
      </c>
      <c r="E222" s="43">
        <v>5.92</v>
      </c>
      <c r="F222" s="42" t="s">
        <v>775</v>
      </c>
      <c r="G222" s="42" t="s">
        <v>630</v>
      </c>
      <c r="H222" s="31">
        <v>2153</v>
      </c>
    </row>
    <row r="223" spans="1:8" x14ac:dyDescent="0.25">
      <c r="A223" s="42" t="s">
        <v>4370</v>
      </c>
      <c r="B223" s="42" t="s">
        <v>4379</v>
      </c>
      <c r="C223" s="42" t="s">
        <v>4380</v>
      </c>
      <c r="D223" s="42" t="s">
        <v>4381</v>
      </c>
      <c r="E223" s="43">
        <v>8.26</v>
      </c>
      <c r="F223" s="42" t="s">
        <v>4382</v>
      </c>
      <c r="G223" s="42" t="s">
        <v>630</v>
      </c>
      <c r="H223" s="31">
        <v>2154</v>
      </c>
    </row>
    <row r="224" spans="1:8" x14ac:dyDescent="0.25">
      <c r="A224" s="42" t="s">
        <v>4370</v>
      </c>
      <c r="B224" s="42" t="s">
        <v>4383</v>
      </c>
      <c r="C224" s="42" t="s">
        <v>4384</v>
      </c>
      <c r="D224" s="42" t="s">
        <v>4385</v>
      </c>
      <c r="E224" s="43">
        <v>6.49</v>
      </c>
      <c r="F224" s="42" t="s">
        <v>4386</v>
      </c>
      <c r="G224" s="42" t="s">
        <v>630</v>
      </c>
      <c r="H224" s="31">
        <v>2155</v>
      </c>
    </row>
    <row r="225" spans="1:8" x14ac:dyDescent="0.25">
      <c r="A225" s="42" t="s">
        <v>4370</v>
      </c>
      <c r="B225" s="42" t="s">
        <v>4387</v>
      </c>
      <c r="C225" s="42" t="s">
        <v>4388</v>
      </c>
      <c r="D225" s="42" t="s">
        <v>1162</v>
      </c>
      <c r="E225" s="43">
        <v>1.94</v>
      </c>
      <c r="F225" s="42" t="s">
        <v>1161</v>
      </c>
      <c r="G225" s="42" t="s">
        <v>630</v>
      </c>
      <c r="H225" s="31" t="s">
        <v>4389</v>
      </c>
    </row>
    <row r="226" spans="1:8" x14ac:dyDescent="0.25">
      <c r="A226" s="42" t="s">
        <v>4370</v>
      </c>
      <c r="B226" s="42" t="s">
        <v>4390</v>
      </c>
      <c r="C226" s="42" t="s">
        <v>4391</v>
      </c>
      <c r="D226" s="42" t="s">
        <v>4392</v>
      </c>
      <c r="E226" s="43">
        <v>7.38</v>
      </c>
      <c r="F226" s="42" t="s">
        <v>4393</v>
      </c>
      <c r="G226" s="42" t="s">
        <v>630</v>
      </c>
      <c r="H226" s="31">
        <v>2156</v>
      </c>
    </row>
    <row r="227" spans="1:8" x14ac:dyDescent="0.25">
      <c r="A227" s="42" t="s">
        <v>4370</v>
      </c>
      <c r="B227" s="42" t="s">
        <v>4394</v>
      </c>
      <c r="C227" s="42" t="s">
        <v>4395</v>
      </c>
      <c r="D227" s="42" t="s">
        <v>4396</v>
      </c>
      <c r="E227" s="43">
        <v>5.04</v>
      </c>
      <c r="F227" s="42" t="s">
        <v>4397</v>
      </c>
      <c r="G227" s="42" t="s">
        <v>630</v>
      </c>
      <c r="H227" s="31">
        <v>2157</v>
      </c>
    </row>
    <row r="228" spans="1:8" x14ac:dyDescent="0.25">
      <c r="A228" s="42" t="s">
        <v>4370</v>
      </c>
      <c r="B228" s="42" t="s">
        <v>4398</v>
      </c>
      <c r="C228" s="42" t="s">
        <v>4399</v>
      </c>
      <c r="D228" s="42" t="s">
        <v>4400</v>
      </c>
      <c r="E228" s="43">
        <v>14.84</v>
      </c>
      <c r="F228" s="42" t="s">
        <v>4401</v>
      </c>
      <c r="G228" s="42" t="s">
        <v>630</v>
      </c>
      <c r="H228" s="31">
        <v>2158</v>
      </c>
    </row>
    <row r="229" spans="1:8" x14ac:dyDescent="0.25">
      <c r="A229" s="42" t="s">
        <v>4370</v>
      </c>
      <c r="B229" s="42" t="s">
        <v>4402</v>
      </c>
      <c r="C229" s="42" t="s">
        <v>4403</v>
      </c>
      <c r="D229" s="42" t="s">
        <v>1231</v>
      </c>
      <c r="E229" s="43">
        <v>2.21</v>
      </c>
      <c r="F229" s="42" t="s">
        <v>1230</v>
      </c>
      <c r="G229" s="42" t="s">
        <v>630</v>
      </c>
      <c r="H229" s="31">
        <v>2159</v>
      </c>
    </row>
    <row r="230" spans="1:8" x14ac:dyDescent="0.25">
      <c r="A230" s="42" t="s">
        <v>4370</v>
      </c>
      <c r="B230" s="42" t="s">
        <v>4404</v>
      </c>
      <c r="C230" s="42" t="s">
        <v>4405</v>
      </c>
      <c r="D230" s="42" t="s">
        <v>871</v>
      </c>
      <c r="E230" s="43">
        <v>1.87</v>
      </c>
      <c r="F230" s="42" t="s">
        <v>870</v>
      </c>
      <c r="G230" s="42" t="s">
        <v>630</v>
      </c>
      <c r="H230" s="31">
        <v>2160</v>
      </c>
    </row>
    <row r="231" spans="1:8" x14ac:dyDescent="0.25">
      <c r="A231" s="42" t="s">
        <v>4370</v>
      </c>
      <c r="B231" s="42" t="s">
        <v>4406</v>
      </c>
      <c r="C231" s="42" t="s">
        <v>4407</v>
      </c>
      <c r="D231" s="42" t="s">
        <v>4408</v>
      </c>
      <c r="E231" s="43">
        <v>11.22</v>
      </c>
      <c r="F231" s="42" t="s">
        <v>4409</v>
      </c>
      <c r="G231" s="42" t="s">
        <v>630</v>
      </c>
      <c r="H231" s="31">
        <v>2161</v>
      </c>
    </row>
    <row r="232" spans="1:8" x14ac:dyDescent="0.25">
      <c r="A232" s="42" t="s">
        <v>4370</v>
      </c>
      <c r="B232" s="42" t="s">
        <v>4410</v>
      </c>
      <c r="C232" s="42" t="s">
        <v>4411</v>
      </c>
      <c r="D232" s="42" t="s">
        <v>4412</v>
      </c>
      <c r="E232" s="43">
        <v>9.99</v>
      </c>
      <c r="F232" s="42" t="s">
        <v>4413</v>
      </c>
      <c r="G232" s="42" t="s">
        <v>630</v>
      </c>
      <c r="H232" s="31">
        <v>2162</v>
      </c>
    </row>
    <row r="233" spans="1:8" x14ac:dyDescent="0.25">
      <c r="A233" s="42" t="s">
        <v>4370</v>
      </c>
      <c r="B233" s="42" t="s">
        <v>4414</v>
      </c>
      <c r="C233" s="42" t="s">
        <v>4415</v>
      </c>
      <c r="D233" s="42" t="s">
        <v>4416</v>
      </c>
      <c r="E233" s="43">
        <v>15.3</v>
      </c>
      <c r="F233" s="42" t="s">
        <v>4417</v>
      </c>
      <c r="G233" s="42" t="s">
        <v>630</v>
      </c>
      <c r="H233" s="31">
        <v>2163</v>
      </c>
    </row>
    <row r="234" spans="1:8" x14ac:dyDescent="0.25">
      <c r="A234" s="42" t="s">
        <v>4370</v>
      </c>
      <c r="B234" s="42" t="s">
        <v>4418</v>
      </c>
      <c r="C234" s="42" t="s">
        <v>4419</v>
      </c>
      <c r="D234" s="42" t="s">
        <v>1465</v>
      </c>
      <c r="E234" s="43">
        <v>1.8</v>
      </c>
      <c r="F234" s="42" t="s">
        <v>1464</v>
      </c>
      <c r="G234" s="42" t="s">
        <v>630</v>
      </c>
      <c r="H234" s="31">
        <v>2164</v>
      </c>
    </row>
    <row r="235" spans="1:8" x14ac:dyDescent="0.25">
      <c r="A235" s="42" t="s">
        <v>4420</v>
      </c>
      <c r="B235" s="42" t="s">
        <v>4421</v>
      </c>
      <c r="C235" s="42" t="s">
        <v>4422</v>
      </c>
      <c r="D235" s="42" t="s">
        <v>1210</v>
      </c>
      <c r="E235" s="43">
        <v>10.65</v>
      </c>
      <c r="F235" s="42" t="s">
        <v>1209</v>
      </c>
      <c r="G235" s="42" t="s">
        <v>630</v>
      </c>
      <c r="H235" s="31">
        <v>2189</v>
      </c>
    </row>
    <row r="236" spans="1:8" x14ac:dyDescent="0.25">
      <c r="A236" s="42" t="s">
        <v>4420</v>
      </c>
      <c r="B236" s="42" t="s">
        <v>4423</v>
      </c>
      <c r="C236" s="42" t="s">
        <v>4424</v>
      </c>
      <c r="D236" s="42" t="s">
        <v>1432</v>
      </c>
      <c r="E236" s="43">
        <v>8.3800000000000008</v>
      </c>
      <c r="F236" s="42" t="s">
        <v>1431</v>
      </c>
      <c r="G236" s="42" t="s">
        <v>630</v>
      </c>
      <c r="H236" s="31">
        <v>2190</v>
      </c>
    </row>
    <row r="237" spans="1:8" x14ac:dyDescent="0.25">
      <c r="A237" s="42" t="s">
        <v>4420</v>
      </c>
      <c r="B237" s="42" t="s">
        <v>4425</v>
      </c>
      <c r="C237" s="42" t="s">
        <v>4426</v>
      </c>
      <c r="D237" s="42" t="s">
        <v>4427</v>
      </c>
      <c r="E237" s="43">
        <v>4</v>
      </c>
      <c r="F237" s="42" t="s">
        <v>4428</v>
      </c>
      <c r="G237" s="42" t="s">
        <v>630</v>
      </c>
      <c r="H237" s="31">
        <v>2191</v>
      </c>
    </row>
    <row r="238" spans="1:8" x14ac:dyDescent="0.25">
      <c r="A238" s="42" t="s">
        <v>4420</v>
      </c>
      <c r="B238" s="42" t="s">
        <v>4429</v>
      </c>
      <c r="C238" s="42" t="s">
        <v>4430</v>
      </c>
      <c r="D238" s="42" t="s">
        <v>4431</v>
      </c>
      <c r="E238" s="43">
        <v>1.68</v>
      </c>
      <c r="F238" s="42" t="s">
        <v>4432</v>
      </c>
      <c r="G238" s="42" t="s">
        <v>630</v>
      </c>
      <c r="H238" s="31">
        <v>2192</v>
      </c>
    </row>
    <row r="239" spans="1:8" x14ac:dyDescent="0.25">
      <c r="A239" s="42" t="s">
        <v>4420</v>
      </c>
      <c r="B239" s="42" t="s">
        <v>4433</v>
      </c>
      <c r="C239" s="42" t="s">
        <v>4434</v>
      </c>
      <c r="D239" s="42" t="s">
        <v>926</v>
      </c>
      <c r="E239" s="43">
        <v>3.83</v>
      </c>
      <c r="F239" s="42" t="s">
        <v>925</v>
      </c>
      <c r="G239" s="42" t="s">
        <v>630</v>
      </c>
      <c r="H239" s="31">
        <v>2193</v>
      </c>
    </row>
    <row r="240" spans="1:8" x14ac:dyDescent="0.25">
      <c r="A240" s="42" t="s">
        <v>4420</v>
      </c>
      <c r="B240" s="42" t="s">
        <v>4435</v>
      </c>
      <c r="C240" s="42" t="s">
        <v>4436</v>
      </c>
      <c r="D240" s="42" t="s">
        <v>4437</v>
      </c>
      <c r="E240" s="43">
        <v>20.14</v>
      </c>
      <c r="F240" s="42" t="s">
        <v>4438</v>
      </c>
      <c r="G240" s="42" t="s">
        <v>630</v>
      </c>
      <c r="H240" s="31">
        <v>2194</v>
      </c>
    </row>
    <row r="241" spans="1:8" x14ac:dyDescent="0.25">
      <c r="A241" s="42" t="s">
        <v>4420</v>
      </c>
      <c r="B241" s="42" t="s">
        <v>4439</v>
      </c>
      <c r="C241" s="42" t="s">
        <v>4440</v>
      </c>
      <c r="D241" s="42" t="s">
        <v>817</v>
      </c>
      <c r="E241" s="43">
        <v>2.2999999999999998</v>
      </c>
      <c r="F241" s="42" t="s">
        <v>816</v>
      </c>
      <c r="G241" s="42" t="s">
        <v>630</v>
      </c>
      <c r="H241" s="31">
        <v>2195</v>
      </c>
    </row>
    <row r="242" spans="1:8" x14ac:dyDescent="0.25">
      <c r="A242" s="42" t="s">
        <v>4420</v>
      </c>
      <c r="B242" s="42" t="s">
        <v>4441</v>
      </c>
      <c r="C242" s="42" t="s">
        <v>4442</v>
      </c>
      <c r="D242" s="42" t="s">
        <v>4443</v>
      </c>
      <c r="E242" s="43">
        <v>3.36</v>
      </c>
      <c r="F242" s="42" t="s">
        <v>4444</v>
      </c>
      <c r="G242" s="42" t="s">
        <v>630</v>
      </c>
      <c r="H242" s="31">
        <v>2196</v>
      </c>
    </row>
    <row r="243" spans="1:8" x14ac:dyDescent="0.25">
      <c r="A243" s="42" t="s">
        <v>4420</v>
      </c>
      <c r="B243" s="42" t="s">
        <v>4445</v>
      </c>
      <c r="C243" s="42" t="s">
        <v>4446</v>
      </c>
      <c r="D243" s="42" t="s">
        <v>1174</v>
      </c>
      <c r="E243" s="43">
        <v>1.68</v>
      </c>
      <c r="F243" s="42" t="s">
        <v>1173</v>
      </c>
      <c r="G243" s="42" t="s">
        <v>630</v>
      </c>
      <c r="H243" s="31">
        <v>2197</v>
      </c>
    </row>
    <row r="244" spans="1:8" x14ac:dyDescent="0.25">
      <c r="A244" s="42" t="s">
        <v>4420</v>
      </c>
      <c r="B244" s="42" t="s">
        <v>4447</v>
      </c>
      <c r="C244" s="42" t="s">
        <v>4448</v>
      </c>
      <c r="D244" s="42" t="s">
        <v>4449</v>
      </c>
      <c r="E244" s="43">
        <v>3.45</v>
      </c>
      <c r="F244" s="42" t="s">
        <v>4450</v>
      </c>
      <c r="G244" s="42" t="s">
        <v>630</v>
      </c>
      <c r="H244" s="31">
        <v>2198</v>
      </c>
    </row>
    <row r="245" spans="1:8" x14ac:dyDescent="0.25">
      <c r="A245" s="42" t="s">
        <v>4420</v>
      </c>
      <c r="B245" s="42" t="s">
        <v>4451</v>
      </c>
      <c r="C245" s="42" t="s">
        <v>4452</v>
      </c>
      <c r="D245" s="42" t="s">
        <v>1335</v>
      </c>
      <c r="E245" s="43">
        <v>1.76</v>
      </c>
      <c r="F245" s="42" t="s">
        <v>1334</v>
      </c>
      <c r="G245" s="42" t="s">
        <v>630</v>
      </c>
      <c r="H245" s="31">
        <v>2206</v>
      </c>
    </row>
    <row r="246" spans="1:8" x14ac:dyDescent="0.25">
      <c r="A246" s="42" t="s">
        <v>4420</v>
      </c>
      <c r="B246" s="42" t="s">
        <v>4453</v>
      </c>
      <c r="C246" s="42" t="s">
        <v>4454</v>
      </c>
      <c r="D246" s="42" t="s">
        <v>4455</v>
      </c>
      <c r="E246" s="43">
        <v>24.6</v>
      </c>
      <c r="F246" s="42" t="s">
        <v>4456</v>
      </c>
      <c r="G246" s="42" t="s">
        <v>630</v>
      </c>
      <c r="H246" s="31">
        <v>2207</v>
      </c>
    </row>
    <row r="247" spans="1:8" x14ac:dyDescent="0.25">
      <c r="A247" s="42" t="s">
        <v>4457</v>
      </c>
      <c r="B247" s="42" t="s">
        <v>4458</v>
      </c>
      <c r="C247" s="42" t="s">
        <v>4459</v>
      </c>
      <c r="D247" s="42" t="s">
        <v>4460</v>
      </c>
      <c r="E247" s="43">
        <v>4.09</v>
      </c>
      <c r="F247" s="42" t="s">
        <v>4461</v>
      </c>
      <c r="G247" s="42" t="s">
        <v>630</v>
      </c>
      <c r="H247" s="31">
        <v>2234</v>
      </c>
    </row>
    <row r="248" spans="1:8" x14ac:dyDescent="0.25">
      <c r="A248" s="42" t="s">
        <v>4457</v>
      </c>
      <c r="B248" s="42" t="s">
        <v>4462</v>
      </c>
      <c r="C248" s="42" t="s">
        <v>4463</v>
      </c>
      <c r="D248" s="42" t="s">
        <v>4464</v>
      </c>
      <c r="E248" s="43">
        <v>4.07</v>
      </c>
      <c r="F248" s="42" t="s">
        <v>4465</v>
      </c>
      <c r="G248" s="42" t="s">
        <v>630</v>
      </c>
      <c r="H248" s="31">
        <v>2235</v>
      </c>
    </row>
    <row r="249" spans="1:8" x14ac:dyDescent="0.25">
      <c r="A249" s="42" t="s">
        <v>4457</v>
      </c>
      <c r="B249" s="42" t="s">
        <v>4466</v>
      </c>
      <c r="C249" s="42" t="s">
        <v>4467</v>
      </c>
      <c r="D249" s="42" t="s">
        <v>4468</v>
      </c>
      <c r="E249" s="43">
        <v>4.59</v>
      </c>
      <c r="F249" s="42" t="s">
        <v>4469</v>
      </c>
      <c r="G249" s="42" t="s">
        <v>630</v>
      </c>
      <c r="H249" s="31">
        <v>2236</v>
      </c>
    </row>
    <row r="250" spans="1:8" x14ac:dyDescent="0.25">
      <c r="A250" s="42" t="s">
        <v>4457</v>
      </c>
      <c r="B250" s="42" t="s">
        <v>4470</v>
      </c>
      <c r="C250" s="42" t="s">
        <v>4471</v>
      </c>
      <c r="D250" s="42" t="s">
        <v>4472</v>
      </c>
      <c r="E250" s="43">
        <v>5.07</v>
      </c>
      <c r="F250" s="42" t="s">
        <v>4473</v>
      </c>
      <c r="G250" s="42" t="s">
        <v>630</v>
      </c>
      <c r="H250" s="31">
        <v>2237</v>
      </c>
    </row>
    <row r="251" spans="1:8" x14ac:dyDescent="0.25">
      <c r="A251" s="42" t="s">
        <v>4457</v>
      </c>
      <c r="B251" s="42" t="s">
        <v>4474</v>
      </c>
      <c r="C251" s="42" t="s">
        <v>4475</v>
      </c>
      <c r="D251" s="42" t="s">
        <v>4476</v>
      </c>
      <c r="E251" s="43">
        <v>28.69</v>
      </c>
      <c r="F251" s="42" t="s">
        <v>4477</v>
      </c>
      <c r="G251" s="42" t="s">
        <v>630</v>
      </c>
      <c r="H251" s="31">
        <v>2238</v>
      </c>
    </row>
    <row r="252" spans="1:8" x14ac:dyDescent="0.25">
      <c r="A252" s="42" t="s">
        <v>4457</v>
      </c>
      <c r="B252" s="42" t="s">
        <v>4478</v>
      </c>
      <c r="C252" s="42" t="s">
        <v>4479</v>
      </c>
      <c r="D252" s="42" t="s">
        <v>960</v>
      </c>
      <c r="E252" s="43">
        <v>8.3800000000000008</v>
      </c>
      <c r="F252" s="42" t="s">
        <v>959</v>
      </c>
      <c r="G252" s="42" t="s">
        <v>630</v>
      </c>
      <c r="H252" s="31">
        <v>2239</v>
      </c>
    </row>
    <row r="253" spans="1:8" x14ac:dyDescent="0.25">
      <c r="A253" s="42" t="s">
        <v>4457</v>
      </c>
      <c r="B253" s="42" t="s">
        <v>4480</v>
      </c>
      <c r="C253" s="42" t="s">
        <v>4481</v>
      </c>
      <c r="D253" s="42" t="s">
        <v>760</v>
      </c>
      <c r="E253" s="43">
        <v>3.42</v>
      </c>
      <c r="F253" s="42" t="s">
        <v>759</v>
      </c>
      <c r="G253" s="42" t="s">
        <v>630</v>
      </c>
      <c r="H253" s="31">
        <v>2240</v>
      </c>
    </row>
    <row r="254" spans="1:8" x14ac:dyDescent="0.25">
      <c r="A254" s="42" t="s">
        <v>4457</v>
      </c>
      <c r="B254" s="42" t="s">
        <v>3063</v>
      </c>
      <c r="C254" s="42" t="s">
        <v>4482</v>
      </c>
      <c r="D254" s="42" t="s">
        <v>4483</v>
      </c>
      <c r="E254" s="43">
        <v>4.1900000000000004</v>
      </c>
      <c r="F254" s="42" t="s">
        <v>4484</v>
      </c>
      <c r="G254" s="42" t="s">
        <v>630</v>
      </c>
      <c r="H254" s="31">
        <v>2241</v>
      </c>
    </row>
    <row r="255" spans="1:8" x14ac:dyDescent="0.25">
      <c r="A255" s="42" t="s">
        <v>4457</v>
      </c>
      <c r="B255" s="42" t="s">
        <v>4485</v>
      </c>
      <c r="C255" s="42" t="s">
        <v>4486</v>
      </c>
      <c r="D255" s="42" t="s">
        <v>4487</v>
      </c>
      <c r="E255" s="43">
        <v>1.85</v>
      </c>
      <c r="F255" s="42" t="s">
        <v>4488</v>
      </c>
      <c r="G255" s="42" t="s">
        <v>630</v>
      </c>
      <c r="H255" s="31">
        <v>2242</v>
      </c>
    </row>
    <row r="256" spans="1:8" x14ac:dyDescent="0.25">
      <c r="A256" s="42" t="s">
        <v>4457</v>
      </c>
      <c r="B256" s="42" t="s">
        <v>4489</v>
      </c>
      <c r="C256" s="42" t="s">
        <v>4490</v>
      </c>
      <c r="D256" s="42" t="s">
        <v>4491</v>
      </c>
      <c r="E256" s="43">
        <v>3.36</v>
      </c>
      <c r="F256" s="42" t="s">
        <v>4492</v>
      </c>
      <c r="G256" s="42" t="s">
        <v>630</v>
      </c>
      <c r="H256" s="31">
        <v>2243</v>
      </c>
    </row>
    <row r="257" spans="1:8" x14ac:dyDescent="0.25">
      <c r="A257" s="42" t="s">
        <v>4457</v>
      </c>
      <c r="B257" s="42" t="s">
        <v>4493</v>
      </c>
      <c r="C257" s="42" t="s">
        <v>4494</v>
      </c>
      <c r="D257" s="42" t="s">
        <v>4495</v>
      </c>
      <c r="E257" s="43">
        <v>0.19</v>
      </c>
      <c r="F257" s="42" t="s">
        <v>4496</v>
      </c>
      <c r="G257" s="42" t="s">
        <v>630</v>
      </c>
      <c r="H257" s="31">
        <v>2244</v>
      </c>
    </row>
    <row r="258" spans="1:8" x14ac:dyDescent="0.25">
      <c r="A258" s="42"/>
      <c r="B258" s="42"/>
      <c r="C258" s="42"/>
      <c r="D258" s="45" t="s">
        <v>3567</v>
      </c>
      <c r="E258" s="46">
        <f>SUM(E159:E257)</f>
        <v>688.1800000000004</v>
      </c>
      <c r="F258" s="42"/>
      <c r="G258" s="42"/>
      <c r="H258" s="31"/>
    </row>
    <row r="259" spans="1:8" ht="38.25" x14ac:dyDescent="0.25">
      <c r="A259" s="42"/>
      <c r="B259" s="42"/>
      <c r="C259" s="42"/>
      <c r="D259" s="40" t="s">
        <v>3728</v>
      </c>
      <c r="E259" s="46">
        <v>80.760000000000005</v>
      </c>
      <c r="F259" s="42"/>
      <c r="G259" s="42"/>
      <c r="H259" s="31"/>
    </row>
    <row r="260" spans="1:8" x14ac:dyDescent="0.25">
      <c r="A260" s="42"/>
      <c r="B260" s="42"/>
      <c r="C260" s="42"/>
      <c r="D260" s="40"/>
      <c r="E260" s="46">
        <f>+E258-E259</f>
        <v>607.42000000000041</v>
      </c>
      <c r="F260" s="42"/>
      <c r="G260" s="42"/>
      <c r="H260" s="31"/>
    </row>
    <row r="261" spans="1:8" x14ac:dyDescent="0.25">
      <c r="A261" s="42"/>
      <c r="B261" s="42"/>
      <c r="C261" s="42"/>
      <c r="D261" s="40"/>
      <c r="E261" s="43"/>
      <c r="F261" s="42"/>
      <c r="G261" s="42"/>
      <c r="H261" s="31"/>
    </row>
    <row r="262" spans="1:8" x14ac:dyDescent="0.25">
      <c r="A262" s="42" t="s">
        <v>4497</v>
      </c>
      <c r="B262" s="42" t="s">
        <v>4498</v>
      </c>
      <c r="C262" s="42" t="s">
        <v>4499</v>
      </c>
      <c r="D262" s="42" t="s">
        <v>4500</v>
      </c>
      <c r="E262" s="43">
        <v>5.17</v>
      </c>
      <c r="F262" s="42" t="s">
        <v>4501</v>
      </c>
      <c r="G262" s="42" t="s">
        <v>630</v>
      </c>
      <c r="H262" s="31">
        <v>2261</v>
      </c>
    </row>
    <row r="263" spans="1:8" x14ac:dyDescent="0.25">
      <c r="A263" s="42" t="s">
        <v>4497</v>
      </c>
      <c r="B263" s="42" t="s">
        <v>4502</v>
      </c>
      <c r="C263" s="42" t="s">
        <v>4503</v>
      </c>
      <c r="D263" s="42" t="s">
        <v>802</v>
      </c>
      <c r="E263" s="43">
        <v>1.79</v>
      </c>
      <c r="F263" s="42" t="s">
        <v>801</v>
      </c>
      <c r="G263" s="42" t="s">
        <v>630</v>
      </c>
      <c r="H263" s="31">
        <v>2262</v>
      </c>
    </row>
    <row r="264" spans="1:8" x14ac:dyDescent="0.25">
      <c r="A264" s="42" t="s">
        <v>4497</v>
      </c>
      <c r="B264" s="42" t="s">
        <v>4504</v>
      </c>
      <c r="C264" s="42" t="s">
        <v>4505</v>
      </c>
      <c r="D264" s="42" t="s">
        <v>830</v>
      </c>
      <c r="E264" s="43">
        <v>3.01</v>
      </c>
      <c r="F264" s="42" t="s">
        <v>829</v>
      </c>
      <c r="G264" s="42" t="s">
        <v>630</v>
      </c>
      <c r="H264" s="31">
        <v>2263</v>
      </c>
    </row>
    <row r="265" spans="1:8" x14ac:dyDescent="0.25">
      <c r="A265" s="42" t="s">
        <v>4497</v>
      </c>
      <c r="B265" s="42" t="s">
        <v>4506</v>
      </c>
      <c r="C265" s="42" t="s">
        <v>4507</v>
      </c>
      <c r="D265" s="42" t="s">
        <v>794</v>
      </c>
      <c r="E265" s="43">
        <v>1.98</v>
      </c>
      <c r="F265" s="42" t="s">
        <v>793</v>
      </c>
      <c r="G265" s="42" t="s">
        <v>630</v>
      </c>
      <c r="H265" s="31">
        <v>2264</v>
      </c>
    </row>
    <row r="266" spans="1:8" x14ac:dyDescent="0.25">
      <c r="A266" s="42" t="s">
        <v>4497</v>
      </c>
      <c r="B266" s="42" t="s">
        <v>4508</v>
      </c>
      <c r="C266" s="42" t="s">
        <v>4509</v>
      </c>
      <c r="D266" s="42" t="s">
        <v>891</v>
      </c>
      <c r="E266" s="43">
        <v>22.84</v>
      </c>
      <c r="F266" s="42" t="s">
        <v>890</v>
      </c>
      <c r="G266" s="42" t="s">
        <v>630</v>
      </c>
      <c r="H266" s="31">
        <v>2265</v>
      </c>
    </row>
    <row r="267" spans="1:8" x14ac:dyDescent="0.25">
      <c r="A267" s="42" t="s">
        <v>4497</v>
      </c>
      <c r="B267" s="42" t="s">
        <v>4510</v>
      </c>
      <c r="C267" s="42" t="s">
        <v>4511</v>
      </c>
      <c r="D267" s="42" t="s">
        <v>4512</v>
      </c>
      <c r="E267" s="43">
        <v>15.53</v>
      </c>
      <c r="F267" s="42" t="s">
        <v>4513</v>
      </c>
      <c r="G267" s="42" t="s">
        <v>630</v>
      </c>
      <c r="H267" s="31">
        <v>2266</v>
      </c>
    </row>
    <row r="268" spans="1:8" x14ac:dyDescent="0.25">
      <c r="A268" s="42" t="s">
        <v>4497</v>
      </c>
      <c r="B268" s="42" t="s">
        <v>4514</v>
      </c>
      <c r="C268" s="42" t="s">
        <v>4515</v>
      </c>
      <c r="D268" s="42" t="s">
        <v>4516</v>
      </c>
      <c r="E268" s="43">
        <v>8.49</v>
      </c>
      <c r="F268" s="42" t="s">
        <v>4517</v>
      </c>
      <c r="G268" s="42" t="s">
        <v>630</v>
      </c>
      <c r="H268" s="31">
        <v>2267</v>
      </c>
    </row>
    <row r="269" spans="1:8" x14ac:dyDescent="0.25">
      <c r="A269" s="42" t="s">
        <v>4497</v>
      </c>
      <c r="B269" s="42" t="s">
        <v>4518</v>
      </c>
      <c r="C269" s="42" t="s">
        <v>4519</v>
      </c>
      <c r="D269" s="42" t="s">
        <v>4520</v>
      </c>
      <c r="E269" s="43">
        <v>1.92</v>
      </c>
      <c r="F269" s="42" t="s">
        <v>4521</v>
      </c>
      <c r="G269" s="42" t="s">
        <v>630</v>
      </c>
      <c r="H269" s="31">
        <v>2268</v>
      </c>
    </row>
    <row r="270" spans="1:8" x14ac:dyDescent="0.25">
      <c r="A270" s="42" t="s">
        <v>4497</v>
      </c>
      <c r="B270" s="42" t="s">
        <v>4522</v>
      </c>
      <c r="C270" s="42" t="s">
        <v>4523</v>
      </c>
      <c r="D270" s="42" t="s">
        <v>4524</v>
      </c>
      <c r="E270" s="43">
        <v>2.64</v>
      </c>
      <c r="F270" s="42" t="s">
        <v>4525</v>
      </c>
      <c r="G270" s="42" t="s">
        <v>630</v>
      </c>
      <c r="H270" s="31">
        <v>2269</v>
      </c>
    </row>
    <row r="271" spans="1:8" x14ac:dyDescent="0.25">
      <c r="A271" s="42" t="s">
        <v>4526</v>
      </c>
      <c r="B271" s="42" t="s">
        <v>4527</v>
      </c>
      <c r="C271" s="42" t="s">
        <v>4528</v>
      </c>
      <c r="D271" s="42" t="s">
        <v>4529</v>
      </c>
      <c r="E271" s="43">
        <v>6.86</v>
      </c>
      <c r="F271" s="42" t="s">
        <v>4530</v>
      </c>
      <c r="G271" s="42" t="s">
        <v>630</v>
      </c>
      <c r="H271" s="31">
        <v>2282</v>
      </c>
    </row>
    <row r="272" spans="1:8" x14ac:dyDescent="0.25">
      <c r="A272" s="42" t="s">
        <v>4526</v>
      </c>
      <c r="B272" s="42" t="s">
        <v>4531</v>
      </c>
      <c r="C272" s="42" t="s">
        <v>4532</v>
      </c>
      <c r="D272" s="42" t="s">
        <v>798</v>
      </c>
      <c r="E272" s="43">
        <v>2.33</v>
      </c>
      <c r="F272" s="42" t="s">
        <v>797</v>
      </c>
      <c r="G272" s="42" t="s">
        <v>630</v>
      </c>
      <c r="H272" s="31">
        <v>2283</v>
      </c>
    </row>
    <row r="273" spans="1:8" x14ac:dyDescent="0.25">
      <c r="A273" s="42" t="s">
        <v>4526</v>
      </c>
      <c r="B273" s="42" t="s">
        <v>4533</v>
      </c>
      <c r="C273" s="42" t="s">
        <v>4534</v>
      </c>
      <c r="D273" s="42" t="s">
        <v>4535</v>
      </c>
      <c r="E273" s="43">
        <v>44.24</v>
      </c>
      <c r="F273" s="42" t="s">
        <v>4536</v>
      </c>
      <c r="G273" s="42" t="s">
        <v>630</v>
      </c>
      <c r="H273" s="31">
        <v>2284</v>
      </c>
    </row>
    <row r="274" spans="1:8" x14ac:dyDescent="0.25">
      <c r="A274" s="42" t="s">
        <v>4526</v>
      </c>
      <c r="B274" s="42" t="s">
        <v>4537</v>
      </c>
      <c r="C274" s="42" t="s">
        <v>4538</v>
      </c>
      <c r="D274" s="42" t="s">
        <v>4539</v>
      </c>
      <c r="E274" s="43">
        <v>4.5999999999999996</v>
      </c>
      <c r="F274" s="42" t="s">
        <v>4540</v>
      </c>
      <c r="G274" s="42" t="s">
        <v>630</v>
      </c>
      <c r="H274" s="31">
        <v>2285</v>
      </c>
    </row>
    <row r="275" spans="1:8" x14ac:dyDescent="0.25">
      <c r="A275" s="42" t="s">
        <v>4526</v>
      </c>
      <c r="B275" s="42" t="s">
        <v>4541</v>
      </c>
      <c r="C275" s="42" t="s">
        <v>4542</v>
      </c>
      <c r="D275" s="42" t="s">
        <v>4543</v>
      </c>
      <c r="E275" s="43">
        <v>5.0599999999999996</v>
      </c>
      <c r="F275" s="42" t="s">
        <v>4544</v>
      </c>
      <c r="G275" s="42" t="s">
        <v>630</v>
      </c>
      <c r="H275" s="31">
        <v>2286</v>
      </c>
    </row>
    <row r="276" spans="1:8" x14ac:dyDescent="0.25">
      <c r="A276" s="42" t="s">
        <v>4526</v>
      </c>
      <c r="B276" s="42" t="s">
        <v>4545</v>
      </c>
      <c r="C276" s="42" t="s">
        <v>4546</v>
      </c>
      <c r="D276" s="42" t="s">
        <v>1569</v>
      </c>
      <c r="E276" s="43">
        <v>13.24</v>
      </c>
      <c r="F276" s="42" t="s">
        <v>1570</v>
      </c>
      <c r="G276" s="42" t="s">
        <v>630</v>
      </c>
      <c r="H276" s="31">
        <v>2287</v>
      </c>
    </row>
    <row r="277" spans="1:8" x14ac:dyDescent="0.25">
      <c r="A277" s="42" t="s">
        <v>4526</v>
      </c>
      <c r="B277" s="42" t="s">
        <v>4547</v>
      </c>
      <c r="C277" s="42" t="s">
        <v>4548</v>
      </c>
      <c r="D277" s="42" t="s">
        <v>4549</v>
      </c>
      <c r="E277" s="43">
        <v>36.61</v>
      </c>
      <c r="F277" s="42" t="s">
        <v>4550</v>
      </c>
      <c r="G277" s="42" t="s">
        <v>630</v>
      </c>
      <c r="H277" s="31">
        <v>2288</v>
      </c>
    </row>
    <row r="278" spans="1:8" x14ac:dyDescent="0.25">
      <c r="A278" s="42" t="s">
        <v>4526</v>
      </c>
      <c r="B278" s="42" t="s">
        <v>4551</v>
      </c>
      <c r="C278" s="42" t="s">
        <v>4552</v>
      </c>
      <c r="D278" s="42" t="s">
        <v>875</v>
      </c>
      <c r="E278" s="43">
        <v>1.78</v>
      </c>
      <c r="F278" s="42" t="s">
        <v>874</v>
      </c>
      <c r="G278" s="42" t="s">
        <v>630</v>
      </c>
      <c r="H278" s="31">
        <v>2289</v>
      </c>
    </row>
    <row r="279" spans="1:8" x14ac:dyDescent="0.25">
      <c r="A279" s="42" t="s">
        <v>4526</v>
      </c>
      <c r="B279" s="42" t="s">
        <v>4553</v>
      </c>
      <c r="C279" s="42" t="s">
        <v>4554</v>
      </c>
      <c r="D279" s="42" t="s">
        <v>876</v>
      </c>
      <c r="E279" s="43">
        <v>3.21</v>
      </c>
      <c r="F279" s="42" t="s">
        <v>874</v>
      </c>
      <c r="G279" s="42" t="s">
        <v>630</v>
      </c>
      <c r="H279" s="31">
        <v>2290</v>
      </c>
    </row>
    <row r="280" spans="1:8" x14ac:dyDescent="0.25">
      <c r="A280" s="42" t="s">
        <v>4526</v>
      </c>
      <c r="B280" s="42" t="s">
        <v>4555</v>
      </c>
      <c r="C280" s="42" t="s">
        <v>4556</v>
      </c>
      <c r="D280" s="42" t="s">
        <v>4557</v>
      </c>
      <c r="E280" s="43">
        <v>1.88</v>
      </c>
      <c r="F280" s="42" t="s">
        <v>4558</v>
      </c>
      <c r="G280" s="42" t="s">
        <v>630</v>
      </c>
      <c r="H280" s="31">
        <v>2291</v>
      </c>
    </row>
    <row r="281" spans="1:8" x14ac:dyDescent="0.25">
      <c r="A281" s="42" t="s">
        <v>4559</v>
      </c>
      <c r="B281" s="42" t="s">
        <v>4560</v>
      </c>
      <c r="C281" s="42" t="s">
        <v>4561</v>
      </c>
      <c r="D281" s="42" t="s">
        <v>677</v>
      </c>
      <c r="E281" s="43">
        <v>1.68</v>
      </c>
      <c r="F281" s="42" t="s">
        <v>676</v>
      </c>
      <c r="G281" s="42" t="s">
        <v>630</v>
      </c>
      <c r="H281" s="31">
        <v>2292</v>
      </c>
    </row>
    <row r="282" spans="1:8" x14ac:dyDescent="0.25">
      <c r="A282" s="42" t="s">
        <v>4559</v>
      </c>
      <c r="B282" s="42" t="s">
        <v>4562</v>
      </c>
      <c r="C282" s="42" t="s">
        <v>4563</v>
      </c>
      <c r="D282" s="42" t="s">
        <v>4564</v>
      </c>
      <c r="E282" s="43">
        <v>19.98</v>
      </c>
      <c r="F282" s="42" t="s">
        <v>4565</v>
      </c>
      <c r="G282" s="42" t="s">
        <v>630</v>
      </c>
      <c r="H282" s="31">
        <v>2293</v>
      </c>
    </row>
    <row r="283" spans="1:8" x14ac:dyDescent="0.25">
      <c r="A283" s="42" t="s">
        <v>4559</v>
      </c>
      <c r="B283" s="42" t="s">
        <v>4566</v>
      </c>
      <c r="C283" s="42" t="s">
        <v>4567</v>
      </c>
      <c r="D283" s="42" t="s">
        <v>1131</v>
      </c>
      <c r="E283" s="43">
        <v>2.36</v>
      </c>
      <c r="F283" s="42" t="s">
        <v>1130</v>
      </c>
      <c r="G283" s="42" t="s">
        <v>630</v>
      </c>
      <c r="H283" s="31">
        <v>2294</v>
      </c>
    </row>
    <row r="284" spans="1:8" x14ac:dyDescent="0.25">
      <c r="A284" s="42" t="s">
        <v>4559</v>
      </c>
      <c r="B284" s="42" t="s">
        <v>4568</v>
      </c>
      <c r="C284" s="42" t="s">
        <v>4569</v>
      </c>
      <c r="D284" s="42" t="s">
        <v>4570</v>
      </c>
      <c r="E284" s="43">
        <v>42.72</v>
      </c>
      <c r="F284" s="42" t="s">
        <v>4571</v>
      </c>
      <c r="G284" s="42" t="s">
        <v>630</v>
      </c>
      <c r="H284" s="31">
        <v>2295</v>
      </c>
    </row>
    <row r="285" spans="1:8" x14ac:dyDescent="0.25">
      <c r="A285" s="42" t="s">
        <v>4572</v>
      </c>
      <c r="B285" s="42" t="s">
        <v>4573</v>
      </c>
      <c r="C285" s="42" t="s">
        <v>4574</v>
      </c>
      <c r="D285" s="42" t="s">
        <v>4575</v>
      </c>
      <c r="E285" s="43">
        <v>12.6</v>
      </c>
      <c r="F285" s="42" t="s">
        <v>4576</v>
      </c>
      <c r="G285" s="42" t="s">
        <v>630</v>
      </c>
      <c r="H285" s="31">
        <v>2296</v>
      </c>
    </row>
    <row r="286" spans="1:8" x14ac:dyDescent="0.25">
      <c r="A286" s="42" t="s">
        <v>4572</v>
      </c>
      <c r="B286" s="42" t="s">
        <v>4577</v>
      </c>
      <c r="C286" s="42" t="s">
        <v>4578</v>
      </c>
      <c r="D286" s="42" t="s">
        <v>4579</v>
      </c>
      <c r="E286" s="43">
        <v>4</v>
      </c>
      <c r="F286" s="42" t="s">
        <v>4580</v>
      </c>
      <c r="G286" s="42" t="s">
        <v>630</v>
      </c>
      <c r="H286" s="31">
        <v>2297</v>
      </c>
    </row>
    <row r="287" spans="1:8" x14ac:dyDescent="0.25">
      <c r="A287" s="42" t="s">
        <v>4572</v>
      </c>
      <c r="B287" s="42" t="s">
        <v>4581</v>
      </c>
      <c r="C287" s="42" t="s">
        <v>4582</v>
      </c>
      <c r="D287" s="42" t="s">
        <v>4583</v>
      </c>
      <c r="E287" s="43">
        <v>4.22</v>
      </c>
      <c r="F287" s="42" t="s">
        <v>4584</v>
      </c>
      <c r="G287" s="42" t="s">
        <v>630</v>
      </c>
      <c r="H287" s="31">
        <v>2298</v>
      </c>
    </row>
    <row r="288" spans="1:8" x14ac:dyDescent="0.25">
      <c r="A288" s="42" t="s">
        <v>4572</v>
      </c>
      <c r="B288" s="42" t="s">
        <v>4585</v>
      </c>
      <c r="C288" s="42" t="s">
        <v>4586</v>
      </c>
      <c r="D288" s="42" t="s">
        <v>1241</v>
      </c>
      <c r="E288" s="43">
        <v>3.28</v>
      </c>
      <c r="F288" s="42" t="s">
        <v>1240</v>
      </c>
      <c r="G288" s="42" t="s">
        <v>630</v>
      </c>
      <c r="H288" s="31">
        <v>2299</v>
      </c>
    </row>
    <row r="289" spans="1:8" x14ac:dyDescent="0.25">
      <c r="A289" s="42" t="s">
        <v>4572</v>
      </c>
      <c r="B289" s="42" t="s">
        <v>4587</v>
      </c>
      <c r="C289" s="42" t="s">
        <v>4588</v>
      </c>
      <c r="D289" s="42" t="s">
        <v>4589</v>
      </c>
      <c r="E289" s="43">
        <v>10</v>
      </c>
      <c r="F289" s="42" t="s">
        <v>4590</v>
      </c>
      <c r="G289" s="42" t="s">
        <v>630</v>
      </c>
      <c r="H289" s="31">
        <v>2300</v>
      </c>
    </row>
    <row r="290" spans="1:8" x14ac:dyDescent="0.25">
      <c r="A290" s="42" t="s">
        <v>4572</v>
      </c>
      <c r="B290" s="42" t="s">
        <v>4591</v>
      </c>
      <c r="C290" s="42" t="s">
        <v>4592</v>
      </c>
      <c r="D290" s="42" t="s">
        <v>4593</v>
      </c>
      <c r="E290" s="43">
        <v>2.63</v>
      </c>
      <c r="F290" s="42" t="s">
        <v>4594</v>
      </c>
      <c r="G290" s="42" t="s">
        <v>630</v>
      </c>
      <c r="H290" s="31">
        <v>2301</v>
      </c>
    </row>
    <row r="291" spans="1:8" x14ac:dyDescent="0.25">
      <c r="A291" s="42" t="s">
        <v>4572</v>
      </c>
      <c r="B291" s="42" t="s">
        <v>4595</v>
      </c>
      <c r="C291" s="42" t="s">
        <v>4596</v>
      </c>
      <c r="D291" s="42" t="s">
        <v>4597</v>
      </c>
      <c r="E291" s="43">
        <v>1.68</v>
      </c>
      <c r="F291" s="42" t="s">
        <v>4598</v>
      </c>
      <c r="G291" s="42" t="s">
        <v>630</v>
      </c>
      <c r="H291" s="31">
        <v>2302</v>
      </c>
    </row>
    <row r="292" spans="1:8" x14ac:dyDescent="0.25">
      <c r="A292" s="42" t="s">
        <v>4599</v>
      </c>
      <c r="B292" s="42" t="s">
        <v>4600</v>
      </c>
      <c r="C292" s="42" t="s">
        <v>4601</v>
      </c>
      <c r="D292" s="42" t="s">
        <v>987</v>
      </c>
      <c r="E292" s="43">
        <v>6.94</v>
      </c>
      <c r="F292" s="42" t="s">
        <v>986</v>
      </c>
      <c r="G292" s="42" t="s">
        <v>630</v>
      </c>
      <c r="H292" s="31">
        <v>2303</v>
      </c>
    </row>
    <row r="293" spans="1:8" x14ac:dyDescent="0.25">
      <c r="A293" s="42" t="s">
        <v>4599</v>
      </c>
      <c r="B293" s="42" t="s">
        <v>4602</v>
      </c>
      <c r="C293" s="42" t="s">
        <v>4603</v>
      </c>
      <c r="D293" s="42" t="s">
        <v>834</v>
      </c>
      <c r="E293" s="43">
        <v>1.76</v>
      </c>
      <c r="F293" s="42" t="s">
        <v>833</v>
      </c>
      <c r="G293" s="42" t="s">
        <v>630</v>
      </c>
      <c r="H293" s="31">
        <v>2304</v>
      </c>
    </row>
    <row r="294" spans="1:8" x14ac:dyDescent="0.25">
      <c r="A294" s="42" t="s">
        <v>4604</v>
      </c>
      <c r="B294" s="42" t="s">
        <v>4605</v>
      </c>
      <c r="C294" s="42" t="s">
        <v>4606</v>
      </c>
      <c r="D294" s="42" t="s">
        <v>4607</v>
      </c>
      <c r="E294" s="43">
        <v>4.57</v>
      </c>
      <c r="F294" s="42" t="s">
        <v>4608</v>
      </c>
      <c r="G294" s="42" t="s">
        <v>630</v>
      </c>
      <c r="H294" s="31">
        <v>2340</v>
      </c>
    </row>
    <row r="295" spans="1:8" x14ac:dyDescent="0.25">
      <c r="A295" s="42" t="s">
        <v>4604</v>
      </c>
      <c r="B295" s="42" t="s">
        <v>4609</v>
      </c>
      <c r="C295" s="42" t="s">
        <v>4610</v>
      </c>
      <c r="D295" s="42" t="s">
        <v>4611</v>
      </c>
      <c r="E295" s="43">
        <v>1.49</v>
      </c>
      <c r="F295" s="42" t="s">
        <v>4612</v>
      </c>
      <c r="G295" s="42" t="s">
        <v>630</v>
      </c>
      <c r="H295" s="31">
        <v>2341</v>
      </c>
    </row>
    <row r="296" spans="1:8" x14ac:dyDescent="0.25">
      <c r="A296" s="42" t="s">
        <v>4604</v>
      </c>
      <c r="B296" s="42" t="s">
        <v>4613</v>
      </c>
      <c r="C296" s="42" t="s">
        <v>4614</v>
      </c>
      <c r="D296" s="42" t="s">
        <v>4615</v>
      </c>
      <c r="E296" s="43">
        <v>4.72</v>
      </c>
      <c r="F296" s="42" t="s">
        <v>4616</v>
      </c>
      <c r="G296" s="42" t="s">
        <v>630</v>
      </c>
      <c r="H296" s="31">
        <v>2342</v>
      </c>
    </row>
    <row r="297" spans="1:8" x14ac:dyDescent="0.25">
      <c r="A297" s="42" t="s">
        <v>4604</v>
      </c>
      <c r="B297" s="42" t="s">
        <v>4617</v>
      </c>
      <c r="C297" s="42" t="s">
        <v>4618</v>
      </c>
      <c r="D297" s="42" t="s">
        <v>804</v>
      </c>
      <c r="E297" s="43">
        <v>2.34</v>
      </c>
      <c r="F297" s="42" t="s">
        <v>803</v>
      </c>
      <c r="G297" s="42" t="s">
        <v>630</v>
      </c>
      <c r="H297" s="31">
        <v>2343</v>
      </c>
    </row>
    <row r="298" spans="1:8" x14ac:dyDescent="0.25">
      <c r="A298" s="42" t="s">
        <v>4604</v>
      </c>
      <c r="B298" s="42" t="s">
        <v>4619</v>
      </c>
      <c r="C298" s="42" t="s">
        <v>4620</v>
      </c>
      <c r="D298" s="42" t="s">
        <v>4621</v>
      </c>
      <c r="E298" s="43">
        <v>8.08</v>
      </c>
      <c r="F298" s="42" t="s">
        <v>4622</v>
      </c>
      <c r="G298" s="42" t="s">
        <v>630</v>
      </c>
      <c r="H298" s="31">
        <v>2344</v>
      </c>
    </row>
    <row r="299" spans="1:8" x14ac:dyDescent="0.25">
      <c r="A299" s="42" t="s">
        <v>4604</v>
      </c>
      <c r="B299" s="42" t="s">
        <v>4623</v>
      </c>
      <c r="C299" s="42" t="s">
        <v>4624</v>
      </c>
      <c r="D299" s="42" t="s">
        <v>928</v>
      </c>
      <c r="E299" s="43">
        <v>1.68</v>
      </c>
      <c r="F299" s="42" t="s">
        <v>927</v>
      </c>
      <c r="G299" s="42" t="s">
        <v>630</v>
      </c>
      <c r="H299" s="31">
        <v>2345</v>
      </c>
    </row>
    <row r="300" spans="1:8" x14ac:dyDescent="0.25">
      <c r="A300" s="42" t="s">
        <v>4604</v>
      </c>
      <c r="B300" s="42" t="s">
        <v>4625</v>
      </c>
      <c r="C300" s="42" t="s">
        <v>4626</v>
      </c>
      <c r="D300" s="42" t="s">
        <v>4627</v>
      </c>
      <c r="E300" s="43">
        <v>5.57</v>
      </c>
      <c r="F300" s="42" t="s">
        <v>4628</v>
      </c>
      <c r="G300" s="42" t="s">
        <v>630</v>
      </c>
      <c r="H300" s="31">
        <v>2346</v>
      </c>
    </row>
    <row r="301" spans="1:8" x14ac:dyDescent="0.25">
      <c r="A301" s="42" t="s">
        <v>4604</v>
      </c>
      <c r="B301" s="42" t="s">
        <v>4629</v>
      </c>
      <c r="C301" s="42" t="s">
        <v>4630</v>
      </c>
      <c r="D301" s="42" t="s">
        <v>1473</v>
      </c>
      <c r="E301" s="43">
        <v>1.94</v>
      </c>
      <c r="F301" s="42" t="s">
        <v>1472</v>
      </c>
      <c r="G301" s="42" t="s">
        <v>630</v>
      </c>
      <c r="H301" s="31">
        <v>2347</v>
      </c>
    </row>
    <row r="302" spans="1:8" x14ac:dyDescent="0.25">
      <c r="A302" s="42" t="s">
        <v>4604</v>
      </c>
      <c r="B302" s="42" t="s">
        <v>4631</v>
      </c>
      <c r="C302" s="42" t="s">
        <v>4632</v>
      </c>
      <c r="D302" s="42" t="s">
        <v>4633</v>
      </c>
      <c r="E302" s="43">
        <v>6.99</v>
      </c>
      <c r="F302" s="42" t="s">
        <v>4634</v>
      </c>
      <c r="G302" s="42" t="s">
        <v>630</v>
      </c>
      <c r="H302" s="31">
        <v>2348</v>
      </c>
    </row>
    <row r="303" spans="1:8" x14ac:dyDescent="0.25">
      <c r="A303" s="42" t="s">
        <v>4604</v>
      </c>
      <c r="B303" s="42" t="s">
        <v>4635</v>
      </c>
      <c r="C303" s="42" t="s">
        <v>4636</v>
      </c>
      <c r="D303" s="42" t="s">
        <v>4135</v>
      </c>
      <c r="E303" s="43">
        <v>4.22</v>
      </c>
      <c r="F303" s="42" t="s">
        <v>4136</v>
      </c>
      <c r="G303" s="42" t="s">
        <v>630</v>
      </c>
      <c r="H303" s="31" t="s">
        <v>4637</v>
      </c>
    </row>
    <row r="304" spans="1:8" x14ac:dyDescent="0.25">
      <c r="A304" s="42" t="s">
        <v>4604</v>
      </c>
      <c r="B304" s="42" t="s">
        <v>4638</v>
      </c>
      <c r="C304" s="42" t="s">
        <v>4639</v>
      </c>
      <c r="D304" s="42" t="s">
        <v>4640</v>
      </c>
      <c r="E304" s="43">
        <v>2.0699999999999998</v>
      </c>
      <c r="F304" s="42" t="s">
        <v>4641</v>
      </c>
      <c r="G304" s="42" t="s">
        <v>630</v>
      </c>
      <c r="H304" s="31">
        <v>2349</v>
      </c>
    </row>
    <row r="305" spans="1:8" x14ac:dyDescent="0.25">
      <c r="A305" s="42" t="s">
        <v>4604</v>
      </c>
      <c r="B305" s="42" t="s">
        <v>4642</v>
      </c>
      <c r="C305" s="42" t="s">
        <v>4643</v>
      </c>
      <c r="D305" s="42" t="s">
        <v>1351</v>
      </c>
      <c r="E305" s="43">
        <v>12.3</v>
      </c>
      <c r="F305" s="42" t="s">
        <v>1350</v>
      </c>
      <c r="G305" s="42" t="s">
        <v>630</v>
      </c>
      <c r="H305" s="31">
        <v>2350</v>
      </c>
    </row>
    <row r="306" spans="1:8" x14ac:dyDescent="0.25">
      <c r="A306" s="42" t="s">
        <v>4604</v>
      </c>
      <c r="B306" s="42" t="s">
        <v>4644</v>
      </c>
      <c r="C306" s="42" t="s">
        <v>4645</v>
      </c>
      <c r="D306" s="42" t="s">
        <v>4646</v>
      </c>
      <c r="E306" s="43">
        <v>2.16</v>
      </c>
      <c r="F306" s="42" t="s">
        <v>4647</v>
      </c>
      <c r="G306" s="42" t="s">
        <v>630</v>
      </c>
      <c r="H306" s="31">
        <v>2351</v>
      </c>
    </row>
    <row r="307" spans="1:8" x14ac:dyDescent="0.25">
      <c r="A307" s="42" t="s">
        <v>4604</v>
      </c>
      <c r="B307" s="42" t="s">
        <v>4648</v>
      </c>
      <c r="C307" s="42" t="s">
        <v>4649</v>
      </c>
      <c r="D307" s="42" t="s">
        <v>782</v>
      </c>
      <c r="E307" s="43">
        <v>7.45</v>
      </c>
      <c r="F307" s="42" t="s">
        <v>781</v>
      </c>
      <c r="G307" s="42" t="s">
        <v>630</v>
      </c>
      <c r="H307" s="31">
        <v>2352</v>
      </c>
    </row>
    <row r="308" spans="1:8" x14ac:dyDescent="0.25">
      <c r="A308" s="42" t="s">
        <v>4604</v>
      </c>
      <c r="B308" s="42" t="s">
        <v>4650</v>
      </c>
      <c r="C308" s="42" t="s">
        <v>4651</v>
      </c>
      <c r="D308" s="42" t="s">
        <v>1245</v>
      </c>
      <c r="E308" s="43">
        <v>7.36</v>
      </c>
      <c r="F308" s="42" t="s">
        <v>1244</v>
      </c>
      <c r="G308" s="42" t="s">
        <v>630</v>
      </c>
      <c r="H308" s="31">
        <v>2353</v>
      </c>
    </row>
    <row r="309" spans="1:8" x14ac:dyDescent="0.25">
      <c r="A309" s="42" t="s">
        <v>4604</v>
      </c>
      <c r="B309" s="42" t="s">
        <v>4652</v>
      </c>
      <c r="C309" s="42" t="s">
        <v>4653</v>
      </c>
      <c r="D309" s="42" t="s">
        <v>4654</v>
      </c>
      <c r="E309" s="43">
        <v>5.36</v>
      </c>
      <c r="F309" s="42" t="s">
        <v>4655</v>
      </c>
      <c r="G309" s="42" t="s">
        <v>630</v>
      </c>
      <c r="H309" s="31">
        <v>2354</v>
      </c>
    </row>
    <row r="310" spans="1:8" x14ac:dyDescent="0.25">
      <c r="A310" s="42" t="s">
        <v>4656</v>
      </c>
      <c r="B310" s="42" t="s">
        <v>4657</v>
      </c>
      <c r="C310" s="42" t="s">
        <v>4658</v>
      </c>
      <c r="D310" s="42" t="s">
        <v>4659</v>
      </c>
      <c r="E310" s="43">
        <v>7.01</v>
      </c>
      <c r="F310" s="42" t="s">
        <v>4660</v>
      </c>
      <c r="G310" s="42" t="s">
        <v>630</v>
      </c>
      <c r="H310" s="31">
        <v>2384</v>
      </c>
    </row>
    <row r="311" spans="1:8" x14ac:dyDescent="0.25">
      <c r="A311" s="42" t="s">
        <v>4656</v>
      </c>
      <c r="B311" s="42" t="s">
        <v>4661</v>
      </c>
      <c r="C311" s="42" t="s">
        <v>4662</v>
      </c>
      <c r="D311" s="42" t="s">
        <v>1265</v>
      </c>
      <c r="E311" s="43">
        <v>7.82</v>
      </c>
      <c r="F311" s="42" t="s">
        <v>1264</v>
      </c>
      <c r="G311" s="42" t="s">
        <v>630</v>
      </c>
      <c r="H311" s="31">
        <v>2385</v>
      </c>
    </row>
    <row r="312" spans="1:8" x14ac:dyDescent="0.25">
      <c r="A312" s="42" t="s">
        <v>4656</v>
      </c>
      <c r="B312" s="42" t="s">
        <v>4663</v>
      </c>
      <c r="C312" s="42" t="s">
        <v>4664</v>
      </c>
      <c r="D312" s="42" t="s">
        <v>4665</v>
      </c>
      <c r="E312" s="43">
        <v>9.83</v>
      </c>
      <c r="F312" s="42" t="s">
        <v>4666</v>
      </c>
      <c r="G312" s="42" t="s">
        <v>630</v>
      </c>
      <c r="H312" s="31">
        <v>2386</v>
      </c>
    </row>
    <row r="313" spans="1:8" x14ac:dyDescent="0.25">
      <c r="A313" s="42" t="s">
        <v>4656</v>
      </c>
      <c r="B313" s="42" t="s">
        <v>4667</v>
      </c>
      <c r="C313" s="42" t="s">
        <v>4668</v>
      </c>
      <c r="D313" s="42" t="s">
        <v>4669</v>
      </c>
      <c r="E313" s="43">
        <v>23.57</v>
      </c>
      <c r="F313" s="42" t="s">
        <v>4670</v>
      </c>
      <c r="G313" s="42" t="s">
        <v>630</v>
      </c>
      <c r="H313" s="31">
        <v>2387</v>
      </c>
    </row>
    <row r="314" spans="1:8" x14ac:dyDescent="0.25">
      <c r="A314" s="42" t="s">
        <v>4656</v>
      </c>
      <c r="B314" s="42" t="s">
        <v>4671</v>
      </c>
      <c r="C314" s="42" t="s">
        <v>4672</v>
      </c>
      <c r="D314" s="42" t="s">
        <v>1154</v>
      </c>
      <c r="E314" s="43">
        <v>4.2</v>
      </c>
      <c r="F314" s="42" t="s">
        <v>1153</v>
      </c>
      <c r="G314" s="42" t="s">
        <v>630</v>
      </c>
      <c r="H314" s="31">
        <v>2388</v>
      </c>
    </row>
    <row r="315" spans="1:8" x14ac:dyDescent="0.25">
      <c r="A315" s="42" t="s">
        <v>4656</v>
      </c>
      <c r="B315" s="42" t="s">
        <v>4673</v>
      </c>
      <c r="C315" s="42" t="s">
        <v>4674</v>
      </c>
      <c r="D315" s="42" t="s">
        <v>770</v>
      </c>
      <c r="E315" s="43">
        <v>3.47</v>
      </c>
      <c r="F315" s="42" t="s">
        <v>769</v>
      </c>
      <c r="G315" s="42" t="s">
        <v>630</v>
      </c>
      <c r="H315" s="31">
        <v>2389</v>
      </c>
    </row>
    <row r="316" spans="1:8" x14ac:dyDescent="0.25">
      <c r="A316" s="42" t="s">
        <v>4656</v>
      </c>
      <c r="B316" s="42" t="s">
        <v>4675</v>
      </c>
      <c r="C316" s="42" t="s">
        <v>4676</v>
      </c>
      <c r="D316" s="42" t="s">
        <v>1200</v>
      </c>
      <c r="E316" s="43">
        <v>15.96</v>
      </c>
      <c r="F316" s="42" t="s">
        <v>1199</v>
      </c>
      <c r="G316" s="42" t="s">
        <v>630</v>
      </c>
      <c r="H316" s="31">
        <v>2390</v>
      </c>
    </row>
    <row r="317" spans="1:8" x14ac:dyDescent="0.25">
      <c r="A317" s="42" t="s">
        <v>4656</v>
      </c>
      <c r="B317" s="42" t="s">
        <v>4677</v>
      </c>
      <c r="C317" s="42" t="s">
        <v>4678</v>
      </c>
      <c r="D317" s="42" t="s">
        <v>4679</v>
      </c>
      <c r="E317" s="43">
        <v>4.0199999999999996</v>
      </c>
      <c r="F317" s="42" t="s">
        <v>4680</v>
      </c>
      <c r="G317" s="42" t="s">
        <v>630</v>
      </c>
      <c r="H317" s="31">
        <v>2391</v>
      </c>
    </row>
    <row r="318" spans="1:8" x14ac:dyDescent="0.25">
      <c r="A318" s="42" t="s">
        <v>4656</v>
      </c>
      <c r="B318" s="42" t="s">
        <v>4681</v>
      </c>
      <c r="C318" s="42" t="s">
        <v>4682</v>
      </c>
      <c r="D318" s="42" t="s">
        <v>3594</v>
      </c>
      <c r="E318" s="43">
        <v>8.5</v>
      </c>
      <c r="F318" s="42" t="s">
        <v>3595</v>
      </c>
      <c r="G318" s="42" t="s">
        <v>630</v>
      </c>
      <c r="H318" s="31">
        <v>2392</v>
      </c>
    </row>
    <row r="319" spans="1:8" x14ac:dyDescent="0.25">
      <c r="A319" s="42" t="s">
        <v>4656</v>
      </c>
      <c r="B319" s="42" t="s">
        <v>4683</v>
      </c>
      <c r="C319" s="42" t="s">
        <v>4684</v>
      </c>
      <c r="D319" s="42" t="s">
        <v>4685</v>
      </c>
      <c r="E319" s="43">
        <v>21.55</v>
      </c>
      <c r="F319" s="42" t="s">
        <v>4686</v>
      </c>
      <c r="G319" s="42" t="s">
        <v>630</v>
      </c>
      <c r="H319" s="31">
        <v>2393</v>
      </c>
    </row>
    <row r="320" spans="1:8" x14ac:dyDescent="0.25">
      <c r="A320" s="42" t="s">
        <v>4656</v>
      </c>
      <c r="B320" s="42" t="s">
        <v>4687</v>
      </c>
      <c r="C320" s="42" t="s">
        <v>4688</v>
      </c>
      <c r="D320" s="42" t="s">
        <v>1423</v>
      </c>
      <c r="E320" s="43">
        <v>1.89</v>
      </c>
      <c r="F320" s="42" t="s">
        <v>1422</v>
      </c>
      <c r="G320" s="42" t="s">
        <v>630</v>
      </c>
      <c r="H320" s="31">
        <v>2394</v>
      </c>
    </row>
    <row r="321" spans="1:8" x14ac:dyDescent="0.25">
      <c r="A321" s="42" t="s">
        <v>4656</v>
      </c>
      <c r="B321" s="42" t="s">
        <v>4689</v>
      </c>
      <c r="C321" s="42" t="s">
        <v>4690</v>
      </c>
      <c r="D321" s="42" t="s">
        <v>960</v>
      </c>
      <c r="E321" s="43">
        <v>8.3800000000000008</v>
      </c>
      <c r="F321" s="42" t="s">
        <v>959</v>
      </c>
      <c r="G321" s="42" t="s">
        <v>630</v>
      </c>
      <c r="H321" s="31" t="s">
        <v>4691</v>
      </c>
    </row>
    <row r="322" spans="1:8" x14ac:dyDescent="0.25">
      <c r="A322" s="42" t="s">
        <v>4656</v>
      </c>
      <c r="B322" s="42" t="s">
        <v>4692</v>
      </c>
      <c r="C322" s="42" t="s">
        <v>4693</v>
      </c>
      <c r="D322" s="42" t="s">
        <v>774</v>
      </c>
      <c r="E322" s="43">
        <v>2.73</v>
      </c>
      <c r="F322" s="42" t="s">
        <v>773</v>
      </c>
      <c r="G322" s="42" t="s">
        <v>630</v>
      </c>
      <c r="H322" s="31">
        <v>2395</v>
      </c>
    </row>
    <row r="323" spans="1:8" x14ac:dyDescent="0.25">
      <c r="A323" s="42" t="s">
        <v>4656</v>
      </c>
      <c r="B323" s="42" t="s">
        <v>4694</v>
      </c>
      <c r="C323" s="42" t="s">
        <v>4695</v>
      </c>
      <c r="D323" s="42" t="s">
        <v>4696</v>
      </c>
      <c r="E323" s="43">
        <v>1.76</v>
      </c>
      <c r="F323" s="42" t="s">
        <v>4697</v>
      </c>
      <c r="G323" s="42" t="s">
        <v>630</v>
      </c>
      <c r="H323" s="31">
        <v>2396</v>
      </c>
    </row>
    <row r="324" spans="1:8" x14ac:dyDescent="0.25">
      <c r="A324" s="42" t="s">
        <v>4656</v>
      </c>
      <c r="B324" s="42" t="s">
        <v>4698</v>
      </c>
      <c r="C324" s="42" t="s">
        <v>4699</v>
      </c>
      <c r="D324" s="42" t="s">
        <v>847</v>
      </c>
      <c r="E324" s="43">
        <v>1.68</v>
      </c>
      <c r="F324" s="42" t="s">
        <v>846</v>
      </c>
      <c r="G324" s="42" t="s">
        <v>630</v>
      </c>
      <c r="H324" s="31">
        <v>2397</v>
      </c>
    </row>
    <row r="325" spans="1:8" x14ac:dyDescent="0.25">
      <c r="A325" s="42" t="s">
        <v>4656</v>
      </c>
      <c r="B325" s="42" t="s">
        <v>4160</v>
      </c>
      <c r="C325" s="42" t="s">
        <v>4700</v>
      </c>
      <c r="D325" s="42" t="s">
        <v>636</v>
      </c>
      <c r="E325" s="43">
        <v>4.66</v>
      </c>
      <c r="F325" s="42" t="s">
        <v>635</v>
      </c>
      <c r="G325" s="42" t="s">
        <v>630</v>
      </c>
      <c r="H325" s="31">
        <v>2398</v>
      </c>
    </row>
    <row r="326" spans="1:8" x14ac:dyDescent="0.25">
      <c r="A326" s="42"/>
      <c r="B326" s="42"/>
      <c r="C326" s="42"/>
      <c r="D326" s="45" t="s">
        <v>3568</v>
      </c>
      <c r="E326" s="46">
        <f>SUM(E262:E325)</f>
        <v>502.36000000000007</v>
      </c>
      <c r="F326" s="42"/>
      <c r="G326" s="42"/>
      <c r="H326" s="31"/>
    </row>
    <row r="327" spans="1:8" x14ac:dyDescent="0.25">
      <c r="A327" s="42"/>
      <c r="B327" s="42"/>
      <c r="C327" s="42"/>
      <c r="D327" s="42"/>
      <c r="E327" s="43"/>
      <c r="F327" s="42"/>
      <c r="G327" s="42"/>
      <c r="H327" s="31"/>
    </row>
    <row r="328" spans="1:8" x14ac:dyDescent="0.25">
      <c r="A328" s="42" t="s">
        <v>4701</v>
      </c>
      <c r="B328" s="42" t="s">
        <v>4702</v>
      </c>
      <c r="C328" s="42" t="s">
        <v>4703</v>
      </c>
      <c r="D328" s="42" t="s">
        <v>4704</v>
      </c>
      <c r="E328" s="43">
        <v>16.079999999999998</v>
      </c>
      <c r="F328" s="42" t="s">
        <v>4705</v>
      </c>
      <c r="G328" s="42" t="s">
        <v>630</v>
      </c>
      <c r="H328" s="31">
        <v>2422</v>
      </c>
    </row>
    <row r="329" spans="1:8" x14ac:dyDescent="0.25">
      <c r="A329" s="42" t="s">
        <v>4701</v>
      </c>
      <c r="B329" s="42" t="s">
        <v>4706</v>
      </c>
      <c r="C329" s="42" t="s">
        <v>4707</v>
      </c>
      <c r="D329" s="42" t="s">
        <v>4708</v>
      </c>
      <c r="E329" s="43">
        <v>7.53</v>
      </c>
      <c r="F329" s="42" t="s">
        <v>4709</v>
      </c>
      <c r="G329" s="42" t="s">
        <v>630</v>
      </c>
      <c r="H329" s="31">
        <v>2423</v>
      </c>
    </row>
    <row r="330" spans="1:8" x14ac:dyDescent="0.25">
      <c r="A330" s="42" t="s">
        <v>4701</v>
      </c>
      <c r="B330" s="42" t="s">
        <v>4710</v>
      </c>
      <c r="C330" s="42" t="s">
        <v>4711</v>
      </c>
      <c r="D330" s="42" t="s">
        <v>845</v>
      </c>
      <c r="E330" s="43">
        <v>10.56</v>
      </c>
      <c r="F330" s="42" t="s">
        <v>844</v>
      </c>
      <c r="G330" s="42" t="s">
        <v>630</v>
      </c>
      <c r="H330" s="31">
        <v>2424</v>
      </c>
    </row>
    <row r="331" spans="1:8" x14ac:dyDescent="0.25">
      <c r="A331" s="42" t="s">
        <v>4701</v>
      </c>
      <c r="B331" s="42" t="s">
        <v>4712</v>
      </c>
      <c r="C331" s="42" t="s">
        <v>4713</v>
      </c>
      <c r="D331" s="42" t="s">
        <v>2934</v>
      </c>
      <c r="E331" s="43">
        <v>5.76</v>
      </c>
      <c r="F331" s="42" t="s">
        <v>2935</v>
      </c>
      <c r="G331" s="42" t="s">
        <v>630</v>
      </c>
      <c r="H331" s="31">
        <v>2425</v>
      </c>
    </row>
    <row r="332" spans="1:8" x14ac:dyDescent="0.25">
      <c r="A332" s="42" t="s">
        <v>4701</v>
      </c>
      <c r="B332" s="42" t="s">
        <v>4714</v>
      </c>
      <c r="C332" s="42" t="s">
        <v>4715</v>
      </c>
      <c r="D332" s="42" t="s">
        <v>999</v>
      </c>
      <c r="E332" s="43">
        <v>8.8699999999999992</v>
      </c>
      <c r="F332" s="42" t="s">
        <v>998</v>
      </c>
      <c r="G332" s="42" t="s">
        <v>630</v>
      </c>
      <c r="H332" s="31">
        <v>2426</v>
      </c>
    </row>
    <row r="333" spans="1:8" x14ac:dyDescent="0.25">
      <c r="A333" s="42" t="s">
        <v>4701</v>
      </c>
      <c r="B333" s="42" t="s">
        <v>4716</v>
      </c>
      <c r="C333" s="42" t="s">
        <v>4717</v>
      </c>
      <c r="D333" s="42" t="s">
        <v>4718</v>
      </c>
      <c r="E333" s="43">
        <v>4.74</v>
      </c>
      <c r="F333" s="42" t="s">
        <v>4719</v>
      </c>
      <c r="G333" s="42" t="s">
        <v>630</v>
      </c>
      <c r="H333" s="31">
        <v>2427</v>
      </c>
    </row>
    <row r="334" spans="1:8" x14ac:dyDescent="0.25">
      <c r="A334" s="42" t="s">
        <v>4701</v>
      </c>
      <c r="B334" s="42" t="s">
        <v>4720</v>
      </c>
      <c r="C334" s="42" t="s">
        <v>4721</v>
      </c>
      <c r="D334" s="42" t="s">
        <v>2908</v>
      </c>
      <c r="E334" s="43">
        <v>1.93</v>
      </c>
      <c r="F334" s="42" t="s">
        <v>2909</v>
      </c>
      <c r="G334" s="42" t="s">
        <v>630</v>
      </c>
      <c r="H334" s="31">
        <v>2428</v>
      </c>
    </row>
    <row r="335" spans="1:8" x14ac:dyDescent="0.25">
      <c r="A335" s="42" t="s">
        <v>4701</v>
      </c>
      <c r="B335" s="42" t="s">
        <v>4722</v>
      </c>
      <c r="C335" s="42" t="s">
        <v>4723</v>
      </c>
      <c r="D335" s="42" t="s">
        <v>4724</v>
      </c>
      <c r="E335" s="43">
        <v>6.08</v>
      </c>
      <c r="F335" s="42" t="s">
        <v>4725</v>
      </c>
      <c r="G335" s="42" t="s">
        <v>630</v>
      </c>
      <c r="H335" s="31">
        <v>2429</v>
      </c>
    </row>
    <row r="336" spans="1:8" x14ac:dyDescent="0.25">
      <c r="A336" s="42" t="s">
        <v>4701</v>
      </c>
      <c r="B336" s="42" t="s">
        <v>4726</v>
      </c>
      <c r="C336" s="42" t="s">
        <v>4727</v>
      </c>
      <c r="D336" s="42" t="s">
        <v>4728</v>
      </c>
      <c r="E336" s="43">
        <v>22.38</v>
      </c>
      <c r="F336" s="42" t="s">
        <v>4729</v>
      </c>
      <c r="G336" s="42" t="s">
        <v>630</v>
      </c>
      <c r="H336" s="31">
        <v>2430</v>
      </c>
    </row>
    <row r="337" spans="1:8" x14ac:dyDescent="0.25">
      <c r="A337" s="42" t="s">
        <v>4701</v>
      </c>
      <c r="B337" s="42" t="s">
        <v>4730</v>
      </c>
      <c r="C337" s="42" t="s">
        <v>4731</v>
      </c>
      <c r="D337" s="42" t="s">
        <v>4732</v>
      </c>
      <c r="E337" s="43">
        <v>25.14</v>
      </c>
      <c r="F337" s="42" t="s">
        <v>4733</v>
      </c>
      <c r="G337" s="42" t="s">
        <v>630</v>
      </c>
      <c r="H337" s="31">
        <v>2431</v>
      </c>
    </row>
    <row r="338" spans="1:8" x14ac:dyDescent="0.25">
      <c r="A338" s="42" t="s">
        <v>4701</v>
      </c>
      <c r="B338" s="42" t="s">
        <v>4734</v>
      </c>
      <c r="C338" s="42" t="s">
        <v>4735</v>
      </c>
      <c r="D338" s="42" t="s">
        <v>768</v>
      </c>
      <c r="E338" s="43">
        <v>8.08</v>
      </c>
      <c r="F338" s="42" t="s">
        <v>767</v>
      </c>
      <c r="G338" s="42" t="s">
        <v>630</v>
      </c>
      <c r="H338" s="31">
        <v>2432</v>
      </c>
    </row>
    <row r="339" spans="1:8" x14ac:dyDescent="0.25">
      <c r="A339" s="42" t="s">
        <v>4701</v>
      </c>
      <c r="B339" s="42" t="s">
        <v>4736</v>
      </c>
      <c r="C339" s="42" t="s">
        <v>4737</v>
      </c>
      <c r="D339" s="42" t="s">
        <v>4038</v>
      </c>
      <c r="E339" s="43">
        <v>13.82</v>
      </c>
      <c r="F339" s="42" t="s">
        <v>4039</v>
      </c>
      <c r="G339" s="42" t="s">
        <v>630</v>
      </c>
      <c r="H339" s="31" t="s">
        <v>4738</v>
      </c>
    </row>
    <row r="340" spans="1:8" x14ac:dyDescent="0.25">
      <c r="A340" s="42" t="s">
        <v>4701</v>
      </c>
      <c r="B340" s="42" t="s">
        <v>4739</v>
      </c>
      <c r="C340" s="42" t="s">
        <v>4740</v>
      </c>
      <c r="D340" s="42" t="s">
        <v>1166</v>
      </c>
      <c r="E340" s="43">
        <v>2.2400000000000002</v>
      </c>
      <c r="F340" s="42" t="s">
        <v>1165</v>
      </c>
      <c r="G340" s="42" t="s">
        <v>630</v>
      </c>
      <c r="H340" s="31">
        <v>2433</v>
      </c>
    </row>
    <row r="341" spans="1:8" x14ac:dyDescent="0.25">
      <c r="A341" s="42" t="s">
        <v>4741</v>
      </c>
      <c r="B341" s="42" t="s">
        <v>4742</v>
      </c>
      <c r="C341" s="42" t="s">
        <v>4743</v>
      </c>
      <c r="D341" s="42" t="s">
        <v>4744</v>
      </c>
      <c r="E341" s="43">
        <v>2.76</v>
      </c>
      <c r="F341" s="42" t="s">
        <v>4745</v>
      </c>
      <c r="G341" s="42" t="s">
        <v>630</v>
      </c>
      <c r="H341" s="31">
        <v>2434</v>
      </c>
    </row>
    <row r="342" spans="1:8" x14ac:dyDescent="0.25">
      <c r="A342" s="42" t="s">
        <v>4741</v>
      </c>
      <c r="B342" s="42" t="s">
        <v>4746</v>
      </c>
      <c r="C342" s="42" t="s">
        <v>4747</v>
      </c>
      <c r="D342" s="42" t="s">
        <v>1028</v>
      </c>
      <c r="E342" s="43">
        <v>8.86</v>
      </c>
      <c r="F342" s="42" t="s">
        <v>1027</v>
      </c>
      <c r="G342" s="42" t="s">
        <v>630</v>
      </c>
      <c r="H342" s="31">
        <v>2435</v>
      </c>
    </row>
    <row r="343" spans="1:8" x14ac:dyDescent="0.25">
      <c r="A343" s="42" t="s">
        <v>4741</v>
      </c>
      <c r="B343" s="42" t="s">
        <v>4748</v>
      </c>
      <c r="C343" s="42" t="s">
        <v>4749</v>
      </c>
      <c r="D343" s="42" t="s">
        <v>784</v>
      </c>
      <c r="E343" s="43">
        <v>8.3800000000000008</v>
      </c>
      <c r="F343" s="42" t="s">
        <v>783</v>
      </c>
      <c r="G343" s="42" t="s">
        <v>630</v>
      </c>
      <c r="H343" s="31">
        <v>2436</v>
      </c>
    </row>
    <row r="344" spans="1:8" x14ac:dyDescent="0.25">
      <c r="A344" s="42" t="s">
        <v>4741</v>
      </c>
      <c r="B344" s="42" t="s">
        <v>4750</v>
      </c>
      <c r="C344" s="42" t="s">
        <v>4751</v>
      </c>
      <c r="D344" s="42" t="s">
        <v>4752</v>
      </c>
      <c r="E344" s="43">
        <v>19.68</v>
      </c>
      <c r="F344" s="42" t="s">
        <v>4753</v>
      </c>
      <c r="G344" s="42" t="s">
        <v>630</v>
      </c>
      <c r="H344" s="31">
        <v>2437</v>
      </c>
    </row>
    <row r="345" spans="1:8" x14ac:dyDescent="0.25">
      <c r="A345" s="42" t="s">
        <v>4741</v>
      </c>
      <c r="B345" s="42" t="s">
        <v>4754</v>
      </c>
      <c r="C345" s="42" t="s">
        <v>4755</v>
      </c>
      <c r="D345" s="42" t="s">
        <v>946</v>
      </c>
      <c r="E345" s="43">
        <v>6.08</v>
      </c>
      <c r="F345" s="42" t="s">
        <v>945</v>
      </c>
      <c r="G345" s="42" t="s">
        <v>630</v>
      </c>
      <c r="H345" s="31">
        <v>2438</v>
      </c>
    </row>
    <row r="346" spans="1:8" x14ac:dyDescent="0.25">
      <c r="A346" s="42" t="s">
        <v>4741</v>
      </c>
      <c r="B346" s="42" t="s">
        <v>4756</v>
      </c>
      <c r="C346" s="42" t="s">
        <v>4757</v>
      </c>
      <c r="D346" s="42" t="s">
        <v>4758</v>
      </c>
      <c r="E346" s="43">
        <v>4.6500000000000004</v>
      </c>
      <c r="F346" s="42" t="s">
        <v>4759</v>
      </c>
      <c r="G346" s="42" t="s">
        <v>630</v>
      </c>
      <c r="H346" s="31">
        <v>2439</v>
      </c>
    </row>
    <row r="347" spans="1:8" x14ac:dyDescent="0.25">
      <c r="A347" s="42" t="s">
        <v>4760</v>
      </c>
      <c r="B347" s="42" t="s">
        <v>4761</v>
      </c>
      <c r="C347" s="42" t="s">
        <v>4762</v>
      </c>
      <c r="D347" s="42" t="s">
        <v>4763</v>
      </c>
      <c r="E347" s="43">
        <v>8.3800000000000008</v>
      </c>
      <c r="F347" s="42" t="s">
        <v>4764</v>
      </c>
      <c r="G347" s="42" t="s">
        <v>630</v>
      </c>
      <c r="H347" s="31">
        <v>2440</v>
      </c>
    </row>
    <row r="348" spans="1:8" x14ac:dyDescent="0.25">
      <c r="A348" s="42" t="s">
        <v>4760</v>
      </c>
      <c r="B348" s="42" t="s">
        <v>4765</v>
      </c>
      <c r="C348" s="42" t="s">
        <v>4766</v>
      </c>
      <c r="D348" s="42" t="s">
        <v>851</v>
      </c>
      <c r="E348" s="43">
        <v>2.0699999999999998</v>
      </c>
      <c r="F348" s="42" t="s">
        <v>850</v>
      </c>
      <c r="G348" s="42" t="s">
        <v>630</v>
      </c>
      <c r="H348" s="31">
        <v>2441</v>
      </c>
    </row>
    <row r="349" spans="1:8" x14ac:dyDescent="0.25">
      <c r="A349" s="42" t="s">
        <v>4760</v>
      </c>
      <c r="B349" s="42" t="s">
        <v>4767</v>
      </c>
      <c r="C349" s="42" t="s">
        <v>4768</v>
      </c>
      <c r="D349" s="42" t="s">
        <v>4769</v>
      </c>
      <c r="E349" s="43">
        <v>9.86</v>
      </c>
      <c r="F349" s="42" t="s">
        <v>4770</v>
      </c>
      <c r="G349" s="42" t="s">
        <v>630</v>
      </c>
      <c r="H349" s="31">
        <v>2456</v>
      </c>
    </row>
    <row r="350" spans="1:8" x14ac:dyDescent="0.25">
      <c r="A350" s="42" t="s">
        <v>4771</v>
      </c>
      <c r="B350" s="42" t="s">
        <v>4772</v>
      </c>
      <c r="C350" s="42" t="s">
        <v>4773</v>
      </c>
      <c r="D350" s="42" t="s">
        <v>4774</v>
      </c>
      <c r="E350" s="43">
        <v>9.01</v>
      </c>
      <c r="F350" s="42" t="s">
        <v>4775</v>
      </c>
      <c r="G350" s="42" t="s">
        <v>630</v>
      </c>
      <c r="H350" s="31">
        <v>2477</v>
      </c>
    </row>
    <row r="351" spans="1:8" x14ac:dyDescent="0.25">
      <c r="A351" s="42" t="s">
        <v>4771</v>
      </c>
      <c r="B351" s="42" t="s">
        <v>4776</v>
      </c>
      <c r="C351" s="42" t="s">
        <v>4777</v>
      </c>
      <c r="D351" s="42" t="s">
        <v>4778</v>
      </c>
      <c r="E351" s="43">
        <v>13.96</v>
      </c>
      <c r="F351" s="42" t="s">
        <v>4779</v>
      </c>
      <c r="G351" s="42" t="s">
        <v>630</v>
      </c>
      <c r="H351" s="31">
        <v>2478</v>
      </c>
    </row>
    <row r="352" spans="1:8" x14ac:dyDescent="0.25">
      <c r="A352" s="42" t="s">
        <v>4771</v>
      </c>
      <c r="B352" s="42" t="s">
        <v>4780</v>
      </c>
      <c r="C352" s="42" t="s">
        <v>4781</v>
      </c>
      <c r="D352" s="42" t="s">
        <v>1279</v>
      </c>
      <c r="E352" s="43">
        <v>9.49</v>
      </c>
      <c r="F352" s="42" t="s">
        <v>1278</v>
      </c>
      <c r="G352" s="42" t="s">
        <v>630</v>
      </c>
      <c r="H352" s="31">
        <v>2479</v>
      </c>
    </row>
    <row r="353" spans="1:8" x14ac:dyDescent="0.25">
      <c r="A353" s="42" t="s">
        <v>4771</v>
      </c>
      <c r="B353" s="42" t="s">
        <v>4782</v>
      </c>
      <c r="C353" s="42" t="s">
        <v>4783</v>
      </c>
      <c r="D353" s="42" t="s">
        <v>903</v>
      </c>
      <c r="E353" s="43">
        <v>6.94</v>
      </c>
      <c r="F353" s="42" t="s">
        <v>902</v>
      </c>
      <c r="G353" s="42" t="s">
        <v>630</v>
      </c>
      <c r="H353" s="31">
        <v>2480</v>
      </c>
    </row>
    <row r="354" spans="1:8" x14ac:dyDescent="0.25">
      <c r="A354" s="42" t="s">
        <v>4771</v>
      </c>
      <c r="B354" s="42" t="s">
        <v>4784</v>
      </c>
      <c r="C354" s="42" t="s">
        <v>4785</v>
      </c>
      <c r="D354" s="42" t="s">
        <v>4786</v>
      </c>
      <c r="E354" s="43">
        <v>1.23</v>
      </c>
      <c r="F354" s="42" t="s">
        <v>4787</v>
      </c>
      <c r="G354" s="42" t="s">
        <v>630</v>
      </c>
      <c r="H354" s="31">
        <v>2481</v>
      </c>
    </row>
    <row r="355" spans="1:8" x14ac:dyDescent="0.25">
      <c r="A355" s="42" t="s">
        <v>4771</v>
      </c>
      <c r="B355" s="42" t="s">
        <v>4788</v>
      </c>
      <c r="C355" s="42" t="s">
        <v>4789</v>
      </c>
      <c r="D355" s="42" t="s">
        <v>4790</v>
      </c>
      <c r="E355" s="43">
        <v>3.36</v>
      </c>
      <c r="F355" s="42" t="s">
        <v>4791</v>
      </c>
      <c r="G355" s="42" t="s">
        <v>630</v>
      </c>
      <c r="H355" s="31">
        <v>2482</v>
      </c>
    </row>
    <row r="356" spans="1:8" x14ac:dyDescent="0.25">
      <c r="A356" s="42" t="s">
        <v>4771</v>
      </c>
      <c r="B356" s="42" t="s">
        <v>4792</v>
      </c>
      <c r="C356" s="42" t="s">
        <v>4793</v>
      </c>
      <c r="D356" s="42" t="s">
        <v>1440</v>
      </c>
      <c r="E356" s="43">
        <v>5.79</v>
      </c>
      <c r="F356" s="42" t="s">
        <v>1439</v>
      </c>
      <c r="G356" s="42" t="s">
        <v>630</v>
      </c>
      <c r="H356" s="31">
        <v>2483</v>
      </c>
    </row>
    <row r="357" spans="1:8" x14ac:dyDescent="0.25">
      <c r="A357" s="42" t="s">
        <v>4771</v>
      </c>
      <c r="B357" s="42" t="s">
        <v>4794</v>
      </c>
      <c r="C357" s="42" t="s">
        <v>4795</v>
      </c>
      <c r="D357" s="42" t="s">
        <v>4796</v>
      </c>
      <c r="E357" s="43">
        <v>16.760000000000002</v>
      </c>
      <c r="F357" s="42" t="s">
        <v>4797</v>
      </c>
      <c r="G357" s="42" t="s">
        <v>630</v>
      </c>
      <c r="H357" s="31">
        <v>2484</v>
      </c>
    </row>
    <row r="358" spans="1:8" x14ac:dyDescent="0.25">
      <c r="A358" s="42" t="s">
        <v>4771</v>
      </c>
      <c r="B358" s="42" t="s">
        <v>4798</v>
      </c>
      <c r="C358" s="42" t="s">
        <v>4799</v>
      </c>
      <c r="D358" s="42" t="s">
        <v>1160</v>
      </c>
      <c r="E358" s="43">
        <v>2</v>
      </c>
      <c r="F358" s="42" t="s">
        <v>1159</v>
      </c>
      <c r="G358" s="42" t="s">
        <v>630</v>
      </c>
      <c r="H358" s="31">
        <v>2485</v>
      </c>
    </row>
    <row r="359" spans="1:8" x14ac:dyDescent="0.25">
      <c r="A359" s="42" t="s">
        <v>4771</v>
      </c>
      <c r="B359" s="42" t="s">
        <v>4800</v>
      </c>
      <c r="C359" s="42" t="s">
        <v>4801</v>
      </c>
      <c r="D359" s="42" t="s">
        <v>1410</v>
      </c>
      <c r="E359" s="43">
        <v>8.3800000000000008</v>
      </c>
      <c r="F359" s="42" t="s">
        <v>1409</v>
      </c>
      <c r="G359" s="42" t="s">
        <v>630</v>
      </c>
      <c r="H359" s="31">
        <v>2486</v>
      </c>
    </row>
    <row r="360" spans="1:8" x14ac:dyDescent="0.25">
      <c r="A360" s="42" t="s">
        <v>4771</v>
      </c>
      <c r="B360" s="42" t="s">
        <v>4802</v>
      </c>
      <c r="C360" s="42" t="s">
        <v>4803</v>
      </c>
      <c r="D360" s="42" t="s">
        <v>4804</v>
      </c>
      <c r="E360" s="43">
        <v>4.24</v>
      </c>
      <c r="F360" s="42" t="s">
        <v>4805</v>
      </c>
      <c r="G360" s="42" t="s">
        <v>630</v>
      </c>
      <c r="H360" s="31">
        <v>2487</v>
      </c>
    </row>
    <row r="361" spans="1:8" x14ac:dyDescent="0.25">
      <c r="A361" s="42" t="s">
        <v>4806</v>
      </c>
      <c r="B361" s="42" t="s">
        <v>4807</v>
      </c>
      <c r="C361" s="42" t="s">
        <v>4808</v>
      </c>
      <c r="D361" s="42" t="s">
        <v>646</v>
      </c>
      <c r="E361" s="43">
        <v>3.88</v>
      </c>
      <c r="F361" s="42" t="s">
        <v>645</v>
      </c>
      <c r="G361" s="42" t="s">
        <v>630</v>
      </c>
      <c r="H361" s="31">
        <v>2521</v>
      </c>
    </row>
    <row r="362" spans="1:8" x14ac:dyDescent="0.25">
      <c r="A362" s="42" t="s">
        <v>4806</v>
      </c>
      <c r="B362" s="42" t="s">
        <v>4809</v>
      </c>
      <c r="C362" s="42" t="s">
        <v>4810</v>
      </c>
      <c r="D362" s="42" t="s">
        <v>4811</v>
      </c>
      <c r="E362" s="43">
        <v>13.71</v>
      </c>
      <c r="F362" s="42" t="s">
        <v>4812</v>
      </c>
      <c r="G362" s="42" t="s">
        <v>630</v>
      </c>
      <c r="H362" s="31">
        <v>2522</v>
      </c>
    </row>
    <row r="363" spans="1:8" x14ac:dyDescent="0.25">
      <c r="A363" s="42" t="s">
        <v>4806</v>
      </c>
      <c r="B363" s="42" t="s">
        <v>4813</v>
      </c>
      <c r="C363" s="42" t="s">
        <v>4814</v>
      </c>
      <c r="D363" s="42" t="s">
        <v>4815</v>
      </c>
      <c r="E363" s="43">
        <v>5.1100000000000003</v>
      </c>
      <c r="F363" s="42" t="s">
        <v>4816</v>
      </c>
      <c r="G363" s="42" t="s">
        <v>630</v>
      </c>
      <c r="H363" s="31">
        <v>2523</v>
      </c>
    </row>
    <row r="364" spans="1:8" x14ac:dyDescent="0.25">
      <c r="A364" s="42" t="s">
        <v>4806</v>
      </c>
      <c r="B364" s="42" t="s">
        <v>4817</v>
      </c>
      <c r="C364" s="42" t="s">
        <v>4818</v>
      </c>
      <c r="D364" s="42" t="s">
        <v>4819</v>
      </c>
      <c r="E364" s="43">
        <v>5.71</v>
      </c>
      <c r="F364" s="42" t="s">
        <v>4820</v>
      </c>
      <c r="G364" s="42" t="s">
        <v>630</v>
      </c>
      <c r="H364" s="31">
        <v>2524</v>
      </c>
    </row>
    <row r="365" spans="1:8" x14ac:dyDescent="0.25">
      <c r="A365" s="42" t="s">
        <v>4806</v>
      </c>
      <c r="B365" s="42" t="s">
        <v>4821</v>
      </c>
      <c r="C365" s="42" t="s">
        <v>4822</v>
      </c>
      <c r="D365" s="42" t="s">
        <v>4823</v>
      </c>
      <c r="E365" s="43">
        <v>3.46</v>
      </c>
      <c r="F365" s="42" t="s">
        <v>4824</v>
      </c>
      <c r="G365" s="42" t="s">
        <v>630</v>
      </c>
      <c r="H365" s="31">
        <v>2525</v>
      </c>
    </row>
    <row r="366" spans="1:8" x14ac:dyDescent="0.25">
      <c r="A366" s="42" t="s">
        <v>4806</v>
      </c>
      <c r="B366" s="42" t="s">
        <v>4825</v>
      </c>
      <c r="C366" s="42" t="s">
        <v>4826</v>
      </c>
      <c r="D366" s="42" t="s">
        <v>1361</v>
      </c>
      <c r="E366" s="43">
        <v>1.94</v>
      </c>
      <c r="F366" s="42" t="s">
        <v>1360</v>
      </c>
      <c r="G366" s="42" t="s">
        <v>630</v>
      </c>
      <c r="H366" s="31">
        <v>2526</v>
      </c>
    </row>
    <row r="367" spans="1:8" x14ac:dyDescent="0.25">
      <c r="A367" s="42" t="s">
        <v>4806</v>
      </c>
      <c r="B367" s="42" t="s">
        <v>4827</v>
      </c>
      <c r="C367" s="42" t="s">
        <v>4828</v>
      </c>
      <c r="D367" s="42" t="s">
        <v>4829</v>
      </c>
      <c r="E367" s="43">
        <v>2.8</v>
      </c>
      <c r="F367" s="42" t="s">
        <v>4830</v>
      </c>
      <c r="G367" s="42" t="s">
        <v>630</v>
      </c>
      <c r="H367" s="31">
        <v>2527</v>
      </c>
    </row>
    <row r="368" spans="1:8" x14ac:dyDescent="0.25">
      <c r="A368" s="42" t="s">
        <v>4806</v>
      </c>
      <c r="B368" s="42" t="s">
        <v>4831</v>
      </c>
      <c r="C368" s="42" t="s">
        <v>4832</v>
      </c>
      <c r="D368" s="42" t="s">
        <v>4833</v>
      </c>
      <c r="E368" s="43">
        <v>3.7</v>
      </c>
      <c r="F368" s="42" t="s">
        <v>4834</v>
      </c>
      <c r="G368" s="42" t="s">
        <v>630</v>
      </c>
      <c r="H368" s="31">
        <v>2528</v>
      </c>
    </row>
    <row r="369" spans="1:8" x14ac:dyDescent="0.25">
      <c r="A369" s="42" t="s">
        <v>4806</v>
      </c>
      <c r="B369" s="42" t="s">
        <v>3396</v>
      </c>
      <c r="C369" s="42" t="s">
        <v>4835</v>
      </c>
      <c r="D369" s="42" t="s">
        <v>2857</v>
      </c>
      <c r="E369" s="43">
        <v>1.68</v>
      </c>
      <c r="F369" s="42" t="s">
        <v>2858</v>
      </c>
      <c r="G369" s="42" t="s">
        <v>630</v>
      </c>
      <c r="H369" s="31">
        <v>2529</v>
      </c>
    </row>
    <row r="370" spans="1:8" x14ac:dyDescent="0.25">
      <c r="A370" s="42" t="s">
        <v>4806</v>
      </c>
      <c r="B370" s="42" t="s">
        <v>4836</v>
      </c>
      <c r="C370" s="42" t="s">
        <v>4837</v>
      </c>
      <c r="D370" s="42" t="s">
        <v>4838</v>
      </c>
      <c r="E370" s="43">
        <v>3.36</v>
      </c>
      <c r="F370" s="42" t="s">
        <v>4839</v>
      </c>
      <c r="G370" s="42" t="s">
        <v>630</v>
      </c>
      <c r="H370" s="31">
        <v>2530</v>
      </c>
    </row>
    <row r="371" spans="1:8" x14ac:dyDescent="0.25">
      <c r="A371" s="42" t="s">
        <v>4840</v>
      </c>
      <c r="B371" s="42" t="s">
        <v>4841</v>
      </c>
      <c r="C371" s="42" t="s">
        <v>4842</v>
      </c>
      <c r="D371" s="42" t="s">
        <v>822</v>
      </c>
      <c r="E371" s="43">
        <v>1.74</v>
      </c>
      <c r="F371" s="42" t="s">
        <v>821</v>
      </c>
      <c r="G371" s="42" t="s">
        <v>630</v>
      </c>
      <c r="H371" s="31">
        <v>2581</v>
      </c>
    </row>
    <row r="372" spans="1:8" x14ac:dyDescent="0.25">
      <c r="A372" s="42" t="s">
        <v>4840</v>
      </c>
      <c r="B372" s="42" t="s">
        <v>4843</v>
      </c>
      <c r="C372" s="42" t="s">
        <v>4844</v>
      </c>
      <c r="D372" s="42" t="s">
        <v>4845</v>
      </c>
      <c r="E372" s="43">
        <v>4.29</v>
      </c>
      <c r="F372" s="42" t="s">
        <v>4846</v>
      </c>
      <c r="G372" s="42" t="s">
        <v>630</v>
      </c>
      <c r="H372" s="31">
        <v>2582</v>
      </c>
    </row>
    <row r="373" spans="1:8" x14ac:dyDescent="0.25">
      <c r="A373" s="42" t="s">
        <v>4840</v>
      </c>
      <c r="B373" s="42" t="s">
        <v>4847</v>
      </c>
      <c r="C373" s="42" t="s">
        <v>4848</v>
      </c>
      <c r="D373" s="42" t="s">
        <v>3614</v>
      </c>
      <c r="E373" s="43">
        <v>2.34</v>
      </c>
      <c r="F373" s="42" t="s">
        <v>3615</v>
      </c>
      <c r="G373" s="42" t="s">
        <v>630</v>
      </c>
      <c r="H373" s="31">
        <v>2583</v>
      </c>
    </row>
    <row r="374" spans="1:8" x14ac:dyDescent="0.25">
      <c r="A374" s="42" t="s">
        <v>4840</v>
      </c>
      <c r="B374" s="42" t="s">
        <v>4849</v>
      </c>
      <c r="C374" s="42" t="s">
        <v>4850</v>
      </c>
      <c r="D374" s="42" t="s">
        <v>4851</v>
      </c>
      <c r="E374" s="43">
        <v>5.39</v>
      </c>
      <c r="F374" s="42" t="s">
        <v>4852</v>
      </c>
      <c r="G374" s="42" t="s">
        <v>630</v>
      </c>
      <c r="H374" s="31">
        <v>2584</v>
      </c>
    </row>
    <row r="375" spans="1:8" x14ac:dyDescent="0.25">
      <c r="A375" s="42" t="s">
        <v>4840</v>
      </c>
      <c r="B375" s="42" t="s">
        <v>4853</v>
      </c>
      <c r="C375" s="42" t="s">
        <v>4854</v>
      </c>
      <c r="D375" s="42" t="s">
        <v>3128</v>
      </c>
      <c r="E375" s="43">
        <v>8.3800000000000008</v>
      </c>
      <c r="F375" s="42" t="s">
        <v>3129</v>
      </c>
      <c r="G375" s="42" t="s">
        <v>630</v>
      </c>
      <c r="H375" s="31">
        <v>2585</v>
      </c>
    </row>
    <row r="376" spans="1:8" x14ac:dyDescent="0.25">
      <c r="A376" s="42" t="s">
        <v>4840</v>
      </c>
      <c r="B376" s="42" t="s">
        <v>4855</v>
      </c>
      <c r="C376" s="42" t="s">
        <v>4856</v>
      </c>
      <c r="D376" s="42" t="s">
        <v>3132</v>
      </c>
      <c r="E376" s="43">
        <v>8.3800000000000008</v>
      </c>
      <c r="F376" s="42" t="s">
        <v>3133</v>
      </c>
      <c r="G376" s="42" t="s">
        <v>630</v>
      </c>
      <c r="H376" s="31">
        <v>2586</v>
      </c>
    </row>
    <row r="377" spans="1:8" x14ac:dyDescent="0.25">
      <c r="A377" s="42" t="s">
        <v>4840</v>
      </c>
      <c r="B377" s="42" t="s">
        <v>4857</v>
      </c>
      <c r="C377" s="42" t="s">
        <v>4858</v>
      </c>
      <c r="D377" s="42" t="s">
        <v>4859</v>
      </c>
      <c r="E377" s="43">
        <v>5.95</v>
      </c>
      <c r="F377" s="42" t="s">
        <v>4860</v>
      </c>
      <c r="G377" s="42" t="s">
        <v>630</v>
      </c>
      <c r="H377" s="31">
        <v>2587</v>
      </c>
    </row>
    <row r="378" spans="1:8" x14ac:dyDescent="0.25">
      <c r="A378" s="42" t="s">
        <v>4840</v>
      </c>
      <c r="B378" s="42" t="s">
        <v>4861</v>
      </c>
      <c r="C378" s="42" t="s">
        <v>4862</v>
      </c>
      <c r="D378" s="42" t="s">
        <v>4863</v>
      </c>
      <c r="E378" s="43">
        <v>22.18</v>
      </c>
      <c r="F378" s="42" t="s">
        <v>4864</v>
      </c>
      <c r="G378" s="42" t="s">
        <v>630</v>
      </c>
      <c r="H378" s="31">
        <v>2588</v>
      </c>
    </row>
    <row r="379" spans="1:8" x14ac:dyDescent="0.25">
      <c r="A379" s="42" t="s">
        <v>4840</v>
      </c>
      <c r="B379" s="42" t="s">
        <v>4865</v>
      </c>
      <c r="C379" s="42" t="s">
        <v>4866</v>
      </c>
      <c r="D379" s="42" t="s">
        <v>4867</v>
      </c>
      <c r="E379" s="43">
        <v>16.760000000000002</v>
      </c>
      <c r="F379" s="42" t="s">
        <v>4868</v>
      </c>
      <c r="G379" s="42" t="s">
        <v>630</v>
      </c>
      <c r="H379" s="31">
        <v>2589</v>
      </c>
    </row>
    <row r="380" spans="1:8" x14ac:dyDescent="0.25">
      <c r="A380" s="42" t="s">
        <v>4840</v>
      </c>
      <c r="B380" s="42" t="s">
        <v>4869</v>
      </c>
      <c r="C380" s="42" t="s">
        <v>4870</v>
      </c>
      <c r="D380" s="42" t="s">
        <v>4871</v>
      </c>
      <c r="E380" s="43">
        <v>7.68</v>
      </c>
      <c r="F380" s="42" t="s">
        <v>4872</v>
      </c>
      <c r="G380" s="42" t="s">
        <v>630</v>
      </c>
      <c r="H380" s="31">
        <v>2590</v>
      </c>
    </row>
    <row r="381" spans="1:8" x14ac:dyDescent="0.25">
      <c r="A381" s="42" t="s">
        <v>4840</v>
      </c>
      <c r="B381" s="42" t="s">
        <v>4873</v>
      </c>
      <c r="C381" s="42" t="s">
        <v>4874</v>
      </c>
      <c r="D381" s="42" t="s">
        <v>4004</v>
      </c>
      <c r="E381" s="43">
        <v>4.9000000000000004</v>
      </c>
      <c r="F381" s="42" t="s">
        <v>4005</v>
      </c>
      <c r="G381" s="42" t="s">
        <v>630</v>
      </c>
      <c r="H381" s="31">
        <v>2591</v>
      </c>
    </row>
    <row r="382" spans="1:8" x14ac:dyDescent="0.25">
      <c r="A382" s="42" t="s">
        <v>4840</v>
      </c>
      <c r="B382" s="42" t="s">
        <v>4875</v>
      </c>
      <c r="C382" s="42" t="s">
        <v>4876</v>
      </c>
      <c r="D382" s="42" t="s">
        <v>4877</v>
      </c>
      <c r="E382" s="43">
        <v>1.68</v>
      </c>
      <c r="F382" s="42" t="s">
        <v>4878</v>
      </c>
      <c r="G382" s="42" t="s">
        <v>630</v>
      </c>
      <c r="H382" s="31">
        <v>2592</v>
      </c>
    </row>
    <row r="383" spans="1:8" x14ac:dyDescent="0.25">
      <c r="A383" s="42" t="s">
        <v>4840</v>
      </c>
      <c r="B383" s="42" t="s">
        <v>4879</v>
      </c>
      <c r="C383" s="42" t="s">
        <v>4880</v>
      </c>
      <c r="D383" s="42" t="s">
        <v>4881</v>
      </c>
      <c r="E383" s="43">
        <v>3.02</v>
      </c>
      <c r="F383" s="42" t="s">
        <v>4882</v>
      </c>
      <c r="G383" s="42" t="s">
        <v>630</v>
      </c>
      <c r="H383" s="31">
        <v>2593</v>
      </c>
    </row>
    <row r="384" spans="1:8" x14ac:dyDescent="0.25">
      <c r="A384" s="42" t="s">
        <v>4883</v>
      </c>
      <c r="B384" s="42" t="s">
        <v>4884</v>
      </c>
      <c r="C384" s="42" t="s">
        <v>4885</v>
      </c>
      <c r="D384" s="42" t="s">
        <v>4886</v>
      </c>
      <c r="E384" s="43">
        <v>4.04</v>
      </c>
      <c r="F384" s="42" t="s">
        <v>4887</v>
      </c>
      <c r="G384" s="42" t="s">
        <v>630</v>
      </c>
      <c r="H384" s="31">
        <v>2632</v>
      </c>
    </row>
    <row r="385" spans="1:8" x14ac:dyDescent="0.25">
      <c r="A385" s="42" t="s">
        <v>4883</v>
      </c>
      <c r="B385" s="42" t="s">
        <v>4888</v>
      </c>
      <c r="C385" s="42" t="s">
        <v>4889</v>
      </c>
      <c r="D385" s="42" t="s">
        <v>648</v>
      </c>
      <c r="E385" s="43">
        <v>1.68</v>
      </c>
      <c r="F385" s="42" t="s">
        <v>647</v>
      </c>
      <c r="G385" s="42" t="s">
        <v>630</v>
      </c>
      <c r="H385" s="31">
        <v>2633</v>
      </c>
    </row>
    <row r="386" spans="1:8" x14ac:dyDescent="0.25">
      <c r="A386" s="42" t="s">
        <v>4883</v>
      </c>
      <c r="B386" s="42" t="s">
        <v>4890</v>
      </c>
      <c r="C386" s="42" t="s">
        <v>4891</v>
      </c>
      <c r="D386" s="42" t="s">
        <v>700</v>
      </c>
      <c r="E386" s="43">
        <v>7.56</v>
      </c>
      <c r="F386" s="42" t="s">
        <v>699</v>
      </c>
      <c r="G386" s="42" t="s">
        <v>630</v>
      </c>
      <c r="H386" s="31">
        <v>2634</v>
      </c>
    </row>
    <row r="387" spans="1:8" x14ac:dyDescent="0.25">
      <c r="A387" s="42" t="s">
        <v>4883</v>
      </c>
      <c r="B387" s="42" t="s">
        <v>4892</v>
      </c>
      <c r="C387" s="42" t="s">
        <v>4893</v>
      </c>
      <c r="D387" s="42" t="s">
        <v>684</v>
      </c>
      <c r="E387" s="43">
        <v>3.36</v>
      </c>
      <c r="F387" s="42" t="s">
        <v>683</v>
      </c>
      <c r="G387" s="42" t="s">
        <v>630</v>
      </c>
      <c r="H387" s="31">
        <v>2635</v>
      </c>
    </row>
    <row r="388" spans="1:8" x14ac:dyDescent="0.25">
      <c r="A388" s="42" t="s">
        <v>4883</v>
      </c>
      <c r="B388" s="42" t="s">
        <v>4894</v>
      </c>
      <c r="C388" s="42" t="s">
        <v>4895</v>
      </c>
      <c r="D388" s="42" t="s">
        <v>4274</v>
      </c>
      <c r="E388" s="43">
        <v>3.63</v>
      </c>
      <c r="F388" s="42" t="s">
        <v>4275</v>
      </c>
      <c r="G388" s="42" t="s">
        <v>630</v>
      </c>
      <c r="H388" s="31">
        <v>2636</v>
      </c>
    </row>
    <row r="389" spans="1:8" x14ac:dyDescent="0.25">
      <c r="A389" s="42" t="s">
        <v>4883</v>
      </c>
      <c r="B389" s="42" t="s">
        <v>4896</v>
      </c>
      <c r="C389" s="42" t="s">
        <v>4897</v>
      </c>
      <c r="D389" s="42" t="s">
        <v>4270</v>
      </c>
      <c r="E389" s="43">
        <v>1.68</v>
      </c>
      <c r="F389" s="42" t="s">
        <v>4271</v>
      </c>
      <c r="G389" s="42" t="s">
        <v>630</v>
      </c>
      <c r="H389" s="31">
        <v>2637</v>
      </c>
    </row>
    <row r="390" spans="1:8" x14ac:dyDescent="0.25">
      <c r="A390" s="42" t="s">
        <v>4883</v>
      </c>
      <c r="B390" s="42" t="s">
        <v>4898</v>
      </c>
      <c r="C390" s="42" t="s">
        <v>4899</v>
      </c>
      <c r="D390" s="42" t="s">
        <v>4900</v>
      </c>
      <c r="E390" s="43">
        <v>38.380000000000003</v>
      </c>
      <c r="F390" s="42" t="s">
        <v>4901</v>
      </c>
      <c r="G390" s="42" t="s">
        <v>630</v>
      </c>
      <c r="H390" s="31">
        <v>2638</v>
      </c>
    </row>
    <row r="391" spans="1:8" x14ac:dyDescent="0.25">
      <c r="A391" s="42" t="s">
        <v>4883</v>
      </c>
      <c r="B391" s="42" t="s">
        <v>4902</v>
      </c>
      <c r="C391" s="42" t="s">
        <v>4903</v>
      </c>
      <c r="D391" s="42" t="s">
        <v>4904</v>
      </c>
      <c r="E391" s="43">
        <v>4.1900000000000004</v>
      </c>
      <c r="F391" s="42" t="s">
        <v>4905</v>
      </c>
      <c r="G391" s="42" t="s">
        <v>630</v>
      </c>
      <c r="H391" s="31">
        <v>2639</v>
      </c>
    </row>
    <row r="392" spans="1:8" x14ac:dyDescent="0.25">
      <c r="A392" s="42" t="s">
        <v>4883</v>
      </c>
      <c r="B392" s="42" t="s">
        <v>4906</v>
      </c>
      <c r="C392" s="42" t="s">
        <v>4907</v>
      </c>
      <c r="D392" s="42" t="s">
        <v>706</v>
      </c>
      <c r="E392" s="43">
        <v>3.61</v>
      </c>
      <c r="F392" s="42" t="s">
        <v>705</v>
      </c>
      <c r="G392" s="42" t="s">
        <v>630</v>
      </c>
      <c r="H392" s="31">
        <v>2640</v>
      </c>
    </row>
    <row r="393" spans="1:8" x14ac:dyDescent="0.25">
      <c r="A393" s="42" t="s">
        <v>4883</v>
      </c>
      <c r="B393" s="42" t="s">
        <v>4908</v>
      </c>
      <c r="C393" s="42" t="s">
        <v>4909</v>
      </c>
      <c r="D393" s="42" t="s">
        <v>675</v>
      </c>
      <c r="E393" s="43">
        <v>8.3800000000000008</v>
      </c>
      <c r="F393" s="42" t="s">
        <v>674</v>
      </c>
      <c r="G393" s="42" t="s">
        <v>630</v>
      </c>
      <c r="H393" s="31">
        <v>2641</v>
      </c>
    </row>
    <row r="394" spans="1:8" x14ac:dyDescent="0.25">
      <c r="A394" s="42" t="s">
        <v>4883</v>
      </c>
      <c r="B394" s="42" t="s">
        <v>4211</v>
      </c>
      <c r="C394" s="42" t="s">
        <v>4910</v>
      </c>
      <c r="D394" s="42" t="s">
        <v>3719</v>
      </c>
      <c r="E394" s="43">
        <v>3.45</v>
      </c>
      <c r="F394" s="42" t="s">
        <v>3720</v>
      </c>
      <c r="G394" s="42" t="s">
        <v>630</v>
      </c>
      <c r="H394" s="31">
        <v>2642</v>
      </c>
    </row>
    <row r="395" spans="1:8" x14ac:dyDescent="0.25">
      <c r="A395" s="42" t="s">
        <v>4883</v>
      </c>
      <c r="B395" s="42" t="s">
        <v>4911</v>
      </c>
      <c r="C395" s="42" t="s">
        <v>4912</v>
      </c>
      <c r="D395" s="42" t="s">
        <v>1367</v>
      </c>
      <c r="E395" s="43">
        <v>2.63</v>
      </c>
      <c r="F395" s="42" t="s">
        <v>1366</v>
      </c>
      <c r="G395" s="42" t="s">
        <v>630</v>
      </c>
      <c r="H395" s="31">
        <v>2643</v>
      </c>
    </row>
    <row r="396" spans="1:8" x14ac:dyDescent="0.25">
      <c r="A396" s="42" t="s">
        <v>4883</v>
      </c>
      <c r="B396" s="42" t="s">
        <v>4913</v>
      </c>
      <c r="C396" s="42" t="s">
        <v>4914</v>
      </c>
      <c r="D396" s="42" t="s">
        <v>1487</v>
      </c>
      <c r="E396" s="43">
        <v>1.68</v>
      </c>
      <c r="F396" s="42" t="s">
        <v>1486</v>
      </c>
      <c r="G396" s="42" t="s">
        <v>630</v>
      </c>
      <c r="H396" s="31">
        <v>2644</v>
      </c>
    </row>
    <row r="397" spans="1:8" x14ac:dyDescent="0.25">
      <c r="A397" s="42" t="s">
        <v>4883</v>
      </c>
      <c r="B397" s="42" t="s">
        <v>4915</v>
      </c>
      <c r="C397" s="42" t="s">
        <v>4916</v>
      </c>
      <c r="D397" s="42" t="s">
        <v>4917</v>
      </c>
      <c r="E397" s="43">
        <v>5.76</v>
      </c>
      <c r="F397" s="42" t="s">
        <v>4918</v>
      </c>
      <c r="G397" s="42" t="s">
        <v>630</v>
      </c>
      <c r="H397" s="31">
        <v>2645</v>
      </c>
    </row>
    <row r="398" spans="1:8" x14ac:dyDescent="0.25">
      <c r="A398" s="42"/>
      <c r="B398" s="42"/>
      <c r="C398" s="42"/>
      <c r="D398" s="45" t="s">
        <v>3729</v>
      </c>
      <c r="E398" s="46">
        <f>SUM(E328:E397)</f>
        <v>513.16</v>
      </c>
      <c r="F398" s="42"/>
      <c r="G398" s="42"/>
      <c r="H398" s="31"/>
    </row>
    <row r="399" spans="1:8" ht="15.75" x14ac:dyDescent="0.25">
      <c r="A399" s="37"/>
      <c r="B399" s="37"/>
      <c r="C399" s="37"/>
      <c r="D399" s="37"/>
      <c r="E399" s="38"/>
      <c r="F399" s="37"/>
      <c r="G399" s="37"/>
      <c r="H399" s="39"/>
    </row>
    <row r="400" spans="1:8" ht="15.75" x14ac:dyDescent="0.25">
      <c r="A400" s="26"/>
      <c r="B400" s="26"/>
      <c r="C400" s="26"/>
      <c r="D400" s="26"/>
      <c r="E400" s="28"/>
      <c r="F400" s="26"/>
      <c r="G400" s="26"/>
      <c r="H400" s="11"/>
    </row>
    <row r="401" spans="1:8" ht="15.75" x14ac:dyDescent="0.25">
      <c r="A401" s="26"/>
      <c r="B401" s="26"/>
      <c r="C401" s="26"/>
      <c r="D401" s="26"/>
      <c r="E401" s="28"/>
      <c r="F401" s="26"/>
      <c r="G401" s="26"/>
      <c r="H401" s="11"/>
    </row>
    <row r="402" spans="1:8" ht="15.75" x14ac:dyDescent="0.25">
      <c r="A402" s="26"/>
      <c r="B402" s="26"/>
      <c r="C402" s="26"/>
      <c r="D402" s="26"/>
      <c r="E402" s="28"/>
      <c r="F402" s="26"/>
      <c r="G402" s="26"/>
      <c r="H402" s="11"/>
    </row>
    <row r="403" spans="1:8" ht="15.75" x14ac:dyDescent="0.25">
      <c r="A403" s="26"/>
      <c r="B403" s="26"/>
      <c r="C403" s="26"/>
      <c r="D403" s="26"/>
      <c r="E403" s="28"/>
      <c r="F403" s="26"/>
      <c r="G403" s="26"/>
      <c r="H403" s="11"/>
    </row>
    <row r="404" spans="1:8" ht="15.75" x14ac:dyDescent="0.25">
      <c r="A404" s="26"/>
      <c r="B404" s="26"/>
      <c r="C404" s="26"/>
      <c r="D404" s="26"/>
      <c r="E404" s="28"/>
      <c r="F404" s="26"/>
      <c r="G404" s="26"/>
      <c r="H404" s="11"/>
    </row>
    <row r="405" spans="1:8" ht="15.75" x14ac:dyDescent="0.25">
      <c r="A405" s="26"/>
      <c r="B405" s="26"/>
      <c r="C405" s="26"/>
      <c r="D405" s="26"/>
      <c r="E405" s="28"/>
      <c r="F405" s="26"/>
      <c r="G405" s="26"/>
      <c r="H405" s="11"/>
    </row>
    <row r="406" spans="1:8" ht="15.75" x14ac:dyDescent="0.25">
      <c r="A406" s="26"/>
      <c r="B406" s="26"/>
      <c r="C406" s="26"/>
      <c r="D406" s="26"/>
      <c r="E406" s="28"/>
      <c r="F406" s="26"/>
      <c r="G406" s="26"/>
      <c r="H406" s="11"/>
    </row>
    <row r="407" spans="1:8" ht="15.75" x14ac:dyDescent="0.25">
      <c r="A407" s="26"/>
      <c r="B407" s="26"/>
      <c r="C407" s="26"/>
      <c r="D407" s="26"/>
      <c r="E407" s="28"/>
      <c r="F407" s="26"/>
      <c r="G407" s="26"/>
      <c r="H407" s="11"/>
    </row>
    <row r="408" spans="1:8" ht="15.75" x14ac:dyDescent="0.25">
      <c r="A408" s="26"/>
      <c r="B408" s="26"/>
      <c r="C408" s="26"/>
      <c r="D408" s="26"/>
      <c r="E408" s="28"/>
      <c r="F408" s="26"/>
      <c r="G408" s="26"/>
      <c r="H408" s="11"/>
    </row>
    <row r="409" spans="1:8" ht="15.75" x14ac:dyDescent="0.25">
      <c r="A409" s="26"/>
      <c r="B409" s="26"/>
      <c r="C409" s="26"/>
      <c r="D409" s="26"/>
      <c r="E409" s="28"/>
      <c r="F409" s="26"/>
      <c r="G409" s="26"/>
      <c r="H409" s="11"/>
    </row>
    <row r="410" spans="1:8" ht="15.75" x14ac:dyDescent="0.25">
      <c r="A410" s="26"/>
      <c r="B410" s="26"/>
      <c r="C410" s="26"/>
      <c r="D410" s="26"/>
      <c r="E410" s="28"/>
      <c r="F410" s="26"/>
      <c r="G410" s="26"/>
      <c r="H410" s="11"/>
    </row>
    <row r="411" spans="1:8" ht="15.75" x14ac:dyDescent="0.25">
      <c r="A411" s="26"/>
      <c r="B411" s="26"/>
      <c r="C411" s="26"/>
      <c r="D411" s="26"/>
      <c r="E411" s="28"/>
      <c r="F411" s="26"/>
      <c r="G411" s="26"/>
      <c r="H411" s="11"/>
    </row>
    <row r="412" spans="1:8" ht="15.75" x14ac:dyDescent="0.25">
      <c r="A412" s="26"/>
      <c r="B412" s="26"/>
      <c r="C412" s="26"/>
      <c r="D412" s="26"/>
      <c r="E412" s="28"/>
      <c r="F412" s="26"/>
      <c r="G412" s="26"/>
      <c r="H412" s="11"/>
    </row>
    <row r="413" spans="1:8" ht="15.75" x14ac:dyDescent="0.25">
      <c r="A413" s="26"/>
      <c r="B413" s="26"/>
      <c r="C413" s="26"/>
      <c r="D413" s="26"/>
      <c r="E413" s="28"/>
      <c r="F413" s="26"/>
      <c r="G413" s="26"/>
      <c r="H413" s="11"/>
    </row>
    <row r="414" spans="1:8" ht="15.75" x14ac:dyDescent="0.25">
      <c r="A414" s="26"/>
      <c r="B414" s="26"/>
      <c r="C414" s="26"/>
      <c r="D414" s="26"/>
      <c r="E414" s="28"/>
      <c r="F414" s="26"/>
      <c r="G414" s="26"/>
      <c r="H414" s="11"/>
    </row>
    <row r="415" spans="1:8" ht="15.75" x14ac:dyDescent="0.25">
      <c r="A415" s="26"/>
      <c r="B415" s="26"/>
      <c r="C415" s="26"/>
      <c r="D415" s="26"/>
      <c r="E415" s="28"/>
      <c r="F415" s="26"/>
      <c r="G415" s="26"/>
      <c r="H415" s="11"/>
    </row>
    <row r="416" spans="1:8" ht="15.75" x14ac:dyDescent="0.25">
      <c r="A416" s="26"/>
      <c r="B416" s="26"/>
      <c r="C416" s="26"/>
      <c r="D416" s="26"/>
      <c r="E416" s="28"/>
      <c r="F416" s="26"/>
      <c r="G416" s="26"/>
      <c r="H416" s="11"/>
    </row>
    <row r="417" spans="1:8" ht="15.75" x14ac:dyDescent="0.25">
      <c r="A417" s="26"/>
      <c r="B417" s="26"/>
      <c r="C417" s="26"/>
      <c r="D417" s="26"/>
      <c r="E417" s="28"/>
      <c r="F417" s="26"/>
      <c r="G417" s="26"/>
      <c r="H417" s="11"/>
    </row>
    <row r="418" spans="1:8" ht="15.75" x14ac:dyDescent="0.25">
      <c r="A418" s="26"/>
      <c r="B418" s="26"/>
      <c r="C418" s="26"/>
      <c r="D418" s="26"/>
      <c r="E418" s="28"/>
      <c r="F418" s="26"/>
      <c r="G418" s="26"/>
      <c r="H418" s="11"/>
    </row>
    <row r="419" spans="1:8" ht="15.75" x14ac:dyDescent="0.25">
      <c r="A419" s="26"/>
      <c r="B419" s="26"/>
      <c r="C419" s="26"/>
      <c r="D419" s="26"/>
      <c r="E419" s="28"/>
      <c r="F419" s="26"/>
      <c r="G419" s="26"/>
      <c r="H419" s="11"/>
    </row>
    <row r="420" spans="1:8" ht="15.75" x14ac:dyDescent="0.25">
      <c r="A420" s="26"/>
      <c r="B420" s="26"/>
      <c r="C420" s="26"/>
      <c r="D420" s="26"/>
      <c r="E420" s="28"/>
      <c r="F420" s="26"/>
      <c r="G420" s="26"/>
      <c r="H420" s="11"/>
    </row>
    <row r="421" spans="1:8" ht="15.75" x14ac:dyDescent="0.25">
      <c r="A421" s="26"/>
      <c r="B421" s="26"/>
      <c r="C421" s="26"/>
      <c r="D421" s="26"/>
      <c r="E421" s="28"/>
      <c r="F421" s="26"/>
      <c r="G421" s="26"/>
      <c r="H421" s="11"/>
    </row>
    <row r="422" spans="1:8" ht="15.75" x14ac:dyDescent="0.25">
      <c r="A422" s="26"/>
      <c r="B422" s="26"/>
      <c r="C422" s="26"/>
      <c r="D422" s="26"/>
      <c r="E422" s="28"/>
      <c r="F422" s="26"/>
      <c r="G422" s="26"/>
      <c r="H422" s="11"/>
    </row>
    <row r="423" spans="1:8" ht="15.75" x14ac:dyDescent="0.25">
      <c r="A423" s="26"/>
      <c r="B423" s="26"/>
      <c r="C423" s="26"/>
      <c r="D423" s="26"/>
      <c r="E423" s="28"/>
      <c r="F423" s="26"/>
      <c r="G423" s="26"/>
      <c r="H423" s="11"/>
    </row>
    <row r="424" spans="1:8" ht="15.75" x14ac:dyDescent="0.25">
      <c r="A424" s="26"/>
      <c r="B424" s="26"/>
      <c r="C424" s="26"/>
      <c r="D424" s="26"/>
      <c r="E424" s="28"/>
      <c r="F424" s="26"/>
      <c r="G424" s="26"/>
      <c r="H424" s="11"/>
    </row>
    <row r="425" spans="1:8" ht="15.75" x14ac:dyDescent="0.25">
      <c r="A425" s="26"/>
      <c r="B425" s="26"/>
      <c r="C425" s="26"/>
      <c r="D425" s="26"/>
      <c r="E425" s="28"/>
      <c r="F425" s="26"/>
      <c r="G425" s="26"/>
      <c r="H425" s="11"/>
    </row>
    <row r="426" spans="1:8" ht="15.75" x14ac:dyDescent="0.25">
      <c r="A426" s="26"/>
      <c r="B426" s="26"/>
      <c r="C426" s="26"/>
      <c r="D426" s="26"/>
      <c r="E426" s="28"/>
      <c r="F426" s="26"/>
      <c r="G426" s="26"/>
      <c r="H426" s="11"/>
    </row>
    <row r="427" spans="1:8" ht="15.75" x14ac:dyDescent="0.25">
      <c r="A427" s="26"/>
      <c r="B427" s="26"/>
      <c r="C427" s="26"/>
      <c r="D427" s="26"/>
      <c r="E427" s="28"/>
      <c r="F427" s="26"/>
      <c r="G427" s="26"/>
      <c r="H427" s="11"/>
    </row>
    <row r="428" spans="1:8" ht="15.75" x14ac:dyDescent="0.25">
      <c r="A428" s="26"/>
      <c r="B428" s="26"/>
      <c r="C428" s="26"/>
      <c r="D428" s="26"/>
      <c r="E428" s="28"/>
      <c r="F428" s="26"/>
      <c r="G428" s="26"/>
      <c r="H428" s="11"/>
    </row>
    <row r="429" spans="1:8" ht="15.75" x14ac:dyDescent="0.25">
      <c r="A429" s="26"/>
      <c r="B429" s="26"/>
      <c r="C429" s="26"/>
      <c r="D429" s="26"/>
      <c r="E429" s="28"/>
      <c r="F429" s="26"/>
      <c r="G429" s="26"/>
      <c r="H429" s="11"/>
    </row>
    <row r="430" spans="1:8" ht="15.75" x14ac:dyDescent="0.25">
      <c r="A430" s="26"/>
      <c r="B430" s="26"/>
      <c r="C430" s="26"/>
      <c r="D430" s="26"/>
      <c r="E430" s="28"/>
      <c r="F430" s="26"/>
      <c r="G430" s="26"/>
      <c r="H430" s="11"/>
    </row>
    <row r="431" spans="1:8" ht="15.75" x14ac:dyDescent="0.25">
      <c r="A431" s="26"/>
      <c r="B431" s="26"/>
      <c r="C431" s="26"/>
      <c r="D431" s="26"/>
      <c r="E431" s="28"/>
      <c r="F431" s="26"/>
      <c r="G431" s="26"/>
      <c r="H431" s="11"/>
    </row>
    <row r="432" spans="1:8" ht="15.75" x14ac:dyDescent="0.25">
      <c r="A432" s="26"/>
      <c r="B432" s="26"/>
      <c r="C432" s="26"/>
      <c r="D432" s="26"/>
      <c r="E432" s="28"/>
      <c r="F432" s="26"/>
      <c r="G432" s="26"/>
      <c r="H432" s="11"/>
    </row>
    <row r="433" spans="1:8" ht="15.75" x14ac:dyDescent="0.25">
      <c r="A433" s="26"/>
      <c r="B433" s="26"/>
      <c r="C433" s="26"/>
      <c r="D433" s="26"/>
      <c r="E433" s="28"/>
      <c r="F433" s="26"/>
      <c r="G433" s="26"/>
      <c r="H433" s="11"/>
    </row>
    <row r="434" spans="1:8" ht="15.75" x14ac:dyDescent="0.25">
      <c r="A434" s="26"/>
      <c r="B434" s="26"/>
      <c r="C434" s="26"/>
      <c r="D434" s="26"/>
      <c r="E434" s="28"/>
      <c r="F434" s="26"/>
      <c r="G434" s="26"/>
      <c r="H434" s="11"/>
    </row>
    <row r="435" spans="1:8" ht="15.75" x14ac:dyDescent="0.25">
      <c r="A435" s="26"/>
      <c r="B435" s="26"/>
      <c r="C435" s="26"/>
      <c r="D435" s="26"/>
      <c r="E435" s="28"/>
      <c r="F435" s="26"/>
      <c r="G435" s="26"/>
      <c r="H435" s="11"/>
    </row>
    <row r="436" spans="1:8" ht="15.75" x14ac:dyDescent="0.25">
      <c r="A436" s="26"/>
      <c r="B436" s="26"/>
      <c r="C436" s="26"/>
      <c r="D436" s="26"/>
      <c r="E436" s="28"/>
      <c r="F436" s="26"/>
      <c r="G436" s="26"/>
      <c r="H436" s="11"/>
    </row>
    <row r="437" spans="1:8" ht="15.75" x14ac:dyDescent="0.25">
      <c r="A437" s="26"/>
      <c r="B437" s="26"/>
      <c r="C437" s="26"/>
      <c r="D437" s="26"/>
      <c r="E437" s="28"/>
      <c r="F437" s="26"/>
      <c r="G437" s="26"/>
      <c r="H437" s="11"/>
    </row>
    <row r="438" spans="1:8" ht="15.75" x14ac:dyDescent="0.25">
      <c r="A438" s="26"/>
      <c r="B438" s="26"/>
      <c r="C438" s="26"/>
      <c r="D438" s="26"/>
      <c r="E438" s="28"/>
      <c r="F438" s="26"/>
      <c r="G438" s="26"/>
      <c r="H438" s="11"/>
    </row>
    <row r="439" spans="1:8" ht="15.75" x14ac:dyDescent="0.25">
      <c r="A439" s="26"/>
      <c r="B439" s="26"/>
      <c r="C439" s="26"/>
      <c r="D439" s="26"/>
      <c r="E439" s="28"/>
      <c r="F439" s="26"/>
      <c r="G439" s="26"/>
      <c r="H439" s="11"/>
    </row>
    <row r="440" spans="1:8" ht="15.75" x14ac:dyDescent="0.25">
      <c r="A440" s="26"/>
      <c r="B440" s="26"/>
      <c r="C440" s="26"/>
      <c r="D440" s="26"/>
      <c r="E440" s="28"/>
      <c r="F440" s="26"/>
      <c r="G440" s="26"/>
      <c r="H440" s="11"/>
    </row>
    <row r="441" spans="1:8" ht="15.75" x14ac:dyDescent="0.25">
      <c r="A441" s="26"/>
      <c r="B441" s="26"/>
      <c r="C441" s="26"/>
      <c r="D441" s="26"/>
      <c r="E441" s="28"/>
      <c r="F441" s="26"/>
      <c r="G441" s="26"/>
      <c r="H441" s="11"/>
    </row>
    <row r="442" spans="1:8" ht="15.75" x14ac:dyDescent="0.25">
      <c r="A442" s="26"/>
      <c r="B442" s="26"/>
      <c r="C442" s="26"/>
      <c r="D442" s="26"/>
      <c r="E442" s="28"/>
      <c r="F442" s="26"/>
      <c r="G442" s="26"/>
      <c r="H442" s="11"/>
    </row>
    <row r="443" spans="1:8" ht="15.75" x14ac:dyDescent="0.25">
      <c r="A443" s="26"/>
      <c r="B443" s="26"/>
      <c r="C443" s="26"/>
      <c r="D443" s="26"/>
      <c r="E443" s="28"/>
      <c r="F443" s="26"/>
      <c r="G443" s="26"/>
      <c r="H443" s="11"/>
    </row>
    <row r="444" spans="1:8" ht="15.75" x14ac:dyDescent="0.25">
      <c r="A444" s="26"/>
      <c r="B444" s="26"/>
      <c r="C444" s="26"/>
      <c r="D444" s="26"/>
      <c r="E444" s="28"/>
      <c r="F444" s="26"/>
      <c r="G444" s="26"/>
      <c r="H444" s="11"/>
    </row>
    <row r="445" spans="1:8" ht="15.75" x14ac:dyDescent="0.25">
      <c r="A445" s="26"/>
      <c r="B445" s="26"/>
      <c r="C445" s="26"/>
      <c r="D445" s="26"/>
      <c r="E445" s="28"/>
      <c r="F445" s="26"/>
      <c r="G445" s="26"/>
      <c r="H445" s="11"/>
    </row>
    <row r="446" spans="1:8" ht="15.75" x14ac:dyDescent="0.25">
      <c r="A446" s="26"/>
      <c r="B446" s="26"/>
      <c r="C446" s="26"/>
      <c r="D446" s="26"/>
      <c r="E446" s="28"/>
      <c r="F446" s="26"/>
      <c r="G446" s="26"/>
      <c r="H446" s="11"/>
    </row>
    <row r="447" spans="1:8" ht="15.75" x14ac:dyDescent="0.25">
      <c r="A447" s="26"/>
      <c r="B447" s="26"/>
      <c r="C447" s="26"/>
      <c r="D447" s="26"/>
      <c r="E447" s="28"/>
      <c r="F447" s="26"/>
      <c r="G447" s="26"/>
      <c r="H447" s="11"/>
    </row>
    <row r="448" spans="1:8" ht="15.75" x14ac:dyDescent="0.25">
      <c r="A448" s="26"/>
      <c r="B448" s="26"/>
      <c r="C448" s="26"/>
      <c r="D448" s="26"/>
      <c r="E448" s="28"/>
      <c r="F448" s="26"/>
      <c r="G448" s="26"/>
      <c r="H448" s="11"/>
    </row>
    <row r="449" spans="1:8" ht="15.75" x14ac:dyDescent="0.25">
      <c r="A449" s="26"/>
      <c r="B449" s="26"/>
      <c r="C449" s="26"/>
      <c r="D449" s="26"/>
      <c r="E449" s="28"/>
      <c r="F449" s="26"/>
      <c r="G449" s="26"/>
      <c r="H449" s="11"/>
    </row>
    <row r="450" spans="1:8" ht="15.75" x14ac:dyDescent="0.25">
      <c r="A450" s="26"/>
      <c r="B450" s="26"/>
      <c r="C450" s="26"/>
      <c r="D450" s="26"/>
      <c r="E450" s="28"/>
      <c r="F450" s="26"/>
      <c r="G450" s="26"/>
      <c r="H450" s="11"/>
    </row>
    <row r="451" spans="1:8" ht="15.75" x14ac:dyDescent="0.25">
      <c r="A451" s="26"/>
      <c r="B451" s="26"/>
      <c r="C451" s="26"/>
      <c r="D451" s="26"/>
      <c r="E451" s="28"/>
      <c r="F451" s="26"/>
      <c r="G451" s="26"/>
      <c r="H451" s="11"/>
    </row>
    <row r="452" spans="1:8" ht="15.75" x14ac:dyDescent="0.25">
      <c r="A452" s="26"/>
      <c r="B452" s="26"/>
      <c r="C452" s="26"/>
      <c r="D452" s="26"/>
      <c r="E452" s="28"/>
      <c r="F452" s="26"/>
      <c r="G452" s="26"/>
      <c r="H452" s="11"/>
    </row>
    <row r="453" spans="1:8" ht="15.75" x14ac:dyDescent="0.25">
      <c r="A453" s="26"/>
      <c r="B453" s="26"/>
      <c r="C453" s="26"/>
      <c r="D453" s="26"/>
      <c r="E453" s="28"/>
      <c r="F453" s="26"/>
      <c r="G453" s="26"/>
      <c r="H453" s="11"/>
    </row>
    <row r="454" spans="1:8" ht="15.75" x14ac:dyDescent="0.25">
      <c r="A454" s="26"/>
      <c r="B454" s="26"/>
      <c r="C454" s="26"/>
      <c r="D454" s="26"/>
      <c r="E454" s="28"/>
      <c r="F454" s="26"/>
      <c r="G454" s="26"/>
      <c r="H454" s="11"/>
    </row>
    <row r="455" spans="1:8" ht="15.75" x14ac:dyDescent="0.25">
      <c r="A455" s="26"/>
      <c r="B455" s="26"/>
      <c r="C455" s="26"/>
      <c r="D455" s="26"/>
      <c r="E455" s="28"/>
      <c r="F455" s="26"/>
      <c r="G455" s="26"/>
      <c r="H455" s="11"/>
    </row>
    <row r="456" spans="1:8" ht="15.75" x14ac:dyDescent="0.25">
      <c r="A456" s="26"/>
      <c r="B456" s="26"/>
      <c r="C456" s="26"/>
      <c r="D456" s="26"/>
      <c r="E456" s="28"/>
      <c r="F456" s="26"/>
      <c r="G456" s="26"/>
      <c r="H456" s="11"/>
    </row>
    <row r="457" spans="1:8" ht="15.75" x14ac:dyDescent="0.25">
      <c r="A457" s="26"/>
      <c r="B457" s="26"/>
      <c r="C457" s="26"/>
      <c r="D457" s="26"/>
      <c r="E457" s="28"/>
      <c r="F457" s="26"/>
      <c r="G457" s="26"/>
      <c r="H457" s="11"/>
    </row>
    <row r="458" spans="1:8" ht="15.75" x14ac:dyDescent="0.25">
      <c r="A458" s="26"/>
      <c r="B458" s="26"/>
      <c r="C458" s="26"/>
      <c r="D458" s="26"/>
      <c r="E458" s="28"/>
      <c r="F458" s="26"/>
      <c r="G458" s="26"/>
      <c r="H458" s="11"/>
    </row>
    <row r="459" spans="1:8" ht="15.75" x14ac:dyDescent="0.25">
      <c r="A459" s="26"/>
      <c r="B459" s="26"/>
      <c r="C459" s="26"/>
      <c r="D459" s="26"/>
      <c r="E459" s="28"/>
      <c r="F459" s="26"/>
      <c r="G459" s="26"/>
      <c r="H459" s="11"/>
    </row>
    <row r="460" spans="1:8" ht="15.75" x14ac:dyDescent="0.25">
      <c r="A460" s="26"/>
      <c r="B460" s="26"/>
      <c r="C460" s="26"/>
      <c r="D460" s="26"/>
      <c r="E460" s="28"/>
      <c r="F460" s="26"/>
      <c r="G460" s="26"/>
      <c r="H460" s="11"/>
    </row>
    <row r="461" spans="1:8" ht="15.75" x14ac:dyDescent="0.25">
      <c r="A461" s="26"/>
      <c r="B461" s="26"/>
      <c r="C461" s="26"/>
      <c r="D461" s="26"/>
      <c r="E461" s="28"/>
      <c r="F461" s="26"/>
      <c r="G461" s="26"/>
      <c r="H461" s="11"/>
    </row>
    <row r="462" spans="1:8" ht="15.75" x14ac:dyDescent="0.25">
      <c r="A462" s="26"/>
      <c r="B462" s="26"/>
      <c r="C462" s="26"/>
      <c r="D462" s="26"/>
      <c r="E462" s="28"/>
      <c r="F462" s="26"/>
      <c r="G462" s="26"/>
      <c r="H462" s="11"/>
    </row>
    <row r="463" spans="1:8" ht="15.75" x14ac:dyDescent="0.25">
      <c r="A463" s="26"/>
      <c r="B463" s="26"/>
      <c r="C463" s="26"/>
      <c r="D463" s="26"/>
      <c r="E463" s="28"/>
      <c r="F463" s="26"/>
      <c r="G463" s="26"/>
      <c r="H463" s="11"/>
    </row>
    <row r="464" spans="1:8" ht="15.75" x14ac:dyDescent="0.25">
      <c r="A464" s="26"/>
      <c r="B464" s="26"/>
      <c r="C464" s="26"/>
      <c r="D464" s="26"/>
      <c r="E464" s="28"/>
      <c r="F464" s="26"/>
      <c r="G464" s="26"/>
      <c r="H464" s="11"/>
    </row>
    <row r="465" spans="1:8" ht="15.75" x14ac:dyDescent="0.25">
      <c r="A465" s="26"/>
      <c r="B465" s="26"/>
      <c r="C465" s="26"/>
      <c r="D465" s="26"/>
      <c r="E465" s="28"/>
      <c r="F465" s="26"/>
      <c r="G465" s="26"/>
      <c r="H465" s="11"/>
    </row>
    <row r="466" spans="1:8" ht="15.75" x14ac:dyDescent="0.25">
      <c r="A466" s="26"/>
      <c r="B466" s="26"/>
      <c r="C466" s="26"/>
      <c r="D466" s="26"/>
      <c r="E466" s="28"/>
      <c r="F466" s="26"/>
      <c r="G466" s="26"/>
      <c r="H466" s="11"/>
    </row>
    <row r="467" spans="1:8" ht="15.75" x14ac:dyDescent="0.25">
      <c r="A467" s="26"/>
      <c r="B467" s="26"/>
      <c r="C467" s="26"/>
      <c r="D467" s="26"/>
      <c r="E467" s="28"/>
      <c r="F467" s="26"/>
      <c r="G467" s="26"/>
      <c r="H467" s="11"/>
    </row>
    <row r="468" spans="1:8" ht="15.75" x14ac:dyDescent="0.25">
      <c r="A468" s="26"/>
      <c r="B468" s="26"/>
      <c r="C468" s="26"/>
      <c r="D468" s="26"/>
      <c r="E468" s="28"/>
      <c r="F468" s="26"/>
      <c r="G468" s="26"/>
      <c r="H468" s="11"/>
    </row>
    <row r="469" spans="1:8" ht="15.75" x14ac:dyDescent="0.25">
      <c r="A469" s="26"/>
      <c r="B469" s="26"/>
      <c r="C469" s="26"/>
      <c r="D469" s="26"/>
      <c r="E469" s="28"/>
      <c r="F469" s="26"/>
      <c r="G469" s="26"/>
      <c r="H469" s="11"/>
    </row>
    <row r="470" spans="1:8" ht="15.75" x14ac:dyDescent="0.25">
      <c r="A470" s="26"/>
      <c r="B470" s="26"/>
      <c r="C470" s="26"/>
      <c r="D470" s="26"/>
      <c r="E470" s="28"/>
      <c r="F470" s="26"/>
      <c r="G470" s="26"/>
      <c r="H470" s="11"/>
    </row>
    <row r="471" spans="1:8" ht="15.75" x14ac:dyDescent="0.25">
      <c r="A471" s="26"/>
      <c r="B471" s="26"/>
      <c r="C471" s="26"/>
      <c r="D471" s="26"/>
      <c r="E471" s="28"/>
      <c r="F471" s="26"/>
      <c r="G471" s="26"/>
      <c r="H471" s="11"/>
    </row>
    <row r="472" spans="1:8" ht="15.75" x14ac:dyDescent="0.25">
      <c r="A472" s="26"/>
      <c r="B472" s="26"/>
      <c r="C472" s="26"/>
      <c r="D472" s="26"/>
      <c r="E472" s="28"/>
      <c r="F472" s="26"/>
      <c r="G472" s="26"/>
      <c r="H472" s="11"/>
    </row>
    <row r="473" spans="1:8" ht="15.75" x14ac:dyDescent="0.25">
      <c r="A473" s="26"/>
      <c r="B473" s="26"/>
      <c r="C473" s="26"/>
      <c r="D473" s="26"/>
      <c r="E473" s="28"/>
      <c r="F473" s="26"/>
      <c r="G473" s="26"/>
      <c r="H473" s="11"/>
    </row>
    <row r="474" spans="1:8" ht="15.75" x14ac:dyDescent="0.25">
      <c r="A474" s="26"/>
      <c r="B474" s="26"/>
      <c r="C474" s="26"/>
      <c r="D474" s="26"/>
      <c r="E474" s="28"/>
      <c r="F474" s="26"/>
      <c r="G474" s="26"/>
      <c r="H474" s="11"/>
    </row>
    <row r="475" spans="1:8" ht="15.75" x14ac:dyDescent="0.25">
      <c r="A475" s="26"/>
      <c r="B475" s="26"/>
      <c r="C475" s="26"/>
      <c r="D475" s="26"/>
      <c r="E475" s="28"/>
      <c r="F475" s="26"/>
      <c r="G475" s="26"/>
      <c r="H475" s="4"/>
    </row>
    <row r="476" spans="1:8" ht="15.75" x14ac:dyDescent="0.25">
      <c r="A476" s="26"/>
      <c r="B476" s="26"/>
      <c r="C476" s="26"/>
      <c r="D476" s="26"/>
      <c r="E476" s="28"/>
      <c r="F476" s="26"/>
      <c r="G476" s="26"/>
      <c r="H476" s="11"/>
    </row>
    <row r="477" spans="1:8" ht="15.75" x14ac:dyDescent="0.25">
      <c r="A477" s="26"/>
      <c r="B477" s="26"/>
      <c r="C477" s="26"/>
      <c r="D477" s="26"/>
      <c r="E477" s="28"/>
      <c r="F477" s="26"/>
      <c r="G477" s="26"/>
      <c r="H477" s="11"/>
    </row>
    <row r="478" spans="1:8" ht="15.75" x14ac:dyDescent="0.25">
      <c r="A478" s="26"/>
      <c r="B478" s="26"/>
      <c r="C478" s="26"/>
      <c r="D478" s="26"/>
      <c r="E478" s="28"/>
      <c r="F478" s="26"/>
      <c r="G478" s="26"/>
      <c r="H478" s="11"/>
    </row>
    <row r="479" spans="1:8" ht="15.75" x14ac:dyDescent="0.25">
      <c r="A479" s="26"/>
      <c r="B479" s="26"/>
      <c r="C479" s="26"/>
      <c r="D479" s="26"/>
      <c r="E479" s="28"/>
      <c r="F479" s="26"/>
      <c r="G479" s="26"/>
      <c r="H479" s="11"/>
    </row>
    <row r="480" spans="1:8" ht="15.75" x14ac:dyDescent="0.25">
      <c r="A480" s="26"/>
      <c r="B480" s="26"/>
      <c r="C480" s="26"/>
      <c r="D480" s="26"/>
      <c r="E480" s="28"/>
      <c r="F480" s="26"/>
      <c r="G480" s="26"/>
      <c r="H480" s="11"/>
    </row>
    <row r="481" spans="1:8" ht="15.75" x14ac:dyDescent="0.25">
      <c r="A481" s="26"/>
      <c r="B481" s="26"/>
      <c r="C481" s="26"/>
      <c r="D481" s="26"/>
      <c r="E481" s="28"/>
      <c r="F481" s="26"/>
      <c r="G481" s="26"/>
      <c r="H481" s="11"/>
    </row>
    <row r="482" spans="1:8" ht="15.75" x14ac:dyDescent="0.25">
      <c r="A482" s="26"/>
      <c r="B482" s="26"/>
      <c r="C482" s="26"/>
      <c r="D482" s="26"/>
      <c r="E482" s="28"/>
      <c r="F482" s="26"/>
      <c r="G482" s="26"/>
      <c r="H482" s="11"/>
    </row>
    <row r="483" spans="1:8" ht="15.75" x14ac:dyDescent="0.25">
      <c r="A483" s="26"/>
      <c r="B483" s="26"/>
      <c r="C483" s="26"/>
      <c r="D483" s="26"/>
      <c r="E483" s="28"/>
      <c r="F483" s="26"/>
      <c r="G483" s="26"/>
      <c r="H483" s="11"/>
    </row>
    <row r="484" spans="1:8" ht="15.75" x14ac:dyDescent="0.25">
      <c r="A484" s="26"/>
      <c r="B484" s="26"/>
      <c r="C484" s="26"/>
      <c r="D484" s="26"/>
      <c r="E484" s="28"/>
      <c r="F484" s="26"/>
      <c r="G484" s="26"/>
      <c r="H484" s="11"/>
    </row>
    <row r="485" spans="1:8" ht="15.75" x14ac:dyDescent="0.25">
      <c r="A485" s="26"/>
      <c r="B485" s="26"/>
      <c r="C485" s="26"/>
      <c r="D485" s="26"/>
      <c r="E485" s="28"/>
      <c r="F485" s="26"/>
      <c r="G485" s="26"/>
      <c r="H485" s="11"/>
    </row>
    <row r="486" spans="1:8" ht="15.75" x14ac:dyDescent="0.25">
      <c r="A486" s="26"/>
      <c r="B486" s="26"/>
      <c r="C486" s="26"/>
      <c r="D486" s="26"/>
      <c r="E486" s="28"/>
      <c r="F486" s="26"/>
      <c r="G486" s="26"/>
      <c r="H486" s="11"/>
    </row>
    <row r="487" spans="1:8" ht="15.75" x14ac:dyDescent="0.25">
      <c r="A487" s="26"/>
      <c r="B487" s="26"/>
      <c r="C487" s="26"/>
      <c r="D487" s="26"/>
      <c r="E487" s="28"/>
      <c r="F487" s="26"/>
      <c r="G487" s="26"/>
      <c r="H487" s="11"/>
    </row>
    <row r="488" spans="1:8" ht="15.75" x14ac:dyDescent="0.25">
      <c r="A488" s="26"/>
      <c r="B488" s="26"/>
      <c r="C488" s="26"/>
      <c r="D488" s="26"/>
      <c r="E488" s="28"/>
      <c r="F488" s="26"/>
      <c r="G488" s="26"/>
      <c r="H488" s="11"/>
    </row>
    <row r="489" spans="1:8" ht="15.75" x14ac:dyDescent="0.25">
      <c r="A489" s="26"/>
      <c r="B489" s="26"/>
      <c r="C489" s="26"/>
      <c r="D489" s="26"/>
      <c r="E489" s="28"/>
      <c r="F489" s="26"/>
      <c r="G489" s="26"/>
      <c r="H489" s="11"/>
    </row>
    <row r="490" spans="1:8" ht="15.75" x14ac:dyDescent="0.25">
      <c r="A490" s="26"/>
      <c r="B490" s="26"/>
      <c r="C490" s="26"/>
      <c r="D490" s="26"/>
      <c r="E490" s="28"/>
      <c r="F490" s="26"/>
      <c r="G490" s="26"/>
      <c r="H490" s="11"/>
    </row>
    <row r="491" spans="1:8" ht="15.75" x14ac:dyDescent="0.25">
      <c r="A491" s="26"/>
      <c r="B491" s="26"/>
      <c r="C491" s="26"/>
      <c r="D491" s="26"/>
      <c r="E491" s="28"/>
      <c r="F491" s="26"/>
      <c r="G491" s="26"/>
      <c r="H491" s="11"/>
    </row>
    <row r="492" spans="1:8" ht="15.75" x14ac:dyDescent="0.25">
      <c r="A492" s="26"/>
      <c r="B492" s="26"/>
      <c r="C492" s="26"/>
      <c r="D492" s="26"/>
      <c r="E492" s="28"/>
      <c r="F492" s="26"/>
      <c r="G492" s="26"/>
      <c r="H492" s="11"/>
    </row>
    <row r="493" spans="1:8" ht="15.75" x14ac:dyDescent="0.25">
      <c r="A493" s="26"/>
      <c r="B493" s="26"/>
      <c r="C493" s="26"/>
      <c r="D493" s="26"/>
      <c r="E493" s="28"/>
      <c r="F493" s="26"/>
      <c r="G493" s="26"/>
      <c r="H493" s="11"/>
    </row>
    <row r="494" spans="1:8" ht="15.75" x14ac:dyDescent="0.25">
      <c r="A494" s="26"/>
      <c r="B494" s="26"/>
      <c r="C494" s="26"/>
      <c r="D494" s="26"/>
      <c r="E494" s="28"/>
      <c r="F494" s="26"/>
      <c r="G494" s="26"/>
      <c r="H494" s="11"/>
    </row>
    <row r="495" spans="1:8" ht="15.75" x14ac:dyDescent="0.25">
      <c r="A495" s="26"/>
      <c r="B495" s="26"/>
      <c r="C495" s="26"/>
      <c r="D495" s="26"/>
      <c r="E495" s="28"/>
      <c r="F495" s="26"/>
      <c r="G495" s="26"/>
      <c r="H495" s="11"/>
    </row>
    <row r="496" spans="1:8" ht="15.75" x14ac:dyDescent="0.25">
      <c r="A496" s="26"/>
      <c r="B496" s="26"/>
      <c r="C496" s="26"/>
      <c r="D496" s="26"/>
      <c r="E496" s="28"/>
      <c r="F496" s="26"/>
      <c r="G496" s="26"/>
      <c r="H496" s="11"/>
    </row>
    <row r="497" spans="1:8" ht="15.75" x14ac:dyDescent="0.25">
      <c r="A497" s="26"/>
      <c r="B497" s="26"/>
      <c r="C497" s="26"/>
      <c r="D497" s="26"/>
      <c r="E497" s="28"/>
      <c r="F497" s="26"/>
      <c r="G497" s="26"/>
      <c r="H497" s="11"/>
    </row>
    <row r="498" spans="1:8" ht="15.75" x14ac:dyDescent="0.25">
      <c r="A498" s="26"/>
      <c r="B498" s="26"/>
      <c r="C498" s="26"/>
      <c r="D498" s="26"/>
      <c r="E498" s="28"/>
      <c r="F498" s="26"/>
      <c r="G498" s="26"/>
      <c r="H498" s="11"/>
    </row>
    <row r="499" spans="1:8" ht="15.75" x14ac:dyDescent="0.25">
      <c r="A499" s="26"/>
      <c r="B499" s="26"/>
      <c r="C499" s="26"/>
      <c r="D499" s="26"/>
      <c r="E499" s="28"/>
      <c r="F499" s="26"/>
      <c r="G499" s="26"/>
      <c r="H499" s="11"/>
    </row>
    <row r="500" spans="1:8" ht="15.75" x14ac:dyDescent="0.25">
      <c r="A500" s="26"/>
      <c r="B500" s="26"/>
      <c r="C500" s="26"/>
      <c r="D500" s="26"/>
      <c r="E500" s="28"/>
      <c r="F500" s="26"/>
      <c r="G500" s="26"/>
      <c r="H500" s="11"/>
    </row>
    <row r="501" spans="1:8" ht="15.75" x14ac:dyDescent="0.25">
      <c r="A501" s="26"/>
      <c r="B501" s="26"/>
      <c r="C501" s="26"/>
      <c r="D501" s="26"/>
      <c r="E501" s="28"/>
      <c r="F501" s="26"/>
      <c r="G501" s="26"/>
      <c r="H501" s="11"/>
    </row>
    <row r="502" spans="1:8" ht="15.75" x14ac:dyDescent="0.25">
      <c r="A502" s="26"/>
      <c r="B502" s="26"/>
      <c r="C502" s="26"/>
      <c r="D502" s="26"/>
      <c r="E502" s="28"/>
      <c r="F502" s="26"/>
      <c r="G502" s="26"/>
      <c r="H502" s="11"/>
    </row>
    <row r="503" spans="1:8" ht="15.75" x14ac:dyDescent="0.25">
      <c r="A503" s="26"/>
      <c r="B503" s="26"/>
      <c r="C503" s="26"/>
      <c r="D503" s="26"/>
      <c r="E503" s="28"/>
      <c r="F503" s="26"/>
      <c r="G503" s="26"/>
      <c r="H503" s="11"/>
    </row>
    <row r="504" spans="1:8" ht="15.75" x14ac:dyDescent="0.25">
      <c r="A504" s="26"/>
      <c r="B504" s="26"/>
      <c r="C504" s="26"/>
      <c r="D504" s="26"/>
      <c r="E504" s="28"/>
      <c r="F504" s="26"/>
      <c r="G504" s="26"/>
      <c r="H504" s="11"/>
    </row>
    <row r="505" spans="1:8" ht="15.75" x14ac:dyDescent="0.25">
      <c r="A505" s="26"/>
      <c r="B505" s="26"/>
      <c r="C505" s="26"/>
      <c r="D505" s="26"/>
      <c r="E505" s="28"/>
      <c r="F505" s="26"/>
      <c r="G505" s="26"/>
      <c r="H505" s="11"/>
    </row>
    <row r="506" spans="1:8" ht="15.75" x14ac:dyDescent="0.25">
      <c r="A506" s="26"/>
      <c r="B506" s="26"/>
      <c r="C506" s="26"/>
      <c r="D506" s="26"/>
      <c r="E506" s="28"/>
      <c r="F506" s="26"/>
      <c r="G506" s="26"/>
      <c r="H506" s="11"/>
    </row>
    <row r="507" spans="1:8" ht="15.75" x14ac:dyDescent="0.25">
      <c r="A507" s="26"/>
      <c r="B507" s="26"/>
      <c r="C507" s="26"/>
      <c r="D507" s="26"/>
      <c r="E507" s="28"/>
      <c r="F507" s="26"/>
      <c r="G507" s="26"/>
      <c r="H507" s="11"/>
    </row>
    <row r="508" spans="1:8" ht="15.75" x14ac:dyDescent="0.25">
      <c r="A508" s="26"/>
      <c r="B508" s="26"/>
      <c r="C508" s="26"/>
      <c r="D508" s="26"/>
      <c r="E508" s="28"/>
      <c r="F508" s="26"/>
      <c r="G508" s="26"/>
      <c r="H508" s="11"/>
    </row>
    <row r="509" spans="1:8" ht="15.75" x14ac:dyDescent="0.25">
      <c r="A509" s="26"/>
      <c r="B509" s="26"/>
      <c r="C509" s="26"/>
      <c r="D509" s="26"/>
      <c r="E509" s="28"/>
      <c r="F509" s="26"/>
      <c r="G509" s="26"/>
      <c r="H509" s="11"/>
    </row>
    <row r="510" spans="1:8" ht="15.75" x14ac:dyDescent="0.25">
      <c r="A510" s="26"/>
      <c r="B510" s="26"/>
      <c r="C510" s="26"/>
      <c r="D510" s="26"/>
      <c r="E510" s="28"/>
      <c r="F510" s="26"/>
      <c r="G510" s="26"/>
      <c r="H510" s="11"/>
    </row>
    <row r="511" spans="1:8" ht="15.75" x14ac:dyDescent="0.25">
      <c r="A511" s="26"/>
      <c r="B511" s="26"/>
      <c r="C511" s="26"/>
      <c r="D511" s="26"/>
      <c r="E511" s="28"/>
      <c r="F511" s="26"/>
      <c r="G511" s="26"/>
      <c r="H511" s="11"/>
    </row>
    <row r="512" spans="1:8" ht="15.75" x14ac:dyDescent="0.25">
      <c r="A512" s="26"/>
      <c r="B512" s="26"/>
      <c r="C512" s="26"/>
      <c r="D512" s="26"/>
      <c r="E512" s="28"/>
      <c r="F512" s="26"/>
      <c r="G512" s="26"/>
      <c r="H512" s="11"/>
    </row>
    <row r="513" spans="1:8" ht="15.75" x14ac:dyDescent="0.25">
      <c r="A513" s="26"/>
      <c r="B513" s="26"/>
      <c r="C513" s="26"/>
      <c r="D513" s="26"/>
      <c r="E513" s="28"/>
      <c r="F513" s="26"/>
      <c r="G513" s="26"/>
      <c r="H513" s="11"/>
    </row>
    <row r="514" spans="1:8" ht="15.75" x14ac:dyDescent="0.25">
      <c r="A514" s="26"/>
      <c r="B514" s="26"/>
      <c r="C514" s="26"/>
      <c r="D514" s="26"/>
      <c r="E514" s="28"/>
      <c r="F514" s="26"/>
      <c r="G514" s="26"/>
      <c r="H514" s="11"/>
    </row>
    <row r="515" spans="1:8" ht="15.75" x14ac:dyDescent="0.25">
      <c r="A515" s="26"/>
      <c r="B515" s="26"/>
      <c r="C515" s="26"/>
      <c r="D515" s="26"/>
      <c r="E515" s="28"/>
      <c r="F515" s="26"/>
      <c r="G515" s="26"/>
      <c r="H515" s="11"/>
    </row>
    <row r="516" spans="1:8" ht="15.75" x14ac:dyDescent="0.25">
      <c r="A516" s="26"/>
      <c r="B516" s="26"/>
      <c r="C516" s="26"/>
      <c r="D516" s="26"/>
      <c r="E516" s="28"/>
      <c r="F516" s="26"/>
      <c r="G516" s="26"/>
      <c r="H516" s="11"/>
    </row>
    <row r="517" spans="1:8" ht="15.75" x14ac:dyDescent="0.25">
      <c r="A517" s="26"/>
      <c r="B517" s="26"/>
      <c r="C517" s="26"/>
      <c r="D517" s="26"/>
      <c r="E517" s="28"/>
      <c r="F517" s="26"/>
      <c r="G517" s="26"/>
      <c r="H517" s="11"/>
    </row>
    <row r="518" spans="1:8" ht="15.75" x14ac:dyDescent="0.25">
      <c r="A518" s="26"/>
      <c r="B518" s="26"/>
      <c r="C518" s="26"/>
      <c r="D518" s="26"/>
      <c r="E518" s="28"/>
      <c r="F518" s="26"/>
      <c r="G518" s="26"/>
      <c r="H518" s="11"/>
    </row>
    <row r="519" spans="1:8" ht="15.75" x14ac:dyDescent="0.25">
      <c r="A519" s="26"/>
      <c r="B519" s="26"/>
      <c r="C519" s="26"/>
      <c r="D519" s="26"/>
      <c r="E519" s="28"/>
      <c r="F519" s="26"/>
      <c r="G519" s="26"/>
      <c r="H519" s="11"/>
    </row>
    <row r="520" spans="1:8" ht="15.75" x14ac:dyDescent="0.25">
      <c r="A520" s="26"/>
      <c r="B520" s="26"/>
      <c r="C520" s="26"/>
      <c r="D520" s="26"/>
      <c r="E520" s="28"/>
      <c r="F520" s="26"/>
      <c r="G520" s="26"/>
      <c r="H520" s="11"/>
    </row>
    <row r="521" spans="1:8" ht="15.75" x14ac:dyDescent="0.25">
      <c r="A521" s="26"/>
      <c r="B521" s="26"/>
      <c r="C521" s="26"/>
      <c r="D521" s="26"/>
      <c r="E521" s="28"/>
      <c r="F521" s="26"/>
      <c r="G521" s="26"/>
      <c r="H521" s="11"/>
    </row>
    <row r="522" spans="1:8" ht="15.75" x14ac:dyDescent="0.25">
      <c r="A522" s="26"/>
      <c r="B522" s="26"/>
      <c r="C522" s="26"/>
      <c r="D522" s="26"/>
      <c r="E522" s="28"/>
      <c r="F522" s="26"/>
      <c r="G522" s="26"/>
      <c r="H522" s="11"/>
    </row>
    <row r="523" spans="1:8" ht="15.75" x14ac:dyDescent="0.25">
      <c r="A523" s="26"/>
      <c r="B523" s="26"/>
      <c r="C523" s="26"/>
      <c r="D523" s="26"/>
      <c r="E523" s="28"/>
      <c r="F523" s="26"/>
      <c r="G523" s="26"/>
      <c r="H523" s="11"/>
    </row>
    <row r="524" spans="1:8" ht="15.75" x14ac:dyDescent="0.25">
      <c r="A524" s="26"/>
      <c r="B524" s="26"/>
      <c r="C524" s="26"/>
      <c r="D524" s="26"/>
      <c r="E524" s="28"/>
      <c r="F524" s="26"/>
      <c r="G524" s="26"/>
      <c r="H524" s="11"/>
    </row>
    <row r="525" spans="1:8" ht="15.75" x14ac:dyDescent="0.25">
      <c r="A525" s="26"/>
      <c r="B525" s="26"/>
      <c r="C525" s="26"/>
      <c r="D525" s="26"/>
      <c r="E525" s="28"/>
      <c r="F525" s="26"/>
      <c r="G525" s="26"/>
      <c r="H525" s="11"/>
    </row>
    <row r="526" spans="1:8" ht="15.75" x14ac:dyDescent="0.25">
      <c r="A526" s="26"/>
      <c r="B526" s="26"/>
      <c r="C526" s="26"/>
      <c r="D526" s="26"/>
      <c r="E526" s="28"/>
      <c r="F526" s="26"/>
      <c r="G526" s="26"/>
      <c r="H526" s="11"/>
    </row>
    <row r="527" spans="1:8" ht="15.75" x14ac:dyDescent="0.25">
      <c r="A527" s="26"/>
      <c r="B527" s="26"/>
      <c r="C527" s="26"/>
      <c r="D527" s="26"/>
      <c r="E527" s="28"/>
      <c r="F527" s="26"/>
      <c r="G527" s="26"/>
      <c r="H527" s="11"/>
    </row>
    <row r="528" spans="1:8" ht="15.75" x14ac:dyDescent="0.25">
      <c r="A528" s="26"/>
      <c r="B528" s="26"/>
      <c r="C528" s="26"/>
      <c r="D528" s="26"/>
      <c r="E528" s="28"/>
      <c r="F528" s="26"/>
      <c r="G528" s="26"/>
      <c r="H528" s="11"/>
    </row>
    <row r="529" spans="1:8" ht="15.75" x14ac:dyDescent="0.25">
      <c r="A529" s="26"/>
      <c r="B529" s="26"/>
      <c r="C529" s="26"/>
      <c r="D529" s="26"/>
      <c r="E529" s="28"/>
      <c r="F529" s="26"/>
      <c r="G529" s="26"/>
      <c r="H529" s="11"/>
    </row>
    <row r="530" spans="1:8" ht="15.75" x14ac:dyDescent="0.25">
      <c r="A530" s="26"/>
      <c r="B530" s="26"/>
      <c r="C530" s="26"/>
      <c r="D530" s="26"/>
      <c r="E530" s="28"/>
      <c r="F530" s="26"/>
      <c r="G530" s="29"/>
      <c r="H530" s="11"/>
    </row>
    <row r="531" spans="1:8" ht="15.75" x14ac:dyDescent="0.25">
      <c r="A531" s="26"/>
      <c r="B531" s="26"/>
      <c r="C531" s="26"/>
      <c r="D531" s="26"/>
      <c r="E531" s="28"/>
      <c r="F531" s="26"/>
      <c r="G531" s="29"/>
      <c r="H531" s="11"/>
    </row>
    <row r="532" spans="1:8" ht="15.75" x14ac:dyDescent="0.25">
      <c r="A532" s="26"/>
      <c r="B532" s="26"/>
      <c r="C532" s="26"/>
      <c r="D532" s="26"/>
      <c r="E532" s="28"/>
      <c r="F532" s="26"/>
      <c r="G532" s="29"/>
      <c r="H532" s="11"/>
    </row>
    <row r="533" spans="1:8" ht="15.75" x14ac:dyDescent="0.25">
      <c r="A533" s="26"/>
      <c r="B533" s="26"/>
      <c r="C533" s="26"/>
      <c r="D533" s="26"/>
      <c r="E533" s="28"/>
      <c r="F533" s="26"/>
      <c r="G533" s="29"/>
      <c r="H533" s="11"/>
    </row>
    <row r="534" spans="1:8" ht="15.75" x14ac:dyDescent="0.25">
      <c r="A534" s="26"/>
      <c r="B534" s="26"/>
      <c r="C534" s="26"/>
      <c r="D534" s="26"/>
      <c r="E534" s="28"/>
      <c r="F534" s="26"/>
      <c r="G534" s="29"/>
      <c r="H534" s="11"/>
    </row>
    <row r="535" spans="1:8" ht="15.75" x14ac:dyDescent="0.25">
      <c r="A535" s="26"/>
      <c r="B535" s="26"/>
      <c r="C535" s="26"/>
      <c r="D535" s="26"/>
      <c r="E535" s="28"/>
      <c r="F535" s="26"/>
      <c r="G535" s="29"/>
      <c r="H535" s="11"/>
    </row>
    <row r="536" spans="1:8" ht="15.75" x14ac:dyDescent="0.25">
      <c r="A536" s="26"/>
      <c r="B536" s="26"/>
      <c r="C536" s="26"/>
      <c r="D536" s="26"/>
      <c r="E536" s="28"/>
      <c r="F536" s="26"/>
      <c r="G536" s="29"/>
      <c r="H536" s="11"/>
    </row>
    <row r="537" spans="1:8" ht="15.75" x14ac:dyDescent="0.25">
      <c r="A537" s="26"/>
      <c r="B537" s="26"/>
      <c r="C537" s="26"/>
      <c r="D537" s="26"/>
      <c r="E537" s="28"/>
      <c r="F537" s="26"/>
      <c r="G537" s="29"/>
      <c r="H537" s="11"/>
    </row>
    <row r="538" spans="1:8" ht="15.75" x14ac:dyDescent="0.25">
      <c r="A538" s="26"/>
      <c r="B538" s="26"/>
      <c r="C538" s="26"/>
      <c r="D538" s="26"/>
      <c r="E538" s="28"/>
      <c r="F538" s="26"/>
      <c r="G538" s="29"/>
      <c r="H538" s="11"/>
    </row>
    <row r="539" spans="1:8" ht="15.75" x14ac:dyDescent="0.25">
      <c r="A539" s="26"/>
      <c r="B539" s="26"/>
      <c r="C539" s="26"/>
      <c r="D539" s="26"/>
      <c r="E539" s="28"/>
      <c r="F539" s="26"/>
      <c r="G539" s="29"/>
      <c r="H539" s="11"/>
    </row>
    <row r="540" spans="1:8" ht="15.75" x14ac:dyDescent="0.25">
      <c r="A540" s="26"/>
      <c r="B540" s="26"/>
      <c r="C540" s="26"/>
      <c r="D540" s="26"/>
      <c r="E540" s="28"/>
      <c r="F540" s="26"/>
      <c r="G540" s="29"/>
      <c r="H540" s="11"/>
    </row>
    <row r="541" spans="1:8" ht="15.75" x14ac:dyDescent="0.25">
      <c r="A541" s="26"/>
      <c r="B541" s="26"/>
      <c r="C541" s="26"/>
      <c r="D541" s="26"/>
      <c r="E541" s="28"/>
      <c r="F541" s="26"/>
      <c r="G541" s="29"/>
      <c r="H541" s="11"/>
    </row>
    <row r="542" spans="1:8" ht="15.75" x14ac:dyDescent="0.25">
      <c r="A542" s="26"/>
      <c r="B542" s="26"/>
      <c r="C542" s="26"/>
      <c r="D542" s="26"/>
      <c r="E542" s="28"/>
      <c r="F542" s="26"/>
      <c r="G542" s="29"/>
      <c r="H542" s="11"/>
    </row>
    <row r="543" spans="1:8" ht="15.75" x14ac:dyDescent="0.25">
      <c r="A543" s="26"/>
      <c r="B543" s="26"/>
      <c r="C543" s="26"/>
      <c r="D543" s="26"/>
      <c r="E543" s="28"/>
      <c r="F543" s="26"/>
      <c r="G543" s="29"/>
      <c r="H543" s="11"/>
    </row>
    <row r="544" spans="1:8" ht="15.75" x14ac:dyDescent="0.25">
      <c r="A544" s="26"/>
      <c r="B544" s="26"/>
      <c r="C544" s="26"/>
      <c r="D544" s="26"/>
      <c r="E544" s="28"/>
      <c r="F544" s="26"/>
      <c r="G544" s="29"/>
      <c r="H544" s="11"/>
    </row>
    <row r="545" spans="1:8" ht="15.75" x14ac:dyDescent="0.25">
      <c r="A545" s="26"/>
      <c r="B545" s="26"/>
      <c r="C545" s="26"/>
      <c r="D545" s="26"/>
      <c r="E545" s="28"/>
      <c r="F545" s="26"/>
      <c r="G545" s="29"/>
      <c r="H545" s="11"/>
    </row>
    <row r="546" spans="1:8" ht="15.75" x14ac:dyDescent="0.25">
      <c r="A546" s="26"/>
      <c r="B546" s="26"/>
      <c r="C546" s="26"/>
      <c r="D546" s="26"/>
      <c r="E546" s="28"/>
      <c r="F546" s="26"/>
      <c r="G546" s="29"/>
      <c r="H546" s="11"/>
    </row>
    <row r="547" spans="1:8" ht="15.75" x14ac:dyDescent="0.25">
      <c r="A547" s="26"/>
      <c r="B547" s="26"/>
      <c r="C547" s="26"/>
      <c r="D547" s="26"/>
      <c r="E547" s="28"/>
      <c r="F547" s="26"/>
      <c r="G547" s="29"/>
      <c r="H547" s="11"/>
    </row>
    <row r="548" spans="1:8" ht="15.75" x14ac:dyDescent="0.25">
      <c r="A548" s="26"/>
      <c r="B548" s="26"/>
      <c r="C548" s="26"/>
      <c r="D548" s="26"/>
      <c r="E548" s="28"/>
      <c r="F548" s="26"/>
      <c r="G548" s="29"/>
      <c r="H548" s="11"/>
    </row>
    <row r="549" spans="1:8" ht="15.75" x14ac:dyDescent="0.25">
      <c r="A549" s="26"/>
      <c r="B549" s="26"/>
      <c r="C549" s="26"/>
      <c r="D549" s="26"/>
      <c r="E549" s="28"/>
      <c r="F549" s="26"/>
      <c r="G549" s="29"/>
      <c r="H549" s="11"/>
    </row>
    <row r="550" spans="1:8" ht="15.75" x14ac:dyDescent="0.25">
      <c r="A550" s="26"/>
      <c r="B550" s="26"/>
      <c r="C550" s="26"/>
      <c r="D550" s="26"/>
      <c r="E550" s="28"/>
      <c r="F550" s="26"/>
      <c r="G550" s="29"/>
      <c r="H550" s="11"/>
    </row>
    <row r="551" spans="1:8" ht="15.75" x14ac:dyDescent="0.25">
      <c r="A551" s="26"/>
      <c r="B551" s="26"/>
      <c r="C551" s="26"/>
      <c r="D551" s="26"/>
      <c r="E551" s="28"/>
      <c r="F551" s="26"/>
      <c r="G551" s="29"/>
      <c r="H551" s="11"/>
    </row>
    <row r="552" spans="1:8" ht="15.75" x14ac:dyDescent="0.25">
      <c r="A552" s="26"/>
      <c r="B552" s="26"/>
      <c r="C552" s="26"/>
      <c r="D552" s="26"/>
      <c r="E552" s="28"/>
      <c r="F552" s="26"/>
      <c r="G552" s="29"/>
      <c r="H552" s="11"/>
    </row>
    <row r="553" spans="1:8" ht="15.75" x14ac:dyDescent="0.25">
      <c r="A553" s="26"/>
      <c r="B553" s="26"/>
      <c r="C553" s="26"/>
      <c r="D553" s="26"/>
      <c r="E553" s="28"/>
      <c r="F553" s="26"/>
      <c r="G553" s="29"/>
      <c r="H553" s="11"/>
    </row>
    <row r="554" spans="1:8" ht="15.75" x14ac:dyDescent="0.25">
      <c r="A554" s="26"/>
      <c r="B554" s="26"/>
      <c r="C554" s="26"/>
      <c r="D554" s="26"/>
      <c r="E554" s="28"/>
      <c r="F554" s="26"/>
      <c r="G554" s="29"/>
      <c r="H554" s="11"/>
    </row>
    <row r="555" spans="1:8" ht="15.75" x14ac:dyDescent="0.25">
      <c r="A555" s="26"/>
      <c r="B555" s="26"/>
      <c r="C555" s="26"/>
      <c r="D555" s="26"/>
      <c r="E555" s="28"/>
      <c r="F555" s="26"/>
      <c r="G555" s="29"/>
      <c r="H555" s="11"/>
    </row>
    <row r="556" spans="1:8" ht="15.75" x14ac:dyDescent="0.25">
      <c r="A556" s="26"/>
      <c r="B556" s="26"/>
      <c r="C556" s="26"/>
      <c r="D556" s="26"/>
      <c r="E556" s="28"/>
      <c r="F556" s="26"/>
      <c r="G556" s="29"/>
      <c r="H556" s="11"/>
    </row>
    <row r="557" spans="1:8" ht="15.75" x14ac:dyDescent="0.25">
      <c r="A557" s="26"/>
      <c r="B557" s="26"/>
      <c r="C557" s="26"/>
      <c r="D557" s="26"/>
      <c r="E557" s="28"/>
      <c r="F557" s="26"/>
      <c r="G557" s="29"/>
      <c r="H557" s="11"/>
    </row>
    <row r="558" spans="1:8" ht="15.75" x14ac:dyDescent="0.25">
      <c r="A558" s="26"/>
      <c r="B558" s="26"/>
      <c r="C558" s="26"/>
      <c r="D558" s="26"/>
      <c r="E558" s="28"/>
      <c r="F558" s="26"/>
      <c r="G558" s="29"/>
      <c r="H558" s="11"/>
    </row>
    <row r="559" spans="1:8" ht="15.75" x14ac:dyDescent="0.25">
      <c r="A559" s="26"/>
      <c r="B559" s="26"/>
      <c r="C559" s="26"/>
      <c r="D559" s="26"/>
      <c r="E559" s="28"/>
      <c r="F559" s="26"/>
      <c r="G559" s="29"/>
      <c r="H559" s="11"/>
    </row>
    <row r="560" spans="1:8" ht="15.75" x14ac:dyDescent="0.25">
      <c r="A560" s="26"/>
      <c r="B560" s="26"/>
      <c r="C560" s="26"/>
      <c r="D560" s="26"/>
      <c r="E560" s="28"/>
      <c r="F560" s="26"/>
      <c r="G560" s="29"/>
      <c r="H560" s="11"/>
    </row>
    <row r="561" spans="1:8" ht="15.75" x14ac:dyDescent="0.25">
      <c r="A561" s="26"/>
      <c r="B561" s="26"/>
      <c r="C561" s="26"/>
      <c r="D561" s="26"/>
      <c r="E561" s="28"/>
      <c r="F561" s="26"/>
      <c r="G561" s="29"/>
      <c r="H561" s="11"/>
    </row>
    <row r="562" spans="1:8" ht="15.75" x14ac:dyDescent="0.25">
      <c r="A562" s="26"/>
      <c r="B562" s="26"/>
      <c r="C562" s="26"/>
      <c r="D562" s="26"/>
      <c r="E562" s="28"/>
      <c r="F562" s="26"/>
      <c r="G562" s="29"/>
      <c r="H562" s="11"/>
    </row>
    <row r="563" spans="1:8" ht="15.75" x14ac:dyDescent="0.25">
      <c r="A563" s="26"/>
      <c r="B563" s="26"/>
      <c r="C563" s="26"/>
      <c r="D563" s="26"/>
      <c r="E563" s="28"/>
      <c r="F563" s="26"/>
      <c r="G563" s="29"/>
      <c r="H563" s="11"/>
    </row>
    <row r="564" spans="1:8" ht="15.75" x14ac:dyDescent="0.25">
      <c r="A564" s="26"/>
      <c r="B564" s="26"/>
      <c r="C564" s="26"/>
      <c r="D564" s="26"/>
      <c r="E564" s="28"/>
      <c r="F564" s="26"/>
      <c r="G564" s="29"/>
      <c r="H564" s="11"/>
    </row>
    <row r="565" spans="1:8" ht="15.75" x14ac:dyDescent="0.25">
      <c r="A565" s="26"/>
      <c r="B565" s="26"/>
      <c r="C565" s="26"/>
      <c r="D565" s="26"/>
      <c r="E565" s="28"/>
      <c r="F565" s="26"/>
      <c r="G565" s="29"/>
      <c r="H565" s="11"/>
    </row>
    <row r="566" spans="1:8" ht="15.75" x14ac:dyDescent="0.25">
      <c r="A566" s="26"/>
      <c r="B566" s="26"/>
      <c r="C566" s="26"/>
      <c r="D566" s="26"/>
      <c r="E566" s="28"/>
      <c r="F566" s="26"/>
      <c r="G566" s="29"/>
      <c r="H566" s="11"/>
    </row>
    <row r="567" spans="1:8" ht="15.75" x14ac:dyDescent="0.25">
      <c r="A567" s="26"/>
      <c r="B567" s="26"/>
      <c r="C567" s="26"/>
      <c r="D567" s="26"/>
      <c r="E567" s="28"/>
      <c r="F567" s="26"/>
      <c r="G567" s="29"/>
      <c r="H567" s="11"/>
    </row>
    <row r="568" spans="1:8" ht="15.75" x14ac:dyDescent="0.25">
      <c r="A568" s="26"/>
      <c r="B568" s="26"/>
      <c r="C568" s="26"/>
      <c r="D568" s="26"/>
      <c r="E568" s="28"/>
      <c r="F568" s="26"/>
      <c r="G568" s="29"/>
      <c r="H568" s="11"/>
    </row>
    <row r="569" spans="1:8" ht="15.75" x14ac:dyDescent="0.25">
      <c r="A569" s="26"/>
      <c r="B569" s="26"/>
      <c r="C569" s="26"/>
      <c r="D569" s="26"/>
      <c r="E569" s="28"/>
      <c r="F569" s="26"/>
      <c r="G569" s="29"/>
      <c r="H569" s="11"/>
    </row>
    <row r="570" spans="1:8" ht="15.75" x14ac:dyDescent="0.25">
      <c r="A570" s="26"/>
      <c r="B570" s="26"/>
      <c r="C570" s="26"/>
      <c r="D570" s="26"/>
      <c r="E570" s="28"/>
      <c r="F570" s="26"/>
      <c r="G570" s="29"/>
      <c r="H570" s="11"/>
    </row>
    <row r="571" spans="1:8" ht="15.75" x14ac:dyDescent="0.25">
      <c r="A571" s="26"/>
      <c r="B571" s="26"/>
      <c r="C571" s="26"/>
      <c r="D571" s="26"/>
      <c r="E571" s="28"/>
      <c r="F571" s="26"/>
      <c r="G571" s="29"/>
      <c r="H571" s="11"/>
    </row>
    <row r="572" spans="1:8" ht="15.75" x14ac:dyDescent="0.25">
      <c r="A572" s="26"/>
      <c r="B572" s="26"/>
      <c r="C572" s="26"/>
      <c r="D572" s="26"/>
      <c r="E572" s="28"/>
      <c r="F572" s="26"/>
      <c r="G572" s="29"/>
      <c r="H572" s="11"/>
    </row>
    <row r="573" spans="1:8" ht="15.75" x14ac:dyDescent="0.25">
      <c r="A573" s="26"/>
      <c r="B573" s="26"/>
      <c r="C573" s="26"/>
      <c r="D573" s="26"/>
      <c r="E573" s="28"/>
      <c r="F573" s="26"/>
      <c r="G573" s="29"/>
      <c r="H573" s="11"/>
    </row>
    <row r="574" spans="1:8" ht="15.75" x14ac:dyDescent="0.25">
      <c r="A574" s="26"/>
      <c r="B574" s="26"/>
      <c r="C574" s="26"/>
      <c r="D574" s="26"/>
      <c r="E574" s="28"/>
      <c r="F574" s="26"/>
      <c r="G574" s="29"/>
      <c r="H574" s="11"/>
    </row>
    <row r="575" spans="1:8" ht="15.75" x14ac:dyDescent="0.25">
      <c r="A575" s="26"/>
      <c r="B575" s="26"/>
      <c r="C575" s="26"/>
      <c r="D575" s="26"/>
      <c r="E575" s="28"/>
      <c r="F575" s="26"/>
      <c r="G575" s="29"/>
      <c r="H575" s="11"/>
    </row>
    <row r="576" spans="1:8" ht="15.75" x14ac:dyDescent="0.25">
      <c r="A576" s="26"/>
      <c r="B576" s="26"/>
      <c r="C576" s="26"/>
      <c r="D576" s="26"/>
      <c r="E576" s="28"/>
      <c r="F576" s="26"/>
      <c r="G576" s="29"/>
      <c r="H576" s="11"/>
    </row>
    <row r="577" spans="1:8" ht="15.75" x14ac:dyDescent="0.25">
      <c r="A577" s="26"/>
      <c r="B577" s="26"/>
      <c r="C577" s="26"/>
      <c r="D577" s="26"/>
      <c r="E577" s="28"/>
      <c r="F577" s="26"/>
      <c r="G577" s="29"/>
      <c r="H577" s="11"/>
    </row>
    <row r="578" spans="1:8" ht="15.75" x14ac:dyDescent="0.25">
      <c r="A578" s="26"/>
      <c r="B578" s="26"/>
      <c r="C578" s="26"/>
      <c r="D578" s="26"/>
      <c r="E578" s="28"/>
      <c r="F578" s="26"/>
      <c r="G578" s="29"/>
      <c r="H578" s="11"/>
    </row>
    <row r="579" spans="1:8" ht="15.75" x14ac:dyDescent="0.25">
      <c r="A579" s="26"/>
      <c r="B579" s="26"/>
      <c r="C579" s="26"/>
      <c r="D579" s="26"/>
      <c r="E579" s="28"/>
      <c r="F579" s="26"/>
      <c r="G579" s="29"/>
      <c r="H579" s="11"/>
    </row>
    <row r="580" spans="1:8" ht="15.75" x14ac:dyDescent="0.25">
      <c r="A580" s="26"/>
      <c r="B580" s="26"/>
      <c r="C580" s="26"/>
      <c r="D580" s="26"/>
      <c r="E580" s="28"/>
      <c r="F580" s="26"/>
      <c r="G580" s="29"/>
      <c r="H580" s="11"/>
    </row>
    <row r="581" spans="1:8" ht="15.75" x14ac:dyDescent="0.25">
      <c r="A581" s="26"/>
      <c r="B581" s="26"/>
      <c r="C581" s="26"/>
      <c r="D581" s="26"/>
      <c r="E581" s="28"/>
      <c r="F581" s="26"/>
      <c r="G581" s="29"/>
      <c r="H581" s="11"/>
    </row>
    <row r="582" spans="1:8" ht="15.75" x14ac:dyDescent="0.25">
      <c r="A582" s="26"/>
      <c r="B582" s="26"/>
      <c r="C582" s="26"/>
      <c r="D582" s="26"/>
      <c r="E582" s="28"/>
      <c r="F582" s="26"/>
      <c r="G582" s="29"/>
      <c r="H582" s="11"/>
    </row>
    <row r="583" spans="1:8" ht="15.75" x14ac:dyDescent="0.25">
      <c r="A583" s="26"/>
      <c r="B583" s="26"/>
      <c r="C583" s="26"/>
      <c r="D583" s="26"/>
      <c r="E583" s="28"/>
      <c r="F583" s="26"/>
      <c r="G583" s="29"/>
      <c r="H583" s="11"/>
    </row>
    <row r="584" spans="1:8" ht="15.75" x14ac:dyDescent="0.25">
      <c r="A584" s="26"/>
      <c r="B584" s="26"/>
      <c r="C584" s="26"/>
      <c r="D584" s="26"/>
      <c r="E584" s="28"/>
      <c r="F584" s="26"/>
      <c r="G584" s="29"/>
      <c r="H584" s="11"/>
    </row>
    <row r="585" spans="1:8" ht="15.75" x14ac:dyDescent="0.25">
      <c r="A585" s="26"/>
      <c r="B585" s="26"/>
      <c r="C585" s="26"/>
      <c r="D585" s="26"/>
      <c r="E585" s="28"/>
      <c r="F585" s="26"/>
      <c r="G585" s="29"/>
      <c r="H585" s="11"/>
    </row>
    <row r="586" spans="1:8" ht="15.75" x14ac:dyDescent="0.25">
      <c r="A586" s="26"/>
      <c r="B586" s="26"/>
      <c r="C586" s="26"/>
      <c r="D586" s="26"/>
      <c r="E586" s="28"/>
      <c r="F586" s="26"/>
      <c r="G586" s="29"/>
      <c r="H586" s="11"/>
    </row>
    <row r="587" spans="1:8" ht="15.75" x14ac:dyDescent="0.25">
      <c r="A587" s="26"/>
      <c r="B587" s="26"/>
      <c r="C587" s="26"/>
      <c r="D587" s="26"/>
      <c r="E587" s="28"/>
      <c r="F587" s="26"/>
      <c r="G587" s="29"/>
      <c r="H587" s="11"/>
    </row>
    <row r="588" spans="1:8" ht="15.75" x14ac:dyDescent="0.25">
      <c r="A588" s="26"/>
      <c r="B588" s="26"/>
      <c r="C588" s="26"/>
      <c r="D588" s="26"/>
      <c r="E588" s="28"/>
      <c r="F588" s="26"/>
      <c r="G588" s="29"/>
      <c r="H588" s="11"/>
    </row>
    <row r="589" spans="1:8" ht="15.75" x14ac:dyDescent="0.25">
      <c r="A589" s="26"/>
      <c r="B589" s="26"/>
      <c r="C589" s="26"/>
      <c r="D589" s="26"/>
      <c r="E589" s="28"/>
      <c r="F589" s="26"/>
      <c r="G589" s="29"/>
      <c r="H589" s="11"/>
    </row>
    <row r="590" spans="1:8" ht="15.75" x14ac:dyDescent="0.25">
      <c r="A590" s="26"/>
      <c r="B590" s="26"/>
      <c r="C590" s="26"/>
      <c r="D590" s="26"/>
      <c r="E590" s="28"/>
      <c r="F590" s="26"/>
      <c r="G590" s="29"/>
      <c r="H590" s="11"/>
    </row>
    <row r="591" spans="1:8" ht="15.75" x14ac:dyDescent="0.25">
      <c r="A591" s="26"/>
      <c r="B591" s="26"/>
      <c r="C591" s="26"/>
      <c r="D591" s="26"/>
      <c r="E591" s="28"/>
      <c r="F591" s="26"/>
      <c r="G591" s="29"/>
      <c r="H591" s="11"/>
    </row>
    <row r="592" spans="1:8" ht="15.75" x14ac:dyDescent="0.25">
      <c r="A592" s="26"/>
      <c r="B592" s="26"/>
      <c r="C592" s="26"/>
      <c r="D592" s="26"/>
      <c r="E592" s="28"/>
      <c r="F592" s="26"/>
      <c r="G592" s="29"/>
      <c r="H592" s="11"/>
    </row>
    <row r="593" spans="1:8" ht="15.75" x14ac:dyDescent="0.25">
      <c r="A593" s="26"/>
      <c r="B593" s="26"/>
      <c r="C593" s="26"/>
      <c r="D593" s="26"/>
      <c r="E593" s="28"/>
      <c r="F593" s="26"/>
      <c r="G593" s="29"/>
      <c r="H593" s="11"/>
    </row>
    <row r="594" spans="1:8" ht="15.75" x14ac:dyDescent="0.25">
      <c r="A594" s="26"/>
      <c r="B594" s="26"/>
      <c r="C594" s="26"/>
      <c r="D594" s="26"/>
      <c r="E594" s="28"/>
      <c r="F594" s="26"/>
      <c r="G594" s="29"/>
      <c r="H594" s="11"/>
    </row>
    <row r="595" spans="1:8" ht="15.75" x14ac:dyDescent="0.25">
      <c r="A595" s="26"/>
      <c r="B595" s="26"/>
      <c r="C595" s="26"/>
      <c r="D595" s="26"/>
      <c r="E595" s="28"/>
      <c r="F595" s="26"/>
      <c r="G595" s="29"/>
      <c r="H595" s="11"/>
    </row>
    <row r="596" spans="1:8" ht="15.75" x14ac:dyDescent="0.25">
      <c r="A596" s="26"/>
      <c r="B596" s="26"/>
      <c r="C596" s="26"/>
      <c r="D596" s="26"/>
      <c r="E596" s="28"/>
      <c r="F596" s="26"/>
      <c r="G596" s="29"/>
      <c r="H596" s="11"/>
    </row>
    <row r="597" spans="1:8" ht="15.75" x14ac:dyDescent="0.25">
      <c r="A597" s="26"/>
      <c r="B597" s="26"/>
      <c r="C597" s="26"/>
      <c r="D597" s="26"/>
      <c r="E597" s="28"/>
      <c r="F597" s="26"/>
      <c r="G597" s="29"/>
      <c r="H597" s="11"/>
    </row>
    <row r="598" spans="1:8" ht="15.75" x14ac:dyDescent="0.25">
      <c r="A598" s="26"/>
      <c r="B598" s="26"/>
      <c r="C598" s="26"/>
      <c r="D598" s="26"/>
      <c r="E598" s="28"/>
      <c r="F598" s="26"/>
      <c r="G598" s="29"/>
      <c r="H598" s="11"/>
    </row>
    <row r="599" spans="1:8" ht="15.75" x14ac:dyDescent="0.25">
      <c r="A599" s="26"/>
      <c r="B599" s="26"/>
      <c r="C599" s="26"/>
      <c r="D599" s="26"/>
      <c r="E599" s="28"/>
      <c r="F599" s="26"/>
      <c r="G599" s="29"/>
      <c r="H599" s="11"/>
    </row>
    <row r="600" spans="1:8" ht="15.75" x14ac:dyDescent="0.25">
      <c r="A600" s="26"/>
      <c r="B600" s="26"/>
      <c r="C600" s="26"/>
      <c r="D600" s="26"/>
      <c r="E600" s="28"/>
      <c r="F600" s="26"/>
      <c r="G600" s="29"/>
      <c r="H600" s="11"/>
    </row>
    <row r="601" spans="1:8" ht="15.75" x14ac:dyDescent="0.25">
      <c r="A601" s="26"/>
      <c r="B601" s="26"/>
      <c r="C601" s="26"/>
      <c r="D601" s="26"/>
      <c r="E601" s="28"/>
      <c r="F601" s="26"/>
      <c r="G601" s="29"/>
      <c r="H601" s="11"/>
    </row>
    <row r="602" spans="1:8" ht="15.75" x14ac:dyDescent="0.25">
      <c r="A602" s="26"/>
      <c r="B602" s="26"/>
      <c r="C602" s="26"/>
      <c r="D602" s="26"/>
      <c r="E602" s="28"/>
      <c r="F602" s="26"/>
      <c r="G602" s="29"/>
      <c r="H602" s="11"/>
    </row>
    <row r="603" spans="1:8" ht="15.75" x14ac:dyDescent="0.25">
      <c r="A603" s="26"/>
      <c r="B603" s="26"/>
      <c r="C603" s="26"/>
      <c r="D603" s="26"/>
      <c r="E603" s="28"/>
      <c r="F603" s="26"/>
      <c r="G603" s="29"/>
      <c r="H603" s="11"/>
    </row>
    <row r="604" spans="1:8" ht="15.75" x14ac:dyDescent="0.25">
      <c r="A604" s="26"/>
      <c r="B604" s="26"/>
      <c r="C604" s="26"/>
      <c r="D604" s="26"/>
      <c r="E604" s="28"/>
      <c r="F604" s="26"/>
      <c r="G604" s="29"/>
      <c r="H604" s="11"/>
    </row>
    <row r="605" spans="1:8" ht="15.75" x14ac:dyDescent="0.25">
      <c r="A605" s="26"/>
      <c r="B605" s="26"/>
      <c r="C605" s="26"/>
      <c r="D605" s="26"/>
      <c r="E605" s="28"/>
      <c r="F605" s="26"/>
      <c r="G605" s="29"/>
      <c r="H605" s="11"/>
    </row>
    <row r="606" spans="1:8" ht="15.75" x14ac:dyDescent="0.25">
      <c r="A606" s="26"/>
      <c r="B606" s="26"/>
      <c r="C606" s="26"/>
      <c r="D606" s="26"/>
      <c r="E606" s="28"/>
      <c r="F606" s="26"/>
      <c r="G606" s="29"/>
      <c r="H606" s="11"/>
    </row>
    <row r="607" spans="1:8" ht="15.75" x14ac:dyDescent="0.25">
      <c r="A607" s="26"/>
      <c r="B607" s="26"/>
      <c r="C607" s="26"/>
      <c r="D607" s="26"/>
      <c r="E607" s="28"/>
      <c r="F607" s="26"/>
      <c r="G607" s="29"/>
      <c r="H607" s="11"/>
    </row>
    <row r="608" spans="1:8" ht="15.75" x14ac:dyDescent="0.25">
      <c r="A608" s="26"/>
      <c r="B608" s="26"/>
      <c r="C608" s="26"/>
      <c r="D608" s="26"/>
      <c r="E608" s="28"/>
      <c r="F608" s="26"/>
      <c r="G608" s="29"/>
      <c r="H608" s="11"/>
    </row>
    <row r="609" spans="1:8" ht="15.75" x14ac:dyDescent="0.25">
      <c r="A609" s="26"/>
      <c r="B609" s="26"/>
      <c r="C609" s="26"/>
      <c r="D609" s="26"/>
      <c r="E609" s="28"/>
      <c r="F609" s="26"/>
      <c r="G609" s="29"/>
      <c r="H609" s="11"/>
    </row>
    <row r="610" spans="1:8" ht="15.75" x14ac:dyDescent="0.25">
      <c r="A610" s="26"/>
      <c r="B610" s="26"/>
      <c r="C610" s="26"/>
      <c r="D610" s="26"/>
      <c r="E610" s="28"/>
      <c r="F610" s="26"/>
      <c r="G610" s="29"/>
      <c r="H610" s="11"/>
    </row>
    <row r="611" spans="1:8" ht="15.75" x14ac:dyDescent="0.25">
      <c r="A611" s="26"/>
      <c r="B611" s="26"/>
      <c r="C611" s="26"/>
      <c r="D611" s="26"/>
      <c r="E611" s="28"/>
      <c r="F611" s="26"/>
      <c r="G611" s="29"/>
      <c r="H611" s="11"/>
    </row>
    <row r="612" spans="1:8" ht="15.75" x14ac:dyDescent="0.25">
      <c r="A612" s="26"/>
      <c r="B612" s="26"/>
      <c r="C612" s="26"/>
      <c r="D612" s="26"/>
      <c r="E612" s="28"/>
      <c r="F612" s="26"/>
      <c r="G612" s="29"/>
      <c r="H612" s="11"/>
    </row>
    <row r="613" spans="1:8" ht="15.75" x14ac:dyDescent="0.25">
      <c r="A613" s="26"/>
      <c r="B613" s="26"/>
      <c r="C613" s="26"/>
      <c r="D613" s="26"/>
      <c r="E613" s="28"/>
      <c r="F613" s="26"/>
      <c r="G613" s="29"/>
      <c r="H613" s="11"/>
    </row>
    <row r="614" spans="1:8" ht="15.75" x14ac:dyDescent="0.25">
      <c r="A614" s="26"/>
      <c r="B614" s="26"/>
      <c r="C614" s="26"/>
      <c r="D614" s="26"/>
      <c r="E614" s="28"/>
      <c r="F614" s="26"/>
      <c r="G614" s="29"/>
      <c r="H614" s="11"/>
    </row>
    <row r="615" spans="1:8" ht="15.75" x14ac:dyDescent="0.25">
      <c r="A615" s="26"/>
      <c r="B615" s="26"/>
      <c r="C615" s="26"/>
      <c r="D615" s="26"/>
      <c r="E615" s="28"/>
      <c r="F615" s="26"/>
      <c r="G615" s="29"/>
      <c r="H615" s="11"/>
    </row>
    <row r="616" spans="1:8" ht="15.75" x14ac:dyDescent="0.25">
      <c r="A616" s="26"/>
      <c r="B616" s="26"/>
      <c r="C616" s="26"/>
      <c r="D616" s="26"/>
      <c r="E616" s="28"/>
      <c r="F616" s="26"/>
      <c r="G616" s="29"/>
      <c r="H616" s="11"/>
    </row>
    <row r="617" spans="1:8" ht="15.75" x14ac:dyDescent="0.25">
      <c r="A617" s="26"/>
      <c r="B617" s="26"/>
      <c r="C617" s="26"/>
      <c r="D617" s="26"/>
      <c r="E617" s="28"/>
      <c r="F617" s="26"/>
      <c r="G617" s="29"/>
      <c r="H617" s="11"/>
    </row>
    <row r="618" spans="1:8" ht="15.75" x14ac:dyDescent="0.25">
      <c r="A618" s="26"/>
      <c r="B618" s="26"/>
      <c r="C618" s="26"/>
      <c r="D618" s="26"/>
      <c r="E618" s="28"/>
      <c r="F618" s="26"/>
      <c r="G618" s="29"/>
      <c r="H618" s="11"/>
    </row>
    <row r="619" spans="1:8" ht="15.75" x14ac:dyDescent="0.25">
      <c r="A619" s="26"/>
      <c r="B619" s="26"/>
      <c r="C619" s="26"/>
      <c r="D619" s="26"/>
      <c r="E619" s="28"/>
      <c r="F619" s="26"/>
      <c r="G619" s="29"/>
      <c r="H619" s="11"/>
    </row>
    <row r="620" spans="1:8" ht="15.75" x14ac:dyDescent="0.25">
      <c r="A620" s="26"/>
      <c r="B620" s="26"/>
      <c r="C620" s="26"/>
      <c r="D620" s="26"/>
      <c r="E620" s="28"/>
      <c r="F620" s="26"/>
      <c r="G620" s="29"/>
      <c r="H620" s="11"/>
    </row>
    <row r="621" spans="1:8" ht="15.75" x14ac:dyDescent="0.25">
      <c r="A621" s="26"/>
      <c r="B621" s="26"/>
      <c r="C621" s="26"/>
      <c r="D621" s="26"/>
      <c r="E621" s="28"/>
      <c r="F621" s="26"/>
      <c r="G621" s="29"/>
      <c r="H621" s="11"/>
    </row>
    <row r="622" spans="1:8" ht="15.75" x14ac:dyDescent="0.25">
      <c r="A622" s="26"/>
      <c r="B622" s="26"/>
      <c r="C622" s="26"/>
      <c r="D622" s="26"/>
      <c r="E622" s="28"/>
      <c r="F622" s="26"/>
      <c r="G622" s="29"/>
      <c r="H622" s="11"/>
    </row>
    <row r="623" spans="1:8" ht="15.75" x14ac:dyDescent="0.25">
      <c r="A623" s="26"/>
      <c r="B623" s="26"/>
      <c r="C623" s="26"/>
      <c r="D623" s="26"/>
      <c r="E623" s="28"/>
      <c r="F623" s="26"/>
      <c r="G623" s="29"/>
      <c r="H623" s="11"/>
    </row>
    <row r="624" spans="1:8" ht="15.75" x14ac:dyDescent="0.25">
      <c r="A624" s="26"/>
      <c r="B624" s="26"/>
      <c r="C624" s="26"/>
      <c r="D624" s="26"/>
      <c r="E624" s="28"/>
      <c r="F624" s="26"/>
      <c r="G624" s="29"/>
      <c r="H624" s="11"/>
    </row>
    <row r="625" spans="1:8" ht="15.75" x14ac:dyDescent="0.25">
      <c r="A625" s="26"/>
      <c r="B625" s="26"/>
      <c r="C625" s="26"/>
      <c r="D625" s="26"/>
      <c r="E625" s="28"/>
      <c r="F625" s="26"/>
      <c r="G625" s="29"/>
      <c r="H625" s="11"/>
    </row>
    <row r="626" spans="1:8" ht="15.75" x14ac:dyDescent="0.25">
      <c r="A626" s="26"/>
      <c r="B626" s="26"/>
      <c r="C626" s="26"/>
      <c r="D626" s="26"/>
      <c r="E626" s="28"/>
      <c r="F626" s="26"/>
      <c r="G626" s="29"/>
      <c r="H626" s="11"/>
    </row>
    <row r="627" spans="1:8" ht="15.75" x14ac:dyDescent="0.25">
      <c r="A627" s="26"/>
      <c r="B627" s="26"/>
      <c r="C627" s="26"/>
      <c r="D627" s="26"/>
      <c r="E627" s="28"/>
      <c r="F627" s="26"/>
      <c r="G627" s="29"/>
      <c r="H627" s="11"/>
    </row>
    <row r="628" spans="1:8" ht="15.75" x14ac:dyDescent="0.25">
      <c r="A628" s="26"/>
      <c r="B628" s="26"/>
      <c r="C628" s="26"/>
      <c r="D628" s="26"/>
      <c r="E628" s="28"/>
      <c r="F628" s="26"/>
      <c r="G628" s="29"/>
      <c r="H628" s="11"/>
    </row>
    <row r="629" spans="1:8" ht="15.75" x14ac:dyDescent="0.25">
      <c r="A629" s="26"/>
      <c r="B629" s="26"/>
      <c r="C629" s="26"/>
      <c r="D629" s="26"/>
      <c r="E629" s="28"/>
      <c r="F629" s="26"/>
      <c r="G629" s="29"/>
      <c r="H629" s="11"/>
    </row>
    <row r="630" spans="1:8" ht="15.75" x14ac:dyDescent="0.25">
      <c r="A630" s="26"/>
      <c r="B630" s="26"/>
      <c r="C630" s="26"/>
      <c r="D630" s="26"/>
      <c r="E630" s="28"/>
      <c r="F630" s="26"/>
      <c r="G630" s="29"/>
      <c r="H630" s="11"/>
    </row>
    <row r="631" spans="1:8" ht="15.75" x14ac:dyDescent="0.25">
      <c r="A631" s="26"/>
      <c r="B631" s="26"/>
      <c r="C631" s="26"/>
      <c r="D631" s="26"/>
      <c r="E631" s="28"/>
      <c r="F631" s="26"/>
      <c r="G631" s="29"/>
      <c r="H631" s="11"/>
    </row>
    <row r="632" spans="1:8" ht="15.75" x14ac:dyDescent="0.25">
      <c r="A632" s="26"/>
      <c r="B632" s="26"/>
      <c r="C632" s="26"/>
      <c r="D632" s="26"/>
      <c r="E632" s="28"/>
      <c r="F632" s="26"/>
      <c r="G632" s="29"/>
      <c r="H632" s="11"/>
    </row>
    <row r="633" spans="1:8" ht="15.75" x14ac:dyDescent="0.25">
      <c r="A633" s="26"/>
      <c r="B633" s="26"/>
      <c r="C633" s="26"/>
      <c r="D633" s="26"/>
      <c r="E633" s="28"/>
      <c r="F633" s="26"/>
      <c r="G633" s="29"/>
      <c r="H633" s="11"/>
    </row>
    <row r="634" spans="1:8" ht="15.75" x14ac:dyDescent="0.25">
      <c r="A634" s="26"/>
      <c r="B634" s="26"/>
      <c r="C634" s="26"/>
      <c r="D634" s="26"/>
      <c r="E634" s="28"/>
      <c r="F634" s="26"/>
      <c r="G634" s="29"/>
      <c r="H634" s="11"/>
    </row>
    <row r="635" spans="1:8" ht="15.75" x14ac:dyDescent="0.25">
      <c r="A635" s="26"/>
      <c r="B635" s="26"/>
      <c r="C635" s="26"/>
      <c r="D635" s="26"/>
      <c r="E635" s="28"/>
      <c r="F635" s="26"/>
      <c r="G635" s="29"/>
      <c r="H635" s="11"/>
    </row>
    <row r="636" spans="1:8" ht="15.75" x14ac:dyDescent="0.25">
      <c r="A636" s="26"/>
      <c r="B636" s="26"/>
      <c r="C636" s="26"/>
      <c r="D636" s="26"/>
      <c r="E636" s="28"/>
      <c r="F636" s="26"/>
      <c r="G636" s="29"/>
      <c r="H636" s="11"/>
    </row>
    <row r="637" spans="1:8" ht="15.75" x14ac:dyDescent="0.25">
      <c r="A637" s="26"/>
      <c r="B637" s="26"/>
      <c r="C637" s="26"/>
      <c r="D637" s="26"/>
      <c r="E637" s="28"/>
      <c r="F637" s="26"/>
      <c r="G637" s="29"/>
      <c r="H637" s="11"/>
    </row>
    <row r="638" spans="1:8" ht="15.75" x14ac:dyDescent="0.25">
      <c r="A638" s="26"/>
      <c r="B638" s="26"/>
      <c r="C638" s="26"/>
      <c r="D638" s="26"/>
      <c r="E638" s="28"/>
      <c r="F638" s="26"/>
      <c r="G638" s="29"/>
      <c r="H638" s="11"/>
    </row>
    <row r="639" spans="1:8" ht="15.75" x14ac:dyDescent="0.25">
      <c r="A639" s="26"/>
      <c r="B639" s="26"/>
      <c r="C639" s="26"/>
      <c r="D639" s="26"/>
      <c r="E639" s="28"/>
      <c r="F639" s="26"/>
      <c r="G639" s="29"/>
      <c r="H639" s="11"/>
    </row>
    <row r="640" spans="1:8" ht="15.75" x14ac:dyDescent="0.25">
      <c r="A640" s="26"/>
      <c r="B640" s="26"/>
      <c r="C640" s="26"/>
      <c r="D640" s="26"/>
      <c r="E640" s="28"/>
      <c r="F640" s="26"/>
      <c r="G640" s="29"/>
      <c r="H640" s="11"/>
    </row>
    <row r="641" spans="1:8" ht="15.75" x14ac:dyDescent="0.25">
      <c r="A641" s="26"/>
      <c r="B641" s="26"/>
      <c r="C641" s="26"/>
      <c r="D641" s="26"/>
      <c r="E641" s="28"/>
      <c r="F641" s="26"/>
      <c r="G641" s="29"/>
      <c r="H641" s="11"/>
    </row>
    <row r="642" spans="1:8" ht="15.75" x14ac:dyDescent="0.25">
      <c r="A642" s="26"/>
      <c r="B642" s="26"/>
      <c r="C642" s="26"/>
      <c r="D642" s="26"/>
      <c r="E642" s="28"/>
      <c r="F642" s="26"/>
      <c r="G642" s="29"/>
      <c r="H642" s="11"/>
    </row>
    <row r="643" spans="1:8" ht="15.75" x14ac:dyDescent="0.25">
      <c r="A643" s="26"/>
      <c r="B643" s="26"/>
      <c r="C643" s="26"/>
      <c r="D643" s="26"/>
      <c r="E643" s="28"/>
      <c r="F643" s="26"/>
      <c r="G643" s="29"/>
      <c r="H643" s="11"/>
    </row>
    <row r="644" spans="1:8" ht="15.75" x14ac:dyDescent="0.25">
      <c r="A644" s="26"/>
      <c r="B644" s="26"/>
      <c r="C644" s="26"/>
      <c r="D644" s="26"/>
      <c r="E644" s="28"/>
      <c r="F644" s="26"/>
      <c r="G644" s="29"/>
      <c r="H644" s="11"/>
    </row>
    <row r="645" spans="1:8" ht="15.75" x14ac:dyDescent="0.25">
      <c r="A645" s="26"/>
      <c r="B645" s="26"/>
      <c r="C645" s="26"/>
      <c r="D645" s="26"/>
      <c r="E645" s="28"/>
      <c r="F645" s="26"/>
      <c r="G645" s="29"/>
      <c r="H645" s="11"/>
    </row>
    <row r="646" spans="1:8" ht="15.75" x14ac:dyDescent="0.25">
      <c r="A646" s="26"/>
      <c r="B646" s="26"/>
      <c r="C646" s="26"/>
      <c r="D646" s="26"/>
      <c r="E646" s="28"/>
      <c r="F646" s="26"/>
      <c r="G646" s="29"/>
      <c r="H646" s="11"/>
    </row>
    <row r="647" spans="1:8" ht="15.75" x14ac:dyDescent="0.25">
      <c r="A647" s="26"/>
      <c r="B647" s="26"/>
      <c r="C647" s="26"/>
      <c r="D647" s="26"/>
      <c r="E647" s="28"/>
      <c r="F647" s="26"/>
      <c r="G647" s="29"/>
      <c r="H647" s="11"/>
    </row>
    <row r="648" spans="1:8" ht="15.75" x14ac:dyDescent="0.25">
      <c r="A648" s="26"/>
      <c r="B648" s="26"/>
      <c r="C648" s="26"/>
      <c r="D648" s="26"/>
      <c r="E648" s="28"/>
      <c r="F648" s="26"/>
      <c r="G648" s="29"/>
      <c r="H648" s="11"/>
    </row>
    <row r="649" spans="1:8" ht="15.75" x14ac:dyDescent="0.25">
      <c r="A649" s="26"/>
      <c r="B649" s="26"/>
      <c r="C649" s="26"/>
      <c r="D649" s="26"/>
      <c r="E649" s="28"/>
      <c r="F649" s="26"/>
      <c r="G649" s="29"/>
      <c r="H649" s="11"/>
    </row>
    <row r="650" spans="1:8" ht="15.75" x14ac:dyDescent="0.25">
      <c r="A650" s="26"/>
      <c r="B650" s="26"/>
      <c r="C650" s="26"/>
      <c r="D650" s="26"/>
      <c r="E650" s="28"/>
      <c r="F650" s="26"/>
      <c r="G650" s="29"/>
      <c r="H650" s="11"/>
    </row>
    <row r="651" spans="1:8" ht="15.75" x14ac:dyDescent="0.25">
      <c r="A651" s="26"/>
      <c r="B651" s="26"/>
      <c r="C651" s="26"/>
      <c r="D651" s="26"/>
      <c r="E651" s="28"/>
      <c r="F651" s="26"/>
      <c r="G651" s="29"/>
      <c r="H651" s="11"/>
    </row>
    <row r="652" spans="1:8" ht="15.75" x14ac:dyDescent="0.25">
      <c r="A652" s="26"/>
      <c r="B652" s="26"/>
      <c r="C652" s="26"/>
      <c r="D652" s="26"/>
      <c r="E652" s="28"/>
      <c r="F652" s="26"/>
      <c r="G652" s="29"/>
      <c r="H652" s="11"/>
    </row>
    <row r="653" spans="1:8" ht="15.75" x14ac:dyDescent="0.25">
      <c r="A653" s="26"/>
      <c r="B653" s="26"/>
      <c r="C653" s="26"/>
      <c r="D653" s="26"/>
      <c r="E653" s="28"/>
      <c r="F653" s="26"/>
      <c r="G653" s="29"/>
      <c r="H653" s="11"/>
    </row>
    <row r="654" spans="1:8" ht="15.75" x14ac:dyDescent="0.25">
      <c r="A654" s="26"/>
      <c r="B654" s="26"/>
      <c r="C654" s="26"/>
      <c r="D654" s="26"/>
      <c r="E654" s="28"/>
      <c r="F654" s="26"/>
      <c r="G654" s="29"/>
      <c r="H654" s="11"/>
    </row>
    <row r="655" spans="1:8" ht="15.75" x14ac:dyDescent="0.25">
      <c r="A655" s="26"/>
      <c r="B655" s="26"/>
      <c r="C655" s="26"/>
      <c r="D655" s="26"/>
      <c r="E655" s="28"/>
      <c r="F655" s="26"/>
      <c r="G655" s="29"/>
      <c r="H655" s="11"/>
    </row>
    <row r="656" spans="1:8" ht="15.75" x14ac:dyDescent="0.25">
      <c r="A656" s="26"/>
      <c r="B656" s="26"/>
      <c r="C656" s="26"/>
      <c r="D656" s="26"/>
      <c r="E656" s="28"/>
      <c r="F656" s="26"/>
      <c r="G656" s="29"/>
      <c r="H656" s="11"/>
    </row>
    <row r="657" spans="1:8" ht="15.75" x14ac:dyDescent="0.25">
      <c r="A657" s="26"/>
      <c r="B657" s="26"/>
      <c r="C657" s="26"/>
      <c r="D657" s="26"/>
      <c r="E657" s="28"/>
      <c r="F657" s="26"/>
      <c r="G657" s="29"/>
      <c r="H657" s="11"/>
    </row>
    <row r="658" spans="1:8" ht="15.75" x14ac:dyDescent="0.25">
      <c r="A658" s="26"/>
      <c r="B658" s="26"/>
      <c r="C658" s="26"/>
      <c r="D658" s="26"/>
      <c r="E658" s="28"/>
      <c r="F658" s="26"/>
      <c r="G658" s="29"/>
      <c r="H658" s="11"/>
    </row>
    <row r="659" spans="1:8" ht="15.75" x14ac:dyDescent="0.25">
      <c r="A659" s="26"/>
      <c r="B659" s="26"/>
      <c r="C659" s="26"/>
      <c r="D659" s="26"/>
      <c r="E659" s="28"/>
      <c r="F659" s="26"/>
      <c r="G659" s="29"/>
      <c r="H659" s="11"/>
    </row>
    <row r="660" spans="1:8" ht="15.75" x14ac:dyDescent="0.25">
      <c r="A660" s="26"/>
      <c r="B660" s="26"/>
      <c r="C660" s="26"/>
      <c r="D660" s="26"/>
      <c r="E660" s="28"/>
      <c r="F660" s="26"/>
      <c r="G660" s="29"/>
      <c r="H660" s="11"/>
    </row>
    <row r="661" spans="1:8" ht="15.75" x14ac:dyDescent="0.25">
      <c r="A661" s="26"/>
      <c r="B661" s="26"/>
      <c r="C661" s="26"/>
      <c r="D661" s="26"/>
      <c r="E661" s="28"/>
      <c r="F661" s="26"/>
      <c r="G661" s="29"/>
      <c r="H661" s="11"/>
    </row>
    <row r="662" spans="1:8" ht="15.75" x14ac:dyDescent="0.25">
      <c r="A662" s="26"/>
      <c r="B662" s="26"/>
      <c r="C662" s="26"/>
      <c r="D662" s="26"/>
      <c r="E662" s="28"/>
      <c r="F662" s="26"/>
      <c r="G662" s="29"/>
      <c r="H662" s="11"/>
    </row>
    <row r="663" spans="1:8" ht="15.75" x14ac:dyDescent="0.25">
      <c r="A663" s="26"/>
      <c r="B663" s="26"/>
      <c r="C663" s="26"/>
      <c r="D663" s="26"/>
      <c r="E663" s="28"/>
      <c r="F663" s="26"/>
      <c r="G663" s="29"/>
      <c r="H663" s="11"/>
    </row>
    <row r="664" spans="1:8" ht="15.75" x14ac:dyDescent="0.25">
      <c r="A664" s="26"/>
      <c r="B664" s="26"/>
      <c r="C664" s="26"/>
      <c r="D664" s="26"/>
      <c r="E664" s="28"/>
      <c r="F664" s="26"/>
      <c r="G664" s="29"/>
      <c r="H664" s="11"/>
    </row>
    <row r="665" spans="1:8" ht="15.75" x14ac:dyDescent="0.25">
      <c r="A665" s="26"/>
      <c r="B665" s="26"/>
      <c r="C665" s="26"/>
      <c r="D665" s="26"/>
      <c r="E665" s="28"/>
      <c r="F665" s="26"/>
      <c r="G665" s="29"/>
      <c r="H665" s="11"/>
    </row>
    <row r="666" spans="1:8" ht="15.75" x14ac:dyDescent="0.25">
      <c r="A666" s="26"/>
      <c r="B666" s="26"/>
      <c r="C666" s="26"/>
      <c r="D666" s="26"/>
      <c r="E666" s="28"/>
      <c r="F666" s="26"/>
      <c r="G666" s="29"/>
      <c r="H666" s="11"/>
    </row>
    <row r="667" spans="1:8" ht="15.75" x14ac:dyDescent="0.25">
      <c r="A667" s="26"/>
      <c r="B667" s="26"/>
      <c r="C667" s="26"/>
      <c r="D667" s="26"/>
      <c r="E667" s="28"/>
      <c r="F667" s="26"/>
      <c r="G667" s="29"/>
      <c r="H667" s="11"/>
    </row>
    <row r="668" spans="1:8" ht="15.75" x14ac:dyDescent="0.25">
      <c r="A668" s="26"/>
      <c r="B668" s="26"/>
      <c r="C668" s="26"/>
      <c r="D668" s="26"/>
      <c r="E668" s="28"/>
      <c r="F668" s="26"/>
      <c r="G668" s="29"/>
      <c r="H668" s="11"/>
    </row>
    <row r="669" spans="1:8" ht="15.75" x14ac:dyDescent="0.25">
      <c r="A669" s="26"/>
      <c r="B669" s="26"/>
      <c r="C669" s="26"/>
      <c r="D669" s="26"/>
      <c r="E669" s="28"/>
      <c r="F669" s="26"/>
      <c r="G669" s="29"/>
      <c r="H669" s="11"/>
    </row>
    <row r="670" spans="1:8" ht="15.75" x14ac:dyDescent="0.25">
      <c r="A670" s="26"/>
      <c r="B670" s="26"/>
      <c r="C670" s="26"/>
      <c r="D670" s="26"/>
      <c r="E670" s="28"/>
      <c r="F670" s="26"/>
      <c r="G670" s="29"/>
      <c r="H670" s="11"/>
    </row>
    <row r="671" spans="1:8" ht="15.75" x14ac:dyDescent="0.25">
      <c r="A671" s="26"/>
      <c r="B671" s="26"/>
      <c r="C671" s="26"/>
      <c r="D671" s="26"/>
      <c r="E671" s="28"/>
      <c r="F671" s="26"/>
      <c r="G671" s="29"/>
      <c r="H671" s="11"/>
    </row>
    <row r="672" spans="1:8" ht="15.75" x14ac:dyDescent="0.25">
      <c r="A672" s="26"/>
      <c r="B672" s="26"/>
      <c r="C672" s="26"/>
      <c r="D672" s="26"/>
      <c r="E672" s="28"/>
      <c r="F672" s="26"/>
      <c r="G672" s="29"/>
      <c r="H672" s="11"/>
    </row>
    <row r="673" spans="1:8" ht="15.75" x14ac:dyDescent="0.25">
      <c r="A673" s="26"/>
      <c r="B673" s="26"/>
      <c r="C673" s="26"/>
      <c r="D673" s="26"/>
      <c r="E673" s="28"/>
      <c r="F673" s="26"/>
      <c r="G673" s="29"/>
      <c r="H673" s="11"/>
    </row>
    <row r="674" spans="1:8" ht="15.75" x14ac:dyDescent="0.25">
      <c r="A674" s="26"/>
      <c r="B674" s="26"/>
      <c r="C674" s="26"/>
      <c r="D674" s="26"/>
      <c r="E674" s="28"/>
      <c r="F674" s="26"/>
      <c r="G674" s="29"/>
      <c r="H674" s="11"/>
    </row>
    <row r="675" spans="1:8" ht="15.75" x14ac:dyDescent="0.25">
      <c r="A675" s="26"/>
      <c r="B675" s="26"/>
      <c r="C675" s="26"/>
      <c r="D675" s="26"/>
      <c r="E675" s="28"/>
      <c r="F675" s="26"/>
      <c r="G675" s="29"/>
      <c r="H675" s="11"/>
    </row>
    <row r="676" spans="1:8" ht="15.75" x14ac:dyDescent="0.25">
      <c r="A676" s="26"/>
      <c r="B676" s="26"/>
      <c r="C676" s="26"/>
      <c r="D676" s="26"/>
      <c r="E676" s="28"/>
      <c r="F676" s="26"/>
      <c r="G676" s="29"/>
      <c r="H676" s="11"/>
    </row>
    <row r="677" spans="1:8" ht="15.75" x14ac:dyDescent="0.25">
      <c r="A677" s="26"/>
      <c r="B677" s="26"/>
      <c r="C677" s="26"/>
      <c r="D677" s="26"/>
      <c r="E677" s="28"/>
      <c r="F677" s="26"/>
      <c r="G677" s="29"/>
      <c r="H677" s="11"/>
    </row>
    <row r="678" spans="1:8" ht="15.75" x14ac:dyDescent="0.25">
      <c r="A678" s="26"/>
      <c r="B678" s="26"/>
      <c r="C678" s="26"/>
      <c r="D678" s="26"/>
      <c r="E678" s="28"/>
      <c r="F678" s="26"/>
      <c r="G678" s="29"/>
      <c r="H678" s="11"/>
    </row>
    <row r="679" spans="1:8" ht="15.75" x14ac:dyDescent="0.25">
      <c r="A679" s="26"/>
      <c r="B679" s="26"/>
      <c r="C679" s="26"/>
      <c r="D679" s="26"/>
      <c r="E679" s="28"/>
      <c r="F679" s="26"/>
      <c r="G679" s="29"/>
      <c r="H679" s="11"/>
    </row>
    <row r="680" spans="1:8" ht="15.75" x14ac:dyDescent="0.25">
      <c r="A680" s="26"/>
      <c r="B680" s="26"/>
      <c r="C680" s="26"/>
      <c r="D680" s="26"/>
      <c r="E680" s="28"/>
      <c r="F680" s="26"/>
      <c r="G680" s="29"/>
      <c r="H680" s="11"/>
    </row>
    <row r="681" spans="1:8" ht="15.75" x14ac:dyDescent="0.25">
      <c r="A681" s="26"/>
      <c r="B681" s="26"/>
      <c r="C681" s="26"/>
      <c r="D681" s="26"/>
      <c r="E681" s="28"/>
      <c r="F681" s="26"/>
      <c r="G681" s="29"/>
      <c r="H681" s="11"/>
    </row>
    <row r="682" spans="1:8" ht="15.75" x14ac:dyDescent="0.25">
      <c r="A682" s="26"/>
      <c r="B682" s="26"/>
      <c r="C682" s="26"/>
      <c r="D682" s="26"/>
      <c r="E682" s="28"/>
      <c r="F682" s="26"/>
      <c r="G682" s="29"/>
      <c r="H682" s="11"/>
    </row>
    <row r="683" spans="1:8" ht="15.75" x14ac:dyDescent="0.25">
      <c r="A683" s="26"/>
      <c r="B683" s="26"/>
      <c r="C683" s="26"/>
      <c r="D683" s="26"/>
      <c r="E683" s="28"/>
      <c r="F683" s="26"/>
      <c r="G683" s="29"/>
      <c r="H683" s="11"/>
    </row>
    <row r="684" spans="1:8" ht="15.75" x14ac:dyDescent="0.25">
      <c r="A684" s="26"/>
      <c r="B684" s="26"/>
      <c r="C684" s="26"/>
      <c r="D684" s="26"/>
      <c r="E684" s="28"/>
      <c r="F684" s="26"/>
      <c r="G684" s="29"/>
      <c r="H684" s="11"/>
    </row>
    <row r="685" spans="1:8" ht="15.75" x14ac:dyDescent="0.25">
      <c r="A685" s="26"/>
      <c r="B685" s="26"/>
      <c r="C685" s="26"/>
      <c r="D685" s="26"/>
      <c r="E685" s="28"/>
      <c r="F685" s="26"/>
      <c r="G685" s="29"/>
      <c r="H685" s="11"/>
    </row>
    <row r="686" spans="1:8" ht="15.75" x14ac:dyDescent="0.25">
      <c r="A686" s="26"/>
      <c r="B686" s="26"/>
      <c r="C686" s="26"/>
      <c r="D686" s="26"/>
      <c r="E686" s="28"/>
      <c r="F686" s="26"/>
      <c r="G686" s="29"/>
      <c r="H686" s="11"/>
    </row>
    <row r="687" spans="1:8" ht="15.75" x14ac:dyDescent="0.25">
      <c r="A687" s="26"/>
      <c r="B687" s="26"/>
      <c r="C687" s="26"/>
      <c r="D687" s="26"/>
      <c r="E687" s="28"/>
      <c r="F687" s="26"/>
      <c r="G687" s="29"/>
      <c r="H687" s="11"/>
    </row>
    <row r="688" spans="1:8" ht="15.75" x14ac:dyDescent="0.25">
      <c r="A688" s="26"/>
      <c r="B688" s="26"/>
      <c r="C688" s="26"/>
      <c r="D688" s="26"/>
      <c r="E688" s="28"/>
      <c r="F688" s="26"/>
      <c r="G688" s="29"/>
      <c r="H688" s="11"/>
    </row>
    <row r="689" spans="1:8" ht="15.75" x14ac:dyDescent="0.25">
      <c r="A689" s="26"/>
      <c r="B689" s="26"/>
      <c r="C689" s="26"/>
      <c r="D689" s="26"/>
      <c r="E689" s="28"/>
      <c r="F689" s="26"/>
      <c r="G689" s="29"/>
      <c r="H689" s="11"/>
    </row>
    <row r="690" spans="1:8" ht="15.75" x14ac:dyDescent="0.25">
      <c r="A690" s="26"/>
      <c r="B690" s="26"/>
      <c r="C690" s="26"/>
      <c r="D690" s="26"/>
      <c r="E690" s="28"/>
      <c r="F690" s="26"/>
      <c r="G690" s="29"/>
      <c r="H690" s="11"/>
    </row>
    <row r="691" spans="1:8" ht="15.75" x14ac:dyDescent="0.25">
      <c r="A691" s="26"/>
      <c r="B691" s="26"/>
      <c r="C691" s="26"/>
      <c r="D691" s="26"/>
      <c r="E691" s="28"/>
      <c r="F691" s="26"/>
      <c r="G691" s="29"/>
      <c r="H691" s="11"/>
    </row>
    <row r="692" spans="1:8" ht="15.75" x14ac:dyDescent="0.25">
      <c r="A692" s="26"/>
      <c r="B692" s="26"/>
      <c r="C692" s="26"/>
      <c r="D692" s="26"/>
      <c r="E692" s="28"/>
      <c r="F692" s="26"/>
      <c r="G692" s="29"/>
      <c r="H692" s="11"/>
    </row>
    <row r="693" spans="1:8" ht="15.75" x14ac:dyDescent="0.25">
      <c r="A693" s="26"/>
      <c r="B693" s="26"/>
      <c r="C693" s="26"/>
      <c r="D693" s="26"/>
      <c r="E693" s="28"/>
      <c r="F693" s="26"/>
      <c r="G693" s="29"/>
      <c r="H693" s="11"/>
    </row>
    <row r="694" spans="1:8" ht="15.75" x14ac:dyDescent="0.25">
      <c r="A694" s="26"/>
      <c r="B694" s="26"/>
      <c r="C694" s="26"/>
      <c r="D694" s="26"/>
      <c r="E694" s="28"/>
      <c r="F694" s="26"/>
      <c r="G694" s="29"/>
      <c r="H694" s="11"/>
    </row>
    <row r="695" spans="1:8" ht="15.75" x14ac:dyDescent="0.25">
      <c r="A695" s="26"/>
      <c r="B695" s="26"/>
      <c r="C695" s="26"/>
      <c r="D695" s="26"/>
      <c r="E695" s="28"/>
      <c r="F695" s="26"/>
      <c r="G695" s="29"/>
      <c r="H695" s="11"/>
    </row>
    <row r="696" spans="1:8" ht="15.75" x14ac:dyDescent="0.25">
      <c r="A696" s="26"/>
      <c r="B696" s="26"/>
      <c r="C696" s="26"/>
      <c r="D696" s="26"/>
      <c r="E696" s="28"/>
      <c r="F696" s="26"/>
      <c r="G696" s="29"/>
      <c r="H696" s="11"/>
    </row>
    <row r="697" spans="1:8" ht="15.75" x14ac:dyDescent="0.25">
      <c r="A697" s="26"/>
      <c r="B697" s="26"/>
      <c r="C697" s="26"/>
      <c r="D697" s="26"/>
      <c r="E697" s="28"/>
      <c r="F697" s="26"/>
      <c r="G697" s="29"/>
      <c r="H697" s="11"/>
    </row>
    <row r="698" spans="1:8" ht="15.75" x14ac:dyDescent="0.25">
      <c r="A698" s="26"/>
      <c r="B698" s="26"/>
      <c r="C698" s="26"/>
      <c r="D698" s="26"/>
      <c r="E698" s="28"/>
      <c r="F698" s="26"/>
      <c r="G698" s="29"/>
      <c r="H698" s="11"/>
    </row>
    <row r="699" spans="1:8" ht="15.75" x14ac:dyDescent="0.25">
      <c r="A699" s="26"/>
      <c r="B699" s="26"/>
      <c r="C699" s="26"/>
      <c r="D699" s="26"/>
      <c r="E699" s="28"/>
      <c r="F699" s="26"/>
      <c r="G699" s="29"/>
      <c r="H699" s="11"/>
    </row>
    <row r="700" spans="1:8" ht="15.75" x14ac:dyDescent="0.25">
      <c r="A700" s="26"/>
      <c r="B700" s="26"/>
      <c r="C700" s="26"/>
      <c r="D700" s="26"/>
      <c r="E700" s="28"/>
      <c r="F700" s="26"/>
      <c r="G700" s="29"/>
      <c r="H700" s="11"/>
    </row>
    <row r="701" spans="1:8" ht="15.75" x14ac:dyDescent="0.25">
      <c r="A701" s="26"/>
      <c r="B701" s="26"/>
      <c r="C701" s="26"/>
      <c r="D701" s="26"/>
      <c r="E701" s="28"/>
      <c r="F701" s="26"/>
      <c r="G701" s="29"/>
      <c r="H701" s="11"/>
    </row>
    <row r="702" spans="1:8" ht="15.75" x14ac:dyDescent="0.25">
      <c r="A702" s="26"/>
      <c r="B702" s="26"/>
      <c r="C702" s="26"/>
      <c r="D702" s="26"/>
      <c r="E702" s="28"/>
      <c r="F702" s="26"/>
      <c r="G702" s="29"/>
      <c r="H702" s="11"/>
    </row>
    <row r="703" spans="1:8" ht="15.75" x14ac:dyDescent="0.25">
      <c r="A703" s="26"/>
      <c r="B703" s="26"/>
      <c r="C703" s="26"/>
      <c r="D703" s="26"/>
      <c r="E703" s="28"/>
      <c r="F703" s="26"/>
      <c r="G703" s="29"/>
      <c r="H703" s="11"/>
    </row>
    <row r="704" spans="1:8" ht="15.75" x14ac:dyDescent="0.25">
      <c r="A704" s="26"/>
      <c r="B704" s="26"/>
      <c r="C704" s="26"/>
      <c r="D704" s="26"/>
      <c r="E704" s="28"/>
      <c r="F704" s="26"/>
      <c r="G704" s="29"/>
      <c r="H704" s="11"/>
    </row>
    <row r="705" spans="1:8" ht="15.75" x14ac:dyDescent="0.25">
      <c r="A705" s="26"/>
      <c r="B705" s="26"/>
      <c r="C705" s="26"/>
      <c r="D705" s="26"/>
      <c r="E705" s="28"/>
      <c r="F705" s="26"/>
      <c r="G705" s="29"/>
      <c r="H705" s="11"/>
    </row>
    <row r="706" spans="1:8" ht="15.75" x14ac:dyDescent="0.25">
      <c r="A706" s="26"/>
      <c r="B706" s="26"/>
      <c r="C706" s="26"/>
      <c r="D706" s="26"/>
      <c r="E706" s="28"/>
      <c r="F706" s="26"/>
      <c r="G706" s="29"/>
      <c r="H706" s="11"/>
    </row>
    <row r="707" spans="1:8" ht="15.75" x14ac:dyDescent="0.25">
      <c r="A707" s="26"/>
      <c r="B707" s="26"/>
      <c r="C707" s="26"/>
      <c r="D707" s="26"/>
      <c r="E707" s="28"/>
      <c r="F707" s="26"/>
      <c r="G707" s="29"/>
      <c r="H707" s="11"/>
    </row>
    <row r="708" spans="1:8" ht="15.75" x14ac:dyDescent="0.25">
      <c r="A708" s="26"/>
      <c r="B708" s="26"/>
      <c r="C708" s="26"/>
      <c r="D708" s="26"/>
      <c r="E708" s="28"/>
      <c r="F708" s="26"/>
      <c r="G708" s="29"/>
      <c r="H708" s="11"/>
    </row>
    <row r="709" spans="1:8" ht="15.75" x14ac:dyDescent="0.25">
      <c r="A709" s="26"/>
      <c r="B709" s="26"/>
      <c r="C709" s="26"/>
      <c r="D709" s="26"/>
      <c r="E709" s="28"/>
      <c r="F709" s="26"/>
      <c r="G709" s="29"/>
      <c r="H709" s="11"/>
    </row>
    <row r="710" spans="1:8" ht="15.75" x14ac:dyDescent="0.25">
      <c r="A710" s="26"/>
      <c r="B710" s="26"/>
      <c r="C710" s="26"/>
      <c r="D710" s="26"/>
      <c r="E710" s="28"/>
      <c r="F710" s="26"/>
      <c r="G710" s="29"/>
      <c r="H710" s="11"/>
    </row>
    <row r="711" spans="1:8" ht="15.75" x14ac:dyDescent="0.25">
      <c r="A711" s="26"/>
      <c r="B711" s="26"/>
      <c r="C711" s="26"/>
      <c r="D711" s="26"/>
      <c r="E711" s="28"/>
      <c r="F711" s="26"/>
      <c r="G711" s="29"/>
      <c r="H711" s="11"/>
    </row>
    <row r="712" spans="1:8" ht="15.75" x14ac:dyDescent="0.25">
      <c r="A712" s="26"/>
      <c r="B712" s="26"/>
      <c r="C712" s="26"/>
      <c r="D712" s="26"/>
      <c r="E712" s="28"/>
      <c r="F712" s="26"/>
      <c r="G712" s="29"/>
      <c r="H712" s="11"/>
    </row>
    <row r="713" spans="1:8" ht="15.75" x14ac:dyDescent="0.25">
      <c r="A713" s="26"/>
      <c r="B713" s="26"/>
      <c r="C713" s="26"/>
      <c r="D713" s="26"/>
      <c r="E713" s="28"/>
      <c r="F713" s="26"/>
      <c r="G713" s="29"/>
      <c r="H713" s="11"/>
    </row>
    <row r="714" spans="1:8" ht="15.75" x14ac:dyDescent="0.25">
      <c r="A714" s="26"/>
      <c r="B714" s="26"/>
      <c r="C714" s="26"/>
      <c r="D714" s="26"/>
      <c r="E714" s="28"/>
      <c r="F714" s="26"/>
      <c r="G714" s="29"/>
      <c r="H714" s="11"/>
    </row>
    <row r="715" spans="1:8" ht="15.75" x14ac:dyDescent="0.25">
      <c r="A715" s="26"/>
      <c r="B715" s="26"/>
      <c r="C715" s="26"/>
      <c r="D715" s="26"/>
      <c r="E715" s="28"/>
      <c r="F715" s="26"/>
      <c r="G715" s="29"/>
      <c r="H715" s="11"/>
    </row>
    <row r="716" spans="1:8" ht="15.75" x14ac:dyDescent="0.25">
      <c r="A716" s="26"/>
      <c r="B716" s="26"/>
      <c r="C716" s="26"/>
      <c r="D716" s="26"/>
      <c r="E716" s="28"/>
      <c r="F716" s="26"/>
      <c r="G716" s="29"/>
      <c r="H716" s="11"/>
    </row>
    <row r="717" spans="1:8" ht="15.75" x14ac:dyDescent="0.25">
      <c r="A717" s="26"/>
      <c r="B717" s="26"/>
      <c r="C717" s="26"/>
      <c r="D717" s="26"/>
      <c r="E717" s="28"/>
      <c r="F717" s="26"/>
      <c r="G717" s="29"/>
      <c r="H717" s="11"/>
    </row>
    <row r="718" spans="1:8" ht="15.75" x14ac:dyDescent="0.25">
      <c r="A718" s="26"/>
      <c r="B718" s="26"/>
      <c r="C718" s="26"/>
      <c r="D718" s="26"/>
      <c r="E718" s="28"/>
      <c r="F718" s="26"/>
      <c r="G718" s="29"/>
      <c r="H718" s="11"/>
    </row>
    <row r="719" spans="1:8" ht="15.75" x14ac:dyDescent="0.25">
      <c r="A719" s="26"/>
      <c r="B719" s="26"/>
      <c r="C719" s="26"/>
      <c r="D719" s="26"/>
      <c r="E719" s="28"/>
      <c r="F719" s="26"/>
      <c r="G719" s="29"/>
      <c r="H719" s="11"/>
    </row>
    <row r="720" spans="1:8" ht="15.75" x14ac:dyDescent="0.25">
      <c r="A720" s="26"/>
      <c r="B720" s="26"/>
      <c r="C720" s="26"/>
      <c r="D720" s="26"/>
      <c r="E720" s="28"/>
      <c r="F720" s="26"/>
      <c r="G720" s="29"/>
      <c r="H720" s="11"/>
    </row>
    <row r="721" spans="1:8" ht="15.75" x14ac:dyDescent="0.25">
      <c r="A721" s="26"/>
      <c r="B721" s="26"/>
      <c r="C721" s="26"/>
      <c r="D721" s="26"/>
      <c r="E721" s="28"/>
      <c r="F721" s="26"/>
      <c r="G721" s="29"/>
      <c r="H721" s="11"/>
    </row>
    <row r="722" spans="1:8" x14ac:dyDescent="0.25">
      <c r="A722" s="26"/>
      <c r="B722" s="26"/>
      <c r="C722" s="26"/>
      <c r="D722" s="26"/>
      <c r="E722" s="28"/>
      <c r="F722" s="26"/>
      <c r="G722" s="29"/>
      <c r="H722" s="2"/>
    </row>
    <row r="723" spans="1:8" x14ac:dyDescent="0.25">
      <c r="A723" s="26"/>
      <c r="B723" s="26"/>
      <c r="C723" s="26"/>
      <c r="D723" s="26"/>
      <c r="E723" s="28"/>
      <c r="F723" s="26"/>
      <c r="G723" s="29"/>
      <c r="H723" s="2"/>
    </row>
    <row r="724" spans="1:8" x14ac:dyDescent="0.25">
      <c r="A724" s="26"/>
      <c r="B724" s="26"/>
      <c r="C724" s="26"/>
      <c r="D724" s="26"/>
      <c r="E724" s="28"/>
      <c r="F724" s="26"/>
      <c r="G724" s="29"/>
      <c r="H724" s="2"/>
    </row>
    <row r="725" spans="1:8" x14ac:dyDescent="0.25">
      <c r="A725" s="26"/>
      <c r="B725" s="26"/>
      <c r="C725" s="26"/>
      <c r="D725" s="26"/>
      <c r="E725" s="28"/>
      <c r="F725" s="26"/>
      <c r="G725" s="29"/>
      <c r="H725" s="2"/>
    </row>
    <row r="726" spans="1:8" x14ac:dyDescent="0.25">
      <c r="A726" s="26"/>
      <c r="B726" s="26"/>
      <c r="C726" s="26"/>
      <c r="D726" s="26"/>
      <c r="E726" s="28"/>
      <c r="F726" s="26"/>
      <c r="G726" s="29"/>
      <c r="H726" s="2"/>
    </row>
    <row r="727" spans="1:8" x14ac:dyDescent="0.25">
      <c r="A727" s="26"/>
      <c r="B727" s="26"/>
      <c r="C727" s="26"/>
      <c r="D727" s="26"/>
      <c r="E727" s="28"/>
      <c r="F727" s="26"/>
      <c r="G727" s="29"/>
      <c r="H727" s="2"/>
    </row>
    <row r="728" spans="1:8" x14ac:dyDescent="0.25">
      <c r="A728" s="26"/>
      <c r="B728" s="26"/>
      <c r="C728" s="26"/>
      <c r="D728" s="26"/>
      <c r="E728" s="28"/>
      <c r="F728" s="26"/>
      <c r="G728" s="29"/>
      <c r="H728" s="2"/>
    </row>
    <row r="729" spans="1:8" x14ac:dyDescent="0.25">
      <c r="A729" s="26"/>
      <c r="B729" s="26"/>
      <c r="C729" s="26"/>
      <c r="D729" s="26"/>
      <c r="E729" s="28"/>
      <c r="F729" s="26"/>
      <c r="G729" s="29"/>
      <c r="H729" s="2"/>
    </row>
    <row r="730" spans="1:8" x14ac:dyDescent="0.25">
      <c r="A730" s="26"/>
      <c r="B730" s="26"/>
      <c r="C730" s="26"/>
      <c r="D730" s="26"/>
      <c r="E730" s="28"/>
      <c r="F730" s="26"/>
      <c r="G730" s="29"/>
      <c r="H730" s="2"/>
    </row>
    <row r="731" spans="1:8" x14ac:dyDescent="0.25">
      <c r="A731" s="26"/>
      <c r="B731" s="26"/>
      <c r="C731" s="26"/>
      <c r="D731" s="26"/>
      <c r="E731" s="28"/>
      <c r="F731" s="26"/>
      <c r="G731" s="29"/>
      <c r="H731" s="2"/>
    </row>
    <row r="732" spans="1:8" x14ac:dyDescent="0.25">
      <c r="A732" s="26"/>
      <c r="B732" s="26"/>
      <c r="C732" s="26"/>
      <c r="D732" s="26"/>
      <c r="E732" s="28"/>
      <c r="F732" s="26"/>
      <c r="G732" s="29"/>
      <c r="H732" s="2"/>
    </row>
    <row r="733" spans="1:8" x14ac:dyDescent="0.25">
      <c r="A733" s="26"/>
      <c r="B733" s="26"/>
      <c r="C733" s="26"/>
      <c r="D733" s="26"/>
      <c r="E733" s="28"/>
      <c r="F733" s="26"/>
      <c r="G733" s="29"/>
      <c r="H733" s="2"/>
    </row>
    <row r="734" spans="1:8" x14ac:dyDescent="0.25">
      <c r="A734" s="26"/>
      <c r="B734" s="26"/>
      <c r="C734" s="26"/>
      <c r="D734" s="26"/>
      <c r="E734" s="28"/>
      <c r="F734" s="26"/>
      <c r="G734" s="29"/>
      <c r="H734" s="2"/>
    </row>
    <row r="735" spans="1:8" x14ac:dyDescent="0.25">
      <c r="A735" s="26"/>
      <c r="B735" s="26"/>
      <c r="C735" s="26"/>
      <c r="D735" s="26"/>
      <c r="E735" s="28"/>
      <c r="F735" s="26"/>
      <c r="G735" s="29"/>
      <c r="H735" s="2"/>
    </row>
    <row r="736" spans="1:8" x14ac:dyDescent="0.25">
      <c r="A736" s="26"/>
      <c r="B736" s="26"/>
      <c r="C736" s="26"/>
      <c r="D736" s="26"/>
      <c r="E736" s="28"/>
      <c r="F736" s="26"/>
      <c r="G736" s="29"/>
      <c r="H736" s="2"/>
    </row>
    <row r="737" spans="1:8" x14ac:dyDescent="0.25">
      <c r="A737" s="26"/>
      <c r="B737" s="26"/>
      <c r="C737" s="26"/>
      <c r="D737" s="26"/>
      <c r="E737" s="28"/>
      <c r="F737" s="26"/>
      <c r="G737" s="29"/>
      <c r="H737" s="2"/>
    </row>
    <row r="738" spans="1:8" x14ac:dyDescent="0.25">
      <c r="A738" s="26"/>
      <c r="B738" s="26"/>
      <c r="C738" s="26"/>
      <c r="D738" s="26"/>
      <c r="E738" s="28"/>
      <c r="F738" s="26"/>
      <c r="G738" s="29"/>
      <c r="H738" s="2"/>
    </row>
    <row r="739" spans="1:8" x14ac:dyDescent="0.25">
      <c r="A739" s="26"/>
      <c r="B739" s="26"/>
      <c r="C739" s="26"/>
      <c r="D739" s="26"/>
      <c r="E739" s="28"/>
      <c r="F739" s="26"/>
      <c r="G739" s="29"/>
      <c r="H739" s="2"/>
    </row>
    <row r="740" spans="1:8" x14ac:dyDescent="0.25">
      <c r="A740" s="26"/>
      <c r="B740" s="26"/>
      <c r="C740" s="26"/>
      <c r="D740" s="26"/>
      <c r="E740" s="28"/>
      <c r="F740" s="26"/>
      <c r="G740" s="29"/>
      <c r="H740" s="2"/>
    </row>
    <row r="741" spans="1:8" x14ac:dyDescent="0.25">
      <c r="A741" s="26"/>
      <c r="B741" s="26"/>
      <c r="C741" s="26"/>
      <c r="D741" s="26"/>
      <c r="E741" s="28"/>
      <c r="F741" s="26"/>
      <c r="G741" s="29"/>
      <c r="H741" s="2"/>
    </row>
    <row r="742" spans="1:8" x14ac:dyDescent="0.25">
      <c r="A742" s="26"/>
      <c r="B742" s="26"/>
      <c r="C742" s="26"/>
      <c r="D742" s="26"/>
      <c r="E742" s="28"/>
      <c r="F742" s="26"/>
      <c r="G742" s="29"/>
      <c r="H742" s="2"/>
    </row>
    <row r="743" spans="1:8" x14ac:dyDescent="0.25">
      <c r="A743" s="26"/>
      <c r="B743" s="26"/>
      <c r="C743" s="26"/>
      <c r="D743" s="26"/>
      <c r="E743" s="28"/>
      <c r="F743" s="26"/>
      <c r="G743" s="29"/>
      <c r="H743" s="2"/>
    </row>
    <row r="744" spans="1:8" x14ac:dyDescent="0.25">
      <c r="A744" s="26"/>
      <c r="B744" s="26"/>
      <c r="C744" s="26"/>
      <c r="D744" s="26"/>
      <c r="E744" s="28"/>
      <c r="F744" s="26"/>
      <c r="G744" s="29"/>
      <c r="H744" s="2"/>
    </row>
  </sheetData>
  <mergeCells count="1">
    <mergeCell ref="A1:F1"/>
  </mergeCells>
  <phoneticPr fontId="19" type="noConversion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78627-77AA-40C4-961E-4BEEFD1F4D16}">
  <sheetPr>
    <pageSetUpPr fitToPage="1"/>
  </sheetPr>
  <dimension ref="A1:Q99"/>
  <sheetViews>
    <sheetView showGridLines="0" zoomScale="86" zoomScaleNormal="86" workbookViewId="0">
      <selection activeCell="F25" sqref="F25"/>
    </sheetView>
  </sheetViews>
  <sheetFormatPr baseColWidth="10" defaultRowHeight="15" x14ac:dyDescent="0.25"/>
  <cols>
    <col min="1" max="1" width="10" style="143" customWidth="1"/>
    <col min="2" max="2" width="35.5703125" customWidth="1"/>
    <col min="3" max="3" width="30.7109375" customWidth="1"/>
    <col min="4" max="4" width="10.85546875" customWidth="1"/>
    <col min="5" max="5" width="9.28515625" style="143" customWidth="1"/>
    <col min="6" max="6" width="10.28515625" style="477" customWidth="1"/>
    <col min="7" max="7" width="14.42578125" customWidth="1"/>
    <col min="8" max="9" width="11.42578125" customWidth="1"/>
    <col min="10" max="10" width="11.7109375" customWidth="1"/>
  </cols>
  <sheetData>
    <row r="1" spans="1:8" ht="26.25" customHeight="1" x14ac:dyDescent="0.25">
      <c r="C1" s="431"/>
      <c r="D1" s="431"/>
      <c r="E1" s="431"/>
      <c r="F1" s="431"/>
      <c r="G1" s="431"/>
    </row>
    <row r="2" spans="1:8" ht="15" customHeight="1" x14ac:dyDescent="0.25">
      <c r="A2" s="552" t="s">
        <v>30500</v>
      </c>
      <c r="B2" s="552"/>
      <c r="C2" s="552"/>
      <c r="D2" s="552"/>
      <c r="E2" s="432"/>
      <c r="F2" s="433"/>
      <c r="G2" s="49"/>
    </row>
    <row r="3" spans="1:8" ht="4.5" customHeight="1" x14ac:dyDescent="0.25">
      <c r="A3" s="434"/>
      <c r="B3" s="49"/>
      <c r="C3" s="434"/>
      <c r="D3" s="49"/>
      <c r="E3" s="432"/>
      <c r="F3" s="433"/>
      <c r="G3" s="49"/>
    </row>
    <row r="4" spans="1:8" ht="22.5" customHeight="1" x14ac:dyDescent="0.3">
      <c r="A4" s="553" t="s">
        <v>30501</v>
      </c>
      <c r="B4" s="553"/>
      <c r="C4" s="553"/>
      <c r="D4" s="553"/>
      <c r="E4" s="435"/>
      <c r="F4" s="433"/>
      <c r="G4" s="49"/>
    </row>
    <row r="5" spans="1:8" ht="5.25" customHeight="1" x14ac:dyDescent="0.25">
      <c r="A5" s="432"/>
      <c r="B5" s="49"/>
      <c r="C5" s="49"/>
      <c r="D5" s="49"/>
      <c r="E5" s="432"/>
      <c r="F5" s="433"/>
      <c r="G5" s="49"/>
    </row>
    <row r="6" spans="1:8" ht="15" customHeight="1" x14ac:dyDescent="0.25">
      <c r="A6" s="554" t="s">
        <v>30528</v>
      </c>
      <c r="B6" s="554"/>
      <c r="C6" s="554"/>
      <c r="D6" s="554"/>
      <c r="E6" s="432"/>
      <c r="F6" s="433"/>
      <c r="G6" s="49"/>
    </row>
    <row r="7" spans="1:8" ht="4.5" customHeight="1" x14ac:dyDescent="0.25">
      <c r="A7" s="432"/>
      <c r="B7" s="434"/>
      <c r="C7" s="49"/>
      <c r="D7" s="49"/>
      <c r="E7" s="432"/>
      <c r="F7" s="433"/>
      <c r="G7" s="49"/>
    </row>
    <row r="8" spans="1:8" ht="15" customHeight="1" x14ac:dyDescent="0.25">
      <c r="A8" s="555" t="s">
        <v>30511</v>
      </c>
      <c r="B8" s="555"/>
      <c r="C8" s="555"/>
      <c r="D8" s="555"/>
      <c r="E8" s="432"/>
      <c r="F8" s="433"/>
      <c r="G8" s="49"/>
    </row>
    <row r="9" spans="1:8" ht="15.75" x14ac:dyDescent="0.25">
      <c r="A9" s="432"/>
      <c r="B9" s="434"/>
      <c r="C9" s="49"/>
      <c r="D9" s="49"/>
      <c r="E9" s="432"/>
      <c r="F9" s="433"/>
      <c r="G9" s="49"/>
    </row>
    <row r="10" spans="1:8" x14ac:dyDescent="0.25">
      <c r="A10" s="432"/>
      <c r="B10" s="436" t="s">
        <v>7462</v>
      </c>
      <c r="C10" s="437"/>
      <c r="D10" s="49"/>
      <c r="E10" s="432"/>
      <c r="F10" s="433"/>
      <c r="G10" s="438">
        <v>60511.87</v>
      </c>
    </row>
    <row r="11" spans="1:8" x14ac:dyDescent="0.25">
      <c r="A11" s="432"/>
      <c r="B11" s="49"/>
      <c r="C11" s="49"/>
      <c r="D11" s="49"/>
      <c r="E11" s="432"/>
      <c r="F11" s="433"/>
      <c r="G11" s="49"/>
    </row>
    <row r="12" spans="1:8" x14ac:dyDescent="0.25">
      <c r="A12" s="432"/>
      <c r="B12" s="439" t="s">
        <v>0</v>
      </c>
      <c r="C12" s="49"/>
      <c r="D12" s="49"/>
      <c r="E12" s="432"/>
      <c r="F12" s="433"/>
      <c r="G12" s="49"/>
    </row>
    <row r="13" spans="1:8" x14ac:dyDescent="0.25">
      <c r="A13" s="432"/>
      <c r="B13" s="440" t="s">
        <v>30503</v>
      </c>
      <c r="C13" s="49"/>
      <c r="D13" s="49"/>
      <c r="E13" s="432"/>
      <c r="F13" s="433"/>
      <c r="G13" s="49"/>
    </row>
    <row r="14" spans="1:8" x14ac:dyDescent="0.25">
      <c r="A14" s="419" t="s">
        <v>1</v>
      </c>
      <c r="B14" s="440" t="s">
        <v>30504</v>
      </c>
      <c r="C14" s="440"/>
      <c r="D14" s="419" t="s">
        <v>30505</v>
      </c>
      <c r="E14" s="419" t="s">
        <v>30506</v>
      </c>
      <c r="F14" s="441" t="s">
        <v>2</v>
      </c>
      <c r="G14" s="49"/>
    </row>
    <row r="15" spans="1:8" x14ac:dyDescent="0.25">
      <c r="A15" s="478"/>
      <c r="B15" s="556"/>
      <c r="C15" s="556"/>
      <c r="D15" s="443"/>
      <c r="E15" s="444"/>
      <c r="F15" s="445"/>
      <c r="H15" s="446"/>
    </row>
    <row r="16" spans="1:8" x14ac:dyDescent="0.25">
      <c r="A16" s="478"/>
      <c r="B16" s="447"/>
      <c r="C16" s="447"/>
      <c r="D16" s="443"/>
      <c r="E16" s="444"/>
      <c r="F16" s="433"/>
      <c r="G16" s="448">
        <f>SUM(F15:F15)</f>
        <v>0</v>
      </c>
      <c r="H16" s="446"/>
    </row>
    <row r="17" spans="1:17" x14ac:dyDescent="0.25">
      <c r="A17" s="478"/>
      <c r="B17" s="449"/>
      <c r="C17" s="440"/>
      <c r="D17" s="450"/>
      <c r="E17" s="444"/>
      <c r="F17" s="433"/>
      <c r="G17" s="49"/>
    </row>
    <row r="18" spans="1:17" x14ac:dyDescent="0.25">
      <c r="A18" s="456"/>
      <c r="B18" s="452" t="s">
        <v>4</v>
      </c>
      <c r="C18" s="49"/>
      <c r="D18" s="453"/>
      <c r="E18" s="453"/>
      <c r="F18" s="433"/>
      <c r="G18" s="448"/>
      <c r="M18" s="454"/>
      <c r="N18" s="454"/>
      <c r="O18" s="454"/>
      <c r="P18" s="454"/>
      <c r="Q18" s="455"/>
    </row>
    <row r="19" spans="1:17" x14ac:dyDescent="0.25">
      <c r="A19" s="456" t="s">
        <v>1</v>
      </c>
      <c r="B19" s="457" t="s">
        <v>30507</v>
      </c>
      <c r="C19" s="49"/>
      <c r="D19" s="453"/>
      <c r="E19" s="453"/>
      <c r="F19" s="441" t="s">
        <v>2</v>
      </c>
      <c r="G19" s="448"/>
    </row>
    <row r="20" spans="1:17" x14ac:dyDescent="0.25">
      <c r="A20" s="480"/>
      <c r="B20" s="459"/>
      <c r="C20" s="49"/>
      <c r="D20" s="49"/>
      <c r="E20" s="432"/>
      <c r="F20" s="445"/>
    </row>
    <row r="21" spans="1:17" x14ac:dyDescent="0.25">
      <c r="A21" s="480"/>
      <c r="B21" s="459"/>
      <c r="C21" s="49"/>
      <c r="D21" s="49"/>
      <c r="E21" s="432"/>
      <c r="F21" s="433"/>
      <c r="G21" s="448">
        <f>SUM(F20:F20)</f>
        <v>0</v>
      </c>
    </row>
    <row r="22" spans="1:17" x14ac:dyDescent="0.25">
      <c r="A22" s="453"/>
      <c r="B22" s="49"/>
      <c r="C22" s="49"/>
      <c r="D22" s="49"/>
      <c r="E22" s="432"/>
      <c r="F22" s="433"/>
      <c r="G22" s="448"/>
    </row>
    <row r="23" spans="1:17" x14ac:dyDescent="0.25">
      <c r="A23" s="453"/>
      <c r="B23" s="452" t="s">
        <v>0</v>
      </c>
      <c r="C23" s="49"/>
      <c r="D23" s="49"/>
      <c r="E23" s="432"/>
      <c r="F23" s="433"/>
      <c r="G23" s="49"/>
    </row>
    <row r="24" spans="1:17" x14ac:dyDescent="0.25">
      <c r="A24" s="419" t="s">
        <v>1</v>
      </c>
      <c r="B24" s="457" t="s">
        <v>30508</v>
      </c>
      <c r="C24" s="440"/>
      <c r="D24" s="440"/>
      <c r="E24" s="460"/>
      <c r="F24" s="441" t="s">
        <v>2</v>
      </c>
      <c r="G24" s="49"/>
    </row>
    <row r="25" spans="1:17" x14ac:dyDescent="0.25">
      <c r="A25" s="478"/>
      <c r="B25" s="459"/>
      <c r="C25" s="49"/>
      <c r="D25" s="49"/>
      <c r="E25" s="432"/>
      <c r="F25" s="445"/>
    </row>
    <row r="26" spans="1:17" x14ac:dyDescent="0.25">
      <c r="A26" s="478"/>
      <c r="B26" s="459"/>
      <c r="C26" s="49"/>
      <c r="D26" s="49"/>
      <c r="E26" s="432"/>
      <c r="F26" s="433"/>
      <c r="G26" s="448">
        <f>SUM(F25:F25)</f>
        <v>0</v>
      </c>
    </row>
    <row r="27" spans="1:17" x14ac:dyDescent="0.25">
      <c r="A27" s="478"/>
      <c r="B27" s="49"/>
      <c r="C27" s="49"/>
      <c r="D27" s="49"/>
      <c r="E27" s="432"/>
      <c r="F27" s="433"/>
      <c r="G27" s="461"/>
    </row>
    <row r="28" spans="1:17" x14ac:dyDescent="0.25">
      <c r="A28" s="419"/>
      <c r="B28" s="439" t="s">
        <v>4</v>
      </c>
      <c r="C28" s="440"/>
      <c r="D28" s="440"/>
      <c r="E28" s="460"/>
      <c r="F28" s="433"/>
      <c r="G28" s="49"/>
    </row>
    <row r="29" spans="1:17" x14ac:dyDescent="0.25">
      <c r="A29" s="419" t="s">
        <v>1</v>
      </c>
      <c r="B29" s="457" t="s">
        <v>30509</v>
      </c>
      <c r="C29" s="440"/>
      <c r="D29" s="418" t="s">
        <v>30510</v>
      </c>
      <c r="E29" s="460"/>
      <c r="F29" s="441" t="s">
        <v>2</v>
      </c>
      <c r="G29" s="49"/>
    </row>
    <row r="30" spans="1:17" x14ac:dyDescent="0.25">
      <c r="A30" s="493">
        <v>44253</v>
      </c>
      <c r="B30" s="158" t="s">
        <v>6271</v>
      </c>
      <c r="C30" s="49"/>
      <c r="D30" s="453" t="s">
        <v>6272</v>
      </c>
      <c r="E30" s="432"/>
      <c r="F30" s="214">
        <v>5.27</v>
      </c>
      <c r="G30" s="49"/>
    </row>
    <row r="31" spans="1:17" x14ac:dyDescent="0.25">
      <c r="A31" s="493">
        <v>44253</v>
      </c>
      <c r="B31" s="158" t="s">
        <v>6269</v>
      </c>
      <c r="C31" s="49"/>
      <c r="D31" s="453" t="s">
        <v>6270</v>
      </c>
      <c r="E31" s="432"/>
      <c r="F31" s="214">
        <v>21.43</v>
      </c>
      <c r="G31" s="49"/>
    </row>
    <row r="32" spans="1:17" x14ac:dyDescent="0.25">
      <c r="A32" s="493">
        <v>44253</v>
      </c>
      <c r="B32" s="158" t="s">
        <v>6267</v>
      </c>
      <c r="C32" s="49"/>
      <c r="D32" s="453" t="s">
        <v>6268</v>
      </c>
      <c r="E32" s="432"/>
      <c r="F32" s="214">
        <v>5.04</v>
      </c>
      <c r="G32" s="49"/>
    </row>
    <row r="33" spans="1:7" x14ac:dyDescent="0.25">
      <c r="A33" s="493">
        <v>44253</v>
      </c>
      <c r="B33" s="158" t="s">
        <v>6265</v>
      </c>
      <c r="C33" s="49"/>
      <c r="D33" s="453" t="s">
        <v>6266</v>
      </c>
      <c r="E33" s="432"/>
      <c r="F33" s="214">
        <v>3.89</v>
      </c>
      <c r="G33" s="49"/>
    </row>
    <row r="34" spans="1:7" x14ac:dyDescent="0.25">
      <c r="A34" s="493">
        <v>44253</v>
      </c>
      <c r="B34" s="158" t="s">
        <v>6263</v>
      </c>
      <c r="C34" s="49"/>
      <c r="D34" s="453" t="s">
        <v>6264</v>
      </c>
      <c r="E34" s="432"/>
      <c r="F34" s="214">
        <v>14.74</v>
      </c>
      <c r="G34" s="49"/>
    </row>
    <row r="35" spans="1:7" x14ac:dyDescent="0.25">
      <c r="A35" s="493">
        <v>44253</v>
      </c>
      <c r="B35" s="158" t="s">
        <v>6261</v>
      </c>
      <c r="C35" s="49"/>
      <c r="D35" s="453" t="s">
        <v>6262</v>
      </c>
      <c r="E35" s="432"/>
      <c r="F35" s="214">
        <v>3.9</v>
      </c>
      <c r="G35" s="49"/>
    </row>
    <row r="36" spans="1:7" x14ac:dyDescent="0.25">
      <c r="A36" s="493">
        <v>44253</v>
      </c>
      <c r="B36" s="158" t="s">
        <v>6259</v>
      </c>
      <c r="C36" s="49"/>
      <c r="D36" s="453" t="s">
        <v>6260</v>
      </c>
      <c r="E36" s="432"/>
      <c r="F36" s="214">
        <v>2.35</v>
      </c>
      <c r="G36" s="49"/>
    </row>
    <row r="37" spans="1:7" x14ac:dyDescent="0.25">
      <c r="A37" s="493">
        <v>44253</v>
      </c>
      <c r="B37" s="158" t="s">
        <v>6257</v>
      </c>
      <c r="C37" s="49"/>
      <c r="D37" s="453" t="s">
        <v>6258</v>
      </c>
      <c r="E37" s="432"/>
      <c r="F37" s="214">
        <v>5.08</v>
      </c>
      <c r="G37" s="49"/>
    </row>
    <row r="38" spans="1:7" x14ac:dyDescent="0.25">
      <c r="A38" s="493">
        <v>44253</v>
      </c>
      <c r="B38" s="158" t="s">
        <v>6255</v>
      </c>
      <c r="C38" s="49"/>
      <c r="D38" s="453" t="s">
        <v>6256</v>
      </c>
      <c r="E38" s="432"/>
      <c r="F38" s="214">
        <v>6.31</v>
      </c>
      <c r="G38" s="49"/>
    </row>
    <row r="39" spans="1:7" x14ac:dyDescent="0.25">
      <c r="A39" s="493">
        <v>44253</v>
      </c>
      <c r="B39" s="158" t="s">
        <v>6253</v>
      </c>
      <c r="C39" s="49"/>
      <c r="D39" s="453" t="s">
        <v>6254</v>
      </c>
      <c r="E39" s="432"/>
      <c r="F39" s="214">
        <v>6.24</v>
      </c>
      <c r="G39" s="49"/>
    </row>
    <row r="40" spans="1:7" x14ac:dyDescent="0.25">
      <c r="A40" s="493">
        <v>44253</v>
      </c>
      <c r="B40" s="158" t="s">
        <v>6251</v>
      </c>
      <c r="C40" s="49"/>
      <c r="D40" s="453" t="s">
        <v>6252</v>
      </c>
      <c r="E40" s="432"/>
      <c r="F40" s="214">
        <v>6.84</v>
      </c>
      <c r="G40" s="49"/>
    </row>
    <row r="41" spans="1:7" x14ac:dyDescent="0.25">
      <c r="A41" s="493">
        <v>44253</v>
      </c>
      <c r="B41" s="158" t="s">
        <v>6247</v>
      </c>
      <c r="C41" s="49"/>
      <c r="D41" s="453" t="s">
        <v>6248</v>
      </c>
      <c r="E41" s="432"/>
      <c r="F41" s="214">
        <v>1.7</v>
      </c>
      <c r="G41" s="49"/>
    </row>
    <row r="42" spans="1:7" x14ac:dyDescent="0.25">
      <c r="A42" s="493">
        <v>44253</v>
      </c>
      <c r="B42" s="158" t="s">
        <v>6245</v>
      </c>
      <c r="C42" s="49"/>
      <c r="D42" s="453" t="s">
        <v>6246</v>
      </c>
      <c r="E42" s="432"/>
      <c r="F42" s="214">
        <v>0.62</v>
      </c>
      <c r="G42" s="49"/>
    </row>
    <row r="43" spans="1:7" x14ac:dyDescent="0.25">
      <c r="A43" s="493">
        <v>44253</v>
      </c>
      <c r="B43" s="158" t="s">
        <v>6243</v>
      </c>
      <c r="C43" s="49"/>
      <c r="D43" s="453" t="s">
        <v>6244</v>
      </c>
      <c r="E43" s="432"/>
      <c r="F43" s="214">
        <v>7.25</v>
      </c>
      <c r="G43" s="49"/>
    </row>
    <row r="44" spans="1:7" x14ac:dyDescent="0.25">
      <c r="A44" s="493">
        <v>44253</v>
      </c>
      <c r="B44" s="158" t="s">
        <v>6241</v>
      </c>
      <c r="C44" s="49"/>
      <c r="D44" s="453" t="s">
        <v>6242</v>
      </c>
      <c r="E44" s="432"/>
      <c r="F44" s="214">
        <v>1.68</v>
      </c>
      <c r="G44" s="49"/>
    </row>
    <row r="45" spans="1:7" x14ac:dyDescent="0.25">
      <c r="A45" s="493">
        <v>44253</v>
      </c>
      <c r="B45" s="158" t="s">
        <v>6239</v>
      </c>
      <c r="C45" s="49"/>
      <c r="D45" s="453" t="s">
        <v>6240</v>
      </c>
      <c r="E45" s="432"/>
      <c r="F45" s="214">
        <v>5.05</v>
      </c>
      <c r="G45" s="49"/>
    </row>
    <row r="46" spans="1:7" x14ac:dyDescent="0.25">
      <c r="A46" s="493">
        <v>44253</v>
      </c>
      <c r="B46" s="158" t="s">
        <v>6237</v>
      </c>
      <c r="C46" s="49"/>
      <c r="D46" s="453" t="s">
        <v>6238</v>
      </c>
      <c r="E46" s="432"/>
      <c r="F46" s="214">
        <v>3.11</v>
      </c>
      <c r="G46" s="49"/>
    </row>
    <row r="47" spans="1:7" x14ac:dyDescent="0.25">
      <c r="A47" s="493">
        <v>44253</v>
      </c>
      <c r="B47" s="158" t="s">
        <v>6235</v>
      </c>
      <c r="C47" s="49"/>
      <c r="D47" s="453" t="s">
        <v>6236</v>
      </c>
      <c r="E47" s="432"/>
      <c r="F47" s="214">
        <v>10.65</v>
      </c>
      <c r="G47" s="49"/>
    </row>
    <row r="48" spans="1:7" x14ac:dyDescent="0.25">
      <c r="A48" s="493">
        <v>44253</v>
      </c>
      <c r="B48" s="158" t="s">
        <v>6233</v>
      </c>
      <c r="C48" s="49"/>
      <c r="D48" s="453" t="s">
        <v>6234</v>
      </c>
      <c r="E48" s="432"/>
      <c r="F48" s="214">
        <v>10.7</v>
      </c>
      <c r="G48" s="49"/>
    </row>
    <row r="49" spans="1:7" x14ac:dyDescent="0.25">
      <c r="A49" s="493">
        <v>44253</v>
      </c>
      <c r="B49" s="158" t="s">
        <v>6231</v>
      </c>
      <c r="C49" s="49"/>
      <c r="D49" s="453" t="s">
        <v>6232</v>
      </c>
      <c r="E49" s="432"/>
      <c r="F49" s="214">
        <v>4.78</v>
      </c>
      <c r="G49" s="49"/>
    </row>
    <row r="50" spans="1:7" x14ac:dyDescent="0.25">
      <c r="A50" s="7">
        <v>44253</v>
      </c>
      <c r="B50" s="8" t="s">
        <v>6229</v>
      </c>
      <c r="C50" s="49"/>
      <c r="D50" s="453" t="s">
        <v>6230</v>
      </c>
      <c r="E50" s="432"/>
      <c r="F50" s="9">
        <v>5.82</v>
      </c>
      <c r="G50" s="49"/>
    </row>
    <row r="51" spans="1:7" x14ac:dyDescent="0.25">
      <c r="A51" s="493">
        <v>44253</v>
      </c>
      <c r="B51" s="158" t="s">
        <v>6227</v>
      </c>
      <c r="C51" s="49"/>
      <c r="D51" s="453" t="s">
        <v>6228</v>
      </c>
      <c r="E51" s="432"/>
      <c r="F51" s="214">
        <v>14.57</v>
      </c>
      <c r="G51" s="49"/>
    </row>
    <row r="52" spans="1:7" x14ac:dyDescent="0.25">
      <c r="A52" s="493">
        <v>44253</v>
      </c>
      <c r="B52" s="158" t="s">
        <v>6225</v>
      </c>
      <c r="C52" s="49"/>
      <c r="D52" s="453" t="s">
        <v>6226</v>
      </c>
      <c r="E52" s="432"/>
      <c r="F52" s="214">
        <v>5.04</v>
      </c>
      <c r="G52" s="49"/>
    </row>
    <row r="53" spans="1:7" x14ac:dyDescent="0.25">
      <c r="A53" s="493">
        <v>44253</v>
      </c>
      <c r="B53" s="158" t="s">
        <v>6223</v>
      </c>
      <c r="C53" s="49"/>
      <c r="D53" s="453" t="s">
        <v>6224</v>
      </c>
      <c r="E53" s="432"/>
      <c r="F53" s="214">
        <v>5.93</v>
      </c>
      <c r="G53" s="49"/>
    </row>
    <row r="54" spans="1:7" x14ac:dyDescent="0.25">
      <c r="A54" s="493">
        <v>44253</v>
      </c>
      <c r="B54" s="158" t="s">
        <v>6221</v>
      </c>
      <c r="C54" s="49"/>
      <c r="D54" s="453" t="s">
        <v>6222</v>
      </c>
      <c r="E54" s="432"/>
      <c r="F54" s="214">
        <v>20.6</v>
      </c>
      <c r="G54" s="49"/>
    </row>
    <row r="55" spans="1:7" x14ac:dyDescent="0.25">
      <c r="A55" s="493">
        <v>44253</v>
      </c>
      <c r="B55" s="158" t="s">
        <v>6219</v>
      </c>
      <c r="C55" s="49"/>
      <c r="D55" s="453" t="s">
        <v>6220</v>
      </c>
      <c r="E55" s="432"/>
      <c r="F55" s="214">
        <v>6.08</v>
      </c>
      <c r="G55" s="49"/>
    </row>
    <row r="56" spans="1:7" x14ac:dyDescent="0.25">
      <c r="A56" s="493">
        <v>44253</v>
      </c>
      <c r="B56" s="158" t="s">
        <v>6217</v>
      </c>
      <c r="C56" s="49"/>
      <c r="D56" s="453" t="s">
        <v>6218</v>
      </c>
      <c r="E56" s="432"/>
      <c r="F56" s="214">
        <v>2.2200000000000002</v>
      </c>
      <c r="G56" s="49"/>
    </row>
    <row r="57" spans="1:7" x14ac:dyDescent="0.25">
      <c r="A57" s="493">
        <v>44253</v>
      </c>
      <c r="B57" s="158" t="s">
        <v>6215</v>
      </c>
      <c r="C57" s="49"/>
      <c r="D57" s="453" t="s">
        <v>6216</v>
      </c>
      <c r="E57" s="432"/>
      <c r="F57" s="214">
        <v>3.53</v>
      </c>
      <c r="G57" s="49"/>
    </row>
    <row r="58" spans="1:7" x14ac:dyDescent="0.25">
      <c r="A58" s="493">
        <v>44253</v>
      </c>
      <c r="B58" s="158" t="s">
        <v>6213</v>
      </c>
      <c r="C58" s="49"/>
      <c r="D58" s="453" t="s">
        <v>6214</v>
      </c>
      <c r="E58" s="432"/>
      <c r="F58" s="214">
        <v>17.899999999999999</v>
      </c>
      <c r="G58" s="49"/>
    </row>
    <row r="59" spans="1:7" x14ac:dyDescent="0.25">
      <c r="A59" s="493">
        <v>44253</v>
      </c>
      <c r="B59" s="158" t="s">
        <v>6211</v>
      </c>
      <c r="C59" s="49"/>
      <c r="D59" s="453" t="s">
        <v>6212</v>
      </c>
      <c r="E59" s="432"/>
      <c r="F59" s="214">
        <v>4.01</v>
      </c>
      <c r="G59" s="49"/>
    </row>
    <row r="60" spans="1:7" x14ac:dyDescent="0.25">
      <c r="A60" s="493">
        <v>44253</v>
      </c>
      <c r="B60" s="158" t="s">
        <v>6209</v>
      </c>
      <c r="C60" s="49"/>
      <c r="D60" s="453" t="s">
        <v>6210</v>
      </c>
      <c r="E60" s="432"/>
      <c r="F60" s="214">
        <v>1.99</v>
      </c>
      <c r="G60" s="49"/>
    </row>
    <row r="61" spans="1:7" x14ac:dyDescent="0.25">
      <c r="A61" s="493">
        <v>44253</v>
      </c>
      <c r="B61" s="158" t="s">
        <v>6207</v>
      </c>
      <c r="C61" s="49"/>
      <c r="D61" s="453" t="s">
        <v>6208</v>
      </c>
      <c r="E61" s="432"/>
      <c r="F61" s="214">
        <v>6.37</v>
      </c>
      <c r="G61" s="49"/>
    </row>
    <row r="62" spans="1:7" x14ac:dyDescent="0.25">
      <c r="A62" s="493">
        <v>44254</v>
      </c>
      <c r="B62" s="158" t="s">
        <v>6159</v>
      </c>
      <c r="C62" s="49"/>
      <c r="D62" s="453" t="s">
        <v>6160</v>
      </c>
      <c r="E62" s="432"/>
      <c r="F62" s="214">
        <v>2.12</v>
      </c>
      <c r="G62" s="49"/>
    </row>
    <row r="63" spans="1:7" x14ac:dyDescent="0.25">
      <c r="A63" s="493">
        <v>44254</v>
      </c>
      <c r="B63" s="158" t="s">
        <v>6157</v>
      </c>
      <c r="C63" s="49"/>
      <c r="D63" s="453" t="s">
        <v>6158</v>
      </c>
      <c r="E63" s="432"/>
      <c r="F63" s="214">
        <v>8.8699999999999992</v>
      </c>
      <c r="G63" s="49"/>
    </row>
    <row r="64" spans="1:7" x14ac:dyDescent="0.25">
      <c r="A64" s="493">
        <v>44254</v>
      </c>
      <c r="B64" s="158" t="s">
        <v>6155</v>
      </c>
      <c r="C64" s="49"/>
      <c r="D64" s="453" t="s">
        <v>6156</v>
      </c>
      <c r="E64" s="432"/>
      <c r="F64" s="214">
        <v>3.48</v>
      </c>
      <c r="G64" s="49"/>
    </row>
    <row r="65" spans="1:7" x14ac:dyDescent="0.25">
      <c r="A65" s="493">
        <v>44254</v>
      </c>
      <c r="B65" s="158" t="s">
        <v>6153</v>
      </c>
      <c r="C65" s="49"/>
      <c r="D65" s="453" t="s">
        <v>6154</v>
      </c>
      <c r="E65" s="432"/>
      <c r="F65" s="214">
        <v>4.76</v>
      </c>
      <c r="G65" s="49"/>
    </row>
    <row r="66" spans="1:7" x14ac:dyDescent="0.25">
      <c r="A66" s="493">
        <v>44254</v>
      </c>
      <c r="B66" s="158" t="s">
        <v>6151</v>
      </c>
      <c r="C66" s="49"/>
      <c r="D66" s="453" t="s">
        <v>6152</v>
      </c>
      <c r="E66" s="432"/>
      <c r="F66" s="214">
        <v>5.48</v>
      </c>
      <c r="G66" s="49"/>
    </row>
    <row r="67" spans="1:7" x14ac:dyDescent="0.25">
      <c r="A67" s="493">
        <v>44254</v>
      </c>
      <c r="B67" s="158" t="s">
        <v>6149</v>
      </c>
      <c r="C67" s="49"/>
      <c r="D67" s="453" t="s">
        <v>6150</v>
      </c>
      <c r="E67" s="432"/>
      <c r="F67" s="214">
        <v>1.75</v>
      </c>
      <c r="G67" s="49"/>
    </row>
    <row r="68" spans="1:7" x14ac:dyDescent="0.25">
      <c r="A68" s="493">
        <v>44254</v>
      </c>
      <c r="B68" s="158" t="s">
        <v>6147</v>
      </c>
      <c r="C68" s="49"/>
      <c r="D68" s="453" t="s">
        <v>6148</v>
      </c>
      <c r="E68" s="432"/>
      <c r="F68" s="214">
        <v>5.94</v>
      </c>
      <c r="G68" s="49"/>
    </row>
    <row r="69" spans="1:7" x14ac:dyDescent="0.25">
      <c r="A69" s="493">
        <v>44254</v>
      </c>
      <c r="B69" s="158" t="s">
        <v>6145</v>
      </c>
      <c r="C69" s="49"/>
      <c r="D69" s="453" t="s">
        <v>6146</v>
      </c>
      <c r="E69" s="432"/>
      <c r="F69" s="214">
        <v>3.96</v>
      </c>
      <c r="G69" s="49"/>
    </row>
    <row r="70" spans="1:7" x14ac:dyDescent="0.25">
      <c r="A70" s="493">
        <v>44254</v>
      </c>
      <c r="B70" s="158" t="s">
        <v>6143</v>
      </c>
      <c r="C70" s="49"/>
      <c r="D70" s="453" t="s">
        <v>6144</v>
      </c>
      <c r="E70" s="432"/>
      <c r="F70" s="214">
        <v>3.16</v>
      </c>
      <c r="G70" s="49"/>
    </row>
    <row r="71" spans="1:7" x14ac:dyDescent="0.25">
      <c r="A71" s="493">
        <v>44254</v>
      </c>
      <c r="B71" s="158" t="s">
        <v>6141</v>
      </c>
      <c r="C71" s="49"/>
      <c r="D71" s="453" t="s">
        <v>6142</v>
      </c>
      <c r="E71" s="432"/>
      <c r="F71" s="214">
        <v>5.0599999999999996</v>
      </c>
      <c r="G71" s="49"/>
    </row>
    <row r="72" spans="1:7" x14ac:dyDescent="0.25">
      <c r="A72" s="493">
        <v>44254</v>
      </c>
      <c r="B72" s="158" t="s">
        <v>6139</v>
      </c>
      <c r="C72" s="49"/>
      <c r="D72" s="453" t="s">
        <v>6140</v>
      </c>
      <c r="E72" s="432"/>
      <c r="F72" s="214">
        <v>2.4500000000000002</v>
      </c>
      <c r="G72" s="49"/>
    </row>
    <row r="73" spans="1:7" x14ac:dyDescent="0.25">
      <c r="A73" s="493">
        <v>44254</v>
      </c>
      <c r="B73" s="158" t="s">
        <v>6137</v>
      </c>
      <c r="C73" s="49"/>
      <c r="D73" s="453" t="s">
        <v>6138</v>
      </c>
      <c r="E73" s="432"/>
      <c r="F73" s="214">
        <v>15.1</v>
      </c>
      <c r="G73" s="49"/>
    </row>
    <row r="74" spans="1:7" x14ac:dyDescent="0.25">
      <c r="A74" s="493">
        <v>44253</v>
      </c>
      <c r="B74" s="158" t="s">
        <v>6169</v>
      </c>
      <c r="C74" s="49"/>
      <c r="D74" s="453" t="s">
        <v>6170</v>
      </c>
      <c r="E74" s="432"/>
      <c r="F74" s="214">
        <v>1.68</v>
      </c>
      <c r="G74" s="49"/>
    </row>
    <row r="75" spans="1:7" x14ac:dyDescent="0.25">
      <c r="A75" s="493">
        <v>44255</v>
      </c>
      <c r="B75" s="158" t="s">
        <v>6133</v>
      </c>
      <c r="C75" s="49"/>
      <c r="D75" s="453" t="s">
        <v>6134</v>
      </c>
      <c r="E75" s="432"/>
      <c r="F75" s="214">
        <v>5.24</v>
      </c>
      <c r="G75" s="49"/>
    </row>
    <row r="76" spans="1:7" x14ac:dyDescent="0.25">
      <c r="A76" s="493">
        <v>44255</v>
      </c>
      <c r="B76" s="158" t="s">
        <v>6131</v>
      </c>
      <c r="C76" s="49"/>
      <c r="D76" s="453" t="s">
        <v>6132</v>
      </c>
      <c r="E76" s="432"/>
      <c r="F76" s="214">
        <v>6.23</v>
      </c>
      <c r="G76" s="49"/>
    </row>
    <row r="77" spans="1:7" x14ac:dyDescent="0.25">
      <c r="A77" s="493">
        <v>44255</v>
      </c>
      <c r="B77" s="158" t="s">
        <v>6129</v>
      </c>
      <c r="C77" s="49"/>
      <c r="D77" s="453" t="s">
        <v>6130</v>
      </c>
      <c r="E77" s="432"/>
      <c r="F77" s="214">
        <v>1.83</v>
      </c>
      <c r="G77" s="49"/>
    </row>
    <row r="78" spans="1:7" x14ac:dyDescent="0.25">
      <c r="A78" s="493">
        <v>44255</v>
      </c>
      <c r="B78" s="158" t="s">
        <v>6127</v>
      </c>
      <c r="C78" s="49"/>
      <c r="D78" s="453" t="s">
        <v>6128</v>
      </c>
      <c r="E78" s="432"/>
      <c r="F78" s="214">
        <v>9.1300000000000008</v>
      </c>
      <c r="G78" s="49"/>
    </row>
    <row r="79" spans="1:7" x14ac:dyDescent="0.25">
      <c r="A79" s="493">
        <v>44255</v>
      </c>
      <c r="B79" s="158" t="s">
        <v>6125</v>
      </c>
      <c r="C79" s="49"/>
      <c r="D79" s="453" t="s">
        <v>6126</v>
      </c>
      <c r="E79" s="432"/>
      <c r="F79" s="214">
        <v>2.15</v>
      </c>
      <c r="G79" s="49"/>
    </row>
    <row r="80" spans="1:7" x14ac:dyDescent="0.25">
      <c r="A80" s="493">
        <v>44255</v>
      </c>
      <c r="B80" s="158" t="s">
        <v>6123</v>
      </c>
      <c r="C80" s="49"/>
      <c r="D80" s="453" t="s">
        <v>6124</v>
      </c>
      <c r="E80" s="432"/>
      <c r="F80" s="214">
        <v>7.77</v>
      </c>
      <c r="G80" s="49"/>
    </row>
    <row r="81" spans="1:7" x14ac:dyDescent="0.25">
      <c r="A81" s="493">
        <v>44255</v>
      </c>
      <c r="B81" s="158" t="s">
        <v>6121</v>
      </c>
      <c r="C81" s="49"/>
      <c r="D81" s="453" t="s">
        <v>6122</v>
      </c>
      <c r="E81" s="432"/>
      <c r="F81" s="214">
        <v>2.02</v>
      </c>
      <c r="G81" s="49"/>
    </row>
    <row r="82" spans="1:7" x14ac:dyDescent="0.25">
      <c r="A82" s="493">
        <v>44255</v>
      </c>
      <c r="B82" s="158" t="s">
        <v>6119</v>
      </c>
      <c r="C82" s="49"/>
      <c r="D82" s="453" t="s">
        <v>6120</v>
      </c>
      <c r="E82" s="432"/>
      <c r="F82" s="214">
        <v>5.19</v>
      </c>
      <c r="G82" s="49"/>
    </row>
    <row r="83" spans="1:7" x14ac:dyDescent="0.25">
      <c r="A83" s="493">
        <v>44254</v>
      </c>
      <c r="B83" s="158" t="s">
        <v>6135</v>
      </c>
      <c r="C83" s="49"/>
      <c r="D83" s="453" t="s">
        <v>6136</v>
      </c>
      <c r="E83" s="432"/>
      <c r="F83" s="9">
        <v>10.47</v>
      </c>
      <c r="G83" s="49"/>
    </row>
    <row r="84" spans="1:7" x14ac:dyDescent="0.25">
      <c r="A84" s="493">
        <v>44255</v>
      </c>
      <c r="B84" s="158" t="s">
        <v>6117</v>
      </c>
      <c r="C84" s="496"/>
      <c r="D84" s="463" t="s">
        <v>6118</v>
      </c>
      <c r="E84" s="486"/>
      <c r="F84" s="497">
        <v>1.42</v>
      </c>
      <c r="G84" s="49"/>
    </row>
    <row r="85" spans="1:7" x14ac:dyDescent="0.25">
      <c r="A85" s="464"/>
      <c r="B85" s="465"/>
      <c r="C85" s="49"/>
      <c r="D85" s="466"/>
      <c r="E85" s="432"/>
      <c r="F85" s="467"/>
      <c r="G85" s="448">
        <f>SUM(F30:F84)</f>
        <v>335.95000000000005</v>
      </c>
    </row>
    <row r="86" spans="1:7" x14ac:dyDescent="0.25">
      <c r="A86" s="432"/>
      <c r="B86" s="49"/>
      <c r="C86" s="49"/>
      <c r="D86" s="49"/>
      <c r="E86" s="432"/>
      <c r="F86" s="433"/>
      <c r="G86" s="49"/>
    </row>
    <row r="87" spans="1:7" ht="15.75" thickBot="1" x14ac:dyDescent="0.3">
      <c r="A87" s="468"/>
      <c r="B87" s="469" t="s">
        <v>7463</v>
      </c>
      <c r="C87" s="470"/>
      <c r="D87" s="471"/>
      <c r="E87" s="468"/>
      <c r="F87" s="472"/>
      <c r="G87" s="473">
        <f>+G10-G16+G21-G26+G85</f>
        <v>60847.82</v>
      </c>
    </row>
    <row r="88" spans="1:7" ht="15.75" thickTop="1" x14ac:dyDescent="0.25">
      <c r="A88" s="432"/>
      <c r="B88" s="49"/>
      <c r="C88" s="49"/>
      <c r="D88" s="49"/>
      <c r="E88" s="432"/>
      <c r="F88" s="433"/>
      <c r="G88" s="49"/>
    </row>
    <row r="89" spans="1:7" x14ac:dyDescent="0.25">
      <c r="A89" s="432"/>
      <c r="B89" s="49"/>
      <c r="C89" s="49"/>
      <c r="D89" s="49"/>
      <c r="E89" s="432"/>
      <c r="F89" s="433"/>
      <c r="G89" s="49"/>
    </row>
    <row r="90" spans="1:7" x14ac:dyDescent="0.25">
      <c r="A90" s="432"/>
      <c r="B90" s="49"/>
      <c r="C90" s="49"/>
      <c r="D90" s="49"/>
      <c r="E90" s="432"/>
      <c r="F90" s="433"/>
      <c r="G90" s="49"/>
    </row>
    <row r="91" spans="1:7" x14ac:dyDescent="0.25">
      <c r="A91" s="432"/>
      <c r="B91" s="419" t="s">
        <v>5</v>
      </c>
      <c r="C91" s="49"/>
      <c r="D91" s="459"/>
      <c r="E91" s="419" t="s">
        <v>6</v>
      </c>
      <c r="F91" s="433"/>
      <c r="G91" s="49"/>
    </row>
    <row r="92" spans="1:7" x14ac:dyDescent="0.25">
      <c r="A92" s="432"/>
      <c r="B92" s="419"/>
      <c r="C92" s="49"/>
      <c r="D92" s="459"/>
      <c r="E92" s="419"/>
      <c r="F92" s="433"/>
      <c r="G92" s="49"/>
    </row>
    <row r="93" spans="1:7" x14ac:dyDescent="0.25">
      <c r="A93" s="432"/>
      <c r="B93" s="419"/>
      <c r="C93" s="49"/>
      <c r="D93" s="459"/>
      <c r="E93" s="419"/>
      <c r="F93" s="433"/>
      <c r="G93" s="49"/>
    </row>
    <row r="94" spans="1:7" x14ac:dyDescent="0.25">
      <c r="A94" s="432"/>
      <c r="B94" s="474"/>
      <c r="C94" s="49"/>
      <c r="D94" s="474"/>
      <c r="E94" s="475"/>
      <c r="F94" s="445"/>
      <c r="G94" s="49"/>
    </row>
    <row r="95" spans="1:7" x14ac:dyDescent="0.25">
      <c r="A95" s="432"/>
      <c r="B95" s="49"/>
      <c r="C95" s="49"/>
      <c r="D95" s="49"/>
      <c r="E95" s="49"/>
      <c r="F95" s="453"/>
      <c r="G95" s="49"/>
    </row>
    <row r="96" spans="1:7" x14ac:dyDescent="0.25">
      <c r="A96" s="432"/>
      <c r="B96" s="49"/>
      <c r="C96" s="49"/>
      <c r="D96" s="49"/>
      <c r="E96" s="49"/>
      <c r="F96" s="453"/>
      <c r="G96" s="49"/>
    </row>
    <row r="97" spans="1:7" x14ac:dyDescent="0.25">
      <c r="A97" s="432"/>
      <c r="B97" s="49"/>
      <c r="C97" s="49"/>
      <c r="D97" s="49"/>
      <c r="E97" s="49"/>
      <c r="F97" s="453"/>
      <c r="G97" s="49"/>
    </row>
    <row r="98" spans="1:7" x14ac:dyDescent="0.25">
      <c r="E98"/>
      <c r="F98" s="476"/>
    </row>
    <row r="99" spans="1:7" x14ac:dyDescent="0.25">
      <c r="E99"/>
      <c r="F99" s="476"/>
    </row>
  </sheetData>
  <mergeCells count="5">
    <mergeCell ref="A2:D2"/>
    <mergeCell ref="A4:D4"/>
    <mergeCell ref="A6:D6"/>
    <mergeCell ref="A8:D8"/>
    <mergeCell ref="B15:C15"/>
  </mergeCells>
  <pageMargins left="0.70866141732283472" right="0.70866141732283472" top="0.74803149606299213" bottom="0.74803149606299213" header="0.31496062992125984" footer="0.31496062992125984"/>
  <pageSetup scale="75" fitToHeight="0" orientation="portrait" r:id="rId1"/>
  <headerFooter>
    <oddFooter>&amp;C&amp;P</oddFooter>
  </headerFooter>
  <rowBreaks count="1" manualBreakCount="1">
    <brk id="60" max="6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F53B8-0676-420A-B6E6-435F06672EA4}">
  <dimension ref="A2:K813"/>
  <sheetViews>
    <sheetView topLeftCell="E794" workbookViewId="0">
      <selection activeCell="D37" sqref="D37"/>
    </sheetView>
  </sheetViews>
  <sheetFormatPr baseColWidth="10" defaultRowHeight="12.75" x14ac:dyDescent="0.2"/>
  <cols>
    <col min="1" max="16384" width="11.42578125" style="1"/>
  </cols>
  <sheetData>
    <row r="2" spans="1:11" ht="19.5" x14ac:dyDescent="0.2">
      <c r="F2" s="22" t="s">
        <v>531</v>
      </c>
      <c r="J2" s="92" t="s">
        <v>530</v>
      </c>
      <c r="K2" s="101">
        <v>1</v>
      </c>
    </row>
    <row r="3" spans="1:11" x14ac:dyDescent="0.2">
      <c r="J3" s="92" t="s">
        <v>529</v>
      </c>
      <c r="K3" s="100">
        <v>44462</v>
      </c>
    </row>
    <row r="5" spans="1:11" x14ac:dyDescent="0.2">
      <c r="E5" s="21" t="s">
        <v>528</v>
      </c>
      <c r="F5" s="19" t="s">
        <v>9012</v>
      </c>
      <c r="G5" s="21" t="s">
        <v>527</v>
      </c>
      <c r="H5" s="19" t="s">
        <v>9012</v>
      </c>
      <c r="J5" s="142">
        <v>0.82020833333333332</v>
      </c>
    </row>
    <row r="7" spans="1:11" x14ac:dyDescent="0.2">
      <c r="J7" s="92" t="s">
        <v>526</v>
      </c>
      <c r="K7" s="96" t="s">
        <v>1568</v>
      </c>
    </row>
    <row r="8" spans="1:11" x14ac:dyDescent="0.2">
      <c r="C8" s="20" t="s">
        <v>525</v>
      </c>
      <c r="D8" s="19" t="s">
        <v>524</v>
      </c>
      <c r="F8" s="20" t="s">
        <v>523</v>
      </c>
      <c r="G8" s="19" t="s">
        <v>521</v>
      </c>
      <c r="I8" s="20" t="s">
        <v>522</v>
      </c>
      <c r="J8" s="19" t="s">
        <v>521</v>
      </c>
    </row>
    <row r="11" spans="1:11" x14ac:dyDescent="0.2">
      <c r="A11" s="99" t="s">
        <v>520</v>
      </c>
      <c r="C11" s="98" t="s">
        <v>519</v>
      </c>
      <c r="D11" s="98" t="s">
        <v>518</v>
      </c>
      <c r="F11" s="97" t="s">
        <v>517</v>
      </c>
      <c r="I11" s="92" t="s">
        <v>11</v>
      </c>
      <c r="J11" s="92" t="s">
        <v>10</v>
      </c>
      <c r="K11" s="92" t="s">
        <v>516</v>
      </c>
    </row>
    <row r="14" spans="1:11" x14ac:dyDescent="0.2">
      <c r="A14" s="99" t="s">
        <v>515</v>
      </c>
      <c r="B14" s="94" t="s">
        <v>514</v>
      </c>
    </row>
    <row r="16" spans="1:11" x14ac:dyDescent="0.2">
      <c r="A16" s="98" t="s">
        <v>513</v>
      </c>
      <c r="B16" s="96" t="s">
        <v>512</v>
      </c>
      <c r="J16" s="92" t="s">
        <v>12</v>
      </c>
      <c r="K16" s="93">
        <v>60847.82</v>
      </c>
    </row>
    <row r="18" spans="3:11" x14ac:dyDescent="0.2">
      <c r="C18" s="96" t="s">
        <v>20147</v>
      </c>
      <c r="D18" s="95">
        <v>44256</v>
      </c>
      <c r="E18" s="94" t="s">
        <v>20134</v>
      </c>
      <c r="I18" s="93">
        <v>2.2999999999999998</v>
      </c>
      <c r="K18" s="93">
        <v>60850.12</v>
      </c>
    </row>
    <row r="19" spans="3:11" x14ac:dyDescent="0.2">
      <c r="C19" s="96" t="s">
        <v>9011</v>
      </c>
      <c r="D19" s="95">
        <v>44256</v>
      </c>
      <c r="E19" s="94" t="s">
        <v>9010</v>
      </c>
      <c r="I19" s="93">
        <v>13.57</v>
      </c>
      <c r="K19" s="93">
        <v>60863.69</v>
      </c>
    </row>
    <row r="20" spans="3:11" x14ac:dyDescent="0.2">
      <c r="C20" s="96" t="s">
        <v>9009</v>
      </c>
      <c r="D20" s="95">
        <v>44256</v>
      </c>
      <c r="E20" s="94" t="s">
        <v>9008</v>
      </c>
      <c r="I20" s="93">
        <v>2.88</v>
      </c>
      <c r="K20" s="93">
        <v>60866.57</v>
      </c>
    </row>
    <row r="21" spans="3:11" x14ac:dyDescent="0.2">
      <c r="C21" s="96" t="s">
        <v>9007</v>
      </c>
      <c r="D21" s="95">
        <v>44256</v>
      </c>
      <c r="E21" s="94" t="s">
        <v>9006</v>
      </c>
      <c r="I21" s="93">
        <v>7.52</v>
      </c>
      <c r="K21" s="93">
        <v>60874.09</v>
      </c>
    </row>
    <row r="22" spans="3:11" x14ac:dyDescent="0.2">
      <c r="C22" s="96" t="s">
        <v>9005</v>
      </c>
      <c r="D22" s="95">
        <v>44256</v>
      </c>
      <c r="E22" s="94" t="s">
        <v>9004</v>
      </c>
      <c r="I22" s="93">
        <v>8.35</v>
      </c>
      <c r="K22" s="93">
        <v>60882.44</v>
      </c>
    </row>
    <row r="23" spans="3:11" x14ac:dyDescent="0.2">
      <c r="C23" s="96" t="s">
        <v>9003</v>
      </c>
      <c r="D23" s="95">
        <v>44256</v>
      </c>
      <c r="E23" s="94" t="s">
        <v>9002</v>
      </c>
      <c r="I23" s="93">
        <v>3.26</v>
      </c>
      <c r="K23" s="93">
        <v>60885.7</v>
      </c>
    </row>
    <row r="24" spans="3:11" x14ac:dyDescent="0.2">
      <c r="C24" s="96" t="s">
        <v>9001</v>
      </c>
      <c r="D24" s="95">
        <v>44256</v>
      </c>
      <c r="E24" s="94" t="s">
        <v>9000</v>
      </c>
      <c r="I24" s="93">
        <v>5.56</v>
      </c>
      <c r="K24" s="93">
        <v>60891.26</v>
      </c>
    </row>
    <row r="25" spans="3:11" x14ac:dyDescent="0.2">
      <c r="C25" s="96" t="s">
        <v>8999</v>
      </c>
      <c r="D25" s="95">
        <v>44256</v>
      </c>
      <c r="E25" s="94" t="s">
        <v>8998</v>
      </c>
      <c r="I25" s="93">
        <v>11.82</v>
      </c>
      <c r="K25" s="93">
        <v>60903.08</v>
      </c>
    </row>
    <row r="26" spans="3:11" x14ac:dyDescent="0.2">
      <c r="C26" s="96" t="s">
        <v>8997</v>
      </c>
      <c r="D26" s="95">
        <v>44256</v>
      </c>
      <c r="E26" s="94" t="s">
        <v>8996</v>
      </c>
      <c r="I26" s="93">
        <v>6.57</v>
      </c>
      <c r="K26" s="93">
        <v>60909.65</v>
      </c>
    </row>
    <row r="27" spans="3:11" x14ac:dyDescent="0.2">
      <c r="C27" s="96" t="s">
        <v>8995</v>
      </c>
      <c r="D27" s="95">
        <v>44256</v>
      </c>
      <c r="E27" s="94" t="s">
        <v>8994</v>
      </c>
      <c r="I27" s="93">
        <v>1.99</v>
      </c>
      <c r="K27" s="93">
        <v>60911.64</v>
      </c>
    </row>
    <row r="28" spans="3:11" x14ac:dyDescent="0.2">
      <c r="C28" s="96" t="s">
        <v>8993</v>
      </c>
      <c r="D28" s="95">
        <v>44256</v>
      </c>
      <c r="E28" s="94" t="s">
        <v>8992</v>
      </c>
      <c r="I28" s="93">
        <v>5.61</v>
      </c>
      <c r="K28" s="93">
        <v>60917.25</v>
      </c>
    </row>
    <row r="29" spans="3:11" x14ac:dyDescent="0.2">
      <c r="C29" s="96" t="s">
        <v>8991</v>
      </c>
      <c r="D29" s="95">
        <v>44256</v>
      </c>
      <c r="E29" s="94" t="s">
        <v>8990</v>
      </c>
      <c r="I29" s="93">
        <v>9.81</v>
      </c>
      <c r="K29" s="93">
        <v>60927.06</v>
      </c>
    </row>
    <row r="30" spans="3:11" x14ac:dyDescent="0.2">
      <c r="C30" s="96" t="s">
        <v>8989</v>
      </c>
      <c r="D30" s="95">
        <v>44256</v>
      </c>
      <c r="E30" s="94" t="s">
        <v>8988</v>
      </c>
      <c r="I30" s="93">
        <v>7.34</v>
      </c>
      <c r="K30" s="93">
        <v>60934.400000000001</v>
      </c>
    </row>
    <row r="31" spans="3:11" x14ac:dyDescent="0.2">
      <c r="C31" s="96" t="s">
        <v>8987</v>
      </c>
      <c r="D31" s="95">
        <v>44256</v>
      </c>
      <c r="E31" s="94" t="s">
        <v>8986</v>
      </c>
      <c r="I31" s="93">
        <v>1.8</v>
      </c>
      <c r="K31" s="93">
        <v>60936.2</v>
      </c>
    </row>
    <row r="32" spans="3:11" x14ac:dyDescent="0.2">
      <c r="C32" s="96" t="s">
        <v>8985</v>
      </c>
      <c r="D32" s="95">
        <v>44256</v>
      </c>
      <c r="E32" s="94" t="s">
        <v>8984</v>
      </c>
      <c r="I32" s="93">
        <v>1.68</v>
      </c>
      <c r="K32" s="93">
        <v>60937.88</v>
      </c>
    </row>
    <row r="33" spans="3:11" x14ac:dyDescent="0.2">
      <c r="C33" s="96" t="s">
        <v>8983</v>
      </c>
      <c r="D33" s="95">
        <v>44256</v>
      </c>
      <c r="E33" s="94" t="s">
        <v>8982</v>
      </c>
      <c r="I33" s="93">
        <v>14.24</v>
      </c>
      <c r="K33" s="93">
        <v>60952.12</v>
      </c>
    </row>
    <row r="34" spans="3:11" x14ac:dyDescent="0.2">
      <c r="C34" s="96" t="s">
        <v>8981</v>
      </c>
      <c r="D34" s="95">
        <v>44256</v>
      </c>
      <c r="E34" s="94" t="s">
        <v>8980</v>
      </c>
      <c r="I34" s="93">
        <v>6.99</v>
      </c>
      <c r="K34" s="93">
        <v>60959.11</v>
      </c>
    </row>
    <row r="35" spans="3:11" x14ac:dyDescent="0.2">
      <c r="C35" s="96" t="s">
        <v>8979</v>
      </c>
      <c r="D35" s="95">
        <v>44256</v>
      </c>
      <c r="E35" s="94" t="s">
        <v>8978</v>
      </c>
      <c r="I35" s="93">
        <v>1.68</v>
      </c>
      <c r="K35" s="93">
        <v>60960.79</v>
      </c>
    </row>
    <row r="36" spans="3:11" x14ac:dyDescent="0.2">
      <c r="C36" s="96" t="s">
        <v>8977</v>
      </c>
      <c r="D36" s="95">
        <v>44256</v>
      </c>
      <c r="E36" s="94" t="s">
        <v>8976</v>
      </c>
      <c r="I36" s="93">
        <v>17.86</v>
      </c>
      <c r="K36" s="93">
        <v>60978.65</v>
      </c>
    </row>
    <row r="37" spans="3:11" x14ac:dyDescent="0.2">
      <c r="C37" s="96" t="s">
        <v>8975</v>
      </c>
      <c r="D37" s="95">
        <v>44256</v>
      </c>
      <c r="E37" s="94" t="s">
        <v>8974</v>
      </c>
      <c r="I37" s="93">
        <v>34.4</v>
      </c>
      <c r="K37" s="93">
        <v>61013.05</v>
      </c>
    </row>
    <row r="38" spans="3:11" x14ac:dyDescent="0.2">
      <c r="C38" s="96" t="s">
        <v>8973</v>
      </c>
      <c r="D38" s="95">
        <v>44256</v>
      </c>
      <c r="E38" s="94" t="s">
        <v>8972</v>
      </c>
      <c r="I38" s="93">
        <v>2.39</v>
      </c>
      <c r="K38" s="93">
        <v>61015.44</v>
      </c>
    </row>
    <row r="39" spans="3:11" x14ac:dyDescent="0.2">
      <c r="C39" s="96" t="s">
        <v>8971</v>
      </c>
      <c r="D39" s="95">
        <v>44256</v>
      </c>
      <c r="E39" s="94" t="s">
        <v>8970</v>
      </c>
      <c r="I39" s="93">
        <v>8.3800000000000008</v>
      </c>
      <c r="K39" s="93">
        <v>61023.82</v>
      </c>
    </row>
    <row r="40" spans="3:11" x14ac:dyDescent="0.2">
      <c r="C40" s="96" t="s">
        <v>8969</v>
      </c>
      <c r="D40" s="95">
        <v>44256</v>
      </c>
      <c r="E40" s="94" t="s">
        <v>8968</v>
      </c>
      <c r="I40" s="93">
        <v>7</v>
      </c>
      <c r="K40" s="93">
        <v>61030.82</v>
      </c>
    </row>
    <row r="41" spans="3:11" x14ac:dyDescent="0.2">
      <c r="C41" s="96" t="s">
        <v>8967</v>
      </c>
      <c r="D41" s="95">
        <v>44256</v>
      </c>
      <c r="E41" s="94" t="s">
        <v>8966</v>
      </c>
      <c r="I41" s="93">
        <v>4.6900000000000004</v>
      </c>
      <c r="K41" s="93">
        <v>61035.51</v>
      </c>
    </row>
    <row r="42" spans="3:11" x14ac:dyDescent="0.2">
      <c r="C42" s="96" t="s">
        <v>8965</v>
      </c>
      <c r="D42" s="95">
        <v>44256</v>
      </c>
      <c r="E42" s="94" t="s">
        <v>8964</v>
      </c>
      <c r="I42" s="93">
        <v>1.42</v>
      </c>
      <c r="K42" s="93">
        <v>61036.93</v>
      </c>
    </row>
    <row r="43" spans="3:11" x14ac:dyDescent="0.2">
      <c r="C43" s="96" t="s">
        <v>8963</v>
      </c>
      <c r="D43" s="95">
        <v>44256</v>
      </c>
      <c r="E43" s="94" t="s">
        <v>8962</v>
      </c>
      <c r="I43" s="93">
        <v>10.14</v>
      </c>
      <c r="K43" s="93">
        <v>61047.07</v>
      </c>
    </row>
    <row r="44" spans="3:11" x14ac:dyDescent="0.2">
      <c r="C44" s="96" t="s">
        <v>8961</v>
      </c>
      <c r="D44" s="95">
        <v>44256</v>
      </c>
      <c r="E44" s="94" t="s">
        <v>8960</v>
      </c>
      <c r="I44" s="93">
        <v>4.4400000000000004</v>
      </c>
      <c r="K44" s="93">
        <v>61051.51</v>
      </c>
    </row>
    <row r="45" spans="3:11" x14ac:dyDescent="0.2">
      <c r="C45" s="96" t="s">
        <v>8959</v>
      </c>
      <c r="D45" s="95">
        <v>44256</v>
      </c>
      <c r="E45" s="94" t="s">
        <v>8958</v>
      </c>
      <c r="I45" s="93">
        <v>15.62</v>
      </c>
      <c r="K45" s="93">
        <v>61067.13</v>
      </c>
    </row>
    <row r="46" spans="3:11" x14ac:dyDescent="0.2">
      <c r="C46" s="96" t="s">
        <v>8957</v>
      </c>
      <c r="D46" s="95">
        <v>44256</v>
      </c>
      <c r="E46" s="94" t="s">
        <v>8956</v>
      </c>
      <c r="I46" s="93">
        <v>2.06</v>
      </c>
      <c r="K46" s="93">
        <v>61069.19</v>
      </c>
    </row>
    <row r="47" spans="3:11" x14ac:dyDescent="0.2">
      <c r="C47" s="96" t="s">
        <v>8955</v>
      </c>
      <c r="D47" s="95">
        <v>44256</v>
      </c>
      <c r="E47" s="94" t="s">
        <v>8954</v>
      </c>
      <c r="I47" s="93">
        <v>3.4</v>
      </c>
      <c r="K47" s="93">
        <v>61072.59</v>
      </c>
    </row>
    <row r="48" spans="3:11" x14ac:dyDescent="0.2">
      <c r="C48" s="96" t="s">
        <v>8953</v>
      </c>
      <c r="D48" s="95">
        <v>44256</v>
      </c>
      <c r="E48" s="94" t="s">
        <v>8952</v>
      </c>
      <c r="I48" s="93">
        <v>6.8</v>
      </c>
      <c r="K48" s="93">
        <v>61079.39</v>
      </c>
    </row>
    <row r="49" spans="3:11" x14ac:dyDescent="0.2">
      <c r="C49" s="96" t="s">
        <v>8951</v>
      </c>
      <c r="D49" s="95">
        <v>44256</v>
      </c>
      <c r="E49" s="94" t="s">
        <v>8950</v>
      </c>
      <c r="I49" s="93">
        <v>1.68</v>
      </c>
      <c r="K49" s="93">
        <v>61081.07</v>
      </c>
    </row>
    <row r="50" spans="3:11" x14ac:dyDescent="0.2">
      <c r="C50" s="96" t="s">
        <v>8949</v>
      </c>
      <c r="D50" s="95">
        <v>44256</v>
      </c>
      <c r="E50" s="94" t="s">
        <v>8948</v>
      </c>
      <c r="I50" s="93">
        <v>4.75</v>
      </c>
      <c r="K50" s="93">
        <v>61085.82</v>
      </c>
    </row>
    <row r="51" spans="3:11" x14ac:dyDescent="0.2">
      <c r="C51" s="96" t="s">
        <v>8947</v>
      </c>
      <c r="D51" s="95">
        <v>44256</v>
      </c>
      <c r="E51" s="94" t="s">
        <v>8946</v>
      </c>
      <c r="I51" s="93">
        <v>8.0299999999999994</v>
      </c>
      <c r="K51" s="93">
        <v>61093.85</v>
      </c>
    </row>
    <row r="52" spans="3:11" x14ac:dyDescent="0.2">
      <c r="C52" s="96" t="s">
        <v>8945</v>
      </c>
      <c r="D52" s="95">
        <v>44256</v>
      </c>
      <c r="E52" s="94" t="s">
        <v>8944</v>
      </c>
      <c r="I52" s="93">
        <v>1.7</v>
      </c>
      <c r="K52" s="93">
        <v>61095.55</v>
      </c>
    </row>
    <row r="53" spans="3:11" x14ac:dyDescent="0.2">
      <c r="C53" s="96" t="s">
        <v>8943</v>
      </c>
      <c r="D53" s="95">
        <v>44256</v>
      </c>
      <c r="E53" s="94" t="s">
        <v>8942</v>
      </c>
      <c r="I53" s="93">
        <v>35.799999999999997</v>
      </c>
      <c r="K53" s="93">
        <v>61131.35</v>
      </c>
    </row>
    <row r="54" spans="3:11" x14ac:dyDescent="0.2">
      <c r="C54" s="96" t="s">
        <v>8941</v>
      </c>
      <c r="D54" s="95">
        <v>44256</v>
      </c>
      <c r="E54" s="94" t="s">
        <v>8940</v>
      </c>
      <c r="I54" s="93">
        <v>6.94</v>
      </c>
      <c r="K54" s="93">
        <v>61138.29</v>
      </c>
    </row>
    <row r="55" spans="3:11" x14ac:dyDescent="0.2">
      <c r="C55" s="96" t="s">
        <v>8939</v>
      </c>
      <c r="D55" s="95">
        <v>44256</v>
      </c>
      <c r="E55" s="94" t="s">
        <v>8938</v>
      </c>
      <c r="I55" s="93">
        <v>2.95</v>
      </c>
      <c r="K55" s="93">
        <v>61141.24</v>
      </c>
    </row>
    <row r="56" spans="3:11" x14ac:dyDescent="0.2">
      <c r="C56" s="96" t="s">
        <v>8937</v>
      </c>
      <c r="D56" s="95">
        <v>44256</v>
      </c>
      <c r="E56" s="94" t="s">
        <v>8936</v>
      </c>
      <c r="I56" s="93">
        <v>0.53</v>
      </c>
      <c r="K56" s="93">
        <v>61141.77</v>
      </c>
    </row>
    <row r="57" spans="3:11" x14ac:dyDescent="0.2">
      <c r="C57" s="96" t="s">
        <v>8935</v>
      </c>
      <c r="D57" s="95">
        <v>44256</v>
      </c>
      <c r="E57" s="94" t="s">
        <v>8934</v>
      </c>
      <c r="I57" s="93">
        <v>3.63</v>
      </c>
      <c r="K57" s="93">
        <v>61145.4</v>
      </c>
    </row>
    <row r="58" spans="3:11" x14ac:dyDescent="0.2">
      <c r="C58" s="96" t="s">
        <v>8933</v>
      </c>
      <c r="D58" s="95">
        <v>44256</v>
      </c>
      <c r="E58" s="94" t="s">
        <v>8932</v>
      </c>
      <c r="I58" s="93">
        <v>6.93</v>
      </c>
      <c r="K58" s="93">
        <v>61152.33</v>
      </c>
    </row>
    <row r="59" spans="3:11" x14ac:dyDescent="0.2">
      <c r="C59" s="96" t="s">
        <v>8931</v>
      </c>
      <c r="D59" s="95">
        <v>44256</v>
      </c>
      <c r="E59" s="94" t="s">
        <v>8930</v>
      </c>
      <c r="I59" s="93">
        <v>26.01</v>
      </c>
      <c r="K59" s="93">
        <v>61178.34</v>
      </c>
    </row>
    <row r="60" spans="3:11" x14ac:dyDescent="0.2">
      <c r="C60" s="96" t="s">
        <v>8929</v>
      </c>
      <c r="D60" s="95">
        <v>44256</v>
      </c>
      <c r="E60" s="94" t="s">
        <v>8928</v>
      </c>
      <c r="I60" s="93">
        <v>2.68</v>
      </c>
      <c r="K60" s="93">
        <v>61181.02</v>
      </c>
    </row>
    <row r="61" spans="3:11" x14ac:dyDescent="0.2">
      <c r="C61" s="96" t="s">
        <v>5201</v>
      </c>
      <c r="D61" s="95">
        <v>44257</v>
      </c>
      <c r="E61" s="94" t="s">
        <v>8927</v>
      </c>
      <c r="I61" s="93">
        <v>3.53</v>
      </c>
      <c r="K61" s="93">
        <v>61184.55</v>
      </c>
    </row>
    <row r="62" spans="3:11" x14ac:dyDescent="0.2">
      <c r="C62" s="96" t="s">
        <v>8926</v>
      </c>
      <c r="D62" s="95">
        <v>44257</v>
      </c>
      <c r="E62" s="94" t="s">
        <v>8925</v>
      </c>
      <c r="I62" s="93">
        <v>5.34</v>
      </c>
      <c r="K62" s="93">
        <v>61189.89</v>
      </c>
    </row>
    <row r="63" spans="3:11" x14ac:dyDescent="0.2">
      <c r="C63" s="96" t="s">
        <v>8924</v>
      </c>
      <c r="D63" s="95">
        <v>44257</v>
      </c>
      <c r="E63" s="94" t="s">
        <v>8923</v>
      </c>
      <c r="I63" s="93">
        <v>16.760000000000002</v>
      </c>
      <c r="K63" s="93">
        <v>61206.65</v>
      </c>
    </row>
    <row r="64" spans="3:11" x14ac:dyDescent="0.2">
      <c r="C64" s="96" t="s">
        <v>8922</v>
      </c>
      <c r="D64" s="95">
        <v>44257</v>
      </c>
      <c r="E64" s="94" t="s">
        <v>8921</v>
      </c>
      <c r="I64" s="93">
        <v>3.36</v>
      </c>
      <c r="K64" s="93">
        <v>61210.01</v>
      </c>
    </row>
    <row r="65" spans="3:11" x14ac:dyDescent="0.2">
      <c r="C65" s="96" t="s">
        <v>8920</v>
      </c>
      <c r="D65" s="95">
        <v>44257</v>
      </c>
      <c r="E65" s="94" t="s">
        <v>8919</v>
      </c>
      <c r="I65" s="93">
        <v>1.68</v>
      </c>
      <c r="K65" s="93">
        <v>61211.69</v>
      </c>
    </row>
    <row r="66" spans="3:11" x14ac:dyDescent="0.2">
      <c r="C66" s="96" t="s">
        <v>8918</v>
      </c>
      <c r="D66" s="95">
        <v>44257</v>
      </c>
      <c r="E66" s="94" t="s">
        <v>8917</v>
      </c>
      <c r="I66" s="93">
        <v>2.16</v>
      </c>
      <c r="K66" s="93">
        <v>61213.85</v>
      </c>
    </row>
    <row r="67" spans="3:11" x14ac:dyDescent="0.2">
      <c r="C67" s="96" t="s">
        <v>8916</v>
      </c>
      <c r="D67" s="95">
        <v>44257</v>
      </c>
      <c r="E67" s="94" t="s">
        <v>8915</v>
      </c>
      <c r="I67" s="93">
        <v>2.27</v>
      </c>
      <c r="K67" s="93">
        <v>61216.12</v>
      </c>
    </row>
    <row r="68" spans="3:11" x14ac:dyDescent="0.2">
      <c r="C68" s="96" t="s">
        <v>8914</v>
      </c>
      <c r="D68" s="95">
        <v>44257</v>
      </c>
      <c r="E68" s="94" t="s">
        <v>8913</v>
      </c>
      <c r="I68" s="93">
        <v>6.94</v>
      </c>
      <c r="K68" s="93">
        <v>61223.06</v>
      </c>
    </row>
    <row r="69" spans="3:11" x14ac:dyDescent="0.2">
      <c r="C69" s="96" t="s">
        <v>8912</v>
      </c>
      <c r="D69" s="95">
        <v>44257</v>
      </c>
      <c r="E69" s="94" t="s">
        <v>8911</v>
      </c>
      <c r="I69" s="93">
        <v>1.68</v>
      </c>
      <c r="K69" s="93">
        <v>61224.74</v>
      </c>
    </row>
    <row r="70" spans="3:11" x14ac:dyDescent="0.2">
      <c r="C70" s="96" t="s">
        <v>8910</v>
      </c>
      <c r="D70" s="95">
        <v>44257</v>
      </c>
      <c r="E70" s="94" t="s">
        <v>8909</v>
      </c>
      <c r="I70" s="93">
        <v>3.94</v>
      </c>
      <c r="K70" s="93">
        <v>61228.68</v>
      </c>
    </row>
    <row r="71" spans="3:11" x14ac:dyDescent="0.2">
      <c r="C71" s="96" t="s">
        <v>8908</v>
      </c>
      <c r="D71" s="95">
        <v>44257</v>
      </c>
      <c r="E71" s="94" t="s">
        <v>8907</v>
      </c>
      <c r="I71" s="93">
        <v>7.82</v>
      </c>
      <c r="K71" s="93">
        <v>61236.5</v>
      </c>
    </row>
    <row r="72" spans="3:11" x14ac:dyDescent="0.2">
      <c r="C72" s="96" t="s">
        <v>8906</v>
      </c>
      <c r="D72" s="95">
        <v>44257</v>
      </c>
      <c r="E72" s="94" t="s">
        <v>8905</v>
      </c>
      <c r="I72" s="93">
        <v>1.68</v>
      </c>
      <c r="K72" s="93">
        <v>61238.18</v>
      </c>
    </row>
    <row r="73" spans="3:11" x14ac:dyDescent="0.2">
      <c r="C73" s="96" t="s">
        <v>8904</v>
      </c>
      <c r="D73" s="95">
        <v>44257</v>
      </c>
      <c r="E73" s="94" t="s">
        <v>8903</v>
      </c>
      <c r="I73" s="93">
        <v>8.3800000000000008</v>
      </c>
      <c r="K73" s="93">
        <v>61246.559999999998</v>
      </c>
    </row>
    <row r="74" spans="3:11" x14ac:dyDescent="0.2">
      <c r="C74" s="96" t="s">
        <v>8902</v>
      </c>
      <c r="D74" s="95">
        <v>44257</v>
      </c>
      <c r="E74" s="94" t="s">
        <v>8901</v>
      </c>
      <c r="I74" s="93">
        <v>4.13</v>
      </c>
      <c r="K74" s="93">
        <v>61250.69</v>
      </c>
    </row>
    <row r="75" spans="3:11" x14ac:dyDescent="0.2">
      <c r="C75" s="96" t="s">
        <v>8900</v>
      </c>
      <c r="D75" s="95">
        <v>44257</v>
      </c>
      <c r="E75" s="94" t="s">
        <v>8899</v>
      </c>
      <c r="I75" s="93">
        <v>12.11</v>
      </c>
      <c r="K75" s="93">
        <v>61262.8</v>
      </c>
    </row>
    <row r="76" spans="3:11" x14ac:dyDescent="0.2">
      <c r="C76" s="96" t="s">
        <v>8898</v>
      </c>
      <c r="D76" s="95">
        <v>44257</v>
      </c>
      <c r="E76" s="94" t="s">
        <v>8897</v>
      </c>
      <c r="I76" s="93">
        <v>5.21</v>
      </c>
      <c r="K76" s="93">
        <v>61268.01</v>
      </c>
    </row>
    <row r="77" spans="3:11" x14ac:dyDescent="0.2">
      <c r="C77" s="96" t="s">
        <v>8896</v>
      </c>
      <c r="D77" s="95">
        <v>44257</v>
      </c>
      <c r="E77" s="94" t="s">
        <v>8895</v>
      </c>
      <c r="I77" s="93">
        <v>6.94</v>
      </c>
      <c r="K77" s="93">
        <v>61274.95</v>
      </c>
    </row>
    <row r="78" spans="3:11" x14ac:dyDescent="0.2">
      <c r="C78" s="96" t="s">
        <v>8894</v>
      </c>
      <c r="D78" s="95">
        <v>44257</v>
      </c>
      <c r="E78" s="94" t="s">
        <v>8893</v>
      </c>
      <c r="I78" s="93">
        <v>1.81</v>
      </c>
      <c r="K78" s="93">
        <v>61276.76</v>
      </c>
    </row>
    <row r="79" spans="3:11" x14ac:dyDescent="0.2">
      <c r="C79" s="96" t="s">
        <v>8892</v>
      </c>
      <c r="D79" s="95">
        <v>44257</v>
      </c>
      <c r="E79" s="94" t="s">
        <v>8891</v>
      </c>
      <c r="I79" s="93">
        <v>8.3800000000000008</v>
      </c>
      <c r="K79" s="93">
        <v>61285.14</v>
      </c>
    </row>
    <row r="80" spans="3:11" x14ac:dyDescent="0.2">
      <c r="C80" s="96" t="s">
        <v>8890</v>
      </c>
      <c r="D80" s="95">
        <v>44257</v>
      </c>
      <c r="E80" s="94" t="s">
        <v>8889</v>
      </c>
      <c r="I80" s="93">
        <v>8.3800000000000008</v>
      </c>
      <c r="K80" s="93">
        <v>61293.52</v>
      </c>
    </row>
    <row r="81" spans="3:11" x14ac:dyDescent="0.2">
      <c r="C81" s="96" t="s">
        <v>8888</v>
      </c>
      <c r="D81" s="95">
        <v>44257</v>
      </c>
      <c r="E81" s="94" t="s">
        <v>8887</v>
      </c>
      <c r="I81" s="93">
        <v>8.3800000000000008</v>
      </c>
      <c r="K81" s="93">
        <v>61301.9</v>
      </c>
    </row>
    <row r="82" spans="3:11" x14ac:dyDescent="0.2">
      <c r="C82" s="96" t="s">
        <v>8886</v>
      </c>
      <c r="D82" s="95">
        <v>44257</v>
      </c>
      <c r="E82" s="94" t="s">
        <v>8885</v>
      </c>
      <c r="I82" s="93">
        <v>4.1900000000000004</v>
      </c>
      <c r="K82" s="93">
        <v>61306.09</v>
      </c>
    </row>
    <row r="83" spans="3:11" x14ac:dyDescent="0.2">
      <c r="C83" s="96" t="s">
        <v>8884</v>
      </c>
      <c r="D83" s="95">
        <v>44257</v>
      </c>
      <c r="E83" s="94" t="s">
        <v>8883</v>
      </c>
      <c r="I83" s="93">
        <v>3.36</v>
      </c>
      <c r="K83" s="93">
        <v>61309.45</v>
      </c>
    </row>
    <row r="84" spans="3:11" x14ac:dyDescent="0.2">
      <c r="C84" s="96" t="s">
        <v>8882</v>
      </c>
      <c r="D84" s="95">
        <v>44257</v>
      </c>
      <c r="E84" s="94" t="s">
        <v>8881</v>
      </c>
      <c r="I84" s="93">
        <v>8.3800000000000008</v>
      </c>
      <c r="K84" s="93">
        <v>61317.83</v>
      </c>
    </row>
    <row r="85" spans="3:11" x14ac:dyDescent="0.2">
      <c r="C85" s="96" t="s">
        <v>8880</v>
      </c>
      <c r="D85" s="95">
        <v>44257</v>
      </c>
      <c r="E85" s="94" t="s">
        <v>8879</v>
      </c>
      <c r="I85" s="93">
        <v>12.3</v>
      </c>
      <c r="K85" s="93">
        <v>61330.13</v>
      </c>
    </row>
    <row r="86" spans="3:11" x14ac:dyDescent="0.2">
      <c r="C86" s="96" t="s">
        <v>8878</v>
      </c>
      <c r="D86" s="95">
        <v>44257</v>
      </c>
      <c r="E86" s="94" t="s">
        <v>8877</v>
      </c>
      <c r="I86" s="93">
        <v>2.08</v>
      </c>
      <c r="K86" s="93">
        <v>61332.21</v>
      </c>
    </row>
    <row r="87" spans="3:11" x14ac:dyDescent="0.2">
      <c r="C87" s="96" t="s">
        <v>8876</v>
      </c>
      <c r="D87" s="95">
        <v>44257</v>
      </c>
      <c r="E87" s="94" t="s">
        <v>8875</v>
      </c>
      <c r="I87" s="93">
        <v>7.82</v>
      </c>
      <c r="K87" s="93">
        <v>61340.03</v>
      </c>
    </row>
    <row r="88" spans="3:11" x14ac:dyDescent="0.2">
      <c r="C88" s="96" t="s">
        <v>8874</v>
      </c>
      <c r="D88" s="95">
        <v>44257</v>
      </c>
      <c r="E88" s="94" t="s">
        <v>8873</v>
      </c>
      <c r="I88" s="93">
        <v>4.6399999999999997</v>
      </c>
      <c r="K88" s="93">
        <v>61344.67</v>
      </c>
    </row>
    <row r="89" spans="3:11" x14ac:dyDescent="0.2">
      <c r="C89" s="96" t="s">
        <v>8872</v>
      </c>
      <c r="D89" s="95">
        <v>44257</v>
      </c>
      <c r="E89" s="94" t="s">
        <v>8871</v>
      </c>
      <c r="I89" s="93">
        <v>16.760000000000002</v>
      </c>
      <c r="K89" s="93">
        <v>61361.43</v>
      </c>
    </row>
    <row r="90" spans="3:11" x14ac:dyDescent="0.2">
      <c r="C90" s="96" t="s">
        <v>8870</v>
      </c>
      <c r="D90" s="95">
        <v>44257</v>
      </c>
      <c r="E90" s="94" t="s">
        <v>8869</v>
      </c>
      <c r="I90" s="93">
        <v>7.82</v>
      </c>
      <c r="K90" s="93">
        <v>61369.25</v>
      </c>
    </row>
    <row r="91" spans="3:11" x14ac:dyDescent="0.2">
      <c r="C91" s="96" t="s">
        <v>8868</v>
      </c>
      <c r="D91" s="95">
        <v>44257</v>
      </c>
      <c r="E91" s="94" t="s">
        <v>8867</v>
      </c>
      <c r="I91" s="93">
        <v>4.1900000000000004</v>
      </c>
      <c r="K91" s="93">
        <v>61373.440000000002</v>
      </c>
    </row>
    <row r="92" spans="3:11" x14ac:dyDescent="0.2">
      <c r="C92" s="96" t="s">
        <v>8866</v>
      </c>
      <c r="D92" s="95">
        <v>44257</v>
      </c>
      <c r="E92" s="94" t="s">
        <v>8865</v>
      </c>
      <c r="I92" s="93">
        <v>8.3800000000000008</v>
      </c>
      <c r="K92" s="93">
        <v>61381.82</v>
      </c>
    </row>
    <row r="93" spans="3:11" x14ac:dyDescent="0.2">
      <c r="C93" s="96" t="s">
        <v>8864</v>
      </c>
      <c r="D93" s="95">
        <v>44257</v>
      </c>
      <c r="E93" s="94" t="s">
        <v>8863</v>
      </c>
      <c r="I93" s="93">
        <v>1.8</v>
      </c>
      <c r="K93" s="93">
        <v>61383.62</v>
      </c>
    </row>
    <row r="94" spans="3:11" x14ac:dyDescent="0.2">
      <c r="C94" s="96" t="s">
        <v>8862</v>
      </c>
      <c r="D94" s="95">
        <v>44257</v>
      </c>
      <c r="E94" s="94" t="s">
        <v>8861</v>
      </c>
      <c r="I94" s="93">
        <v>2.5099999999999998</v>
      </c>
      <c r="K94" s="93">
        <v>61386.13</v>
      </c>
    </row>
    <row r="95" spans="3:11" x14ac:dyDescent="0.2">
      <c r="C95" s="96" t="s">
        <v>8860</v>
      </c>
      <c r="D95" s="95">
        <v>44257</v>
      </c>
      <c r="E95" s="94" t="s">
        <v>8859</v>
      </c>
      <c r="I95" s="93">
        <v>3.36</v>
      </c>
      <c r="K95" s="93">
        <v>61389.49</v>
      </c>
    </row>
    <row r="96" spans="3:11" x14ac:dyDescent="0.2">
      <c r="C96" s="96" t="s">
        <v>8858</v>
      </c>
      <c r="D96" s="95">
        <v>44257</v>
      </c>
      <c r="E96" s="94" t="s">
        <v>8857</v>
      </c>
      <c r="I96" s="93">
        <v>5.16</v>
      </c>
      <c r="K96" s="93">
        <v>61394.65</v>
      </c>
    </row>
    <row r="97" spans="3:11" x14ac:dyDescent="0.2">
      <c r="C97" s="96" t="s">
        <v>8856</v>
      </c>
      <c r="D97" s="95">
        <v>44257</v>
      </c>
      <c r="E97" s="94" t="s">
        <v>8855</v>
      </c>
      <c r="I97" s="93">
        <v>1.68</v>
      </c>
      <c r="K97" s="93">
        <v>61396.33</v>
      </c>
    </row>
    <row r="98" spans="3:11" x14ac:dyDescent="0.2">
      <c r="C98" s="96" t="s">
        <v>8854</v>
      </c>
      <c r="D98" s="95">
        <v>44257</v>
      </c>
      <c r="E98" s="94" t="s">
        <v>8853</v>
      </c>
      <c r="I98" s="93">
        <v>17.899999999999999</v>
      </c>
      <c r="K98" s="93">
        <v>61414.23</v>
      </c>
    </row>
    <row r="99" spans="3:11" x14ac:dyDescent="0.2">
      <c r="C99" s="96" t="s">
        <v>8852</v>
      </c>
      <c r="D99" s="95">
        <v>44257</v>
      </c>
      <c r="E99" s="94" t="s">
        <v>8851</v>
      </c>
      <c r="I99" s="93">
        <v>3.25</v>
      </c>
      <c r="K99" s="93">
        <v>61417.48</v>
      </c>
    </row>
    <row r="100" spans="3:11" x14ac:dyDescent="0.2">
      <c r="C100" s="96" t="s">
        <v>8850</v>
      </c>
      <c r="D100" s="95">
        <v>44257</v>
      </c>
      <c r="E100" s="94" t="s">
        <v>8849</v>
      </c>
      <c r="I100" s="93">
        <v>1.95</v>
      </c>
      <c r="K100" s="93">
        <v>61419.43</v>
      </c>
    </row>
    <row r="101" spans="3:11" x14ac:dyDescent="0.2">
      <c r="C101" s="96" t="s">
        <v>8848</v>
      </c>
      <c r="D101" s="95">
        <v>44257</v>
      </c>
      <c r="E101" s="94" t="s">
        <v>8847</v>
      </c>
      <c r="I101" s="93">
        <v>2.89</v>
      </c>
      <c r="K101" s="93">
        <v>61422.32</v>
      </c>
    </row>
    <row r="102" spans="3:11" x14ac:dyDescent="0.2">
      <c r="C102" s="96" t="s">
        <v>8846</v>
      </c>
      <c r="D102" s="95">
        <v>44257</v>
      </c>
      <c r="E102" s="94" t="s">
        <v>8845</v>
      </c>
      <c r="I102" s="93">
        <v>15.3</v>
      </c>
      <c r="K102" s="93">
        <v>61437.62</v>
      </c>
    </row>
    <row r="103" spans="3:11" x14ac:dyDescent="0.2">
      <c r="C103" s="96" t="s">
        <v>8844</v>
      </c>
      <c r="D103" s="95">
        <v>44257</v>
      </c>
      <c r="E103" s="94" t="s">
        <v>8843</v>
      </c>
      <c r="I103" s="93">
        <v>15.3</v>
      </c>
      <c r="K103" s="93">
        <v>61452.92</v>
      </c>
    </row>
    <row r="104" spans="3:11" x14ac:dyDescent="0.2">
      <c r="C104" s="96" t="s">
        <v>8842</v>
      </c>
      <c r="D104" s="95">
        <v>44257</v>
      </c>
      <c r="E104" s="94" t="s">
        <v>8841</v>
      </c>
      <c r="I104" s="93">
        <v>15.3</v>
      </c>
      <c r="K104" s="93">
        <v>61468.22</v>
      </c>
    </row>
    <row r="105" spans="3:11" x14ac:dyDescent="0.2">
      <c r="C105" s="96" t="s">
        <v>8840</v>
      </c>
      <c r="D105" s="95">
        <v>44257</v>
      </c>
      <c r="E105" s="94" t="s">
        <v>8839</v>
      </c>
      <c r="I105" s="93">
        <v>15.3</v>
      </c>
      <c r="K105" s="93">
        <v>61483.519999999997</v>
      </c>
    </row>
    <row r="106" spans="3:11" x14ac:dyDescent="0.2">
      <c r="C106" s="96" t="s">
        <v>8838</v>
      </c>
      <c r="D106" s="95">
        <v>44257</v>
      </c>
      <c r="E106" s="94" t="s">
        <v>8837</v>
      </c>
      <c r="I106" s="93">
        <v>2.21</v>
      </c>
      <c r="K106" s="93">
        <v>61485.73</v>
      </c>
    </row>
    <row r="107" spans="3:11" x14ac:dyDescent="0.2">
      <c r="C107" s="96" t="s">
        <v>8836</v>
      </c>
      <c r="D107" s="95">
        <v>44257</v>
      </c>
      <c r="E107" s="94" t="s">
        <v>8835</v>
      </c>
      <c r="I107" s="93">
        <v>1.94</v>
      </c>
      <c r="K107" s="93">
        <v>61487.67</v>
      </c>
    </row>
    <row r="108" spans="3:11" x14ac:dyDescent="0.2">
      <c r="C108" s="96" t="s">
        <v>8834</v>
      </c>
      <c r="D108" s="95">
        <v>44257</v>
      </c>
      <c r="E108" s="94" t="s">
        <v>8833</v>
      </c>
      <c r="I108" s="93">
        <v>31.36</v>
      </c>
      <c r="K108" s="93">
        <v>61519.03</v>
      </c>
    </row>
    <row r="109" spans="3:11" x14ac:dyDescent="0.2">
      <c r="C109" s="96" t="s">
        <v>8832</v>
      </c>
      <c r="D109" s="95">
        <v>44257</v>
      </c>
      <c r="E109" s="94" t="s">
        <v>8831</v>
      </c>
      <c r="I109" s="93">
        <v>13.72</v>
      </c>
      <c r="K109" s="93">
        <v>61532.75</v>
      </c>
    </row>
    <row r="110" spans="3:11" x14ac:dyDescent="0.2">
      <c r="C110" s="96" t="s">
        <v>8830</v>
      </c>
      <c r="D110" s="95">
        <v>44257</v>
      </c>
      <c r="E110" s="94" t="s">
        <v>8829</v>
      </c>
      <c r="I110" s="93">
        <v>33.75</v>
      </c>
      <c r="K110" s="93">
        <v>61566.5</v>
      </c>
    </row>
    <row r="111" spans="3:11" x14ac:dyDescent="0.2">
      <c r="C111" s="96" t="s">
        <v>8828</v>
      </c>
      <c r="D111" s="95">
        <v>44257</v>
      </c>
      <c r="E111" s="94" t="s">
        <v>8827</v>
      </c>
      <c r="I111" s="93">
        <v>2.2799999999999998</v>
      </c>
      <c r="K111" s="93">
        <v>61568.78</v>
      </c>
    </row>
    <row r="112" spans="3:11" x14ac:dyDescent="0.2">
      <c r="C112" s="96" t="s">
        <v>8826</v>
      </c>
      <c r="D112" s="95">
        <v>44257</v>
      </c>
      <c r="E112" s="94" t="s">
        <v>8825</v>
      </c>
      <c r="I112" s="93">
        <v>3.99</v>
      </c>
      <c r="K112" s="93">
        <v>61572.77</v>
      </c>
    </row>
    <row r="113" spans="3:11" x14ac:dyDescent="0.2">
      <c r="C113" s="96" t="s">
        <v>8824</v>
      </c>
      <c r="D113" s="95">
        <v>44257</v>
      </c>
      <c r="E113" s="94" t="s">
        <v>8823</v>
      </c>
      <c r="I113" s="93">
        <v>4.78</v>
      </c>
      <c r="K113" s="93">
        <v>61577.55</v>
      </c>
    </row>
    <row r="114" spans="3:11" x14ac:dyDescent="0.2">
      <c r="C114" s="96" t="s">
        <v>8822</v>
      </c>
      <c r="D114" s="95">
        <v>44257</v>
      </c>
      <c r="E114" s="94" t="s">
        <v>8821</v>
      </c>
      <c r="I114" s="93">
        <v>3.36</v>
      </c>
      <c r="K114" s="93">
        <v>61580.91</v>
      </c>
    </row>
    <row r="115" spans="3:11" x14ac:dyDescent="0.2">
      <c r="C115" s="96" t="s">
        <v>8820</v>
      </c>
      <c r="D115" s="95">
        <v>44257</v>
      </c>
      <c r="E115" s="94" t="s">
        <v>8819</v>
      </c>
      <c r="I115" s="93">
        <v>6.94</v>
      </c>
      <c r="K115" s="93">
        <v>61587.85</v>
      </c>
    </row>
    <row r="116" spans="3:11" x14ac:dyDescent="0.2">
      <c r="C116" s="96" t="s">
        <v>8818</v>
      </c>
      <c r="D116" s="95">
        <v>44257</v>
      </c>
      <c r="E116" s="94" t="s">
        <v>8817</v>
      </c>
      <c r="I116" s="93">
        <v>3.6</v>
      </c>
      <c r="K116" s="93">
        <v>61591.45</v>
      </c>
    </row>
    <row r="117" spans="3:11" x14ac:dyDescent="0.2">
      <c r="C117" s="96" t="s">
        <v>8816</v>
      </c>
      <c r="D117" s="95">
        <v>44257</v>
      </c>
      <c r="E117" s="94" t="s">
        <v>8815</v>
      </c>
      <c r="I117" s="93">
        <v>3.63</v>
      </c>
      <c r="K117" s="93">
        <v>61595.08</v>
      </c>
    </row>
    <row r="118" spans="3:11" x14ac:dyDescent="0.2">
      <c r="C118" s="96" t="s">
        <v>8814</v>
      </c>
      <c r="D118" s="95">
        <v>44257</v>
      </c>
      <c r="E118" s="94" t="s">
        <v>8813</v>
      </c>
      <c r="I118" s="93">
        <v>30.1</v>
      </c>
      <c r="K118" s="93">
        <v>61625.18</v>
      </c>
    </row>
    <row r="119" spans="3:11" x14ac:dyDescent="0.2">
      <c r="C119" s="96" t="s">
        <v>8812</v>
      </c>
      <c r="D119" s="95">
        <v>44257</v>
      </c>
      <c r="E119" s="94" t="s">
        <v>8811</v>
      </c>
      <c r="I119" s="93">
        <v>87.82</v>
      </c>
      <c r="K119" s="93">
        <v>61713</v>
      </c>
    </row>
    <row r="120" spans="3:11" x14ac:dyDescent="0.2">
      <c r="C120" s="96" t="s">
        <v>8810</v>
      </c>
      <c r="D120" s="95">
        <v>44257</v>
      </c>
      <c r="E120" s="94" t="s">
        <v>8809</v>
      </c>
      <c r="I120" s="93">
        <v>2.7</v>
      </c>
      <c r="K120" s="93">
        <v>61715.7</v>
      </c>
    </row>
    <row r="121" spans="3:11" x14ac:dyDescent="0.2">
      <c r="C121" s="96" t="s">
        <v>8808</v>
      </c>
      <c r="D121" s="95">
        <v>44257</v>
      </c>
      <c r="E121" s="94" t="s">
        <v>8807</v>
      </c>
      <c r="I121" s="93">
        <v>3.46</v>
      </c>
      <c r="K121" s="93">
        <v>61719.16</v>
      </c>
    </row>
    <row r="122" spans="3:11" x14ac:dyDescent="0.2">
      <c r="C122" s="96" t="s">
        <v>8806</v>
      </c>
      <c r="D122" s="95">
        <v>44257</v>
      </c>
      <c r="E122" s="94" t="s">
        <v>8805</v>
      </c>
      <c r="I122" s="93">
        <v>1.74</v>
      </c>
      <c r="K122" s="93">
        <v>61720.9</v>
      </c>
    </row>
    <row r="123" spans="3:11" x14ac:dyDescent="0.2">
      <c r="C123" s="96" t="s">
        <v>8804</v>
      </c>
      <c r="D123" s="95">
        <v>44257</v>
      </c>
      <c r="E123" s="94" t="s">
        <v>8803</v>
      </c>
      <c r="I123" s="93">
        <v>5.16</v>
      </c>
      <c r="K123" s="93">
        <v>61726.06</v>
      </c>
    </row>
    <row r="124" spans="3:11" x14ac:dyDescent="0.2">
      <c r="C124" s="96" t="s">
        <v>8802</v>
      </c>
      <c r="D124" s="95">
        <v>44257</v>
      </c>
      <c r="E124" s="94" t="s">
        <v>8801</v>
      </c>
      <c r="I124" s="93">
        <v>2.72</v>
      </c>
      <c r="K124" s="93">
        <v>61728.78</v>
      </c>
    </row>
    <row r="125" spans="3:11" x14ac:dyDescent="0.2">
      <c r="C125" s="96" t="s">
        <v>8800</v>
      </c>
      <c r="D125" s="95">
        <v>44257</v>
      </c>
      <c r="E125" s="94" t="s">
        <v>8799</v>
      </c>
      <c r="I125" s="93">
        <v>5.04</v>
      </c>
      <c r="K125" s="93">
        <v>61733.82</v>
      </c>
    </row>
    <row r="126" spans="3:11" x14ac:dyDescent="0.2">
      <c r="C126" s="96" t="s">
        <v>8798</v>
      </c>
      <c r="D126" s="95">
        <v>44257</v>
      </c>
      <c r="E126" s="94" t="s">
        <v>8797</v>
      </c>
      <c r="I126" s="93">
        <v>1.87</v>
      </c>
      <c r="K126" s="93">
        <v>61735.69</v>
      </c>
    </row>
    <row r="127" spans="3:11" x14ac:dyDescent="0.2">
      <c r="C127" s="96" t="s">
        <v>8796</v>
      </c>
      <c r="D127" s="95">
        <v>44257</v>
      </c>
      <c r="E127" s="94" t="s">
        <v>8795</v>
      </c>
      <c r="I127" s="93">
        <v>2.5099999999999998</v>
      </c>
      <c r="K127" s="93">
        <v>61738.2</v>
      </c>
    </row>
    <row r="128" spans="3:11" x14ac:dyDescent="0.2">
      <c r="C128" s="96" t="s">
        <v>8794</v>
      </c>
      <c r="D128" s="95">
        <v>44257</v>
      </c>
      <c r="E128" s="94" t="s">
        <v>8793</v>
      </c>
      <c r="I128" s="93">
        <v>3.28</v>
      </c>
      <c r="K128" s="93">
        <v>61741.48</v>
      </c>
    </row>
    <row r="129" spans="3:11" x14ac:dyDescent="0.2">
      <c r="C129" s="96" t="s">
        <v>8792</v>
      </c>
      <c r="D129" s="95">
        <v>44257</v>
      </c>
      <c r="E129" s="94" t="s">
        <v>8791</v>
      </c>
      <c r="I129" s="93">
        <v>5.25</v>
      </c>
      <c r="K129" s="93">
        <v>61746.73</v>
      </c>
    </row>
    <row r="130" spans="3:11" x14ac:dyDescent="0.2">
      <c r="C130" s="96" t="s">
        <v>8790</v>
      </c>
      <c r="D130" s="95">
        <v>44257</v>
      </c>
      <c r="E130" s="94" t="s">
        <v>8789</v>
      </c>
      <c r="I130" s="93">
        <v>1.68</v>
      </c>
      <c r="K130" s="93">
        <v>61748.41</v>
      </c>
    </row>
    <row r="131" spans="3:11" x14ac:dyDescent="0.2">
      <c r="C131" s="96" t="s">
        <v>8788</v>
      </c>
      <c r="D131" s="95">
        <v>44257</v>
      </c>
      <c r="E131" s="94" t="s">
        <v>8787</v>
      </c>
      <c r="I131" s="93">
        <v>2.99</v>
      </c>
      <c r="K131" s="93">
        <v>61751.4</v>
      </c>
    </row>
    <row r="132" spans="3:11" x14ac:dyDescent="0.2">
      <c r="C132" s="96" t="s">
        <v>8786</v>
      </c>
      <c r="D132" s="95">
        <v>44257</v>
      </c>
      <c r="E132" s="94" t="s">
        <v>8785</v>
      </c>
      <c r="I132" s="93">
        <v>12.58</v>
      </c>
      <c r="K132" s="93">
        <v>61763.98</v>
      </c>
    </row>
    <row r="133" spans="3:11" x14ac:dyDescent="0.2">
      <c r="C133" s="96" t="s">
        <v>8784</v>
      </c>
      <c r="D133" s="95">
        <v>44257</v>
      </c>
      <c r="E133" s="94" t="s">
        <v>8783</v>
      </c>
      <c r="I133" s="93">
        <v>1.88</v>
      </c>
      <c r="K133" s="93">
        <v>61765.86</v>
      </c>
    </row>
    <row r="134" spans="3:11" x14ac:dyDescent="0.2">
      <c r="C134" s="96" t="s">
        <v>8782</v>
      </c>
      <c r="D134" s="95">
        <v>44257</v>
      </c>
      <c r="E134" s="94" t="s">
        <v>8781</v>
      </c>
      <c r="I134" s="93">
        <v>5.04</v>
      </c>
      <c r="K134" s="93">
        <v>61770.9</v>
      </c>
    </row>
    <row r="135" spans="3:11" x14ac:dyDescent="0.2">
      <c r="C135" s="96" t="s">
        <v>8780</v>
      </c>
      <c r="D135" s="95">
        <v>44257</v>
      </c>
      <c r="E135" s="94" t="s">
        <v>8779</v>
      </c>
      <c r="I135" s="93">
        <v>1.74</v>
      </c>
      <c r="K135" s="93">
        <v>61772.639999999999</v>
      </c>
    </row>
    <row r="136" spans="3:11" x14ac:dyDescent="0.2">
      <c r="C136" s="96" t="s">
        <v>8778</v>
      </c>
      <c r="D136" s="95">
        <v>44257</v>
      </c>
      <c r="E136" s="94" t="s">
        <v>8777</v>
      </c>
      <c r="I136" s="93">
        <v>1.68</v>
      </c>
      <c r="K136" s="93">
        <v>61774.32</v>
      </c>
    </row>
    <row r="137" spans="3:11" x14ac:dyDescent="0.2">
      <c r="C137" s="96" t="s">
        <v>8776</v>
      </c>
      <c r="D137" s="95">
        <v>44257</v>
      </c>
      <c r="E137" s="94" t="s">
        <v>8775</v>
      </c>
      <c r="I137" s="93">
        <v>7.19</v>
      </c>
      <c r="K137" s="93">
        <v>61781.51</v>
      </c>
    </row>
    <row r="138" spans="3:11" x14ac:dyDescent="0.2">
      <c r="C138" s="96" t="s">
        <v>8774</v>
      </c>
      <c r="D138" s="95">
        <v>44257</v>
      </c>
      <c r="E138" s="94" t="s">
        <v>8773</v>
      </c>
      <c r="I138" s="93">
        <v>3.36</v>
      </c>
      <c r="K138" s="93">
        <v>61784.87</v>
      </c>
    </row>
    <row r="139" spans="3:11" x14ac:dyDescent="0.2">
      <c r="C139" s="96" t="s">
        <v>8772</v>
      </c>
      <c r="D139" s="95">
        <v>44257</v>
      </c>
      <c r="E139" s="94" t="s">
        <v>8771</v>
      </c>
      <c r="I139" s="93">
        <v>6.94</v>
      </c>
      <c r="K139" s="93">
        <v>61791.81</v>
      </c>
    </row>
    <row r="140" spans="3:11" x14ac:dyDescent="0.2">
      <c r="C140" s="96" t="s">
        <v>8770</v>
      </c>
      <c r="D140" s="95">
        <v>44257</v>
      </c>
      <c r="E140" s="94" t="s">
        <v>8769</v>
      </c>
      <c r="I140" s="93">
        <v>10.81</v>
      </c>
      <c r="K140" s="93">
        <v>61802.62</v>
      </c>
    </row>
    <row r="141" spans="3:11" x14ac:dyDescent="0.2">
      <c r="C141" s="96" t="s">
        <v>8768</v>
      </c>
      <c r="D141" s="95">
        <v>44257</v>
      </c>
      <c r="E141" s="94" t="s">
        <v>8767</v>
      </c>
      <c r="I141" s="93">
        <v>60.7</v>
      </c>
      <c r="K141" s="93">
        <v>61863.32</v>
      </c>
    </row>
    <row r="142" spans="3:11" x14ac:dyDescent="0.2">
      <c r="C142" s="96" t="s">
        <v>8766</v>
      </c>
      <c r="D142" s="95">
        <v>44257</v>
      </c>
      <c r="E142" s="94" t="s">
        <v>8765</v>
      </c>
      <c r="I142" s="93">
        <v>2.3199999999999998</v>
      </c>
      <c r="K142" s="93">
        <v>61865.64</v>
      </c>
    </row>
    <row r="143" spans="3:11" x14ac:dyDescent="0.2">
      <c r="C143" s="96" t="s">
        <v>8764</v>
      </c>
      <c r="D143" s="95">
        <v>44258</v>
      </c>
      <c r="E143" s="94" t="s">
        <v>8763</v>
      </c>
      <c r="I143" s="93">
        <v>17</v>
      </c>
      <c r="K143" s="93">
        <v>61882.64</v>
      </c>
    </row>
    <row r="144" spans="3:11" x14ac:dyDescent="0.2">
      <c r="C144" s="96" t="s">
        <v>8762</v>
      </c>
      <c r="D144" s="95">
        <v>44258</v>
      </c>
      <c r="E144" s="94" t="s">
        <v>8761</v>
      </c>
      <c r="I144" s="93">
        <v>57.19</v>
      </c>
      <c r="K144" s="93">
        <v>61939.83</v>
      </c>
    </row>
    <row r="145" spans="3:11" x14ac:dyDescent="0.2">
      <c r="C145" s="96" t="s">
        <v>8760</v>
      </c>
      <c r="D145" s="95">
        <v>44258</v>
      </c>
      <c r="E145" s="94" t="s">
        <v>8759</v>
      </c>
      <c r="I145" s="93">
        <v>3.6</v>
      </c>
      <c r="K145" s="93">
        <v>61943.43</v>
      </c>
    </row>
    <row r="146" spans="3:11" x14ac:dyDescent="0.2">
      <c r="C146" s="96" t="s">
        <v>8758</v>
      </c>
      <c r="D146" s="95">
        <v>44258</v>
      </c>
      <c r="E146" s="94" t="s">
        <v>8757</v>
      </c>
      <c r="I146" s="93">
        <v>1.47</v>
      </c>
      <c r="K146" s="93">
        <v>61944.9</v>
      </c>
    </row>
    <row r="147" spans="3:11" x14ac:dyDescent="0.2">
      <c r="C147" s="96" t="s">
        <v>8756</v>
      </c>
      <c r="D147" s="95">
        <v>44258</v>
      </c>
      <c r="E147" s="94" t="s">
        <v>8755</v>
      </c>
      <c r="I147" s="93">
        <v>6.9</v>
      </c>
      <c r="K147" s="93">
        <v>61951.8</v>
      </c>
    </row>
    <row r="148" spans="3:11" x14ac:dyDescent="0.2">
      <c r="C148" s="96" t="s">
        <v>8754</v>
      </c>
      <c r="D148" s="95">
        <v>44258</v>
      </c>
      <c r="E148" s="94" t="s">
        <v>8753</v>
      </c>
      <c r="I148" s="93">
        <v>13.31</v>
      </c>
      <c r="K148" s="93">
        <v>61965.11</v>
      </c>
    </row>
    <row r="149" spans="3:11" x14ac:dyDescent="0.2">
      <c r="C149" s="96" t="s">
        <v>8752</v>
      </c>
      <c r="D149" s="95">
        <v>44258</v>
      </c>
      <c r="E149" s="94" t="s">
        <v>8751</v>
      </c>
      <c r="I149" s="93">
        <v>4.1900000000000004</v>
      </c>
      <c r="K149" s="93">
        <v>61969.3</v>
      </c>
    </row>
    <row r="150" spans="3:11" x14ac:dyDescent="0.2">
      <c r="C150" s="96" t="s">
        <v>8750</v>
      </c>
      <c r="D150" s="95">
        <v>44258</v>
      </c>
      <c r="E150" s="94" t="s">
        <v>8749</v>
      </c>
      <c r="I150" s="93">
        <v>6.25</v>
      </c>
      <c r="K150" s="93">
        <v>61975.55</v>
      </c>
    </row>
    <row r="151" spans="3:11" x14ac:dyDescent="0.2">
      <c r="C151" s="96" t="s">
        <v>8748</v>
      </c>
      <c r="D151" s="95">
        <v>44258</v>
      </c>
      <c r="E151" s="94" t="s">
        <v>8747</v>
      </c>
      <c r="I151" s="93">
        <v>13.29</v>
      </c>
      <c r="K151" s="93">
        <v>61988.84</v>
      </c>
    </row>
    <row r="152" spans="3:11" x14ac:dyDescent="0.2">
      <c r="C152" s="96" t="s">
        <v>8746</v>
      </c>
      <c r="D152" s="95">
        <v>44258</v>
      </c>
      <c r="E152" s="94" t="s">
        <v>8745</v>
      </c>
      <c r="I152" s="93">
        <v>15.44</v>
      </c>
      <c r="K152" s="93">
        <v>62004.28</v>
      </c>
    </row>
    <row r="153" spans="3:11" x14ac:dyDescent="0.2">
      <c r="C153" s="96" t="s">
        <v>8744</v>
      </c>
      <c r="D153" s="95">
        <v>44258</v>
      </c>
      <c r="E153" s="94" t="s">
        <v>8743</v>
      </c>
      <c r="I153" s="93">
        <v>1.97</v>
      </c>
      <c r="K153" s="93">
        <v>62006.25</v>
      </c>
    </row>
    <row r="154" spans="3:11" x14ac:dyDescent="0.2">
      <c r="C154" s="96" t="s">
        <v>8742</v>
      </c>
      <c r="D154" s="95">
        <v>44258</v>
      </c>
      <c r="E154" s="94" t="s">
        <v>8741</v>
      </c>
      <c r="I154" s="93">
        <v>6.93</v>
      </c>
      <c r="K154" s="93">
        <v>62013.18</v>
      </c>
    </row>
    <row r="155" spans="3:11" x14ac:dyDescent="0.2">
      <c r="C155" s="96" t="s">
        <v>8740</v>
      </c>
      <c r="D155" s="95">
        <v>44258</v>
      </c>
      <c r="E155" s="94" t="s">
        <v>8739</v>
      </c>
      <c r="I155" s="93">
        <v>5.51</v>
      </c>
      <c r="K155" s="93">
        <v>62018.69</v>
      </c>
    </row>
    <row r="156" spans="3:11" x14ac:dyDescent="0.2">
      <c r="C156" s="96" t="s">
        <v>8738</v>
      </c>
      <c r="D156" s="95">
        <v>44258</v>
      </c>
      <c r="E156" s="94" t="s">
        <v>8737</v>
      </c>
      <c r="I156" s="93">
        <v>12.86</v>
      </c>
      <c r="K156" s="93">
        <v>62031.55</v>
      </c>
    </row>
    <row r="157" spans="3:11" x14ac:dyDescent="0.2">
      <c r="C157" s="96" t="s">
        <v>8736</v>
      </c>
      <c r="D157" s="95">
        <v>44258</v>
      </c>
      <c r="E157" s="94" t="s">
        <v>8735</v>
      </c>
      <c r="I157" s="93">
        <v>2.95</v>
      </c>
      <c r="K157" s="93">
        <v>62034.5</v>
      </c>
    </row>
    <row r="158" spans="3:11" x14ac:dyDescent="0.2">
      <c r="C158" s="96" t="s">
        <v>8734</v>
      </c>
      <c r="D158" s="95">
        <v>44258</v>
      </c>
      <c r="E158" s="94" t="s">
        <v>8733</v>
      </c>
      <c r="I158" s="93">
        <v>18.79</v>
      </c>
      <c r="K158" s="93">
        <v>62053.29</v>
      </c>
    </row>
    <row r="159" spans="3:11" x14ac:dyDescent="0.2">
      <c r="C159" s="96" t="s">
        <v>8732</v>
      </c>
      <c r="D159" s="95">
        <v>44258</v>
      </c>
      <c r="E159" s="94" t="s">
        <v>8731</v>
      </c>
      <c r="I159" s="93">
        <v>29.14</v>
      </c>
      <c r="K159" s="93">
        <v>62082.43</v>
      </c>
    </row>
    <row r="160" spans="3:11" x14ac:dyDescent="0.2">
      <c r="C160" s="96" t="s">
        <v>8730</v>
      </c>
      <c r="D160" s="95">
        <v>44258</v>
      </c>
      <c r="E160" s="94" t="s">
        <v>8729</v>
      </c>
      <c r="I160" s="93">
        <v>6.94</v>
      </c>
      <c r="K160" s="93">
        <v>62089.37</v>
      </c>
    </row>
    <row r="161" spans="3:11" x14ac:dyDescent="0.2">
      <c r="C161" s="96" t="s">
        <v>8728</v>
      </c>
      <c r="D161" s="95">
        <v>44258</v>
      </c>
      <c r="E161" s="94" t="s">
        <v>8727</v>
      </c>
      <c r="I161" s="93">
        <v>20.190000000000001</v>
      </c>
      <c r="K161" s="93">
        <v>62109.56</v>
      </c>
    </row>
    <row r="162" spans="3:11" x14ac:dyDescent="0.2">
      <c r="C162" s="96" t="s">
        <v>8726</v>
      </c>
      <c r="D162" s="95">
        <v>44258</v>
      </c>
      <c r="E162" s="94" t="s">
        <v>8725</v>
      </c>
      <c r="I162" s="93">
        <v>9.1999999999999993</v>
      </c>
      <c r="K162" s="93">
        <v>62118.76</v>
      </c>
    </row>
    <row r="163" spans="3:11" x14ac:dyDescent="0.2">
      <c r="C163" s="96" t="s">
        <v>8724</v>
      </c>
      <c r="D163" s="95">
        <v>44258</v>
      </c>
      <c r="E163" s="94" t="s">
        <v>8723</v>
      </c>
      <c r="I163" s="93">
        <v>7.28</v>
      </c>
      <c r="K163" s="93">
        <v>62126.04</v>
      </c>
    </row>
    <row r="164" spans="3:11" x14ac:dyDescent="0.2">
      <c r="C164" s="96" t="s">
        <v>8722</v>
      </c>
      <c r="D164" s="95">
        <v>44258</v>
      </c>
      <c r="E164" s="94" t="s">
        <v>8721</v>
      </c>
      <c r="I164" s="93">
        <v>6.94</v>
      </c>
      <c r="K164" s="93">
        <v>62132.98</v>
      </c>
    </row>
    <row r="165" spans="3:11" x14ac:dyDescent="0.2">
      <c r="C165" s="96" t="s">
        <v>8720</v>
      </c>
      <c r="D165" s="95">
        <v>44258</v>
      </c>
      <c r="E165" s="94" t="s">
        <v>8719</v>
      </c>
      <c r="I165" s="93">
        <v>2.2400000000000002</v>
      </c>
      <c r="K165" s="93">
        <v>62135.22</v>
      </c>
    </row>
    <row r="166" spans="3:11" x14ac:dyDescent="0.2">
      <c r="C166" s="96" t="s">
        <v>8718</v>
      </c>
      <c r="D166" s="95">
        <v>44258</v>
      </c>
      <c r="E166" s="94" t="s">
        <v>8717</v>
      </c>
      <c r="I166" s="93">
        <v>9.6999999999999993</v>
      </c>
      <c r="K166" s="93">
        <v>62144.92</v>
      </c>
    </row>
    <row r="167" spans="3:11" x14ac:dyDescent="0.2">
      <c r="C167" s="96" t="s">
        <v>8716</v>
      </c>
      <c r="D167" s="95">
        <v>44258</v>
      </c>
      <c r="E167" s="94" t="s">
        <v>8715</v>
      </c>
      <c r="I167" s="93">
        <v>3.79</v>
      </c>
      <c r="K167" s="93">
        <v>62148.71</v>
      </c>
    </row>
    <row r="168" spans="3:11" x14ac:dyDescent="0.2">
      <c r="C168" s="96" t="s">
        <v>8714</v>
      </c>
      <c r="D168" s="95">
        <v>44258</v>
      </c>
      <c r="E168" s="94" t="s">
        <v>8713</v>
      </c>
      <c r="I168" s="93">
        <v>3.86</v>
      </c>
      <c r="K168" s="93">
        <v>62152.57</v>
      </c>
    </row>
    <row r="169" spans="3:11" x14ac:dyDescent="0.2">
      <c r="C169" s="96" t="s">
        <v>8712</v>
      </c>
      <c r="D169" s="95">
        <v>44258</v>
      </c>
      <c r="E169" s="94" t="s">
        <v>8711</v>
      </c>
      <c r="I169" s="93">
        <v>1.74</v>
      </c>
      <c r="K169" s="93">
        <v>62154.31</v>
      </c>
    </row>
    <row r="170" spans="3:11" x14ac:dyDescent="0.2">
      <c r="C170" s="96" t="s">
        <v>8710</v>
      </c>
      <c r="D170" s="95">
        <v>44258</v>
      </c>
      <c r="E170" s="94" t="s">
        <v>8709</v>
      </c>
      <c r="I170" s="93">
        <v>7.87</v>
      </c>
      <c r="K170" s="93">
        <v>62162.18</v>
      </c>
    </row>
    <row r="171" spans="3:11" x14ac:dyDescent="0.2">
      <c r="C171" s="96" t="s">
        <v>8708</v>
      </c>
      <c r="D171" s="95">
        <v>44258</v>
      </c>
      <c r="E171" s="94" t="s">
        <v>8707</v>
      </c>
      <c r="I171" s="93">
        <v>1.68</v>
      </c>
      <c r="K171" s="93">
        <v>62163.86</v>
      </c>
    </row>
    <row r="172" spans="3:11" x14ac:dyDescent="0.2">
      <c r="C172" s="96" t="s">
        <v>8706</v>
      </c>
      <c r="D172" s="95">
        <v>44258</v>
      </c>
      <c r="E172" s="94" t="s">
        <v>8705</v>
      </c>
      <c r="I172" s="93">
        <v>15</v>
      </c>
      <c r="K172" s="93">
        <v>62178.86</v>
      </c>
    </row>
    <row r="173" spans="3:11" x14ac:dyDescent="0.2">
      <c r="C173" s="96" t="s">
        <v>8704</v>
      </c>
      <c r="D173" s="95">
        <v>44258</v>
      </c>
      <c r="E173" s="94" t="s">
        <v>8703</v>
      </c>
      <c r="I173" s="93">
        <v>4.1900000000000004</v>
      </c>
      <c r="K173" s="93">
        <v>62183.05</v>
      </c>
    </row>
    <row r="174" spans="3:11" x14ac:dyDescent="0.2">
      <c r="C174" s="96" t="s">
        <v>8702</v>
      </c>
      <c r="D174" s="95">
        <v>44258</v>
      </c>
      <c r="E174" s="94" t="s">
        <v>8701</v>
      </c>
      <c r="I174" s="93">
        <v>2.33</v>
      </c>
      <c r="K174" s="93">
        <v>62185.38</v>
      </c>
    </row>
    <row r="175" spans="3:11" x14ac:dyDescent="0.2">
      <c r="C175" s="96" t="s">
        <v>8700</v>
      </c>
      <c r="D175" s="95">
        <v>44258</v>
      </c>
      <c r="E175" s="94" t="s">
        <v>8699</v>
      </c>
      <c r="I175" s="93">
        <v>3.4</v>
      </c>
      <c r="K175" s="93">
        <v>62188.78</v>
      </c>
    </row>
    <row r="176" spans="3:11" x14ac:dyDescent="0.2">
      <c r="C176" s="96" t="s">
        <v>8698</v>
      </c>
      <c r="D176" s="95">
        <v>44258</v>
      </c>
      <c r="E176" s="94" t="s">
        <v>8697</v>
      </c>
      <c r="I176" s="93">
        <v>5.32</v>
      </c>
      <c r="K176" s="93">
        <v>62194.1</v>
      </c>
    </row>
    <row r="177" spans="3:11" x14ac:dyDescent="0.2">
      <c r="C177" s="96" t="s">
        <v>8696</v>
      </c>
      <c r="D177" s="95">
        <v>44258</v>
      </c>
      <c r="E177" s="94" t="s">
        <v>8695</v>
      </c>
      <c r="I177" s="93">
        <v>13.68</v>
      </c>
      <c r="K177" s="93">
        <v>62207.78</v>
      </c>
    </row>
    <row r="178" spans="3:11" x14ac:dyDescent="0.2">
      <c r="C178" s="96" t="s">
        <v>8694</v>
      </c>
      <c r="D178" s="95">
        <v>44258</v>
      </c>
      <c r="E178" s="94" t="s">
        <v>8693</v>
      </c>
      <c r="I178" s="93">
        <v>23.64</v>
      </c>
      <c r="K178" s="93">
        <v>62231.42</v>
      </c>
    </row>
    <row r="179" spans="3:11" x14ac:dyDescent="0.2">
      <c r="C179" s="96" t="s">
        <v>8692</v>
      </c>
      <c r="D179" s="95">
        <v>44258</v>
      </c>
      <c r="E179" s="94" t="s">
        <v>8691</v>
      </c>
      <c r="I179" s="93">
        <v>1.76</v>
      </c>
      <c r="K179" s="93">
        <v>62233.18</v>
      </c>
    </row>
    <row r="180" spans="3:11" x14ac:dyDescent="0.2">
      <c r="C180" s="96" t="s">
        <v>8690</v>
      </c>
      <c r="D180" s="95">
        <v>44258</v>
      </c>
      <c r="E180" s="94" t="s">
        <v>8689</v>
      </c>
      <c r="I180" s="93">
        <v>13.28</v>
      </c>
      <c r="K180" s="93">
        <v>62246.46</v>
      </c>
    </row>
    <row r="181" spans="3:11" x14ac:dyDescent="0.2">
      <c r="C181" s="96" t="s">
        <v>8688</v>
      </c>
      <c r="D181" s="95">
        <v>44258</v>
      </c>
      <c r="E181" s="94" t="s">
        <v>8687</v>
      </c>
      <c r="I181" s="93">
        <v>4.28</v>
      </c>
      <c r="K181" s="93">
        <v>62250.74</v>
      </c>
    </row>
    <row r="182" spans="3:11" x14ac:dyDescent="0.2">
      <c r="C182" s="96" t="s">
        <v>8686</v>
      </c>
      <c r="D182" s="95">
        <v>44258</v>
      </c>
      <c r="E182" s="94" t="s">
        <v>8685</v>
      </c>
      <c r="I182" s="93">
        <v>3.89</v>
      </c>
      <c r="K182" s="93">
        <v>62254.63</v>
      </c>
    </row>
    <row r="183" spans="3:11" x14ac:dyDescent="0.2">
      <c r="C183" s="96" t="s">
        <v>8684</v>
      </c>
      <c r="D183" s="95">
        <v>44258</v>
      </c>
      <c r="E183" s="94" t="s">
        <v>8683</v>
      </c>
      <c r="I183" s="93">
        <v>7.19</v>
      </c>
      <c r="K183" s="93">
        <v>62261.82</v>
      </c>
    </row>
    <row r="184" spans="3:11" x14ac:dyDescent="0.2">
      <c r="C184" s="96" t="s">
        <v>8682</v>
      </c>
      <c r="D184" s="95">
        <v>44258</v>
      </c>
      <c r="E184" s="94" t="s">
        <v>8681</v>
      </c>
      <c r="I184" s="93">
        <v>39.6</v>
      </c>
      <c r="K184" s="93">
        <v>62301.42</v>
      </c>
    </row>
    <row r="185" spans="3:11" x14ac:dyDescent="0.2">
      <c r="C185" s="96" t="s">
        <v>8680</v>
      </c>
      <c r="D185" s="95">
        <v>44258</v>
      </c>
      <c r="E185" s="94" t="s">
        <v>8679</v>
      </c>
      <c r="I185" s="93">
        <v>5.03</v>
      </c>
      <c r="K185" s="93">
        <v>62306.45</v>
      </c>
    </row>
    <row r="186" spans="3:11" x14ac:dyDescent="0.2">
      <c r="C186" s="96" t="s">
        <v>8678</v>
      </c>
      <c r="D186" s="95">
        <v>44258</v>
      </c>
      <c r="E186" s="94" t="s">
        <v>8677</v>
      </c>
      <c r="I186" s="93">
        <v>8.3800000000000008</v>
      </c>
      <c r="K186" s="93">
        <v>62314.83</v>
      </c>
    </row>
    <row r="187" spans="3:11" x14ac:dyDescent="0.2">
      <c r="C187" s="96" t="s">
        <v>8676</v>
      </c>
      <c r="D187" s="95">
        <v>44258</v>
      </c>
      <c r="E187" s="94" t="s">
        <v>8675</v>
      </c>
      <c r="I187" s="93">
        <v>1.68</v>
      </c>
      <c r="K187" s="93">
        <v>62316.51</v>
      </c>
    </row>
    <row r="188" spans="3:11" x14ac:dyDescent="0.2">
      <c r="C188" s="96" t="s">
        <v>8674</v>
      </c>
      <c r="D188" s="95">
        <v>44258</v>
      </c>
      <c r="E188" s="94" t="s">
        <v>8673</v>
      </c>
      <c r="I188" s="93">
        <v>5.04</v>
      </c>
      <c r="K188" s="93">
        <v>62321.55</v>
      </c>
    </row>
    <row r="189" spans="3:11" x14ac:dyDescent="0.2">
      <c r="C189" s="96" t="s">
        <v>8672</v>
      </c>
      <c r="D189" s="95">
        <v>44258</v>
      </c>
      <c r="E189" s="94" t="s">
        <v>8671</v>
      </c>
      <c r="I189" s="93">
        <v>3.88</v>
      </c>
      <c r="K189" s="93">
        <v>62325.43</v>
      </c>
    </row>
    <row r="190" spans="3:11" x14ac:dyDescent="0.2">
      <c r="C190" s="96" t="s">
        <v>8670</v>
      </c>
      <c r="D190" s="95">
        <v>44259</v>
      </c>
      <c r="E190" s="94" t="s">
        <v>8669</v>
      </c>
      <c r="I190" s="93">
        <v>17.850000000000001</v>
      </c>
      <c r="K190" s="93">
        <v>62343.28</v>
      </c>
    </row>
    <row r="191" spans="3:11" x14ac:dyDescent="0.2">
      <c r="C191" s="96" t="s">
        <v>8668</v>
      </c>
      <c r="D191" s="95">
        <v>44259</v>
      </c>
      <c r="E191" s="94" t="s">
        <v>8667</v>
      </c>
      <c r="I191" s="93">
        <v>10.48</v>
      </c>
      <c r="K191" s="93">
        <v>62353.760000000002</v>
      </c>
    </row>
    <row r="192" spans="3:11" x14ac:dyDescent="0.2">
      <c r="C192" s="96" t="s">
        <v>8666</v>
      </c>
      <c r="D192" s="95">
        <v>44259</v>
      </c>
      <c r="E192" s="94" t="s">
        <v>8665</v>
      </c>
      <c r="I192" s="93">
        <v>15.84</v>
      </c>
      <c r="K192" s="93">
        <v>62369.599999999999</v>
      </c>
    </row>
    <row r="193" spans="3:11" x14ac:dyDescent="0.2">
      <c r="C193" s="96" t="s">
        <v>8664</v>
      </c>
      <c r="D193" s="95">
        <v>44259</v>
      </c>
      <c r="E193" s="94" t="s">
        <v>8663</v>
      </c>
      <c r="I193" s="93">
        <v>1.68</v>
      </c>
      <c r="K193" s="93">
        <v>62371.28</v>
      </c>
    </row>
    <row r="194" spans="3:11" x14ac:dyDescent="0.2">
      <c r="C194" s="96" t="s">
        <v>8662</v>
      </c>
      <c r="D194" s="95">
        <v>44259</v>
      </c>
      <c r="E194" s="94" t="s">
        <v>8661</v>
      </c>
      <c r="I194" s="93">
        <v>10.7</v>
      </c>
      <c r="K194" s="93">
        <v>62381.98</v>
      </c>
    </row>
    <row r="195" spans="3:11" x14ac:dyDescent="0.2">
      <c r="C195" s="96" t="s">
        <v>8660</v>
      </c>
      <c r="D195" s="95">
        <v>44259</v>
      </c>
      <c r="E195" s="94" t="s">
        <v>8659</v>
      </c>
      <c r="I195" s="93">
        <v>7.78</v>
      </c>
      <c r="K195" s="93">
        <v>62389.760000000002</v>
      </c>
    </row>
    <row r="196" spans="3:11" x14ac:dyDescent="0.2">
      <c r="C196" s="96" t="s">
        <v>8658</v>
      </c>
      <c r="D196" s="95">
        <v>44259</v>
      </c>
      <c r="E196" s="94" t="s">
        <v>8657</v>
      </c>
      <c r="I196" s="93">
        <v>5.91</v>
      </c>
      <c r="K196" s="93">
        <v>62395.67</v>
      </c>
    </row>
    <row r="197" spans="3:11" x14ac:dyDescent="0.2">
      <c r="C197" s="96" t="s">
        <v>8656</v>
      </c>
      <c r="D197" s="95">
        <v>44259</v>
      </c>
      <c r="E197" s="94" t="s">
        <v>8655</v>
      </c>
      <c r="I197" s="93">
        <v>14.1</v>
      </c>
      <c r="K197" s="93">
        <v>62409.77</v>
      </c>
    </row>
    <row r="198" spans="3:11" x14ac:dyDescent="0.2">
      <c r="C198" s="96" t="s">
        <v>8654</v>
      </c>
      <c r="D198" s="95">
        <v>44259</v>
      </c>
      <c r="E198" s="94" t="s">
        <v>8653</v>
      </c>
      <c r="I198" s="93">
        <v>12.06</v>
      </c>
      <c r="K198" s="93">
        <v>62421.83</v>
      </c>
    </row>
    <row r="199" spans="3:11" x14ac:dyDescent="0.2">
      <c r="C199" s="96" t="s">
        <v>8652</v>
      </c>
      <c r="D199" s="95">
        <v>44259</v>
      </c>
      <c r="E199" s="94" t="s">
        <v>8651</v>
      </c>
      <c r="I199" s="93">
        <v>6.44</v>
      </c>
      <c r="K199" s="93">
        <v>62428.27</v>
      </c>
    </row>
    <row r="200" spans="3:11" x14ac:dyDescent="0.2">
      <c r="C200" s="96" t="s">
        <v>8650</v>
      </c>
      <c r="D200" s="95">
        <v>44259</v>
      </c>
      <c r="E200" s="94" t="s">
        <v>8649</v>
      </c>
      <c r="I200" s="93">
        <v>12.48</v>
      </c>
      <c r="K200" s="93">
        <v>62440.75</v>
      </c>
    </row>
    <row r="201" spans="3:11" x14ac:dyDescent="0.2">
      <c r="C201" s="96" t="s">
        <v>8648</v>
      </c>
      <c r="D201" s="95">
        <v>44259</v>
      </c>
      <c r="E201" s="94" t="s">
        <v>8647</v>
      </c>
      <c r="I201" s="93">
        <v>4.47</v>
      </c>
      <c r="K201" s="93">
        <v>62445.22</v>
      </c>
    </row>
    <row r="202" spans="3:11" x14ac:dyDescent="0.2">
      <c r="C202" s="96" t="s">
        <v>8646</v>
      </c>
      <c r="D202" s="95">
        <v>44259</v>
      </c>
      <c r="E202" s="94" t="s">
        <v>8645</v>
      </c>
      <c r="I202" s="93">
        <v>10.48</v>
      </c>
      <c r="K202" s="93">
        <v>62455.7</v>
      </c>
    </row>
    <row r="203" spans="3:11" x14ac:dyDescent="0.2">
      <c r="C203" s="96" t="s">
        <v>8644</v>
      </c>
      <c r="D203" s="95">
        <v>44259</v>
      </c>
      <c r="E203" s="94" t="s">
        <v>8643</v>
      </c>
      <c r="I203" s="93">
        <v>2.41</v>
      </c>
      <c r="K203" s="93">
        <v>62458.11</v>
      </c>
    </row>
    <row r="204" spans="3:11" x14ac:dyDescent="0.2">
      <c r="C204" s="96" t="s">
        <v>8642</v>
      </c>
      <c r="D204" s="95">
        <v>44259</v>
      </c>
      <c r="E204" s="94" t="s">
        <v>8641</v>
      </c>
      <c r="I204" s="93">
        <v>61.2</v>
      </c>
      <c r="K204" s="93">
        <v>62519.31</v>
      </c>
    </row>
    <row r="205" spans="3:11" x14ac:dyDescent="0.2">
      <c r="C205" s="96" t="s">
        <v>8640</v>
      </c>
      <c r="D205" s="95">
        <v>44259</v>
      </c>
      <c r="E205" s="94" t="s">
        <v>8639</v>
      </c>
      <c r="I205" s="93">
        <v>2.68</v>
      </c>
      <c r="K205" s="93">
        <v>62521.99</v>
      </c>
    </row>
    <row r="206" spans="3:11" x14ac:dyDescent="0.2">
      <c r="C206" s="96" t="s">
        <v>8638</v>
      </c>
      <c r="D206" s="95">
        <v>44259</v>
      </c>
      <c r="E206" s="94" t="s">
        <v>8637</v>
      </c>
      <c r="I206" s="93">
        <v>3.53</v>
      </c>
      <c r="K206" s="93">
        <v>62525.52</v>
      </c>
    </row>
    <row r="207" spans="3:11" x14ac:dyDescent="0.2">
      <c r="C207" s="96" t="s">
        <v>8636</v>
      </c>
      <c r="D207" s="95">
        <v>44259</v>
      </c>
      <c r="E207" s="94" t="s">
        <v>8635</v>
      </c>
      <c r="I207" s="93">
        <v>1.69</v>
      </c>
      <c r="K207" s="93">
        <v>62527.21</v>
      </c>
    </row>
    <row r="208" spans="3:11" x14ac:dyDescent="0.2">
      <c r="C208" s="96" t="s">
        <v>8634</v>
      </c>
      <c r="D208" s="95">
        <v>44259</v>
      </c>
      <c r="E208" s="94" t="s">
        <v>8633</v>
      </c>
      <c r="I208" s="93">
        <v>8.3800000000000008</v>
      </c>
      <c r="K208" s="93">
        <v>62535.59</v>
      </c>
    </row>
    <row r="209" spans="3:11" x14ac:dyDescent="0.2">
      <c r="C209" s="96" t="s">
        <v>8632</v>
      </c>
      <c r="D209" s="95">
        <v>44259</v>
      </c>
      <c r="E209" s="94" t="s">
        <v>8631</v>
      </c>
      <c r="I209" s="93">
        <v>32.450000000000003</v>
      </c>
      <c r="K209" s="93">
        <v>62568.04</v>
      </c>
    </row>
    <row r="210" spans="3:11" x14ac:dyDescent="0.2">
      <c r="C210" s="96" t="s">
        <v>8630</v>
      </c>
      <c r="D210" s="95">
        <v>44259</v>
      </c>
      <c r="E210" s="94" t="s">
        <v>8629</v>
      </c>
      <c r="I210" s="93">
        <v>8.11</v>
      </c>
      <c r="K210" s="93">
        <v>62576.15</v>
      </c>
    </row>
    <row r="211" spans="3:11" x14ac:dyDescent="0.2">
      <c r="C211" s="96" t="s">
        <v>8628</v>
      </c>
      <c r="D211" s="95">
        <v>44259</v>
      </c>
      <c r="E211" s="94" t="s">
        <v>8627</v>
      </c>
      <c r="I211" s="93">
        <v>3.36</v>
      </c>
      <c r="K211" s="93">
        <v>62579.51</v>
      </c>
    </row>
    <row r="212" spans="3:11" x14ac:dyDescent="0.2">
      <c r="C212" s="96" t="s">
        <v>8626</v>
      </c>
      <c r="D212" s="95">
        <v>44259</v>
      </c>
      <c r="E212" s="94" t="s">
        <v>8625</v>
      </c>
      <c r="I212" s="93">
        <v>4.74</v>
      </c>
      <c r="K212" s="93">
        <v>62584.25</v>
      </c>
    </row>
    <row r="213" spans="3:11" x14ac:dyDescent="0.2">
      <c r="C213" s="96" t="s">
        <v>8624</v>
      </c>
      <c r="D213" s="95">
        <v>44259</v>
      </c>
      <c r="E213" s="94" t="s">
        <v>8623</v>
      </c>
      <c r="I213" s="93">
        <v>2.72</v>
      </c>
      <c r="K213" s="93">
        <v>62586.97</v>
      </c>
    </row>
    <row r="214" spans="3:11" x14ac:dyDescent="0.2">
      <c r="C214" s="96" t="s">
        <v>8622</v>
      </c>
      <c r="D214" s="95">
        <v>44259</v>
      </c>
      <c r="E214" s="94" t="s">
        <v>8621</v>
      </c>
      <c r="I214" s="93">
        <v>9.06</v>
      </c>
      <c r="K214" s="93">
        <v>62596.03</v>
      </c>
    </row>
    <row r="215" spans="3:11" x14ac:dyDescent="0.2">
      <c r="C215" s="96" t="s">
        <v>8620</v>
      </c>
      <c r="D215" s="95">
        <v>44259</v>
      </c>
      <c r="E215" s="94" t="s">
        <v>8619</v>
      </c>
      <c r="I215" s="93">
        <v>6.23</v>
      </c>
      <c r="K215" s="93">
        <v>62602.26</v>
      </c>
    </row>
    <row r="216" spans="3:11" x14ac:dyDescent="0.2">
      <c r="C216" s="96" t="s">
        <v>8618</v>
      </c>
      <c r="D216" s="95">
        <v>44259</v>
      </c>
      <c r="E216" s="94" t="s">
        <v>8617</v>
      </c>
      <c r="I216" s="93">
        <v>3.12</v>
      </c>
      <c r="K216" s="93">
        <v>62605.38</v>
      </c>
    </row>
    <row r="217" spans="3:11" x14ac:dyDescent="0.2">
      <c r="C217" s="96" t="s">
        <v>8616</v>
      </c>
      <c r="D217" s="95">
        <v>44259</v>
      </c>
      <c r="E217" s="94" t="s">
        <v>8615</v>
      </c>
      <c r="I217" s="93">
        <v>3.36</v>
      </c>
      <c r="K217" s="93">
        <v>62608.74</v>
      </c>
    </row>
    <row r="218" spans="3:11" x14ac:dyDescent="0.2">
      <c r="C218" s="96" t="s">
        <v>8614</v>
      </c>
      <c r="D218" s="95">
        <v>44259</v>
      </c>
      <c r="E218" s="94" t="s">
        <v>8613</v>
      </c>
      <c r="I218" s="93">
        <v>9.8000000000000007</v>
      </c>
      <c r="K218" s="93">
        <v>62618.54</v>
      </c>
    </row>
    <row r="219" spans="3:11" x14ac:dyDescent="0.2">
      <c r="C219" s="96" t="s">
        <v>8612</v>
      </c>
      <c r="D219" s="95">
        <v>44259</v>
      </c>
      <c r="E219" s="94" t="s">
        <v>8611</v>
      </c>
      <c r="I219" s="93">
        <v>3.62</v>
      </c>
      <c r="K219" s="93">
        <v>62622.16</v>
      </c>
    </row>
    <row r="220" spans="3:11" x14ac:dyDescent="0.2">
      <c r="C220" s="96" t="s">
        <v>8610</v>
      </c>
      <c r="D220" s="95">
        <v>44259</v>
      </c>
      <c r="E220" s="94" t="s">
        <v>8609</v>
      </c>
      <c r="I220" s="93">
        <v>4.3099999999999996</v>
      </c>
      <c r="K220" s="93">
        <v>62626.47</v>
      </c>
    </row>
    <row r="221" spans="3:11" x14ac:dyDescent="0.2">
      <c r="C221" s="96" t="s">
        <v>8608</v>
      </c>
      <c r="D221" s="95">
        <v>44259</v>
      </c>
      <c r="E221" s="94" t="s">
        <v>8607</v>
      </c>
      <c r="I221" s="93">
        <v>11.08</v>
      </c>
      <c r="K221" s="93">
        <v>62637.55</v>
      </c>
    </row>
    <row r="222" spans="3:11" x14ac:dyDescent="0.2">
      <c r="C222" s="96" t="s">
        <v>8606</v>
      </c>
      <c r="D222" s="95">
        <v>44259</v>
      </c>
      <c r="E222" s="94" t="s">
        <v>8605</v>
      </c>
      <c r="I222" s="93">
        <v>1.8</v>
      </c>
      <c r="K222" s="93">
        <v>62639.35</v>
      </c>
    </row>
    <row r="223" spans="3:11" x14ac:dyDescent="0.2">
      <c r="C223" s="96" t="s">
        <v>8604</v>
      </c>
      <c r="D223" s="95">
        <v>44259</v>
      </c>
      <c r="E223" s="94" t="s">
        <v>8603</v>
      </c>
      <c r="I223" s="93">
        <v>2.83</v>
      </c>
      <c r="K223" s="93">
        <v>62642.18</v>
      </c>
    </row>
    <row r="224" spans="3:11" x14ac:dyDescent="0.2">
      <c r="C224" s="96" t="s">
        <v>8602</v>
      </c>
      <c r="D224" s="95">
        <v>44259</v>
      </c>
      <c r="E224" s="94" t="s">
        <v>8601</v>
      </c>
      <c r="I224" s="93">
        <v>18.03</v>
      </c>
      <c r="K224" s="93">
        <v>62660.21</v>
      </c>
    </row>
    <row r="225" spans="3:11" x14ac:dyDescent="0.2">
      <c r="C225" s="96" t="s">
        <v>8600</v>
      </c>
      <c r="D225" s="95">
        <v>44259</v>
      </c>
      <c r="E225" s="94" t="s">
        <v>8599</v>
      </c>
      <c r="I225" s="93">
        <v>0.96</v>
      </c>
      <c r="K225" s="93">
        <v>62661.17</v>
      </c>
    </row>
    <row r="226" spans="3:11" x14ac:dyDescent="0.2">
      <c r="C226" s="96" t="s">
        <v>8598</v>
      </c>
      <c r="D226" s="95">
        <v>44259</v>
      </c>
      <c r="E226" s="94" t="s">
        <v>8597</v>
      </c>
      <c r="I226" s="93">
        <v>3.63</v>
      </c>
      <c r="K226" s="93">
        <v>62664.800000000003</v>
      </c>
    </row>
    <row r="227" spans="3:11" x14ac:dyDescent="0.2">
      <c r="C227" s="96" t="s">
        <v>8596</v>
      </c>
      <c r="D227" s="95">
        <v>44259</v>
      </c>
      <c r="E227" s="94" t="s">
        <v>8595</v>
      </c>
      <c r="I227" s="93">
        <v>3.65</v>
      </c>
      <c r="K227" s="93">
        <v>62668.45</v>
      </c>
    </row>
    <row r="228" spans="3:11" x14ac:dyDescent="0.2">
      <c r="C228" s="96" t="s">
        <v>8594</v>
      </c>
      <c r="D228" s="95">
        <v>44259</v>
      </c>
      <c r="E228" s="94" t="s">
        <v>8593</v>
      </c>
      <c r="I228" s="93">
        <v>2963.32</v>
      </c>
      <c r="K228" s="93">
        <v>65631.77</v>
      </c>
    </row>
    <row r="229" spans="3:11" x14ac:dyDescent="0.2">
      <c r="C229" s="96" t="s">
        <v>8592</v>
      </c>
      <c r="D229" s="95">
        <v>44259</v>
      </c>
      <c r="E229" s="94" t="s">
        <v>8591</v>
      </c>
      <c r="I229" s="93">
        <v>6.45</v>
      </c>
      <c r="K229" s="93">
        <v>65638.22</v>
      </c>
    </row>
    <row r="230" spans="3:11" x14ac:dyDescent="0.2">
      <c r="C230" s="96" t="s">
        <v>1522</v>
      </c>
      <c r="D230" s="95">
        <v>44259</v>
      </c>
      <c r="E230" s="94" t="s">
        <v>8590</v>
      </c>
      <c r="I230" s="93">
        <v>582.63</v>
      </c>
      <c r="K230" s="93">
        <v>66220.850000000006</v>
      </c>
    </row>
    <row r="231" spans="3:11" x14ac:dyDescent="0.2">
      <c r="C231" s="96" t="s">
        <v>7205</v>
      </c>
      <c r="D231" s="95">
        <v>44259</v>
      </c>
      <c r="E231" s="94" t="s">
        <v>8589</v>
      </c>
      <c r="I231" s="93">
        <v>89.66</v>
      </c>
      <c r="K231" s="93">
        <v>66310.509999999995</v>
      </c>
    </row>
    <row r="232" spans="3:11" x14ac:dyDescent="0.2">
      <c r="C232" s="96" t="s">
        <v>8588</v>
      </c>
      <c r="D232" s="95">
        <v>44260</v>
      </c>
      <c r="E232" s="94" t="s">
        <v>8587</v>
      </c>
      <c r="I232" s="93">
        <v>2.2400000000000002</v>
      </c>
      <c r="K232" s="93">
        <v>66312.75</v>
      </c>
    </row>
    <row r="233" spans="3:11" x14ac:dyDescent="0.2">
      <c r="C233" s="96" t="s">
        <v>8586</v>
      </c>
      <c r="D233" s="95">
        <v>44260</v>
      </c>
      <c r="E233" s="94" t="s">
        <v>8585</v>
      </c>
      <c r="I233" s="93">
        <v>234.41</v>
      </c>
      <c r="K233" s="93">
        <v>66547.16</v>
      </c>
    </row>
    <row r="234" spans="3:11" x14ac:dyDescent="0.2">
      <c r="C234" s="96" t="s">
        <v>8584</v>
      </c>
      <c r="D234" s="95">
        <v>44260</v>
      </c>
      <c r="E234" s="94" t="s">
        <v>8583</v>
      </c>
      <c r="I234" s="93">
        <v>4.42</v>
      </c>
      <c r="K234" s="93">
        <v>66551.58</v>
      </c>
    </row>
    <row r="235" spans="3:11" x14ac:dyDescent="0.2">
      <c r="C235" s="96" t="s">
        <v>8582</v>
      </c>
      <c r="D235" s="95">
        <v>44260</v>
      </c>
      <c r="E235" s="94" t="s">
        <v>8581</v>
      </c>
      <c r="I235" s="93">
        <v>2.54</v>
      </c>
      <c r="K235" s="93">
        <v>66554.12</v>
      </c>
    </row>
    <row r="236" spans="3:11" x14ac:dyDescent="0.2">
      <c r="C236" s="96" t="s">
        <v>8580</v>
      </c>
      <c r="D236" s="95">
        <v>44260</v>
      </c>
      <c r="E236" s="94" t="s">
        <v>8579</v>
      </c>
      <c r="I236" s="93">
        <v>9.0500000000000007</v>
      </c>
      <c r="K236" s="93">
        <v>66563.17</v>
      </c>
    </row>
    <row r="237" spans="3:11" x14ac:dyDescent="0.2">
      <c r="C237" s="96" t="s">
        <v>8578</v>
      </c>
      <c r="D237" s="95">
        <v>44260</v>
      </c>
      <c r="E237" s="94" t="s">
        <v>8577</v>
      </c>
      <c r="I237" s="93">
        <v>7.49</v>
      </c>
      <c r="K237" s="93">
        <v>66570.66</v>
      </c>
    </row>
    <row r="238" spans="3:11" x14ac:dyDescent="0.2">
      <c r="C238" s="96" t="s">
        <v>8576</v>
      </c>
      <c r="D238" s="95">
        <v>44260</v>
      </c>
      <c r="E238" s="94" t="s">
        <v>8575</v>
      </c>
      <c r="I238" s="93">
        <v>1.68</v>
      </c>
      <c r="K238" s="93">
        <v>66572.34</v>
      </c>
    </row>
    <row r="239" spans="3:11" x14ac:dyDescent="0.2">
      <c r="C239" s="96" t="s">
        <v>8574</v>
      </c>
      <c r="D239" s="95">
        <v>44260</v>
      </c>
      <c r="E239" s="94" t="s">
        <v>8573</v>
      </c>
      <c r="I239" s="93">
        <v>11.41</v>
      </c>
      <c r="K239" s="93">
        <v>66583.75</v>
      </c>
    </row>
    <row r="240" spans="3:11" x14ac:dyDescent="0.2">
      <c r="C240" s="96" t="s">
        <v>8572</v>
      </c>
      <c r="D240" s="95">
        <v>44260</v>
      </c>
      <c r="E240" s="94" t="s">
        <v>8571</v>
      </c>
      <c r="I240" s="93">
        <v>1.7</v>
      </c>
      <c r="K240" s="93">
        <v>66585.45</v>
      </c>
    </row>
    <row r="241" spans="3:11" x14ac:dyDescent="0.2">
      <c r="C241" s="96" t="s">
        <v>8570</v>
      </c>
      <c r="D241" s="95">
        <v>44260</v>
      </c>
      <c r="E241" s="94" t="s">
        <v>8569</v>
      </c>
      <c r="I241" s="93">
        <v>16.760000000000002</v>
      </c>
      <c r="K241" s="93">
        <v>66602.210000000006</v>
      </c>
    </row>
    <row r="242" spans="3:11" x14ac:dyDescent="0.2">
      <c r="C242" s="96" t="s">
        <v>8568</v>
      </c>
      <c r="D242" s="95">
        <v>44260</v>
      </c>
      <c r="E242" s="94" t="s">
        <v>8567</v>
      </c>
      <c r="I242" s="93">
        <v>2.76</v>
      </c>
      <c r="K242" s="93">
        <v>66604.97</v>
      </c>
    </row>
    <row r="243" spans="3:11" x14ac:dyDescent="0.2">
      <c r="C243" s="96" t="s">
        <v>8566</v>
      </c>
      <c r="D243" s="95">
        <v>44260</v>
      </c>
      <c r="E243" s="94" t="s">
        <v>8565</v>
      </c>
      <c r="I243" s="93">
        <v>1.86</v>
      </c>
      <c r="K243" s="93">
        <v>66606.83</v>
      </c>
    </row>
    <row r="244" spans="3:11" x14ac:dyDescent="0.2">
      <c r="C244" s="96" t="s">
        <v>8564</v>
      </c>
      <c r="D244" s="95">
        <v>44260</v>
      </c>
      <c r="E244" s="94" t="s">
        <v>8563</v>
      </c>
      <c r="I244" s="93">
        <v>1.68</v>
      </c>
      <c r="K244" s="93">
        <v>66608.509999999995</v>
      </c>
    </row>
    <row r="245" spans="3:11" x14ac:dyDescent="0.2">
      <c r="C245" s="96" t="s">
        <v>8562</v>
      </c>
      <c r="D245" s="95">
        <v>44260</v>
      </c>
      <c r="E245" s="94" t="s">
        <v>8561</v>
      </c>
      <c r="I245" s="93">
        <v>11.24</v>
      </c>
      <c r="K245" s="93">
        <v>66619.75</v>
      </c>
    </row>
    <row r="246" spans="3:11" x14ac:dyDescent="0.2">
      <c r="C246" s="96" t="s">
        <v>8560</v>
      </c>
      <c r="D246" s="95">
        <v>44260</v>
      </c>
      <c r="E246" s="94" t="s">
        <v>8559</v>
      </c>
      <c r="I246" s="93">
        <v>2.52</v>
      </c>
      <c r="K246" s="93">
        <v>66622.27</v>
      </c>
    </row>
    <row r="247" spans="3:11" x14ac:dyDescent="0.2">
      <c r="C247" s="96" t="s">
        <v>8558</v>
      </c>
      <c r="D247" s="95">
        <v>44260</v>
      </c>
      <c r="E247" s="94" t="s">
        <v>8557</v>
      </c>
      <c r="I247" s="93">
        <v>3.29</v>
      </c>
      <c r="K247" s="93">
        <v>66625.56</v>
      </c>
    </row>
    <row r="248" spans="3:11" x14ac:dyDescent="0.2">
      <c r="C248" s="96" t="s">
        <v>8556</v>
      </c>
      <c r="D248" s="95">
        <v>44260</v>
      </c>
      <c r="E248" s="94" t="s">
        <v>8555</v>
      </c>
      <c r="I248" s="93">
        <v>3.32</v>
      </c>
      <c r="K248" s="93">
        <v>66628.88</v>
      </c>
    </row>
    <row r="249" spans="3:11" x14ac:dyDescent="0.2">
      <c r="C249" s="96" t="s">
        <v>8554</v>
      </c>
      <c r="D249" s="95">
        <v>44260</v>
      </c>
      <c r="E249" s="94" t="s">
        <v>8553</v>
      </c>
      <c r="I249" s="93">
        <v>8.23</v>
      </c>
      <c r="K249" s="93">
        <v>66637.11</v>
      </c>
    </row>
    <row r="250" spans="3:11" x14ac:dyDescent="0.2">
      <c r="C250" s="96" t="s">
        <v>8552</v>
      </c>
      <c r="D250" s="95">
        <v>44260</v>
      </c>
      <c r="E250" s="94" t="s">
        <v>8551</v>
      </c>
      <c r="I250" s="93">
        <v>1.9</v>
      </c>
      <c r="K250" s="93">
        <v>66639.009999999995</v>
      </c>
    </row>
    <row r="251" spans="3:11" x14ac:dyDescent="0.2">
      <c r="C251" s="96" t="s">
        <v>8550</v>
      </c>
      <c r="D251" s="95">
        <v>44260</v>
      </c>
      <c r="E251" s="94" t="s">
        <v>8549</v>
      </c>
      <c r="I251" s="93">
        <v>11.48</v>
      </c>
      <c r="K251" s="93">
        <v>66650.490000000005</v>
      </c>
    </row>
    <row r="252" spans="3:11" x14ac:dyDescent="0.2">
      <c r="C252" s="96" t="s">
        <v>8548</v>
      </c>
      <c r="D252" s="95">
        <v>44260</v>
      </c>
      <c r="E252" s="94" t="s">
        <v>8547</v>
      </c>
      <c r="I252" s="93">
        <v>3.88</v>
      </c>
      <c r="K252" s="93">
        <v>66654.37</v>
      </c>
    </row>
    <row r="253" spans="3:11" x14ac:dyDescent="0.2">
      <c r="C253" s="96" t="s">
        <v>8546</v>
      </c>
      <c r="D253" s="95">
        <v>44260</v>
      </c>
      <c r="E253" s="94" t="s">
        <v>8545</v>
      </c>
      <c r="I253" s="93">
        <v>1.68</v>
      </c>
      <c r="K253" s="93">
        <v>66656.05</v>
      </c>
    </row>
    <row r="254" spans="3:11" x14ac:dyDescent="0.2">
      <c r="C254" s="96" t="s">
        <v>8544</v>
      </c>
      <c r="D254" s="95">
        <v>44260</v>
      </c>
      <c r="E254" s="94" t="s">
        <v>8543</v>
      </c>
      <c r="I254" s="93">
        <v>2.96</v>
      </c>
      <c r="K254" s="93">
        <v>66659.009999999995</v>
      </c>
    </row>
    <row r="255" spans="3:11" x14ac:dyDescent="0.2">
      <c r="C255" s="96" t="s">
        <v>8542</v>
      </c>
      <c r="D255" s="95">
        <v>44260</v>
      </c>
      <c r="E255" s="94" t="s">
        <v>8541</v>
      </c>
      <c r="I255" s="93">
        <v>3.91</v>
      </c>
      <c r="K255" s="93">
        <v>66662.92</v>
      </c>
    </row>
    <row r="256" spans="3:11" x14ac:dyDescent="0.2">
      <c r="C256" s="96" t="s">
        <v>8540</v>
      </c>
      <c r="D256" s="95">
        <v>44260</v>
      </c>
      <c r="E256" s="94" t="s">
        <v>8539</v>
      </c>
      <c r="I256" s="93">
        <v>7.14</v>
      </c>
      <c r="K256" s="93">
        <v>66670.06</v>
      </c>
    </row>
    <row r="257" spans="3:11" x14ac:dyDescent="0.2">
      <c r="C257" s="96" t="s">
        <v>8538</v>
      </c>
      <c r="D257" s="95">
        <v>44260</v>
      </c>
      <c r="E257" s="94" t="s">
        <v>8537</v>
      </c>
      <c r="I257" s="93">
        <v>9.64</v>
      </c>
      <c r="K257" s="93">
        <v>66679.7</v>
      </c>
    </row>
    <row r="258" spans="3:11" x14ac:dyDescent="0.2">
      <c r="C258" s="96" t="s">
        <v>8536</v>
      </c>
      <c r="D258" s="95">
        <v>44260</v>
      </c>
      <c r="E258" s="94" t="s">
        <v>8535</v>
      </c>
      <c r="I258" s="93">
        <v>3.64</v>
      </c>
      <c r="K258" s="93">
        <v>66683.34</v>
      </c>
    </row>
    <row r="259" spans="3:11" x14ac:dyDescent="0.2">
      <c r="C259" s="96" t="s">
        <v>8534</v>
      </c>
      <c r="D259" s="95">
        <v>44260</v>
      </c>
      <c r="E259" s="94" t="s">
        <v>8533</v>
      </c>
      <c r="I259" s="93">
        <v>1.68</v>
      </c>
      <c r="K259" s="93">
        <v>66685.02</v>
      </c>
    </row>
    <row r="260" spans="3:11" x14ac:dyDescent="0.2">
      <c r="C260" s="96" t="s">
        <v>8532</v>
      </c>
      <c r="D260" s="95">
        <v>44260</v>
      </c>
      <c r="E260" s="94" t="s">
        <v>8531</v>
      </c>
      <c r="I260" s="93">
        <v>5.47</v>
      </c>
      <c r="K260" s="93">
        <v>66690.490000000005</v>
      </c>
    </row>
    <row r="261" spans="3:11" x14ac:dyDescent="0.2">
      <c r="C261" s="96" t="s">
        <v>8530</v>
      </c>
      <c r="D261" s="95">
        <v>44260</v>
      </c>
      <c r="E261" s="94" t="s">
        <v>8529</v>
      </c>
      <c r="I261" s="93">
        <v>8.1199999999999992</v>
      </c>
      <c r="K261" s="93">
        <v>66698.61</v>
      </c>
    </row>
    <row r="262" spans="3:11" x14ac:dyDescent="0.2">
      <c r="C262" s="96" t="s">
        <v>8528</v>
      </c>
      <c r="D262" s="95">
        <v>44260</v>
      </c>
      <c r="E262" s="94" t="s">
        <v>8527</v>
      </c>
      <c r="I262" s="93">
        <v>3.92</v>
      </c>
      <c r="K262" s="93">
        <v>66702.53</v>
      </c>
    </row>
    <row r="263" spans="3:11" x14ac:dyDescent="0.2">
      <c r="C263" s="96" t="s">
        <v>8526</v>
      </c>
      <c r="D263" s="95">
        <v>44260</v>
      </c>
      <c r="E263" s="94" t="s">
        <v>8525</v>
      </c>
      <c r="I263" s="93">
        <v>3.46</v>
      </c>
      <c r="K263" s="93">
        <v>66705.990000000005</v>
      </c>
    </row>
    <row r="264" spans="3:11" x14ac:dyDescent="0.2">
      <c r="C264" s="96" t="s">
        <v>8524</v>
      </c>
      <c r="D264" s="95">
        <v>44260</v>
      </c>
      <c r="E264" s="94" t="s">
        <v>8523</v>
      </c>
      <c r="I264" s="93">
        <v>5.9</v>
      </c>
      <c r="K264" s="93">
        <v>66711.89</v>
      </c>
    </row>
    <row r="265" spans="3:11" x14ac:dyDescent="0.2">
      <c r="C265" s="96" t="s">
        <v>8522</v>
      </c>
      <c r="D265" s="95">
        <v>44260</v>
      </c>
      <c r="E265" s="94" t="s">
        <v>8521</v>
      </c>
      <c r="I265" s="93">
        <v>19.04</v>
      </c>
      <c r="K265" s="93">
        <v>66730.929999999993</v>
      </c>
    </row>
    <row r="266" spans="3:11" x14ac:dyDescent="0.2">
      <c r="C266" s="96" t="s">
        <v>8520</v>
      </c>
      <c r="D266" s="95">
        <v>44260</v>
      </c>
      <c r="E266" s="94" t="s">
        <v>8519</v>
      </c>
      <c r="I266" s="93">
        <v>15.3</v>
      </c>
      <c r="K266" s="93">
        <v>66746.23</v>
      </c>
    </row>
    <row r="267" spans="3:11" x14ac:dyDescent="0.2">
      <c r="C267" s="96" t="s">
        <v>8518</v>
      </c>
      <c r="D267" s="95">
        <v>44260</v>
      </c>
      <c r="E267" s="94" t="s">
        <v>8517</v>
      </c>
      <c r="I267" s="93">
        <v>5.24</v>
      </c>
      <c r="K267" s="93">
        <v>66751.47</v>
      </c>
    </row>
    <row r="268" spans="3:11" x14ac:dyDescent="0.2">
      <c r="C268" s="96" t="s">
        <v>8516</v>
      </c>
      <c r="D268" s="95">
        <v>44260</v>
      </c>
      <c r="E268" s="94" t="s">
        <v>8515</v>
      </c>
      <c r="I268" s="93">
        <v>3.88</v>
      </c>
      <c r="K268" s="93">
        <v>66755.350000000006</v>
      </c>
    </row>
    <row r="269" spans="3:11" x14ac:dyDescent="0.2">
      <c r="C269" s="96" t="s">
        <v>8514</v>
      </c>
      <c r="D269" s="95">
        <v>44260</v>
      </c>
      <c r="E269" s="94" t="s">
        <v>8513</v>
      </c>
      <c r="I269" s="93">
        <v>3.04</v>
      </c>
      <c r="K269" s="93">
        <v>66758.39</v>
      </c>
    </row>
    <row r="270" spans="3:11" x14ac:dyDescent="0.2">
      <c r="C270" s="96" t="s">
        <v>8512</v>
      </c>
      <c r="D270" s="95">
        <v>44260</v>
      </c>
      <c r="E270" s="94" t="s">
        <v>8511</v>
      </c>
      <c r="I270" s="93">
        <v>6.74</v>
      </c>
      <c r="K270" s="93">
        <v>66765.13</v>
      </c>
    </row>
    <row r="271" spans="3:11" x14ac:dyDescent="0.2">
      <c r="C271" s="96" t="s">
        <v>8510</v>
      </c>
      <c r="D271" s="95">
        <v>44260</v>
      </c>
      <c r="E271" s="94" t="s">
        <v>8509</v>
      </c>
      <c r="I271" s="93">
        <v>11.87</v>
      </c>
      <c r="K271" s="93">
        <v>66777</v>
      </c>
    </row>
    <row r="272" spans="3:11" x14ac:dyDescent="0.2">
      <c r="C272" s="96" t="s">
        <v>8508</v>
      </c>
      <c r="D272" s="95">
        <v>44260</v>
      </c>
      <c r="E272" s="94" t="s">
        <v>8507</v>
      </c>
      <c r="I272" s="93">
        <v>301.69</v>
      </c>
      <c r="K272" s="93">
        <v>67078.69</v>
      </c>
    </row>
    <row r="273" spans="3:11" x14ac:dyDescent="0.2">
      <c r="C273" s="96" t="s">
        <v>8506</v>
      </c>
      <c r="D273" s="95">
        <v>44260</v>
      </c>
      <c r="E273" s="94" t="s">
        <v>8505</v>
      </c>
      <c r="I273" s="93">
        <v>3.24</v>
      </c>
      <c r="K273" s="93">
        <v>67081.929999999993</v>
      </c>
    </row>
    <row r="274" spans="3:11" x14ac:dyDescent="0.2">
      <c r="C274" s="96" t="s">
        <v>8504</v>
      </c>
      <c r="D274" s="95">
        <v>44260</v>
      </c>
      <c r="E274" s="94" t="s">
        <v>8503</v>
      </c>
      <c r="I274" s="93">
        <v>2009.74</v>
      </c>
      <c r="K274" s="93">
        <v>69091.67</v>
      </c>
    </row>
    <row r="275" spans="3:11" x14ac:dyDescent="0.2">
      <c r="C275" s="96" t="s">
        <v>8502</v>
      </c>
      <c r="D275" s="95">
        <v>44261</v>
      </c>
      <c r="E275" s="94" t="s">
        <v>8501</v>
      </c>
      <c r="I275" s="93">
        <v>29.23</v>
      </c>
      <c r="K275" s="93">
        <v>69120.899999999994</v>
      </c>
    </row>
    <row r="276" spans="3:11" x14ac:dyDescent="0.2">
      <c r="C276" s="96" t="s">
        <v>8500</v>
      </c>
      <c r="D276" s="95">
        <v>44261</v>
      </c>
      <c r="E276" s="94" t="s">
        <v>8499</v>
      </c>
      <c r="I276" s="93">
        <v>90.61</v>
      </c>
      <c r="K276" s="93">
        <v>69211.509999999995</v>
      </c>
    </row>
    <row r="277" spans="3:11" x14ac:dyDescent="0.2">
      <c r="C277" s="96" t="s">
        <v>8498</v>
      </c>
      <c r="D277" s="95">
        <v>44261</v>
      </c>
      <c r="E277" s="94" t="s">
        <v>8497</v>
      </c>
      <c r="I277" s="93">
        <v>1.34</v>
      </c>
      <c r="K277" s="93">
        <v>69212.850000000006</v>
      </c>
    </row>
    <row r="278" spans="3:11" x14ac:dyDescent="0.2">
      <c r="C278" s="96" t="s">
        <v>8496</v>
      </c>
      <c r="D278" s="95">
        <v>44261</v>
      </c>
      <c r="E278" s="94" t="s">
        <v>8495</v>
      </c>
      <c r="I278" s="93">
        <v>8.4</v>
      </c>
      <c r="K278" s="93">
        <v>69221.25</v>
      </c>
    </row>
    <row r="279" spans="3:11" x14ac:dyDescent="0.2">
      <c r="C279" s="96" t="s">
        <v>8494</v>
      </c>
      <c r="D279" s="95">
        <v>44261</v>
      </c>
      <c r="E279" s="94" t="s">
        <v>8493</v>
      </c>
      <c r="I279" s="93">
        <v>12.3</v>
      </c>
      <c r="K279" s="93">
        <v>69233.55</v>
      </c>
    </row>
    <row r="280" spans="3:11" x14ac:dyDescent="0.2">
      <c r="C280" s="96" t="s">
        <v>8492</v>
      </c>
      <c r="D280" s="95">
        <v>44261</v>
      </c>
      <c r="E280" s="94" t="s">
        <v>8491</v>
      </c>
      <c r="I280" s="93">
        <v>5.64</v>
      </c>
      <c r="K280" s="93">
        <v>69239.19</v>
      </c>
    </row>
    <row r="281" spans="3:11" x14ac:dyDescent="0.2">
      <c r="C281" s="96" t="s">
        <v>8490</v>
      </c>
      <c r="D281" s="95">
        <v>44261</v>
      </c>
      <c r="E281" s="94" t="s">
        <v>8489</v>
      </c>
      <c r="I281" s="93">
        <v>11.6</v>
      </c>
      <c r="K281" s="93">
        <v>69250.789999999994</v>
      </c>
    </row>
    <row r="282" spans="3:11" x14ac:dyDescent="0.2">
      <c r="C282" s="96" t="s">
        <v>8488</v>
      </c>
      <c r="D282" s="95">
        <v>44261</v>
      </c>
      <c r="E282" s="94" t="s">
        <v>8487</v>
      </c>
      <c r="I282" s="93">
        <v>1.89</v>
      </c>
      <c r="K282" s="93">
        <v>69252.679999999993</v>
      </c>
    </row>
    <row r="283" spans="3:11" x14ac:dyDescent="0.2">
      <c r="C283" s="96" t="s">
        <v>8486</v>
      </c>
      <c r="D283" s="95">
        <v>44261</v>
      </c>
      <c r="E283" s="94" t="s">
        <v>8485</v>
      </c>
      <c r="I283" s="93">
        <v>4.1900000000000004</v>
      </c>
      <c r="K283" s="93">
        <v>69256.87</v>
      </c>
    </row>
    <row r="284" spans="3:11" x14ac:dyDescent="0.2">
      <c r="C284" s="96" t="s">
        <v>8484</v>
      </c>
      <c r="D284" s="95">
        <v>44261</v>
      </c>
      <c r="E284" s="94" t="s">
        <v>8483</v>
      </c>
      <c r="I284" s="93">
        <v>2.82</v>
      </c>
      <c r="K284" s="93">
        <v>69259.69</v>
      </c>
    </row>
    <row r="285" spans="3:11" x14ac:dyDescent="0.2">
      <c r="C285" s="96" t="s">
        <v>8482</v>
      </c>
      <c r="D285" s="95">
        <v>44261</v>
      </c>
      <c r="E285" s="94" t="s">
        <v>8481</v>
      </c>
      <c r="I285" s="93">
        <v>1.68</v>
      </c>
      <c r="K285" s="93">
        <v>69261.37</v>
      </c>
    </row>
    <row r="286" spans="3:11" x14ac:dyDescent="0.2">
      <c r="C286" s="96" t="s">
        <v>8480</v>
      </c>
      <c r="D286" s="95">
        <v>44261</v>
      </c>
      <c r="E286" s="94" t="s">
        <v>8479</v>
      </c>
      <c r="I286" s="93">
        <v>1.54</v>
      </c>
      <c r="K286" s="93">
        <v>69262.91</v>
      </c>
    </row>
    <row r="287" spans="3:11" x14ac:dyDescent="0.2">
      <c r="C287" s="96" t="s">
        <v>8478</v>
      </c>
      <c r="D287" s="95">
        <v>44262</v>
      </c>
      <c r="E287" s="94" t="s">
        <v>8477</v>
      </c>
      <c r="I287" s="93">
        <v>6.63</v>
      </c>
      <c r="K287" s="93">
        <v>69269.539999999994</v>
      </c>
    </row>
    <row r="288" spans="3:11" x14ac:dyDescent="0.2">
      <c r="C288" s="96" t="s">
        <v>8476</v>
      </c>
      <c r="D288" s="95">
        <v>44262</v>
      </c>
      <c r="E288" s="94" t="s">
        <v>8475</v>
      </c>
      <c r="I288" s="93">
        <v>6.12</v>
      </c>
      <c r="K288" s="93">
        <v>69275.66</v>
      </c>
    </row>
    <row r="289" spans="3:11" x14ac:dyDescent="0.2">
      <c r="C289" s="96" t="s">
        <v>8474</v>
      </c>
      <c r="D289" s="95">
        <v>44262</v>
      </c>
      <c r="E289" s="94" t="s">
        <v>8473</v>
      </c>
      <c r="I289" s="93">
        <v>5.2</v>
      </c>
      <c r="K289" s="93">
        <v>69280.86</v>
      </c>
    </row>
    <row r="290" spans="3:11" x14ac:dyDescent="0.2">
      <c r="C290" s="96" t="s">
        <v>8472</v>
      </c>
      <c r="D290" s="95">
        <v>44262</v>
      </c>
      <c r="E290" s="94" t="s">
        <v>8471</v>
      </c>
      <c r="I290" s="93">
        <v>34.44</v>
      </c>
      <c r="K290" s="93">
        <v>69315.3</v>
      </c>
    </row>
    <row r="291" spans="3:11" x14ac:dyDescent="0.2">
      <c r="C291" s="96" t="s">
        <v>8470</v>
      </c>
      <c r="D291" s="95">
        <v>44262</v>
      </c>
      <c r="E291" s="94" t="s">
        <v>8469</v>
      </c>
      <c r="I291" s="93">
        <v>3.4</v>
      </c>
      <c r="K291" s="93">
        <v>69318.7</v>
      </c>
    </row>
    <row r="292" spans="3:11" x14ac:dyDescent="0.2">
      <c r="C292" s="96" t="s">
        <v>8468</v>
      </c>
      <c r="D292" s="95">
        <v>44262</v>
      </c>
      <c r="E292" s="94" t="s">
        <v>8467</v>
      </c>
      <c r="I292" s="93">
        <v>1.86</v>
      </c>
      <c r="K292" s="93">
        <v>69320.56</v>
      </c>
    </row>
    <row r="293" spans="3:11" x14ac:dyDescent="0.2">
      <c r="C293" s="96" t="s">
        <v>8466</v>
      </c>
      <c r="D293" s="95">
        <v>44262</v>
      </c>
      <c r="E293" s="94" t="s">
        <v>8465</v>
      </c>
      <c r="I293" s="93">
        <v>15.19</v>
      </c>
      <c r="K293" s="93">
        <v>69335.75</v>
      </c>
    </row>
    <row r="294" spans="3:11" x14ac:dyDescent="0.2">
      <c r="C294" s="96" t="s">
        <v>8464</v>
      </c>
      <c r="D294" s="95">
        <v>44262</v>
      </c>
      <c r="E294" s="94" t="s">
        <v>8463</v>
      </c>
      <c r="I294" s="93">
        <v>11.36</v>
      </c>
      <c r="K294" s="93">
        <v>69347.11</v>
      </c>
    </row>
    <row r="295" spans="3:11" x14ac:dyDescent="0.2">
      <c r="C295" s="96" t="s">
        <v>8462</v>
      </c>
      <c r="D295" s="95">
        <v>44262</v>
      </c>
      <c r="E295" s="94" t="s">
        <v>8461</v>
      </c>
      <c r="I295" s="93">
        <v>11.43</v>
      </c>
      <c r="K295" s="93">
        <v>69358.539999999994</v>
      </c>
    </row>
    <row r="296" spans="3:11" x14ac:dyDescent="0.2">
      <c r="C296" s="96" t="s">
        <v>8460</v>
      </c>
      <c r="D296" s="95">
        <v>44263</v>
      </c>
      <c r="E296" s="94" t="s">
        <v>8459</v>
      </c>
      <c r="I296" s="93">
        <v>60.5</v>
      </c>
      <c r="K296" s="93">
        <v>69419.039999999994</v>
      </c>
    </row>
    <row r="297" spans="3:11" x14ac:dyDescent="0.2">
      <c r="C297" s="96" t="s">
        <v>8458</v>
      </c>
      <c r="D297" s="95">
        <v>44263</v>
      </c>
      <c r="E297" s="94" t="s">
        <v>8457</v>
      </c>
      <c r="I297" s="93">
        <v>30.6</v>
      </c>
      <c r="K297" s="93">
        <v>69449.64</v>
      </c>
    </row>
    <row r="298" spans="3:11" x14ac:dyDescent="0.2">
      <c r="C298" s="96" t="s">
        <v>8456</v>
      </c>
      <c r="D298" s="95">
        <v>44263</v>
      </c>
      <c r="E298" s="94" t="s">
        <v>8455</v>
      </c>
      <c r="I298" s="93">
        <v>7.6</v>
      </c>
      <c r="K298" s="93">
        <v>69457.240000000005</v>
      </c>
    </row>
    <row r="299" spans="3:11" x14ac:dyDescent="0.2">
      <c r="C299" s="96" t="s">
        <v>8454</v>
      </c>
      <c r="D299" s="95">
        <v>44263</v>
      </c>
      <c r="E299" s="94" t="s">
        <v>8453</v>
      </c>
      <c r="I299" s="93">
        <v>0.21</v>
      </c>
      <c r="K299" s="93">
        <v>69457.45</v>
      </c>
    </row>
    <row r="300" spans="3:11" x14ac:dyDescent="0.2">
      <c r="C300" s="96" t="s">
        <v>8452</v>
      </c>
      <c r="D300" s="95">
        <v>44263</v>
      </c>
      <c r="E300" s="94" t="s">
        <v>8451</v>
      </c>
      <c r="I300" s="93">
        <v>0.03</v>
      </c>
      <c r="K300" s="93">
        <v>69457.48</v>
      </c>
    </row>
    <row r="301" spans="3:11" x14ac:dyDescent="0.2">
      <c r="C301" s="96" t="s">
        <v>8450</v>
      </c>
      <c r="D301" s="95">
        <v>44263</v>
      </c>
      <c r="E301" s="94" t="s">
        <v>8449</v>
      </c>
      <c r="I301" s="93">
        <v>28.14</v>
      </c>
      <c r="K301" s="93">
        <v>69485.62</v>
      </c>
    </row>
    <row r="302" spans="3:11" x14ac:dyDescent="0.2">
      <c r="C302" s="96" t="s">
        <v>8448</v>
      </c>
      <c r="D302" s="95">
        <v>44263</v>
      </c>
      <c r="E302" s="94" t="s">
        <v>8447</v>
      </c>
      <c r="I302" s="93">
        <v>2.52</v>
      </c>
      <c r="K302" s="93">
        <v>69488.14</v>
      </c>
    </row>
    <row r="303" spans="3:11" x14ac:dyDescent="0.2">
      <c r="C303" s="96" t="s">
        <v>8446</v>
      </c>
      <c r="D303" s="95">
        <v>44263</v>
      </c>
      <c r="E303" s="94" t="s">
        <v>8445</v>
      </c>
      <c r="I303" s="93">
        <v>7.24</v>
      </c>
      <c r="K303" s="93">
        <v>69495.38</v>
      </c>
    </row>
    <row r="304" spans="3:11" x14ac:dyDescent="0.2">
      <c r="C304" s="96" t="s">
        <v>8444</v>
      </c>
      <c r="D304" s="95">
        <v>44263</v>
      </c>
      <c r="E304" s="94" t="s">
        <v>8443</v>
      </c>
      <c r="I304" s="93">
        <v>1.68</v>
      </c>
      <c r="K304" s="93">
        <v>69497.06</v>
      </c>
    </row>
    <row r="305" spans="3:11" x14ac:dyDescent="0.2">
      <c r="C305" s="96" t="s">
        <v>8442</v>
      </c>
      <c r="D305" s="95">
        <v>44263</v>
      </c>
      <c r="E305" s="94" t="s">
        <v>8441</v>
      </c>
      <c r="I305" s="93">
        <v>2.23</v>
      </c>
      <c r="K305" s="93">
        <v>69499.289999999994</v>
      </c>
    </row>
    <row r="306" spans="3:11" x14ac:dyDescent="0.2">
      <c r="C306" s="96" t="s">
        <v>8440</v>
      </c>
      <c r="D306" s="95">
        <v>44263</v>
      </c>
      <c r="E306" s="94" t="s">
        <v>8439</v>
      </c>
      <c r="I306" s="93">
        <v>28.32</v>
      </c>
      <c r="K306" s="93">
        <v>69527.61</v>
      </c>
    </row>
    <row r="307" spans="3:11" x14ac:dyDescent="0.2">
      <c r="C307" s="96" t="s">
        <v>8438</v>
      </c>
      <c r="D307" s="95">
        <v>44263</v>
      </c>
      <c r="E307" s="94" t="s">
        <v>8437</v>
      </c>
      <c r="I307" s="93">
        <v>4.58</v>
      </c>
      <c r="K307" s="93">
        <v>69532.19</v>
      </c>
    </row>
    <row r="308" spans="3:11" x14ac:dyDescent="0.2">
      <c r="C308" s="96" t="s">
        <v>8436</v>
      </c>
      <c r="D308" s="95">
        <v>44263</v>
      </c>
      <c r="E308" s="94" t="s">
        <v>8435</v>
      </c>
      <c r="I308" s="93">
        <v>3.55</v>
      </c>
      <c r="K308" s="93">
        <v>69535.740000000005</v>
      </c>
    </row>
    <row r="309" spans="3:11" x14ac:dyDescent="0.2">
      <c r="C309" s="96" t="s">
        <v>8434</v>
      </c>
      <c r="D309" s="95">
        <v>44263</v>
      </c>
      <c r="E309" s="94" t="s">
        <v>8433</v>
      </c>
      <c r="I309" s="93">
        <v>11.58</v>
      </c>
      <c r="K309" s="93">
        <v>69547.320000000007</v>
      </c>
    </row>
    <row r="310" spans="3:11" x14ac:dyDescent="0.2">
      <c r="C310" s="96" t="s">
        <v>8432</v>
      </c>
      <c r="D310" s="95">
        <v>44263</v>
      </c>
      <c r="E310" s="94" t="s">
        <v>8431</v>
      </c>
      <c r="I310" s="93">
        <v>7.41</v>
      </c>
      <c r="K310" s="93">
        <v>69554.73</v>
      </c>
    </row>
    <row r="311" spans="3:11" x14ac:dyDescent="0.2">
      <c r="C311" s="96" t="s">
        <v>8430</v>
      </c>
      <c r="D311" s="95">
        <v>44263</v>
      </c>
      <c r="E311" s="94" t="s">
        <v>8429</v>
      </c>
      <c r="I311" s="93">
        <v>5.19</v>
      </c>
      <c r="K311" s="93">
        <v>69559.92</v>
      </c>
    </row>
    <row r="312" spans="3:11" x14ac:dyDescent="0.2">
      <c r="C312" s="96" t="s">
        <v>8428</v>
      </c>
      <c r="D312" s="95">
        <v>44263</v>
      </c>
      <c r="E312" s="94" t="s">
        <v>8427</v>
      </c>
      <c r="I312" s="93">
        <v>4.3600000000000003</v>
      </c>
      <c r="K312" s="93">
        <v>69564.28</v>
      </c>
    </row>
    <row r="313" spans="3:11" x14ac:dyDescent="0.2">
      <c r="C313" s="96" t="s">
        <v>8426</v>
      </c>
      <c r="D313" s="95">
        <v>44263</v>
      </c>
      <c r="E313" s="94" t="s">
        <v>8425</v>
      </c>
      <c r="I313" s="93">
        <v>1.68</v>
      </c>
      <c r="K313" s="93">
        <v>69565.960000000006</v>
      </c>
    </row>
    <row r="314" spans="3:11" x14ac:dyDescent="0.2">
      <c r="C314" s="96" t="s">
        <v>8424</v>
      </c>
      <c r="D314" s="95">
        <v>44263</v>
      </c>
      <c r="E314" s="94" t="s">
        <v>8423</v>
      </c>
      <c r="I314" s="93">
        <v>16.760000000000002</v>
      </c>
      <c r="K314" s="93">
        <v>69582.720000000001</v>
      </c>
    </row>
    <row r="315" spans="3:11" x14ac:dyDescent="0.2">
      <c r="C315" s="96" t="s">
        <v>8422</v>
      </c>
      <c r="D315" s="95">
        <v>44263</v>
      </c>
      <c r="E315" s="94" t="s">
        <v>8421</v>
      </c>
      <c r="I315" s="93">
        <v>15.64</v>
      </c>
      <c r="K315" s="93">
        <v>69598.36</v>
      </c>
    </row>
    <row r="316" spans="3:11" x14ac:dyDescent="0.2">
      <c r="C316" s="96" t="s">
        <v>8420</v>
      </c>
      <c r="D316" s="95">
        <v>44263</v>
      </c>
      <c r="E316" s="94" t="s">
        <v>8419</v>
      </c>
      <c r="I316" s="93">
        <v>3.36</v>
      </c>
      <c r="K316" s="93">
        <v>69601.72</v>
      </c>
    </row>
    <row r="317" spans="3:11" x14ac:dyDescent="0.2">
      <c r="C317" s="96" t="s">
        <v>8418</v>
      </c>
      <c r="D317" s="95">
        <v>44263</v>
      </c>
      <c r="E317" s="94" t="s">
        <v>8417</v>
      </c>
      <c r="I317" s="93">
        <v>6.94</v>
      </c>
      <c r="K317" s="93">
        <v>69608.66</v>
      </c>
    </row>
    <row r="318" spans="3:11" x14ac:dyDescent="0.2">
      <c r="C318" s="96" t="s">
        <v>8416</v>
      </c>
      <c r="D318" s="95">
        <v>44263</v>
      </c>
      <c r="E318" s="94" t="s">
        <v>8415</v>
      </c>
      <c r="I318" s="93">
        <v>1.05</v>
      </c>
      <c r="K318" s="93">
        <v>69609.710000000006</v>
      </c>
    </row>
    <row r="319" spans="3:11" x14ac:dyDescent="0.2">
      <c r="C319" s="96" t="s">
        <v>8414</v>
      </c>
      <c r="D319" s="95">
        <v>44263</v>
      </c>
      <c r="E319" s="94" t="s">
        <v>8413</v>
      </c>
      <c r="I319" s="93">
        <v>8.3800000000000008</v>
      </c>
      <c r="K319" s="93">
        <v>69618.09</v>
      </c>
    </row>
    <row r="320" spans="3:11" x14ac:dyDescent="0.2">
      <c r="C320" s="96" t="s">
        <v>8412</v>
      </c>
      <c r="D320" s="95">
        <v>44263</v>
      </c>
      <c r="E320" s="94" t="s">
        <v>8411</v>
      </c>
      <c r="I320" s="93">
        <v>10.69</v>
      </c>
      <c r="K320" s="93">
        <v>69628.78</v>
      </c>
    </row>
    <row r="321" spans="3:11" x14ac:dyDescent="0.2">
      <c r="C321" s="96" t="s">
        <v>8410</v>
      </c>
      <c r="D321" s="95">
        <v>44263</v>
      </c>
      <c r="E321" s="94" t="s">
        <v>8409</v>
      </c>
      <c r="I321" s="93">
        <v>1.75</v>
      </c>
      <c r="K321" s="93">
        <v>69630.53</v>
      </c>
    </row>
    <row r="322" spans="3:11" x14ac:dyDescent="0.2">
      <c r="C322" s="96" t="s">
        <v>8408</v>
      </c>
      <c r="D322" s="95">
        <v>44263</v>
      </c>
      <c r="E322" s="94" t="s">
        <v>8407</v>
      </c>
      <c r="I322" s="93">
        <v>8.3800000000000008</v>
      </c>
      <c r="K322" s="93">
        <v>69638.91</v>
      </c>
    </row>
    <row r="323" spans="3:11" x14ac:dyDescent="0.2">
      <c r="C323" s="96" t="s">
        <v>8406</v>
      </c>
      <c r="D323" s="95">
        <v>44263</v>
      </c>
      <c r="E323" s="94" t="s">
        <v>8405</v>
      </c>
      <c r="I323" s="93">
        <v>15.29</v>
      </c>
      <c r="K323" s="93">
        <v>69654.2</v>
      </c>
    </row>
    <row r="324" spans="3:11" x14ac:dyDescent="0.2">
      <c r="C324" s="96" t="s">
        <v>8404</v>
      </c>
      <c r="D324" s="95">
        <v>44263</v>
      </c>
      <c r="E324" s="94" t="s">
        <v>8403</v>
      </c>
      <c r="I324" s="93">
        <v>5.42</v>
      </c>
      <c r="K324" s="93">
        <v>69659.62</v>
      </c>
    </row>
    <row r="325" spans="3:11" x14ac:dyDescent="0.2">
      <c r="C325" s="96" t="s">
        <v>8402</v>
      </c>
      <c r="D325" s="95">
        <v>44263</v>
      </c>
      <c r="E325" s="94" t="s">
        <v>8401</v>
      </c>
      <c r="I325" s="93">
        <v>5.05</v>
      </c>
      <c r="K325" s="93">
        <v>69664.67</v>
      </c>
    </row>
    <row r="326" spans="3:11" x14ac:dyDescent="0.2">
      <c r="C326" s="96" t="s">
        <v>8400</v>
      </c>
      <c r="D326" s="95">
        <v>44263</v>
      </c>
      <c r="E326" s="94" t="s">
        <v>8399</v>
      </c>
      <c r="I326" s="93">
        <v>6.18</v>
      </c>
      <c r="K326" s="93">
        <v>69670.850000000006</v>
      </c>
    </row>
    <row r="327" spans="3:11" x14ac:dyDescent="0.2">
      <c r="C327" s="96" t="s">
        <v>20146</v>
      </c>
      <c r="D327" s="95">
        <v>44263</v>
      </c>
      <c r="E327" s="94" t="s">
        <v>20145</v>
      </c>
      <c r="J327" s="112">
        <v>5.32</v>
      </c>
      <c r="K327" s="93">
        <v>69665.53</v>
      </c>
    </row>
    <row r="328" spans="3:11" x14ac:dyDescent="0.2">
      <c r="C328" s="96" t="s">
        <v>8398</v>
      </c>
      <c r="D328" s="95">
        <v>44264</v>
      </c>
      <c r="E328" s="94" t="s">
        <v>8397</v>
      </c>
      <c r="I328" s="93">
        <v>10</v>
      </c>
      <c r="K328" s="93">
        <v>69675.53</v>
      </c>
    </row>
    <row r="329" spans="3:11" x14ac:dyDescent="0.2">
      <c r="C329" s="96" t="s">
        <v>8396</v>
      </c>
      <c r="D329" s="95">
        <v>44264</v>
      </c>
      <c r="E329" s="94" t="s">
        <v>8395</v>
      </c>
      <c r="I329" s="93">
        <v>4.38</v>
      </c>
      <c r="K329" s="93">
        <v>69679.91</v>
      </c>
    </row>
    <row r="330" spans="3:11" x14ac:dyDescent="0.2">
      <c r="C330" s="96" t="s">
        <v>8394</v>
      </c>
      <c r="D330" s="95">
        <v>44264</v>
      </c>
      <c r="E330" s="94" t="s">
        <v>8393</v>
      </c>
      <c r="I330" s="93">
        <v>8.6300000000000008</v>
      </c>
      <c r="K330" s="93">
        <v>69688.539999999994</v>
      </c>
    </row>
    <row r="331" spans="3:11" x14ac:dyDescent="0.2">
      <c r="C331" s="96" t="s">
        <v>8392</v>
      </c>
      <c r="D331" s="95">
        <v>44264</v>
      </c>
      <c r="E331" s="94" t="s">
        <v>8391</v>
      </c>
      <c r="I331" s="93">
        <v>10.87</v>
      </c>
      <c r="K331" s="93">
        <v>69699.41</v>
      </c>
    </row>
    <row r="332" spans="3:11" x14ac:dyDescent="0.2">
      <c r="C332" s="96" t="s">
        <v>8390</v>
      </c>
      <c r="D332" s="95">
        <v>44264</v>
      </c>
      <c r="E332" s="94" t="s">
        <v>8389</v>
      </c>
      <c r="I332" s="93">
        <v>3.1</v>
      </c>
      <c r="K332" s="93">
        <v>69702.509999999995</v>
      </c>
    </row>
    <row r="333" spans="3:11" x14ac:dyDescent="0.2">
      <c r="C333" s="96" t="s">
        <v>8388</v>
      </c>
      <c r="D333" s="95">
        <v>44264</v>
      </c>
      <c r="E333" s="94" t="s">
        <v>8387</v>
      </c>
      <c r="I333" s="93">
        <v>1.68</v>
      </c>
      <c r="K333" s="93">
        <v>69704.19</v>
      </c>
    </row>
    <row r="334" spans="3:11" x14ac:dyDescent="0.2">
      <c r="C334" s="96" t="s">
        <v>8386</v>
      </c>
      <c r="D334" s="95">
        <v>44264</v>
      </c>
      <c r="E334" s="94" t="s">
        <v>8385</v>
      </c>
      <c r="I334" s="93">
        <v>4.84</v>
      </c>
      <c r="K334" s="93">
        <v>69709.03</v>
      </c>
    </row>
    <row r="335" spans="3:11" x14ac:dyDescent="0.2">
      <c r="C335" s="96" t="s">
        <v>8384</v>
      </c>
      <c r="D335" s="95">
        <v>44264</v>
      </c>
      <c r="E335" s="94" t="s">
        <v>8383</v>
      </c>
      <c r="I335" s="93">
        <v>5.04</v>
      </c>
      <c r="K335" s="93">
        <v>69714.070000000007</v>
      </c>
    </row>
    <row r="336" spans="3:11" x14ac:dyDescent="0.2">
      <c r="C336" s="96" t="s">
        <v>8382</v>
      </c>
      <c r="D336" s="95">
        <v>44264</v>
      </c>
      <c r="E336" s="94" t="s">
        <v>8381</v>
      </c>
      <c r="I336" s="93">
        <v>19.329999999999998</v>
      </c>
      <c r="K336" s="93">
        <v>69733.399999999994</v>
      </c>
    </row>
    <row r="337" spans="3:11" x14ac:dyDescent="0.2">
      <c r="C337" s="96" t="s">
        <v>8380</v>
      </c>
      <c r="D337" s="95">
        <v>44264</v>
      </c>
      <c r="E337" s="94" t="s">
        <v>8379</v>
      </c>
      <c r="I337" s="93">
        <v>10.32</v>
      </c>
      <c r="K337" s="93">
        <v>69743.72</v>
      </c>
    </row>
    <row r="338" spans="3:11" x14ac:dyDescent="0.2">
      <c r="C338" s="96" t="s">
        <v>8378</v>
      </c>
      <c r="D338" s="95">
        <v>44264</v>
      </c>
      <c r="E338" s="94" t="s">
        <v>8377</v>
      </c>
      <c r="I338" s="93">
        <v>4.5199999999999996</v>
      </c>
      <c r="K338" s="93">
        <v>69748.240000000005</v>
      </c>
    </row>
    <row r="339" spans="3:11" x14ac:dyDescent="0.2">
      <c r="C339" s="96" t="s">
        <v>8376</v>
      </c>
      <c r="D339" s="95">
        <v>44264</v>
      </c>
      <c r="E339" s="94" t="s">
        <v>8375</v>
      </c>
      <c r="I339" s="93">
        <v>3.38</v>
      </c>
      <c r="K339" s="93">
        <v>69751.62</v>
      </c>
    </row>
    <row r="340" spans="3:11" x14ac:dyDescent="0.2">
      <c r="C340" s="96" t="s">
        <v>8374</v>
      </c>
      <c r="D340" s="95">
        <v>44264</v>
      </c>
      <c r="E340" s="94" t="s">
        <v>8373</v>
      </c>
      <c r="I340" s="93">
        <v>8.65</v>
      </c>
      <c r="K340" s="93">
        <v>69760.27</v>
      </c>
    </row>
    <row r="341" spans="3:11" x14ac:dyDescent="0.2">
      <c r="C341" s="96" t="s">
        <v>8372</v>
      </c>
      <c r="D341" s="95">
        <v>44264</v>
      </c>
      <c r="E341" s="94" t="s">
        <v>8371</v>
      </c>
      <c r="I341" s="93">
        <v>7.58</v>
      </c>
      <c r="K341" s="93">
        <v>69767.850000000006</v>
      </c>
    </row>
    <row r="342" spans="3:11" x14ac:dyDescent="0.2">
      <c r="C342" s="96" t="s">
        <v>8370</v>
      </c>
      <c r="D342" s="95">
        <v>44264</v>
      </c>
      <c r="E342" s="94" t="s">
        <v>8369</v>
      </c>
      <c r="I342" s="93">
        <v>5.37</v>
      </c>
      <c r="K342" s="93">
        <v>69773.22</v>
      </c>
    </row>
    <row r="343" spans="3:11" x14ac:dyDescent="0.2">
      <c r="C343" s="96" t="s">
        <v>8368</v>
      </c>
      <c r="D343" s="95">
        <v>44264</v>
      </c>
      <c r="E343" s="94" t="s">
        <v>8367</v>
      </c>
      <c r="I343" s="93">
        <v>8.7200000000000006</v>
      </c>
      <c r="K343" s="93">
        <v>69781.94</v>
      </c>
    </row>
    <row r="344" spans="3:11" x14ac:dyDescent="0.2">
      <c r="C344" s="96" t="s">
        <v>8366</v>
      </c>
      <c r="D344" s="95">
        <v>44264</v>
      </c>
      <c r="E344" s="94" t="s">
        <v>8365</v>
      </c>
      <c r="I344" s="93">
        <v>4.8</v>
      </c>
      <c r="K344" s="93">
        <v>69786.740000000005</v>
      </c>
    </row>
    <row r="345" spans="3:11" x14ac:dyDescent="0.2">
      <c r="C345" s="96" t="s">
        <v>8364</v>
      </c>
      <c r="D345" s="95">
        <v>44264</v>
      </c>
      <c r="E345" s="94" t="s">
        <v>8363</v>
      </c>
      <c r="I345" s="93">
        <v>3.92</v>
      </c>
      <c r="K345" s="93">
        <v>69790.66</v>
      </c>
    </row>
    <row r="346" spans="3:11" x14ac:dyDescent="0.2">
      <c r="C346" s="96" t="s">
        <v>8362</v>
      </c>
      <c r="D346" s="95">
        <v>44264</v>
      </c>
      <c r="E346" s="94" t="s">
        <v>8361</v>
      </c>
      <c r="I346" s="93">
        <v>21.76</v>
      </c>
      <c r="K346" s="93">
        <v>69812.42</v>
      </c>
    </row>
    <row r="347" spans="3:11" x14ac:dyDescent="0.2">
      <c r="C347" s="96" t="s">
        <v>8360</v>
      </c>
      <c r="D347" s="95">
        <v>44264</v>
      </c>
      <c r="E347" s="94" t="s">
        <v>8359</v>
      </c>
      <c r="I347" s="93">
        <v>4.22</v>
      </c>
      <c r="K347" s="93">
        <v>69816.639999999999</v>
      </c>
    </row>
    <row r="348" spans="3:11" x14ac:dyDescent="0.2">
      <c r="C348" s="96" t="s">
        <v>8358</v>
      </c>
      <c r="D348" s="95">
        <v>44264</v>
      </c>
      <c r="E348" s="94" t="s">
        <v>8357</v>
      </c>
      <c r="I348" s="93">
        <v>8.3800000000000008</v>
      </c>
      <c r="K348" s="93">
        <v>69825.02</v>
      </c>
    </row>
    <row r="349" spans="3:11" x14ac:dyDescent="0.2">
      <c r="C349" s="96" t="s">
        <v>8356</v>
      </c>
      <c r="D349" s="95">
        <v>44264</v>
      </c>
      <c r="E349" s="94" t="s">
        <v>8355</v>
      </c>
      <c r="I349" s="93">
        <v>6.94</v>
      </c>
      <c r="K349" s="93">
        <v>69831.960000000006</v>
      </c>
    </row>
    <row r="350" spans="3:11" x14ac:dyDescent="0.2">
      <c r="C350" s="96" t="s">
        <v>8354</v>
      </c>
      <c r="D350" s="95">
        <v>44264</v>
      </c>
      <c r="E350" s="94" t="s">
        <v>8353</v>
      </c>
      <c r="I350" s="93">
        <v>30.6</v>
      </c>
      <c r="K350" s="93">
        <v>69862.559999999998</v>
      </c>
    </row>
    <row r="351" spans="3:11" x14ac:dyDescent="0.2">
      <c r="C351" s="96" t="s">
        <v>8352</v>
      </c>
      <c r="D351" s="95">
        <v>44264</v>
      </c>
      <c r="E351" s="94" t="s">
        <v>8351</v>
      </c>
      <c r="I351" s="93">
        <v>7.84</v>
      </c>
      <c r="K351" s="93">
        <v>69870.399999999994</v>
      </c>
    </row>
    <row r="352" spans="3:11" x14ac:dyDescent="0.2">
      <c r="C352" s="96" t="s">
        <v>8350</v>
      </c>
      <c r="D352" s="95">
        <v>44264</v>
      </c>
      <c r="E352" s="94" t="s">
        <v>8349</v>
      </c>
      <c r="I352" s="93">
        <v>4.62</v>
      </c>
      <c r="K352" s="93">
        <v>69875.02</v>
      </c>
    </row>
    <row r="353" spans="3:11" x14ac:dyDescent="0.2">
      <c r="C353" s="96" t="s">
        <v>8348</v>
      </c>
      <c r="D353" s="95">
        <v>44264</v>
      </c>
      <c r="E353" s="94" t="s">
        <v>8347</v>
      </c>
      <c r="J353" s="112">
        <v>1174.8800000000001</v>
      </c>
      <c r="K353" s="93">
        <v>68700.14</v>
      </c>
    </row>
    <row r="354" spans="3:11" x14ac:dyDescent="0.2">
      <c r="C354" s="96" t="s">
        <v>8346</v>
      </c>
      <c r="D354" s="95">
        <v>44265</v>
      </c>
      <c r="E354" s="94" t="s">
        <v>8345</v>
      </c>
      <c r="I354" s="93">
        <v>6</v>
      </c>
      <c r="K354" s="93">
        <v>68706.14</v>
      </c>
    </row>
    <row r="355" spans="3:11" x14ac:dyDescent="0.2">
      <c r="C355" s="96" t="s">
        <v>8344</v>
      </c>
      <c r="D355" s="95">
        <v>44265</v>
      </c>
      <c r="E355" s="94" t="s">
        <v>8343</v>
      </c>
      <c r="I355" s="93">
        <v>2.63</v>
      </c>
      <c r="K355" s="93">
        <v>68708.77</v>
      </c>
    </row>
    <row r="356" spans="3:11" x14ac:dyDescent="0.2">
      <c r="C356" s="96" t="s">
        <v>8342</v>
      </c>
      <c r="D356" s="95">
        <v>44265</v>
      </c>
      <c r="E356" s="94" t="s">
        <v>8341</v>
      </c>
      <c r="I356" s="93">
        <v>2.4300000000000002</v>
      </c>
      <c r="K356" s="93">
        <v>68711.199999999997</v>
      </c>
    </row>
    <row r="357" spans="3:11" x14ac:dyDescent="0.2">
      <c r="C357" s="96" t="s">
        <v>8340</v>
      </c>
      <c r="D357" s="95">
        <v>44265</v>
      </c>
      <c r="E357" s="94" t="s">
        <v>8339</v>
      </c>
      <c r="I357" s="93">
        <v>10.91</v>
      </c>
      <c r="K357" s="93">
        <v>68722.11</v>
      </c>
    </row>
    <row r="358" spans="3:11" x14ac:dyDescent="0.2">
      <c r="C358" s="96" t="s">
        <v>8338</v>
      </c>
      <c r="D358" s="95">
        <v>44265</v>
      </c>
      <c r="E358" s="94" t="s">
        <v>8337</v>
      </c>
      <c r="I358" s="93">
        <v>6.05</v>
      </c>
      <c r="K358" s="93">
        <v>68728.160000000003</v>
      </c>
    </row>
    <row r="359" spans="3:11" x14ac:dyDescent="0.2">
      <c r="C359" s="96" t="s">
        <v>8336</v>
      </c>
      <c r="D359" s="95">
        <v>44265</v>
      </c>
      <c r="E359" s="94" t="s">
        <v>8335</v>
      </c>
      <c r="I359" s="93">
        <v>1.44</v>
      </c>
      <c r="K359" s="93">
        <v>68729.600000000006</v>
      </c>
    </row>
    <row r="360" spans="3:11" x14ac:dyDescent="0.2">
      <c r="C360" s="96" t="s">
        <v>8334</v>
      </c>
      <c r="D360" s="95">
        <v>44265</v>
      </c>
      <c r="E360" s="94" t="s">
        <v>8333</v>
      </c>
      <c r="I360" s="93">
        <v>1.77</v>
      </c>
      <c r="K360" s="93">
        <v>68731.37</v>
      </c>
    </row>
    <row r="361" spans="3:11" x14ac:dyDescent="0.2">
      <c r="C361" s="96" t="s">
        <v>8332</v>
      </c>
      <c r="D361" s="95">
        <v>44265</v>
      </c>
      <c r="E361" s="94" t="s">
        <v>8331</v>
      </c>
      <c r="I361" s="93">
        <v>15.63</v>
      </c>
      <c r="K361" s="93">
        <v>68747</v>
      </c>
    </row>
    <row r="362" spans="3:11" x14ac:dyDescent="0.2">
      <c r="C362" s="96" t="s">
        <v>8330</v>
      </c>
      <c r="D362" s="95">
        <v>44265</v>
      </c>
      <c r="E362" s="94" t="s">
        <v>8329</v>
      </c>
      <c r="I362" s="93">
        <v>8.52</v>
      </c>
      <c r="K362" s="93">
        <v>68755.520000000004</v>
      </c>
    </row>
    <row r="363" spans="3:11" x14ac:dyDescent="0.2">
      <c r="C363" s="96" t="s">
        <v>8328</v>
      </c>
      <c r="D363" s="95">
        <v>44265</v>
      </c>
      <c r="E363" s="94" t="s">
        <v>8327</v>
      </c>
      <c r="I363" s="93">
        <v>5.71</v>
      </c>
      <c r="K363" s="93">
        <v>68761.23</v>
      </c>
    </row>
    <row r="364" spans="3:11" x14ac:dyDescent="0.2">
      <c r="C364" s="96" t="s">
        <v>8326</v>
      </c>
      <c r="D364" s="95">
        <v>44265</v>
      </c>
      <c r="E364" s="94" t="s">
        <v>8325</v>
      </c>
      <c r="I364" s="93">
        <v>5.95</v>
      </c>
      <c r="K364" s="93">
        <v>68767.179999999993</v>
      </c>
    </row>
    <row r="365" spans="3:11" x14ac:dyDescent="0.2">
      <c r="C365" s="96" t="s">
        <v>8324</v>
      </c>
      <c r="D365" s="95">
        <v>44265</v>
      </c>
      <c r="E365" s="94" t="s">
        <v>8323</v>
      </c>
      <c r="I365" s="93">
        <v>9.93</v>
      </c>
      <c r="K365" s="93">
        <v>68777.11</v>
      </c>
    </row>
    <row r="366" spans="3:11" x14ac:dyDescent="0.2">
      <c r="C366" s="96" t="s">
        <v>8322</v>
      </c>
      <c r="D366" s="95">
        <v>44265</v>
      </c>
      <c r="E366" s="94" t="s">
        <v>8321</v>
      </c>
      <c r="I366" s="93">
        <v>4.53</v>
      </c>
      <c r="K366" s="93">
        <v>68781.64</v>
      </c>
    </row>
    <row r="367" spans="3:11" x14ac:dyDescent="0.2">
      <c r="C367" s="96" t="s">
        <v>8320</v>
      </c>
      <c r="D367" s="95">
        <v>44265</v>
      </c>
      <c r="E367" s="94" t="s">
        <v>8319</v>
      </c>
      <c r="I367" s="93">
        <v>4.0999999999999996</v>
      </c>
      <c r="K367" s="93">
        <v>68785.740000000005</v>
      </c>
    </row>
    <row r="368" spans="3:11" x14ac:dyDescent="0.2">
      <c r="C368" s="96" t="s">
        <v>8318</v>
      </c>
      <c r="D368" s="95">
        <v>44265</v>
      </c>
      <c r="E368" s="94" t="s">
        <v>8317</v>
      </c>
      <c r="I368" s="93">
        <v>6.42</v>
      </c>
      <c r="K368" s="93">
        <v>68792.160000000003</v>
      </c>
    </row>
    <row r="369" spans="3:11" x14ac:dyDescent="0.2">
      <c r="C369" s="96" t="s">
        <v>8316</v>
      </c>
      <c r="D369" s="95">
        <v>44265</v>
      </c>
      <c r="E369" s="94" t="s">
        <v>8315</v>
      </c>
      <c r="I369" s="93">
        <v>3.88</v>
      </c>
      <c r="K369" s="93">
        <v>68796.039999999994</v>
      </c>
    </row>
    <row r="370" spans="3:11" x14ac:dyDescent="0.2">
      <c r="C370" s="96" t="s">
        <v>8314</v>
      </c>
      <c r="D370" s="95">
        <v>44265</v>
      </c>
      <c r="E370" s="94" t="s">
        <v>8313</v>
      </c>
      <c r="I370" s="93">
        <v>4.08</v>
      </c>
      <c r="K370" s="93">
        <v>68800.12</v>
      </c>
    </row>
    <row r="371" spans="3:11" x14ac:dyDescent="0.2">
      <c r="C371" s="96" t="s">
        <v>8312</v>
      </c>
      <c r="D371" s="95">
        <v>44265</v>
      </c>
      <c r="E371" s="94" t="s">
        <v>8311</v>
      </c>
      <c r="I371" s="93">
        <v>10.89</v>
      </c>
      <c r="K371" s="93">
        <v>68811.009999999995</v>
      </c>
    </row>
    <row r="372" spans="3:11" x14ac:dyDescent="0.2">
      <c r="C372" s="96" t="s">
        <v>8310</v>
      </c>
      <c r="D372" s="95">
        <v>44265</v>
      </c>
      <c r="E372" s="94" t="s">
        <v>8309</v>
      </c>
      <c r="I372" s="93">
        <v>2.34</v>
      </c>
      <c r="K372" s="93">
        <v>68813.350000000006</v>
      </c>
    </row>
    <row r="373" spans="3:11" x14ac:dyDescent="0.2">
      <c r="C373" s="96" t="s">
        <v>8308</v>
      </c>
      <c r="D373" s="95">
        <v>44265</v>
      </c>
      <c r="E373" s="94" t="s">
        <v>8307</v>
      </c>
      <c r="I373" s="93">
        <v>25.7</v>
      </c>
      <c r="K373" s="93">
        <v>68839.05</v>
      </c>
    </row>
    <row r="374" spans="3:11" x14ac:dyDescent="0.2">
      <c r="C374" s="96" t="s">
        <v>8306</v>
      </c>
      <c r="D374" s="95">
        <v>44265</v>
      </c>
      <c r="E374" s="94" t="s">
        <v>8305</v>
      </c>
      <c r="I374" s="93">
        <v>3.36</v>
      </c>
      <c r="K374" s="93">
        <v>68842.41</v>
      </c>
    </row>
    <row r="375" spans="3:11" x14ac:dyDescent="0.2">
      <c r="C375" s="96" t="s">
        <v>8304</v>
      </c>
      <c r="D375" s="95">
        <v>44266</v>
      </c>
      <c r="E375" s="94" t="s">
        <v>8303</v>
      </c>
      <c r="I375" s="93">
        <v>100</v>
      </c>
      <c r="K375" s="93">
        <v>68942.41</v>
      </c>
    </row>
    <row r="376" spans="3:11" x14ac:dyDescent="0.2">
      <c r="C376" s="96" t="s">
        <v>8302</v>
      </c>
      <c r="D376" s="95">
        <v>44266</v>
      </c>
      <c r="E376" s="94" t="s">
        <v>8301</v>
      </c>
      <c r="I376" s="93">
        <v>33.130000000000003</v>
      </c>
      <c r="K376" s="93">
        <v>68975.539999999994</v>
      </c>
    </row>
    <row r="377" spans="3:11" x14ac:dyDescent="0.2">
      <c r="C377" s="96" t="s">
        <v>8300</v>
      </c>
      <c r="D377" s="95">
        <v>44266</v>
      </c>
      <c r="E377" s="94" t="s">
        <v>8299</v>
      </c>
      <c r="I377" s="93">
        <v>7.02</v>
      </c>
      <c r="K377" s="93">
        <v>68982.559999999998</v>
      </c>
    </row>
    <row r="378" spans="3:11" x14ac:dyDescent="0.2">
      <c r="C378" s="96" t="s">
        <v>8298</v>
      </c>
      <c r="D378" s="95">
        <v>44266</v>
      </c>
      <c r="E378" s="94" t="s">
        <v>8297</v>
      </c>
      <c r="I378" s="93">
        <v>14.96</v>
      </c>
      <c r="K378" s="93">
        <v>68997.52</v>
      </c>
    </row>
    <row r="379" spans="3:11" x14ac:dyDescent="0.2">
      <c r="C379" s="96" t="s">
        <v>8296</v>
      </c>
      <c r="D379" s="95">
        <v>44266</v>
      </c>
      <c r="E379" s="94" t="s">
        <v>8295</v>
      </c>
      <c r="I379" s="93">
        <v>5.12</v>
      </c>
      <c r="K379" s="93">
        <v>69002.64</v>
      </c>
    </row>
    <row r="380" spans="3:11" x14ac:dyDescent="0.2">
      <c r="C380" s="96" t="s">
        <v>8294</v>
      </c>
      <c r="D380" s="95">
        <v>44266</v>
      </c>
      <c r="E380" s="94" t="s">
        <v>8293</v>
      </c>
      <c r="I380" s="93">
        <v>17.350000000000001</v>
      </c>
      <c r="K380" s="93">
        <v>69019.990000000005</v>
      </c>
    </row>
    <row r="381" spans="3:11" x14ac:dyDescent="0.2">
      <c r="C381" s="96" t="s">
        <v>8292</v>
      </c>
      <c r="D381" s="95">
        <v>44266</v>
      </c>
      <c r="E381" s="94" t="s">
        <v>8291</v>
      </c>
      <c r="I381" s="93">
        <v>2.4300000000000002</v>
      </c>
      <c r="K381" s="93">
        <v>69022.42</v>
      </c>
    </row>
    <row r="382" spans="3:11" x14ac:dyDescent="0.2">
      <c r="C382" s="96" t="s">
        <v>8290</v>
      </c>
      <c r="D382" s="95">
        <v>44266</v>
      </c>
      <c r="E382" s="94" t="s">
        <v>8289</v>
      </c>
      <c r="I382" s="93">
        <v>4.08</v>
      </c>
      <c r="K382" s="93">
        <v>69026.5</v>
      </c>
    </row>
    <row r="383" spans="3:11" x14ac:dyDescent="0.2">
      <c r="C383" s="96" t="s">
        <v>8288</v>
      </c>
      <c r="D383" s="95">
        <v>44266</v>
      </c>
      <c r="E383" s="94" t="s">
        <v>8287</v>
      </c>
      <c r="I383" s="93">
        <v>2.21</v>
      </c>
      <c r="K383" s="93">
        <v>69028.710000000006</v>
      </c>
    </row>
    <row r="384" spans="3:11" x14ac:dyDescent="0.2">
      <c r="C384" s="96" t="s">
        <v>8286</v>
      </c>
      <c r="D384" s="95">
        <v>44266</v>
      </c>
      <c r="E384" s="94" t="s">
        <v>8285</v>
      </c>
      <c r="I384" s="93">
        <v>1.74</v>
      </c>
      <c r="K384" s="93">
        <v>69030.45</v>
      </c>
    </row>
    <row r="385" spans="3:11" x14ac:dyDescent="0.2">
      <c r="C385" s="96" t="s">
        <v>8284</v>
      </c>
      <c r="D385" s="95">
        <v>44266</v>
      </c>
      <c r="E385" s="94" t="s">
        <v>8283</v>
      </c>
      <c r="I385" s="93">
        <v>0.27</v>
      </c>
      <c r="K385" s="93">
        <v>69030.720000000001</v>
      </c>
    </row>
    <row r="386" spans="3:11" x14ac:dyDescent="0.2">
      <c r="C386" s="96" t="s">
        <v>8282</v>
      </c>
      <c r="D386" s="95">
        <v>44266</v>
      </c>
      <c r="E386" s="94" t="s">
        <v>8281</v>
      </c>
      <c r="I386" s="93">
        <v>2.92</v>
      </c>
      <c r="K386" s="93">
        <v>69033.64</v>
      </c>
    </row>
    <row r="387" spans="3:11" x14ac:dyDescent="0.2">
      <c r="C387" s="96" t="s">
        <v>8280</v>
      </c>
      <c r="D387" s="95">
        <v>44266</v>
      </c>
      <c r="E387" s="94" t="s">
        <v>8279</v>
      </c>
      <c r="I387" s="93">
        <v>4.07</v>
      </c>
      <c r="K387" s="93">
        <v>69037.710000000006</v>
      </c>
    </row>
    <row r="388" spans="3:11" x14ac:dyDescent="0.2">
      <c r="C388" s="96" t="s">
        <v>8278</v>
      </c>
      <c r="D388" s="95">
        <v>44266</v>
      </c>
      <c r="E388" s="94" t="s">
        <v>8277</v>
      </c>
      <c r="I388" s="93">
        <v>3.51</v>
      </c>
      <c r="K388" s="93">
        <v>69041.22</v>
      </c>
    </row>
    <row r="389" spans="3:11" x14ac:dyDescent="0.2">
      <c r="C389" s="96" t="s">
        <v>8276</v>
      </c>
      <c r="D389" s="95">
        <v>44266</v>
      </c>
      <c r="E389" s="94" t="s">
        <v>8275</v>
      </c>
      <c r="I389" s="93">
        <v>11.41</v>
      </c>
      <c r="K389" s="93">
        <v>69052.63</v>
      </c>
    </row>
    <row r="390" spans="3:11" x14ac:dyDescent="0.2">
      <c r="C390" s="96" t="s">
        <v>8274</v>
      </c>
      <c r="D390" s="95">
        <v>44266</v>
      </c>
      <c r="E390" s="94" t="s">
        <v>8273</v>
      </c>
      <c r="I390" s="93">
        <v>5.92</v>
      </c>
      <c r="K390" s="93">
        <v>69058.55</v>
      </c>
    </row>
    <row r="391" spans="3:11" x14ac:dyDescent="0.2">
      <c r="C391" s="96" t="s">
        <v>8272</v>
      </c>
      <c r="D391" s="95">
        <v>44266</v>
      </c>
      <c r="E391" s="94" t="s">
        <v>8271</v>
      </c>
      <c r="I391" s="93">
        <v>1.05</v>
      </c>
      <c r="K391" s="93">
        <v>69059.600000000006</v>
      </c>
    </row>
    <row r="392" spans="3:11" x14ac:dyDescent="0.2">
      <c r="C392" s="96" t="s">
        <v>8270</v>
      </c>
      <c r="D392" s="95">
        <v>44266</v>
      </c>
      <c r="E392" s="94" t="s">
        <v>8269</v>
      </c>
      <c r="I392" s="93">
        <v>5.7</v>
      </c>
      <c r="K392" s="93">
        <v>69065.3</v>
      </c>
    </row>
    <row r="393" spans="3:11" x14ac:dyDescent="0.2">
      <c r="C393" s="96" t="s">
        <v>8268</v>
      </c>
      <c r="D393" s="95">
        <v>44266</v>
      </c>
      <c r="E393" s="94" t="s">
        <v>8267</v>
      </c>
      <c r="I393" s="93">
        <v>10</v>
      </c>
      <c r="K393" s="93">
        <v>69075.3</v>
      </c>
    </row>
    <row r="394" spans="3:11" x14ac:dyDescent="0.2">
      <c r="C394" s="96" t="s">
        <v>8266</v>
      </c>
      <c r="D394" s="95">
        <v>44266</v>
      </c>
      <c r="E394" s="94" t="s">
        <v>8265</v>
      </c>
      <c r="J394" s="112">
        <v>108.27</v>
      </c>
      <c r="K394" s="93">
        <v>68967.03</v>
      </c>
    </row>
    <row r="395" spans="3:11" x14ac:dyDescent="0.2">
      <c r="C395" s="96" t="s">
        <v>6588</v>
      </c>
      <c r="D395" s="95">
        <v>44266</v>
      </c>
      <c r="E395" s="94" t="s">
        <v>8264</v>
      </c>
      <c r="J395" s="112">
        <v>21.9</v>
      </c>
      <c r="K395" s="93">
        <v>68945.13</v>
      </c>
    </row>
    <row r="396" spans="3:11" x14ac:dyDescent="0.2">
      <c r="C396" s="96" t="s">
        <v>6586</v>
      </c>
      <c r="D396" s="95">
        <v>44266</v>
      </c>
      <c r="E396" s="94" t="s">
        <v>8263</v>
      </c>
      <c r="J396" s="112">
        <v>571.01</v>
      </c>
      <c r="K396" s="93">
        <v>68374.12</v>
      </c>
    </row>
    <row r="397" spans="3:11" x14ac:dyDescent="0.2">
      <c r="C397" s="96" t="s">
        <v>1526</v>
      </c>
      <c r="D397" s="95">
        <v>44266</v>
      </c>
      <c r="E397" s="94" t="s">
        <v>8262</v>
      </c>
      <c r="J397" s="112">
        <v>433.11</v>
      </c>
      <c r="K397" s="93">
        <v>67941.009999999995</v>
      </c>
    </row>
    <row r="398" spans="3:11" x14ac:dyDescent="0.2">
      <c r="C398" s="96" t="s">
        <v>1525</v>
      </c>
      <c r="D398" s="95">
        <v>44266</v>
      </c>
      <c r="E398" s="94" t="s">
        <v>8261</v>
      </c>
      <c r="J398" s="112">
        <v>116.99</v>
      </c>
      <c r="K398" s="93">
        <v>67824.02</v>
      </c>
    </row>
    <row r="399" spans="3:11" x14ac:dyDescent="0.2">
      <c r="C399" s="96" t="s">
        <v>1524</v>
      </c>
      <c r="D399" s="95">
        <v>44266</v>
      </c>
      <c r="E399" s="94" t="s">
        <v>8260</v>
      </c>
      <c r="J399" s="112">
        <v>1634.38</v>
      </c>
      <c r="K399" s="93">
        <v>66189.64</v>
      </c>
    </row>
    <row r="400" spans="3:11" x14ac:dyDescent="0.2">
      <c r="C400" s="96" t="s">
        <v>6807</v>
      </c>
      <c r="D400" s="95">
        <v>44266</v>
      </c>
      <c r="E400" s="94" t="s">
        <v>8259</v>
      </c>
      <c r="J400" s="112">
        <v>88</v>
      </c>
      <c r="K400" s="93">
        <v>66101.64</v>
      </c>
    </row>
    <row r="401" spans="3:11" x14ac:dyDescent="0.2">
      <c r="C401" s="96" t="s">
        <v>1523</v>
      </c>
      <c r="D401" s="95">
        <v>44266</v>
      </c>
      <c r="E401" s="94" t="s">
        <v>8258</v>
      </c>
      <c r="J401" s="112">
        <v>15.46</v>
      </c>
      <c r="K401" s="93">
        <v>66086.179999999993</v>
      </c>
    </row>
    <row r="402" spans="3:11" x14ac:dyDescent="0.2">
      <c r="C402" s="96" t="s">
        <v>1548</v>
      </c>
      <c r="D402" s="95">
        <v>44266</v>
      </c>
      <c r="E402" s="94" t="s">
        <v>8257</v>
      </c>
      <c r="J402" s="112">
        <v>8.6</v>
      </c>
      <c r="K402" s="93">
        <v>66077.58</v>
      </c>
    </row>
    <row r="403" spans="3:11" x14ac:dyDescent="0.2">
      <c r="C403" s="96" t="s">
        <v>1540</v>
      </c>
      <c r="D403" s="95">
        <v>44266</v>
      </c>
      <c r="E403" s="94" t="s">
        <v>20144</v>
      </c>
      <c r="J403" s="112">
        <v>13.52</v>
      </c>
      <c r="K403" s="93">
        <v>66064.06</v>
      </c>
    </row>
    <row r="404" spans="3:11" x14ac:dyDescent="0.2">
      <c r="C404" s="96" t="s">
        <v>8256</v>
      </c>
      <c r="D404" s="95">
        <v>44267</v>
      </c>
      <c r="E404" s="94" t="s">
        <v>8255</v>
      </c>
      <c r="I404" s="93">
        <v>76.569999999999993</v>
      </c>
      <c r="K404" s="93">
        <v>66140.63</v>
      </c>
    </row>
    <row r="405" spans="3:11" x14ac:dyDescent="0.2">
      <c r="C405" s="96" t="s">
        <v>8254</v>
      </c>
      <c r="D405" s="95">
        <v>44267</v>
      </c>
      <c r="E405" s="94" t="s">
        <v>8253</v>
      </c>
      <c r="I405" s="93">
        <v>1.94</v>
      </c>
      <c r="K405" s="93">
        <v>66142.570000000007</v>
      </c>
    </row>
    <row r="406" spans="3:11" x14ac:dyDescent="0.2">
      <c r="C406" s="96" t="s">
        <v>8252</v>
      </c>
      <c r="D406" s="95">
        <v>44267</v>
      </c>
      <c r="E406" s="94" t="s">
        <v>8251</v>
      </c>
      <c r="I406" s="93">
        <v>5.12</v>
      </c>
      <c r="K406" s="93">
        <v>66147.69</v>
      </c>
    </row>
    <row r="407" spans="3:11" x14ac:dyDescent="0.2">
      <c r="C407" s="96" t="s">
        <v>8250</v>
      </c>
      <c r="D407" s="95">
        <v>44267</v>
      </c>
      <c r="E407" s="94" t="s">
        <v>8249</v>
      </c>
      <c r="I407" s="93">
        <v>8.2899999999999991</v>
      </c>
      <c r="K407" s="93">
        <v>66155.98</v>
      </c>
    </row>
    <row r="408" spans="3:11" x14ac:dyDescent="0.2">
      <c r="C408" s="96" t="s">
        <v>8248</v>
      </c>
      <c r="D408" s="95">
        <v>44267</v>
      </c>
      <c r="E408" s="94" t="s">
        <v>8247</v>
      </c>
      <c r="I408" s="93">
        <v>6.72</v>
      </c>
      <c r="K408" s="93">
        <v>66162.7</v>
      </c>
    </row>
    <row r="409" spans="3:11" x14ac:dyDescent="0.2">
      <c r="C409" s="96" t="s">
        <v>8246</v>
      </c>
      <c r="D409" s="95">
        <v>44267</v>
      </c>
      <c r="E409" s="94" t="s">
        <v>8245</v>
      </c>
      <c r="I409" s="93">
        <v>7.38</v>
      </c>
      <c r="K409" s="93">
        <v>66170.080000000002</v>
      </c>
    </row>
    <row r="410" spans="3:11" x14ac:dyDescent="0.2">
      <c r="C410" s="96" t="s">
        <v>8244</v>
      </c>
      <c r="D410" s="95">
        <v>44267</v>
      </c>
      <c r="E410" s="94" t="s">
        <v>8243</v>
      </c>
      <c r="I410" s="93">
        <v>2.2999999999999998</v>
      </c>
      <c r="K410" s="93">
        <v>66172.38</v>
      </c>
    </row>
    <row r="411" spans="3:11" x14ac:dyDescent="0.2">
      <c r="C411" s="96" t="s">
        <v>8242</v>
      </c>
      <c r="D411" s="95">
        <v>44267</v>
      </c>
      <c r="E411" s="94" t="s">
        <v>8241</v>
      </c>
      <c r="I411" s="93">
        <v>2.93</v>
      </c>
      <c r="K411" s="93">
        <v>66175.31</v>
      </c>
    </row>
    <row r="412" spans="3:11" x14ac:dyDescent="0.2">
      <c r="C412" s="96" t="s">
        <v>8240</v>
      </c>
      <c r="D412" s="95">
        <v>44267</v>
      </c>
      <c r="E412" s="94" t="s">
        <v>8239</v>
      </c>
      <c r="I412" s="93">
        <v>6.49</v>
      </c>
      <c r="K412" s="93">
        <v>66181.8</v>
      </c>
    </row>
    <row r="413" spans="3:11" x14ac:dyDescent="0.2">
      <c r="C413" s="96" t="s">
        <v>8238</v>
      </c>
      <c r="D413" s="95">
        <v>44267</v>
      </c>
      <c r="E413" s="94" t="s">
        <v>8237</v>
      </c>
      <c r="I413" s="93">
        <v>27.56</v>
      </c>
      <c r="K413" s="93">
        <v>66209.36</v>
      </c>
    </row>
    <row r="414" spans="3:11" x14ac:dyDescent="0.2">
      <c r="C414" s="96" t="s">
        <v>8236</v>
      </c>
      <c r="D414" s="95">
        <v>44267</v>
      </c>
      <c r="E414" s="94" t="s">
        <v>8235</v>
      </c>
      <c r="I414" s="93">
        <v>7.44</v>
      </c>
      <c r="K414" s="93">
        <v>66216.800000000003</v>
      </c>
    </row>
    <row r="415" spans="3:11" x14ac:dyDescent="0.2">
      <c r="C415" s="96" t="s">
        <v>8234</v>
      </c>
      <c r="D415" s="95">
        <v>44267</v>
      </c>
      <c r="E415" s="94" t="s">
        <v>8233</v>
      </c>
      <c r="I415" s="93">
        <v>2.4900000000000002</v>
      </c>
      <c r="K415" s="93">
        <v>66219.289999999994</v>
      </c>
    </row>
    <row r="416" spans="3:11" x14ac:dyDescent="0.2">
      <c r="C416" s="96" t="s">
        <v>8232</v>
      </c>
      <c r="D416" s="95">
        <v>44267</v>
      </c>
      <c r="E416" s="94" t="s">
        <v>8231</v>
      </c>
      <c r="I416" s="93">
        <v>3.17</v>
      </c>
      <c r="K416" s="93">
        <v>66222.460000000006</v>
      </c>
    </row>
    <row r="417" spans="3:11" x14ac:dyDescent="0.2">
      <c r="C417" s="96" t="s">
        <v>8230</v>
      </c>
      <c r="D417" s="95">
        <v>44267</v>
      </c>
      <c r="E417" s="94" t="s">
        <v>8229</v>
      </c>
      <c r="I417" s="93">
        <v>1.78</v>
      </c>
      <c r="K417" s="93">
        <v>66224.240000000005</v>
      </c>
    </row>
    <row r="418" spans="3:11" x14ac:dyDescent="0.2">
      <c r="C418" s="96" t="s">
        <v>8228</v>
      </c>
      <c r="D418" s="95">
        <v>44267</v>
      </c>
      <c r="E418" s="94" t="s">
        <v>8227</v>
      </c>
      <c r="I418" s="93">
        <v>8.08</v>
      </c>
      <c r="K418" s="93">
        <v>66232.320000000007</v>
      </c>
    </row>
    <row r="419" spans="3:11" x14ac:dyDescent="0.2">
      <c r="C419" s="96" t="s">
        <v>8226</v>
      </c>
      <c r="D419" s="95">
        <v>44267</v>
      </c>
      <c r="E419" s="94" t="s">
        <v>8225</v>
      </c>
      <c r="I419" s="93">
        <v>3.73</v>
      </c>
      <c r="K419" s="93">
        <v>66236.05</v>
      </c>
    </row>
    <row r="420" spans="3:11" x14ac:dyDescent="0.2">
      <c r="C420" s="96" t="s">
        <v>8224</v>
      </c>
      <c r="D420" s="95">
        <v>44267</v>
      </c>
      <c r="E420" s="94" t="s">
        <v>8223</v>
      </c>
      <c r="I420" s="93">
        <v>1.68</v>
      </c>
      <c r="K420" s="93">
        <v>66237.73</v>
      </c>
    </row>
    <row r="421" spans="3:11" x14ac:dyDescent="0.2">
      <c r="C421" s="96" t="s">
        <v>8222</v>
      </c>
      <c r="D421" s="95">
        <v>44267</v>
      </c>
      <c r="E421" s="94" t="s">
        <v>8221</v>
      </c>
      <c r="I421" s="93">
        <v>2.46</v>
      </c>
      <c r="K421" s="93">
        <v>66240.19</v>
      </c>
    </row>
    <row r="422" spans="3:11" x14ac:dyDescent="0.2">
      <c r="C422" s="96" t="s">
        <v>8220</v>
      </c>
      <c r="D422" s="95">
        <v>44267</v>
      </c>
      <c r="E422" s="94" t="s">
        <v>8219</v>
      </c>
      <c r="I422" s="93">
        <v>22.39</v>
      </c>
      <c r="K422" s="93">
        <v>66262.58</v>
      </c>
    </row>
    <row r="423" spans="3:11" x14ac:dyDescent="0.2">
      <c r="C423" s="96" t="s">
        <v>8218</v>
      </c>
      <c r="D423" s="95">
        <v>44267</v>
      </c>
      <c r="E423" s="94" t="s">
        <v>8217</v>
      </c>
      <c r="I423" s="93">
        <v>3.8</v>
      </c>
      <c r="K423" s="93">
        <v>66266.38</v>
      </c>
    </row>
    <row r="424" spans="3:11" x14ac:dyDescent="0.2">
      <c r="C424" s="96" t="s">
        <v>8216</v>
      </c>
      <c r="D424" s="95">
        <v>44267</v>
      </c>
      <c r="E424" s="94" t="s">
        <v>8215</v>
      </c>
      <c r="I424" s="93">
        <v>3.82</v>
      </c>
      <c r="K424" s="93">
        <v>66270.2</v>
      </c>
    </row>
    <row r="425" spans="3:11" x14ac:dyDescent="0.2">
      <c r="C425" s="96" t="s">
        <v>8214</v>
      </c>
      <c r="D425" s="95">
        <v>44267</v>
      </c>
      <c r="E425" s="94" t="s">
        <v>8213</v>
      </c>
      <c r="I425" s="93">
        <v>1.78</v>
      </c>
      <c r="K425" s="93">
        <v>66271.98</v>
      </c>
    </row>
    <row r="426" spans="3:11" x14ac:dyDescent="0.2">
      <c r="C426" s="96" t="s">
        <v>8212</v>
      </c>
      <c r="D426" s="95">
        <v>44267</v>
      </c>
      <c r="E426" s="94" t="s">
        <v>8211</v>
      </c>
      <c r="I426" s="93">
        <v>2.59</v>
      </c>
      <c r="K426" s="93">
        <v>66274.570000000007</v>
      </c>
    </row>
    <row r="427" spans="3:11" x14ac:dyDescent="0.2">
      <c r="C427" s="96" t="s">
        <v>8210</v>
      </c>
      <c r="D427" s="95">
        <v>44267</v>
      </c>
      <c r="E427" s="94" t="s">
        <v>8209</v>
      </c>
      <c r="I427" s="93">
        <v>3.79</v>
      </c>
      <c r="K427" s="93">
        <v>66278.36</v>
      </c>
    </row>
    <row r="428" spans="3:11" x14ac:dyDescent="0.2">
      <c r="C428" s="96" t="s">
        <v>8208</v>
      </c>
      <c r="D428" s="95">
        <v>44267</v>
      </c>
      <c r="E428" s="94" t="s">
        <v>8207</v>
      </c>
      <c r="I428" s="93">
        <v>1.68</v>
      </c>
      <c r="K428" s="93">
        <v>66280.039999999994</v>
      </c>
    </row>
    <row r="429" spans="3:11" x14ac:dyDescent="0.2">
      <c r="C429" s="96" t="s">
        <v>8206</v>
      </c>
      <c r="D429" s="95">
        <v>44267</v>
      </c>
      <c r="E429" s="94" t="s">
        <v>8205</v>
      </c>
      <c r="I429" s="93">
        <v>1.93</v>
      </c>
      <c r="K429" s="93">
        <v>66281.97</v>
      </c>
    </row>
    <row r="430" spans="3:11" x14ac:dyDescent="0.2">
      <c r="C430" s="96" t="s">
        <v>8204</v>
      </c>
      <c r="D430" s="95">
        <v>44267</v>
      </c>
      <c r="E430" s="94" t="s">
        <v>8203</v>
      </c>
      <c r="I430" s="93">
        <v>5.33</v>
      </c>
      <c r="K430" s="93">
        <v>66287.3</v>
      </c>
    </row>
    <row r="431" spans="3:11" x14ac:dyDescent="0.2">
      <c r="C431" s="96" t="s">
        <v>8202</v>
      </c>
      <c r="D431" s="95">
        <v>44268</v>
      </c>
      <c r="E431" s="94" t="s">
        <v>8201</v>
      </c>
      <c r="I431" s="93">
        <v>5.91</v>
      </c>
      <c r="K431" s="93">
        <v>66293.210000000006</v>
      </c>
    </row>
    <row r="432" spans="3:11" x14ac:dyDescent="0.2">
      <c r="C432" s="96" t="s">
        <v>8200</v>
      </c>
      <c r="D432" s="95">
        <v>44268</v>
      </c>
      <c r="E432" s="94" t="s">
        <v>8199</v>
      </c>
      <c r="I432" s="93">
        <v>8.19</v>
      </c>
      <c r="K432" s="93">
        <v>66301.399999999994</v>
      </c>
    </row>
    <row r="433" spans="3:11" x14ac:dyDescent="0.2">
      <c r="C433" s="96" t="s">
        <v>8198</v>
      </c>
      <c r="D433" s="95">
        <v>44268</v>
      </c>
      <c r="E433" s="94" t="s">
        <v>8197</v>
      </c>
      <c r="I433" s="93">
        <v>1.8</v>
      </c>
      <c r="K433" s="93">
        <v>66303.199999999997</v>
      </c>
    </row>
    <row r="434" spans="3:11" x14ac:dyDescent="0.2">
      <c r="C434" s="96" t="s">
        <v>8196</v>
      </c>
      <c r="D434" s="95">
        <v>44268</v>
      </c>
      <c r="E434" s="94" t="s">
        <v>8195</v>
      </c>
      <c r="I434" s="93">
        <v>3.53</v>
      </c>
      <c r="K434" s="93">
        <v>66306.73</v>
      </c>
    </row>
    <row r="435" spans="3:11" x14ac:dyDescent="0.2">
      <c r="C435" s="96" t="s">
        <v>8194</v>
      </c>
      <c r="D435" s="95">
        <v>44268</v>
      </c>
      <c r="E435" s="94" t="s">
        <v>8193</v>
      </c>
      <c r="I435" s="93">
        <v>3.38</v>
      </c>
      <c r="K435" s="93">
        <v>66310.11</v>
      </c>
    </row>
    <row r="436" spans="3:11" x14ac:dyDescent="0.2">
      <c r="C436" s="96" t="s">
        <v>8192</v>
      </c>
      <c r="D436" s="95">
        <v>44268</v>
      </c>
      <c r="E436" s="94" t="s">
        <v>8191</v>
      </c>
      <c r="I436" s="93">
        <v>6.49</v>
      </c>
      <c r="K436" s="93">
        <v>66316.600000000006</v>
      </c>
    </row>
    <row r="437" spans="3:11" x14ac:dyDescent="0.2">
      <c r="C437" s="96" t="s">
        <v>8190</v>
      </c>
      <c r="D437" s="95">
        <v>44268</v>
      </c>
      <c r="E437" s="94" t="s">
        <v>8189</v>
      </c>
      <c r="I437" s="93">
        <v>7.23</v>
      </c>
      <c r="K437" s="93">
        <v>66323.83</v>
      </c>
    </row>
    <row r="438" spans="3:11" x14ac:dyDescent="0.2">
      <c r="C438" s="96" t="s">
        <v>8188</v>
      </c>
      <c r="D438" s="95">
        <v>44268</v>
      </c>
      <c r="E438" s="94" t="s">
        <v>8187</v>
      </c>
      <c r="I438" s="93">
        <v>7.23</v>
      </c>
      <c r="K438" s="93">
        <v>66331.06</v>
      </c>
    </row>
    <row r="439" spans="3:11" x14ac:dyDescent="0.2">
      <c r="C439" s="96" t="s">
        <v>8186</v>
      </c>
      <c r="D439" s="95">
        <v>44268</v>
      </c>
      <c r="E439" s="94" t="s">
        <v>8185</v>
      </c>
      <c r="I439" s="93">
        <v>4.88</v>
      </c>
      <c r="K439" s="93">
        <v>66335.94</v>
      </c>
    </row>
    <row r="440" spans="3:11" x14ac:dyDescent="0.2">
      <c r="C440" s="96" t="s">
        <v>8184</v>
      </c>
      <c r="D440" s="95">
        <v>44268</v>
      </c>
      <c r="E440" s="94" t="s">
        <v>8183</v>
      </c>
      <c r="I440" s="93">
        <v>3.36</v>
      </c>
      <c r="K440" s="93">
        <v>66339.3</v>
      </c>
    </row>
    <row r="441" spans="3:11" x14ac:dyDescent="0.2">
      <c r="C441" s="96" t="s">
        <v>8182</v>
      </c>
      <c r="D441" s="95">
        <v>44268</v>
      </c>
      <c r="E441" s="94" t="s">
        <v>8181</v>
      </c>
      <c r="I441" s="93">
        <v>13.86</v>
      </c>
      <c r="K441" s="93">
        <v>66353.16</v>
      </c>
    </row>
    <row r="442" spans="3:11" x14ac:dyDescent="0.2">
      <c r="C442" s="96" t="s">
        <v>8180</v>
      </c>
      <c r="D442" s="95">
        <v>44268</v>
      </c>
      <c r="E442" s="94" t="s">
        <v>8179</v>
      </c>
      <c r="I442" s="93">
        <v>1.77</v>
      </c>
      <c r="K442" s="93">
        <v>66354.929999999993</v>
      </c>
    </row>
    <row r="443" spans="3:11" x14ac:dyDescent="0.2">
      <c r="C443" s="96" t="s">
        <v>8178</v>
      </c>
      <c r="D443" s="95">
        <v>44268</v>
      </c>
      <c r="E443" s="94" t="s">
        <v>8177</v>
      </c>
      <c r="I443" s="93">
        <v>7.88</v>
      </c>
      <c r="K443" s="93">
        <v>66362.81</v>
      </c>
    </row>
    <row r="444" spans="3:11" x14ac:dyDescent="0.2">
      <c r="C444" s="96" t="s">
        <v>8176</v>
      </c>
      <c r="D444" s="95">
        <v>44268</v>
      </c>
      <c r="E444" s="94" t="s">
        <v>8175</v>
      </c>
      <c r="I444" s="93">
        <v>5.26</v>
      </c>
      <c r="K444" s="93">
        <v>66368.070000000007</v>
      </c>
    </row>
    <row r="445" spans="3:11" x14ac:dyDescent="0.2">
      <c r="C445" s="96" t="s">
        <v>1542</v>
      </c>
      <c r="D445" s="95">
        <v>44268</v>
      </c>
      <c r="E445" s="94" t="s">
        <v>8174</v>
      </c>
      <c r="J445" s="112">
        <v>665.76</v>
      </c>
      <c r="K445" s="93">
        <v>65702.31</v>
      </c>
    </row>
    <row r="446" spans="3:11" x14ac:dyDescent="0.2">
      <c r="C446" s="96" t="s">
        <v>8173</v>
      </c>
      <c r="D446" s="95">
        <v>44269</v>
      </c>
      <c r="E446" s="94" t="s">
        <v>8172</v>
      </c>
      <c r="I446" s="93">
        <v>3.67</v>
      </c>
      <c r="K446" s="93">
        <v>65705.98</v>
      </c>
    </row>
    <row r="447" spans="3:11" x14ac:dyDescent="0.2">
      <c r="C447" s="96" t="s">
        <v>8171</v>
      </c>
      <c r="D447" s="95">
        <v>44269</v>
      </c>
      <c r="E447" s="94" t="s">
        <v>8170</v>
      </c>
      <c r="I447" s="93">
        <v>4.6900000000000004</v>
      </c>
      <c r="K447" s="93">
        <v>65710.67</v>
      </c>
    </row>
    <row r="448" spans="3:11" x14ac:dyDescent="0.2">
      <c r="C448" s="96" t="s">
        <v>8169</v>
      </c>
      <c r="D448" s="95">
        <v>44270</v>
      </c>
      <c r="E448" s="94" t="s">
        <v>8168</v>
      </c>
      <c r="I448" s="93">
        <v>5.34</v>
      </c>
      <c r="K448" s="93">
        <v>65716.009999999995</v>
      </c>
    </row>
    <row r="449" spans="3:11" x14ac:dyDescent="0.2">
      <c r="C449" s="96" t="s">
        <v>20143</v>
      </c>
      <c r="D449" s="95">
        <v>44270</v>
      </c>
      <c r="E449" s="94" t="s">
        <v>20134</v>
      </c>
      <c r="I449" s="93">
        <v>6</v>
      </c>
      <c r="K449" s="93">
        <v>65722.009999999995</v>
      </c>
    </row>
    <row r="450" spans="3:11" x14ac:dyDescent="0.2">
      <c r="C450" s="96" t="s">
        <v>20142</v>
      </c>
      <c r="D450" s="95">
        <v>44270</v>
      </c>
      <c r="E450" s="94" t="s">
        <v>20134</v>
      </c>
      <c r="I450" s="93">
        <v>2</v>
      </c>
      <c r="K450" s="93">
        <v>65724.009999999995</v>
      </c>
    </row>
    <row r="451" spans="3:11" x14ac:dyDescent="0.2">
      <c r="C451" s="96" t="s">
        <v>8167</v>
      </c>
      <c r="D451" s="95">
        <v>44270</v>
      </c>
      <c r="E451" s="94" t="s">
        <v>8166</v>
      </c>
      <c r="I451" s="93">
        <v>43.81</v>
      </c>
      <c r="K451" s="93">
        <v>65767.820000000007</v>
      </c>
    </row>
    <row r="452" spans="3:11" x14ac:dyDescent="0.2">
      <c r="C452" s="96" t="s">
        <v>8165</v>
      </c>
      <c r="D452" s="95">
        <v>44270</v>
      </c>
      <c r="E452" s="94" t="s">
        <v>8164</v>
      </c>
      <c r="I452" s="93">
        <v>24.6</v>
      </c>
      <c r="K452" s="93">
        <v>65792.42</v>
      </c>
    </row>
    <row r="453" spans="3:11" x14ac:dyDescent="0.2">
      <c r="C453" s="96" t="s">
        <v>8163</v>
      </c>
      <c r="D453" s="95">
        <v>44270</v>
      </c>
      <c r="E453" s="94" t="s">
        <v>8162</v>
      </c>
      <c r="I453" s="93">
        <v>4.1399999999999997</v>
      </c>
      <c r="K453" s="93">
        <v>65796.56</v>
      </c>
    </row>
    <row r="454" spans="3:11" x14ac:dyDescent="0.2">
      <c r="C454" s="96" t="s">
        <v>8161</v>
      </c>
      <c r="D454" s="95">
        <v>44270</v>
      </c>
      <c r="E454" s="94" t="s">
        <v>8160</v>
      </c>
      <c r="I454" s="93">
        <v>4.7699999999999996</v>
      </c>
      <c r="K454" s="93">
        <v>65801.33</v>
      </c>
    </row>
    <row r="455" spans="3:11" x14ac:dyDescent="0.2">
      <c r="C455" s="96" t="s">
        <v>8159</v>
      </c>
      <c r="D455" s="95">
        <v>44270</v>
      </c>
      <c r="E455" s="94" t="s">
        <v>8158</v>
      </c>
      <c r="I455" s="93">
        <v>4.46</v>
      </c>
      <c r="K455" s="93">
        <v>65805.789999999994</v>
      </c>
    </row>
    <row r="456" spans="3:11" x14ac:dyDescent="0.2">
      <c r="C456" s="96" t="s">
        <v>8157</v>
      </c>
      <c r="D456" s="95">
        <v>44270</v>
      </c>
      <c r="E456" s="94" t="s">
        <v>8156</v>
      </c>
      <c r="I456" s="93">
        <v>5.04</v>
      </c>
      <c r="K456" s="93">
        <v>65810.83</v>
      </c>
    </row>
    <row r="457" spans="3:11" x14ac:dyDescent="0.2">
      <c r="C457" s="96" t="s">
        <v>8155</v>
      </c>
      <c r="D457" s="95">
        <v>44270</v>
      </c>
      <c r="E457" s="94" t="s">
        <v>8154</v>
      </c>
      <c r="I457" s="93">
        <v>10.61</v>
      </c>
      <c r="K457" s="93">
        <v>65821.440000000002</v>
      </c>
    </row>
    <row r="458" spans="3:11" x14ac:dyDescent="0.2">
      <c r="C458" s="96" t="s">
        <v>8153</v>
      </c>
      <c r="D458" s="95">
        <v>44270</v>
      </c>
      <c r="E458" s="94" t="s">
        <v>8152</v>
      </c>
      <c r="I458" s="93">
        <v>2.13</v>
      </c>
      <c r="K458" s="93">
        <v>65823.570000000007</v>
      </c>
    </row>
    <row r="459" spans="3:11" x14ac:dyDescent="0.2">
      <c r="C459" s="96" t="s">
        <v>8151</v>
      </c>
      <c r="D459" s="95">
        <v>44270</v>
      </c>
      <c r="E459" s="94" t="s">
        <v>8150</v>
      </c>
      <c r="I459" s="93">
        <v>1.81</v>
      </c>
      <c r="K459" s="93">
        <v>65825.38</v>
      </c>
    </row>
    <row r="460" spans="3:11" x14ac:dyDescent="0.2">
      <c r="C460" s="96" t="s">
        <v>8149</v>
      </c>
      <c r="D460" s="95">
        <v>44270</v>
      </c>
      <c r="E460" s="94" t="s">
        <v>8148</v>
      </c>
      <c r="I460" s="93">
        <v>0.37</v>
      </c>
      <c r="K460" s="93">
        <v>65825.75</v>
      </c>
    </row>
    <row r="461" spans="3:11" x14ac:dyDescent="0.2">
      <c r="C461" s="96" t="s">
        <v>8147</v>
      </c>
      <c r="D461" s="95">
        <v>44270</v>
      </c>
      <c r="E461" s="94" t="s">
        <v>8146</v>
      </c>
      <c r="I461" s="93">
        <v>11.28</v>
      </c>
      <c r="K461" s="93">
        <v>65837.03</v>
      </c>
    </row>
    <row r="462" spans="3:11" x14ac:dyDescent="0.2">
      <c r="C462" s="96" t="s">
        <v>8145</v>
      </c>
      <c r="D462" s="95">
        <v>44270</v>
      </c>
      <c r="E462" s="94" t="s">
        <v>8144</v>
      </c>
      <c r="I462" s="93">
        <v>1.69</v>
      </c>
      <c r="K462" s="93">
        <v>65838.720000000001</v>
      </c>
    </row>
    <row r="463" spans="3:11" x14ac:dyDescent="0.2">
      <c r="C463" s="96" t="s">
        <v>8143</v>
      </c>
      <c r="D463" s="95">
        <v>44270</v>
      </c>
      <c r="E463" s="94" t="s">
        <v>8142</v>
      </c>
      <c r="I463" s="93">
        <v>56</v>
      </c>
      <c r="K463" s="93">
        <v>65894.720000000001</v>
      </c>
    </row>
    <row r="464" spans="3:11" x14ac:dyDescent="0.2">
      <c r="C464" s="96" t="s">
        <v>8141</v>
      </c>
      <c r="D464" s="95">
        <v>44270</v>
      </c>
      <c r="E464" s="94" t="s">
        <v>8140</v>
      </c>
      <c r="I464" s="93">
        <v>4.1900000000000004</v>
      </c>
      <c r="K464" s="93">
        <v>65898.91</v>
      </c>
    </row>
    <row r="465" spans="3:11" x14ac:dyDescent="0.2">
      <c r="C465" s="96" t="s">
        <v>8139</v>
      </c>
      <c r="D465" s="95">
        <v>44270</v>
      </c>
      <c r="E465" s="94" t="s">
        <v>8138</v>
      </c>
      <c r="I465" s="93">
        <v>16.760000000000002</v>
      </c>
      <c r="K465" s="93">
        <v>65915.67</v>
      </c>
    </row>
    <row r="466" spans="3:11" x14ac:dyDescent="0.2">
      <c r="C466" s="96" t="s">
        <v>8137</v>
      </c>
      <c r="D466" s="95">
        <v>44270</v>
      </c>
      <c r="E466" s="94" t="s">
        <v>8136</v>
      </c>
      <c r="I466" s="93">
        <v>15.92</v>
      </c>
      <c r="K466" s="93">
        <v>65931.59</v>
      </c>
    </row>
    <row r="467" spans="3:11" x14ac:dyDescent="0.2">
      <c r="C467" s="96" t="s">
        <v>8135</v>
      </c>
      <c r="D467" s="95">
        <v>44270</v>
      </c>
      <c r="E467" s="94" t="s">
        <v>8134</v>
      </c>
      <c r="I467" s="93">
        <v>3.71</v>
      </c>
      <c r="K467" s="93">
        <v>65935.3</v>
      </c>
    </row>
    <row r="468" spans="3:11" x14ac:dyDescent="0.2">
      <c r="C468" s="96" t="s">
        <v>8133</v>
      </c>
      <c r="D468" s="95">
        <v>44270</v>
      </c>
      <c r="E468" s="94" t="s">
        <v>8132</v>
      </c>
      <c r="I468" s="93">
        <v>6.76</v>
      </c>
      <c r="K468" s="93">
        <v>65942.06</v>
      </c>
    </row>
    <row r="469" spans="3:11" x14ac:dyDescent="0.2">
      <c r="C469" s="96" t="s">
        <v>8131</v>
      </c>
      <c r="D469" s="95">
        <v>44270</v>
      </c>
      <c r="E469" s="94" t="s">
        <v>8130</v>
      </c>
      <c r="I469" s="93">
        <v>8.3800000000000008</v>
      </c>
      <c r="K469" s="93">
        <v>65950.44</v>
      </c>
    </row>
    <row r="470" spans="3:11" x14ac:dyDescent="0.2">
      <c r="C470" s="96" t="s">
        <v>8129</v>
      </c>
      <c r="D470" s="95">
        <v>44270</v>
      </c>
      <c r="E470" s="94" t="s">
        <v>8128</v>
      </c>
      <c r="I470" s="93">
        <v>1.95</v>
      </c>
      <c r="K470" s="93">
        <v>65952.39</v>
      </c>
    </row>
    <row r="471" spans="3:11" x14ac:dyDescent="0.2">
      <c r="C471" s="96" t="s">
        <v>8127</v>
      </c>
      <c r="D471" s="95">
        <v>44270</v>
      </c>
      <c r="E471" s="94" t="s">
        <v>8126</v>
      </c>
      <c r="I471" s="93">
        <v>1.9</v>
      </c>
      <c r="K471" s="93">
        <v>65954.289999999994</v>
      </c>
    </row>
    <row r="472" spans="3:11" x14ac:dyDescent="0.2">
      <c r="C472" s="96" t="s">
        <v>8125</v>
      </c>
      <c r="D472" s="95">
        <v>44270</v>
      </c>
      <c r="E472" s="94" t="s">
        <v>8124</v>
      </c>
      <c r="I472" s="93">
        <v>3.36</v>
      </c>
      <c r="K472" s="93">
        <v>65957.649999999994</v>
      </c>
    </row>
    <row r="473" spans="3:11" x14ac:dyDescent="0.2">
      <c r="C473" s="96" t="s">
        <v>8123</v>
      </c>
      <c r="D473" s="95">
        <v>44270</v>
      </c>
      <c r="E473" s="94" t="s">
        <v>8122</v>
      </c>
      <c r="I473" s="93">
        <v>9.6999999999999993</v>
      </c>
      <c r="K473" s="93">
        <v>65967.350000000006</v>
      </c>
    </row>
    <row r="474" spans="3:11" x14ac:dyDescent="0.2">
      <c r="C474" s="96" t="s">
        <v>8121</v>
      </c>
      <c r="D474" s="95">
        <v>44270</v>
      </c>
      <c r="E474" s="94" t="s">
        <v>8120</v>
      </c>
      <c r="I474" s="93">
        <v>7.45</v>
      </c>
      <c r="K474" s="93">
        <v>65974.8</v>
      </c>
    </row>
    <row r="475" spans="3:11" x14ac:dyDescent="0.2">
      <c r="C475" s="96" t="s">
        <v>8119</v>
      </c>
      <c r="D475" s="95">
        <v>44270</v>
      </c>
      <c r="E475" s="94" t="s">
        <v>8118</v>
      </c>
      <c r="I475" s="93">
        <v>25.13</v>
      </c>
      <c r="K475" s="93">
        <v>65999.929999999993</v>
      </c>
    </row>
    <row r="476" spans="3:11" x14ac:dyDescent="0.2">
      <c r="C476" s="96" t="s">
        <v>8117</v>
      </c>
      <c r="D476" s="95">
        <v>44270</v>
      </c>
      <c r="E476" s="94" t="s">
        <v>8116</v>
      </c>
      <c r="I476" s="93">
        <v>1.68</v>
      </c>
      <c r="K476" s="93">
        <v>66001.61</v>
      </c>
    </row>
    <row r="477" spans="3:11" x14ac:dyDescent="0.2">
      <c r="C477" s="96" t="s">
        <v>8115</v>
      </c>
      <c r="D477" s="95">
        <v>44270</v>
      </c>
      <c r="E477" s="94" t="s">
        <v>8114</v>
      </c>
      <c r="I477" s="93">
        <v>12.46</v>
      </c>
      <c r="K477" s="93">
        <v>66014.070000000007</v>
      </c>
    </row>
    <row r="478" spans="3:11" x14ac:dyDescent="0.2">
      <c r="C478" s="96" t="s">
        <v>8113</v>
      </c>
      <c r="D478" s="95">
        <v>44270</v>
      </c>
      <c r="E478" s="94" t="s">
        <v>8112</v>
      </c>
      <c r="J478" s="112">
        <v>2800</v>
      </c>
      <c r="K478" s="93">
        <v>63214.07</v>
      </c>
    </row>
    <row r="479" spans="3:11" x14ac:dyDescent="0.2">
      <c r="C479" s="96" t="s">
        <v>1529</v>
      </c>
      <c r="D479" s="95">
        <v>44270</v>
      </c>
      <c r="E479" s="94" t="s">
        <v>8111</v>
      </c>
      <c r="J479" s="112">
        <v>521.77</v>
      </c>
      <c r="K479" s="93">
        <v>62692.3</v>
      </c>
    </row>
    <row r="480" spans="3:11" x14ac:dyDescent="0.2">
      <c r="C480" s="96" t="s">
        <v>1528</v>
      </c>
      <c r="D480" s="95">
        <v>44270</v>
      </c>
      <c r="E480" s="94" t="s">
        <v>8110</v>
      </c>
      <c r="J480" s="112">
        <v>3600</v>
      </c>
      <c r="K480" s="93">
        <v>59092.3</v>
      </c>
    </row>
    <row r="481" spans="3:11" x14ac:dyDescent="0.2">
      <c r="C481" s="96" t="s">
        <v>1527</v>
      </c>
      <c r="D481" s="95">
        <v>44270</v>
      </c>
      <c r="E481" s="94" t="s">
        <v>8109</v>
      </c>
      <c r="J481" s="112">
        <v>1800</v>
      </c>
      <c r="K481" s="93">
        <v>57292.3</v>
      </c>
    </row>
    <row r="482" spans="3:11" x14ac:dyDescent="0.2">
      <c r="C482" s="96" t="s">
        <v>8108</v>
      </c>
      <c r="D482" s="95">
        <v>44271</v>
      </c>
      <c r="E482" s="94" t="s">
        <v>8107</v>
      </c>
      <c r="I482" s="93">
        <v>4.8</v>
      </c>
      <c r="K482" s="93">
        <v>57297.1</v>
      </c>
    </row>
    <row r="483" spans="3:11" x14ac:dyDescent="0.2">
      <c r="C483" s="96" t="s">
        <v>8106</v>
      </c>
      <c r="D483" s="95">
        <v>44271</v>
      </c>
      <c r="E483" s="94" t="s">
        <v>8105</v>
      </c>
      <c r="I483" s="93">
        <v>1</v>
      </c>
      <c r="K483" s="93">
        <v>57298.1</v>
      </c>
    </row>
    <row r="484" spans="3:11" x14ac:dyDescent="0.2">
      <c r="C484" s="96" t="s">
        <v>8104</v>
      </c>
      <c r="D484" s="95">
        <v>44271</v>
      </c>
      <c r="E484" s="94" t="s">
        <v>8103</v>
      </c>
      <c r="I484" s="93">
        <v>4.2699999999999996</v>
      </c>
      <c r="K484" s="93">
        <v>57302.37</v>
      </c>
    </row>
    <row r="485" spans="3:11" x14ac:dyDescent="0.2">
      <c r="C485" s="96" t="s">
        <v>8102</v>
      </c>
      <c r="D485" s="95">
        <v>44271</v>
      </c>
      <c r="E485" s="94" t="s">
        <v>8101</v>
      </c>
      <c r="I485" s="93">
        <v>1.71</v>
      </c>
      <c r="K485" s="93">
        <v>57304.08</v>
      </c>
    </row>
    <row r="486" spans="3:11" x14ac:dyDescent="0.2">
      <c r="C486" s="96" t="s">
        <v>8100</v>
      </c>
      <c r="D486" s="95">
        <v>44271</v>
      </c>
      <c r="E486" s="94" t="s">
        <v>8099</v>
      </c>
      <c r="I486" s="93">
        <v>0.78</v>
      </c>
      <c r="K486" s="93">
        <v>57304.86</v>
      </c>
    </row>
    <row r="487" spans="3:11" x14ac:dyDescent="0.2">
      <c r="C487" s="96" t="s">
        <v>8098</v>
      </c>
      <c r="D487" s="95">
        <v>44271</v>
      </c>
      <c r="E487" s="94" t="s">
        <v>8097</v>
      </c>
      <c r="I487" s="93">
        <v>7.2</v>
      </c>
      <c r="K487" s="93">
        <v>57312.06</v>
      </c>
    </row>
    <row r="488" spans="3:11" x14ac:dyDescent="0.2">
      <c r="C488" s="96" t="s">
        <v>8096</v>
      </c>
      <c r="D488" s="95">
        <v>44271</v>
      </c>
      <c r="E488" s="94" t="s">
        <v>8095</v>
      </c>
      <c r="I488" s="93">
        <v>15.36</v>
      </c>
      <c r="K488" s="93">
        <v>57327.42</v>
      </c>
    </row>
    <row r="489" spans="3:11" x14ac:dyDescent="0.2">
      <c r="C489" s="96" t="s">
        <v>8094</v>
      </c>
      <c r="D489" s="95">
        <v>44271</v>
      </c>
      <c r="E489" s="94" t="s">
        <v>8093</v>
      </c>
      <c r="I489" s="93">
        <v>3.76</v>
      </c>
      <c r="K489" s="93">
        <v>57331.18</v>
      </c>
    </row>
    <row r="490" spans="3:11" x14ac:dyDescent="0.2">
      <c r="C490" s="96" t="s">
        <v>8092</v>
      </c>
      <c r="D490" s="95">
        <v>44271</v>
      </c>
      <c r="E490" s="94" t="s">
        <v>8091</v>
      </c>
      <c r="I490" s="93">
        <v>2.36</v>
      </c>
      <c r="K490" s="93">
        <v>57333.54</v>
      </c>
    </row>
    <row r="491" spans="3:11" x14ac:dyDescent="0.2">
      <c r="C491" s="96" t="s">
        <v>8090</v>
      </c>
      <c r="D491" s="95">
        <v>44271</v>
      </c>
      <c r="E491" s="94" t="s">
        <v>8089</v>
      </c>
      <c r="I491" s="93">
        <v>10.53</v>
      </c>
      <c r="K491" s="93">
        <v>57344.07</v>
      </c>
    </row>
    <row r="492" spans="3:11" x14ac:dyDescent="0.2">
      <c r="C492" s="96" t="s">
        <v>8088</v>
      </c>
      <c r="D492" s="95">
        <v>44271</v>
      </c>
      <c r="E492" s="94" t="s">
        <v>8087</v>
      </c>
      <c r="I492" s="93">
        <v>2.46</v>
      </c>
      <c r="K492" s="93">
        <v>57346.53</v>
      </c>
    </row>
    <row r="493" spans="3:11" x14ac:dyDescent="0.2">
      <c r="C493" s="96" t="s">
        <v>8086</v>
      </c>
      <c r="D493" s="95">
        <v>44271</v>
      </c>
      <c r="E493" s="94" t="s">
        <v>8085</v>
      </c>
      <c r="I493" s="93">
        <v>1.81</v>
      </c>
      <c r="K493" s="93">
        <v>57348.34</v>
      </c>
    </row>
    <row r="494" spans="3:11" x14ac:dyDescent="0.2">
      <c r="C494" s="96" t="s">
        <v>8084</v>
      </c>
      <c r="D494" s="95">
        <v>44271</v>
      </c>
      <c r="E494" s="94" t="s">
        <v>8083</v>
      </c>
      <c r="I494" s="93">
        <v>3.16</v>
      </c>
      <c r="K494" s="93">
        <v>57351.5</v>
      </c>
    </row>
    <row r="495" spans="3:11" x14ac:dyDescent="0.2">
      <c r="C495" s="96" t="s">
        <v>8082</v>
      </c>
      <c r="D495" s="95">
        <v>44271</v>
      </c>
      <c r="E495" s="94" t="s">
        <v>8081</v>
      </c>
      <c r="I495" s="93">
        <v>5.49</v>
      </c>
      <c r="K495" s="93">
        <v>57356.99</v>
      </c>
    </row>
    <row r="496" spans="3:11" x14ac:dyDescent="0.2">
      <c r="C496" s="96" t="s">
        <v>8080</v>
      </c>
      <c r="D496" s="95">
        <v>44271</v>
      </c>
      <c r="E496" s="94" t="s">
        <v>8079</v>
      </c>
      <c r="I496" s="93">
        <v>6.36</v>
      </c>
      <c r="K496" s="93">
        <v>57363.35</v>
      </c>
    </row>
    <row r="497" spans="3:11" x14ac:dyDescent="0.2">
      <c r="C497" s="96" t="s">
        <v>8078</v>
      </c>
      <c r="D497" s="95">
        <v>44271</v>
      </c>
      <c r="E497" s="94" t="s">
        <v>8077</v>
      </c>
      <c r="I497" s="93">
        <v>5.09</v>
      </c>
      <c r="K497" s="93">
        <v>57368.44</v>
      </c>
    </row>
    <row r="498" spans="3:11" x14ac:dyDescent="0.2">
      <c r="C498" s="96" t="s">
        <v>8076</v>
      </c>
      <c r="D498" s="95">
        <v>44271</v>
      </c>
      <c r="E498" s="94" t="s">
        <v>8075</v>
      </c>
      <c r="I498" s="93">
        <v>7.11</v>
      </c>
      <c r="K498" s="93">
        <v>57375.55</v>
      </c>
    </row>
    <row r="499" spans="3:11" x14ac:dyDescent="0.2">
      <c r="C499" s="96" t="s">
        <v>8074</v>
      </c>
      <c r="D499" s="95">
        <v>44271</v>
      </c>
      <c r="E499" s="94" t="s">
        <v>8073</v>
      </c>
      <c r="I499" s="93">
        <v>0.78</v>
      </c>
      <c r="K499" s="93">
        <v>57376.33</v>
      </c>
    </row>
    <row r="500" spans="3:11" x14ac:dyDescent="0.2">
      <c r="C500" s="96" t="s">
        <v>8072</v>
      </c>
      <c r="D500" s="95">
        <v>44271</v>
      </c>
      <c r="E500" s="94" t="s">
        <v>8071</v>
      </c>
      <c r="I500" s="93">
        <v>25.9</v>
      </c>
      <c r="K500" s="93">
        <v>57402.23</v>
      </c>
    </row>
    <row r="501" spans="3:11" x14ac:dyDescent="0.2">
      <c r="C501" s="96" t="s">
        <v>8070</v>
      </c>
      <c r="D501" s="95">
        <v>44271</v>
      </c>
      <c r="E501" s="94" t="s">
        <v>8069</v>
      </c>
      <c r="I501" s="93">
        <v>4.09</v>
      </c>
      <c r="K501" s="93">
        <v>57406.32</v>
      </c>
    </row>
    <row r="502" spans="3:11" x14ac:dyDescent="0.2">
      <c r="C502" s="96" t="s">
        <v>8068</v>
      </c>
      <c r="D502" s="95">
        <v>44271</v>
      </c>
      <c r="E502" s="94" t="s">
        <v>8067</v>
      </c>
      <c r="I502" s="93">
        <v>2.13</v>
      </c>
      <c r="K502" s="93">
        <v>57408.45</v>
      </c>
    </row>
    <row r="503" spans="3:11" x14ac:dyDescent="0.2">
      <c r="C503" s="96" t="s">
        <v>8066</v>
      </c>
      <c r="D503" s="95">
        <v>44271</v>
      </c>
      <c r="E503" s="94" t="s">
        <v>8065</v>
      </c>
      <c r="I503" s="93">
        <v>8.3800000000000008</v>
      </c>
      <c r="K503" s="93">
        <v>57416.83</v>
      </c>
    </row>
    <row r="504" spans="3:11" x14ac:dyDescent="0.2">
      <c r="C504" s="96" t="s">
        <v>8064</v>
      </c>
      <c r="D504" s="95">
        <v>44271</v>
      </c>
      <c r="E504" s="94" t="s">
        <v>8063</v>
      </c>
      <c r="I504" s="93">
        <v>111</v>
      </c>
      <c r="K504" s="93">
        <v>57527.83</v>
      </c>
    </row>
    <row r="505" spans="3:11" x14ac:dyDescent="0.2">
      <c r="C505" s="96" t="s">
        <v>7699</v>
      </c>
      <c r="D505" s="95">
        <v>44271</v>
      </c>
      <c r="E505" s="94" t="s">
        <v>7698</v>
      </c>
      <c r="I505" s="93">
        <v>400</v>
      </c>
      <c r="K505" s="93">
        <v>57927.83</v>
      </c>
    </row>
    <row r="506" spans="3:11" x14ac:dyDescent="0.2">
      <c r="C506" s="96" t="s">
        <v>8062</v>
      </c>
      <c r="D506" s="95">
        <v>44272</v>
      </c>
      <c r="E506" s="94" t="s">
        <v>8061</v>
      </c>
      <c r="I506" s="93">
        <v>11.41</v>
      </c>
      <c r="K506" s="93">
        <v>57939.24</v>
      </c>
    </row>
    <row r="507" spans="3:11" x14ac:dyDescent="0.2">
      <c r="C507" s="96" t="s">
        <v>8060</v>
      </c>
      <c r="D507" s="95">
        <v>44272</v>
      </c>
      <c r="E507" s="94" t="s">
        <v>8059</v>
      </c>
      <c r="I507" s="93">
        <v>3.02</v>
      </c>
      <c r="K507" s="93">
        <v>57942.26</v>
      </c>
    </row>
    <row r="508" spans="3:11" x14ac:dyDescent="0.2">
      <c r="C508" s="96" t="s">
        <v>8058</v>
      </c>
      <c r="D508" s="95">
        <v>44272</v>
      </c>
      <c r="E508" s="94" t="s">
        <v>8057</v>
      </c>
      <c r="I508" s="93">
        <v>4.37</v>
      </c>
      <c r="K508" s="93">
        <v>57946.63</v>
      </c>
    </row>
    <row r="509" spans="3:11" x14ac:dyDescent="0.2">
      <c r="C509" s="96" t="s">
        <v>8056</v>
      </c>
      <c r="D509" s="95">
        <v>44272</v>
      </c>
      <c r="E509" s="94" t="s">
        <v>8055</v>
      </c>
      <c r="I509" s="93">
        <v>10.37</v>
      </c>
      <c r="K509" s="93">
        <v>57957</v>
      </c>
    </row>
    <row r="510" spans="3:11" x14ac:dyDescent="0.2">
      <c r="C510" s="96" t="s">
        <v>8054</v>
      </c>
      <c r="D510" s="95">
        <v>44272</v>
      </c>
      <c r="E510" s="94" t="s">
        <v>8053</v>
      </c>
      <c r="I510" s="93">
        <v>1.94</v>
      </c>
      <c r="K510" s="93">
        <v>57958.94</v>
      </c>
    </row>
    <row r="511" spans="3:11" x14ac:dyDescent="0.2">
      <c r="C511" s="96" t="s">
        <v>8052</v>
      </c>
      <c r="D511" s="95">
        <v>44272</v>
      </c>
      <c r="E511" s="94" t="s">
        <v>8051</v>
      </c>
      <c r="I511" s="93">
        <v>4.13</v>
      </c>
      <c r="K511" s="93">
        <v>57963.07</v>
      </c>
    </row>
    <row r="512" spans="3:11" x14ac:dyDescent="0.2">
      <c r="C512" s="96" t="s">
        <v>8050</v>
      </c>
      <c r="D512" s="95">
        <v>44272</v>
      </c>
      <c r="E512" s="94" t="s">
        <v>8049</v>
      </c>
      <c r="I512" s="93">
        <v>24.56</v>
      </c>
      <c r="K512" s="93">
        <v>57987.63</v>
      </c>
    </row>
    <row r="513" spans="3:11" x14ac:dyDescent="0.2">
      <c r="C513" s="96" t="s">
        <v>8048</v>
      </c>
      <c r="D513" s="95">
        <v>44272</v>
      </c>
      <c r="E513" s="94" t="s">
        <v>8047</v>
      </c>
      <c r="I513" s="93">
        <v>12.72</v>
      </c>
      <c r="K513" s="93">
        <v>58000.35</v>
      </c>
    </row>
    <row r="514" spans="3:11" x14ac:dyDescent="0.2">
      <c r="C514" s="96" t="s">
        <v>8046</v>
      </c>
      <c r="D514" s="95">
        <v>44272</v>
      </c>
      <c r="E514" s="94" t="s">
        <v>8045</v>
      </c>
      <c r="I514" s="93">
        <v>70.38</v>
      </c>
      <c r="K514" s="93">
        <v>58070.73</v>
      </c>
    </row>
    <row r="515" spans="3:11" x14ac:dyDescent="0.2">
      <c r="C515" s="96" t="s">
        <v>8044</v>
      </c>
      <c r="D515" s="95">
        <v>44272</v>
      </c>
      <c r="E515" s="94" t="s">
        <v>8043</v>
      </c>
      <c r="I515" s="93">
        <v>3.4</v>
      </c>
      <c r="K515" s="93">
        <v>58074.13</v>
      </c>
    </row>
    <row r="516" spans="3:11" x14ac:dyDescent="0.2">
      <c r="C516" s="96" t="s">
        <v>8042</v>
      </c>
      <c r="D516" s="95">
        <v>44272</v>
      </c>
      <c r="E516" s="94" t="s">
        <v>8041</v>
      </c>
      <c r="I516" s="93">
        <v>13.23</v>
      </c>
      <c r="K516" s="93">
        <v>58087.360000000001</v>
      </c>
    </row>
    <row r="517" spans="3:11" x14ac:dyDescent="0.2">
      <c r="C517" s="96" t="s">
        <v>8040</v>
      </c>
      <c r="D517" s="95">
        <v>44272</v>
      </c>
      <c r="E517" s="94" t="s">
        <v>8039</v>
      </c>
      <c r="I517" s="93">
        <v>1.68</v>
      </c>
      <c r="K517" s="93">
        <v>58089.04</v>
      </c>
    </row>
    <row r="518" spans="3:11" x14ac:dyDescent="0.2">
      <c r="C518" s="96" t="s">
        <v>8038</v>
      </c>
      <c r="D518" s="95">
        <v>44272</v>
      </c>
      <c r="E518" s="94" t="s">
        <v>8037</v>
      </c>
      <c r="I518" s="93">
        <v>4.1900000000000004</v>
      </c>
      <c r="K518" s="93">
        <v>58093.23</v>
      </c>
    </row>
    <row r="519" spans="3:11" x14ac:dyDescent="0.2">
      <c r="C519" s="96" t="s">
        <v>8036</v>
      </c>
      <c r="D519" s="95">
        <v>44272</v>
      </c>
      <c r="E519" s="94" t="s">
        <v>8035</v>
      </c>
      <c r="I519" s="93">
        <v>4.07</v>
      </c>
      <c r="K519" s="93">
        <v>58097.3</v>
      </c>
    </row>
    <row r="520" spans="3:11" x14ac:dyDescent="0.2">
      <c r="C520" s="96" t="s">
        <v>8034</v>
      </c>
      <c r="D520" s="95">
        <v>44272</v>
      </c>
      <c r="E520" s="94" t="s">
        <v>8033</v>
      </c>
      <c r="I520" s="93">
        <v>4.42</v>
      </c>
      <c r="K520" s="93">
        <v>58101.72</v>
      </c>
    </row>
    <row r="521" spans="3:11" x14ac:dyDescent="0.2">
      <c r="C521" s="96" t="s">
        <v>8032</v>
      </c>
      <c r="D521" s="95">
        <v>44272</v>
      </c>
      <c r="E521" s="94" t="s">
        <v>8031</v>
      </c>
      <c r="I521" s="93">
        <v>12.3</v>
      </c>
      <c r="K521" s="93">
        <v>58114.02</v>
      </c>
    </row>
    <row r="522" spans="3:11" x14ac:dyDescent="0.2">
      <c r="C522" s="96" t="s">
        <v>8030</v>
      </c>
      <c r="D522" s="95">
        <v>44272</v>
      </c>
      <c r="E522" s="94" t="s">
        <v>8029</v>
      </c>
      <c r="I522" s="93">
        <v>16.87</v>
      </c>
      <c r="K522" s="93">
        <v>58130.89</v>
      </c>
    </row>
    <row r="523" spans="3:11" x14ac:dyDescent="0.2">
      <c r="C523" s="96" t="s">
        <v>8028</v>
      </c>
      <c r="D523" s="95">
        <v>44272</v>
      </c>
      <c r="E523" s="94" t="s">
        <v>8027</v>
      </c>
      <c r="I523" s="93">
        <v>5.58</v>
      </c>
      <c r="K523" s="93">
        <v>58136.47</v>
      </c>
    </row>
    <row r="524" spans="3:11" x14ac:dyDescent="0.2">
      <c r="C524" s="96" t="s">
        <v>8026</v>
      </c>
      <c r="D524" s="95">
        <v>44272</v>
      </c>
      <c r="E524" s="94" t="s">
        <v>8025</v>
      </c>
      <c r="I524" s="93">
        <v>4.5199999999999996</v>
      </c>
      <c r="K524" s="93">
        <v>58140.99</v>
      </c>
    </row>
    <row r="525" spans="3:11" x14ac:dyDescent="0.2">
      <c r="C525" s="96" t="s">
        <v>8024</v>
      </c>
      <c r="D525" s="95">
        <v>44272</v>
      </c>
      <c r="E525" s="94" t="s">
        <v>8023</v>
      </c>
      <c r="I525" s="93">
        <v>2.46</v>
      </c>
      <c r="K525" s="93">
        <v>58143.45</v>
      </c>
    </row>
    <row r="526" spans="3:11" x14ac:dyDescent="0.2">
      <c r="C526" s="96" t="s">
        <v>8022</v>
      </c>
      <c r="D526" s="95">
        <v>44272</v>
      </c>
      <c r="E526" s="94" t="s">
        <v>8021</v>
      </c>
      <c r="I526" s="93">
        <v>1.78</v>
      </c>
      <c r="K526" s="93">
        <v>58145.23</v>
      </c>
    </row>
    <row r="527" spans="3:11" x14ac:dyDescent="0.2">
      <c r="C527" s="96" t="s">
        <v>8020</v>
      </c>
      <c r="D527" s="95">
        <v>44272</v>
      </c>
      <c r="E527" s="94" t="s">
        <v>8019</v>
      </c>
      <c r="I527" s="93">
        <v>7.04</v>
      </c>
      <c r="K527" s="93">
        <v>58152.27</v>
      </c>
    </row>
    <row r="528" spans="3:11" x14ac:dyDescent="0.2">
      <c r="C528" s="96" t="s">
        <v>8018</v>
      </c>
      <c r="D528" s="95">
        <v>44272</v>
      </c>
      <c r="E528" s="94" t="s">
        <v>8017</v>
      </c>
      <c r="I528" s="93">
        <v>9.2799999999999994</v>
      </c>
      <c r="K528" s="93">
        <v>58161.55</v>
      </c>
    </row>
    <row r="529" spans="3:11" x14ac:dyDescent="0.2">
      <c r="C529" s="96" t="s">
        <v>8016</v>
      </c>
      <c r="D529" s="95">
        <v>44272</v>
      </c>
      <c r="E529" s="94" t="s">
        <v>8015</v>
      </c>
      <c r="I529" s="93">
        <v>3.68</v>
      </c>
      <c r="K529" s="93">
        <v>58165.23</v>
      </c>
    </row>
    <row r="530" spans="3:11" x14ac:dyDescent="0.2">
      <c r="C530" s="96" t="s">
        <v>8014</v>
      </c>
      <c r="D530" s="95">
        <v>44272</v>
      </c>
      <c r="E530" s="94" t="s">
        <v>8013</v>
      </c>
      <c r="I530" s="93">
        <v>5.13</v>
      </c>
      <c r="K530" s="93">
        <v>58170.36</v>
      </c>
    </row>
    <row r="531" spans="3:11" x14ac:dyDescent="0.2">
      <c r="C531" s="96" t="s">
        <v>8012</v>
      </c>
      <c r="D531" s="95">
        <v>44272</v>
      </c>
      <c r="E531" s="94" t="s">
        <v>8011</v>
      </c>
      <c r="I531" s="93">
        <v>33.92</v>
      </c>
      <c r="K531" s="93">
        <v>58204.28</v>
      </c>
    </row>
    <row r="532" spans="3:11" x14ac:dyDescent="0.2">
      <c r="C532" s="96" t="s">
        <v>8010</v>
      </c>
      <c r="D532" s="95">
        <v>44272</v>
      </c>
      <c r="E532" s="94" t="s">
        <v>8009</v>
      </c>
      <c r="I532" s="93">
        <v>48.03</v>
      </c>
      <c r="K532" s="93">
        <v>58252.31</v>
      </c>
    </row>
    <row r="533" spans="3:11" x14ac:dyDescent="0.2">
      <c r="C533" s="96" t="s">
        <v>8008</v>
      </c>
      <c r="D533" s="95">
        <v>44272</v>
      </c>
      <c r="E533" s="94" t="s">
        <v>8007</v>
      </c>
      <c r="I533" s="93">
        <v>1.88</v>
      </c>
      <c r="K533" s="93">
        <v>58254.19</v>
      </c>
    </row>
    <row r="534" spans="3:11" x14ac:dyDescent="0.2">
      <c r="C534" s="96" t="s">
        <v>8006</v>
      </c>
      <c r="D534" s="95">
        <v>44272</v>
      </c>
      <c r="E534" s="94" t="s">
        <v>8005</v>
      </c>
      <c r="I534" s="93">
        <v>1.68</v>
      </c>
      <c r="K534" s="93">
        <v>58255.87</v>
      </c>
    </row>
    <row r="535" spans="3:11" x14ac:dyDescent="0.2">
      <c r="C535" s="96" t="s">
        <v>8004</v>
      </c>
      <c r="D535" s="95">
        <v>44272</v>
      </c>
      <c r="E535" s="94" t="s">
        <v>8003</v>
      </c>
      <c r="I535" s="93">
        <v>1.68</v>
      </c>
      <c r="K535" s="93">
        <v>58257.55</v>
      </c>
    </row>
    <row r="536" spans="3:11" x14ac:dyDescent="0.2">
      <c r="C536" s="96" t="s">
        <v>8002</v>
      </c>
      <c r="D536" s="95">
        <v>44272</v>
      </c>
      <c r="E536" s="94" t="s">
        <v>8001</v>
      </c>
      <c r="I536" s="93">
        <v>4.3</v>
      </c>
      <c r="K536" s="93">
        <v>58261.85</v>
      </c>
    </row>
    <row r="537" spans="3:11" x14ac:dyDescent="0.2">
      <c r="C537" s="96" t="s">
        <v>8000</v>
      </c>
      <c r="D537" s="95">
        <v>44273</v>
      </c>
      <c r="E537" s="94" t="s">
        <v>7999</v>
      </c>
      <c r="I537" s="93">
        <v>2.63</v>
      </c>
      <c r="K537" s="93">
        <v>58264.480000000003</v>
      </c>
    </row>
    <row r="538" spans="3:11" x14ac:dyDescent="0.2">
      <c r="C538" s="96" t="s">
        <v>7998</v>
      </c>
      <c r="D538" s="95">
        <v>44273</v>
      </c>
      <c r="E538" s="94" t="s">
        <v>7997</v>
      </c>
      <c r="I538" s="93">
        <v>2.09</v>
      </c>
      <c r="K538" s="93">
        <v>58266.57</v>
      </c>
    </row>
    <row r="539" spans="3:11" x14ac:dyDescent="0.2">
      <c r="C539" s="96" t="s">
        <v>7996</v>
      </c>
      <c r="D539" s="95">
        <v>44273</v>
      </c>
      <c r="E539" s="94" t="s">
        <v>7995</v>
      </c>
      <c r="I539" s="93">
        <v>1.68</v>
      </c>
      <c r="K539" s="93">
        <v>58268.25</v>
      </c>
    </row>
    <row r="540" spans="3:11" x14ac:dyDescent="0.2">
      <c r="C540" s="96" t="s">
        <v>7994</v>
      </c>
      <c r="D540" s="95">
        <v>44273</v>
      </c>
      <c r="E540" s="94" t="s">
        <v>7993</v>
      </c>
      <c r="I540" s="93">
        <v>10.07</v>
      </c>
      <c r="K540" s="93">
        <v>58278.32</v>
      </c>
    </row>
    <row r="541" spans="3:11" x14ac:dyDescent="0.2">
      <c r="C541" s="96" t="s">
        <v>7992</v>
      </c>
      <c r="D541" s="95">
        <v>44273</v>
      </c>
      <c r="E541" s="94" t="s">
        <v>7991</v>
      </c>
      <c r="I541" s="93">
        <v>2.86</v>
      </c>
      <c r="K541" s="93">
        <v>58281.18</v>
      </c>
    </row>
    <row r="542" spans="3:11" x14ac:dyDescent="0.2">
      <c r="C542" s="96" t="s">
        <v>7990</v>
      </c>
      <c r="D542" s="95">
        <v>44273</v>
      </c>
      <c r="E542" s="94" t="s">
        <v>7989</v>
      </c>
      <c r="I542" s="93">
        <v>9.17</v>
      </c>
      <c r="K542" s="93">
        <v>58290.35</v>
      </c>
    </row>
    <row r="543" spans="3:11" x14ac:dyDescent="0.2">
      <c r="C543" s="96" t="s">
        <v>7988</v>
      </c>
      <c r="D543" s="95">
        <v>44273</v>
      </c>
      <c r="E543" s="94" t="s">
        <v>7987</v>
      </c>
      <c r="I543" s="93">
        <v>1.94</v>
      </c>
      <c r="K543" s="93">
        <v>58292.29</v>
      </c>
    </row>
    <row r="544" spans="3:11" x14ac:dyDescent="0.2">
      <c r="C544" s="96" t="s">
        <v>7986</v>
      </c>
      <c r="D544" s="95">
        <v>44273</v>
      </c>
      <c r="E544" s="94" t="s">
        <v>7985</v>
      </c>
      <c r="I544" s="93">
        <v>17.350000000000001</v>
      </c>
      <c r="K544" s="93">
        <v>58309.64</v>
      </c>
    </row>
    <row r="545" spans="3:11" x14ac:dyDescent="0.2">
      <c r="C545" s="96" t="s">
        <v>7984</v>
      </c>
      <c r="D545" s="95">
        <v>44273</v>
      </c>
      <c r="E545" s="94" t="s">
        <v>7983</v>
      </c>
      <c r="I545" s="93">
        <v>5.29</v>
      </c>
      <c r="K545" s="93">
        <v>58314.93</v>
      </c>
    </row>
    <row r="546" spans="3:11" x14ac:dyDescent="0.2">
      <c r="C546" s="96" t="s">
        <v>7982</v>
      </c>
      <c r="D546" s="95">
        <v>44273</v>
      </c>
      <c r="E546" s="94" t="s">
        <v>7981</v>
      </c>
      <c r="I546" s="93">
        <v>0.24</v>
      </c>
      <c r="K546" s="93">
        <v>58315.17</v>
      </c>
    </row>
    <row r="547" spans="3:11" x14ac:dyDescent="0.2">
      <c r="C547" s="96" t="s">
        <v>7980</v>
      </c>
      <c r="D547" s="95">
        <v>44273</v>
      </c>
      <c r="E547" s="94" t="s">
        <v>7979</v>
      </c>
      <c r="I547" s="93">
        <v>8.3800000000000008</v>
      </c>
      <c r="K547" s="93">
        <v>58323.55</v>
      </c>
    </row>
    <row r="548" spans="3:11" x14ac:dyDescent="0.2">
      <c r="C548" s="96" t="s">
        <v>7978</v>
      </c>
      <c r="D548" s="95">
        <v>44273</v>
      </c>
      <c r="E548" s="94" t="s">
        <v>7977</v>
      </c>
      <c r="I548" s="93">
        <v>22.51</v>
      </c>
      <c r="K548" s="93">
        <v>58346.06</v>
      </c>
    </row>
    <row r="549" spans="3:11" x14ac:dyDescent="0.2">
      <c r="C549" s="96" t="s">
        <v>7976</v>
      </c>
      <c r="D549" s="95">
        <v>44273</v>
      </c>
      <c r="E549" s="94" t="s">
        <v>7975</v>
      </c>
      <c r="I549" s="93">
        <v>4.83</v>
      </c>
      <c r="K549" s="93">
        <v>58350.89</v>
      </c>
    </row>
    <row r="550" spans="3:11" x14ac:dyDescent="0.2">
      <c r="C550" s="96" t="s">
        <v>7974</v>
      </c>
      <c r="D550" s="95">
        <v>44273</v>
      </c>
      <c r="E550" s="94" t="s">
        <v>7973</v>
      </c>
      <c r="I550" s="93">
        <v>4.1900000000000004</v>
      </c>
      <c r="K550" s="93">
        <v>58355.08</v>
      </c>
    </row>
    <row r="551" spans="3:11" x14ac:dyDescent="0.2">
      <c r="C551" s="96" t="s">
        <v>7972</v>
      </c>
      <c r="D551" s="95">
        <v>44273</v>
      </c>
      <c r="E551" s="94" t="s">
        <v>7971</v>
      </c>
      <c r="I551" s="93">
        <v>8.3800000000000008</v>
      </c>
      <c r="K551" s="93">
        <v>58363.46</v>
      </c>
    </row>
    <row r="552" spans="3:11" x14ac:dyDescent="0.2">
      <c r="C552" s="96" t="s">
        <v>7970</v>
      </c>
      <c r="D552" s="95">
        <v>44273</v>
      </c>
      <c r="E552" s="94" t="s">
        <v>7969</v>
      </c>
      <c r="I552" s="93">
        <v>4.1900000000000004</v>
      </c>
      <c r="K552" s="93">
        <v>58367.65</v>
      </c>
    </row>
    <row r="553" spans="3:11" x14ac:dyDescent="0.2">
      <c r="C553" s="96" t="s">
        <v>7968</v>
      </c>
      <c r="D553" s="95">
        <v>44273</v>
      </c>
      <c r="E553" s="94" t="s">
        <v>7967</v>
      </c>
      <c r="J553" s="112">
        <v>260.19</v>
      </c>
      <c r="K553" s="93">
        <v>58107.46</v>
      </c>
    </row>
    <row r="554" spans="3:11" x14ac:dyDescent="0.2">
      <c r="C554" s="96" t="s">
        <v>7966</v>
      </c>
      <c r="D554" s="95">
        <v>44274</v>
      </c>
      <c r="E554" s="94" t="s">
        <v>7965</v>
      </c>
      <c r="I554" s="93">
        <v>2.96</v>
      </c>
      <c r="K554" s="93">
        <v>58110.42</v>
      </c>
    </row>
    <row r="555" spans="3:11" x14ac:dyDescent="0.2">
      <c r="C555" s="96" t="s">
        <v>7964</v>
      </c>
      <c r="D555" s="95">
        <v>44274</v>
      </c>
      <c r="E555" s="94" t="s">
        <v>7963</v>
      </c>
      <c r="I555" s="93">
        <v>7.11</v>
      </c>
      <c r="K555" s="93">
        <v>58117.53</v>
      </c>
    </row>
    <row r="556" spans="3:11" x14ac:dyDescent="0.2">
      <c r="C556" s="96" t="s">
        <v>7962</v>
      </c>
      <c r="D556" s="95">
        <v>44274</v>
      </c>
      <c r="E556" s="94" t="s">
        <v>7961</v>
      </c>
      <c r="I556" s="93">
        <v>1.71</v>
      </c>
      <c r="K556" s="93">
        <v>58119.24</v>
      </c>
    </row>
    <row r="557" spans="3:11" x14ac:dyDescent="0.2">
      <c r="C557" s="96" t="s">
        <v>7960</v>
      </c>
      <c r="D557" s="95">
        <v>44274</v>
      </c>
      <c r="E557" s="94" t="s">
        <v>7959</v>
      </c>
      <c r="I557" s="93">
        <v>1.68</v>
      </c>
      <c r="K557" s="93">
        <v>58120.92</v>
      </c>
    </row>
    <row r="558" spans="3:11" x14ac:dyDescent="0.2">
      <c r="C558" s="96" t="s">
        <v>7958</v>
      </c>
      <c r="D558" s="95">
        <v>44274</v>
      </c>
      <c r="E558" s="94" t="s">
        <v>7957</v>
      </c>
      <c r="I558" s="93">
        <v>2.2200000000000002</v>
      </c>
      <c r="K558" s="93">
        <v>58123.14</v>
      </c>
    </row>
    <row r="559" spans="3:11" x14ac:dyDescent="0.2">
      <c r="C559" s="96" t="s">
        <v>7956</v>
      </c>
      <c r="D559" s="95">
        <v>44274</v>
      </c>
      <c r="E559" s="94" t="s">
        <v>7955</v>
      </c>
      <c r="I559" s="93">
        <v>8.3800000000000008</v>
      </c>
      <c r="K559" s="93">
        <v>58131.519999999997</v>
      </c>
    </row>
    <row r="560" spans="3:11" x14ac:dyDescent="0.2">
      <c r="C560" s="96" t="s">
        <v>7954</v>
      </c>
      <c r="D560" s="95">
        <v>44274</v>
      </c>
      <c r="E560" s="94" t="s">
        <v>7953</v>
      </c>
      <c r="I560" s="93">
        <v>36.56</v>
      </c>
      <c r="K560" s="93">
        <v>58168.08</v>
      </c>
    </row>
    <row r="561" spans="3:11" x14ac:dyDescent="0.2">
      <c r="C561" s="96" t="s">
        <v>7952</v>
      </c>
      <c r="D561" s="95">
        <v>44274</v>
      </c>
      <c r="E561" s="94" t="s">
        <v>7951</v>
      </c>
      <c r="I561" s="93">
        <v>1.68</v>
      </c>
      <c r="K561" s="93">
        <v>58169.760000000002</v>
      </c>
    </row>
    <row r="562" spans="3:11" x14ac:dyDescent="0.2">
      <c r="C562" s="96" t="s">
        <v>7950</v>
      </c>
      <c r="D562" s="95">
        <v>44274</v>
      </c>
      <c r="E562" s="94" t="s">
        <v>7949</v>
      </c>
      <c r="I562" s="93">
        <v>36.1</v>
      </c>
      <c r="K562" s="93">
        <v>58205.86</v>
      </c>
    </row>
    <row r="563" spans="3:11" x14ac:dyDescent="0.2">
      <c r="C563" s="96" t="s">
        <v>7948</v>
      </c>
      <c r="D563" s="95">
        <v>44274</v>
      </c>
      <c r="E563" s="94" t="s">
        <v>7947</v>
      </c>
      <c r="I563" s="93">
        <v>6.15</v>
      </c>
      <c r="K563" s="93">
        <v>58212.01</v>
      </c>
    </row>
    <row r="564" spans="3:11" x14ac:dyDescent="0.2">
      <c r="C564" s="96" t="s">
        <v>7946</v>
      </c>
      <c r="D564" s="95">
        <v>44274</v>
      </c>
      <c r="E564" s="94" t="s">
        <v>7945</v>
      </c>
      <c r="I564" s="93">
        <v>8.01</v>
      </c>
      <c r="K564" s="93">
        <v>58220.02</v>
      </c>
    </row>
    <row r="565" spans="3:11" x14ac:dyDescent="0.2">
      <c r="C565" s="96" t="s">
        <v>7944</v>
      </c>
      <c r="D565" s="95">
        <v>44274</v>
      </c>
      <c r="E565" s="94" t="s">
        <v>7943</v>
      </c>
      <c r="I565" s="93">
        <v>54.67</v>
      </c>
      <c r="K565" s="93">
        <v>58274.69</v>
      </c>
    </row>
    <row r="566" spans="3:11" x14ac:dyDescent="0.2">
      <c r="C566" s="96" t="s">
        <v>7942</v>
      </c>
      <c r="D566" s="95">
        <v>44274</v>
      </c>
      <c r="E566" s="94" t="s">
        <v>7941</v>
      </c>
      <c r="I566" s="93">
        <v>2.0499999999999998</v>
      </c>
      <c r="K566" s="93">
        <v>58276.74</v>
      </c>
    </row>
    <row r="567" spans="3:11" x14ac:dyDescent="0.2">
      <c r="C567" s="96" t="s">
        <v>7940</v>
      </c>
      <c r="D567" s="95">
        <v>44274</v>
      </c>
      <c r="E567" s="94" t="s">
        <v>7939</v>
      </c>
      <c r="I567" s="93">
        <v>1.35</v>
      </c>
      <c r="K567" s="93">
        <v>58278.09</v>
      </c>
    </row>
    <row r="568" spans="3:11" x14ac:dyDescent="0.2">
      <c r="C568" s="96" t="s">
        <v>7938</v>
      </c>
      <c r="D568" s="95">
        <v>44274</v>
      </c>
      <c r="E568" s="94" t="s">
        <v>7937</v>
      </c>
      <c r="I568" s="93">
        <v>1.93</v>
      </c>
      <c r="K568" s="93">
        <v>58280.02</v>
      </c>
    </row>
    <row r="569" spans="3:11" x14ac:dyDescent="0.2">
      <c r="C569" s="96" t="s">
        <v>7936</v>
      </c>
      <c r="D569" s="95">
        <v>44274</v>
      </c>
      <c r="E569" s="94" t="s">
        <v>7935</v>
      </c>
      <c r="I569" s="93">
        <v>15.3</v>
      </c>
      <c r="K569" s="93">
        <v>58295.32</v>
      </c>
    </row>
    <row r="570" spans="3:11" x14ac:dyDescent="0.2">
      <c r="C570" s="96" t="s">
        <v>7934</v>
      </c>
      <c r="D570" s="95">
        <v>44274</v>
      </c>
      <c r="E570" s="94" t="s">
        <v>7933</v>
      </c>
      <c r="I570" s="93">
        <v>3.05</v>
      </c>
      <c r="K570" s="93">
        <v>58298.37</v>
      </c>
    </row>
    <row r="571" spans="3:11" x14ac:dyDescent="0.2">
      <c r="C571" s="96" t="s">
        <v>1534</v>
      </c>
      <c r="D571" s="95">
        <v>44274</v>
      </c>
      <c r="E571" s="94" t="s">
        <v>7932</v>
      </c>
      <c r="J571" s="112">
        <v>108.42</v>
      </c>
      <c r="K571" s="93">
        <v>58189.95</v>
      </c>
    </row>
    <row r="572" spans="3:11" x14ac:dyDescent="0.2">
      <c r="C572" s="96" t="s">
        <v>1533</v>
      </c>
      <c r="D572" s="95">
        <v>44274</v>
      </c>
      <c r="E572" s="94" t="s">
        <v>7931</v>
      </c>
      <c r="J572" s="112">
        <v>7.13</v>
      </c>
      <c r="K572" s="93">
        <v>58182.82</v>
      </c>
    </row>
    <row r="573" spans="3:11" x14ac:dyDescent="0.2">
      <c r="C573" s="96" t="s">
        <v>1535</v>
      </c>
      <c r="D573" s="95">
        <v>44274</v>
      </c>
      <c r="E573" s="94" t="s">
        <v>7930</v>
      </c>
      <c r="J573" s="112">
        <v>8.7799999999999994</v>
      </c>
      <c r="K573" s="93">
        <v>58174.04</v>
      </c>
    </row>
    <row r="574" spans="3:11" x14ac:dyDescent="0.2">
      <c r="C574" s="96" t="s">
        <v>1538</v>
      </c>
      <c r="D574" s="95">
        <v>44274</v>
      </c>
      <c r="E574" s="94" t="s">
        <v>7929</v>
      </c>
      <c r="J574" s="112">
        <v>11.78</v>
      </c>
      <c r="K574" s="93">
        <v>58162.26</v>
      </c>
    </row>
    <row r="575" spans="3:11" x14ac:dyDescent="0.2">
      <c r="C575" s="96" t="s">
        <v>1537</v>
      </c>
      <c r="D575" s="95">
        <v>44274</v>
      </c>
      <c r="E575" s="94" t="s">
        <v>7928</v>
      </c>
      <c r="J575" s="112">
        <v>8.41</v>
      </c>
      <c r="K575" s="93">
        <v>58153.85</v>
      </c>
    </row>
    <row r="576" spans="3:11" x14ac:dyDescent="0.2">
      <c r="C576" s="96" t="s">
        <v>1536</v>
      </c>
      <c r="D576" s="95">
        <v>44274</v>
      </c>
      <c r="E576" s="94" t="s">
        <v>7927</v>
      </c>
      <c r="J576" s="112">
        <v>8.4</v>
      </c>
      <c r="K576" s="93">
        <v>58145.45</v>
      </c>
    </row>
    <row r="577" spans="3:11" x14ac:dyDescent="0.2">
      <c r="C577" s="96" t="s">
        <v>3</v>
      </c>
      <c r="D577" s="95">
        <v>44274</v>
      </c>
      <c r="E577" s="94" t="s">
        <v>7926</v>
      </c>
      <c r="J577" s="112">
        <v>25.65</v>
      </c>
      <c r="K577" s="93">
        <v>58119.8</v>
      </c>
    </row>
    <row r="578" spans="3:11" x14ac:dyDescent="0.2">
      <c r="C578" s="96" t="s">
        <v>7925</v>
      </c>
      <c r="D578" s="95">
        <v>44275</v>
      </c>
      <c r="E578" s="94" t="s">
        <v>7924</v>
      </c>
      <c r="I578" s="93">
        <v>5.54</v>
      </c>
      <c r="K578" s="93">
        <v>58125.34</v>
      </c>
    </row>
    <row r="579" spans="3:11" x14ac:dyDescent="0.2">
      <c r="C579" s="96" t="s">
        <v>7923</v>
      </c>
      <c r="D579" s="95">
        <v>44275</v>
      </c>
      <c r="E579" s="94" t="s">
        <v>7922</v>
      </c>
      <c r="I579" s="93">
        <v>5.34</v>
      </c>
      <c r="K579" s="93">
        <v>58130.68</v>
      </c>
    </row>
    <row r="580" spans="3:11" x14ac:dyDescent="0.2">
      <c r="C580" s="96" t="s">
        <v>7921</v>
      </c>
      <c r="D580" s="95">
        <v>44275</v>
      </c>
      <c r="E580" s="94" t="s">
        <v>7920</v>
      </c>
      <c r="I580" s="93">
        <v>3.35</v>
      </c>
      <c r="K580" s="93">
        <v>58134.03</v>
      </c>
    </row>
    <row r="581" spans="3:11" x14ac:dyDescent="0.2">
      <c r="C581" s="96" t="s">
        <v>7919</v>
      </c>
      <c r="D581" s="95">
        <v>44275</v>
      </c>
      <c r="E581" s="94" t="s">
        <v>7918</v>
      </c>
      <c r="I581" s="93">
        <v>2.1800000000000002</v>
      </c>
      <c r="K581" s="93">
        <v>58136.21</v>
      </c>
    </row>
    <row r="582" spans="3:11" x14ac:dyDescent="0.2">
      <c r="C582" s="96" t="s">
        <v>7917</v>
      </c>
      <c r="D582" s="95">
        <v>44275</v>
      </c>
      <c r="E582" s="94" t="s">
        <v>7916</v>
      </c>
      <c r="I582" s="93">
        <v>7.35</v>
      </c>
      <c r="K582" s="93">
        <v>58143.56</v>
      </c>
    </row>
    <row r="583" spans="3:11" x14ac:dyDescent="0.2">
      <c r="C583" s="96" t="s">
        <v>7915</v>
      </c>
      <c r="D583" s="95">
        <v>44275</v>
      </c>
      <c r="E583" s="94" t="s">
        <v>7914</v>
      </c>
      <c r="I583" s="93">
        <v>12.66</v>
      </c>
      <c r="K583" s="93">
        <v>58156.22</v>
      </c>
    </row>
    <row r="584" spans="3:11" x14ac:dyDescent="0.2">
      <c r="C584" s="96" t="s">
        <v>7913</v>
      </c>
      <c r="D584" s="95">
        <v>44275</v>
      </c>
      <c r="E584" s="94" t="s">
        <v>7912</v>
      </c>
      <c r="I584" s="93">
        <v>7.72</v>
      </c>
      <c r="K584" s="93">
        <v>58163.94</v>
      </c>
    </row>
    <row r="585" spans="3:11" x14ac:dyDescent="0.2">
      <c r="C585" s="96" t="s">
        <v>7911</v>
      </c>
      <c r="D585" s="95">
        <v>44275</v>
      </c>
      <c r="E585" s="94" t="s">
        <v>7910</v>
      </c>
      <c r="I585" s="93">
        <v>19.91</v>
      </c>
      <c r="K585" s="93">
        <v>58183.85</v>
      </c>
    </row>
    <row r="586" spans="3:11" x14ac:dyDescent="0.2">
      <c r="C586" s="96" t="s">
        <v>7909</v>
      </c>
      <c r="D586" s="95">
        <v>44275</v>
      </c>
      <c r="E586" s="94" t="s">
        <v>7908</v>
      </c>
      <c r="I586" s="93">
        <v>17.78</v>
      </c>
      <c r="K586" s="93">
        <v>58201.63</v>
      </c>
    </row>
    <row r="587" spans="3:11" x14ac:dyDescent="0.2">
      <c r="C587" s="96" t="s">
        <v>7907</v>
      </c>
      <c r="D587" s="95">
        <v>44276</v>
      </c>
      <c r="E587" s="94" t="s">
        <v>7906</v>
      </c>
      <c r="I587" s="93">
        <v>16.28</v>
      </c>
      <c r="K587" s="93">
        <v>58217.91</v>
      </c>
    </row>
    <row r="588" spans="3:11" x14ac:dyDescent="0.2">
      <c r="C588" s="96" t="s">
        <v>7905</v>
      </c>
      <c r="D588" s="95">
        <v>44276</v>
      </c>
      <c r="E588" s="94" t="s">
        <v>7904</v>
      </c>
      <c r="I588" s="93">
        <v>3.15</v>
      </c>
      <c r="K588" s="93">
        <v>58221.06</v>
      </c>
    </row>
    <row r="589" spans="3:11" x14ac:dyDescent="0.2">
      <c r="C589" s="96" t="s">
        <v>7903</v>
      </c>
      <c r="D589" s="95">
        <v>44277</v>
      </c>
      <c r="E589" s="94" t="s">
        <v>7902</v>
      </c>
      <c r="I589" s="93">
        <v>3</v>
      </c>
      <c r="K589" s="93">
        <v>58224.06</v>
      </c>
    </row>
    <row r="590" spans="3:11" x14ac:dyDescent="0.2">
      <c r="C590" s="96" t="s">
        <v>7901</v>
      </c>
      <c r="D590" s="95">
        <v>44277</v>
      </c>
      <c r="E590" s="94" t="s">
        <v>7900</v>
      </c>
      <c r="I590" s="93">
        <v>123.79</v>
      </c>
      <c r="K590" s="93">
        <v>58347.85</v>
      </c>
    </row>
    <row r="591" spans="3:11" x14ac:dyDescent="0.2">
      <c r="C591" s="96" t="s">
        <v>7899</v>
      </c>
      <c r="D591" s="95">
        <v>44277</v>
      </c>
      <c r="E591" s="94" t="s">
        <v>7898</v>
      </c>
      <c r="I591" s="93">
        <v>1.27</v>
      </c>
      <c r="K591" s="93">
        <v>58349.120000000003</v>
      </c>
    </row>
    <row r="592" spans="3:11" x14ac:dyDescent="0.2">
      <c r="C592" s="96" t="s">
        <v>7897</v>
      </c>
      <c r="D592" s="95">
        <v>44277</v>
      </c>
      <c r="E592" s="94" t="s">
        <v>7896</v>
      </c>
      <c r="I592" s="93">
        <v>30.92</v>
      </c>
      <c r="K592" s="93">
        <v>58380.04</v>
      </c>
    </row>
    <row r="593" spans="3:11" x14ac:dyDescent="0.2">
      <c r="C593" s="96" t="s">
        <v>7895</v>
      </c>
      <c r="D593" s="95">
        <v>44277</v>
      </c>
      <c r="E593" s="94" t="s">
        <v>7894</v>
      </c>
      <c r="I593" s="93">
        <v>8.83</v>
      </c>
      <c r="K593" s="93">
        <v>58388.87</v>
      </c>
    </row>
    <row r="594" spans="3:11" x14ac:dyDescent="0.2">
      <c r="C594" s="96" t="s">
        <v>7893</v>
      </c>
      <c r="D594" s="95">
        <v>44277</v>
      </c>
      <c r="E594" s="94" t="s">
        <v>7892</v>
      </c>
      <c r="I594" s="93">
        <v>6.47</v>
      </c>
      <c r="K594" s="93">
        <v>58395.34</v>
      </c>
    </row>
    <row r="595" spans="3:11" x14ac:dyDescent="0.2">
      <c r="C595" s="96" t="s">
        <v>7891</v>
      </c>
      <c r="D595" s="95">
        <v>44277</v>
      </c>
      <c r="E595" s="94" t="s">
        <v>7890</v>
      </c>
      <c r="I595" s="93">
        <v>36.880000000000003</v>
      </c>
      <c r="K595" s="93">
        <v>58432.22</v>
      </c>
    </row>
    <row r="596" spans="3:11" x14ac:dyDescent="0.2">
      <c r="C596" s="96" t="s">
        <v>7889</v>
      </c>
      <c r="D596" s="95">
        <v>44277</v>
      </c>
      <c r="E596" s="94" t="s">
        <v>7888</v>
      </c>
      <c r="I596" s="93">
        <v>5.28</v>
      </c>
      <c r="K596" s="93">
        <v>58437.5</v>
      </c>
    </row>
    <row r="597" spans="3:11" x14ac:dyDescent="0.2">
      <c r="C597" s="96" t="s">
        <v>7887</v>
      </c>
      <c r="D597" s="95">
        <v>44277</v>
      </c>
      <c r="E597" s="94" t="s">
        <v>7886</v>
      </c>
      <c r="I597" s="93">
        <v>2.15</v>
      </c>
      <c r="K597" s="93">
        <v>58439.65</v>
      </c>
    </row>
    <row r="598" spans="3:11" x14ac:dyDescent="0.2">
      <c r="C598" s="96" t="s">
        <v>7885</v>
      </c>
      <c r="D598" s="95">
        <v>44277</v>
      </c>
      <c r="E598" s="94" t="s">
        <v>7884</v>
      </c>
      <c r="I598" s="93">
        <v>8.8000000000000007</v>
      </c>
      <c r="K598" s="93">
        <v>58448.45</v>
      </c>
    </row>
    <row r="599" spans="3:11" x14ac:dyDescent="0.2">
      <c r="C599" s="96" t="s">
        <v>7883</v>
      </c>
      <c r="D599" s="95">
        <v>44277</v>
      </c>
      <c r="E599" s="94" t="s">
        <v>7882</v>
      </c>
      <c r="I599" s="93">
        <v>2.79</v>
      </c>
      <c r="K599" s="93">
        <v>58451.24</v>
      </c>
    </row>
    <row r="600" spans="3:11" x14ac:dyDescent="0.2">
      <c r="C600" s="96" t="s">
        <v>7881</v>
      </c>
      <c r="D600" s="95">
        <v>44277</v>
      </c>
      <c r="E600" s="94" t="s">
        <v>7880</v>
      </c>
      <c r="I600" s="93">
        <v>25.14</v>
      </c>
      <c r="K600" s="93">
        <v>58476.38</v>
      </c>
    </row>
    <row r="601" spans="3:11" x14ac:dyDescent="0.2">
      <c r="C601" s="96" t="s">
        <v>7879</v>
      </c>
      <c r="D601" s="95">
        <v>44278</v>
      </c>
      <c r="E601" s="94" t="s">
        <v>7878</v>
      </c>
      <c r="I601" s="93">
        <v>6</v>
      </c>
      <c r="K601" s="93">
        <v>58482.38</v>
      </c>
    </row>
    <row r="602" spans="3:11" x14ac:dyDescent="0.2">
      <c r="C602" s="96" t="s">
        <v>20141</v>
      </c>
      <c r="D602" s="95">
        <v>44278</v>
      </c>
      <c r="E602" s="94" t="s">
        <v>20134</v>
      </c>
      <c r="I602" s="93">
        <v>4</v>
      </c>
      <c r="K602" s="93">
        <v>58486.38</v>
      </c>
    </row>
    <row r="603" spans="3:11" x14ac:dyDescent="0.2">
      <c r="C603" s="96" t="s">
        <v>7877</v>
      </c>
      <c r="D603" s="95">
        <v>44278</v>
      </c>
      <c r="E603" s="94" t="s">
        <v>7876</v>
      </c>
      <c r="I603" s="93">
        <v>13.82</v>
      </c>
      <c r="K603" s="93">
        <v>58500.2</v>
      </c>
    </row>
    <row r="604" spans="3:11" x14ac:dyDescent="0.2">
      <c r="C604" s="96" t="s">
        <v>7875</v>
      </c>
      <c r="D604" s="95">
        <v>44278</v>
      </c>
      <c r="E604" s="94" t="s">
        <v>7874</v>
      </c>
      <c r="I604" s="93">
        <v>16.760000000000002</v>
      </c>
      <c r="K604" s="93">
        <v>58516.959999999999</v>
      </c>
    </row>
    <row r="605" spans="3:11" x14ac:dyDescent="0.2">
      <c r="C605" s="96" t="s">
        <v>7873</v>
      </c>
      <c r="D605" s="95">
        <v>44278</v>
      </c>
      <c r="E605" s="94" t="s">
        <v>7872</v>
      </c>
      <c r="I605" s="93">
        <v>15.65</v>
      </c>
      <c r="K605" s="93">
        <v>58532.61</v>
      </c>
    </row>
    <row r="606" spans="3:11" x14ac:dyDescent="0.2">
      <c r="C606" s="96" t="s">
        <v>7871</v>
      </c>
      <c r="D606" s="95">
        <v>44278</v>
      </c>
      <c r="E606" s="94" t="s">
        <v>7870</v>
      </c>
      <c r="I606" s="93">
        <v>16.04</v>
      </c>
      <c r="K606" s="93">
        <v>58548.65</v>
      </c>
    </row>
    <row r="607" spans="3:11" x14ac:dyDescent="0.2">
      <c r="C607" s="96" t="s">
        <v>7869</v>
      </c>
      <c r="D607" s="95">
        <v>44278</v>
      </c>
      <c r="E607" s="94" t="s">
        <v>7868</v>
      </c>
      <c r="I607" s="93">
        <v>5.52</v>
      </c>
      <c r="K607" s="93">
        <v>58554.17</v>
      </c>
    </row>
    <row r="608" spans="3:11" x14ac:dyDescent="0.2">
      <c r="C608" s="96" t="s">
        <v>7867</v>
      </c>
      <c r="D608" s="95">
        <v>44278</v>
      </c>
      <c r="E608" s="94" t="s">
        <v>7866</v>
      </c>
      <c r="I608" s="93">
        <v>10</v>
      </c>
      <c r="K608" s="93">
        <v>58564.17</v>
      </c>
    </row>
    <row r="609" spans="3:11" x14ac:dyDescent="0.2">
      <c r="C609" s="96" t="s">
        <v>7865</v>
      </c>
      <c r="D609" s="95">
        <v>44278</v>
      </c>
      <c r="E609" s="94" t="s">
        <v>7864</v>
      </c>
      <c r="I609" s="93">
        <v>9.06</v>
      </c>
      <c r="K609" s="93">
        <v>58573.23</v>
      </c>
    </row>
    <row r="610" spans="3:11" x14ac:dyDescent="0.2">
      <c r="C610" s="96" t="s">
        <v>7863</v>
      </c>
      <c r="D610" s="95">
        <v>44279</v>
      </c>
      <c r="E610" s="94" t="s">
        <v>7862</v>
      </c>
      <c r="I610" s="93">
        <v>8.2200000000000006</v>
      </c>
      <c r="K610" s="93">
        <v>58581.45</v>
      </c>
    </row>
    <row r="611" spans="3:11" x14ac:dyDescent="0.2">
      <c r="C611" s="96" t="s">
        <v>7861</v>
      </c>
      <c r="D611" s="95">
        <v>44279</v>
      </c>
      <c r="E611" s="94" t="s">
        <v>7860</v>
      </c>
      <c r="I611" s="93">
        <v>35.54</v>
      </c>
      <c r="K611" s="93">
        <v>58616.99</v>
      </c>
    </row>
    <row r="612" spans="3:11" x14ac:dyDescent="0.2">
      <c r="C612" s="96" t="s">
        <v>7859</v>
      </c>
      <c r="D612" s="95">
        <v>44279</v>
      </c>
      <c r="E612" s="94" t="s">
        <v>7858</v>
      </c>
      <c r="I612" s="93">
        <v>11.29</v>
      </c>
      <c r="K612" s="93">
        <v>58628.28</v>
      </c>
    </row>
    <row r="613" spans="3:11" x14ac:dyDescent="0.2">
      <c r="C613" s="96" t="s">
        <v>7857</v>
      </c>
      <c r="D613" s="95">
        <v>44279</v>
      </c>
      <c r="E613" s="94" t="s">
        <v>7856</v>
      </c>
      <c r="I613" s="93">
        <v>2.6</v>
      </c>
      <c r="K613" s="93">
        <v>58630.879999999997</v>
      </c>
    </row>
    <row r="614" spans="3:11" x14ac:dyDescent="0.2">
      <c r="C614" s="96" t="s">
        <v>7855</v>
      </c>
      <c r="D614" s="95">
        <v>44279</v>
      </c>
      <c r="E614" s="94" t="s">
        <v>7854</v>
      </c>
      <c r="I614" s="93">
        <v>5.18</v>
      </c>
      <c r="K614" s="93">
        <v>58636.06</v>
      </c>
    </row>
    <row r="615" spans="3:11" x14ac:dyDescent="0.2">
      <c r="C615" s="96" t="s">
        <v>7853</v>
      </c>
      <c r="D615" s="95">
        <v>44279</v>
      </c>
      <c r="E615" s="94" t="s">
        <v>7852</v>
      </c>
      <c r="I615" s="93">
        <v>8.3800000000000008</v>
      </c>
      <c r="K615" s="93">
        <v>58644.44</v>
      </c>
    </row>
    <row r="616" spans="3:11" x14ac:dyDescent="0.2">
      <c r="C616" s="96" t="s">
        <v>7851</v>
      </c>
      <c r="D616" s="95">
        <v>44279</v>
      </c>
      <c r="E616" s="94" t="s">
        <v>7850</v>
      </c>
      <c r="I616" s="93">
        <v>3.44</v>
      </c>
      <c r="K616" s="93">
        <v>58647.88</v>
      </c>
    </row>
    <row r="617" spans="3:11" x14ac:dyDescent="0.2">
      <c r="C617" s="96" t="s">
        <v>7849</v>
      </c>
      <c r="D617" s="95">
        <v>44280</v>
      </c>
      <c r="E617" s="94" t="s">
        <v>7848</v>
      </c>
      <c r="I617" s="93">
        <v>4.1100000000000003</v>
      </c>
      <c r="K617" s="93">
        <v>58651.99</v>
      </c>
    </row>
    <row r="618" spans="3:11" x14ac:dyDescent="0.2">
      <c r="C618" s="96" t="s">
        <v>7847</v>
      </c>
      <c r="D618" s="95">
        <v>44280</v>
      </c>
      <c r="E618" s="94" t="s">
        <v>7846</v>
      </c>
      <c r="I618" s="93">
        <v>3.75</v>
      </c>
      <c r="K618" s="93">
        <v>58655.74</v>
      </c>
    </row>
    <row r="619" spans="3:11" x14ac:dyDescent="0.2">
      <c r="C619" s="96" t="s">
        <v>7845</v>
      </c>
      <c r="D619" s="95">
        <v>44280</v>
      </c>
      <c r="E619" s="94" t="s">
        <v>7844</v>
      </c>
      <c r="I619" s="93">
        <v>1</v>
      </c>
      <c r="K619" s="93">
        <v>58656.74</v>
      </c>
    </row>
    <row r="620" spans="3:11" x14ac:dyDescent="0.2">
      <c r="C620" s="96" t="s">
        <v>7843</v>
      </c>
      <c r="D620" s="95">
        <v>44280</v>
      </c>
      <c r="E620" s="94" t="s">
        <v>7842</v>
      </c>
      <c r="I620" s="93">
        <v>5.64</v>
      </c>
      <c r="K620" s="93">
        <v>58662.38</v>
      </c>
    </row>
    <row r="621" spans="3:11" x14ac:dyDescent="0.2">
      <c r="C621" s="96" t="s">
        <v>7841</v>
      </c>
      <c r="D621" s="95">
        <v>44280</v>
      </c>
      <c r="E621" s="94" t="s">
        <v>7840</v>
      </c>
      <c r="I621" s="93">
        <v>5.04</v>
      </c>
      <c r="K621" s="93">
        <v>58667.42</v>
      </c>
    </row>
    <row r="622" spans="3:11" x14ac:dyDescent="0.2">
      <c r="C622" s="96" t="s">
        <v>7839</v>
      </c>
      <c r="D622" s="95">
        <v>44280</v>
      </c>
      <c r="E622" s="94" t="s">
        <v>7838</v>
      </c>
      <c r="I622" s="93">
        <v>5.51</v>
      </c>
      <c r="K622" s="93">
        <v>58672.93</v>
      </c>
    </row>
    <row r="623" spans="3:11" x14ac:dyDescent="0.2">
      <c r="C623" s="96" t="s">
        <v>7837</v>
      </c>
      <c r="D623" s="95">
        <v>44280</v>
      </c>
      <c r="E623" s="94" t="s">
        <v>7836</v>
      </c>
      <c r="I623" s="93">
        <v>1.68</v>
      </c>
      <c r="K623" s="93">
        <v>58674.61</v>
      </c>
    </row>
    <row r="624" spans="3:11" x14ac:dyDescent="0.2">
      <c r="C624" s="96" t="s">
        <v>7835</v>
      </c>
      <c r="D624" s="95">
        <v>44280</v>
      </c>
      <c r="E624" s="94" t="s">
        <v>7834</v>
      </c>
      <c r="I624" s="93">
        <v>4.01</v>
      </c>
      <c r="K624" s="93">
        <v>58678.62</v>
      </c>
    </row>
    <row r="625" spans="3:11" x14ac:dyDescent="0.2">
      <c r="C625" s="96" t="s">
        <v>7833</v>
      </c>
      <c r="D625" s="95">
        <v>44280</v>
      </c>
      <c r="E625" s="94" t="s">
        <v>7832</v>
      </c>
      <c r="I625" s="93">
        <v>6.43</v>
      </c>
      <c r="K625" s="93">
        <v>58685.05</v>
      </c>
    </row>
    <row r="626" spans="3:11" x14ac:dyDescent="0.2">
      <c r="C626" s="96" t="s">
        <v>7831</v>
      </c>
      <c r="D626" s="95">
        <v>44280</v>
      </c>
      <c r="E626" s="94" t="s">
        <v>7830</v>
      </c>
      <c r="I626" s="93">
        <v>9.3699999999999992</v>
      </c>
      <c r="K626" s="93">
        <v>58694.42</v>
      </c>
    </row>
    <row r="627" spans="3:11" x14ac:dyDescent="0.2">
      <c r="C627" s="96" t="s">
        <v>7829</v>
      </c>
      <c r="D627" s="95">
        <v>44280</v>
      </c>
      <c r="E627" s="94" t="s">
        <v>7828</v>
      </c>
      <c r="I627" s="93">
        <v>16.39</v>
      </c>
      <c r="K627" s="93">
        <v>58710.81</v>
      </c>
    </row>
    <row r="628" spans="3:11" x14ac:dyDescent="0.2">
      <c r="C628" s="96" t="s">
        <v>7827</v>
      </c>
      <c r="D628" s="95">
        <v>44280</v>
      </c>
      <c r="E628" s="94" t="s">
        <v>7826</v>
      </c>
      <c r="I628" s="93">
        <v>8.3800000000000008</v>
      </c>
      <c r="K628" s="93">
        <v>58719.19</v>
      </c>
    </row>
    <row r="629" spans="3:11" x14ac:dyDescent="0.2">
      <c r="C629" s="96" t="s">
        <v>7825</v>
      </c>
      <c r="D629" s="95">
        <v>44280</v>
      </c>
      <c r="E629" s="94" t="s">
        <v>7824</v>
      </c>
      <c r="I629" s="93">
        <v>19.75</v>
      </c>
      <c r="K629" s="93">
        <v>58738.94</v>
      </c>
    </row>
    <row r="630" spans="3:11" x14ac:dyDescent="0.2">
      <c r="C630" s="96" t="s">
        <v>7823</v>
      </c>
      <c r="D630" s="95">
        <v>44280</v>
      </c>
      <c r="E630" s="94" t="s">
        <v>7822</v>
      </c>
      <c r="I630" s="93">
        <v>9.9499999999999993</v>
      </c>
      <c r="K630" s="93">
        <v>58748.89</v>
      </c>
    </row>
    <row r="631" spans="3:11" x14ac:dyDescent="0.2">
      <c r="C631" s="96" t="s">
        <v>7821</v>
      </c>
      <c r="D631" s="95">
        <v>44280</v>
      </c>
      <c r="E631" s="94" t="s">
        <v>7820</v>
      </c>
      <c r="I631" s="93">
        <v>3.36</v>
      </c>
      <c r="K631" s="93">
        <v>58752.25</v>
      </c>
    </row>
    <row r="632" spans="3:11" x14ac:dyDescent="0.2">
      <c r="C632" s="96" t="s">
        <v>7819</v>
      </c>
      <c r="D632" s="95">
        <v>44280</v>
      </c>
      <c r="E632" s="94" t="s">
        <v>7818</v>
      </c>
      <c r="I632" s="93">
        <v>11.19</v>
      </c>
      <c r="K632" s="93">
        <v>58763.44</v>
      </c>
    </row>
    <row r="633" spans="3:11" x14ac:dyDescent="0.2">
      <c r="C633" s="96" t="s">
        <v>7817</v>
      </c>
      <c r="D633" s="95">
        <v>44280</v>
      </c>
      <c r="E633" s="94" t="s">
        <v>7816</v>
      </c>
      <c r="I633" s="93">
        <v>8.3800000000000008</v>
      </c>
      <c r="K633" s="93">
        <v>58771.82</v>
      </c>
    </row>
    <row r="634" spans="3:11" x14ac:dyDescent="0.2">
      <c r="C634" s="96" t="s">
        <v>7815</v>
      </c>
      <c r="D634" s="95">
        <v>44280</v>
      </c>
      <c r="E634" s="94" t="s">
        <v>7814</v>
      </c>
      <c r="I634" s="93">
        <v>5.44</v>
      </c>
      <c r="K634" s="93">
        <v>58777.26</v>
      </c>
    </row>
    <row r="635" spans="3:11" x14ac:dyDescent="0.2">
      <c r="C635" s="96" t="s">
        <v>7813</v>
      </c>
      <c r="D635" s="95">
        <v>44280</v>
      </c>
      <c r="E635" s="94" t="s">
        <v>7812</v>
      </c>
      <c r="I635" s="93">
        <v>7.36</v>
      </c>
      <c r="K635" s="93">
        <v>58784.62</v>
      </c>
    </row>
    <row r="636" spans="3:11" x14ac:dyDescent="0.2">
      <c r="C636" s="96" t="s">
        <v>7811</v>
      </c>
      <c r="D636" s="95">
        <v>44280</v>
      </c>
      <c r="E636" s="94" t="s">
        <v>7810</v>
      </c>
      <c r="I636" s="93">
        <v>1.79</v>
      </c>
      <c r="K636" s="93">
        <v>58786.41</v>
      </c>
    </row>
    <row r="637" spans="3:11" x14ac:dyDescent="0.2">
      <c r="C637" s="96" t="s">
        <v>7809</v>
      </c>
      <c r="D637" s="95">
        <v>44280</v>
      </c>
      <c r="E637" s="94" t="s">
        <v>7808</v>
      </c>
      <c r="I637" s="93">
        <v>4.93</v>
      </c>
      <c r="K637" s="93">
        <v>58791.34</v>
      </c>
    </row>
    <row r="638" spans="3:11" x14ac:dyDescent="0.2">
      <c r="C638" s="96" t="s">
        <v>7807</v>
      </c>
      <c r="D638" s="95">
        <v>44280</v>
      </c>
      <c r="E638" s="94" t="s">
        <v>7806</v>
      </c>
      <c r="I638" s="93">
        <v>18.28</v>
      </c>
      <c r="K638" s="93">
        <v>58809.62</v>
      </c>
    </row>
    <row r="639" spans="3:11" x14ac:dyDescent="0.2">
      <c r="C639" s="96" t="s">
        <v>7805</v>
      </c>
      <c r="D639" s="95">
        <v>44280</v>
      </c>
      <c r="E639" s="94" t="s">
        <v>7804</v>
      </c>
      <c r="I639" s="93">
        <v>17.899999999999999</v>
      </c>
      <c r="K639" s="93">
        <v>58827.519999999997</v>
      </c>
    </row>
    <row r="640" spans="3:11" x14ac:dyDescent="0.2">
      <c r="C640" s="96" t="s">
        <v>7803</v>
      </c>
      <c r="D640" s="95">
        <v>44280</v>
      </c>
      <c r="E640" s="94" t="s">
        <v>7802</v>
      </c>
      <c r="I640" s="93">
        <v>16.760000000000002</v>
      </c>
      <c r="K640" s="93">
        <v>58844.28</v>
      </c>
    </row>
    <row r="641" spans="3:11" x14ac:dyDescent="0.2">
      <c r="C641" s="96" t="s">
        <v>7801</v>
      </c>
      <c r="D641" s="95">
        <v>44280</v>
      </c>
      <c r="E641" s="94" t="s">
        <v>7800</v>
      </c>
      <c r="I641" s="93">
        <v>1.94</v>
      </c>
      <c r="K641" s="93">
        <v>58846.22</v>
      </c>
    </row>
    <row r="642" spans="3:11" x14ac:dyDescent="0.2">
      <c r="C642" s="96" t="s">
        <v>7799</v>
      </c>
      <c r="D642" s="95">
        <v>44280</v>
      </c>
      <c r="E642" s="94" t="s">
        <v>7798</v>
      </c>
      <c r="I642" s="93">
        <v>5.01</v>
      </c>
      <c r="K642" s="93">
        <v>58851.23</v>
      </c>
    </row>
    <row r="643" spans="3:11" x14ac:dyDescent="0.2">
      <c r="C643" s="96" t="s">
        <v>7797</v>
      </c>
      <c r="D643" s="95">
        <v>44280</v>
      </c>
      <c r="E643" s="94" t="s">
        <v>7796</v>
      </c>
      <c r="I643" s="93">
        <v>9.24</v>
      </c>
      <c r="K643" s="93">
        <v>58860.47</v>
      </c>
    </row>
    <row r="644" spans="3:11" x14ac:dyDescent="0.2">
      <c r="C644" s="96" t="s">
        <v>7795</v>
      </c>
      <c r="D644" s="95">
        <v>44280</v>
      </c>
      <c r="E644" s="94" t="s">
        <v>7794</v>
      </c>
      <c r="I644" s="93">
        <v>1.75</v>
      </c>
      <c r="K644" s="93">
        <v>58862.22</v>
      </c>
    </row>
    <row r="645" spans="3:11" x14ac:dyDescent="0.2">
      <c r="C645" s="96" t="s">
        <v>7793</v>
      </c>
      <c r="D645" s="95">
        <v>44280</v>
      </c>
      <c r="E645" s="94" t="s">
        <v>7792</v>
      </c>
      <c r="I645" s="93">
        <v>4.1900000000000004</v>
      </c>
      <c r="K645" s="93">
        <v>58866.41</v>
      </c>
    </row>
    <row r="646" spans="3:11" x14ac:dyDescent="0.2">
      <c r="C646" s="96" t="s">
        <v>7791</v>
      </c>
      <c r="D646" s="95">
        <v>44280</v>
      </c>
      <c r="E646" s="94" t="s">
        <v>7790</v>
      </c>
      <c r="I646" s="93">
        <v>1.68</v>
      </c>
      <c r="K646" s="93">
        <v>58868.09</v>
      </c>
    </row>
    <row r="647" spans="3:11" x14ac:dyDescent="0.2">
      <c r="C647" s="96" t="s">
        <v>7789</v>
      </c>
      <c r="D647" s="95">
        <v>44280</v>
      </c>
      <c r="E647" s="94" t="s">
        <v>7788</v>
      </c>
      <c r="I647" s="93">
        <v>1.68</v>
      </c>
      <c r="K647" s="93">
        <v>58869.77</v>
      </c>
    </row>
    <row r="648" spans="3:11" x14ac:dyDescent="0.2">
      <c r="C648" s="96" t="s">
        <v>7787</v>
      </c>
      <c r="D648" s="95">
        <v>44280</v>
      </c>
      <c r="E648" s="94" t="s">
        <v>7786</v>
      </c>
      <c r="I648" s="93">
        <v>6.15</v>
      </c>
      <c r="K648" s="93">
        <v>58875.92</v>
      </c>
    </row>
    <row r="649" spans="3:11" x14ac:dyDescent="0.2">
      <c r="C649" s="96" t="s">
        <v>7785</v>
      </c>
      <c r="D649" s="95">
        <v>44280</v>
      </c>
      <c r="E649" s="94" t="s">
        <v>7784</v>
      </c>
      <c r="I649" s="93">
        <v>3.52</v>
      </c>
      <c r="K649" s="93">
        <v>58879.44</v>
      </c>
    </row>
    <row r="650" spans="3:11" x14ac:dyDescent="0.2">
      <c r="C650" s="96" t="s">
        <v>7783</v>
      </c>
      <c r="D650" s="95">
        <v>44280</v>
      </c>
      <c r="E650" s="94" t="s">
        <v>7782</v>
      </c>
      <c r="I650" s="93">
        <v>3.36</v>
      </c>
      <c r="K650" s="93">
        <v>58882.8</v>
      </c>
    </row>
    <row r="651" spans="3:11" x14ac:dyDescent="0.2">
      <c r="C651" s="96" t="s">
        <v>7781</v>
      </c>
      <c r="D651" s="95">
        <v>44281</v>
      </c>
      <c r="E651" s="94" t="s">
        <v>7780</v>
      </c>
      <c r="I651" s="93">
        <v>2.8</v>
      </c>
      <c r="K651" s="93">
        <v>58885.599999999999</v>
      </c>
    </row>
    <row r="652" spans="3:11" x14ac:dyDescent="0.2">
      <c r="C652" s="96" t="s">
        <v>7779</v>
      </c>
      <c r="D652" s="95">
        <v>44281</v>
      </c>
      <c r="E652" s="94" t="s">
        <v>7778</v>
      </c>
      <c r="I652" s="93">
        <v>5.42</v>
      </c>
      <c r="K652" s="93">
        <v>58891.02</v>
      </c>
    </row>
    <row r="653" spans="3:11" x14ac:dyDescent="0.2">
      <c r="C653" s="96" t="s">
        <v>7777</v>
      </c>
      <c r="D653" s="95">
        <v>44281</v>
      </c>
      <c r="E653" s="94" t="s">
        <v>7776</v>
      </c>
      <c r="I653" s="93">
        <v>10</v>
      </c>
      <c r="K653" s="93">
        <v>58901.02</v>
      </c>
    </row>
    <row r="654" spans="3:11" x14ac:dyDescent="0.2">
      <c r="C654" s="96" t="s">
        <v>7775</v>
      </c>
      <c r="D654" s="95">
        <v>44281</v>
      </c>
      <c r="E654" s="94" t="s">
        <v>7774</v>
      </c>
      <c r="I654" s="93">
        <v>3.4</v>
      </c>
      <c r="K654" s="93">
        <v>58904.42</v>
      </c>
    </row>
    <row r="655" spans="3:11" x14ac:dyDescent="0.2">
      <c r="C655" s="96" t="s">
        <v>7773</v>
      </c>
      <c r="D655" s="95">
        <v>44281</v>
      </c>
      <c r="E655" s="94" t="s">
        <v>7772</v>
      </c>
      <c r="I655" s="93">
        <v>33.520000000000003</v>
      </c>
      <c r="K655" s="93">
        <v>58937.94</v>
      </c>
    </row>
    <row r="656" spans="3:11" x14ac:dyDescent="0.2">
      <c r="C656" s="96" t="s">
        <v>7771</v>
      </c>
      <c r="D656" s="95">
        <v>44281</v>
      </c>
      <c r="E656" s="94" t="s">
        <v>7770</v>
      </c>
      <c r="I656" s="93">
        <v>4.17</v>
      </c>
      <c r="K656" s="93">
        <v>58942.11</v>
      </c>
    </row>
    <row r="657" spans="3:11" x14ac:dyDescent="0.2">
      <c r="C657" s="96" t="s">
        <v>7769</v>
      </c>
      <c r="D657" s="95">
        <v>44281</v>
      </c>
      <c r="E657" s="94" t="s">
        <v>7768</v>
      </c>
      <c r="I657" s="93">
        <v>20.399999999999999</v>
      </c>
      <c r="K657" s="93">
        <v>58962.51</v>
      </c>
    </row>
    <row r="658" spans="3:11" x14ac:dyDescent="0.2">
      <c r="C658" s="96" t="s">
        <v>7767</v>
      </c>
      <c r="D658" s="95">
        <v>44281</v>
      </c>
      <c r="E658" s="94" t="s">
        <v>7766</v>
      </c>
      <c r="I658" s="93">
        <v>9.42</v>
      </c>
      <c r="K658" s="93">
        <v>58971.93</v>
      </c>
    </row>
    <row r="659" spans="3:11" x14ac:dyDescent="0.2">
      <c r="C659" s="96" t="s">
        <v>7765</v>
      </c>
      <c r="D659" s="95">
        <v>44281</v>
      </c>
      <c r="E659" s="94" t="s">
        <v>7764</v>
      </c>
      <c r="I659" s="93">
        <v>1.93</v>
      </c>
      <c r="K659" s="93">
        <v>58973.86</v>
      </c>
    </row>
    <row r="660" spans="3:11" x14ac:dyDescent="0.2">
      <c r="C660" s="96" t="s">
        <v>7763</v>
      </c>
      <c r="D660" s="95">
        <v>44281</v>
      </c>
      <c r="E660" s="94" t="s">
        <v>7762</v>
      </c>
      <c r="I660" s="93">
        <v>14.67</v>
      </c>
      <c r="K660" s="93">
        <v>58988.53</v>
      </c>
    </row>
    <row r="661" spans="3:11" x14ac:dyDescent="0.2">
      <c r="C661" s="96" t="s">
        <v>7761</v>
      </c>
      <c r="D661" s="95">
        <v>44281</v>
      </c>
      <c r="E661" s="94" t="s">
        <v>7760</v>
      </c>
      <c r="I661" s="93">
        <v>5.62</v>
      </c>
      <c r="K661" s="93">
        <v>58994.15</v>
      </c>
    </row>
    <row r="662" spans="3:11" x14ac:dyDescent="0.2">
      <c r="C662" s="96" t="s">
        <v>7759</v>
      </c>
      <c r="D662" s="95">
        <v>44281</v>
      </c>
      <c r="E662" s="94" t="s">
        <v>7758</v>
      </c>
      <c r="I662" s="93">
        <v>5.04</v>
      </c>
      <c r="K662" s="93">
        <v>58999.19</v>
      </c>
    </row>
    <row r="663" spans="3:11" x14ac:dyDescent="0.2">
      <c r="C663" s="96" t="s">
        <v>7757</v>
      </c>
      <c r="D663" s="95">
        <v>44281</v>
      </c>
      <c r="E663" s="94" t="s">
        <v>7756</v>
      </c>
      <c r="I663" s="93">
        <v>16.46</v>
      </c>
      <c r="K663" s="93">
        <v>59015.65</v>
      </c>
    </row>
    <row r="664" spans="3:11" x14ac:dyDescent="0.2">
      <c r="C664" s="96" t="s">
        <v>7755</v>
      </c>
      <c r="D664" s="95">
        <v>44281</v>
      </c>
      <c r="E664" s="94" t="s">
        <v>7754</v>
      </c>
      <c r="I664" s="93">
        <v>7.91</v>
      </c>
      <c r="K664" s="93">
        <v>59023.56</v>
      </c>
    </row>
    <row r="665" spans="3:11" x14ac:dyDescent="0.2">
      <c r="C665" s="96" t="s">
        <v>7753</v>
      </c>
      <c r="D665" s="95">
        <v>44281</v>
      </c>
      <c r="E665" s="94" t="s">
        <v>7752</v>
      </c>
      <c r="I665" s="93">
        <v>8.06</v>
      </c>
      <c r="K665" s="93">
        <v>59031.62</v>
      </c>
    </row>
    <row r="666" spans="3:11" x14ac:dyDescent="0.2">
      <c r="C666" s="96" t="s">
        <v>7751</v>
      </c>
      <c r="D666" s="95">
        <v>44281</v>
      </c>
      <c r="E666" s="94" t="s">
        <v>7750</v>
      </c>
      <c r="I666" s="93">
        <v>1.94</v>
      </c>
      <c r="K666" s="93">
        <v>59033.56</v>
      </c>
    </row>
    <row r="667" spans="3:11" x14ac:dyDescent="0.2">
      <c r="C667" s="96" t="s">
        <v>7749</v>
      </c>
      <c r="D667" s="95">
        <v>44281</v>
      </c>
      <c r="E667" s="94" t="s">
        <v>7748</v>
      </c>
      <c r="I667" s="93">
        <v>8.6</v>
      </c>
      <c r="K667" s="93">
        <v>59042.16</v>
      </c>
    </row>
    <row r="668" spans="3:11" x14ac:dyDescent="0.2">
      <c r="C668" s="96" t="s">
        <v>7747</v>
      </c>
      <c r="D668" s="95">
        <v>44281</v>
      </c>
      <c r="E668" s="94" t="s">
        <v>7746</v>
      </c>
      <c r="I668" s="93">
        <v>0.9</v>
      </c>
      <c r="K668" s="93">
        <v>59043.06</v>
      </c>
    </row>
    <row r="669" spans="3:11" x14ac:dyDescent="0.2">
      <c r="C669" s="96" t="s">
        <v>7745</v>
      </c>
      <c r="D669" s="95">
        <v>44281</v>
      </c>
      <c r="E669" s="94" t="s">
        <v>7744</v>
      </c>
      <c r="I669" s="93">
        <v>10.23</v>
      </c>
      <c r="K669" s="93">
        <v>59053.29</v>
      </c>
    </row>
    <row r="670" spans="3:11" x14ac:dyDescent="0.2">
      <c r="C670" s="96" t="s">
        <v>7743</v>
      </c>
      <c r="D670" s="95">
        <v>44281</v>
      </c>
      <c r="E670" s="94" t="s">
        <v>7742</v>
      </c>
      <c r="I670" s="93">
        <v>1.72</v>
      </c>
      <c r="K670" s="93">
        <v>59055.01</v>
      </c>
    </row>
    <row r="671" spans="3:11" x14ac:dyDescent="0.2">
      <c r="C671" s="96" t="s">
        <v>7741</v>
      </c>
      <c r="D671" s="95">
        <v>44281</v>
      </c>
      <c r="E671" s="94" t="s">
        <v>7740</v>
      </c>
      <c r="I671" s="93">
        <v>1.68</v>
      </c>
      <c r="K671" s="93">
        <v>59056.69</v>
      </c>
    </row>
    <row r="672" spans="3:11" x14ac:dyDescent="0.2">
      <c r="C672" s="96" t="s">
        <v>7739</v>
      </c>
      <c r="D672" s="95">
        <v>44281</v>
      </c>
      <c r="E672" s="94" t="s">
        <v>7738</v>
      </c>
      <c r="I672" s="93">
        <v>10.3</v>
      </c>
      <c r="K672" s="93">
        <v>59066.99</v>
      </c>
    </row>
    <row r="673" spans="3:11" x14ac:dyDescent="0.2">
      <c r="C673" s="96" t="s">
        <v>7737</v>
      </c>
      <c r="D673" s="95">
        <v>44281</v>
      </c>
      <c r="E673" s="94" t="s">
        <v>7736</v>
      </c>
      <c r="I673" s="93">
        <v>1.68</v>
      </c>
      <c r="K673" s="93">
        <v>59068.67</v>
      </c>
    </row>
    <row r="674" spans="3:11" x14ac:dyDescent="0.2">
      <c r="C674" s="96" t="s">
        <v>7735</v>
      </c>
      <c r="D674" s="95">
        <v>44281</v>
      </c>
      <c r="E674" s="94" t="s">
        <v>7734</v>
      </c>
      <c r="I674" s="93">
        <v>4.3</v>
      </c>
      <c r="K674" s="93">
        <v>59072.97</v>
      </c>
    </row>
    <row r="675" spans="3:11" x14ac:dyDescent="0.2">
      <c r="C675" s="96" t="s">
        <v>7733</v>
      </c>
      <c r="D675" s="95">
        <v>44281</v>
      </c>
      <c r="E675" s="94" t="s">
        <v>7732</v>
      </c>
      <c r="I675" s="93">
        <v>41.05</v>
      </c>
      <c r="K675" s="93">
        <v>59114.02</v>
      </c>
    </row>
    <row r="676" spans="3:11" x14ac:dyDescent="0.2">
      <c r="C676" s="96" t="s">
        <v>7731</v>
      </c>
      <c r="D676" s="95">
        <v>44281</v>
      </c>
      <c r="E676" s="94" t="s">
        <v>7730</v>
      </c>
      <c r="I676" s="93">
        <v>15.79</v>
      </c>
      <c r="K676" s="93">
        <v>59129.81</v>
      </c>
    </row>
    <row r="677" spans="3:11" x14ac:dyDescent="0.2">
      <c r="C677" s="96" t="s">
        <v>7729</v>
      </c>
      <c r="D677" s="95">
        <v>44281</v>
      </c>
      <c r="E677" s="94" t="s">
        <v>7728</v>
      </c>
      <c r="I677" s="93">
        <v>5.48</v>
      </c>
      <c r="K677" s="93">
        <v>59135.29</v>
      </c>
    </row>
    <row r="678" spans="3:11" x14ac:dyDescent="0.2">
      <c r="C678" s="96" t="s">
        <v>7727</v>
      </c>
      <c r="D678" s="95">
        <v>44281</v>
      </c>
      <c r="E678" s="94" t="s">
        <v>7726</v>
      </c>
      <c r="I678" s="93">
        <v>5.17</v>
      </c>
      <c r="K678" s="93">
        <v>59140.46</v>
      </c>
    </row>
    <row r="679" spans="3:11" x14ac:dyDescent="0.2">
      <c r="C679" s="96" t="s">
        <v>7725</v>
      </c>
      <c r="D679" s="95">
        <v>44281</v>
      </c>
      <c r="E679" s="94" t="s">
        <v>7724</v>
      </c>
      <c r="I679" s="93">
        <v>8.3800000000000008</v>
      </c>
      <c r="K679" s="93">
        <v>59148.84</v>
      </c>
    </row>
    <row r="680" spans="3:11" x14ac:dyDescent="0.2">
      <c r="C680" s="96" t="s">
        <v>7723</v>
      </c>
      <c r="D680" s="95">
        <v>44281</v>
      </c>
      <c r="E680" s="94" t="s">
        <v>7722</v>
      </c>
      <c r="I680" s="93">
        <v>6.94</v>
      </c>
      <c r="K680" s="93">
        <v>59155.78</v>
      </c>
    </row>
    <row r="681" spans="3:11" x14ac:dyDescent="0.2">
      <c r="C681" s="96" t="s">
        <v>7721</v>
      </c>
      <c r="D681" s="95">
        <v>44281</v>
      </c>
      <c r="E681" s="94" t="s">
        <v>7720</v>
      </c>
      <c r="I681" s="93">
        <v>1.95</v>
      </c>
      <c r="K681" s="93">
        <v>59157.73</v>
      </c>
    </row>
    <row r="682" spans="3:11" x14ac:dyDescent="0.2">
      <c r="C682" s="96" t="s">
        <v>7719</v>
      </c>
      <c r="D682" s="95">
        <v>44281</v>
      </c>
      <c r="E682" s="94" t="s">
        <v>7718</v>
      </c>
      <c r="I682" s="93">
        <v>3.87</v>
      </c>
      <c r="K682" s="93">
        <v>59161.599999999999</v>
      </c>
    </row>
    <row r="683" spans="3:11" x14ac:dyDescent="0.2">
      <c r="C683" s="96" t="s">
        <v>7717</v>
      </c>
      <c r="D683" s="95">
        <v>44281</v>
      </c>
      <c r="E683" s="94" t="s">
        <v>7716</v>
      </c>
      <c r="I683" s="93">
        <v>16.760000000000002</v>
      </c>
      <c r="K683" s="93">
        <v>59178.36</v>
      </c>
    </row>
    <row r="684" spans="3:11" x14ac:dyDescent="0.2">
      <c r="C684" s="96" t="s">
        <v>7715</v>
      </c>
      <c r="D684" s="95">
        <v>44281</v>
      </c>
      <c r="E684" s="94" t="s">
        <v>7714</v>
      </c>
      <c r="I684" s="93">
        <v>3.23</v>
      </c>
      <c r="K684" s="93">
        <v>59181.59</v>
      </c>
    </row>
    <row r="685" spans="3:11" x14ac:dyDescent="0.2">
      <c r="C685" s="96" t="s">
        <v>7713</v>
      </c>
      <c r="D685" s="95">
        <v>44281</v>
      </c>
      <c r="E685" s="94" t="s">
        <v>7712</v>
      </c>
      <c r="I685" s="93">
        <v>2.78</v>
      </c>
      <c r="K685" s="93">
        <v>59184.37</v>
      </c>
    </row>
    <row r="686" spans="3:11" x14ac:dyDescent="0.2">
      <c r="C686" s="96" t="s">
        <v>7711</v>
      </c>
      <c r="D686" s="95">
        <v>44281</v>
      </c>
      <c r="E686" s="94" t="s">
        <v>7710</v>
      </c>
      <c r="I686" s="93">
        <v>1.68</v>
      </c>
      <c r="K686" s="93">
        <v>59186.05</v>
      </c>
    </row>
    <row r="687" spans="3:11" x14ac:dyDescent="0.2">
      <c r="C687" s="96" t="s">
        <v>7709</v>
      </c>
      <c r="D687" s="95">
        <v>44281</v>
      </c>
      <c r="E687" s="94" t="s">
        <v>7708</v>
      </c>
      <c r="I687" s="93">
        <v>4.71</v>
      </c>
      <c r="K687" s="93">
        <v>59190.76</v>
      </c>
    </row>
    <row r="688" spans="3:11" x14ac:dyDescent="0.2">
      <c r="C688" s="96" t="s">
        <v>7707</v>
      </c>
      <c r="D688" s="95">
        <v>44281</v>
      </c>
      <c r="E688" s="94" t="s">
        <v>7706</v>
      </c>
      <c r="I688" s="93">
        <v>3.55</v>
      </c>
      <c r="K688" s="93">
        <v>59194.31</v>
      </c>
    </row>
    <row r="689" spans="3:11" x14ac:dyDescent="0.2">
      <c r="C689" s="96" t="s">
        <v>7705</v>
      </c>
      <c r="D689" s="95">
        <v>44281</v>
      </c>
      <c r="E689" s="94" t="s">
        <v>7704</v>
      </c>
      <c r="I689" s="93">
        <v>7.47</v>
      </c>
      <c r="K689" s="93">
        <v>59201.78</v>
      </c>
    </row>
    <row r="690" spans="3:11" x14ac:dyDescent="0.2">
      <c r="C690" s="96" t="s">
        <v>7703</v>
      </c>
      <c r="D690" s="95">
        <v>44281</v>
      </c>
      <c r="E690" s="94" t="s">
        <v>7702</v>
      </c>
      <c r="I690" s="93">
        <v>4.3499999999999996</v>
      </c>
      <c r="K690" s="93">
        <v>59206.13</v>
      </c>
    </row>
    <row r="691" spans="3:11" x14ac:dyDescent="0.2">
      <c r="C691" s="96" t="s">
        <v>7701</v>
      </c>
      <c r="D691" s="95">
        <v>44281</v>
      </c>
      <c r="E691" s="94" t="s">
        <v>7700</v>
      </c>
      <c r="I691" s="93">
        <v>2.68</v>
      </c>
      <c r="K691" s="93">
        <v>59208.81</v>
      </c>
    </row>
    <row r="692" spans="3:11" x14ac:dyDescent="0.2">
      <c r="C692" s="96" t="s">
        <v>7697</v>
      </c>
      <c r="D692" s="95">
        <v>44282</v>
      </c>
      <c r="E692" s="94" t="s">
        <v>7696</v>
      </c>
      <c r="I692" s="93">
        <v>1.68</v>
      </c>
      <c r="K692" s="93">
        <v>59210.49</v>
      </c>
    </row>
    <row r="693" spans="3:11" x14ac:dyDescent="0.2">
      <c r="C693" s="96" t="s">
        <v>7695</v>
      </c>
      <c r="D693" s="95">
        <v>44282</v>
      </c>
      <c r="E693" s="94" t="s">
        <v>7694</v>
      </c>
      <c r="I693" s="93">
        <v>5.54</v>
      </c>
      <c r="K693" s="93">
        <v>59216.03</v>
      </c>
    </row>
    <row r="694" spans="3:11" x14ac:dyDescent="0.2">
      <c r="C694" s="96" t="s">
        <v>7693</v>
      </c>
      <c r="D694" s="95">
        <v>44282</v>
      </c>
      <c r="E694" s="94" t="s">
        <v>7692</v>
      </c>
      <c r="I694" s="93">
        <v>5.04</v>
      </c>
      <c r="K694" s="93">
        <v>59221.07</v>
      </c>
    </row>
    <row r="695" spans="3:11" x14ac:dyDescent="0.2">
      <c r="C695" s="96" t="s">
        <v>7691</v>
      </c>
      <c r="D695" s="95">
        <v>44282</v>
      </c>
      <c r="E695" s="94" t="s">
        <v>7690</v>
      </c>
      <c r="I695" s="93">
        <v>5.0599999999999996</v>
      </c>
      <c r="K695" s="93">
        <v>59226.13</v>
      </c>
    </row>
    <row r="696" spans="3:11" x14ac:dyDescent="0.2">
      <c r="C696" s="96" t="s">
        <v>7689</v>
      </c>
      <c r="D696" s="95">
        <v>44282</v>
      </c>
      <c r="E696" s="94" t="s">
        <v>7688</v>
      </c>
      <c r="I696" s="93">
        <v>6.22</v>
      </c>
      <c r="K696" s="93">
        <v>59232.35</v>
      </c>
    </row>
    <row r="697" spans="3:11" x14ac:dyDescent="0.2">
      <c r="C697" s="96" t="s">
        <v>7687</v>
      </c>
      <c r="D697" s="95">
        <v>44282</v>
      </c>
      <c r="E697" s="94" t="s">
        <v>7686</v>
      </c>
      <c r="I697" s="93">
        <v>5.79</v>
      </c>
      <c r="K697" s="93">
        <v>59238.14</v>
      </c>
    </row>
    <row r="698" spans="3:11" x14ac:dyDescent="0.2">
      <c r="C698" s="96" t="s">
        <v>7685</v>
      </c>
      <c r="D698" s="95">
        <v>44282</v>
      </c>
      <c r="E698" s="94" t="s">
        <v>7684</v>
      </c>
      <c r="I698" s="93">
        <v>3.49</v>
      </c>
      <c r="K698" s="93">
        <v>59241.63</v>
      </c>
    </row>
    <row r="699" spans="3:11" x14ac:dyDescent="0.2">
      <c r="C699" s="96" t="s">
        <v>7683</v>
      </c>
      <c r="D699" s="95">
        <v>44282</v>
      </c>
      <c r="E699" s="94" t="s">
        <v>7682</v>
      </c>
      <c r="I699" s="93">
        <v>0.85</v>
      </c>
      <c r="K699" s="93">
        <v>59242.48</v>
      </c>
    </row>
    <row r="700" spans="3:11" x14ac:dyDescent="0.2">
      <c r="C700" s="96" t="s">
        <v>7681</v>
      </c>
      <c r="D700" s="95">
        <v>44282</v>
      </c>
      <c r="E700" s="94" t="s">
        <v>7680</v>
      </c>
      <c r="I700" s="93">
        <v>3.36</v>
      </c>
      <c r="K700" s="93">
        <v>59245.84</v>
      </c>
    </row>
    <row r="701" spans="3:11" x14ac:dyDescent="0.2">
      <c r="C701" s="96" t="s">
        <v>7679</v>
      </c>
      <c r="D701" s="95">
        <v>44282</v>
      </c>
      <c r="E701" s="94" t="s">
        <v>7678</v>
      </c>
      <c r="I701" s="93">
        <v>4.8499999999999996</v>
      </c>
      <c r="K701" s="93">
        <v>59250.69</v>
      </c>
    </row>
    <row r="702" spans="3:11" x14ac:dyDescent="0.2">
      <c r="C702" s="96" t="s">
        <v>7677</v>
      </c>
      <c r="D702" s="95">
        <v>44282</v>
      </c>
      <c r="E702" s="94" t="s">
        <v>7676</v>
      </c>
      <c r="I702" s="93">
        <v>1.68</v>
      </c>
      <c r="K702" s="93">
        <v>59252.37</v>
      </c>
    </row>
    <row r="703" spans="3:11" x14ac:dyDescent="0.2">
      <c r="C703" s="96" t="s">
        <v>7675</v>
      </c>
      <c r="D703" s="95">
        <v>44282</v>
      </c>
      <c r="E703" s="94" t="s">
        <v>7674</v>
      </c>
      <c r="I703" s="93">
        <v>1.68</v>
      </c>
      <c r="K703" s="93">
        <v>59254.05</v>
      </c>
    </row>
    <row r="704" spans="3:11" x14ac:dyDescent="0.2">
      <c r="C704" s="96" t="s">
        <v>7673</v>
      </c>
      <c r="D704" s="95">
        <v>44282</v>
      </c>
      <c r="E704" s="94" t="s">
        <v>7672</v>
      </c>
      <c r="I704" s="93">
        <v>3.85</v>
      </c>
      <c r="K704" s="93">
        <v>59257.9</v>
      </c>
    </row>
    <row r="705" spans="3:11" x14ac:dyDescent="0.2">
      <c r="C705" s="96" t="s">
        <v>7671</v>
      </c>
      <c r="D705" s="95">
        <v>44282</v>
      </c>
      <c r="E705" s="94" t="s">
        <v>7670</v>
      </c>
      <c r="I705" s="93">
        <v>14.02</v>
      </c>
      <c r="K705" s="93">
        <v>59271.92</v>
      </c>
    </row>
    <row r="706" spans="3:11" x14ac:dyDescent="0.2">
      <c r="C706" s="96" t="s">
        <v>7669</v>
      </c>
      <c r="D706" s="95">
        <v>44282</v>
      </c>
      <c r="E706" s="94" t="s">
        <v>7668</v>
      </c>
      <c r="I706" s="93">
        <v>0.12</v>
      </c>
      <c r="K706" s="93">
        <v>59272.04</v>
      </c>
    </row>
    <row r="707" spans="3:11" x14ac:dyDescent="0.2">
      <c r="C707" s="96" t="s">
        <v>7667</v>
      </c>
      <c r="D707" s="95">
        <v>44283</v>
      </c>
      <c r="E707" s="94" t="s">
        <v>7666</v>
      </c>
      <c r="I707" s="93">
        <v>1.68</v>
      </c>
      <c r="K707" s="93">
        <v>59273.72</v>
      </c>
    </row>
    <row r="708" spans="3:11" x14ac:dyDescent="0.2">
      <c r="C708" s="96" t="s">
        <v>7665</v>
      </c>
      <c r="D708" s="95">
        <v>44283</v>
      </c>
      <c r="E708" s="94" t="s">
        <v>7664</v>
      </c>
      <c r="I708" s="93">
        <v>2.7</v>
      </c>
      <c r="K708" s="93">
        <v>59276.42</v>
      </c>
    </row>
    <row r="709" spans="3:11" x14ac:dyDescent="0.2">
      <c r="C709" s="96" t="s">
        <v>7663</v>
      </c>
      <c r="D709" s="95">
        <v>44283</v>
      </c>
      <c r="E709" s="94" t="s">
        <v>7662</v>
      </c>
      <c r="I709" s="93">
        <v>3.4</v>
      </c>
      <c r="K709" s="93">
        <v>59279.82</v>
      </c>
    </row>
    <row r="710" spans="3:11" x14ac:dyDescent="0.2">
      <c r="C710" s="96" t="s">
        <v>7661</v>
      </c>
      <c r="D710" s="95">
        <v>44283</v>
      </c>
      <c r="E710" s="94" t="s">
        <v>7660</v>
      </c>
      <c r="I710" s="93">
        <v>3.2</v>
      </c>
      <c r="K710" s="93">
        <v>59283.02</v>
      </c>
    </row>
    <row r="711" spans="3:11" x14ac:dyDescent="0.2">
      <c r="C711" s="96" t="s">
        <v>7659</v>
      </c>
      <c r="D711" s="95">
        <v>44283</v>
      </c>
      <c r="E711" s="94" t="s">
        <v>7658</v>
      </c>
      <c r="I711" s="93">
        <v>3.12</v>
      </c>
      <c r="K711" s="93">
        <v>59286.14</v>
      </c>
    </row>
    <row r="712" spans="3:11" x14ac:dyDescent="0.2">
      <c r="C712" s="96" t="s">
        <v>7657</v>
      </c>
      <c r="D712" s="95">
        <v>44284</v>
      </c>
      <c r="E712" s="94" t="s">
        <v>7656</v>
      </c>
      <c r="I712" s="93">
        <v>5.78</v>
      </c>
      <c r="K712" s="93">
        <v>59291.92</v>
      </c>
    </row>
    <row r="713" spans="3:11" x14ac:dyDescent="0.2">
      <c r="C713" s="96" t="s">
        <v>7655</v>
      </c>
      <c r="D713" s="95">
        <v>44284</v>
      </c>
      <c r="E713" s="94" t="s">
        <v>7654</v>
      </c>
      <c r="I713" s="93">
        <v>38.64</v>
      </c>
      <c r="K713" s="93">
        <v>59330.559999999998</v>
      </c>
    </row>
    <row r="714" spans="3:11" x14ac:dyDescent="0.2">
      <c r="C714" s="96" t="s">
        <v>7653</v>
      </c>
      <c r="D714" s="95">
        <v>44284</v>
      </c>
      <c r="E714" s="94" t="s">
        <v>7652</v>
      </c>
      <c r="I714" s="93">
        <v>1.68</v>
      </c>
      <c r="K714" s="93">
        <v>59332.24</v>
      </c>
    </row>
    <row r="715" spans="3:11" x14ac:dyDescent="0.2">
      <c r="C715" s="96" t="s">
        <v>7651</v>
      </c>
      <c r="D715" s="95">
        <v>44284</v>
      </c>
      <c r="E715" s="94" t="s">
        <v>7650</v>
      </c>
      <c r="I715" s="93">
        <v>16.760000000000002</v>
      </c>
      <c r="K715" s="93">
        <v>59349</v>
      </c>
    </row>
    <row r="716" spans="3:11" x14ac:dyDescent="0.2">
      <c r="C716" s="96" t="s">
        <v>7649</v>
      </c>
      <c r="D716" s="95">
        <v>44284</v>
      </c>
      <c r="E716" s="94" t="s">
        <v>7648</v>
      </c>
      <c r="I716" s="93">
        <v>3.73</v>
      </c>
      <c r="K716" s="93">
        <v>59352.73</v>
      </c>
    </row>
    <row r="717" spans="3:11" x14ac:dyDescent="0.2">
      <c r="C717" s="96" t="s">
        <v>7647</v>
      </c>
      <c r="D717" s="95">
        <v>44284</v>
      </c>
      <c r="E717" s="94" t="s">
        <v>7646</v>
      </c>
      <c r="I717" s="93">
        <v>6.94</v>
      </c>
      <c r="K717" s="93">
        <v>59359.67</v>
      </c>
    </row>
    <row r="718" spans="3:11" x14ac:dyDescent="0.2">
      <c r="C718" s="96" t="s">
        <v>7645</v>
      </c>
      <c r="D718" s="95">
        <v>44284</v>
      </c>
      <c r="E718" s="94" t="s">
        <v>7644</v>
      </c>
      <c r="I718" s="93">
        <v>3.9</v>
      </c>
      <c r="K718" s="93">
        <v>59363.57</v>
      </c>
    </row>
    <row r="719" spans="3:11" x14ac:dyDescent="0.2">
      <c r="C719" s="96" t="s">
        <v>7643</v>
      </c>
      <c r="D719" s="95">
        <v>44284</v>
      </c>
      <c r="E719" s="94" t="s">
        <v>7642</v>
      </c>
      <c r="I719" s="93">
        <v>5.35</v>
      </c>
      <c r="K719" s="93">
        <v>59368.92</v>
      </c>
    </row>
    <row r="720" spans="3:11" x14ac:dyDescent="0.2">
      <c r="C720" s="96" t="s">
        <v>7641</v>
      </c>
      <c r="D720" s="95">
        <v>44284</v>
      </c>
      <c r="E720" s="94" t="s">
        <v>7640</v>
      </c>
      <c r="I720" s="93">
        <v>5.19</v>
      </c>
      <c r="K720" s="93">
        <v>59374.11</v>
      </c>
    </row>
    <row r="721" spans="3:11" x14ac:dyDescent="0.2">
      <c r="C721" s="96" t="s">
        <v>7639</v>
      </c>
      <c r="D721" s="95">
        <v>44284</v>
      </c>
      <c r="E721" s="94" t="s">
        <v>7638</v>
      </c>
      <c r="I721" s="93">
        <v>1.68</v>
      </c>
      <c r="K721" s="93">
        <v>59375.79</v>
      </c>
    </row>
    <row r="722" spans="3:11" x14ac:dyDescent="0.2">
      <c r="C722" s="96" t="s">
        <v>7637</v>
      </c>
      <c r="D722" s="95">
        <v>44284</v>
      </c>
      <c r="E722" s="94" t="s">
        <v>7636</v>
      </c>
      <c r="I722" s="93">
        <v>2.93</v>
      </c>
      <c r="K722" s="93">
        <v>59378.720000000001</v>
      </c>
    </row>
    <row r="723" spans="3:11" x14ac:dyDescent="0.2">
      <c r="C723" s="96" t="s">
        <v>7635</v>
      </c>
      <c r="D723" s="95">
        <v>44284</v>
      </c>
      <c r="E723" s="94" t="s">
        <v>7634</v>
      </c>
      <c r="I723" s="93">
        <v>3.67</v>
      </c>
      <c r="K723" s="93">
        <v>59382.39</v>
      </c>
    </row>
    <row r="724" spans="3:11" x14ac:dyDescent="0.2">
      <c r="C724" s="96" t="s">
        <v>7633</v>
      </c>
      <c r="D724" s="95">
        <v>44284</v>
      </c>
      <c r="E724" s="94" t="s">
        <v>7632</v>
      </c>
      <c r="I724" s="93">
        <v>5.68</v>
      </c>
      <c r="K724" s="93">
        <v>59388.07</v>
      </c>
    </row>
    <row r="725" spans="3:11" x14ac:dyDescent="0.2">
      <c r="C725" s="96" t="s">
        <v>7631</v>
      </c>
      <c r="D725" s="95">
        <v>44284</v>
      </c>
      <c r="E725" s="94" t="s">
        <v>7630</v>
      </c>
      <c r="I725" s="93">
        <v>6.94</v>
      </c>
      <c r="K725" s="93">
        <v>59395.01</v>
      </c>
    </row>
    <row r="726" spans="3:11" x14ac:dyDescent="0.2">
      <c r="C726" s="96" t="s">
        <v>7629</v>
      </c>
      <c r="D726" s="95">
        <v>44284</v>
      </c>
      <c r="E726" s="94" t="s">
        <v>7628</v>
      </c>
      <c r="I726" s="93">
        <v>20.82</v>
      </c>
      <c r="K726" s="93">
        <v>59415.83</v>
      </c>
    </row>
    <row r="727" spans="3:11" x14ac:dyDescent="0.2">
      <c r="C727" s="96" t="s">
        <v>7627</v>
      </c>
      <c r="D727" s="95">
        <v>44284</v>
      </c>
      <c r="E727" s="94" t="s">
        <v>7626</v>
      </c>
      <c r="I727" s="93">
        <v>2.82</v>
      </c>
      <c r="K727" s="93">
        <v>59418.65</v>
      </c>
    </row>
    <row r="728" spans="3:11" x14ac:dyDescent="0.2">
      <c r="C728" s="96" t="s">
        <v>7625</v>
      </c>
      <c r="D728" s="95">
        <v>44284</v>
      </c>
      <c r="E728" s="94" t="s">
        <v>7624</v>
      </c>
      <c r="I728" s="93">
        <v>14.35</v>
      </c>
      <c r="K728" s="93">
        <v>59433</v>
      </c>
    </row>
    <row r="729" spans="3:11" x14ac:dyDescent="0.2">
      <c r="C729" s="96" t="s">
        <v>7623</v>
      </c>
      <c r="D729" s="95">
        <v>44284</v>
      </c>
      <c r="E729" s="94" t="s">
        <v>7622</v>
      </c>
      <c r="I729" s="93">
        <v>37.659999999999997</v>
      </c>
      <c r="K729" s="93">
        <v>59470.66</v>
      </c>
    </row>
    <row r="730" spans="3:11" x14ac:dyDescent="0.2">
      <c r="C730" s="96" t="s">
        <v>7621</v>
      </c>
      <c r="D730" s="95">
        <v>44284</v>
      </c>
      <c r="E730" s="94" t="s">
        <v>7620</v>
      </c>
      <c r="I730" s="93">
        <v>1.7</v>
      </c>
      <c r="K730" s="93">
        <v>59472.36</v>
      </c>
    </row>
    <row r="731" spans="3:11" x14ac:dyDescent="0.2">
      <c r="C731" s="96" t="s">
        <v>7619</v>
      </c>
      <c r="D731" s="95">
        <v>44284</v>
      </c>
      <c r="E731" s="94" t="s">
        <v>7618</v>
      </c>
      <c r="I731" s="93">
        <v>23.46</v>
      </c>
      <c r="K731" s="93">
        <v>59495.82</v>
      </c>
    </row>
    <row r="732" spans="3:11" x14ac:dyDescent="0.2">
      <c r="C732" s="96" t="s">
        <v>7617</v>
      </c>
      <c r="D732" s="95">
        <v>44284</v>
      </c>
      <c r="E732" s="94" t="s">
        <v>7616</v>
      </c>
      <c r="I732" s="93">
        <v>4.3600000000000003</v>
      </c>
      <c r="K732" s="93">
        <v>59500.18</v>
      </c>
    </row>
    <row r="733" spans="3:11" x14ac:dyDescent="0.2">
      <c r="C733" s="96" t="s">
        <v>7615</v>
      </c>
      <c r="D733" s="95">
        <v>44284</v>
      </c>
      <c r="E733" s="94" t="s">
        <v>7614</v>
      </c>
      <c r="I733" s="93">
        <v>7.52</v>
      </c>
      <c r="K733" s="93">
        <v>59507.7</v>
      </c>
    </row>
    <row r="734" spans="3:11" x14ac:dyDescent="0.2">
      <c r="C734" s="96" t="s">
        <v>7613</v>
      </c>
      <c r="D734" s="95">
        <v>44284</v>
      </c>
      <c r="E734" s="94" t="s">
        <v>7612</v>
      </c>
      <c r="I734" s="93">
        <v>2.33</v>
      </c>
      <c r="K734" s="93">
        <v>59510.03</v>
      </c>
    </row>
    <row r="735" spans="3:11" x14ac:dyDescent="0.2">
      <c r="C735" s="96" t="s">
        <v>7611</v>
      </c>
      <c r="D735" s="95">
        <v>44284</v>
      </c>
      <c r="E735" s="94" t="s">
        <v>7610</v>
      </c>
      <c r="I735" s="93">
        <v>8.4</v>
      </c>
      <c r="K735" s="93">
        <v>59518.43</v>
      </c>
    </row>
    <row r="736" spans="3:11" x14ac:dyDescent="0.2">
      <c r="C736" s="96" t="s">
        <v>7609</v>
      </c>
      <c r="D736" s="95">
        <v>44284</v>
      </c>
      <c r="E736" s="94" t="s">
        <v>7608</v>
      </c>
      <c r="I736" s="93">
        <v>4.05</v>
      </c>
      <c r="K736" s="93">
        <v>59522.48</v>
      </c>
    </row>
    <row r="737" spans="3:11" x14ac:dyDescent="0.2">
      <c r="C737" s="96" t="s">
        <v>7607</v>
      </c>
      <c r="D737" s="95">
        <v>44284</v>
      </c>
      <c r="E737" s="94" t="s">
        <v>7606</v>
      </c>
      <c r="I737" s="93">
        <v>2.41</v>
      </c>
      <c r="K737" s="93">
        <v>59524.89</v>
      </c>
    </row>
    <row r="738" spans="3:11" x14ac:dyDescent="0.2">
      <c r="C738" s="96" t="s">
        <v>7605</v>
      </c>
      <c r="D738" s="95">
        <v>44284</v>
      </c>
      <c r="E738" s="94" t="s">
        <v>7604</v>
      </c>
      <c r="I738" s="93">
        <v>6.71</v>
      </c>
      <c r="K738" s="93">
        <v>59531.6</v>
      </c>
    </row>
    <row r="739" spans="3:11" x14ac:dyDescent="0.2">
      <c r="C739" s="96" t="s">
        <v>7603</v>
      </c>
      <c r="D739" s="95">
        <v>44284</v>
      </c>
      <c r="E739" s="94" t="s">
        <v>7602</v>
      </c>
      <c r="I739" s="93">
        <v>1.97</v>
      </c>
      <c r="K739" s="93">
        <v>59533.57</v>
      </c>
    </row>
    <row r="740" spans="3:11" x14ac:dyDescent="0.2">
      <c r="C740" s="96" t="s">
        <v>7601</v>
      </c>
      <c r="D740" s="95">
        <v>44284</v>
      </c>
      <c r="E740" s="94" t="s">
        <v>7600</v>
      </c>
      <c r="I740" s="93">
        <v>1.68</v>
      </c>
      <c r="K740" s="93">
        <v>59535.25</v>
      </c>
    </row>
    <row r="741" spans="3:11" x14ac:dyDescent="0.2">
      <c r="C741" s="96" t="s">
        <v>7599</v>
      </c>
      <c r="D741" s="95">
        <v>44284</v>
      </c>
      <c r="E741" s="94" t="s">
        <v>7598</v>
      </c>
      <c r="I741" s="93">
        <v>3.83</v>
      </c>
      <c r="K741" s="93">
        <v>59539.08</v>
      </c>
    </row>
    <row r="742" spans="3:11" x14ac:dyDescent="0.2">
      <c r="C742" s="96" t="s">
        <v>7597</v>
      </c>
      <c r="D742" s="95">
        <v>44284</v>
      </c>
      <c r="E742" s="94" t="s">
        <v>7596</v>
      </c>
      <c r="I742" s="93">
        <v>3.36</v>
      </c>
      <c r="K742" s="93">
        <v>59542.44</v>
      </c>
    </row>
    <row r="743" spans="3:11" x14ac:dyDescent="0.2">
      <c r="C743" s="96" t="s">
        <v>7595</v>
      </c>
      <c r="D743" s="95">
        <v>44284</v>
      </c>
      <c r="E743" s="94" t="s">
        <v>7594</v>
      </c>
      <c r="I743" s="93">
        <v>0.24</v>
      </c>
      <c r="K743" s="93">
        <v>59542.68</v>
      </c>
    </row>
    <row r="744" spans="3:11" x14ac:dyDescent="0.2">
      <c r="C744" s="96" t="s">
        <v>7593</v>
      </c>
      <c r="D744" s="95">
        <v>44284</v>
      </c>
      <c r="E744" s="94" t="s">
        <v>7592</v>
      </c>
      <c r="I744" s="93">
        <v>3.21</v>
      </c>
      <c r="K744" s="93">
        <v>59545.89</v>
      </c>
    </row>
    <row r="745" spans="3:11" x14ac:dyDescent="0.2">
      <c r="C745" s="96" t="s">
        <v>7591</v>
      </c>
      <c r="D745" s="95">
        <v>44284</v>
      </c>
      <c r="E745" s="94" t="s">
        <v>7590</v>
      </c>
      <c r="I745" s="93">
        <v>2.2999999999999998</v>
      </c>
      <c r="K745" s="93">
        <v>59548.19</v>
      </c>
    </row>
    <row r="746" spans="3:11" x14ac:dyDescent="0.2">
      <c r="C746" s="96" t="s">
        <v>7589</v>
      </c>
      <c r="D746" s="95">
        <v>44284</v>
      </c>
      <c r="E746" s="94" t="s">
        <v>7588</v>
      </c>
      <c r="I746" s="93">
        <v>4</v>
      </c>
      <c r="K746" s="93">
        <v>59552.19</v>
      </c>
    </row>
    <row r="747" spans="3:11" x14ac:dyDescent="0.2">
      <c r="C747" s="96" t="s">
        <v>7587</v>
      </c>
      <c r="D747" s="95">
        <v>44285</v>
      </c>
      <c r="E747" s="94" t="s">
        <v>7586</v>
      </c>
      <c r="I747" s="93">
        <v>13.88</v>
      </c>
      <c r="K747" s="93">
        <v>59566.07</v>
      </c>
    </row>
    <row r="748" spans="3:11" x14ac:dyDescent="0.2">
      <c r="C748" s="96" t="s">
        <v>7585</v>
      </c>
      <c r="D748" s="95">
        <v>44285</v>
      </c>
      <c r="E748" s="94" t="s">
        <v>7584</v>
      </c>
      <c r="I748" s="93">
        <v>5.04</v>
      </c>
      <c r="K748" s="93">
        <v>59571.11</v>
      </c>
    </row>
    <row r="749" spans="3:11" x14ac:dyDescent="0.2">
      <c r="C749" s="96" t="s">
        <v>7583</v>
      </c>
      <c r="D749" s="95">
        <v>44285</v>
      </c>
      <c r="E749" s="94" t="s">
        <v>7582</v>
      </c>
      <c r="I749" s="93">
        <v>6.17</v>
      </c>
      <c r="K749" s="93">
        <v>59577.279999999999</v>
      </c>
    </row>
    <row r="750" spans="3:11" x14ac:dyDescent="0.2">
      <c r="C750" s="96" t="s">
        <v>7581</v>
      </c>
      <c r="D750" s="95">
        <v>44285</v>
      </c>
      <c r="E750" s="94" t="s">
        <v>7580</v>
      </c>
      <c r="I750" s="93">
        <v>15.1</v>
      </c>
      <c r="K750" s="93">
        <v>59592.38</v>
      </c>
    </row>
    <row r="751" spans="3:11" x14ac:dyDescent="0.2">
      <c r="C751" s="96" t="s">
        <v>7579</v>
      </c>
      <c r="D751" s="95">
        <v>44285</v>
      </c>
      <c r="E751" s="94" t="s">
        <v>7578</v>
      </c>
      <c r="I751" s="93">
        <v>1.76</v>
      </c>
      <c r="K751" s="93">
        <v>59594.14</v>
      </c>
    </row>
    <row r="752" spans="3:11" x14ac:dyDescent="0.2">
      <c r="C752" s="96" t="s">
        <v>7577</v>
      </c>
      <c r="D752" s="95">
        <v>44285</v>
      </c>
      <c r="E752" s="94" t="s">
        <v>7576</v>
      </c>
      <c r="I752" s="93">
        <v>7.49</v>
      </c>
      <c r="K752" s="93">
        <v>59601.63</v>
      </c>
    </row>
    <row r="753" spans="3:11" x14ac:dyDescent="0.2">
      <c r="C753" s="96" t="s">
        <v>7575</v>
      </c>
      <c r="D753" s="95">
        <v>44285</v>
      </c>
      <c r="E753" s="94" t="s">
        <v>7574</v>
      </c>
      <c r="I753" s="93">
        <v>6.56</v>
      </c>
      <c r="K753" s="93">
        <v>59608.19</v>
      </c>
    </row>
    <row r="754" spans="3:11" x14ac:dyDescent="0.2">
      <c r="C754" s="96" t="s">
        <v>7573</v>
      </c>
      <c r="D754" s="95">
        <v>44285</v>
      </c>
      <c r="E754" s="94" t="s">
        <v>7572</v>
      </c>
      <c r="I754" s="93">
        <v>2.4300000000000002</v>
      </c>
      <c r="K754" s="93">
        <v>59610.62</v>
      </c>
    </row>
    <row r="755" spans="3:11" x14ac:dyDescent="0.2">
      <c r="C755" s="96" t="s">
        <v>7571</v>
      </c>
      <c r="D755" s="95">
        <v>44285</v>
      </c>
      <c r="E755" s="94" t="s">
        <v>7570</v>
      </c>
      <c r="I755" s="93">
        <v>7.96</v>
      </c>
      <c r="K755" s="93">
        <v>59618.58</v>
      </c>
    </row>
    <row r="756" spans="3:11" x14ac:dyDescent="0.2">
      <c r="C756" s="96" t="s">
        <v>7569</v>
      </c>
      <c r="D756" s="95">
        <v>44285</v>
      </c>
      <c r="E756" s="94" t="s">
        <v>7568</v>
      </c>
      <c r="I756" s="93">
        <v>3.42</v>
      </c>
      <c r="K756" s="93">
        <v>59622</v>
      </c>
    </row>
    <row r="757" spans="3:11" x14ac:dyDescent="0.2">
      <c r="C757" s="96" t="s">
        <v>7567</v>
      </c>
      <c r="D757" s="95">
        <v>44285</v>
      </c>
      <c r="E757" s="94" t="s">
        <v>7566</v>
      </c>
      <c r="I757" s="93">
        <v>5.28</v>
      </c>
      <c r="K757" s="93">
        <v>59627.28</v>
      </c>
    </row>
    <row r="758" spans="3:11" x14ac:dyDescent="0.2">
      <c r="C758" s="96" t="s">
        <v>7565</v>
      </c>
      <c r="D758" s="95">
        <v>44285</v>
      </c>
      <c r="E758" s="94" t="s">
        <v>7564</v>
      </c>
      <c r="I758" s="93">
        <v>1.68</v>
      </c>
      <c r="K758" s="93">
        <v>59628.959999999999</v>
      </c>
    </row>
    <row r="759" spans="3:11" x14ac:dyDescent="0.2">
      <c r="C759" s="96" t="s">
        <v>7563</v>
      </c>
      <c r="D759" s="95">
        <v>44285</v>
      </c>
      <c r="E759" s="94" t="s">
        <v>7562</v>
      </c>
      <c r="I759" s="93">
        <v>16.760000000000002</v>
      </c>
      <c r="K759" s="93">
        <v>59645.72</v>
      </c>
    </row>
    <row r="760" spans="3:11" x14ac:dyDescent="0.2">
      <c r="C760" s="96" t="s">
        <v>7561</v>
      </c>
      <c r="D760" s="95">
        <v>44285</v>
      </c>
      <c r="E760" s="94" t="s">
        <v>7560</v>
      </c>
      <c r="I760" s="93">
        <v>6.03</v>
      </c>
      <c r="K760" s="93">
        <v>59651.75</v>
      </c>
    </row>
    <row r="761" spans="3:11" x14ac:dyDescent="0.2">
      <c r="C761" s="96" t="s">
        <v>7559</v>
      </c>
      <c r="D761" s="95">
        <v>44285</v>
      </c>
      <c r="E761" s="94" t="s">
        <v>7558</v>
      </c>
      <c r="I761" s="93">
        <v>7.46</v>
      </c>
      <c r="K761" s="93">
        <v>59659.21</v>
      </c>
    </row>
    <row r="762" spans="3:11" x14ac:dyDescent="0.2">
      <c r="C762" s="96" t="s">
        <v>7557</v>
      </c>
      <c r="D762" s="95">
        <v>44285</v>
      </c>
      <c r="E762" s="94" t="s">
        <v>7556</v>
      </c>
      <c r="I762" s="93">
        <v>27.04</v>
      </c>
      <c r="K762" s="93">
        <v>59686.25</v>
      </c>
    </row>
    <row r="763" spans="3:11" x14ac:dyDescent="0.2">
      <c r="C763" s="96" t="s">
        <v>7555</v>
      </c>
      <c r="D763" s="95">
        <v>44285</v>
      </c>
      <c r="E763" s="94" t="s">
        <v>7554</v>
      </c>
      <c r="I763" s="93">
        <v>5.62</v>
      </c>
      <c r="K763" s="93">
        <v>59691.87</v>
      </c>
    </row>
    <row r="764" spans="3:11" x14ac:dyDescent="0.2">
      <c r="C764" s="96" t="s">
        <v>7553</v>
      </c>
      <c r="D764" s="95">
        <v>44285</v>
      </c>
      <c r="E764" s="94" t="s">
        <v>7552</v>
      </c>
      <c r="I764" s="93">
        <v>1.95</v>
      </c>
      <c r="K764" s="93">
        <v>59693.82</v>
      </c>
    </row>
    <row r="765" spans="3:11" x14ac:dyDescent="0.2">
      <c r="C765" s="96" t="s">
        <v>7551</v>
      </c>
      <c r="D765" s="95">
        <v>44285</v>
      </c>
      <c r="E765" s="94" t="s">
        <v>7550</v>
      </c>
      <c r="I765" s="93">
        <v>1.68</v>
      </c>
      <c r="K765" s="93">
        <v>59695.5</v>
      </c>
    </row>
    <row r="766" spans="3:11" x14ac:dyDescent="0.2">
      <c r="C766" s="96" t="s">
        <v>7549</v>
      </c>
      <c r="D766" s="95">
        <v>44285</v>
      </c>
      <c r="E766" s="94" t="s">
        <v>7548</v>
      </c>
      <c r="I766" s="93">
        <v>8.3800000000000008</v>
      </c>
      <c r="K766" s="93">
        <v>59703.88</v>
      </c>
    </row>
    <row r="767" spans="3:11" x14ac:dyDescent="0.2">
      <c r="C767" s="96" t="s">
        <v>7547</v>
      </c>
      <c r="D767" s="95">
        <v>44285</v>
      </c>
      <c r="E767" s="94" t="s">
        <v>7546</v>
      </c>
      <c r="I767" s="93">
        <v>3.01</v>
      </c>
      <c r="K767" s="93">
        <v>59706.89</v>
      </c>
    </row>
    <row r="768" spans="3:11" x14ac:dyDescent="0.2">
      <c r="C768" s="96" t="s">
        <v>7545</v>
      </c>
      <c r="D768" s="95">
        <v>44285</v>
      </c>
      <c r="E768" s="94" t="s">
        <v>7544</v>
      </c>
      <c r="I768" s="93">
        <v>4.45</v>
      </c>
      <c r="K768" s="93">
        <v>59711.34</v>
      </c>
    </row>
    <row r="769" spans="3:11" x14ac:dyDescent="0.2">
      <c r="C769" s="96" t="s">
        <v>7543</v>
      </c>
      <c r="D769" s="95">
        <v>44285</v>
      </c>
      <c r="E769" s="94" t="s">
        <v>7542</v>
      </c>
      <c r="I769" s="93">
        <v>1.68</v>
      </c>
      <c r="K769" s="93">
        <v>59713.02</v>
      </c>
    </row>
    <row r="770" spans="3:11" x14ac:dyDescent="0.2">
      <c r="C770" s="96" t="s">
        <v>7541</v>
      </c>
      <c r="D770" s="95">
        <v>44285</v>
      </c>
      <c r="E770" s="94" t="s">
        <v>7540</v>
      </c>
      <c r="I770" s="93">
        <v>2.5299999999999998</v>
      </c>
      <c r="K770" s="93">
        <v>59715.55</v>
      </c>
    </row>
    <row r="771" spans="3:11" x14ac:dyDescent="0.2">
      <c r="C771" s="96" t="s">
        <v>7539</v>
      </c>
      <c r="D771" s="95">
        <v>44285</v>
      </c>
      <c r="E771" s="94" t="s">
        <v>7538</v>
      </c>
      <c r="I771" s="93">
        <v>60</v>
      </c>
      <c r="K771" s="93">
        <v>59775.55</v>
      </c>
    </row>
    <row r="772" spans="3:11" x14ac:dyDescent="0.2">
      <c r="C772" s="96" t="s">
        <v>7537</v>
      </c>
      <c r="D772" s="95">
        <v>44286</v>
      </c>
      <c r="E772" s="94" t="s">
        <v>7536</v>
      </c>
      <c r="J772" s="112">
        <v>120.44</v>
      </c>
      <c r="K772" s="93">
        <v>59655.11</v>
      </c>
    </row>
    <row r="773" spans="3:11" x14ac:dyDescent="0.2">
      <c r="C773" s="96" t="s">
        <v>7535</v>
      </c>
      <c r="D773" s="95">
        <v>44286</v>
      </c>
      <c r="E773" s="94" t="s">
        <v>7534</v>
      </c>
      <c r="I773" s="93">
        <v>8251.14</v>
      </c>
      <c r="K773" s="93">
        <v>67906.25</v>
      </c>
    </row>
    <row r="774" spans="3:11" x14ac:dyDescent="0.2">
      <c r="C774" s="96" t="s">
        <v>7533</v>
      </c>
      <c r="D774" s="95">
        <v>44286</v>
      </c>
      <c r="E774" s="94" t="s">
        <v>7532</v>
      </c>
      <c r="I774" s="93">
        <v>2</v>
      </c>
      <c r="K774" s="93">
        <v>67908.25</v>
      </c>
    </row>
    <row r="775" spans="3:11" x14ac:dyDescent="0.2">
      <c r="C775" s="96" t="s">
        <v>7531</v>
      </c>
      <c r="D775" s="95">
        <v>44286</v>
      </c>
      <c r="E775" s="94" t="s">
        <v>7530</v>
      </c>
      <c r="I775" s="93">
        <v>1</v>
      </c>
      <c r="K775" s="93">
        <v>67909.25</v>
      </c>
    </row>
    <row r="776" spans="3:11" x14ac:dyDescent="0.2">
      <c r="C776" s="96" t="s">
        <v>7529</v>
      </c>
      <c r="D776" s="95">
        <v>44286</v>
      </c>
      <c r="E776" s="94" t="s">
        <v>7528</v>
      </c>
      <c r="I776" s="93">
        <v>933.17</v>
      </c>
      <c r="K776" s="93">
        <v>68842.42</v>
      </c>
    </row>
    <row r="777" spans="3:11" x14ac:dyDescent="0.2">
      <c r="C777" s="96" t="s">
        <v>7527</v>
      </c>
      <c r="D777" s="95">
        <v>44286</v>
      </c>
      <c r="E777" s="94" t="s">
        <v>7526</v>
      </c>
      <c r="I777" s="93">
        <v>1.83</v>
      </c>
      <c r="K777" s="93">
        <v>68844.25</v>
      </c>
    </row>
    <row r="778" spans="3:11" x14ac:dyDescent="0.2">
      <c r="C778" s="96" t="s">
        <v>7525</v>
      </c>
      <c r="D778" s="95">
        <v>44286</v>
      </c>
      <c r="E778" s="94" t="s">
        <v>7524</v>
      </c>
      <c r="I778" s="93">
        <v>6.47</v>
      </c>
      <c r="K778" s="93">
        <v>68850.720000000001</v>
      </c>
    </row>
    <row r="779" spans="3:11" x14ac:dyDescent="0.2">
      <c r="C779" s="96" t="s">
        <v>7523</v>
      </c>
      <c r="D779" s="95">
        <v>44286</v>
      </c>
      <c r="E779" s="94" t="s">
        <v>7522</v>
      </c>
      <c r="I779" s="93">
        <v>2.06</v>
      </c>
      <c r="K779" s="93">
        <v>68852.78</v>
      </c>
    </row>
    <row r="780" spans="3:11" x14ac:dyDescent="0.2">
      <c r="C780" s="96" t="s">
        <v>7521</v>
      </c>
      <c r="D780" s="95">
        <v>44286</v>
      </c>
      <c r="E780" s="94" t="s">
        <v>7520</v>
      </c>
      <c r="I780" s="93">
        <v>5.49</v>
      </c>
      <c r="K780" s="93">
        <v>68858.27</v>
      </c>
    </row>
    <row r="781" spans="3:11" x14ac:dyDescent="0.2">
      <c r="C781" s="96" t="s">
        <v>7519</v>
      </c>
      <c r="D781" s="95">
        <v>44286</v>
      </c>
      <c r="E781" s="94" t="s">
        <v>7518</v>
      </c>
      <c r="I781" s="93">
        <v>5.07</v>
      </c>
      <c r="K781" s="93">
        <v>68863.34</v>
      </c>
    </row>
    <row r="782" spans="3:11" x14ac:dyDescent="0.2">
      <c r="C782" s="96" t="s">
        <v>7517</v>
      </c>
      <c r="D782" s="95">
        <v>44286</v>
      </c>
      <c r="E782" s="94" t="s">
        <v>7516</v>
      </c>
      <c r="I782" s="93">
        <v>5.12</v>
      </c>
      <c r="K782" s="93">
        <v>68868.460000000006</v>
      </c>
    </row>
    <row r="783" spans="3:11" x14ac:dyDescent="0.2">
      <c r="C783" s="96" t="s">
        <v>7515</v>
      </c>
      <c r="D783" s="95">
        <v>44286</v>
      </c>
      <c r="E783" s="94" t="s">
        <v>7514</v>
      </c>
      <c r="I783" s="93">
        <v>130.37</v>
      </c>
      <c r="K783" s="93">
        <v>68998.83</v>
      </c>
    </row>
    <row r="784" spans="3:11" x14ac:dyDescent="0.2">
      <c r="C784" s="96" t="s">
        <v>7513</v>
      </c>
      <c r="D784" s="95">
        <v>44286</v>
      </c>
      <c r="E784" s="94" t="s">
        <v>7512</v>
      </c>
      <c r="I784" s="93">
        <v>3.32</v>
      </c>
      <c r="K784" s="93">
        <v>69002.149999999994</v>
      </c>
    </row>
    <row r="785" spans="3:11" x14ac:dyDescent="0.2">
      <c r="C785" s="96" t="s">
        <v>7511</v>
      </c>
      <c r="D785" s="95">
        <v>44286</v>
      </c>
      <c r="E785" s="94" t="s">
        <v>7510</v>
      </c>
      <c r="I785" s="93">
        <v>5.14</v>
      </c>
      <c r="K785" s="93">
        <v>69007.289999999994</v>
      </c>
    </row>
    <row r="786" spans="3:11" x14ac:dyDescent="0.2">
      <c r="C786" s="96" t="s">
        <v>7509</v>
      </c>
      <c r="D786" s="95">
        <v>44286</v>
      </c>
      <c r="E786" s="94" t="s">
        <v>7508</v>
      </c>
      <c r="I786" s="93">
        <v>5.0599999999999996</v>
      </c>
      <c r="K786" s="93">
        <v>69012.350000000006</v>
      </c>
    </row>
    <row r="787" spans="3:11" x14ac:dyDescent="0.2">
      <c r="C787" s="96" t="s">
        <v>7507</v>
      </c>
      <c r="D787" s="95">
        <v>44286</v>
      </c>
      <c r="E787" s="94" t="s">
        <v>7506</v>
      </c>
      <c r="I787" s="93">
        <v>2.69</v>
      </c>
      <c r="K787" s="93">
        <v>69015.039999999994</v>
      </c>
    </row>
    <row r="788" spans="3:11" x14ac:dyDescent="0.2">
      <c r="C788" s="96" t="s">
        <v>7505</v>
      </c>
      <c r="D788" s="95">
        <v>44286</v>
      </c>
      <c r="E788" s="94" t="s">
        <v>7504</v>
      </c>
      <c r="I788" s="93">
        <v>2.69</v>
      </c>
      <c r="K788" s="93">
        <v>69017.73</v>
      </c>
    </row>
    <row r="789" spans="3:11" x14ac:dyDescent="0.2">
      <c r="C789" s="96" t="s">
        <v>7503</v>
      </c>
      <c r="D789" s="95">
        <v>44286</v>
      </c>
      <c r="E789" s="94" t="s">
        <v>7502</v>
      </c>
      <c r="I789" s="93">
        <v>2.97</v>
      </c>
      <c r="K789" s="93">
        <v>69020.7</v>
      </c>
    </row>
    <row r="790" spans="3:11" x14ac:dyDescent="0.2">
      <c r="C790" s="96" t="s">
        <v>7501</v>
      </c>
      <c r="D790" s="95">
        <v>44286</v>
      </c>
      <c r="E790" s="94" t="s">
        <v>7500</v>
      </c>
      <c r="I790" s="93">
        <v>3.55</v>
      </c>
      <c r="K790" s="93">
        <v>69024.25</v>
      </c>
    </row>
    <row r="791" spans="3:11" x14ac:dyDescent="0.2">
      <c r="C791" s="96" t="s">
        <v>7499</v>
      </c>
      <c r="D791" s="95">
        <v>44286</v>
      </c>
      <c r="E791" s="94" t="s">
        <v>7498</v>
      </c>
      <c r="I791" s="93">
        <v>3.62</v>
      </c>
      <c r="K791" s="93">
        <v>69027.87</v>
      </c>
    </row>
    <row r="792" spans="3:11" x14ac:dyDescent="0.2">
      <c r="C792" s="96" t="s">
        <v>7497</v>
      </c>
      <c r="D792" s="95">
        <v>44286</v>
      </c>
      <c r="E792" s="94" t="s">
        <v>7496</v>
      </c>
      <c r="I792" s="93">
        <v>3.38</v>
      </c>
      <c r="K792" s="93">
        <v>69031.25</v>
      </c>
    </row>
    <row r="793" spans="3:11" x14ac:dyDescent="0.2">
      <c r="C793" s="96" t="s">
        <v>7495</v>
      </c>
      <c r="D793" s="95">
        <v>44286</v>
      </c>
      <c r="E793" s="94" t="s">
        <v>7494</v>
      </c>
      <c r="I793" s="93">
        <v>3.36</v>
      </c>
      <c r="K793" s="93">
        <v>69034.61</v>
      </c>
    </row>
    <row r="794" spans="3:11" x14ac:dyDescent="0.2">
      <c r="C794" s="96" t="s">
        <v>7493</v>
      </c>
      <c r="D794" s="95">
        <v>44286</v>
      </c>
      <c r="E794" s="94" t="s">
        <v>7492</v>
      </c>
      <c r="I794" s="93">
        <v>3.61</v>
      </c>
      <c r="K794" s="93">
        <v>69038.22</v>
      </c>
    </row>
    <row r="795" spans="3:11" x14ac:dyDescent="0.2">
      <c r="C795" s="96" t="s">
        <v>7491</v>
      </c>
      <c r="D795" s="95">
        <v>44286</v>
      </c>
      <c r="E795" s="94" t="s">
        <v>7490</v>
      </c>
      <c r="I795" s="93">
        <v>3.58</v>
      </c>
      <c r="K795" s="93">
        <v>69041.8</v>
      </c>
    </row>
    <row r="796" spans="3:11" x14ac:dyDescent="0.2">
      <c r="C796" s="96" t="s">
        <v>7489</v>
      </c>
      <c r="D796" s="95">
        <v>44286</v>
      </c>
      <c r="E796" s="94" t="s">
        <v>7488</v>
      </c>
      <c r="I796" s="93">
        <v>16.760000000000002</v>
      </c>
      <c r="K796" s="93">
        <v>69058.559999999998</v>
      </c>
    </row>
    <row r="797" spans="3:11" x14ac:dyDescent="0.2">
      <c r="C797" s="96" t="s">
        <v>7487</v>
      </c>
      <c r="D797" s="95">
        <v>44286</v>
      </c>
      <c r="E797" s="94" t="s">
        <v>7486</v>
      </c>
      <c r="I797" s="93">
        <v>16.760000000000002</v>
      </c>
      <c r="K797" s="93">
        <v>69075.320000000007</v>
      </c>
    </row>
    <row r="798" spans="3:11" x14ac:dyDescent="0.2">
      <c r="C798" s="96" t="s">
        <v>7485</v>
      </c>
      <c r="D798" s="95">
        <v>44286</v>
      </c>
      <c r="E798" s="94" t="s">
        <v>7484</v>
      </c>
      <c r="I798" s="93">
        <v>4.57</v>
      </c>
      <c r="K798" s="93">
        <v>69079.89</v>
      </c>
    </row>
    <row r="799" spans="3:11" x14ac:dyDescent="0.2">
      <c r="C799" s="96" t="s">
        <v>7483</v>
      </c>
      <c r="D799" s="95">
        <v>44286</v>
      </c>
      <c r="E799" s="94" t="s">
        <v>7482</v>
      </c>
      <c r="I799" s="93">
        <v>12.3</v>
      </c>
      <c r="K799" s="93">
        <v>69092.19</v>
      </c>
    </row>
    <row r="800" spans="3:11" x14ac:dyDescent="0.2">
      <c r="C800" s="96" t="s">
        <v>7481</v>
      </c>
      <c r="D800" s="95">
        <v>44286</v>
      </c>
      <c r="E800" s="94" t="s">
        <v>7480</v>
      </c>
      <c r="I800" s="93">
        <v>1.1299999999999999</v>
      </c>
      <c r="K800" s="93">
        <v>69093.320000000007</v>
      </c>
    </row>
    <row r="801" spans="3:11" x14ac:dyDescent="0.2">
      <c r="C801" s="96" t="s">
        <v>7479</v>
      </c>
      <c r="D801" s="95">
        <v>44286</v>
      </c>
      <c r="E801" s="94" t="s">
        <v>7478</v>
      </c>
      <c r="I801" s="93">
        <v>17.899999999999999</v>
      </c>
      <c r="K801" s="93">
        <v>69111.22</v>
      </c>
    </row>
    <row r="802" spans="3:11" x14ac:dyDescent="0.2">
      <c r="C802" s="96" t="s">
        <v>7477</v>
      </c>
      <c r="D802" s="95">
        <v>44286</v>
      </c>
      <c r="E802" s="94" t="s">
        <v>7476</v>
      </c>
      <c r="I802" s="93">
        <v>9.2799999999999994</v>
      </c>
      <c r="K802" s="93">
        <v>69120.5</v>
      </c>
    </row>
    <row r="803" spans="3:11" x14ac:dyDescent="0.2">
      <c r="C803" s="96" t="s">
        <v>7475</v>
      </c>
      <c r="D803" s="95">
        <v>44286</v>
      </c>
      <c r="E803" s="94" t="s">
        <v>7474</v>
      </c>
      <c r="I803" s="93">
        <v>1.68</v>
      </c>
      <c r="K803" s="93">
        <v>69122.179999999993</v>
      </c>
    </row>
    <row r="804" spans="3:11" x14ac:dyDescent="0.2">
      <c r="C804" s="96" t="s">
        <v>7473</v>
      </c>
      <c r="D804" s="95">
        <v>44286</v>
      </c>
      <c r="E804" s="94" t="s">
        <v>7472</v>
      </c>
      <c r="I804" s="93">
        <v>2.5099999999999998</v>
      </c>
      <c r="K804" s="93">
        <v>69124.69</v>
      </c>
    </row>
    <row r="805" spans="3:11" x14ac:dyDescent="0.2">
      <c r="C805" s="96" t="s">
        <v>7471</v>
      </c>
      <c r="D805" s="95">
        <v>44286</v>
      </c>
      <c r="E805" s="94" t="s">
        <v>7470</v>
      </c>
      <c r="I805" s="93">
        <v>4.21</v>
      </c>
      <c r="K805" s="93">
        <v>69128.899999999994</v>
      </c>
    </row>
    <row r="806" spans="3:11" x14ac:dyDescent="0.2">
      <c r="C806" s="96" t="s">
        <v>7469</v>
      </c>
      <c r="D806" s="95">
        <v>44286</v>
      </c>
      <c r="E806" s="94" t="s">
        <v>7468</v>
      </c>
      <c r="J806" s="112">
        <v>600</v>
      </c>
      <c r="K806" s="93">
        <v>68528.899999999994</v>
      </c>
    </row>
    <row r="807" spans="3:11" x14ac:dyDescent="0.2">
      <c r="C807" s="96" t="s">
        <v>7467</v>
      </c>
      <c r="D807" s="95">
        <v>44286</v>
      </c>
      <c r="E807" s="94" t="s">
        <v>7466</v>
      </c>
      <c r="J807" s="112">
        <v>2872.91</v>
      </c>
      <c r="K807" s="93">
        <v>65655.990000000005</v>
      </c>
    </row>
    <row r="808" spans="3:11" x14ac:dyDescent="0.2">
      <c r="C808" s="96" t="s">
        <v>7465</v>
      </c>
      <c r="D808" s="95">
        <v>44286</v>
      </c>
      <c r="E808" s="94" t="s">
        <v>7464</v>
      </c>
      <c r="J808" s="112">
        <v>1551.52</v>
      </c>
      <c r="K808" s="93">
        <v>64104.47</v>
      </c>
    </row>
    <row r="809" spans="3:11" x14ac:dyDescent="0.2">
      <c r="C809" s="96" t="s">
        <v>20138</v>
      </c>
      <c r="D809" s="95">
        <v>44286</v>
      </c>
      <c r="E809" s="94" t="s">
        <v>20140</v>
      </c>
      <c r="J809" s="112">
        <v>90.14</v>
      </c>
      <c r="K809" s="93">
        <v>64014.33</v>
      </c>
    </row>
    <row r="810" spans="3:11" x14ac:dyDescent="0.2">
      <c r="C810" s="92" t="s">
        <v>12</v>
      </c>
      <c r="D810" s="91">
        <v>60847.82</v>
      </c>
      <c r="E810" s="92" t="s">
        <v>11</v>
      </c>
      <c r="F810" s="91">
        <v>22419.25</v>
      </c>
      <c r="G810" s="92" t="s">
        <v>10</v>
      </c>
      <c r="H810" s="91">
        <v>19252.740000000002</v>
      </c>
      <c r="J810" s="92" t="s">
        <v>9</v>
      </c>
      <c r="K810" s="91">
        <v>64014.33</v>
      </c>
    </row>
    <row r="813" spans="3:11" x14ac:dyDescent="0.2">
      <c r="E813" s="14" t="s">
        <v>8</v>
      </c>
      <c r="K813" s="13" t="s">
        <v>7</v>
      </c>
    </row>
  </sheetData>
  <pageMargins left="0.75" right="0.75" top="1" bottom="1" header="0" footer="0"/>
  <pageSetup orientation="portrait" errors="NA" horizontalDpi="120" verticalDpi="72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8308B-29F4-460C-A8D0-1D15241E22DA}">
  <sheetPr>
    <pageSetUpPr fitToPage="1"/>
  </sheetPr>
  <dimension ref="A1:G237"/>
  <sheetViews>
    <sheetView topLeftCell="A227" workbookViewId="0">
      <selection activeCell="C235" sqref="C235"/>
    </sheetView>
  </sheetViews>
  <sheetFormatPr baseColWidth="10" defaultRowHeight="15" x14ac:dyDescent="0.25"/>
  <cols>
    <col min="2" max="2" width="45.42578125" customWidth="1"/>
    <col min="3" max="3" width="7.7109375" customWidth="1"/>
    <col min="4" max="4" width="12" customWidth="1"/>
    <col min="5" max="5" width="15.7109375" bestFit="1" customWidth="1"/>
    <col min="6" max="6" width="10.28515625" bestFit="1" customWidth="1"/>
    <col min="7" max="7" width="10.7109375" customWidth="1"/>
    <col min="258" max="258" width="45.42578125" customWidth="1"/>
    <col min="259" max="259" width="7.7109375" customWidth="1"/>
    <col min="260" max="260" width="12" customWidth="1"/>
    <col min="261" max="261" width="15.7109375" bestFit="1" customWidth="1"/>
    <col min="262" max="262" width="10.28515625" bestFit="1" customWidth="1"/>
    <col min="263" max="263" width="10.7109375" customWidth="1"/>
    <col min="514" max="514" width="45.42578125" customWidth="1"/>
    <col min="515" max="515" width="7.7109375" customWidth="1"/>
    <col min="516" max="516" width="12" customWidth="1"/>
    <col min="517" max="517" width="15.7109375" bestFit="1" customWidth="1"/>
    <col min="518" max="518" width="10.28515625" bestFit="1" customWidth="1"/>
    <col min="519" max="519" width="10.7109375" customWidth="1"/>
    <col min="770" max="770" width="45.42578125" customWidth="1"/>
    <col min="771" max="771" width="7.7109375" customWidth="1"/>
    <col min="772" max="772" width="12" customWidth="1"/>
    <col min="773" max="773" width="15.7109375" bestFit="1" customWidth="1"/>
    <col min="774" max="774" width="10.28515625" bestFit="1" customWidth="1"/>
    <col min="775" max="775" width="10.7109375" customWidth="1"/>
    <col min="1026" max="1026" width="45.42578125" customWidth="1"/>
    <col min="1027" max="1027" width="7.7109375" customWidth="1"/>
    <col min="1028" max="1028" width="12" customWidth="1"/>
    <col min="1029" max="1029" width="15.7109375" bestFit="1" customWidth="1"/>
    <col min="1030" max="1030" width="10.28515625" bestFit="1" customWidth="1"/>
    <col min="1031" max="1031" width="10.7109375" customWidth="1"/>
    <col min="1282" max="1282" width="45.42578125" customWidth="1"/>
    <col min="1283" max="1283" width="7.7109375" customWidth="1"/>
    <col min="1284" max="1284" width="12" customWidth="1"/>
    <col min="1285" max="1285" width="15.7109375" bestFit="1" customWidth="1"/>
    <col min="1286" max="1286" width="10.28515625" bestFit="1" customWidth="1"/>
    <col min="1287" max="1287" width="10.7109375" customWidth="1"/>
    <col min="1538" max="1538" width="45.42578125" customWidth="1"/>
    <col min="1539" max="1539" width="7.7109375" customWidth="1"/>
    <col min="1540" max="1540" width="12" customWidth="1"/>
    <col min="1541" max="1541" width="15.7109375" bestFit="1" customWidth="1"/>
    <col min="1542" max="1542" width="10.28515625" bestFit="1" customWidth="1"/>
    <col min="1543" max="1543" width="10.7109375" customWidth="1"/>
    <col min="1794" max="1794" width="45.42578125" customWidth="1"/>
    <col min="1795" max="1795" width="7.7109375" customWidth="1"/>
    <col min="1796" max="1796" width="12" customWidth="1"/>
    <col min="1797" max="1797" width="15.7109375" bestFit="1" customWidth="1"/>
    <col min="1798" max="1798" width="10.28515625" bestFit="1" customWidth="1"/>
    <col min="1799" max="1799" width="10.7109375" customWidth="1"/>
    <col min="2050" max="2050" width="45.42578125" customWidth="1"/>
    <col min="2051" max="2051" width="7.7109375" customWidth="1"/>
    <col min="2052" max="2052" width="12" customWidth="1"/>
    <col min="2053" max="2053" width="15.7109375" bestFit="1" customWidth="1"/>
    <col min="2054" max="2054" width="10.28515625" bestFit="1" customWidth="1"/>
    <col min="2055" max="2055" width="10.7109375" customWidth="1"/>
    <col min="2306" max="2306" width="45.42578125" customWidth="1"/>
    <col min="2307" max="2307" width="7.7109375" customWidth="1"/>
    <col min="2308" max="2308" width="12" customWidth="1"/>
    <col min="2309" max="2309" width="15.7109375" bestFit="1" customWidth="1"/>
    <col min="2310" max="2310" width="10.28515625" bestFit="1" customWidth="1"/>
    <col min="2311" max="2311" width="10.7109375" customWidth="1"/>
    <col min="2562" max="2562" width="45.42578125" customWidth="1"/>
    <col min="2563" max="2563" width="7.7109375" customWidth="1"/>
    <col min="2564" max="2564" width="12" customWidth="1"/>
    <col min="2565" max="2565" width="15.7109375" bestFit="1" customWidth="1"/>
    <col min="2566" max="2566" width="10.28515625" bestFit="1" customWidth="1"/>
    <col min="2567" max="2567" width="10.7109375" customWidth="1"/>
    <col min="2818" max="2818" width="45.42578125" customWidth="1"/>
    <col min="2819" max="2819" width="7.7109375" customWidth="1"/>
    <col min="2820" max="2820" width="12" customWidth="1"/>
    <col min="2821" max="2821" width="15.7109375" bestFit="1" customWidth="1"/>
    <col min="2822" max="2822" width="10.28515625" bestFit="1" customWidth="1"/>
    <col min="2823" max="2823" width="10.7109375" customWidth="1"/>
    <col min="3074" max="3074" width="45.42578125" customWidth="1"/>
    <col min="3075" max="3075" width="7.7109375" customWidth="1"/>
    <col min="3076" max="3076" width="12" customWidth="1"/>
    <col min="3077" max="3077" width="15.7109375" bestFit="1" customWidth="1"/>
    <col min="3078" max="3078" width="10.28515625" bestFit="1" customWidth="1"/>
    <col min="3079" max="3079" width="10.7109375" customWidth="1"/>
    <col min="3330" max="3330" width="45.42578125" customWidth="1"/>
    <col min="3331" max="3331" width="7.7109375" customWidth="1"/>
    <col min="3332" max="3332" width="12" customWidth="1"/>
    <col min="3333" max="3333" width="15.7109375" bestFit="1" customWidth="1"/>
    <col min="3334" max="3334" width="10.28515625" bestFit="1" customWidth="1"/>
    <col min="3335" max="3335" width="10.7109375" customWidth="1"/>
    <col min="3586" max="3586" width="45.42578125" customWidth="1"/>
    <col min="3587" max="3587" width="7.7109375" customWidth="1"/>
    <col min="3588" max="3588" width="12" customWidth="1"/>
    <col min="3589" max="3589" width="15.7109375" bestFit="1" customWidth="1"/>
    <col min="3590" max="3590" width="10.28515625" bestFit="1" customWidth="1"/>
    <col min="3591" max="3591" width="10.7109375" customWidth="1"/>
    <col min="3842" max="3842" width="45.42578125" customWidth="1"/>
    <col min="3843" max="3843" width="7.7109375" customWidth="1"/>
    <col min="3844" max="3844" width="12" customWidth="1"/>
    <col min="3845" max="3845" width="15.7109375" bestFit="1" customWidth="1"/>
    <col min="3846" max="3846" width="10.28515625" bestFit="1" customWidth="1"/>
    <col min="3847" max="3847" width="10.7109375" customWidth="1"/>
    <col min="4098" max="4098" width="45.42578125" customWidth="1"/>
    <col min="4099" max="4099" width="7.7109375" customWidth="1"/>
    <col min="4100" max="4100" width="12" customWidth="1"/>
    <col min="4101" max="4101" width="15.7109375" bestFit="1" customWidth="1"/>
    <col min="4102" max="4102" width="10.28515625" bestFit="1" customWidth="1"/>
    <col min="4103" max="4103" width="10.7109375" customWidth="1"/>
    <col min="4354" max="4354" width="45.42578125" customWidth="1"/>
    <col min="4355" max="4355" width="7.7109375" customWidth="1"/>
    <col min="4356" max="4356" width="12" customWidth="1"/>
    <col min="4357" max="4357" width="15.7109375" bestFit="1" customWidth="1"/>
    <col min="4358" max="4358" width="10.28515625" bestFit="1" customWidth="1"/>
    <col min="4359" max="4359" width="10.7109375" customWidth="1"/>
    <col min="4610" max="4610" width="45.42578125" customWidth="1"/>
    <col min="4611" max="4611" width="7.7109375" customWidth="1"/>
    <col min="4612" max="4612" width="12" customWidth="1"/>
    <col min="4613" max="4613" width="15.7109375" bestFit="1" customWidth="1"/>
    <col min="4614" max="4614" width="10.28515625" bestFit="1" customWidth="1"/>
    <col min="4615" max="4615" width="10.7109375" customWidth="1"/>
    <col min="4866" max="4866" width="45.42578125" customWidth="1"/>
    <col min="4867" max="4867" width="7.7109375" customWidth="1"/>
    <col min="4868" max="4868" width="12" customWidth="1"/>
    <col min="4869" max="4869" width="15.7109375" bestFit="1" customWidth="1"/>
    <col min="4870" max="4870" width="10.28515625" bestFit="1" customWidth="1"/>
    <col min="4871" max="4871" width="10.7109375" customWidth="1"/>
    <col min="5122" max="5122" width="45.42578125" customWidth="1"/>
    <col min="5123" max="5123" width="7.7109375" customWidth="1"/>
    <col min="5124" max="5124" width="12" customWidth="1"/>
    <col min="5125" max="5125" width="15.7109375" bestFit="1" customWidth="1"/>
    <col min="5126" max="5126" width="10.28515625" bestFit="1" customWidth="1"/>
    <col min="5127" max="5127" width="10.7109375" customWidth="1"/>
    <col min="5378" max="5378" width="45.42578125" customWidth="1"/>
    <col min="5379" max="5379" width="7.7109375" customWidth="1"/>
    <col min="5380" max="5380" width="12" customWidth="1"/>
    <col min="5381" max="5381" width="15.7109375" bestFit="1" customWidth="1"/>
    <col min="5382" max="5382" width="10.28515625" bestFit="1" customWidth="1"/>
    <col min="5383" max="5383" width="10.7109375" customWidth="1"/>
    <col min="5634" max="5634" width="45.42578125" customWidth="1"/>
    <col min="5635" max="5635" width="7.7109375" customWidth="1"/>
    <col min="5636" max="5636" width="12" customWidth="1"/>
    <col min="5637" max="5637" width="15.7109375" bestFit="1" customWidth="1"/>
    <col min="5638" max="5638" width="10.28515625" bestFit="1" customWidth="1"/>
    <col min="5639" max="5639" width="10.7109375" customWidth="1"/>
    <col min="5890" max="5890" width="45.42578125" customWidth="1"/>
    <col min="5891" max="5891" width="7.7109375" customWidth="1"/>
    <col min="5892" max="5892" width="12" customWidth="1"/>
    <col min="5893" max="5893" width="15.7109375" bestFit="1" customWidth="1"/>
    <col min="5894" max="5894" width="10.28515625" bestFit="1" customWidth="1"/>
    <col min="5895" max="5895" width="10.7109375" customWidth="1"/>
    <col min="6146" max="6146" width="45.42578125" customWidth="1"/>
    <col min="6147" max="6147" width="7.7109375" customWidth="1"/>
    <col min="6148" max="6148" width="12" customWidth="1"/>
    <col min="6149" max="6149" width="15.7109375" bestFit="1" customWidth="1"/>
    <col min="6150" max="6150" width="10.28515625" bestFit="1" customWidth="1"/>
    <col min="6151" max="6151" width="10.7109375" customWidth="1"/>
    <col min="6402" max="6402" width="45.42578125" customWidth="1"/>
    <col min="6403" max="6403" width="7.7109375" customWidth="1"/>
    <col min="6404" max="6404" width="12" customWidth="1"/>
    <col min="6405" max="6405" width="15.7109375" bestFit="1" customWidth="1"/>
    <col min="6406" max="6406" width="10.28515625" bestFit="1" customWidth="1"/>
    <col min="6407" max="6407" width="10.7109375" customWidth="1"/>
    <col min="6658" max="6658" width="45.42578125" customWidth="1"/>
    <col min="6659" max="6659" width="7.7109375" customWidth="1"/>
    <col min="6660" max="6660" width="12" customWidth="1"/>
    <col min="6661" max="6661" width="15.7109375" bestFit="1" customWidth="1"/>
    <col min="6662" max="6662" width="10.28515625" bestFit="1" customWidth="1"/>
    <col min="6663" max="6663" width="10.7109375" customWidth="1"/>
    <col min="6914" max="6914" width="45.42578125" customWidth="1"/>
    <col min="6915" max="6915" width="7.7109375" customWidth="1"/>
    <col min="6916" max="6916" width="12" customWidth="1"/>
    <col min="6917" max="6917" width="15.7109375" bestFit="1" customWidth="1"/>
    <col min="6918" max="6918" width="10.28515625" bestFit="1" customWidth="1"/>
    <col min="6919" max="6919" width="10.7109375" customWidth="1"/>
    <col min="7170" max="7170" width="45.42578125" customWidth="1"/>
    <col min="7171" max="7171" width="7.7109375" customWidth="1"/>
    <col min="7172" max="7172" width="12" customWidth="1"/>
    <col min="7173" max="7173" width="15.7109375" bestFit="1" customWidth="1"/>
    <col min="7174" max="7174" width="10.28515625" bestFit="1" customWidth="1"/>
    <col min="7175" max="7175" width="10.7109375" customWidth="1"/>
    <col min="7426" max="7426" width="45.42578125" customWidth="1"/>
    <col min="7427" max="7427" width="7.7109375" customWidth="1"/>
    <col min="7428" max="7428" width="12" customWidth="1"/>
    <col min="7429" max="7429" width="15.7109375" bestFit="1" customWidth="1"/>
    <col min="7430" max="7430" width="10.28515625" bestFit="1" customWidth="1"/>
    <col min="7431" max="7431" width="10.7109375" customWidth="1"/>
    <col min="7682" max="7682" width="45.42578125" customWidth="1"/>
    <col min="7683" max="7683" width="7.7109375" customWidth="1"/>
    <col min="7684" max="7684" width="12" customWidth="1"/>
    <col min="7685" max="7685" width="15.7109375" bestFit="1" customWidth="1"/>
    <col min="7686" max="7686" width="10.28515625" bestFit="1" customWidth="1"/>
    <col min="7687" max="7687" width="10.7109375" customWidth="1"/>
    <col min="7938" max="7938" width="45.42578125" customWidth="1"/>
    <col min="7939" max="7939" width="7.7109375" customWidth="1"/>
    <col min="7940" max="7940" width="12" customWidth="1"/>
    <col min="7941" max="7941" width="15.7109375" bestFit="1" customWidth="1"/>
    <col min="7942" max="7942" width="10.28515625" bestFit="1" customWidth="1"/>
    <col min="7943" max="7943" width="10.7109375" customWidth="1"/>
    <col min="8194" max="8194" width="45.42578125" customWidth="1"/>
    <col min="8195" max="8195" width="7.7109375" customWidth="1"/>
    <col min="8196" max="8196" width="12" customWidth="1"/>
    <col min="8197" max="8197" width="15.7109375" bestFit="1" customWidth="1"/>
    <col min="8198" max="8198" width="10.28515625" bestFit="1" customWidth="1"/>
    <col min="8199" max="8199" width="10.7109375" customWidth="1"/>
    <col min="8450" max="8450" width="45.42578125" customWidth="1"/>
    <col min="8451" max="8451" width="7.7109375" customWidth="1"/>
    <col min="8452" max="8452" width="12" customWidth="1"/>
    <col min="8453" max="8453" width="15.7109375" bestFit="1" customWidth="1"/>
    <col min="8454" max="8454" width="10.28515625" bestFit="1" customWidth="1"/>
    <col min="8455" max="8455" width="10.7109375" customWidth="1"/>
    <col min="8706" max="8706" width="45.42578125" customWidth="1"/>
    <col min="8707" max="8707" width="7.7109375" customWidth="1"/>
    <col min="8708" max="8708" width="12" customWidth="1"/>
    <col min="8709" max="8709" width="15.7109375" bestFit="1" customWidth="1"/>
    <col min="8710" max="8710" width="10.28515625" bestFit="1" customWidth="1"/>
    <col min="8711" max="8711" width="10.7109375" customWidth="1"/>
    <col min="8962" max="8962" width="45.42578125" customWidth="1"/>
    <col min="8963" max="8963" width="7.7109375" customWidth="1"/>
    <col min="8964" max="8964" width="12" customWidth="1"/>
    <col min="8965" max="8965" width="15.7109375" bestFit="1" customWidth="1"/>
    <col min="8966" max="8966" width="10.28515625" bestFit="1" customWidth="1"/>
    <col min="8967" max="8967" width="10.7109375" customWidth="1"/>
    <col min="9218" max="9218" width="45.42578125" customWidth="1"/>
    <col min="9219" max="9219" width="7.7109375" customWidth="1"/>
    <col min="9220" max="9220" width="12" customWidth="1"/>
    <col min="9221" max="9221" width="15.7109375" bestFit="1" customWidth="1"/>
    <col min="9222" max="9222" width="10.28515625" bestFit="1" customWidth="1"/>
    <col min="9223" max="9223" width="10.7109375" customWidth="1"/>
    <col min="9474" max="9474" width="45.42578125" customWidth="1"/>
    <col min="9475" max="9475" width="7.7109375" customWidth="1"/>
    <col min="9476" max="9476" width="12" customWidth="1"/>
    <col min="9477" max="9477" width="15.7109375" bestFit="1" customWidth="1"/>
    <col min="9478" max="9478" width="10.28515625" bestFit="1" customWidth="1"/>
    <col min="9479" max="9479" width="10.7109375" customWidth="1"/>
    <col min="9730" max="9730" width="45.42578125" customWidth="1"/>
    <col min="9731" max="9731" width="7.7109375" customWidth="1"/>
    <col min="9732" max="9732" width="12" customWidth="1"/>
    <col min="9733" max="9733" width="15.7109375" bestFit="1" customWidth="1"/>
    <col min="9734" max="9734" width="10.28515625" bestFit="1" customWidth="1"/>
    <col min="9735" max="9735" width="10.7109375" customWidth="1"/>
    <col min="9986" max="9986" width="45.42578125" customWidth="1"/>
    <col min="9987" max="9987" width="7.7109375" customWidth="1"/>
    <col min="9988" max="9988" width="12" customWidth="1"/>
    <col min="9989" max="9989" width="15.7109375" bestFit="1" customWidth="1"/>
    <col min="9990" max="9990" width="10.28515625" bestFit="1" customWidth="1"/>
    <col min="9991" max="9991" width="10.7109375" customWidth="1"/>
    <col min="10242" max="10242" width="45.42578125" customWidth="1"/>
    <col min="10243" max="10243" width="7.7109375" customWidth="1"/>
    <col min="10244" max="10244" width="12" customWidth="1"/>
    <col min="10245" max="10245" width="15.7109375" bestFit="1" customWidth="1"/>
    <col min="10246" max="10246" width="10.28515625" bestFit="1" customWidth="1"/>
    <col min="10247" max="10247" width="10.7109375" customWidth="1"/>
    <col min="10498" max="10498" width="45.42578125" customWidth="1"/>
    <col min="10499" max="10499" width="7.7109375" customWidth="1"/>
    <col min="10500" max="10500" width="12" customWidth="1"/>
    <col min="10501" max="10501" width="15.7109375" bestFit="1" customWidth="1"/>
    <col min="10502" max="10502" width="10.28515625" bestFit="1" customWidth="1"/>
    <col min="10503" max="10503" width="10.7109375" customWidth="1"/>
    <col min="10754" max="10754" width="45.42578125" customWidth="1"/>
    <col min="10755" max="10755" width="7.7109375" customWidth="1"/>
    <col min="10756" max="10756" width="12" customWidth="1"/>
    <col min="10757" max="10757" width="15.7109375" bestFit="1" customWidth="1"/>
    <col min="10758" max="10758" width="10.28515625" bestFit="1" customWidth="1"/>
    <col min="10759" max="10759" width="10.7109375" customWidth="1"/>
    <col min="11010" max="11010" width="45.42578125" customWidth="1"/>
    <col min="11011" max="11011" width="7.7109375" customWidth="1"/>
    <col min="11012" max="11012" width="12" customWidth="1"/>
    <col min="11013" max="11013" width="15.7109375" bestFit="1" customWidth="1"/>
    <col min="11014" max="11014" width="10.28515625" bestFit="1" customWidth="1"/>
    <col min="11015" max="11015" width="10.7109375" customWidth="1"/>
    <col min="11266" max="11266" width="45.42578125" customWidth="1"/>
    <col min="11267" max="11267" width="7.7109375" customWidth="1"/>
    <col min="11268" max="11268" width="12" customWidth="1"/>
    <col min="11269" max="11269" width="15.7109375" bestFit="1" customWidth="1"/>
    <col min="11270" max="11270" width="10.28515625" bestFit="1" customWidth="1"/>
    <col min="11271" max="11271" width="10.7109375" customWidth="1"/>
    <col min="11522" max="11522" width="45.42578125" customWidth="1"/>
    <col min="11523" max="11523" width="7.7109375" customWidth="1"/>
    <col min="11524" max="11524" width="12" customWidth="1"/>
    <col min="11525" max="11525" width="15.7109375" bestFit="1" customWidth="1"/>
    <col min="11526" max="11526" width="10.28515625" bestFit="1" customWidth="1"/>
    <col min="11527" max="11527" width="10.7109375" customWidth="1"/>
    <col min="11778" max="11778" width="45.42578125" customWidth="1"/>
    <col min="11779" max="11779" width="7.7109375" customWidth="1"/>
    <col min="11780" max="11780" width="12" customWidth="1"/>
    <col min="11781" max="11781" width="15.7109375" bestFit="1" customWidth="1"/>
    <col min="11782" max="11782" width="10.28515625" bestFit="1" customWidth="1"/>
    <col min="11783" max="11783" width="10.7109375" customWidth="1"/>
    <col min="12034" max="12034" width="45.42578125" customWidth="1"/>
    <col min="12035" max="12035" width="7.7109375" customWidth="1"/>
    <col min="12036" max="12036" width="12" customWidth="1"/>
    <col min="12037" max="12037" width="15.7109375" bestFit="1" customWidth="1"/>
    <col min="12038" max="12038" width="10.28515625" bestFit="1" customWidth="1"/>
    <col min="12039" max="12039" width="10.7109375" customWidth="1"/>
    <col min="12290" max="12290" width="45.42578125" customWidth="1"/>
    <col min="12291" max="12291" width="7.7109375" customWidth="1"/>
    <col min="12292" max="12292" width="12" customWidth="1"/>
    <col min="12293" max="12293" width="15.7109375" bestFit="1" customWidth="1"/>
    <col min="12294" max="12294" width="10.28515625" bestFit="1" customWidth="1"/>
    <col min="12295" max="12295" width="10.7109375" customWidth="1"/>
    <col min="12546" max="12546" width="45.42578125" customWidth="1"/>
    <col min="12547" max="12547" width="7.7109375" customWidth="1"/>
    <col min="12548" max="12548" width="12" customWidth="1"/>
    <col min="12549" max="12549" width="15.7109375" bestFit="1" customWidth="1"/>
    <col min="12550" max="12550" width="10.28515625" bestFit="1" customWidth="1"/>
    <col min="12551" max="12551" width="10.7109375" customWidth="1"/>
    <col min="12802" max="12802" width="45.42578125" customWidth="1"/>
    <col min="12803" max="12803" width="7.7109375" customWidth="1"/>
    <col min="12804" max="12804" width="12" customWidth="1"/>
    <col min="12805" max="12805" width="15.7109375" bestFit="1" customWidth="1"/>
    <col min="12806" max="12806" width="10.28515625" bestFit="1" customWidth="1"/>
    <col min="12807" max="12807" width="10.7109375" customWidth="1"/>
    <col min="13058" max="13058" width="45.42578125" customWidth="1"/>
    <col min="13059" max="13059" width="7.7109375" customWidth="1"/>
    <col min="13060" max="13060" width="12" customWidth="1"/>
    <col min="13061" max="13061" width="15.7109375" bestFit="1" customWidth="1"/>
    <col min="13062" max="13062" width="10.28515625" bestFit="1" customWidth="1"/>
    <col min="13063" max="13063" width="10.7109375" customWidth="1"/>
    <col min="13314" max="13314" width="45.42578125" customWidth="1"/>
    <col min="13315" max="13315" width="7.7109375" customWidth="1"/>
    <col min="13316" max="13316" width="12" customWidth="1"/>
    <col min="13317" max="13317" width="15.7109375" bestFit="1" customWidth="1"/>
    <col min="13318" max="13318" width="10.28515625" bestFit="1" customWidth="1"/>
    <col min="13319" max="13319" width="10.7109375" customWidth="1"/>
    <col min="13570" max="13570" width="45.42578125" customWidth="1"/>
    <col min="13571" max="13571" width="7.7109375" customWidth="1"/>
    <col min="13572" max="13572" width="12" customWidth="1"/>
    <col min="13573" max="13573" width="15.7109375" bestFit="1" customWidth="1"/>
    <col min="13574" max="13574" width="10.28515625" bestFit="1" customWidth="1"/>
    <col min="13575" max="13575" width="10.7109375" customWidth="1"/>
    <col min="13826" max="13826" width="45.42578125" customWidth="1"/>
    <col min="13827" max="13827" width="7.7109375" customWidth="1"/>
    <col min="13828" max="13828" width="12" customWidth="1"/>
    <col min="13829" max="13829" width="15.7109375" bestFit="1" customWidth="1"/>
    <col min="13830" max="13830" width="10.28515625" bestFit="1" customWidth="1"/>
    <col min="13831" max="13831" width="10.7109375" customWidth="1"/>
    <col min="14082" max="14082" width="45.42578125" customWidth="1"/>
    <col min="14083" max="14083" width="7.7109375" customWidth="1"/>
    <col min="14084" max="14084" width="12" customWidth="1"/>
    <col min="14085" max="14085" width="15.7109375" bestFit="1" customWidth="1"/>
    <col min="14086" max="14086" width="10.28515625" bestFit="1" customWidth="1"/>
    <col min="14087" max="14087" width="10.7109375" customWidth="1"/>
    <col min="14338" max="14338" width="45.42578125" customWidth="1"/>
    <col min="14339" max="14339" width="7.7109375" customWidth="1"/>
    <col min="14340" max="14340" width="12" customWidth="1"/>
    <col min="14341" max="14341" width="15.7109375" bestFit="1" customWidth="1"/>
    <col min="14342" max="14342" width="10.28515625" bestFit="1" customWidth="1"/>
    <col min="14343" max="14343" width="10.7109375" customWidth="1"/>
    <col min="14594" max="14594" width="45.42578125" customWidth="1"/>
    <col min="14595" max="14595" width="7.7109375" customWidth="1"/>
    <col min="14596" max="14596" width="12" customWidth="1"/>
    <col min="14597" max="14597" width="15.7109375" bestFit="1" customWidth="1"/>
    <col min="14598" max="14598" width="10.28515625" bestFit="1" customWidth="1"/>
    <col min="14599" max="14599" width="10.7109375" customWidth="1"/>
    <col min="14850" max="14850" width="45.42578125" customWidth="1"/>
    <col min="14851" max="14851" width="7.7109375" customWidth="1"/>
    <col min="14852" max="14852" width="12" customWidth="1"/>
    <col min="14853" max="14853" width="15.7109375" bestFit="1" customWidth="1"/>
    <col min="14854" max="14854" width="10.28515625" bestFit="1" customWidth="1"/>
    <col min="14855" max="14855" width="10.7109375" customWidth="1"/>
    <col min="15106" max="15106" width="45.42578125" customWidth="1"/>
    <col min="15107" max="15107" width="7.7109375" customWidth="1"/>
    <col min="15108" max="15108" width="12" customWidth="1"/>
    <col min="15109" max="15109" width="15.7109375" bestFit="1" customWidth="1"/>
    <col min="15110" max="15110" width="10.28515625" bestFit="1" customWidth="1"/>
    <col min="15111" max="15111" width="10.7109375" customWidth="1"/>
    <col min="15362" max="15362" width="45.42578125" customWidth="1"/>
    <col min="15363" max="15363" width="7.7109375" customWidth="1"/>
    <col min="15364" max="15364" width="12" customWidth="1"/>
    <col min="15365" max="15365" width="15.7109375" bestFit="1" customWidth="1"/>
    <col min="15366" max="15366" width="10.28515625" bestFit="1" customWidth="1"/>
    <col min="15367" max="15367" width="10.7109375" customWidth="1"/>
    <col min="15618" max="15618" width="45.42578125" customWidth="1"/>
    <col min="15619" max="15619" width="7.7109375" customWidth="1"/>
    <col min="15620" max="15620" width="12" customWidth="1"/>
    <col min="15621" max="15621" width="15.7109375" bestFit="1" customWidth="1"/>
    <col min="15622" max="15622" width="10.28515625" bestFit="1" customWidth="1"/>
    <col min="15623" max="15623" width="10.7109375" customWidth="1"/>
    <col min="15874" max="15874" width="45.42578125" customWidth="1"/>
    <col min="15875" max="15875" width="7.7109375" customWidth="1"/>
    <col min="15876" max="15876" width="12" customWidth="1"/>
    <col min="15877" max="15877" width="15.7109375" bestFit="1" customWidth="1"/>
    <col min="15878" max="15878" width="10.28515625" bestFit="1" customWidth="1"/>
    <col min="15879" max="15879" width="10.7109375" customWidth="1"/>
    <col min="16130" max="16130" width="45.42578125" customWidth="1"/>
    <col min="16131" max="16131" width="7.7109375" customWidth="1"/>
    <col min="16132" max="16132" width="12" customWidth="1"/>
    <col min="16133" max="16133" width="15.7109375" bestFit="1" customWidth="1"/>
    <col min="16134" max="16134" width="10.28515625" bestFit="1" customWidth="1"/>
    <col min="16135" max="16135" width="10.7109375" customWidth="1"/>
  </cols>
  <sheetData>
    <row r="1" spans="1:6" x14ac:dyDescent="0.25">
      <c r="A1" s="557" t="s">
        <v>6116</v>
      </c>
      <c r="B1" s="557"/>
      <c r="C1" s="557"/>
      <c r="D1" s="557"/>
      <c r="E1" s="557"/>
      <c r="F1" s="557"/>
    </row>
    <row r="2" spans="1:6" x14ac:dyDescent="0.25">
      <c r="A2" s="67" t="s">
        <v>532</v>
      </c>
      <c r="B2" s="67" t="s">
        <v>533</v>
      </c>
      <c r="C2" s="67" t="s">
        <v>2</v>
      </c>
      <c r="D2" s="67" t="s">
        <v>534</v>
      </c>
      <c r="E2" s="67" t="s">
        <v>1</v>
      </c>
      <c r="F2" s="67" t="s">
        <v>535</v>
      </c>
    </row>
    <row r="3" spans="1:6" x14ac:dyDescent="0.25">
      <c r="A3" s="2" t="str">
        <f>"3907169"</f>
        <v>3907169</v>
      </c>
      <c r="B3" s="2" t="s">
        <v>1124</v>
      </c>
      <c r="C3" s="2">
        <v>15.62</v>
      </c>
      <c r="D3" s="2">
        <v>353339</v>
      </c>
      <c r="E3" s="3">
        <v>44256.543553240743</v>
      </c>
      <c r="F3" s="67">
        <v>2845</v>
      </c>
    </row>
    <row r="4" spans="1:6" x14ac:dyDescent="0.25">
      <c r="A4" s="2" t="str">
        <f>"3900383"</f>
        <v>3900383</v>
      </c>
      <c r="B4" s="2" t="s">
        <v>624</v>
      </c>
      <c r="C4" s="2">
        <v>2.06</v>
      </c>
      <c r="D4" s="2">
        <v>354549</v>
      </c>
      <c r="E4" s="3">
        <v>44256.816192129627</v>
      </c>
      <c r="F4" s="67">
        <v>2846</v>
      </c>
    </row>
    <row r="5" spans="1:6" x14ac:dyDescent="0.25">
      <c r="A5" s="2" t="str">
        <f>"3906750"</f>
        <v>3906750</v>
      </c>
      <c r="B5" s="2" t="s">
        <v>606</v>
      </c>
      <c r="C5" s="2">
        <v>3.4</v>
      </c>
      <c r="D5" s="2">
        <v>354138</v>
      </c>
      <c r="E5" s="3">
        <v>44256.545613425929</v>
      </c>
      <c r="F5" s="67">
        <v>2847</v>
      </c>
    </row>
    <row r="6" spans="1:6" x14ac:dyDescent="0.25">
      <c r="A6" s="2" t="str">
        <f>"3909157"</f>
        <v>3909157</v>
      </c>
      <c r="B6" s="2" t="s">
        <v>3788</v>
      </c>
      <c r="C6" s="2">
        <v>6.8</v>
      </c>
      <c r="D6" s="2">
        <v>354294</v>
      </c>
      <c r="E6" s="3">
        <v>44256.415219907409</v>
      </c>
      <c r="F6" s="67">
        <v>2848</v>
      </c>
    </row>
    <row r="7" spans="1:6" x14ac:dyDescent="0.25">
      <c r="A7" s="2" t="str">
        <f>"3900576"</f>
        <v>3900576</v>
      </c>
      <c r="B7" s="2" t="s">
        <v>3780</v>
      </c>
      <c r="C7" s="2">
        <v>1.68</v>
      </c>
      <c r="D7" s="2">
        <v>354602</v>
      </c>
      <c r="E7" s="3">
        <v>44256.480798611112</v>
      </c>
      <c r="F7" s="67">
        <v>2849</v>
      </c>
    </row>
    <row r="8" spans="1:6" x14ac:dyDescent="0.25">
      <c r="A8" s="2" t="str">
        <f>"3908230"</f>
        <v>3908230</v>
      </c>
      <c r="B8" s="2" t="s">
        <v>1555</v>
      </c>
      <c r="C8" s="2">
        <v>4.75</v>
      </c>
      <c r="D8" s="2">
        <v>353305</v>
      </c>
      <c r="E8" s="3">
        <v>44256.495833333334</v>
      </c>
      <c r="F8" s="67">
        <v>2850</v>
      </c>
    </row>
    <row r="9" spans="1:6" x14ac:dyDescent="0.25">
      <c r="A9" s="2" t="str">
        <f>"3907487"</f>
        <v>3907487</v>
      </c>
      <c r="B9" s="2" t="s">
        <v>6064</v>
      </c>
      <c r="C9" s="2">
        <v>8.0299999999999994</v>
      </c>
      <c r="D9" s="2">
        <v>353656</v>
      </c>
      <c r="E9" s="3">
        <v>44256.498715277776</v>
      </c>
      <c r="F9" s="67">
        <v>2851</v>
      </c>
    </row>
    <row r="10" spans="1:6" x14ac:dyDescent="0.25">
      <c r="A10" s="2" t="str">
        <f>"3901741"</f>
        <v>3901741</v>
      </c>
      <c r="B10" s="2" t="s">
        <v>3759</v>
      </c>
      <c r="C10" s="2">
        <v>1.7</v>
      </c>
      <c r="D10" s="2">
        <v>355017</v>
      </c>
      <c r="E10" s="3">
        <v>44256.500127314815</v>
      </c>
      <c r="F10" s="67">
        <v>2852</v>
      </c>
    </row>
    <row r="11" spans="1:6" x14ac:dyDescent="0.25">
      <c r="A11" s="2" t="str">
        <f>"3940887"</f>
        <v>3940887</v>
      </c>
      <c r="B11" s="2" t="s">
        <v>613</v>
      </c>
      <c r="C11" s="2">
        <v>35.799999999999997</v>
      </c>
      <c r="D11" s="2">
        <v>353420</v>
      </c>
      <c r="E11" s="3">
        <v>44256.572662037041</v>
      </c>
      <c r="F11" s="67">
        <v>2853</v>
      </c>
    </row>
    <row r="12" spans="1:6" x14ac:dyDescent="0.25">
      <c r="A12" s="2" t="str">
        <f>"3903064"</f>
        <v>3903064</v>
      </c>
      <c r="B12" s="2" t="s">
        <v>1086</v>
      </c>
      <c r="C12" s="2">
        <v>6.94</v>
      </c>
      <c r="D12" s="2">
        <v>353642</v>
      </c>
      <c r="E12" s="3">
        <v>44256.57372685185</v>
      </c>
      <c r="F12" s="67">
        <v>2854</v>
      </c>
    </row>
    <row r="13" spans="1:6" x14ac:dyDescent="0.25">
      <c r="A13" s="2" t="str">
        <f>"3908534"</f>
        <v>3908534</v>
      </c>
      <c r="B13" s="2" t="s">
        <v>3762</v>
      </c>
      <c r="C13" s="2">
        <v>2.95</v>
      </c>
      <c r="D13" s="2">
        <v>355246</v>
      </c>
      <c r="E13" s="3">
        <v>44256.62767361111</v>
      </c>
      <c r="F13" s="67">
        <v>2855</v>
      </c>
    </row>
    <row r="14" spans="1:6" x14ac:dyDescent="0.25">
      <c r="A14" s="2" t="str">
        <f>"3909261"</f>
        <v>3909261</v>
      </c>
      <c r="B14" s="2" t="s">
        <v>6065</v>
      </c>
      <c r="C14" s="2">
        <v>0.53</v>
      </c>
      <c r="D14" s="2">
        <v>355349</v>
      </c>
      <c r="E14" s="3">
        <v>44256.644386574073</v>
      </c>
      <c r="F14" s="67">
        <v>2856</v>
      </c>
    </row>
    <row r="15" spans="1:6" x14ac:dyDescent="0.25">
      <c r="A15" s="2" t="str">
        <f>"3903855"</f>
        <v>3903855</v>
      </c>
      <c r="B15" s="2" t="s">
        <v>6066</v>
      </c>
      <c r="C15" s="2">
        <v>6.93</v>
      </c>
      <c r="D15" s="2">
        <v>347820</v>
      </c>
      <c r="E15" s="3">
        <v>44256.644907407404</v>
      </c>
      <c r="F15" s="67">
        <v>2858</v>
      </c>
    </row>
    <row r="16" spans="1:6" x14ac:dyDescent="0.25">
      <c r="A16" s="2" t="str">
        <f>"3908228"</f>
        <v>3908228</v>
      </c>
      <c r="B16" s="2" t="s">
        <v>6067</v>
      </c>
      <c r="C16" s="2">
        <v>26.01</v>
      </c>
      <c r="D16" s="2">
        <v>348166</v>
      </c>
      <c r="E16" s="3">
        <v>44256.683564814812</v>
      </c>
      <c r="F16" s="67">
        <v>2859</v>
      </c>
    </row>
    <row r="17" spans="1:6" x14ac:dyDescent="0.25">
      <c r="A17" s="2" t="str">
        <f>"3907791"</f>
        <v>3907791</v>
      </c>
      <c r="B17" s="2" t="s">
        <v>1074</v>
      </c>
      <c r="C17" s="2">
        <v>3.63</v>
      </c>
      <c r="D17" s="2">
        <v>353948</v>
      </c>
      <c r="E17" s="3">
        <v>44256.746678240743</v>
      </c>
      <c r="F17" s="67">
        <v>2857</v>
      </c>
    </row>
    <row r="18" spans="1:6" x14ac:dyDescent="0.25">
      <c r="A18" s="2"/>
      <c r="B18" s="67">
        <v>1</v>
      </c>
      <c r="C18" s="67">
        <f>SUM(C3:C17)</f>
        <v>126.83</v>
      </c>
      <c r="D18" s="2"/>
      <c r="E18" s="3"/>
      <c r="F18" s="67"/>
    </row>
    <row r="19" spans="1:6" x14ac:dyDescent="0.25">
      <c r="A19" s="2"/>
      <c r="B19" s="2"/>
      <c r="C19" s="2"/>
      <c r="D19" s="2"/>
      <c r="E19" s="3"/>
      <c r="F19" s="67"/>
    </row>
    <row r="20" spans="1:6" x14ac:dyDescent="0.25">
      <c r="A20" s="2" t="str">
        <f>"3960274"</f>
        <v>3960274</v>
      </c>
      <c r="B20" s="2" t="s">
        <v>543</v>
      </c>
      <c r="C20" s="2">
        <v>5.34</v>
      </c>
      <c r="D20" s="2">
        <v>353400</v>
      </c>
      <c r="E20" s="3">
        <v>44257.396087962959</v>
      </c>
      <c r="F20" s="67">
        <v>2916</v>
      </c>
    </row>
    <row r="21" spans="1:6" x14ac:dyDescent="0.25">
      <c r="A21" s="2" t="str">
        <f>"3960392"</f>
        <v>3960392</v>
      </c>
      <c r="B21" s="2" t="s">
        <v>592</v>
      </c>
      <c r="C21" s="2">
        <v>16.760000000000002</v>
      </c>
      <c r="D21" s="2">
        <v>353497</v>
      </c>
      <c r="E21" s="3">
        <v>44257.508460648147</v>
      </c>
      <c r="F21" s="67">
        <v>2917</v>
      </c>
    </row>
    <row r="22" spans="1:6" x14ac:dyDescent="0.25">
      <c r="A22" s="2" t="str">
        <f>"3908621"</f>
        <v>3908621</v>
      </c>
      <c r="B22" s="2" t="s">
        <v>607</v>
      </c>
      <c r="C22" s="2">
        <v>3.36</v>
      </c>
      <c r="D22" s="2">
        <v>353680</v>
      </c>
      <c r="E22" s="3">
        <v>44257.57949074074</v>
      </c>
      <c r="F22" s="67">
        <v>2918</v>
      </c>
    </row>
    <row r="23" spans="1:6" x14ac:dyDescent="0.25">
      <c r="A23" s="2" t="str">
        <f>"3906033"</f>
        <v>3906033</v>
      </c>
      <c r="B23" s="2" t="s">
        <v>1089</v>
      </c>
      <c r="C23" s="2">
        <v>1.68</v>
      </c>
      <c r="D23" s="2">
        <v>354847</v>
      </c>
      <c r="E23" s="3">
        <v>44257.702233796299</v>
      </c>
      <c r="F23" s="67">
        <v>2919</v>
      </c>
    </row>
    <row r="24" spans="1:6" x14ac:dyDescent="0.25">
      <c r="A24" s="2" t="str">
        <f>"3900568"</f>
        <v>3900568</v>
      </c>
      <c r="B24" s="2" t="s">
        <v>1108</v>
      </c>
      <c r="C24" s="2">
        <v>2.16</v>
      </c>
      <c r="D24" s="2">
        <v>354600</v>
      </c>
      <c r="E24" s="3">
        <v>44257.921203703707</v>
      </c>
      <c r="F24" s="67">
        <v>2920</v>
      </c>
    </row>
    <row r="25" spans="1:6" x14ac:dyDescent="0.25">
      <c r="A25" s="2" t="str">
        <f>"3901398"</f>
        <v>3901398</v>
      </c>
      <c r="B25" s="2" t="s">
        <v>558</v>
      </c>
      <c r="C25" s="2">
        <v>2.27</v>
      </c>
      <c r="D25" s="2">
        <v>354652</v>
      </c>
      <c r="E25" s="3">
        <v>44257.921203703707</v>
      </c>
      <c r="F25" s="67">
        <v>2921</v>
      </c>
    </row>
    <row r="26" spans="1:6" x14ac:dyDescent="0.25">
      <c r="A26" s="2" t="str">
        <f>"3907239"</f>
        <v>3907239</v>
      </c>
      <c r="B26" s="2" t="s">
        <v>563</v>
      </c>
      <c r="C26" s="2">
        <v>6.94</v>
      </c>
      <c r="D26" s="2">
        <v>353631</v>
      </c>
      <c r="E26" s="3">
        <v>44257.921203703707</v>
      </c>
      <c r="F26" s="67">
        <v>2922</v>
      </c>
    </row>
    <row r="27" spans="1:6" x14ac:dyDescent="0.25">
      <c r="A27" s="2" t="str">
        <f>"3903883"</f>
        <v>3903883</v>
      </c>
      <c r="B27" s="2" t="s">
        <v>1092</v>
      </c>
      <c r="C27" s="2">
        <v>1.68</v>
      </c>
      <c r="D27" s="2">
        <v>355037</v>
      </c>
      <c r="E27" s="3">
        <v>44257.921203703707</v>
      </c>
      <c r="F27" s="67">
        <v>2923</v>
      </c>
    </row>
    <row r="28" spans="1:6" x14ac:dyDescent="0.25">
      <c r="A28" s="2" t="str">
        <f>"3903364"</f>
        <v>3903364</v>
      </c>
      <c r="B28" s="2" t="s">
        <v>554</v>
      </c>
      <c r="C28" s="2">
        <v>3.94</v>
      </c>
      <c r="D28" s="2">
        <v>353936</v>
      </c>
      <c r="E28" s="3">
        <v>44257.921203703707</v>
      </c>
      <c r="F28" s="67">
        <v>2924</v>
      </c>
    </row>
    <row r="29" spans="1:6" x14ac:dyDescent="0.25">
      <c r="A29" s="2" t="str">
        <f>"3960277"</f>
        <v>3960277</v>
      </c>
      <c r="B29" s="2" t="s">
        <v>565</v>
      </c>
      <c r="C29" s="2">
        <v>7.82</v>
      </c>
      <c r="D29" s="2">
        <v>353416</v>
      </c>
      <c r="E29" s="3">
        <v>44257.921203703707</v>
      </c>
      <c r="F29" s="67">
        <v>2925</v>
      </c>
    </row>
    <row r="30" spans="1:6" x14ac:dyDescent="0.25">
      <c r="A30" s="2" t="str">
        <f>"3903127"</f>
        <v>3903127</v>
      </c>
      <c r="B30" s="2" t="s">
        <v>567</v>
      </c>
      <c r="C30" s="2">
        <v>1.68</v>
      </c>
      <c r="D30" s="2">
        <v>353706</v>
      </c>
      <c r="E30" s="3">
        <v>44257.921203703707</v>
      </c>
      <c r="F30" s="67">
        <v>2926</v>
      </c>
    </row>
    <row r="31" spans="1:6" x14ac:dyDescent="0.25">
      <c r="A31" s="2" t="str">
        <f>"3945105"</f>
        <v>3945105</v>
      </c>
      <c r="B31" s="2" t="s">
        <v>1083</v>
      </c>
      <c r="C31" s="2">
        <v>8.3800000000000008</v>
      </c>
      <c r="D31" s="2">
        <v>353453</v>
      </c>
      <c r="E31" s="3">
        <v>44257.921203703707</v>
      </c>
      <c r="F31" s="67">
        <v>2927</v>
      </c>
    </row>
    <row r="32" spans="1:6" x14ac:dyDescent="0.25">
      <c r="A32" s="2" t="str">
        <f>"3907541"</f>
        <v>3907541</v>
      </c>
      <c r="B32" s="2" t="s">
        <v>568</v>
      </c>
      <c r="C32" s="2">
        <v>4.13</v>
      </c>
      <c r="D32" s="2">
        <v>353719</v>
      </c>
      <c r="E32" s="3">
        <v>44257.921203703707</v>
      </c>
      <c r="F32" s="67">
        <v>2928</v>
      </c>
    </row>
    <row r="33" spans="1:7" x14ac:dyDescent="0.25">
      <c r="A33" s="2" t="str">
        <f>"3945284"</f>
        <v>3945284</v>
      </c>
      <c r="B33" s="2" t="s">
        <v>569</v>
      </c>
      <c r="C33" s="2">
        <v>12.11</v>
      </c>
      <c r="D33" s="2">
        <v>353556</v>
      </c>
      <c r="E33" s="3">
        <v>44257.921203703707</v>
      </c>
      <c r="F33" s="67">
        <v>2929</v>
      </c>
    </row>
    <row r="34" spans="1:7" x14ac:dyDescent="0.25">
      <c r="A34" s="2" t="str">
        <f>"3909936"</f>
        <v>3909936</v>
      </c>
      <c r="B34" s="2" t="s">
        <v>550</v>
      </c>
      <c r="C34" s="2">
        <v>5.21</v>
      </c>
      <c r="D34" s="2">
        <v>353830</v>
      </c>
      <c r="E34" s="3">
        <v>44257.921203703707</v>
      </c>
      <c r="F34" s="67">
        <v>2930</v>
      </c>
    </row>
    <row r="35" spans="1:7" x14ac:dyDescent="0.25">
      <c r="A35" s="2" t="str">
        <f>"3903061"</f>
        <v>3903061</v>
      </c>
      <c r="B35" s="2" t="s">
        <v>559</v>
      </c>
      <c r="C35" s="2">
        <v>6.94</v>
      </c>
      <c r="D35" s="2">
        <v>353641</v>
      </c>
      <c r="E35" s="3">
        <v>44257.921203703707</v>
      </c>
      <c r="F35" s="67">
        <v>2931</v>
      </c>
      <c r="G35" s="5"/>
    </row>
    <row r="36" spans="1:7" x14ac:dyDescent="0.25">
      <c r="A36" s="2" t="str">
        <f>"3909039"</f>
        <v>3909039</v>
      </c>
      <c r="B36" s="2" t="s">
        <v>560</v>
      </c>
      <c r="C36" s="2">
        <v>1.81</v>
      </c>
      <c r="D36" s="2">
        <v>354183</v>
      </c>
      <c r="E36" s="3">
        <v>44257.921203703707</v>
      </c>
      <c r="F36" s="67">
        <v>2932</v>
      </c>
    </row>
    <row r="37" spans="1:7" x14ac:dyDescent="0.25">
      <c r="A37" s="2" t="str">
        <f>"3945435"</f>
        <v>3945435</v>
      </c>
      <c r="B37" s="2" t="s">
        <v>561</v>
      </c>
      <c r="C37" s="2">
        <v>8.3800000000000008</v>
      </c>
      <c r="D37" s="2">
        <v>353482</v>
      </c>
      <c r="E37" s="3">
        <v>44257.921203703707</v>
      </c>
      <c r="F37" s="67">
        <v>2933</v>
      </c>
    </row>
    <row r="38" spans="1:7" x14ac:dyDescent="0.25">
      <c r="A38" s="2" t="str">
        <f>"3950033"</f>
        <v>3950033</v>
      </c>
      <c r="B38" s="2" t="s">
        <v>557</v>
      </c>
      <c r="C38" s="2">
        <v>8.3800000000000008</v>
      </c>
      <c r="D38" s="2">
        <v>353406</v>
      </c>
      <c r="E38" s="3">
        <v>44257.921203703707</v>
      </c>
      <c r="F38" s="67">
        <v>2934</v>
      </c>
    </row>
    <row r="39" spans="1:7" x14ac:dyDescent="0.25">
      <c r="A39" s="2" t="str">
        <f>"3902750"</f>
        <v>3902750</v>
      </c>
      <c r="B39" s="2" t="s">
        <v>553</v>
      </c>
      <c r="C39" s="2">
        <v>8.3800000000000008</v>
      </c>
      <c r="D39" s="2">
        <v>353545</v>
      </c>
      <c r="E39" s="3">
        <v>44257.921203703707</v>
      </c>
      <c r="F39" s="67">
        <v>2935</v>
      </c>
    </row>
    <row r="40" spans="1:7" x14ac:dyDescent="0.25">
      <c r="A40" s="2" t="str">
        <f>"3960315"</f>
        <v>3960315</v>
      </c>
      <c r="B40" s="2" t="s">
        <v>555</v>
      </c>
      <c r="C40" s="2">
        <v>4.1900000000000004</v>
      </c>
      <c r="D40" s="2">
        <v>353502</v>
      </c>
      <c r="E40" s="3">
        <v>44257.921203703707</v>
      </c>
      <c r="F40" s="67">
        <v>2936</v>
      </c>
    </row>
    <row r="41" spans="1:7" x14ac:dyDescent="0.25">
      <c r="A41" s="2" t="str">
        <f>"3900349"</f>
        <v>3900349</v>
      </c>
      <c r="B41" s="2" t="s">
        <v>556</v>
      </c>
      <c r="C41" s="2">
        <v>3.36</v>
      </c>
      <c r="D41" s="2">
        <v>354540</v>
      </c>
      <c r="E41" s="3">
        <v>44257.921203703707</v>
      </c>
      <c r="F41" s="67">
        <v>2937</v>
      </c>
    </row>
    <row r="42" spans="1:7" x14ac:dyDescent="0.25">
      <c r="A42" s="2" t="str">
        <f>"3945102"</f>
        <v>3945102</v>
      </c>
      <c r="B42" s="2" t="s">
        <v>562</v>
      </c>
      <c r="C42" s="2">
        <v>8.3800000000000008</v>
      </c>
      <c r="D42" s="2">
        <v>353447</v>
      </c>
      <c r="E42" s="3">
        <v>44257.921203703707</v>
      </c>
      <c r="F42" s="67">
        <v>2938</v>
      </c>
    </row>
    <row r="43" spans="1:7" x14ac:dyDescent="0.25">
      <c r="A43" s="2" t="str">
        <f>"3960232"</f>
        <v>3960232</v>
      </c>
      <c r="B43" s="2" t="s">
        <v>585</v>
      </c>
      <c r="C43" s="2">
        <v>12.3</v>
      </c>
      <c r="D43" s="2">
        <v>353448</v>
      </c>
      <c r="E43" s="3">
        <v>44257.921203703707</v>
      </c>
      <c r="F43" s="67">
        <v>2939</v>
      </c>
    </row>
    <row r="44" spans="1:7" x14ac:dyDescent="0.25">
      <c r="A44" s="2" t="str">
        <f>"3903282"</f>
        <v>3903282</v>
      </c>
      <c r="B44" s="2" t="s">
        <v>574</v>
      </c>
      <c r="C44" s="2">
        <v>2.08</v>
      </c>
      <c r="D44" s="2">
        <v>354788</v>
      </c>
      <c r="E44" s="3">
        <v>44257.921203703707</v>
      </c>
      <c r="F44" s="67">
        <v>2940</v>
      </c>
    </row>
    <row r="45" spans="1:7" x14ac:dyDescent="0.25">
      <c r="A45" s="2" t="str">
        <f>"3960264"</f>
        <v>3960264</v>
      </c>
      <c r="B45" s="2" t="s">
        <v>584</v>
      </c>
      <c r="C45" s="2">
        <v>7.82</v>
      </c>
      <c r="D45" s="2">
        <v>353393</v>
      </c>
      <c r="E45" s="3">
        <v>44257.921203703707</v>
      </c>
      <c r="F45" s="67">
        <v>2941</v>
      </c>
    </row>
    <row r="46" spans="1:7" x14ac:dyDescent="0.25">
      <c r="A46" s="2" t="str">
        <f>"3909981"</f>
        <v>3909981</v>
      </c>
      <c r="B46" s="2" t="s">
        <v>572</v>
      </c>
      <c r="C46" s="2">
        <v>4.6399999999999997</v>
      </c>
      <c r="D46" s="2">
        <v>353774</v>
      </c>
      <c r="E46" s="3">
        <v>44257.921203703707</v>
      </c>
      <c r="F46" s="67">
        <v>2942</v>
      </c>
    </row>
    <row r="47" spans="1:7" x14ac:dyDescent="0.25">
      <c r="A47" s="2" t="str">
        <f>"3940013"</f>
        <v>3940013</v>
      </c>
      <c r="B47" s="2" t="s">
        <v>580</v>
      </c>
      <c r="C47" s="2">
        <v>16.760000000000002</v>
      </c>
      <c r="D47" s="2">
        <v>353388</v>
      </c>
      <c r="E47" s="3">
        <v>44257.921203703707</v>
      </c>
      <c r="F47" s="67">
        <v>2943</v>
      </c>
    </row>
    <row r="48" spans="1:7" x14ac:dyDescent="0.25">
      <c r="A48" s="2" t="str">
        <f>"3920281"</f>
        <v>3920281</v>
      </c>
      <c r="B48" s="2" t="s">
        <v>578</v>
      </c>
      <c r="C48" s="2">
        <v>7.82</v>
      </c>
      <c r="D48" s="2">
        <v>353385</v>
      </c>
      <c r="E48" s="3">
        <v>44257.921203703707</v>
      </c>
      <c r="F48" s="67">
        <v>2944</v>
      </c>
    </row>
    <row r="49" spans="1:6" x14ac:dyDescent="0.25">
      <c r="A49" s="2" t="str">
        <f>"3945272"</f>
        <v>3945272</v>
      </c>
      <c r="B49" s="2" t="s">
        <v>579</v>
      </c>
      <c r="C49" s="2">
        <v>4.1900000000000004</v>
      </c>
      <c r="D49" s="2">
        <v>353554</v>
      </c>
      <c r="E49" s="3">
        <v>44257.921203703707</v>
      </c>
      <c r="F49" s="67">
        <v>2945</v>
      </c>
    </row>
    <row r="50" spans="1:6" x14ac:dyDescent="0.25">
      <c r="A50" s="2" t="str">
        <f>"3950328"</f>
        <v>3950328</v>
      </c>
      <c r="B50" s="2" t="s">
        <v>575</v>
      </c>
      <c r="C50" s="2">
        <v>8.3800000000000008</v>
      </c>
      <c r="D50" s="2">
        <v>353505</v>
      </c>
      <c r="E50" s="3">
        <v>44257.921203703707</v>
      </c>
      <c r="F50" s="67">
        <v>2946</v>
      </c>
    </row>
    <row r="51" spans="1:6" x14ac:dyDescent="0.25">
      <c r="A51" s="2" t="str">
        <f>"3900389"</f>
        <v>3900389</v>
      </c>
      <c r="B51" s="2" t="s">
        <v>571</v>
      </c>
      <c r="C51" s="2">
        <v>1.8</v>
      </c>
      <c r="D51" s="2">
        <v>354551</v>
      </c>
      <c r="E51" s="3">
        <v>44257.921203703707</v>
      </c>
      <c r="F51" s="67">
        <v>2947</v>
      </c>
    </row>
    <row r="52" spans="1:6" x14ac:dyDescent="0.25">
      <c r="A52" s="2" t="str">
        <f>"3901113"</f>
        <v>3901113</v>
      </c>
      <c r="B52" s="2" t="s">
        <v>582</v>
      </c>
      <c r="C52" s="2">
        <v>2.5099999999999998</v>
      </c>
      <c r="D52" s="2">
        <v>353985</v>
      </c>
      <c r="E52" s="3">
        <v>44257.921203703707</v>
      </c>
      <c r="F52" s="67">
        <v>2948</v>
      </c>
    </row>
    <row r="53" spans="1:6" x14ac:dyDescent="0.25">
      <c r="A53" s="2" t="str">
        <f>"3945262"</f>
        <v>3945262</v>
      </c>
      <c r="B53" s="2" t="s">
        <v>583</v>
      </c>
      <c r="C53" s="2">
        <v>3.36</v>
      </c>
      <c r="D53" s="2">
        <v>353557</v>
      </c>
      <c r="E53" s="3">
        <v>44257.921203703707</v>
      </c>
      <c r="F53" s="67">
        <v>2949</v>
      </c>
    </row>
    <row r="54" spans="1:6" x14ac:dyDescent="0.25">
      <c r="A54" s="2" t="str">
        <f>"3930093"</f>
        <v>3930093</v>
      </c>
      <c r="B54" s="2" t="s">
        <v>6068</v>
      </c>
      <c r="C54" s="2">
        <v>13.72</v>
      </c>
      <c r="D54" s="2">
        <v>353807</v>
      </c>
      <c r="E54" s="3">
        <v>44257.921203703707</v>
      </c>
      <c r="F54" s="67">
        <v>2963</v>
      </c>
    </row>
    <row r="55" spans="1:6" x14ac:dyDescent="0.25">
      <c r="A55" s="2" t="str">
        <f>"3906324"</f>
        <v>3906324</v>
      </c>
      <c r="B55" s="2" t="s">
        <v>581</v>
      </c>
      <c r="C55" s="2">
        <v>5.16</v>
      </c>
      <c r="D55" s="2">
        <v>353572</v>
      </c>
      <c r="E55" s="3">
        <v>44257.921203703707</v>
      </c>
      <c r="F55" s="67">
        <v>2950</v>
      </c>
    </row>
    <row r="56" spans="1:6" x14ac:dyDescent="0.25">
      <c r="A56" s="2" t="str">
        <f>"3900676"</f>
        <v>3900676</v>
      </c>
      <c r="B56" s="2" t="s">
        <v>1093</v>
      </c>
      <c r="C56" s="2">
        <v>1.68</v>
      </c>
      <c r="D56" s="2">
        <v>354943</v>
      </c>
      <c r="E56" s="3">
        <v>44257.921203703707</v>
      </c>
      <c r="F56" s="67">
        <v>2951</v>
      </c>
    </row>
    <row r="57" spans="1:6" x14ac:dyDescent="0.25">
      <c r="A57" s="2" t="str">
        <f>"3960256"</f>
        <v>3960256</v>
      </c>
      <c r="B57" s="2" t="s">
        <v>570</v>
      </c>
      <c r="C57" s="2">
        <v>17.899999999999999</v>
      </c>
      <c r="D57" s="2">
        <v>353404</v>
      </c>
      <c r="E57" s="3">
        <v>44257.921203703707</v>
      </c>
      <c r="F57" s="67">
        <v>2952</v>
      </c>
    </row>
    <row r="58" spans="1:6" x14ac:dyDescent="0.25">
      <c r="A58" s="2" t="str">
        <f>"3906796"</f>
        <v>3906796</v>
      </c>
      <c r="B58" s="2" t="s">
        <v>586</v>
      </c>
      <c r="C58" s="2">
        <v>3.25</v>
      </c>
      <c r="D58" s="2">
        <v>355580</v>
      </c>
      <c r="E58" s="3">
        <v>44257.921203703707</v>
      </c>
      <c r="F58" s="67">
        <v>2953</v>
      </c>
    </row>
    <row r="59" spans="1:6" x14ac:dyDescent="0.25">
      <c r="A59" s="2" t="str">
        <f>"3908672"</f>
        <v>3908672</v>
      </c>
      <c r="B59" s="2" t="s">
        <v>588</v>
      </c>
      <c r="C59" s="2">
        <v>1.95</v>
      </c>
      <c r="D59" s="2">
        <v>355475</v>
      </c>
      <c r="E59" s="3">
        <v>44257.921203703707</v>
      </c>
      <c r="F59" s="67">
        <v>2954</v>
      </c>
    </row>
    <row r="60" spans="1:6" x14ac:dyDescent="0.25">
      <c r="A60" s="2" t="str">
        <f>"3908716"</f>
        <v>3908716</v>
      </c>
      <c r="B60" s="2" t="s">
        <v>587</v>
      </c>
      <c r="C60" s="2">
        <v>2.89</v>
      </c>
      <c r="D60" s="2">
        <v>355484</v>
      </c>
      <c r="E60" s="3">
        <v>44257.921203703707</v>
      </c>
      <c r="F60" s="67">
        <v>2955</v>
      </c>
    </row>
    <row r="61" spans="1:6" x14ac:dyDescent="0.25">
      <c r="A61" s="2" t="str">
        <f>"3900340"</f>
        <v>3900340</v>
      </c>
      <c r="B61" s="2" t="s">
        <v>589</v>
      </c>
      <c r="C61" s="2">
        <v>15.3</v>
      </c>
      <c r="D61" s="2">
        <v>355385</v>
      </c>
      <c r="E61" s="3">
        <v>44257.921203703707</v>
      </c>
      <c r="F61" s="67">
        <v>2956</v>
      </c>
    </row>
    <row r="62" spans="1:6" x14ac:dyDescent="0.25">
      <c r="A62" s="2" t="str">
        <f>"3900344"</f>
        <v>3900344</v>
      </c>
      <c r="B62" s="2" t="s">
        <v>589</v>
      </c>
      <c r="C62" s="2">
        <v>15.3</v>
      </c>
      <c r="D62" s="2">
        <v>355386</v>
      </c>
      <c r="E62" s="3">
        <v>44257.921203703707</v>
      </c>
      <c r="F62" s="67">
        <v>2957</v>
      </c>
    </row>
    <row r="63" spans="1:6" x14ac:dyDescent="0.25">
      <c r="A63" s="2" t="str">
        <f>"3900657"</f>
        <v>3900657</v>
      </c>
      <c r="B63" s="2" t="s">
        <v>589</v>
      </c>
      <c r="C63" s="2">
        <v>15.3</v>
      </c>
      <c r="D63" s="2">
        <v>355384</v>
      </c>
      <c r="E63" s="3">
        <v>44257.921203703707</v>
      </c>
      <c r="F63" s="67">
        <v>2958</v>
      </c>
    </row>
    <row r="64" spans="1:6" x14ac:dyDescent="0.25">
      <c r="A64" s="2" t="str">
        <f>"3945038"</f>
        <v>3945038</v>
      </c>
      <c r="B64" s="2" t="s">
        <v>590</v>
      </c>
      <c r="C64" s="2">
        <v>15.3</v>
      </c>
      <c r="D64" s="2">
        <v>355389</v>
      </c>
      <c r="E64" s="3">
        <v>44257.921203703707</v>
      </c>
      <c r="F64" s="67">
        <v>2959</v>
      </c>
    </row>
    <row r="65" spans="1:6" x14ac:dyDescent="0.25">
      <c r="A65" s="2" t="str">
        <f>"3909007"</f>
        <v>3909007</v>
      </c>
      <c r="B65" s="2" t="s">
        <v>6069</v>
      </c>
      <c r="C65" s="2">
        <v>2.21</v>
      </c>
      <c r="D65" s="2">
        <v>355547</v>
      </c>
      <c r="E65" s="3">
        <v>44257.921203703707</v>
      </c>
      <c r="F65" s="67">
        <v>2960</v>
      </c>
    </row>
    <row r="66" spans="1:6" x14ac:dyDescent="0.25">
      <c r="A66" s="2" t="str">
        <f>"3930195"</f>
        <v>3930195</v>
      </c>
      <c r="B66" s="2" t="s">
        <v>6069</v>
      </c>
      <c r="C66" s="2">
        <v>1.94</v>
      </c>
      <c r="D66" s="2">
        <v>355599</v>
      </c>
      <c r="E66" s="3">
        <v>44257.921203703707</v>
      </c>
      <c r="F66" s="67">
        <v>2961</v>
      </c>
    </row>
    <row r="67" spans="1:6" x14ac:dyDescent="0.25">
      <c r="A67" s="2" t="str">
        <f>"3901033"</f>
        <v>3901033</v>
      </c>
      <c r="B67" s="2" t="s">
        <v>591</v>
      </c>
      <c r="C67" s="2">
        <v>31.36</v>
      </c>
      <c r="D67" s="2">
        <v>355395</v>
      </c>
      <c r="E67" s="3">
        <v>44257.921203703707</v>
      </c>
      <c r="F67" s="67">
        <v>2962</v>
      </c>
    </row>
    <row r="68" spans="1:6" x14ac:dyDescent="0.25">
      <c r="A68" s="2"/>
      <c r="B68" s="67">
        <v>2</v>
      </c>
      <c r="C68" s="67">
        <f>SUM(C20:C67)</f>
        <v>348.2</v>
      </c>
      <c r="D68" s="2"/>
      <c r="E68" s="3"/>
      <c r="F68" s="67"/>
    </row>
    <row r="69" spans="1:6" x14ac:dyDescent="0.25">
      <c r="A69" s="2"/>
      <c r="B69" s="2"/>
      <c r="C69" s="2"/>
      <c r="D69" s="2"/>
      <c r="E69" s="3"/>
      <c r="F69" s="67"/>
    </row>
    <row r="70" spans="1:6" x14ac:dyDescent="0.25">
      <c r="A70" s="2" t="str">
        <f>"3902419"</f>
        <v>3902419</v>
      </c>
      <c r="B70" s="2" t="s">
        <v>551</v>
      </c>
      <c r="C70" s="2">
        <v>5.32</v>
      </c>
      <c r="D70" s="2">
        <v>354357</v>
      </c>
      <c r="E70" s="3">
        <v>44258.723101851851</v>
      </c>
      <c r="F70" s="67">
        <v>3068</v>
      </c>
    </row>
    <row r="71" spans="1:6" x14ac:dyDescent="0.25">
      <c r="A71" s="2" t="str">
        <f>"3908194"</f>
        <v>3908194</v>
      </c>
      <c r="B71" s="2" t="s">
        <v>6070</v>
      </c>
      <c r="C71" s="2">
        <v>13.68</v>
      </c>
      <c r="D71" s="2">
        <v>355018</v>
      </c>
      <c r="E71" s="3">
        <v>44258.360601851855</v>
      </c>
      <c r="F71" s="67">
        <v>3069</v>
      </c>
    </row>
    <row r="72" spans="1:6" x14ac:dyDescent="0.25">
      <c r="A72" s="2" t="str">
        <f>"3930053"</f>
        <v>3930053</v>
      </c>
      <c r="B72" s="2" t="s">
        <v>547</v>
      </c>
      <c r="C72" s="2">
        <v>23.64</v>
      </c>
      <c r="D72" s="2">
        <v>355503</v>
      </c>
      <c r="E72" s="3">
        <v>44258.391006944446</v>
      </c>
      <c r="F72" s="67">
        <v>3070</v>
      </c>
    </row>
    <row r="73" spans="1:6" x14ac:dyDescent="0.25">
      <c r="A73" s="2" t="str">
        <f>"3908320"</f>
        <v>3908320</v>
      </c>
      <c r="B73" s="2" t="s">
        <v>3786</v>
      </c>
      <c r="C73" s="2">
        <v>1.76</v>
      </c>
      <c r="D73" s="2">
        <v>355103</v>
      </c>
      <c r="E73" s="3">
        <v>44258.406770833331</v>
      </c>
      <c r="F73" s="67">
        <v>3071</v>
      </c>
    </row>
    <row r="74" spans="1:6" x14ac:dyDescent="0.25">
      <c r="A74" s="2" t="str">
        <f>"3901931"</f>
        <v>3901931</v>
      </c>
      <c r="B74" s="2" t="s">
        <v>6071</v>
      </c>
      <c r="C74" s="2">
        <v>5.04</v>
      </c>
      <c r="D74" s="2">
        <v>353717</v>
      </c>
      <c r="E74" s="3">
        <v>44258.419814814813</v>
      </c>
      <c r="F74" s="67">
        <v>3080</v>
      </c>
    </row>
    <row r="75" spans="1:6" x14ac:dyDescent="0.25">
      <c r="A75" s="2" t="str">
        <f>"3909154"</f>
        <v>3909154</v>
      </c>
      <c r="B75" s="2" t="s">
        <v>1103</v>
      </c>
      <c r="C75" s="2">
        <v>13.28</v>
      </c>
      <c r="D75" s="2">
        <v>355598</v>
      </c>
      <c r="E75" s="3">
        <v>44258.432025462964</v>
      </c>
      <c r="F75" s="67">
        <v>3072</v>
      </c>
    </row>
    <row r="76" spans="1:6" x14ac:dyDescent="0.25">
      <c r="A76" s="2" t="str">
        <f>"3903549"</f>
        <v>3903549</v>
      </c>
      <c r="B76" s="2" t="s">
        <v>3784</v>
      </c>
      <c r="C76" s="2">
        <v>4.28</v>
      </c>
      <c r="D76" s="2">
        <v>354124</v>
      </c>
      <c r="E76" s="3">
        <v>44258.503252314818</v>
      </c>
      <c r="F76" s="67">
        <v>3073</v>
      </c>
    </row>
    <row r="77" spans="1:6" x14ac:dyDescent="0.25">
      <c r="A77" s="2" t="str">
        <f>"3907615"</f>
        <v>3907615</v>
      </c>
      <c r="B77" s="2" t="s">
        <v>538</v>
      </c>
      <c r="C77" s="2">
        <v>3.89</v>
      </c>
      <c r="D77" s="2">
        <v>353805</v>
      </c>
      <c r="E77" s="3">
        <v>44258.515405092592</v>
      </c>
      <c r="F77" s="67">
        <v>3074</v>
      </c>
    </row>
    <row r="78" spans="1:6" x14ac:dyDescent="0.25">
      <c r="A78" s="2" t="str">
        <f>"3908176"</f>
        <v>3908176</v>
      </c>
      <c r="B78" s="2" t="s">
        <v>1116</v>
      </c>
      <c r="C78" s="2">
        <v>7.19</v>
      </c>
      <c r="D78" s="2">
        <v>355730</v>
      </c>
      <c r="E78" s="3">
        <v>44258.593518518515</v>
      </c>
      <c r="F78" s="67">
        <v>3075</v>
      </c>
    </row>
    <row r="79" spans="1:6" x14ac:dyDescent="0.25">
      <c r="A79" s="2" t="str">
        <f>"3908177"</f>
        <v>3908177</v>
      </c>
      <c r="B79" s="2" t="s">
        <v>1116</v>
      </c>
      <c r="C79" s="2">
        <v>39.6</v>
      </c>
      <c r="D79" s="2">
        <v>355731</v>
      </c>
      <c r="E79" s="3">
        <v>44258.593738425923</v>
      </c>
      <c r="F79" s="67">
        <v>3076</v>
      </c>
    </row>
    <row r="80" spans="1:6" x14ac:dyDescent="0.25">
      <c r="A80" s="2" t="str">
        <f>"3908034"</f>
        <v>3908034</v>
      </c>
      <c r="B80" s="2" t="s">
        <v>6072</v>
      </c>
      <c r="C80" s="2">
        <v>5.03</v>
      </c>
      <c r="D80" s="2">
        <v>355752</v>
      </c>
      <c r="E80" s="3">
        <v>44258.645682870374</v>
      </c>
      <c r="F80" s="67">
        <v>3077</v>
      </c>
    </row>
    <row r="81" spans="1:6" x14ac:dyDescent="0.25">
      <c r="A81" s="2" t="str">
        <f>"3945113"</f>
        <v>3945113</v>
      </c>
      <c r="B81" s="2" t="s">
        <v>541</v>
      </c>
      <c r="C81" s="2">
        <v>8.3800000000000008</v>
      </c>
      <c r="D81" s="2">
        <v>353462</v>
      </c>
      <c r="E81" s="3">
        <v>44258.744745370372</v>
      </c>
      <c r="F81" s="67">
        <v>3078</v>
      </c>
    </row>
    <row r="82" spans="1:6" x14ac:dyDescent="0.25">
      <c r="A82" s="2" t="str">
        <f>"3908364"</f>
        <v>3908364</v>
      </c>
      <c r="B82" s="2" t="s">
        <v>6073</v>
      </c>
      <c r="C82" s="2">
        <v>1.68</v>
      </c>
      <c r="D82" s="2">
        <v>355146</v>
      </c>
      <c r="E82" s="3">
        <v>44258.77957175926</v>
      </c>
      <c r="F82" s="67">
        <v>3079</v>
      </c>
    </row>
    <row r="83" spans="1:6" x14ac:dyDescent="0.25">
      <c r="A83" s="2"/>
      <c r="B83" s="67">
        <v>3</v>
      </c>
      <c r="C83" s="67">
        <f>SUM(C70:C82)</f>
        <v>132.77000000000001</v>
      </c>
      <c r="D83" s="2"/>
      <c r="E83" s="3"/>
      <c r="F83" s="67"/>
    </row>
    <row r="84" spans="1:6" x14ac:dyDescent="0.25">
      <c r="A84" s="2"/>
      <c r="B84" s="2"/>
      <c r="C84" s="2"/>
      <c r="D84" s="2"/>
      <c r="E84" s="3"/>
      <c r="F84" s="67"/>
    </row>
    <row r="85" spans="1:6" x14ac:dyDescent="0.25">
      <c r="A85" s="2" t="str">
        <f>"3945304"</f>
        <v>3945304</v>
      </c>
      <c r="B85" s="2" t="s">
        <v>539</v>
      </c>
      <c r="C85" s="2">
        <v>18.03</v>
      </c>
      <c r="D85" s="2">
        <v>353587</v>
      </c>
      <c r="E85" s="3">
        <v>44259.427418981482</v>
      </c>
      <c r="F85" s="67">
        <v>3312</v>
      </c>
    </row>
    <row r="86" spans="1:6" x14ac:dyDescent="0.25">
      <c r="A86" s="2" t="str">
        <f>"3900565"</f>
        <v>3900565</v>
      </c>
      <c r="B86" s="2" t="s">
        <v>1551</v>
      </c>
      <c r="C86" s="2">
        <v>0.96</v>
      </c>
      <c r="D86" s="2">
        <v>354597</v>
      </c>
      <c r="E86" s="3">
        <v>44259.43037037037</v>
      </c>
      <c r="F86" s="67">
        <v>3313</v>
      </c>
    </row>
    <row r="87" spans="1:6" x14ac:dyDescent="0.25">
      <c r="A87" s="2" t="str">
        <f>"3907920"</f>
        <v>3907920</v>
      </c>
      <c r="B87" s="2" t="s">
        <v>6074</v>
      </c>
      <c r="C87" s="2">
        <v>3.63</v>
      </c>
      <c r="D87" s="2">
        <v>354165</v>
      </c>
      <c r="E87" s="3">
        <v>44259.451793981483</v>
      </c>
      <c r="F87" s="67">
        <v>3314</v>
      </c>
    </row>
    <row r="88" spans="1:6" x14ac:dyDescent="0.25">
      <c r="A88" s="2" t="str">
        <f>"3907425"</f>
        <v>3907425</v>
      </c>
      <c r="B88" s="2" t="s">
        <v>549</v>
      </c>
      <c r="C88" s="2">
        <v>3.65</v>
      </c>
      <c r="D88" s="2">
        <v>354930</v>
      </c>
      <c r="E88" s="3">
        <v>44259.577245370368</v>
      </c>
      <c r="F88" s="67">
        <v>3315</v>
      </c>
    </row>
    <row r="89" spans="1:6" x14ac:dyDescent="0.25">
      <c r="A89" s="2"/>
      <c r="B89" s="67">
        <v>4</v>
      </c>
      <c r="C89" s="67">
        <f>SUM(C85:C88)</f>
        <v>26.27</v>
      </c>
      <c r="D89" s="2"/>
      <c r="E89" s="3"/>
      <c r="F89" s="67"/>
    </row>
    <row r="90" spans="1:6" x14ac:dyDescent="0.25">
      <c r="A90" s="2"/>
      <c r="B90" s="2"/>
      <c r="C90" s="2"/>
      <c r="D90" s="2"/>
      <c r="E90" s="3"/>
      <c r="F90" s="67"/>
    </row>
    <row r="91" spans="1:6" x14ac:dyDescent="0.25">
      <c r="A91" s="2" t="str">
        <f>"3901940"</f>
        <v>3901940</v>
      </c>
      <c r="B91" s="2" t="s">
        <v>537</v>
      </c>
      <c r="C91" s="2">
        <v>3.46</v>
      </c>
      <c r="D91" s="2">
        <v>353714</v>
      </c>
      <c r="E91" s="3">
        <v>44260.372210648151</v>
      </c>
      <c r="F91" s="67">
        <v>3403</v>
      </c>
    </row>
    <row r="92" spans="1:6" x14ac:dyDescent="0.25">
      <c r="A92" s="2" t="str">
        <f>"3908160"</f>
        <v>3908160</v>
      </c>
      <c r="B92" s="2" t="s">
        <v>3787</v>
      </c>
      <c r="C92" s="2">
        <v>5.9</v>
      </c>
      <c r="D92" s="2">
        <v>355005</v>
      </c>
      <c r="E92" s="3">
        <v>44260.409004629626</v>
      </c>
      <c r="F92" s="67">
        <v>3404</v>
      </c>
    </row>
    <row r="93" spans="1:6" x14ac:dyDescent="0.25">
      <c r="A93" s="2" t="str">
        <f>"3960257"</f>
        <v>3960257</v>
      </c>
      <c r="B93" s="2" t="s">
        <v>595</v>
      </c>
      <c r="C93" s="2">
        <v>19.04</v>
      </c>
      <c r="D93" s="2">
        <v>355381</v>
      </c>
      <c r="E93" s="3">
        <v>44260.442789351851</v>
      </c>
      <c r="F93" s="67">
        <v>3405</v>
      </c>
    </row>
    <row r="94" spans="1:6" x14ac:dyDescent="0.25">
      <c r="A94" s="2" t="str">
        <f>"3960275"</f>
        <v>3960275</v>
      </c>
      <c r="B94" s="2" t="s">
        <v>595</v>
      </c>
      <c r="C94" s="2">
        <v>15.3</v>
      </c>
      <c r="D94" s="2">
        <v>355388</v>
      </c>
      <c r="E94" s="3">
        <v>44260.443287037036</v>
      </c>
      <c r="F94" s="67">
        <v>3406</v>
      </c>
    </row>
    <row r="95" spans="1:6" x14ac:dyDescent="0.25">
      <c r="A95" s="2" t="str">
        <f>"3908657"</f>
        <v>3908657</v>
      </c>
      <c r="B95" s="2" t="s">
        <v>1118</v>
      </c>
      <c r="C95" s="2">
        <v>5.24</v>
      </c>
      <c r="D95" s="2">
        <v>354434</v>
      </c>
      <c r="E95" s="3">
        <v>44260.462962962964</v>
      </c>
      <c r="F95" s="67">
        <v>3407</v>
      </c>
    </row>
    <row r="96" spans="1:6" x14ac:dyDescent="0.25">
      <c r="A96" s="2" t="str">
        <f>"3908639"</f>
        <v>3908639</v>
      </c>
      <c r="B96" s="2" t="s">
        <v>603</v>
      </c>
      <c r="C96" s="2">
        <v>3.88</v>
      </c>
      <c r="D96" s="2">
        <v>355633</v>
      </c>
      <c r="E96" s="3">
        <v>44260.529409722221</v>
      </c>
      <c r="F96" s="67">
        <v>3408</v>
      </c>
    </row>
    <row r="97" spans="1:6" x14ac:dyDescent="0.25">
      <c r="A97" s="2" t="str">
        <f>"3909086"</f>
        <v>3909086</v>
      </c>
      <c r="B97" s="2" t="s">
        <v>3748</v>
      </c>
      <c r="C97" s="2">
        <v>3.04</v>
      </c>
      <c r="D97" s="2">
        <v>354193</v>
      </c>
      <c r="E97" s="3">
        <v>44260.530763888892</v>
      </c>
      <c r="F97" s="67">
        <v>3409</v>
      </c>
    </row>
    <row r="98" spans="1:6" x14ac:dyDescent="0.25">
      <c r="A98" s="2" t="str">
        <f>"3903516"</f>
        <v>3903516</v>
      </c>
      <c r="B98" s="2" t="s">
        <v>3783</v>
      </c>
      <c r="C98" s="2">
        <v>6.74</v>
      </c>
      <c r="D98" s="2">
        <v>354299</v>
      </c>
      <c r="E98" s="3">
        <v>44260.675393518519</v>
      </c>
      <c r="F98" s="67">
        <v>3410</v>
      </c>
    </row>
    <row r="99" spans="1:6" x14ac:dyDescent="0.25">
      <c r="A99" s="2"/>
      <c r="B99" s="67">
        <v>5</v>
      </c>
      <c r="C99" s="67">
        <f>SUM(C91:C98)</f>
        <v>62.600000000000009</v>
      </c>
      <c r="D99" s="2"/>
      <c r="E99" s="3"/>
      <c r="F99" s="67"/>
    </row>
    <row r="100" spans="1:6" x14ac:dyDescent="0.25">
      <c r="A100" s="2"/>
      <c r="B100" s="2"/>
      <c r="C100" s="2"/>
      <c r="D100" s="2"/>
      <c r="E100" s="3"/>
      <c r="F100" s="67"/>
    </row>
    <row r="101" spans="1:6" x14ac:dyDescent="0.25">
      <c r="A101" s="2" t="str">
        <f>"3945114"</f>
        <v>3945114</v>
      </c>
      <c r="B101" s="2" t="s">
        <v>617</v>
      </c>
      <c r="C101" s="2">
        <v>16.760000000000002</v>
      </c>
      <c r="D101" s="2">
        <v>353461</v>
      </c>
      <c r="E101" s="3">
        <v>44263.437152777777</v>
      </c>
      <c r="F101" s="67">
        <v>3470</v>
      </c>
    </row>
    <row r="102" spans="1:6" x14ac:dyDescent="0.25">
      <c r="A102" s="2" t="str">
        <f>"3907990"</f>
        <v>3907990</v>
      </c>
      <c r="B102" s="2" t="s">
        <v>6075</v>
      </c>
      <c r="C102" s="2">
        <v>5.42</v>
      </c>
      <c r="D102" s="2">
        <v>354254</v>
      </c>
      <c r="E102" s="3">
        <v>44263.437939814816</v>
      </c>
      <c r="F102" s="67">
        <v>3480</v>
      </c>
    </row>
    <row r="103" spans="1:6" x14ac:dyDescent="0.25">
      <c r="A103" s="2" t="str">
        <f>"3903744"</f>
        <v>3903744</v>
      </c>
      <c r="B103" s="2" t="s">
        <v>6076</v>
      </c>
      <c r="C103" s="2">
        <v>15.64</v>
      </c>
      <c r="D103" s="2">
        <v>353525</v>
      </c>
      <c r="E103" s="3">
        <v>44263.704988425925</v>
      </c>
      <c r="F103" s="67">
        <v>3471</v>
      </c>
    </row>
    <row r="104" spans="1:6" x14ac:dyDescent="0.25">
      <c r="A104" s="2" t="str">
        <f>"3903121"</f>
        <v>3903121</v>
      </c>
      <c r="B104" s="2" t="s">
        <v>6077</v>
      </c>
      <c r="C104" s="2">
        <v>3.36</v>
      </c>
      <c r="D104" s="2">
        <v>353695</v>
      </c>
      <c r="E104" s="3">
        <v>44263.44326388889</v>
      </c>
      <c r="F104" s="67">
        <v>3472</v>
      </c>
    </row>
    <row r="105" spans="1:6" x14ac:dyDescent="0.25">
      <c r="A105" s="2" t="str">
        <f>"3907156"</f>
        <v>3907156</v>
      </c>
      <c r="B105" s="2" t="s">
        <v>1111</v>
      </c>
      <c r="C105" s="2">
        <v>6.94</v>
      </c>
      <c r="D105" s="2">
        <v>353615</v>
      </c>
      <c r="E105" s="3">
        <v>44263.552187499998</v>
      </c>
      <c r="F105" s="67">
        <v>3473</v>
      </c>
    </row>
    <row r="106" spans="1:6" x14ac:dyDescent="0.25">
      <c r="A106" s="2" t="str">
        <f>"3930275"</f>
        <v>3930275</v>
      </c>
      <c r="B106" s="2" t="s">
        <v>6078</v>
      </c>
      <c r="C106" s="2">
        <v>5.05</v>
      </c>
      <c r="D106" s="2">
        <v>351970</v>
      </c>
      <c r="E106" s="3">
        <v>44263.555868055555</v>
      </c>
      <c r="F106" s="67">
        <v>3481</v>
      </c>
    </row>
    <row r="107" spans="1:6" x14ac:dyDescent="0.25">
      <c r="A107" s="2" t="str">
        <f>"3908571"</f>
        <v>3908571</v>
      </c>
      <c r="B107" s="2" t="s">
        <v>6079</v>
      </c>
      <c r="C107" s="2">
        <v>1.05</v>
      </c>
      <c r="D107" s="2">
        <v>355271</v>
      </c>
      <c r="E107" s="3">
        <v>44263.573263888888</v>
      </c>
      <c r="F107" s="67">
        <v>3474</v>
      </c>
    </row>
    <row r="108" spans="1:6" x14ac:dyDescent="0.25">
      <c r="A108" s="2" t="str">
        <f>"3945048"</f>
        <v>3945048</v>
      </c>
      <c r="B108" s="2" t="s">
        <v>3757</v>
      </c>
      <c r="C108" s="2">
        <v>8.3800000000000008</v>
      </c>
      <c r="D108" s="2">
        <v>353430</v>
      </c>
      <c r="E108" s="3">
        <v>44263.586458333331</v>
      </c>
      <c r="F108" s="67">
        <v>3475</v>
      </c>
    </row>
    <row r="109" spans="1:6" x14ac:dyDescent="0.25">
      <c r="A109" s="2" t="str">
        <f>"3909033"</f>
        <v>3909033</v>
      </c>
      <c r="B109" s="2" t="s">
        <v>6080</v>
      </c>
      <c r="C109" s="2">
        <v>10.69</v>
      </c>
      <c r="D109" s="2">
        <v>354304</v>
      </c>
      <c r="E109" s="3">
        <v>44263.678912037038</v>
      </c>
      <c r="F109" s="67">
        <v>3476</v>
      </c>
    </row>
    <row r="110" spans="1:6" x14ac:dyDescent="0.25">
      <c r="A110" s="2" t="str">
        <f>"3908230"</f>
        <v>3908230</v>
      </c>
      <c r="B110" s="2" t="s">
        <v>1555</v>
      </c>
      <c r="C110" s="2">
        <v>1.75</v>
      </c>
      <c r="D110" s="2">
        <v>355738</v>
      </c>
      <c r="E110" s="3">
        <v>44263.800567129627</v>
      </c>
      <c r="F110" s="67">
        <v>3477</v>
      </c>
    </row>
    <row r="111" spans="1:6" x14ac:dyDescent="0.25">
      <c r="A111" s="2" t="str">
        <f>"3940102"</f>
        <v>3940102</v>
      </c>
      <c r="B111" s="2" t="s">
        <v>1071</v>
      </c>
      <c r="C111" s="2">
        <v>8.3800000000000008</v>
      </c>
      <c r="D111" s="2">
        <v>353389</v>
      </c>
      <c r="E111" s="3">
        <v>44263.801689814813</v>
      </c>
      <c r="F111" s="67">
        <v>3478</v>
      </c>
    </row>
    <row r="112" spans="1:6" x14ac:dyDescent="0.25">
      <c r="A112" s="2" t="str">
        <f>"3907169"</f>
        <v>3907169</v>
      </c>
      <c r="B112" s="2" t="s">
        <v>1124</v>
      </c>
      <c r="C112" s="2">
        <v>15.29</v>
      </c>
      <c r="D112" s="2">
        <v>355775</v>
      </c>
      <c r="E112" s="3">
        <v>44263.85428240741</v>
      </c>
      <c r="F112" s="67">
        <v>3479</v>
      </c>
    </row>
    <row r="113" spans="1:6" x14ac:dyDescent="0.25">
      <c r="A113" s="2" t="str">
        <f>"3900431"</f>
        <v>3900431</v>
      </c>
      <c r="B113" s="2" t="s">
        <v>6081</v>
      </c>
      <c r="C113" s="2">
        <v>6.18</v>
      </c>
      <c r="D113" s="2">
        <v>354563</v>
      </c>
      <c r="E113" s="3">
        <v>44263.859444444446</v>
      </c>
      <c r="F113" s="67">
        <v>3482</v>
      </c>
    </row>
    <row r="114" spans="1:6" x14ac:dyDescent="0.25">
      <c r="A114" s="2"/>
      <c r="B114" s="67">
        <v>6</v>
      </c>
      <c r="C114" s="67">
        <f>SUM(C101:C113)</f>
        <v>104.88999999999999</v>
      </c>
      <c r="D114" s="2"/>
      <c r="E114" s="3"/>
      <c r="F114" s="67"/>
    </row>
    <row r="115" spans="1:6" x14ac:dyDescent="0.25">
      <c r="A115" s="2"/>
      <c r="B115" s="2"/>
      <c r="C115" s="2"/>
      <c r="D115" s="2"/>
      <c r="E115" s="3"/>
      <c r="F115" s="67"/>
    </row>
    <row r="116" spans="1:6" x14ac:dyDescent="0.25">
      <c r="A116" s="2" t="str">
        <f>"3945455"</f>
        <v>3945455</v>
      </c>
      <c r="B116" s="2" t="s">
        <v>1117</v>
      </c>
      <c r="C116" s="2">
        <v>8.3800000000000008</v>
      </c>
      <c r="D116" s="2">
        <v>353484</v>
      </c>
      <c r="E116" s="3">
        <v>44264.463564814818</v>
      </c>
      <c r="F116" s="67">
        <v>3582</v>
      </c>
    </row>
    <row r="117" spans="1:6" x14ac:dyDescent="0.25">
      <c r="A117" s="2" t="str">
        <f>"3930042"</f>
        <v>3930042</v>
      </c>
      <c r="B117" s="2" t="s">
        <v>610</v>
      </c>
      <c r="C117" s="2">
        <v>6.94</v>
      </c>
      <c r="D117" s="2">
        <v>355499</v>
      </c>
      <c r="E117" s="3">
        <v>44264.552025462966</v>
      </c>
      <c r="F117" s="67">
        <v>3583</v>
      </c>
    </row>
    <row r="118" spans="1:6" x14ac:dyDescent="0.25">
      <c r="A118" s="2" t="str">
        <f>"3901461"</f>
        <v>3901461</v>
      </c>
      <c r="B118" s="2" t="s">
        <v>612</v>
      </c>
      <c r="C118" s="2">
        <v>30.6</v>
      </c>
      <c r="D118" s="2">
        <v>355400</v>
      </c>
      <c r="E118" s="3">
        <v>44264.565034722225</v>
      </c>
      <c r="F118" s="67">
        <v>3584</v>
      </c>
    </row>
    <row r="119" spans="1:6" x14ac:dyDescent="0.25">
      <c r="A119" s="2" t="str">
        <f>"23923029"</f>
        <v>23923029</v>
      </c>
      <c r="B119" s="2" t="s">
        <v>611</v>
      </c>
      <c r="C119" s="2">
        <v>7.84</v>
      </c>
      <c r="D119" s="2">
        <v>3827</v>
      </c>
      <c r="E119" s="3">
        <v>44264.571539351855</v>
      </c>
      <c r="F119" s="67">
        <v>3585</v>
      </c>
    </row>
    <row r="120" spans="1:6" x14ac:dyDescent="0.25">
      <c r="A120" s="2" t="str">
        <f>"3908019"</f>
        <v>3908019</v>
      </c>
      <c r="B120" s="2" t="s">
        <v>1084</v>
      </c>
      <c r="C120" s="2">
        <v>4.62</v>
      </c>
      <c r="D120" s="2">
        <v>354287</v>
      </c>
      <c r="E120" s="3">
        <v>44264.691921296297</v>
      </c>
      <c r="F120" s="67">
        <v>3586</v>
      </c>
    </row>
    <row r="121" spans="1:6" x14ac:dyDescent="0.25">
      <c r="A121" s="2"/>
      <c r="B121" s="67">
        <v>7</v>
      </c>
      <c r="C121" s="67">
        <f>SUM(C116:C120)</f>
        <v>58.38</v>
      </c>
      <c r="D121" s="2"/>
      <c r="E121" s="3"/>
      <c r="F121" s="67"/>
    </row>
    <row r="122" spans="1:6" x14ac:dyDescent="0.25">
      <c r="A122" s="2"/>
      <c r="B122" s="2"/>
      <c r="C122" s="2"/>
      <c r="D122" s="2"/>
      <c r="E122" s="3"/>
      <c r="F122" s="67"/>
    </row>
    <row r="123" spans="1:6" x14ac:dyDescent="0.25">
      <c r="A123" s="2" t="str">
        <f>"3908130"</f>
        <v>3908130</v>
      </c>
      <c r="B123" s="2" t="s">
        <v>3560</v>
      </c>
      <c r="C123" s="2">
        <v>4.0999999999999996</v>
      </c>
      <c r="D123" s="2">
        <v>354989</v>
      </c>
      <c r="E123" s="3">
        <v>44265.454293981478</v>
      </c>
      <c r="F123" s="67">
        <v>3629</v>
      </c>
    </row>
    <row r="124" spans="1:6" x14ac:dyDescent="0.25">
      <c r="A124" s="2" t="str">
        <f>"3907525"</f>
        <v>3907525</v>
      </c>
      <c r="B124" s="2" t="s">
        <v>3775</v>
      </c>
      <c r="C124" s="2">
        <v>6.42</v>
      </c>
      <c r="D124" s="2">
        <v>355478</v>
      </c>
      <c r="E124" s="3">
        <v>44265.494872685187</v>
      </c>
      <c r="F124" s="67">
        <v>3630</v>
      </c>
    </row>
    <row r="125" spans="1:6" x14ac:dyDescent="0.25">
      <c r="A125" s="2" t="str">
        <f>"3907544"</f>
        <v>3907544</v>
      </c>
      <c r="B125" s="2" t="s">
        <v>3775</v>
      </c>
      <c r="C125" s="2">
        <v>3.88</v>
      </c>
      <c r="D125" s="2">
        <v>355477</v>
      </c>
      <c r="E125" s="3">
        <v>44265.496377314812</v>
      </c>
      <c r="F125" s="67">
        <v>3631</v>
      </c>
    </row>
    <row r="126" spans="1:6" x14ac:dyDescent="0.25">
      <c r="A126" s="2" t="str">
        <f>"3902164"</f>
        <v>3902164</v>
      </c>
      <c r="B126" s="2" t="s">
        <v>1081</v>
      </c>
      <c r="C126" s="2">
        <v>4.08</v>
      </c>
      <c r="D126" s="2">
        <v>354401</v>
      </c>
      <c r="E126" s="3">
        <v>44265.509212962963</v>
      </c>
      <c r="F126" s="67">
        <v>3632</v>
      </c>
    </row>
    <row r="127" spans="1:6" x14ac:dyDescent="0.25">
      <c r="A127" s="2" t="str">
        <f>"3909922"</f>
        <v>3909922</v>
      </c>
      <c r="B127" s="2" t="s">
        <v>1080</v>
      </c>
      <c r="C127" s="2">
        <v>10.89</v>
      </c>
      <c r="D127" s="2">
        <v>355481</v>
      </c>
      <c r="E127" s="3">
        <v>44265.544409722221</v>
      </c>
      <c r="F127" s="67">
        <v>3633</v>
      </c>
    </row>
    <row r="128" spans="1:6" x14ac:dyDescent="0.25">
      <c r="A128" s="2" t="str">
        <f>"3901121"</f>
        <v>3901121</v>
      </c>
      <c r="B128" s="2" t="s">
        <v>605</v>
      </c>
      <c r="C128" s="2">
        <v>2.34</v>
      </c>
      <c r="D128" s="2">
        <v>353986</v>
      </c>
      <c r="E128" s="3">
        <v>44265.619652777779</v>
      </c>
      <c r="F128" s="67">
        <v>3634</v>
      </c>
    </row>
    <row r="129" spans="1:6" x14ac:dyDescent="0.25">
      <c r="A129" s="2" t="str">
        <f>"3906658"</f>
        <v>3906658</v>
      </c>
      <c r="B129" s="2" t="s">
        <v>604</v>
      </c>
      <c r="C129" s="2">
        <v>25.7</v>
      </c>
      <c r="D129" s="2">
        <v>355534</v>
      </c>
      <c r="E129" s="3">
        <v>44265.620648148149</v>
      </c>
      <c r="F129" s="67">
        <v>3635</v>
      </c>
    </row>
    <row r="130" spans="1:6" x14ac:dyDescent="0.25">
      <c r="A130" s="2" t="str">
        <f>"3907892"</f>
        <v>3907892</v>
      </c>
      <c r="B130" s="2" t="s">
        <v>1075</v>
      </c>
      <c r="C130" s="2">
        <v>3.36</v>
      </c>
      <c r="D130" s="2">
        <v>354301</v>
      </c>
      <c r="E130" s="3">
        <v>44265.800185185188</v>
      </c>
      <c r="F130" s="67">
        <v>3636</v>
      </c>
    </row>
    <row r="131" spans="1:6" x14ac:dyDescent="0.25">
      <c r="A131" s="2"/>
      <c r="B131" s="67">
        <v>8</v>
      </c>
      <c r="C131" s="67">
        <f>SUM(C123:C130)</f>
        <v>60.769999999999996</v>
      </c>
      <c r="D131" s="2"/>
      <c r="E131" s="3"/>
      <c r="F131" s="67"/>
    </row>
    <row r="132" spans="1:6" x14ac:dyDescent="0.25">
      <c r="A132" s="2"/>
      <c r="B132" s="2"/>
      <c r="C132" s="2"/>
      <c r="D132" s="2"/>
      <c r="E132" s="3"/>
      <c r="F132" s="67"/>
    </row>
    <row r="133" spans="1:6" x14ac:dyDescent="0.25">
      <c r="A133" s="2" t="str">
        <f>"3906725"</f>
        <v>3906725</v>
      </c>
      <c r="B133" s="2" t="s">
        <v>6082</v>
      </c>
      <c r="C133" s="2">
        <v>5.7</v>
      </c>
      <c r="D133" s="2">
        <v>350807</v>
      </c>
      <c r="E133" s="3">
        <v>44266.424398148149</v>
      </c>
      <c r="F133" s="67">
        <v>3668</v>
      </c>
    </row>
    <row r="134" spans="1:6" x14ac:dyDescent="0.25">
      <c r="A134" s="2" t="str">
        <f>"3909055"</f>
        <v>3909055</v>
      </c>
      <c r="B134" s="2" t="s">
        <v>6083</v>
      </c>
      <c r="C134" s="2">
        <v>4.07</v>
      </c>
      <c r="D134" s="2">
        <v>354190</v>
      </c>
      <c r="E134" s="3">
        <v>44266.524444444447</v>
      </c>
      <c r="F134" s="67">
        <v>3663</v>
      </c>
    </row>
    <row r="135" spans="1:6" x14ac:dyDescent="0.25">
      <c r="A135" s="2" t="str">
        <f>"3930029"</f>
        <v>3930029</v>
      </c>
      <c r="B135" s="2" t="s">
        <v>1585</v>
      </c>
      <c r="C135" s="2">
        <v>3.51</v>
      </c>
      <c r="D135" s="2">
        <v>353902</v>
      </c>
      <c r="E135" s="3">
        <v>44266.582094907404</v>
      </c>
      <c r="F135" s="67">
        <v>3664</v>
      </c>
    </row>
    <row r="136" spans="1:6" x14ac:dyDescent="0.25">
      <c r="A136" s="2" t="str">
        <f>"3930028"</f>
        <v>3930028</v>
      </c>
      <c r="B136" s="2" t="s">
        <v>1585</v>
      </c>
      <c r="C136" s="2">
        <v>11.41</v>
      </c>
      <c r="D136" s="2">
        <v>353901</v>
      </c>
      <c r="E136" s="3">
        <v>44266.589641203704</v>
      </c>
      <c r="F136" s="67">
        <v>3665</v>
      </c>
    </row>
    <row r="137" spans="1:6" x14ac:dyDescent="0.25">
      <c r="A137" s="2" t="str">
        <f>"3903548"</f>
        <v>3903548</v>
      </c>
      <c r="B137" s="2" t="s">
        <v>536</v>
      </c>
      <c r="C137" s="2">
        <v>5.92</v>
      </c>
      <c r="D137" s="2">
        <v>354112</v>
      </c>
      <c r="E137" s="3">
        <v>44266.639814814815</v>
      </c>
      <c r="F137" s="67">
        <v>3666</v>
      </c>
    </row>
    <row r="138" spans="1:6" x14ac:dyDescent="0.25">
      <c r="A138" s="2" t="str">
        <f>"3930391"</f>
        <v>3930391</v>
      </c>
      <c r="B138" s="2" t="s">
        <v>1090</v>
      </c>
      <c r="C138" s="2">
        <v>1.05</v>
      </c>
      <c r="D138" s="2">
        <v>354327</v>
      </c>
      <c r="E138" s="3">
        <v>44266.714641203704</v>
      </c>
      <c r="F138" s="67">
        <v>3667</v>
      </c>
    </row>
    <row r="139" spans="1:6" x14ac:dyDescent="0.25">
      <c r="A139" s="2"/>
      <c r="B139" s="67">
        <v>9</v>
      </c>
      <c r="C139" s="67">
        <f>SUM(C133:C138)</f>
        <v>31.66</v>
      </c>
      <c r="D139" s="2"/>
      <c r="E139" s="3"/>
      <c r="F139" s="67"/>
    </row>
    <row r="140" spans="1:6" x14ac:dyDescent="0.25">
      <c r="A140" s="2"/>
      <c r="B140" s="2"/>
      <c r="C140" s="2"/>
      <c r="D140" s="2"/>
      <c r="E140" s="3"/>
      <c r="F140" s="67"/>
    </row>
    <row r="141" spans="1:6" x14ac:dyDescent="0.25">
      <c r="A141" s="2" t="str">
        <f>"3903217"</f>
        <v>3903217</v>
      </c>
      <c r="B141" s="2" t="s">
        <v>3732</v>
      </c>
      <c r="C141" s="2">
        <v>3.79</v>
      </c>
      <c r="D141" s="2">
        <v>353789</v>
      </c>
      <c r="E141" s="3">
        <v>44267.448368055557</v>
      </c>
      <c r="F141" s="67">
        <v>3727</v>
      </c>
    </row>
    <row r="142" spans="1:6" x14ac:dyDescent="0.25">
      <c r="A142" s="2" t="str">
        <f>"3902612"</f>
        <v>3902612</v>
      </c>
      <c r="B142" s="2" t="s">
        <v>3749</v>
      </c>
      <c r="C142" s="2">
        <v>1.68</v>
      </c>
      <c r="D142" s="2">
        <v>355067</v>
      </c>
      <c r="E142" s="3">
        <v>44267.508645833332</v>
      </c>
      <c r="F142" s="67">
        <v>3728</v>
      </c>
    </row>
    <row r="143" spans="1:6" x14ac:dyDescent="0.25">
      <c r="A143" s="2" t="str">
        <f>"3900329"</f>
        <v>3900329</v>
      </c>
      <c r="B143" s="2" t="s">
        <v>1087</v>
      </c>
      <c r="C143" s="2">
        <v>1.93</v>
      </c>
      <c r="D143" s="2">
        <v>354535</v>
      </c>
      <c r="E143" s="3">
        <v>44267.566134259258</v>
      </c>
      <c r="F143" s="67">
        <v>3729</v>
      </c>
    </row>
    <row r="144" spans="1:6" x14ac:dyDescent="0.25">
      <c r="A144" s="2" t="str">
        <f>"3900343"</f>
        <v>3900343</v>
      </c>
      <c r="B144" s="2" t="s">
        <v>3767</v>
      </c>
      <c r="C144" s="2">
        <v>5.33</v>
      </c>
      <c r="D144" s="2">
        <v>355657</v>
      </c>
      <c r="E144" s="3">
        <v>44267.826840277776</v>
      </c>
      <c r="F144" s="67">
        <v>3730</v>
      </c>
    </row>
    <row r="145" spans="1:6" x14ac:dyDescent="0.25">
      <c r="A145" s="2"/>
      <c r="B145" s="67">
        <v>10</v>
      </c>
      <c r="C145" s="67">
        <f>SUM(C141:C144)</f>
        <v>12.73</v>
      </c>
      <c r="D145" s="2"/>
      <c r="E145" s="3"/>
      <c r="F145" s="67"/>
    </row>
    <row r="146" spans="1:6" x14ac:dyDescent="0.25">
      <c r="A146" s="2"/>
      <c r="B146" s="2"/>
      <c r="C146" s="2"/>
      <c r="D146" s="2"/>
      <c r="E146" s="3"/>
      <c r="F146" s="67"/>
    </row>
    <row r="147" spans="1:6" x14ac:dyDescent="0.25">
      <c r="A147" s="2" t="str">
        <f>"3960274"</f>
        <v>3960274</v>
      </c>
      <c r="B147" s="2" t="s">
        <v>543</v>
      </c>
      <c r="C147" s="2">
        <v>5.34</v>
      </c>
      <c r="D147" s="2">
        <v>353400</v>
      </c>
      <c r="E147" s="3">
        <v>44270.513379629629</v>
      </c>
      <c r="F147" s="67" t="s">
        <v>6084</v>
      </c>
    </row>
    <row r="148" spans="1:6" x14ac:dyDescent="0.25">
      <c r="A148" s="2" t="str">
        <f>"3900328"</f>
        <v>3900328</v>
      </c>
      <c r="B148" s="2" t="s">
        <v>596</v>
      </c>
      <c r="C148" s="2">
        <v>3.71</v>
      </c>
      <c r="D148" s="2">
        <v>354534</v>
      </c>
      <c r="E148" s="3">
        <v>44270.606689814813</v>
      </c>
      <c r="F148" s="67">
        <v>3791</v>
      </c>
    </row>
    <row r="149" spans="1:6" x14ac:dyDescent="0.25">
      <c r="A149" s="2" t="str">
        <f>"3902009"</f>
        <v>3902009</v>
      </c>
      <c r="B149" s="2" t="s">
        <v>598</v>
      </c>
      <c r="C149" s="2">
        <v>6.76</v>
      </c>
      <c r="D149" s="2">
        <v>355516</v>
      </c>
      <c r="E149" s="3">
        <v>44270.388784722221</v>
      </c>
      <c r="F149" s="67">
        <v>3792</v>
      </c>
    </row>
    <row r="150" spans="1:6" x14ac:dyDescent="0.25">
      <c r="A150" s="2" t="str">
        <f>"3906747"</f>
        <v>3906747</v>
      </c>
      <c r="B150" s="2" t="s">
        <v>6085</v>
      </c>
      <c r="C150" s="2">
        <v>7.45</v>
      </c>
      <c r="D150" s="2">
        <v>350818</v>
      </c>
      <c r="E150" s="3">
        <v>44270.406909722224</v>
      </c>
      <c r="F150" s="67">
        <v>3798</v>
      </c>
    </row>
    <row r="151" spans="1:6" x14ac:dyDescent="0.25">
      <c r="A151" s="2" t="str">
        <f>"3960373"</f>
        <v>3960373</v>
      </c>
      <c r="B151" s="2" t="s">
        <v>616</v>
      </c>
      <c r="C151" s="2">
        <v>8.3800000000000008</v>
      </c>
      <c r="D151" s="2">
        <v>353474</v>
      </c>
      <c r="E151" s="3">
        <v>44270.517835648148</v>
      </c>
      <c r="F151" s="67">
        <v>3793</v>
      </c>
    </row>
    <row r="152" spans="1:6" x14ac:dyDescent="0.25">
      <c r="A152" s="2" t="str">
        <f>"3909959"</f>
        <v>3909959</v>
      </c>
      <c r="B152" s="2" t="s">
        <v>3791</v>
      </c>
      <c r="C152" s="2">
        <v>1.95</v>
      </c>
      <c r="D152" s="2">
        <v>353820</v>
      </c>
      <c r="E152" s="3">
        <v>44270.599421296298</v>
      </c>
      <c r="F152" s="67">
        <v>3794</v>
      </c>
    </row>
    <row r="153" spans="1:6" x14ac:dyDescent="0.25">
      <c r="A153" s="2" t="str">
        <f>"3909808"</f>
        <v>3909808</v>
      </c>
      <c r="B153" s="2" t="s">
        <v>3781</v>
      </c>
      <c r="C153" s="2">
        <v>1.9</v>
      </c>
      <c r="D153" s="2">
        <v>354443</v>
      </c>
      <c r="E153" s="3">
        <v>44270.639120370368</v>
      </c>
      <c r="F153" s="67">
        <v>3795</v>
      </c>
    </row>
    <row r="154" spans="1:6" x14ac:dyDescent="0.25">
      <c r="A154" s="2" t="str">
        <f>"3906904"</f>
        <v>3906904</v>
      </c>
      <c r="B154" s="2" t="s">
        <v>6086</v>
      </c>
      <c r="C154" s="2">
        <v>3.36</v>
      </c>
      <c r="D154" s="2">
        <v>354871</v>
      </c>
      <c r="E154" s="3">
        <v>44270.677615740744</v>
      </c>
      <c r="F154" s="67">
        <v>3796</v>
      </c>
    </row>
    <row r="155" spans="1:6" x14ac:dyDescent="0.25">
      <c r="A155" s="2" t="str">
        <f>"3907965"</f>
        <v>3907965</v>
      </c>
      <c r="B155" s="2" t="s">
        <v>1125</v>
      </c>
      <c r="C155" s="2">
        <v>9.6999999999999993</v>
      </c>
      <c r="D155" s="2">
        <v>354968</v>
      </c>
      <c r="E155" s="3">
        <v>44270.688668981478</v>
      </c>
      <c r="F155" s="67">
        <v>3797</v>
      </c>
    </row>
    <row r="156" spans="1:6" x14ac:dyDescent="0.25">
      <c r="A156" s="2"/>
      <c r="B156" s="67">
        <v>11</v>
      </c>
      <c r="C156" s="67">
        <f>SUM(C147:C155)</f>
        <v>48.55</v>
      </c>
      <c r="D156" s="2"/>
      <c r="E156" s="3"/>
      <c r="F156" s="67"/>
    </row>
    <row r="157" spans="1:6" x14ac:dyDescent="0.25">
      <c r="A157" s="2"/>
      <c r="B157" s="2"/>
      <c r="C157" s="2"/>
      <c r="D157" s="2"/>
      <c r="E157" s="3"/>
      <c r="F157" s="67"/>
    </row>
    <row r="158" spans="1:6" x14ac:dyDescent="0.25">
      <c r="A158" s="2" t="str">
        <f>"3907622"</f>
        <v>3907622</v>
      </c>
      <c r="B158" s="2" t="s">
        <v>597</v>
      </c>
      <c r="C158" s="2">
        <v>111</v>
      </c>
      <c r="D158" s="2">
        <v>355722</v>
      </c>
      <c r="E158" s="3">
        <v>44271.474791666667</v>
      </c>
      <c r="F158" s="67">
        <v>3847</v>
      </c>
    </row>
    <row r="159" spans="1:6" x14ac:dyDescent="0.25">
      <c r="A159" s="2" t="str">
        <f>"3960357"</f>
        <v>3960357</v>
      </c>
      <c r="B159" s="2" t="s">
        <v>1076</v>
      </c>
      <c r="C159" s="2">
        <v>8.3800000000000008</v>
      </c>
      <c r="D159" s="2">
        <v>353499</v>
      </c>
      <c r="E159" s="3">
        <v>44271.48196759259</v>
      </c>
      <c r="F159" s="67">
        <v>3848</v>
      </c>
    </row>
    <row r="160" spans="1:6" x14ac:dyDescent="0.25">
      <c r="A160" s="2"/>
      <c r="B160" s="67">
        <v>12</v>
      </c>
      <c r="C160" s="67">
        <f>SUM(C158:C159)</f>
        <v>119.38</v>
      </c>
      <c r="D160" s="2"/>
      <c r="E160" s="3"/>
      <c r="F160" s="67"/>
    </row>
    <row r="161" spans="1:6" x14ac:dyDescent="0.25">
      <c r="A161" s="2"/>
      <c r="B161" s="2"/>
      <c r="C161" s="2"/>
      <c r="D161" s="2"/>
      <c r="E161" s="3"/>
      <c r="F161" s="67"/>
    </row>
    <row r="162" spans="1:6" x14ac:dyDescent="0.25">
      <c r="A162" s="2" t="s">
        <v>6087</v>
      </c>
      <c r="B162" s="2" t="s">
        <v>629</v>
      </c>
      <c r="C162" s="2">
        <v>1.78</v>
      </c>
      <c r="D162" s="2">
        <v>354002</v>
      </c>
      <c r="E162" s="3">
        <v>44272.495995370373</v>
      </c>
      <c r="F162" s="67">
        <v>3871</v>
      </c>
    </row>
    <row r="163" spans="1:6" x14ac:dyDescent="0.25">
      <c r="A163" s="2" t="s">
        <v>6088</v>
      </c>
      <c r="B163" s="2" t="s">
        <v>6089</v>
      </c>
      <c r="C163" s="2">
        <v>5.13</v>
      </c>
      <c r="D163" s="2">
        <v>351955</v>
      </c>
      <c r="E163" s="3">
        <v>44272.528055555558</v>
      </c>
      <c r="F163" s="67">
        <v>3875</v>
      </c>
    </row>
    <row r="164" spans="1:6" x14ac:dyDescent="0.25">
      <c r="A164" s="2" t="s">
        <v>6090</v>
      </c>
      <c r="B164" s="2" t="s">
        <v>1107</v>
      </c>
      <c r="C164" s="2">
        <v>7.04</v>
      </c>
      <c r="D164" s="2">
        <v>355747</v>
      </c>
      <c r="E164" s="3">
        <v>44272.54546296296</v>
      </c>
      <c r="F164" s="67">
        <v>3872</v>
      </c>
    </row>
    <row r="165" spans="1:6" x14ac:dyDescent="0.25">
      <c r="A165" s="2" t="s">
        <v>6091</v>
      </c>
      <c r="B165" s="2" t="s">
        <v>3744</v>
      </c>
      <c r="C165" s="2">
        <v>9.2799999999999994</v>
      </c>
      <c r="D165" s="2">
        <v>353668</v>
      </c>
      <c r="E165" s="3">
        <v>44272.570428240739</v>
      </c>
      <c r="F165" s="67">
        <v>3873</v>
      </c>
    </row>
    <row r="166" spans="1:6" x14ac:dyDescent="0.25">
      <c r="A166" s="2" t="s">
        <v>6092</v>
      </c>
      <c r="B166" s="2" t="s">
        <v>1104</v>
      </c>
      <c r="C166" s="2">
        <v>3.68</v>
      </c>
      <c r="D166" s="2">
        <v>355739</v>
      </c>
      <c r="E166" s="3">
        <v>44272.622557870367</v>
      </c>
      <c r="F166" s="67">
        <v>3874</v>
      </c>
    </row>
    <row r="167" spans="1:6" x14ac:dyDescent="0.25">
      <c r="A167" s="2"/>
      <c r="B167" s="67">
        <v>13</v>
      </c>
      <c r="C167" s="67">
        <f>SUM(C162:C166)</f>
        <v>26.909999999999997</v>
      </c>
      <c r="D167" s="2"/>
      <c r="E167" s="3"/>
      <c r="F167" s="67"/>
    </row>
    <row r="168" spans="1:6" x14ac:dyDescent="0.25">
      <c r="A168" s="2"/>
      <c r="B168" s="2"/>
      <c r="C168" s="2"/>
      <c r="D168" s="2"/>
      <c r="E168" s="3"/>
      <c r="F168" s="67"/>
    </row>
    <row r="169" spans="1:6" x14ac:dyDescent="0.25">
      <c r="A169" s="2" t="s">
        <v>6093</v>
      </c>
      <c r="B169" s="2" t="s">
        <v>540</v>
      </c>
      <c r="C169" s="2">
        <v>4.83</v>
      </c>
      <c r="D169" s="2">
        <v>354952</v>
      </c>
      <c r="E169" s="3">
        <v>44273.517164351855</v>
      </c>
      <c r="F169" s="67">
        <v>3932</v>
      </c>
    </row>
    <row r="170" spans="1:6" x14ac:dyDescent="0.25">
      <c r="A170" s="2" t="s">
        <v>6094</v>
      </c>
      <c r="B170" s="2" t="s">
        <v>614</v>
      </c>
      <c r="C170" s="2">
        <v>4.1900000000000004</v>
      </c>
      <c r="D170" s="2">
        <v>353476</v>
      </c>
      <c r="E170" s="3">
        <v>44273.673634259256</v>
      </c>
      <c r="F170" s="67">
        <v>3933</v>
      </c>
    </row>
    <row r="171" spans="1:6" x14ac:dyDescent="0.25">
      <c r="A171" s="2" t="s">
        <v>6095</v>
      </c>
      <c r="B171" s="2" t="s">
        <v>1096</v>
      </c>
      <c r="C171" s="2">
        <v>8.3800000000000008</v>
      </c>
      <c r="D171" s="2">
        <v>353444</v>
      </c>
      <c r="E171" s="3">
        <v>44273.762060185189</v>
      </c>
      <c r="F171" s="67">
        <v>3934</v>
      </c>
    </row>
    <row r="172" spans="1:6" x14ac:dyDescent="0.25">
      <c r="A172" s="2" t="s">
        <v>6096</v>
      </c>
      <c r="B172" s="2" t="s">
        <v>1554</v>
      </c>
      <c r="C172" s="2">
        <v>4.1900000000000004</v>
      </c>
      <c r="D172" s="2">
        <v>353561</v>
      </c>
      <c r="E172" s="3">
        <v>44273.767222222225</v>
      </c>
      <c r="F172" s="67">
        <v>3935</v>
      </c>
    </row>
    <row r="173" spans="1:6" x14ac:dyDescent="0.25">
      <c r="A173" s="2"/>
      <c r="B173" s="67">
        <v>14</v>
      </c>
      <c r="C173" s="67">
        <f>SUM(C169:C172)</f>
        <v>21.59</v>
      </c>
      <c r="D173" s="2"/>
      <c r="E173" s="3"/>
      <c r="F173" s="67"/>
    </row>
    <row r="174" spans="1:6" x14ac:dyDescent="0.25">
      <c r="A174" s="2"/>
      <c r="B174" s="2"/>
      <c r="C174" s="2"/>
      <c r="D174" s="2"/>
      <c r="E174" s="3"/>
      <c r="F174" s="67"/>
    </row>
    <row r="175" spans="1:6" x14ac:dyDescent="0.25">
      <c r="A175" s="2" t="str">
        <f>"3906821"</f>
        <v>3906821</v>
      </c>
      <c r="B175" s="2" t="s">
        <v>619</v>
      </c>
      <c r="C175" s="2">
        <v>1.93</v>
      </c>
      <c r="D175" s="2">
        <v>354270</v>
      </c>
      <c r="E175" s="3">
        <v>44274.392685185187</v>
      </c>
      <c r="F175" s="67">
        <v>3968</v>
      </c>
    </row>
    <row r="176" spans="1:6" x14ac:dyDescent="0.25">
      <c r="A176" s="2" t="str">
        <f>"3904232"</f>
        <v>3904232</v>
      </c>
      <c r="B176" s="2" t="s">
        <v>1112</v>
      </c>
      <c r="C176" s="2">
        <v>15.3</v>
      </c>
      <c r="D176" s="2">
        <v>355406</v>
      </c>
      <c r="E176" s="3">
        <v>44274.463391203702</v>
      </c>
      <c r="F176" s="67">
        <v>3969</v>
      </c>
    </row>
    <row r="177" spans="1:6" x14ac:dyDescent="0.25">
      <c r="A177" s="2"/>
      <c r="B177" s="67">
        <v>15</v>
      </c>
      <c r="C177" s="67">
        <f>SUM(C175:C176)</f>
        <v>17.23</v>
      </c>
      <c r="D177" s="2"/>
      <c r="E177" s="3"/>
      <c r="F177" s="67"/>
    </row>
    <row r="178" spans="1:6" x14ac:dyDescent="0.25">
      <c r="A178" s="2"/>
      <c r="B178" s="2"/>
      <c r="C178" s="2"/>
      <c r="D178" s="2"/>
      <c r="E178" s="3"/>
      <c r="F178" s="67"/>
    </row>
    <row r="179" spans="1:6" x14ac:dyDescent="0.25">
      <c r="A179" s="2" t="str">
        <f>"3900257"</f>
        <v>3900257</v>
      </c>
      <c r="B179" s="2" t="s">
        <v>3746</v>
      </c>
      <c r="C179" s="2">
        <v>2.15</v>
      </c>
      <c r="D179" s="2">
        <v>354519</v>
      </c>
      <c r="E179" s="3">
        <v>44277.4378125</v>
      </c>
      <c r="F179" s="67">
        <v>4012</v>
      </c>
    </row>
    <row r="180" spans="1:6" x14ac:dyDescent="0.25">
      <c r="A180" s="2" t="str">
        <f>"3960369"</f>
        <v>3960369</v>
      </c>
      <c r="B180" s="2" t="s">
        <v>6097</v>
      </c>
      <c r="C180" s="2">
        <v>25.14</v>
      </c>
      <c r="D180" s="2">
        <v>353464</v>
      </c>
      <c r="E180" s="3">
        <v>44277.48133101852</v>
      </c>
      <c r="F180" s="67">
        <v>4015</v>
      </c>
    </row>
    <row r="181" spans="1:6" x14ac:dyDescent="0.25">
      <c r="A181" s="2" t="str">
        <f>"3960293"</f>
        <v>3960293</v>
      </c>
      <c r="B181" s="2" t="s">
        <v>3763</v>
      </c>
      <c r="C181" s="2">
        <v>8.8000000000000007</v>
      </c>
      <c r="D181" s="2">
        <v>353411</v>
      </c>
      <c r="E181" s="3">
        <v>44277.557847222219</v>
      </c>
      <c r="F181" s="67">
        <v>4013</v>
      </c>
    </row>
    <row r="182" spans="1:6" x14ac:dyDescent="0.25">
      <c r="A182" s="2" t="str">
        <f>"3908064"</f>
        <v>3908064</v>
      </c>
      <c r="B182" s="2" t="s">
        <v>6098</v>
      </c>
      <c r="C182" s="2">
        <v>2.79</v>
      </c>
      <c r="D182" s="2">
        <v>354385</v>
      </c>
      <c r="E182" s="3">
        <v>44277.403807870367</v>
      </c>
      <c r="F182" s="67">
        <v>4014</v>
      </c>
    </row>
    <row r="183" spans="1:6" x14ac:dyDescent="0.25">
      <c r="A183" s="2"/>
      <c r="B183" s="67">
        <v>16</v>
      </c>
      <c r="C183" s="67">
        <f>SUM(C179:C182)</f>
        <v>38.880000000000003</v>
      </c>
      <c r="D183" s="2"/>
      <c r="E183" s="3"/>
      <c r="F183" s="67"/>
    </row>
    <row r="184" spans="1:6" x14ac:dyDescent="0.25">
      <c r="A184" s="2"/>
      <c r="B184" s="2"/>
      <c r="C184" s="2"/>
      <c r="D184" s="2"/>
      <c r="E184" s="3"/>
      <c r="F184" s="67"/>
    </row>
    <row r="185" spans="1:6" x14ac:dyDescent="0.25">
      <c r="A185" s="2" t="str">
        <f>"3902131"</f>
        <v>3902131</v>
      </c>
      <c r="B185" s="2" t="s">
        <v>6099</v>
      </c>
      <c r="C185" s="2">
        <v>11.29</v>
      </c>
      <c r="D185" s="2">
        <v>356344</v>
      </c>
      <c r="E185" s="3">
        <v>44279.562245370369</v>
      </c>
      <c r="F185" s="67">
        <v>4058</v>
      </c>
    </row>
    <row r="186" spans="1:6" x14ac:dyDescent="0.25">
      <c r="A186" s="2" t="str">
        <f>"3930030"</f>
        <v>3930030</v>
      </c>
      <c r="B186" s="2" t="s">
        <v>1101</v>
      </c>
      <c r="C186" s="2">
        <v>2.6</v>
      </c>
      <c r="D186" s="2">
        <v>356322</v>
      </c>
      <c r="E186" s="3">
        <v>44279.691932870373</v>
      </c>
      <c r="F186" s="67">
        <v>4059</v>
      </c>
    </row>
    <row r="187" spans="1:6" x14ac:dyDescent="0.25">
      <c r="A187" s="2" t="str">
        <f>"3908224"</f>
        <v>3908224</v>
      </c>
      <c r="B187" s="2" t="s">
        <v>1094</v>
      </c>
      <c r="C187" s="2">
        <v>5.18</v>
      </c>
      <c r="D187" s="2">
        <v>357423</v>
      </c>
      <c r="E187" s="3">
        <v>44279.759050925924</v>
      </c>
      <c r="F187" s="67">
        <v>4060</v>
      </c>
    </row>
    <row r="188" spans="1:6" x14ac:dyDescent="0.25">
      <c r="A188" s="2" t="str">
        <f>"3945401"</f>
        <v>3945401</v>
      </c>
      <c r="B188" s="2" t="s">
        <v>623</v>
      </c>
      <c r="C188" s="2">
        <v>8.3800000000000008</v>
      </c>
      <c r="D188" s="2">
        <v>355906</v>
      </c>
      <c r="E188" s="3">
        <v>44279.854803240742</v>
      </c>
      <c r="F188" s="67">
        <v>4061</v>
      </c>
    </row>
    <row r="189" spans="1:6" x14ac:dyDescent="0.25">
      <c r="A189" s="2"/>
      <c r="B189" s="67">
        <v>17</v>
      </c>
      <c r="C189" s="67">
        <f>SUM(C185:C188)</f>
        <v>27.450000000000003</v>
      </c>
      <c r="D189" s="2"/>
      <c r="E189" s="3"/>
      <c r="F189" s="67"/>
    </row>
    <row r="190" spans="1:6" x14ac:dyDescent="0.25">
      <c r="A190" s="2"/>
      <c r="B190" s="2"/>
      <c r="C190" s="2"/>
      <c r="D190" s="2"/>
      <c r="E190" s="3"/>
      <c r="F190" s="67"/>
    </row>
    <row r="191" spans="1:6" x14ac:dyDescent="0.25">
      <c r="A191" s="2" t="s">
        <v>813</v>
      </c>
      <c r="B191" s="2" t="s">
        <v>6100</v>
      </c>
      <c r="C191" s="2">
        <v>17.899999999999999</v>
      </c>
      <c r="D191" s="2">
        <v>355845</v>
      </c>
      <c r="E191" s="3">
        <v>44280.370949074073</v>
      </c>
      <c r="F191" s="67">
        <v>4123</v>
      </c>
    </row>
    <row r="192" spans="1:6" x14ac:dyDescent="0.25">
      <c r="A192" s="2" t="s">
        <v>6101</v>
      </c>
      <c r="B192" s="2" t="s">
        <v>545</v>
      </c>
      <c r="C192" s="2">
        <v>16.760000000000002</v>
      </c>
      <c r="D192" s="2">
        <v>355955</v>
      </c>
      <c r="E192" s="3">
        <v>44280.400833333333</v>
      </c>
      <c r="F192" s="67">
        <v>4124</v>
      </c>
    </row>
    <row r="193" spans="1:6" x14ac:dyDescent="0.25">
      <c r="A193" s="2" t="s">
        <v>6102</v>
      </c>
      <c r="B193" s="2" t="s">
        <v>601</v>
      </c>
      <c r="C193" s="2">
        <v>1.94</v>
      </c>
      <c r="D193" s="2">
        <v>355635</v>
      </c>
      <c r="E193" s="3">
        <v>44280.404976851853</v>
      </c>
      <c r="F193" s="67">
        <v>4125</v>
      </c>
    </row>
    <row r="194" spans="1:6" x14ac:dyDescent="0.25">
      <c r="A194" s="2" t="s">
        <v>6103</v>
      </c>
      <c r="B194" s="2" t="s">
        <v>1109</v>
      </c>
      <c r="C194" s="2">
        <v>5.01</v>
      </c>
      <c r="D194" s="2">
        <v>355521</v>
      </c>
      <c r="E194" s="3">
        <v>44280.417685185188</v>
      </c>
      <c r="F194" s="67">
        <v>4126</v>
      </c>
    </row>
    <row r="195" spans="1:6" x14ac:dyDescent="0.25">
      <c r="A195" s="2" t="s">
        <v>6104</v>
      </c>
      <c r="B195" s="2" t="s">
        <v>3554</v>
      </c>
      <c r="C195" s="2">
        <v>9.24</v>
      </c>
      <c r="D195" s="2">
        <v>356463</v>
      </c>
      <c r="E195" s="3">
        <v>44280.423819444448</v>
      </c>
      <c r="F195" s="67">
        <v>4127</v>
      </c>
    </row>
    <row r="196" spans="1:6" x14ac:dyDescent="0.25">
      <c r="A196" s="2" t="s">
        <v>6105</v>
      </c>
      <c r="B196" s="2" t="s">
        <v>3779</v>
      </c>
      <c r="C196" s="2">
        <v>1.75</v>
      </c>
      <c r="D196" s="2">
        <v>356826</v>
      </c>
      <c r="E196" s="3">
        <v>44280.434328703705</v>
      </c>
      <c r="F196" s="67">
        <v>4128</v>
      </c>
    </row>
    <row r="197" spans="1:6" x14ac:dyDescent="0.25">
      <c r="A197" s="2" t="s">
        <v>4483</v>
      </c>
      <c r="B197" s="2" t="s">
        <v>6106</v>
      </c>
      <c r="C197" s="2">
        <v>4.1900000000000004</v>
      </c>
      <c r="D197" s="2">
        <v>355986</v>
      </c>
      <c r="E197" s="3">
        <v>44280.447025462963</v>
      </c>
      <c r="F197" s="67">
        <v>4129</v>
      </c>
    </row>
    <row r="198" spans="1:6" x14ac:dyDescent="0.25">
      <c r="A198" s="2" t="s">
        <v>6107</v>
      </c>
      <c r="B198" s="2" t="s">
        <v>1110</v>
      </c>
      <c r="C198" s="2">
        <v>1.68</v>
      </c>
      <c r="D198" s="2">
        <v>356319</v>
      </c>
      <c r="E198" s="3">
        <v>44280.47146990741</v>
      </c>
      <c r="F198" s="67">
        <v>4130</v>
      </c>
    </row>
    <row r="199" spans="1:6" x14ac:dyDescent="0.25">
      <c r="A199" s="2" t="s">
        <v>6108</v>
      </c>
      <c r="B199" s="2" t="s">
        <v>596</v>
      </c>
      <c r="C199" s="2">
        <v>1.68</v>
      </c>
      <c r="D199" s="2">
        <v>356939</v>
      </c>
      <c r="E199" s="3">
        <v>44280.570740740739</v>
      </c>
      <c r="F199" s="67">
        <v>4131</v>
      </c>
    </row>
    <row r="200" spans="1:6" x14ac:dyDescent="0.25">
      <c r="A200" s="2" t="s">
        <v>6109</v>
      </c>
      <c r="B200" s="2" t="s">
        <v>596</v>
      </c>
      <c r="C200" s="2">
        <v>6.15</v>
      </c>
      <c r="D200" s="2">
        <v>356938</v>
      </c>
      <c r="E200" s="3">
        <v>44280.571180555555</v>
      </c>
      <c r="F200" s="67">
        <v>4132</v>
      </c>
    </row>
    <row r="201" spans="1:6" x14ac:dyDescent="0.25">
      <c r="A201" s="2" t="s">
        <v>1170</v>
      </c>
      <c r="B201" s="2" t="s">
        <v>3556</v>
      </c>
      <c r="C201" s="2">
        <v>3.52</v>
      </c>
      <c r="D201" s="2">
        <v>357001</v>
      </c>
      <c r="E201" s="3">
        <v>44280.657210648147</v>
      </c>
      <c r="F201" s="67">
        <v>4133</v>
      </c>
    </row>
    <row r="202" spans="1:6" x14ac:dyDescent="0.25">
      <c r="A202" s="2" t="s">
        <v>6110</v>
      </c>
      <c r="B202" s="2" t="s">
        <v>1077</v>
      </c>
      <c r="C202" s="2">
        <v>3.36</v>
      </c>
      <c r="D202" s="2">
        <v>356818</v>
      </c>
      <c r="E202" s="3">
        <v>44280.706562500003</v>
      </c>
      <c r="F202" s="67">
        <v>4134</v>
      </c>
    </row>
    <row r="203" spans="1:6" x14ac:dyDescent="0.25">
      <c r="A203" s="2"/>
      <c r="B203" s="67">
        <v>18</v>
      </c>
      <c r="C203" s="67">
        <f>SUM(C191:C202)</f>
        <v>73.179999999999993</v>
      </c>
      <c r="D203" s="2"/>
      <c r="E203" s="3"/>
      <c r="F203" s="67"/>
    </row>
    <row r="204" spans="1:6" x14ac:dyDescent="0.25">
      <c r="A204" s="2"/>
      <c r="B204" s="2"/>
      <c r="C204" s="2"/>
      <c r="D204" s="2"/>
      <c r="E204" s="3"/>
      <c r="F204" s="67"/>
    </row>
    <row r="205" spans="1:6" x14ac:dyDescent="0.25">
      <c r="A205" s="2" t="str">
        <f>"3908129"</f>
        <v>3908129</v>
      </c>
      <c r="B205" s="2" t="s">
        <v>1095</v>
      </c>
      <c r="C205" s="2">
        <v>2.78</v>
      </c>
      <c r="D205" s="2">
        <v>357382</v>
      </c>
      <c r="E205" s="3">
        <v>44281.297476851854</v>
      </c>
      <c r="F205" s="67">
        <v>4204</v>
      </c>
    </row>
    <row r="206" spans="1:6" x14ac:dyDescent="0.25">
      <c r="A206" s="2" t="str">
        <f>"3908293"</f>
        <v>3908293</v>
      </c>
      <c r="B206" s="2" t="s">
        <v>1553</v>
      </c>
      <c r="C206" s="2">
        <v>1.68</v>
      </c>
      <c r="D206" s="2">
        <v>357466</v>
      </c>
      <c r="E206" s="3">
        <v>44281.456678240742</v>
      </c>
      <c r="F206" s="67">
        <v>4205</v>
      </c>
    </row>
    <row r="207" spans="1:6" x14ac:dyDescent="0.25">
      <c r="A207" s="2" t="str">
        <f>"3903866"</f>
        <v>3903866</v>
      </c>
      <c r="B207" s="2" t="s">
        <v>3764</v>
      </c>
      <c r="C207" s="2">
        <v>4.71</v>
      </c>
      <c r="D207" s="2">
        <v>357210</v>
      </c>
      <c r="E207" s="3">
        <v>44281.475185185183</v>
      </c>
      <c r="F207" s="67">
        <v>4206</v>
      </c>
    </row>
    <row r="208" spans="1:6" x14ac:dyDescent="0.25">
      <c r="A208" s="2" t="str">
        <f>"3903101"</f>
        <v>3903101</v>
      </c>
      <c r="B208" s="2" t="s">
        <v>6111</v>
      </c>
      <c r="C208" s="2">
        <v>3.55</v>
      </c>
      <c r="D208" s="2">
        <v>356074</v>
      </c>
      <c r="E208" s="3">
        <v>44281.484490740739</v>
      </c>
      <c r="F208" s="67">
        <v>4207</v>
      </c>
    </row>
    <row r="209" spans="1:6" x14ac:dyDescent="0.25">
      <c r="A209" s="2" t="str">
        <f>"3930201"</f>
        <v>3930201</v>
      </c>
      <c r="B209" s="2" t="s">
        <v>3555</v>
      </c>
      <c r="C209" s="2">
        <v>7.47</v>
      </c>
      <c r="D209" s="2">
        <v>355549</v>
      </c>
      <c r="E209" s="3">
        <v>44281.613449074073</v>
      </c>
      <c r="F209" s="67">
        <v>4208</v>
      </c>
    </row>
    <row r="210" spans="1:6" x14ac:dyDescent="0.25">
      <c r="A210" s="2" t="str">
        <f>"3930293"</f>
        <v>3930293</v>
      </c>
      <c r="B210" s="2" t="s">
        <v>3771</v>
      </c>
      <c r="C210" s="2">
        <v>4.3499999999999996</v>
      </c>
      <c r="D210" s="2">
        <v>355573</v>
      </c>
      <c r="E210" s="3">
        <v>44281.64329861111</v>
      </c>
      <c r="F210" s="67">
        <v>4209</v>
      </c>
    </row>
    <row r="211" spans="1:6" x14ac:dyDescent="0.25">
      <c r="A211" s="2" t="str">
        <f>"3909086"</f>
        <v>3909086</v>
      </c>
      <c r="B211" s="2" t="s">
        <v>3748</v>
      </c>
      <c r="C211" s="2">
        <v>2.68</v>
      </c>
      <c r="D211" s="2">
        <v>356601</v>
      </c>
      <c r="E211" s="3">
        <v>44281.661365740743</v>
      </c>
      <c r="F211" s="67">
        <v>4210</v>
      </c>
    </row>
    <row r="212" spans="1:6" x14ac:dyDescent="0.25">
      <c r="A212" s="2"/>
      <c r="B212" s="67">
        <v>19</v>
      </c>
      <c r="C212" s="67">
        <f>SUM(C205:C211)</f>
        <v>27.22</v>
      </c>
      <c r="D212" s="2"/>
      <c r="E212" s="3"/>
      <c r="F212" s="67"/>
    </row>
    <row r="213" spans="1:6" x14ac:dyDescent="0.25">
      <c r="A213" s="2"/>
      <c r="B213" s="2"/>
      <c r="C213" s="2"/>
      <c r="D213" s="2"/>
      <c r="E213" s="3"/>
      <c r="F213" s="67"/>
    </row>
    <row r="214" spans="1:6" x14ac:dyDescent="0.25">
      <c r="A214" s="2" t="str">
        <f>"3908875"</f>
        <v>3908875</v>
      </c>
      <c r="B214" s="2" t="s">
        <v>1085</v>
      </c>
      <c r="C214" s="2">
        <v>3.36</v>
      </c>
      <c r="D214" s="2">
        <v>356341</v>
      </c>
      <c r="E214" s="3">
        <v>44284.480891203704</v>
      </c>
      <c r="F214" s="67">
        <v>4300</v>
      </c>
    </row>
    <row r="215" spans="1:6" x14ac:dyDescent="0.25">
      <c r="A215" s="2" t="str">
        <f>"3908534"</f>
        <v>3908534</v>
      </c>
      <c r="B215" s="2" t="s">
        <v>3762</v>
      </c>
      <c r="C215" s="2">
        <v>0.24</v>
      </c>
      <c r="D215" s="2">
        <v>357643</v>
      </c>
      <c r="E215" s="3">
        <v>44284.570104166669</v>
      </c>
      <c r="F215" s="67">
        <v>4301</v>
      </c>
    </row>
    <row r="216" spans="1:6" x14ac:dyDescent="0.25">
      <c r="A216" s="2" t="str">
        <f>"3908292"</f>
        <v>3908292</v>
      </c>
      <c r="B216" s="2" t="s">
        <v>1556</v>
      </c>
      <c r="C216" s="2">
        <v>3.21</v>
      </c>
      <c r="D216" s="2">
        <v>357465</v>
      </c>
      <c r="E216" s="3">
        <v>44284.69804398148</v>
      </c>
      <c r="F216" s="67">
        <v>4302</v>
      </c>
    </row>
    <row r="217" spans="1:6" x14ac:dyDescent="0.25">
      <c r="A217" s="2" t="str">
        <f>"3900383"</f>
        <v>3900383</v>
      </c>
      <c r="B217" s="2" t="s">
        <v>624</v>
      </c>
      <c r="C217" s="2">
        <v>2.2999999999999998</v>
      </c>
      <c r="D217" s="2">
        <v>356956</v>
      </c>
      <c r="E217" s="3">
        <v>44284.836736111109</v>
      </c>
      <c r="F217" s="67">
        <v>4303</v>
      </c>
    </row>
    <row r="218" spans="1:6" x14ac:dyDescent="0.25">
      <c r="A218" s="2" t="str">
        <f>"3902757"</f>
        <v>3902757</v>
      </c>
      <c r="B218" s="2" t="s">
        <v>3790</v>
      </c>
      <c r="C218" s="2">
        <v>4</v>
      </c>
      <c r="D218" s="2">
        <v>357164</v>
      </c>
      <c r="E218" s="3">
        <v>44284.55064814815</v>
      </c>
      <c r="F218" s="67">
        <v>4304</v>
      </c>
    </row>
    <row r="219" spans="1:6" x14ac:dyDescent="0.25">
      <c r="A219" s="2"/>
      <c r="B219" s="67">
        <v>20</v>
      </c>
      <c r="C219" s="67">
        <f>SUM(C214:C218)</f>
        <v>13.11</v>
      </c>
      <c r="D219" s="2"/>
      <c r="E219" s="3"/>
      <c r="F219" s="67"/>
    </row>
    <row r="220" spans="1:6" x14ac:dyDescent="0.25">
      <c r="A220" s="2"/>
      <c r="B220" s="2"/>
      <c r="C220" s="2"/>
      <c r="D220" s="2"/>
      <c r="E220" s="3"/>
      <c r="F220" s="30"/>
    </row>
    <row r="221" spans="1:6" x14ac:dyDescent="0.25">
      <c r="A221" s="2" t="str">
        <f>"3930280"</f>
        <v>3930280</v>
      </c>
      <c r="B221" s="2" t="s">
        <v>627</v>
      </c>
      <c r="C221" s="2">
        <v>1.68</v>
      </c>
      <c r="D221" s="2">
        <v>356615</v>
      </c>
      <c r="E221" s="3">
        <v>44285.330196759256</v>
      </c>
      <c r="F221" s="12">
        <v>4366</v>
      </c>
    </row>
    <row r="222" spans="1:6" x14ac:dyDescent="0.25">
      <c r="A222" s="2" t="str">
        <f>"3920348"</f>
        <v>3920348</v>
      </c>
      <c r="B222" s="2" t="s">
        <v>3735</v>
      </c>
      <c r="C222" s="2">
        <v>8.3800000000000008</v>
      </c>
      <c r="D222" s="2">
        <v>355855</v>
      </c>
      <c r="E222" s="3">
        <v>44285.383009259262</v>
      </c>
      <c r="F222" s="12">
        <v>4367</v>
      </c>
    </row>
    <row r="223" spans="1:6" x14ac:dyDescent="0.25">
      <c r="A223" s="2" t="str">
        <f>"3901267"</f>
        <v>3901267</v>
      </c>
      <c r="B223" s="2" t="s">
        <v>546</v>
      </c>
      <c r="C223" s="2">
        <v>3.01</v>
      </c>
      <c r="D223" s="2">
        <v>357049</v>
      </c>
      <c r="E223" s="3">
        <v>44285.67454861111</v>
      </c>
      <c r="F223" s="12">
        <v>4368</v>
      </c>
    </row>
    <row r="224" spans="1:6" x14ac:dyDescent="0.25">
      <c r="A224" s="2" t="str">
        <f>"3903545"</f>
        <v>3903545</v>
      </c>
      <c r="B224" s="2" t="s">
        <v>593</v>
      </c>
      <c r="C224" s="2">
        <v>4.45</v>
      </c>
      <c r="D224" s="2">
        <v>356530</v>
      </c>
      <c r="E224" s="3">
        <v>44285.82403935185</v>
      </c>
      <c r="F224" s="12">
        <v>4369</v>
      </c>
    </row>
    <row r="225" spans="1:6" x14ac:dyDescent="0.25">
      <c r="A225" s="2" t="str">
        <f>"3930394"</f>
        <v>3930394</v>
      </c>
      <c r="B225" s="2" t="s">
        <v>548</v>
      </c>
      <c r="C225" s="2">
        <v>1.68</v>
      </c>
      <c r="D225" s="2">
        <v>356740</v>
      </c>
      <c r="E225" s="3">
        <v>44285.860590277778</v>
      </c>
      <c r="F225" s="12">
        <v>4370</v>
      </c>
    </row>
    <row r="226" spans="1:6" x14ac:dyDescent="0.25">
      <c r="A226" s="2" t="str">
        <f>"3960265"</f>
        <v>3960265</v>
      </c>
      <c r="B226" s="2" t="s">
        <v>628</v>
      </c>
      <c r="C226" s="2">
        <v>12.3</v>
      </c>
      <c r="D226" s="2">
        <v>355826</v>
      </c>
      <c r="E226" s="3">
        <v>44286.369895833333</v>
      </c>
      <c r="F226" s="12">
        <v>4463</v>
      </c>
    </row>
    <row r="227" spans="1:6" x14ac:dyDescent="0.25">
      <c r="A227" s="2" t="str">
        <f>"3903765"</f>
        <v>3903765</v>
      </c>
      <c r="B227" s="2" t="s">
        <v>3561</v>
      </c>
      <c r="C227" s="2">
        <v>1.1299999999999999</v>
      </c>
      <c r="D227" s="2">
        <v>356355</v>
      </c>
      <c r="E227" s="3">
        <v>44286.398819444446</v>
      </c>
      <c r="F227" s="12">
        <v>4464</v>
      </c>
    </row>
    <row r="228" spans="1:6" x14ac:dyDescent="0.25">
      <c r="A228" s="2" t="str">
        <f>"3940887"</f>
        <v>3940887</v>
      </c>
      <c r="B228" s="2" t="s">
        <v>613</v>
      </c>
      <c r="C228" s="2">
        <v>17.899999999999999</v>
      </c>
      <c r="D228" s="2">
        <v>355851</v>
      </c>
      <c r="E228" s="3">
        <v>44286.539826388886</v>
      </c>
      <c r="F228" s="12">
        <v>4465</v>
      </c>
    </row>
    <row r="229" spans="1:6" x14ac:dyDescent="0.25">
      <c r="A229" s="2" t="str">
        <f>"3901332"</f>
        <v>3901332</v>
      </c>
      <c r="B229" s="2" t="s">
        <v>6112</v>
      </c>
      <c r="C229" s="2">
        <v>9.2799999999999994</v>
      </c>
      <c r="D229" s="2">
        <v>356761</v>
      </c>
      <c r="E229" s="3">
        <v>44286.584733796299</v>
      </c>
      <c r="F229" s="12">
        <v>4466</v>
      </c>
    </row>
    <row r="230" spans="1:6" x14ac:dyDescent="0.25">
      <c r="A230" s="2" t="str">
        <f>"3909033"</f>
        <v>3909033</v>
      </c>
      <c r="B230" s="2" t="s">
        <v>6080</v>
      </c>
      <c r="C230" s="2">
        <v>1.68</v>
      </c>
      <c r="D230" s="2">
        <v>356711</v>
      </c>
      <c r="E230" s="3">
        <v>44286.619131944448</v>
      </c>
      <c r="F230" s="12">
        <v>4467</v>
      </c>
    </row>
    <row r="231" spans="1:6" x14ac:dyDescent="0.25">
      <c r="A231" s="2" t="str">
        <f>"3906750"</f>
        <v>3906750</v>
      </c>
      <c r="B231" s="2" t="s">
        <v>606</v>
      </c>
      <c r="C231" s="2">
        <v>2.5099999999999998</v>
      </c>
      <c r="D231" s="2">
        <v>356548</v>
      </c>
      <c r="E231" s="3">
        <v>44286.692569444444</v>
      </c>
      <c r="F231" s="12">
        <v>4468</v>
      </c>
    </row>
    <row r="232" spans="1:6" x14ac:dyDescent="0.25">
      <c r="A232" s="2" t="str">
        <f>"3909959"</f>
        <v>3909959</v>
      </c>
      <c r="B232" s="2" t="s">
        <v>3791</v>
      </c>
      <c r="C232" s="2">
        <v>4.21</v>
      </c>
      <c r="D232" s="2">
        <v>356242</v>
      </c>
      <c r="E232" s="3">
        <v>44286.791990740741</v>
      </c>
      <c r="F232" s="12">
        <v>4469</v>
      </c>
    </row>
    <row r="233" spans="1:6" x14ac:dyDescent="0.25">
      <c r="A233" s="2"/>
      <c r="B233" s="72">
        <v>21</v>
      </c>
      <c r="C233" s="88">
        <f>SUM(C221:C232)</f>
        <v>68.209999999999994</v>
      </c>
      <c r="D233" s="2"/>
      <c r="E233" s="3"/>
      <c r="F233" s="12"/>
    </row>
    <row r="234" spans="1:6" x14ac:dyDescent="0.25">
      <c r="A234" s="2"/>
      <c r="B234" s="2"/>
      <c r="C234" s="2"/>
      <c r="D234" s="2"/>
      <c r="E234" s="3"/>
      <c r="F234" s="12"/>
    </row>
    <row r="235" spans="1:6" x14ac:dyDescent="0.25">
      <c r="A235" s="2"/>
      <c r="B235" s="2"/>
      <c r="C235" s="2"/>
      <c r="D235" s="2"/>
      <c r="E235" s="3"/>
      <c r="F235" s="12"/>
    </row>
    <row r="236" spans="1:6" x14ac:dyDescent="0.25">
      <c r="A236" s="2"/>
      <c r="B236" s="2"/>
      <c r="C236" s="2"/>
      <c r="D236" s="2"/>
      <c r="E236" s="3"/>
      <c r="F236" s="12"/>
    </row>
    <row r="237" spans="1:6" x14ac:dyDescent="0.25">
      <c r="A237" s="2"/>
      <c r="B237" s="2"/>
      <c r="C237" s="2"/>
      <c r="D237" s="2"/>
      <c r="E237" s="3"/>
      <c r="F237" s="12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5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C0384-F22D-40D7-9294-F17ECEB2713B}">
  <sheetPr>
    <pageSetUpPr fitToPage="1"/>
  </sheetPr>
  <dimension ref="A1:N752"/>
  <sheetViews>
    <sheetView zoomScale="106" zoomScaleNormal="106" workbookViewId="0">
      <selection activeCell="J176" sqref="J176"/>
    </sheetView>
  </sheetViews>
  <sheetFormatPr baseColWidth="10" defaultRowHeight="15" x14ac:dyDescent="0.25"/>
  <cols>
    <col min="3" max="3" width="19.140625" customWidth="1"/>
    <col min="4" max="4" width="12.42578125" customWidth="1"/>
    <col min="5" max="5" width="11.42578125" style="73"/>
    <col min="6" max="6" width="13.85546875" customWidth="1"/>
  </cols>
  <sheetData>
    <row r="1" spans="1:8" ht="15.75" thickBot="1" x14ac:dyDescent="0.3">
      <c r="A1" s="558" t="s">
        <v>5061</v>
      </c>
      <c r="B1" s="559"/>
      <c r="C1" s="559"/>
      <c r="D1" s="559"/>
      <c r="E1" s="559"/>
      <c r="F1" s="559"/>
      <c r="G1" s="23"/>
      <c r="H1" s="24"/>
    </row>
    <row r="2" spans="1:8" s="82" customFormat="1" ht="14.25" customHeight="1" x14ac:dyDescent="0.25">
      <c r="A2" s="77" t="s">
        <v>1070</v>
      </c>
      <c r="B2" s="78" t="s">
        <v>1069</v>
      </c>
      <c r="C2" s="78" t="s">
        <v>1068</v>
      </c>
      <c r="D2" s="78" t="s">
        <v>515</v>
      </c>
      <c r="E2" s="79" t="s">
        <v>1067</v>
      </c>
      <c r="F2" s="78" t="s">
        <v>1066</v>
      </c>
      <c r="G2" s="80" t="s">
        <v>1065</v>
      </c>
      <c r="H2" s="81" t="s">
        <v>535</v>
      </c>
    </row>
    <row r="3" spans="1:8" s="82" customFormat="1" ht="14.25" customHeight="1" x14ac:dyDescent="0.25">
      <c r="A3" s="83" t="s">
        <v>4919</v>
      </c>
      <c r="B3" s="83" t="s">
        <v>4920</v>
      </c>
      <c r="C3" s="83" t="s">
        <v>4921</v>
      </c>
      <c r="D3" s="83" t="s">
        <v>4922</v>
      </c>
      <c r="E3" s="84">
        <v>5.27</v>
      </c>
      <c r="F3" s="83" t="s">
        <v>4923</v>
      </c>
      <c r="G3" s="83" t="s">
        <v>630</v>
      </c>
      <c r="H3" s="11">
        <v>2691</v>
      </c>
    </row>
    <row r="4" spans="1:8" s="82" customFormat="1" ht="14.25" customHeight="1" x14ac:dyDescent="0.25">
      <c r="A4" s="83" t="s">
        <v>4919</v>
      </c>
      <c r="B4" s="83" t="s">
        <v>4924</v>
      </c>
      <c r="C4" s="83" t="s">
        <v>4925</v>
      </c>
      <c r="D4" s="83" t="s">
        <v>3572</v>
      </c>
      <c r="E4" s="84">
        <v>21.43</v>
      </c>
      <c r="F4" s="83" t="s">
        <v>3573</v>
      </c>
      <c r="G4" s="83" t="s">
        <v>630</v>
      </c>
      <c r="H4" s="11">
        <v>2692</v>
      </c>
    </row>
    <row r="5" spans="1:8" s="82" customFormat="1" ht="14.25" customHeight="1" x14ac:dyDescent="0.25">
      <c r="A5" s="83" t="s">
        <v>4919</v>
      </c>
      <c r="B5" s="83" t="s">
        <v>4926</v>
      </c>
      <c r="C5" s="83" t="s">
        <v>4927</v>
      </c>
      <c r="D5" s="83" t="s">
        <v>4928</v>
      </c>
      <c r="E5" s="84">
        <v>5.04</v>
      </c>
      <c r="F5" s="83" t="s">
        <v>4929</v>
      </c>
      <c r="G5" s="83" t="s">
        <v>630</v>
      </c>
      <c r="H5" s="11">
        <v>2693</v>
      </c>
    </row>
    <row r="6" spans="1:8" s="82" customFormat="1" ht="14.25" customHeight="1" x14ac:dyDescent="0.25">
      <c r="A6" s="83" t="s">
        <v>4919</v>
      </c>
      <c r="B6" s="83" t="s">
        <v>4930</v>
      </c>
      <c r="C6" s="83" t="s">
        <v>4931</v>
      </c>
      <c r="D6" s="83" t="s">
        <v>1333</v>
      </c>
      <c r="E6" s="84">
        <v>3.89</v>
      </c>
      <c r="F6" s="83" t="s">
        <v>1332</v>
      </c>
      <c r="G6" s="83" t="s">
        <v>630</v>
      </c>
      <c r="H6" s="11">
        <v>2694</v>
      </c>
    </row>
    <row r="7" spans="1:8" s="82" customFormat="1" ht="14.25" customHeight="1" x14ac:dyDescent="0.25">
      <c r="A7" s="83" t="s">
        <v>4919</v>
      </c>
      <c r="B7" s="83" t="s">
        <v>4932</v>
      </c>
      <c r="C7" s="83" t="s">
        <v>4933</v>
      </c>
      <c r="D7" s="83" t="s">
        <v>1136</v>
      </c>
      <c r="E7" s="84">
        <v>14.74</v>
      </c>
      <c r="F7" s="83" t="s">
        <v>663</v>
      </c>
      <c r="G7" s="83" t="s">
        <v>630</v>
      </c>
      <c r="H7" s="11">
        <v>2695</v>
      </c>
    </row>
    <row r="8" spans="1:8" s="82" customFormat="1" ht="14.25" customHeight="1" x14ac:dyDescent="0.25">
      <c r="A8" s="83" t="s">
        <v>4919</v>
      </c>
      <c r="B8" s="83" t="s">
        <v>4934</v>
      </c>
      <c r="C8" s="83" t="s">
        <v>4935</v>
      </c>
      <c r="D8" s="83" t="s">
        <v>1446</v>
      </c>
      <c r="E8" s="84">
        <v>3.9</v>
      </c>
      <c r="F8" s="83" t="s">
        <v>1445</v>
      </c>
      <c r="G8" s="83" t="s">
        <v>630</v>
      </c>
      <c r="H8" s="11">
        <v>2696</v>
      </c>
    </row>
    <row r="9" spans="1:8" s="82" customFormat="1" ht="14.25" customHeight="1" x14ac:dyDescent="0.25">
      <c r="A9" s="83" t="s">
        <v>4919</v>
      </c>
      <c r="B9" s="83" t="s">
        <v>4936</v>
      </c>
      <c r="C9" s="83" t="s">
        <v>4937</v>
      </c>
      <c r="D9" s="83" t="s">
        <v>3948</v>
      </c>
      <c r="E9" s="84">
        <v>2.35</v>
      </c>
      <c r="F9" s="83" t="s">
        <v>3949</v>
      </c>
      <c r="G9" s="83" t="s">
        <v>630</v>
      </c>
      <c r="H9" s="11">
        <v>2697</v>
      </c>
    </row>
    <row r="10" spans="1:8" s="82" customFormat="1" ht="14.25" customHeight="1" x14ac:dyDescent="0.25">
      <c r="A10" s="83" t="s">
        <v>4919</v>
      </c>
      <c r="B10" s="83" t="s">
        <v>4938</v>
      </c>
      <c r="C10" s="83" t="s">
        <v>4939</v>
      </c>
      <c r="D10" s="83" t="s">
        <v>4940</v>
      </c>
      <c r="E10" s="84">
        <v>5.08</v>
      </c>
      <c r="F10" s="83" t="s">
        <v>4941</v>
      </c>
      <c r="G10" s="83" t="s">
        <v>630</v>
      </c>
      <c r="H10" s="11">
        <v>2698</v>
      </c>
    </row>
    <row r="11" spans="1:8" s="82" customFormat="1" ht="14.25" customHeight="1" x14ac:dyDescent="0.25">
      <c r="A11" s="83" t="s">
        <v>4919</v>
      </c>
      <c r="B11" s="83" t="s">
        <v>4942</v>
      </c>
      <c r="C11" s="83" t="s">
        <v>4943</v>
      </c>
      <c r="D11" s="83" t="s">
        <v>4944</v>
      </c>
      <c r="E11" s="84">
        <v>6.31</v>
      </c>
      <c r="F11" s="83" t="s">
        <v>4945</v>
      </c>
      <c r="G11" s="83" t="s">
        <v>630</v>
      </c>
      <c r="H11" s="11">
        <v>2706</v>
      </c>
    </row>
    <row r="12" spans="1:8" s="82" customFormat="1" ht="14.25" customHeight="1" x14ac:dyDescent="0.25">
      <c r="A12" s="83" t="s">
        <v>4919</v>
      </c>
      <c r="B12" s="83" t="s">
        <v>4946</v>
      </c>
      <c r="C12" s="83" t="s">
        <v>4947</v>
      </c>
      <c r="D12" s="83" t="s">
        <v>936</v>
      </c>
      <c r="E12" s="84">
        <v>6.24</v>
      </c>
      <c r="F12" s="83" t="s">
        <v>935</v>
      </c>
      <c r="G12" s="83" t="s">
        <v>630</v>
      </c>
      <c r="H12" s="11">
        <v>2707</v>
      </c>
    </row>
    <row r="13" spans="1:8" s="82" customFormat="1" ht="14.25" customHeight="1" x14ac:dyDescent="0.25">
      <c r="A13" s="83" t="s">
        <v>4919</v>
      </c>
      <c r="B13" s="83" t="s">
        <v>4948</v>
      </c>
      <c r="C13" s="83" t="s">
        <v>4949</v>
      </c>
      <c r="D13" s="83" t="s">
        <v>3808</v>
      </c>
      <c r="E13" s="84">
        <v>6.84</v>
      </c>
      <c r="F13" s="83" t="s">
        <v>3809</v>
      </c>
      <c r="G13" s="83" t="s">
        <v>630</v>
      </c>
      <c r="H13" s="11">
        <v>2708</v>
      </c>
    </row>
    <row r="14" spans="1:8" s="82" customFormat="1" ht="14.25" customHeight="1" x14ac:dyDescent="0.25">
      <c r="A14" s="83" t="s">
        <v>4919</v>
      </c>
      <c r="B14" s="83" t="s">
        <v>4950</v>
      </c>
      <c r="C14" s="83" t="s">
        <v>4951</v>
      </c>
      <c r="D14" s="83" t="s">
        <v>938</v>
      </c>
      <c r="E14" s="84">
        <v>1.68</v>
      </c>
      <c r="F14" s="83" t="s">
        <v>937</v>
      </c>
      <c r="G14" s="83" t="s">
        <v>630</v>
      </c>
      <c r="H14" s="11">
        <v>2732</v>
      </c>
    </row>
    <row r="15" spans="1:8" s="82" customFormat="1" ht="14.25" customHeight="1" x14ac:dyDescent="0.25">
      <c r="A15" s="83" t="s">
        <v>4919</v>
      </c>
      <c r="B15" s="83" t="s">
        <v>4952</v>
      </c>
      <c r="C15" s="83" t="s">
        <v>4953</v>
      </c>
      <c r="D15" s="83" t="s">
        <v>644</v>
      </c>
      <c r="E15" s="84">
        <v>1.7</v>
      </c>
      <c r="F15" s="83" t="s">
        <v>643</v>
      </c>
      <c r="G15" s="83" t="s">
        <v>630</v>
      </c>
      <c r="H15" s="11">
        <v>2733</v>
      </c>
    </row>
    <row r="16" spans="1:8" s="82" customFormat="1" ht="14.25" customHeight="1" x14ac:dyDescent="0.25">
      <c r="A16" s="83" t="s">
        <v>4919</v>
      </c>
      <c r="B16" s="83" t="s">
        <v>3290</v>
      </c>
      <c r="C16" s="83" t="s">
        <v>4954</v>
      </c>
      <c r="D16" s="83" t="s">
        <v>3382</v>
      </c>
      <c r="E16" s="84">
        <v>0.62</v>
      </c>
      <c r="F16" s="83" t="s">
        <v>3383</v>
      </c>
      <c r="G16" s="83" t="s">
        <v>630</v>
      </c>
      <c r="H16" s="11">
        <v>2734</v>
      </c>
    </row>
    <row r="17" spans="1:8" s="82" customFormat="1" ht="14.25" customHeight="1" x14ac:dyDescent="0.25">
      <c r="A17" s="83" t="s">
        <v>4919</v>
      </c>
      <c r="B17" s="83" t="s">
        <v>4955</v>
      </c>
      <c r="C17" s="83" t="s">
        <v>4956</v>
      </c>
      <c r="D17" s="83" t="s">
        <v>4957</v>
      </c>
      <c r="E17" s="84">
        <v>7.25</v>
      </c>
      <c r="F17" s="83" t="s">
        <v>4958</v>
      </c>
      <c r="G17" s="83" t="s">
        <v>630</v>
      </c>
      <c r="H17" s="11">
        <v>2735</v>
      </c>
    </row>
    <row r="18" spans="1:8" s="82" customFormat="1" ht="14.25" customHeight="1" x14ac:dyDescent="0.25">
      <c r="A18" s="83" t="s">
        <v>4919</v>
      </c>
      <c r="B18" s="83" t="s">
        <v>4959</v>
      </c>
      <c r="C18" s="83" t="s">
        <v>4960</v>
      </c>
      <c r="D18" s="83" t="s">
        <v>997</v>
      </c>
      <c r="E18" s="84">
        <v>1.68</v>
      </c>
      <c r="F18" s="83" t="s">
        <v>996</v>
      </c>
      <c r="G18" s="83" t="s">
        <v>630</v>
      </c>
      <c r="H18" s="11">
        <v>2736</v>
      </c>
    </row>
    <row r="19" spans="1:8" s="82" customFormat="1" ht="14.25" customHeight="1" x14ac:dyDescent="0.25">
      <c r="A19" s="83" t="s">
        <v>4919</v>
      </c>
      <c r="B19" s="83" t="s">
        <v>4961</v>
      </c>
      <c r="C19" s="83" t="s">
        <v>4962</v>
      </c>
      <c r="D19" s="83" t="s">
        <v>4963</v>
      </c>
      <c r="E19" s="84">
        <v>5.05</v>
      </c>
      <c r="F19" s="83" t="s">
        <v>4964</v>
      </c>
      <c r="G19" s="83" t="s">
        <v>630</v>
      </c>
      <c r="H19" s="11">
        <v>2737</v>
      </c>
    </row>
    <row r="20" spans="1:8" s="82" customFormat="1" ht="14.25" customHeight="1" x14ac:dyDescent="0.25">
      <c r="A20" s="83" t="s">
        <v>4919</v>
      </c>
      <c r="B20" s="83" t="s">
        <v>4965</v>
      </c>
      <c r="C20" s="83" t="s">
        <v>4966</v>
      </c>
      <c r="D20" s="83" t="s">
        <v>4607</v>
      </c>
      <c r="E20" s="84">
        <v>3.11</v>
      </c>
      <c r="F20" s="83" t="s">
        <v>4608</v>
      </c>
      <c r="G20" s="83" t="s">
        <v>630</v>
      </c>
      <c r="H20" s="11">
        <v>2738</v>
      </c>
    </row>
    <row r="21" spans="1:8" s="82" customFormat="1" ht="14.25" customHeight="1" x14ac:dyDescent="0.25">
      <c r="A21" s="83" t="s">
        <v>4919</v>
      </c>
      <c r="B21" s="83" t="s">
        <v>4967</v>
      </c>
      <c r="C21" s="83" t="s">
        <v>4968</v>
      </c>
      <c r="D21" s="83" t="s">
        <v>1349</v>
      </c>
      <c r="E21" s="84">
        <v>10.65</v>
      </c>
      <c r="F21" s="83" t="s">
        <v>1348</v>
      </c>
      <c r="G21" s="83" t="s">
        <v>630</v>
      </c>
      <c r="H21" s="11">
        <v>2739</v>
      </c>
    </row>
    <row r="22" spans="1:8" s="82" customFormat="1" ht="14.25" customHeight="1" x14ac:dyDescent="0.25">
      <c r="A22" s="83" t="s">
        <v>4919</v>
      </c>
      <c r="B22" s="83" t="s">
        <v>4969</v>
      </c>
      <c r="C22" s="83" t="s">
        <v>4970</v>
      </c>
      <c r="D22" s="83" t="s">
        <v>4971</v>
      </c>
      <c r="E22" s="84">
        <v>10.7</v>
      </c>
      <c r="F22" s="83" t="s">
        <v>4972</v>
      </c>
      <c r="G22" s="83" t="s">
        <v>630</v>
      </c>
      <c r="H22" s="11">
        <v>2740</v>
      </c>
    </row>
    <row r="23" spans="1:8" s="82" customFormat="1" ht="14.25" customHeight="1" x14ac:dyDescent="0.25">
      <c r="A23" s="83" t="s">
        <v>4919</v>
      </c>
      <c r="B23" s="83" t="s">
        <v>4973</v>
      </c>
      <c r="C23" s="83" t="s">
        <v>4974</v>
      </c>
      <c r="D23" s="83" t="s">
        <v>1225</v>
      </c>
      <c r="E23" s="84">
        <v>4.78</v>
      </c>
      <c r="F23" s="83" t="s">
        <v>1224</v>
      </c>
      <c r="G23" s="83" t="s">
        <v>630</v>
      </c>
      <c r="H23" s="11">
        <v>2741</v>
      </c>
    </row>
    <row r="24" spans="1:8" s="82" customFormat="1" ht="14.25" customHeight="1" x14ac:dyDescent="0.25">
      <c r="A24" s="83" t="s">
        <v>4919</v>
      </c>
      <c r="B24" s="83" t="s">
        <v>1485</v>
      </c>
      <c r="C24" s="83" t="s">
        <v>4975</v>
      </c>
      <c r="D24" s="83" t="s">
        <v>4976</v>
      </c>
      <c r="E24" s="84">
        <v>5.82</v>
      </c>
      <c r="F24" s="83" t="s">
        <v>4977</v>
      </c>
      <c r="G24" s="83" t="s">
        <v>630</v>
      </c>
      <c r="H24" s="11">
        <v>2742</v>
      </c>
    </row>
    <row r="25" spans="1:8" s="82" customFormat="1" ht="14.25" customHeight="1" x14ac:dyDescent="0.25">
      <c r="A25" s="83" t="s">
        <v>4919</v>
      </c>
      <c r="B25" s="83" t="s">
        <v>4978</v>
      </c>
      <c r="C25" s="83" t="s">
        <v>4979</v>
      </c>
      <c r="D25" s="83" t="s">
        <v>4980</v>
      </c>
      <c r="E25" s="84">
        <v>14.57</v>
      </c>
      <c r="F25" s="83" t="s">
        <v>4981</v>
      </c>
      <c r="G25" s="83" t="s">
        <v>630</v>
      </c>
      <c r="H25" s="11">
        <v>2743</v>
      </c>
    </row>
    <row r="26" spans="1:8" s="82" customFormat="1" ht="14.25" customHeight="1" x14ac:dyDescent="0.25">
      <c r="A26" s="83" t="s">
        <v>4919</v>
      </c>
      <c r="B26" s="83" t="s">
        <v>4982</v>
      </c>
      <c r="C26" s="83" t="s">
        <v>4983</v>
      </c>
      <c r="D26" s="83" t="s">
        <v>4984</v>
      </c>
      <c r="E26" s="84">
        <v>5.04</v>
      </c>
      <c r="F26" s="83" t="s">
        <v>4985</v>
      </c>
      <c r="G26" s="83" t="s">
        <v>630</v>
      </c>
      <c r="H26" s="11">
        <v>2744</v>
      </c>
    </row>
    <row r="27" spans="1:8" s="82" customFormat="1" ht="14.25" customHeight="1" x14ac:dyDescent="0.25">
      <c r="A27" s="83" t="s">
        <v>4919</v>
      </c>
      <c r="B27" s="83" t="s">
        <v>4986</v>
      </c>
      <c r="C27" s="83" t="s">
        <v>4987</v>
      </c>
      <c r="D27" s="83" t="s">
        <v>4988</v>
      </c>
      <c r="E27" s="84">
        <v>5.93</v>
      </c>
      <c r="F27" s="83" t="s">
        <v>4989</v>
      </c>
      <c r="G27" s="83" t="s">
        <v>630</v>
      </c>
      <c r="H27" s="11">
        <v>2745</v>
      </c>
    </row>
    <row r="28" spans="1:8" s="82" customFormat="1" ht="14.25" customHeight="1" x14ac:dyDescent="0.25">
      <c r="A28" s="83" t="s">
        <v>4919</v>
      </c>
      <c r="B28" s="83" t="s">
        <v>4990</v>
      </c>
      <c r="C28" s="83" t="s">
        <v>4991</v>
      </c>
      <c r="D28" s="83" t="s">
        <v>4992</v>
      </c>
      <c r="E28" s="84">
        <v>20.6</v>
      </c>
      <c r="F28" s="83" t="s">
        <v>4993</v>
      </c>
      <c r="G28" s="83" t="s">
        <v>630</v>
      </c>
      <c r="H28" s="11">
        <v>2746</v>
      </c>
    </row>
    <row r="29" spans="1:8" s="82" customFormat="1" ht="14.25" customHeight="1" x14ac:dyDescent="0.25">
      <c r="A29" s="83" t="s">
        <v>4919</v>
      </c>
      <c r="B29" s="83" t="s">
        <v>4994</v>
      </c>
      <c r="C29" s="83" t="s">
        <v>4995</v>
      </c>
      <c r="D29" s="83" t="s">
        <v>3025</v>
      </c>
      <c r="E29" s="84">
        <v>6.08</v>
      </c>
      <c r="F29" s="83" t="s">
        <v>3026</v>
      </c>
      <c r="G29" s="83" t="s">
        <v>630</v>
      </c>
      <c r="H29" s="11">
        <v>2747</v>
      </c>
    </row>
    <row r="30" spans="1:8" s="82" customFormat="1" ht="14.25" customHeight="1" x14ac:dyDescent="0.25">
      <c r="A30" s="83" t="s">
        <v>4919</v>
      </c>
      <c r="B30" s="83" t="s">
        <v>4996</v>
      </c>
      <c r="C30" s="83" t="s">
        <v>4997</v>
      </c>
      <c r="D30" s="83" t="s">
        <v>1142</v>
      </c>
      <c r="E30" s="84">
        <v>2.2200000000000002</v>
      </c>
      <c r="F30" s="83" t="s">
        <v>1141</v>
      </c>
      <c r="G30" s="83" t="s">
        <v>630</v>
      </c>
      <c r="H30" s="11">
        <v>2748</v>
      </c>
    </row>
    <row r="31" spans="1:8" s="82" customFormat="1" ht="14.25" customHeight="1" x14ac:dyDescent="0.25">
      <c r="A31" s="83" t="s">
        <v>4919</v>
      </c>
      <c r="B31" s="83" t="s">
        <v>4998</v>
      </c>
      <c r="C31" s="83" t="s">
        <v>4999</v>
      </c>
      <c r="D31" s="83" t="s">
        <v>638</v>
      </c>
      <c r="E31" s="84">
        <v>3.53</v>
      </c>
      <c r="F31" s="83" t="s">
        <v>637</v>
      </c>
      <c r="G31" s="83" t="s">
        <v>630</v>
      </c>
      <c r="H31" s="11">
        <v>2749</v>
      </c>
    </row>
    <row r="32" spans="1:8" s="82" customFormat="1" ht="14.25" customHeight="1" x14ac:dyDescent="0.25">
      <c r="A32" s="83" t="s">
        <v>4919</v>
      </c>
      <c r="B32" s="83" t="s">
        <v>5000</v>
      </c>
      <c r="C32" s="83" t="s">
        <v>5001</v>
      </c>
      <c r="D32" s="83" t="s">
        <v>813</v>
      </c>
      <c r="E32" s="84">
        <v>17.899999999999999</v>
      </c>
      <c r="F32" s="83" t="s">
        <v>812</v>
      </c>
      <c r="G32" s="83" t="s">
        <v>630</v>
      </c>
      <c r="H32" s="11">
        <v>2750</v>
      </c>
    </row>
    <row r="33" spans="1:8" s="82" customFormat="1" ht="14.25" customHeight="1" x14ac:dyDescent="0.25">
      <c r="A33" s="83" t="s">
        <v>4919</v>
      </c>
      <c r="B33" s="83" t="s">
        <v>5002</v>
      </c>
      <c r="C33" s="83" t="s">
        <v>5003</v>
      </c>
      <c r="D33" s="83" t="s">
        <v>5004</v>
      </c>
      <c r="E33" s="84">
        <v>4.01</v>
      </c>
      <c r="F33" s="83" t="s">
        <v>641</v>
      </c>
      <c r="G33" s="83" t="s">
        <v>630</v>
      </c>
      <c r="H33" s="11">
        <v>2752</v>
      </c>
    </row>
    <row r="34" spans="1:8" s="82" customFormat="1" ht="14.25" customHeight="1" x14ac:dyDescent="0.25">
      <c r="A34" s="83" t="s">
        <v>4919</v>
      </c>
      <c r="B34" s="83" t="s">
        <v>5005</v>
      </c>
      <c r="C34" s="83" t="s">
        <v>5006</v>
      </c>
      <c r="D34" s="83" t="s">
        <v>642</v>
      </c>
      <c r="E34" s="84">
        <v>1.99</v>
      </c>
      <c r="F34" s="83" t="s">
        <v>641</v>
      </c>
      <c r="G34" s="83" t="s">
        <v>630</v>
      </c>
      <c r="H34" s="11">
        <v>2753</v>
      </c>
    </row>
    <row r="35" spans="1:8" s="82" customFormat="1" ht="14.25" customHeight="1" x14ac:dyDescent="0.25">
      <c r="A35" s="83" t="s">
        <v>4919</v>
      </c>
      <c r="B35" s="83" t="s">
        <v>5007</v>
      </c>
      <c r="C35" s="83" t="s">
        <v>5008</v>
      </c>
      <c r="D35" s="83" t="s">
        <v>1195</v>
      </c>
      <c r="E35" s="84">
        <v>6.37</v>
      </c>
      <c r="F35" s="83" t="s">
        <v>1194</v>
      </c>
      <c r="G35" s="83" t="s">
        <v>630</v>
      </c>
      <c r="H35" s="11">
        <v>2754</v>
      </c>
    </row>
    <row r="36" spans="1:8" s="82" customFormat="1" ht="14.25" customHeight="1" x14ac:dyDescent="0.25">
      <c r="A36" s="83" t="s">
        <v>5009</v>
      </c>
      <c r="B36" s="83" t="s">
        <v>5010</v>
      </c>
      <c r="C36" s="83" t="s">
        <v>5011</v>
      </c>
      <c r="D36" s="83" t="s">
        <v>1135</v>
      </c>
      <c r="E36" s="84">
        <v>2.12</v>
      </c>
      <c r="F36" s="83" t="s">
        <v>1134</v>
      </c>
      <c r="G36" s="83" t="s">
        <v>630</v>
      </c>
      <c r="H36" s="11">
        <v>2755</v>
      </c>
    </row>
    <row r="37" spans="1:8" s="82" customFormat="1" ht="14.25" customHeight="1" x14ac:dyDescent="0.25">
      <c r="A37" s="83" t="s">
        <v>5009</v>
      </c>
      <c r="B37" s="83" t="s">
        <v>5012</v>
      </c>
      <c r="C37" s="83" t="s">
        <v>5013</v>
      </c>
      <c r="D37" s="83" t="s">
        <v>5014</v>
      </c>
      <c r="E37" s="84">
        <v>8.8699999999999992</v>
      </c>
      <c r="F37" s="83" t="s">
        <v>5015</v>
      </c>
      <c r="G37" s="83" t="s">
        <v>630</v>
      </c>
      <c r="H37" s="11">
        <v>2756</v>
      </c>
    </row>
    <row r="38" spans="1:8" s="82" customFormat="1" ht="14.25" customHeight="1" x14ac:dyDescent="0.25">
      <c r="A38" s="83" t="s">
        <v>5009</v>
      </c>
      <c r="B38" s="83" t="s">
        <v>5016</v>
      </c>
      <c r="C38" s="83" t="s">
        <v>5017</v>
      </c>
      <c r="D38" s="83" t="s">
        <v>991</v>
      </c>
      <c r="E38" s="84">
        <v>3.48</v>
      </c>
      <c r="F38" s="83" t="s">
        <v>990</v>
      </c>
      <c r="G38" s="83" t="s">
        <v>630</v>
      </c>
      <c r="H38" s="11">
        <v>2757</v>
      </c>
    </row>
    <row r="39" spans="1:8" s="82" customFormat="1" ht="14.25" customHeight="1" x14ac:dyDescent="0.25">
      <c r="A39" s="83" t="s">
        <v>5009</v>
      </c>
      <c r="B39" s="83" t="s">
        <v>5018</v>
      </c>
      <c r="C39" s="83" t="s">
        <v>5019</v>
      </c>
      <c r="D39" s="83" t="s">
        <v>671</v>
      </c>
      <c r="E39" s="84">
        <v>4.76</v>
      </c>
      <c r="F39" s="83" t="s">
        <v>670</v>
      </c>
      <c r="G39" s="83" t="s">
        <v>630</v>
      </c>
      <c r="H39" s="11">
        <v>2758</v>
      </c>
    </row>
    <row r="40" spans="1:8" s="82" customFormat="1" ht="14.25" customHeight="1" x14ac:dyDescent="0.25">
      <c r="A40" s="83" t="s">
        <v>5009</v>
      </c>
      <c r="B40" s="83" t="s">
        <v>5020</v>
      </c>
      <c r="C40" s="83" t="s">
        <v>5021</v>
      </c>
      <c r="D40" s="83" t="s">
        <v>5022</v>
      </c>
      <c r="E40" s="84">
        <v>5.48</v>
      </c>
      <c r="F40" s="83" t="s">
        <v>5023</v>
      </c>
      <c r="G40" s="83" t="s">
        <v>630</v>
      </c>
      <c r="H40" s="11">
        <v>2759</v>
      </c>
    </row>
    <row r="41" spans="1:8" s="82" customFormat="1" ht="14.25" customHeight="1" x14ac:dyDescent="0.25">
      <c r="A41" s="83" t="s">
        <v>5009</v>
      </c>
      <c r="B41" s="83" t="s">
        <v>5024</v>
      </c>
      <c r="C41" s="83" t="s">
        <v>5025</v>
      </c>
      <c r="D41" s="83" t="s">
        <v>918</v>
      </c>
      <c r="E41" s="84">
        <v>1.75</v>
      </c>
      <c r="F41" s="83" t="s">
        <v>917</v>
      </c>
      <c r="G41" s="83" t="s">
        <v>630</v>
      </c>
      <c r="H41" s="11">
        <v>2760</v>
      </c>
    </row>
    <row r="42" spans="1:8" s="82" customFormat="1" ht="14.25" customHeight="1" x14ac:dyDescent="0.25">
      <c r="A42" s="83" t="s">
        <v>5009</v>
      </c>
      <c r="B42" s="83" t="s">
        <v>5026</v>
      </c>
      <c r="C42" s="83" t="s">
        <v>5027</v>
      </c>
      <c r="D42" s="83" t="s">
        <v>3693</v>
      </c>
      <c r="E42" s="84">
        <v>5.94</v>
      </c>
      <c r="F42" s="83" t="s">
        <v>3694</v>
      </c>
      <c r="G42" s="83" t="s">
        <v>630</v>
      </c>
      <c r="H42" s="11">
        <v>2761</v>
      </c>
    </row>
    <row r="43" spans="1:8" s="82" customFormat="1" ht="14.25" customHeight="1" x14ac:dyDescent="0.25">
      <c r="A43" s="83" t="s">
        <v>5009</v>
      </c>
      <c r="B43" s="83" t="s">
        <v>5028</v>
      </c>
      <c r="C43" s="83" t="s">
        <v>5029</v>
      </c>
      <c r="D43" s="83" t="s">
        <v>1275</v>
      </c>
      <c r="E43" s="84">
        <v>3.96</v>
      </c>
      <c r="F43" s="83" t="s">
        <v>1274</v>
      </c>
      <c r="G43" s="83" t="s">
        <v>630</v>
      </c>
      <c r="H43" s="11">
        <v>2762</v>
      </c>
    </row>
    <row r="44" spans="1:8" s="82" customFormat="1" ht="14.25" customHeight="1" x14ac:dyDescent="0.25">
      <c r="A44" s="83" t="s">
        <v>5009</v>
      </c>
      <c r="B44" s="83" t="s">
        <v>5030</v>
      </c>
      <c r="C44" s="83" t="s">
        <v>5031</v>
      </c>
      <c r="D44" s="83" t="s">
        <v>2811</v>
      </c>
      <c r="E44" s="84">
        <v>3.16</v>
      </c>
      <c r="F44" s="83" t="s">
        <v>2812</v>
      </c>
      <c r="G44" s="83" t="s">
        <v>630</v>
      </c>
      <c r="H44" s="11">
        <v>2763</v>
      </c>
    </row>
    <row r="45" spans="1:8" s="82" customFormat="1" ht="14.25" customHeight="1" x14ac:dyDescent="0.25">
      <c r="A45" s="83" t="s">
        <v>5009</v>
      </c>
      <c r="B45" s="83" t="s">
        <v>5032</v>
      </c>
      <c r="C45" s="83" t="s">
        <v>5033</v>
      </c>
      <c r="D45" s="83" t="s">
        <v>1064</v>
      </c>
      <c r="E45" s="84">
        <v>5.0599999999999996</v>
      </c>
      <c r="F45" s="83" t="s">
        <v>1063</v>
      </c>
      <c r="G45" s="83" t="s">
        <v>630</v>
      </c>
      <c r="H45" s="11">
        <v>2764</v>
      </c>
    </row>
    <row r="46" spans="1:8" s="82" customFormat="1" ht="14.25" customHeight="1" x14ac:dyDescent="0.25">
      <c r="A46" s="83" t="s">
        <v>5009</v>
      </c>
      <c r="B46" s="83" t="s">
        <v>5034</v>
      </c>
      <c r="C46" s="83" t="s">
        <v>5035</v>
      </c>
      <c r="D46" s="83" t="s">
        <v>4244</v>
      </c>
      <c r="E46" s="84">
        <v>2.4500000000000002</v>
      </c>
      <c r="F46" s="83" t="s">
        <v>4245</v>
      </c>
      <c r="G46" s="83" t="s">
        <v>630</v>
      </c>
      <c r="H46" s="11">
        <v>2765</v>
      </c>
    </row>
    <row r="47" spans="1:8" s="82" customFormat="1" ht="14.25" customHeight="1" x14ac:dyDescent="0.25">
      <c r="A47" s="83" t="s">
        <v>5009</v>
      </c>
      <c r="B47" s="83" t="s">
        <v>5036</v>
      </c>
      <c r="C47" s="83" t="s">
        <v>5037</v>
      </c>
      <c r="D47" s="83" t="s">
        <v>3582</v>
      </c>
      <c r="E47" s="84">
        <v>15.1</v>
      </c>
      <c r="F47" s="83" t="s">
        <v>3583</v>
      </c>
      <c r="G47" s="83" t="s">
        <v>630</v>
      </c>
      <c r="H47" s="11">
        <v>2766</v>
      </c>
    </row>
    <row r="48" spans="1:8" s="82" customFormat="1" ht="14.25" customHeight="1" x14ac:dyDescent="0.25">
      <c r="A48" s="83" t="s">
        <v>5038</v>
      </c>
      <c r="B48" s="83" t="s">
        <v>5039</v>
      </c>
      <c r="C48" s="83" t="s">
        <v>5040</v>
      </c>
      <c r="D48" s="83" t="s">
        <v>5041</v>
      </c>
      <c r="E48" s="84">
        <v>5.24</v>
      </c>
      <c r="F48" s="83" t="s">
        <v>5042</v>
      </c>
      <c r="G48" s="83" t="s">
        <v>630</v>
      </c>
      <c r="H48" s="11">
        <v>2767</v>
      </c>
    </row>
    <row r="49" spans="1:8" s="82" customFormat="1" ht="14.25" customHeight="1" x14ac:dyDescent="0.25">
      <c r="A49" s="83" t="s">
        <v>5038</v>
      </c>
      <c r="B49" s="83" t="s">
        <v>5043</v>
      </c>
      <c r="C49" s="83" t="s">
        <v>5044</v>
      </c>
      <c r="D49" s="83" t="s">
        <v>5045</v>
      </c>
      <c r="E49" s="84">
        <v>6.23</v>
      </c>
      <c r="F49" s="83" t="s">
        <v>5046</v>
      </c>
      <c r="G49" s="83" t="s">
        <v>630</v>
      </c>
      <c r="H49" s="11">
        <v>2768</v>
      </c>
    </row>
    <row r="50" spans="1:8" s="82" customFormat="1" ht="14.25" customHeight="1" x14ac:dyDescent="0.25">
      <c r="A50" s="83" t="s">
        <v>5038</v>
      </c>
      <c r="B50" s="83" t="s">
        <v>5047</v>
      </c>
      <c r="C50" s="83" t="s">
        <v>5048</v>
      </c>
      <c r="D50" s="83" t="s">
        <v>731</v>
      </c>
      <c r="E50" s="84">
        <v>1.83</v>
      </c>
      <c r="F50" s="83" t="s">
        <v>730</v>
      </c>
      <c r="G50" s="83" t="s">
        <v>630</v>
      </c>
      <c r="H50" s="11">
        <v>2769</v>
      </c>
    </row>
    <row r="51" spans="1:8" s="82" customFormat="1" ht="14.25" customHeight="1" x14ac:dyDescent="0.25">
      <c r="A51" s="83" t="s">
        <v>5038</v>
      </c>
      <c r="B51" s="83" t="s">
        <v>5049</v>
      </c>
      <c r="C51" s="83" t="s">
        <v>5050</v>
      </c>
      <c r="D51" s="83" t="s">
        <v>5051</v>
      </c>
      <c r="E51" s="84">
        <v>9.1300000000000008</v>
      </c>
      <c r="F51" s="83" t="s">
        <v>5052</v>
      </c>
      <c r="G51" s="83" t="s">
        <v>630</v>
      </c>
      <c r="H51" s="11">
        <v>2770</v>
      </c>
    </row>
    <row r="52" spans="1:8" s="82" customFormat="1" ht="14.25" customHeight="1" x14ac:dyDescent="0.25">
      <c r="A52" s="83" t="s">
        <v>5038</v>
      </c>
      <c r="B52" s="83" t="s">
        <v>5053</v>
      </c>
      <c r="C52" s="83" t="s">
        <v>5054</v>
      </c>
      <c r="D52" s="83" t="s">
        <v>4535</v>
      </c>
      <c r="E52" s="84">
        <v>2.15</v>
      </c>
      <c r="F52" s="83" t="s">
        <v>4536</v>
      </c>
      <c r="G52" s="83" t="s">
        <v>630</v>
      </c>
      <c r="H52" s="11">
        <v>2771</v>
      </c>
    </row>
    <row r="53" spans="1:8" s="82" customFormat="1" ht="14.25" customHeight="1" x14ac:dyDescent="0.25">
      <c r="A53" s="83" t="s">
        <v>5038</v>
      </c>
      <c r="B53" s="83" t="s">
        <v>5055</v>
      </c>
      <c r="C53" s="83" t="s">
        <v>5056</v>
      </c>
      <c r="D53" s="83" t="s">
        <v>713</v>
      </c>
      <c r="E53" s="84">
        <v>7.77</v>
      </c>
      <c r="F53" s="83" t="s">
        <v>711</v>
      </c>
      <c r="G53" s="83" t="s">
        <v>630</v>
      </c>
      <c r="H53" s="11">
        <v>2772</v>
      </c>
    </row>
    <row r="54" spans="1:8" s="82" customFormat="1" ht="14.25" customHeight="1" x14ac:dyDescent="0.25">
      <c r="A54" s="83" t="s">
        <v>5038</v>
      </c>
      <c r="B54" s="83" t="s">
        <v>5057</v>
      </c>
      <c r="C54" s="83" t="s">
        <v>5058</v>
      </c>
      <c r="D54" s="83" t="s">
        <v>712</v>
      </c>
      <c r="E54" s="84">
        <v>2.02</v>
      </c>
      <c r="F54" s="83" t="s">
        <v>711</v>
      </c>
      <c r="G54" s="83" t="s">
        <v>630</v>
      </c>
      <c r="H54" s="11">
        <v>2773</v>
      </c>
    </row>
    <row r="55" spans="1:8" s="82" customFormat="1" ht="14.25" customHeight="1" x14ac:dyDescent="0.25">
      <c r="A55" s="83" t="s">
        <v>5038</v>
      </c>
      <c r="B55" s="83" t="s">
        <v>5059</v>
      </c>
      <c r="C55" s="83" t="s">
        <v>5060</v>
      </c>
      <c r="D55" s="83" t="s">
        <v>948</v>
      </c>
      <c r="E55" s="84">
        <v>5.19</v>
      </c>
      <c r="F55" s="83" t="s">
        <v>947</v>
      </c>
      <c r="G55" s="83" t="s">
        <v>630</v>
      </c>
      <c r="H55" s="11">
        <v>2774</v>
      </c>
    </row>
    <row r="56" spans="1:8" s="82" customFormat="1" ht="14.25" customHeight="1" x14ac:dyDescent="0.25">
      <c r="A56" s="85"/>
      <c r="B56" s="85"/>
      <c r="C56" s="85"/>
      <c r="D56" s="69" t="s">
        <v>3566</v>
      </c>
      <c r="E56" s="69">
        <f>SUM(E3:E55)</f>
        <v>324.05999999999995</v>
      </c>
      <c r="F56" s="85"/>
      <c r="G56" s="85"/>
      <c r="H56" s="85"/>
    </row>
    <row r="57" spans="1:8" s="82" customFormat="1" ht="14.25" customHeight="1" x14ac:dyDescent="0.25">
      <c r="A57" s="85"/>
      <c r="B57" s="85"/>
      <c r="C57" s="85"/>
      <c r="D57" s="85"/>
      <c r="E57" s="86"/>
      <c r="F57" s="85"/>
      <c r="G57" s="85"/>
      <c r="H57" s="85"/>
    </row>
    <row r="58" spans="1:8" s="82" customFormat="1" ht="14.25" customHeight="1" x14ac:dyDescent="0.25">
      <c r="A58" s="83" t="s">
        <v>5062</v>
      </c>
      <c r="B58" s="83" t="s">
        <v>5063</v>
      </c>
      <c r="C58" s="83" t="s">
        <v>5064</v>
      </c>
      <c r="D58" s="83" t="s">
        <v>1581</v>
      </c>
      <c r="E58" s="84">
        <v>2.88</v>
      </c>
      <c r="F58" s="83" t="s">
        <v>1582</v>
      </c>
      <c r="G58" s="83" t="s">
        <v>630</v>
      </c>
      <c r="H58" s="11">
        <v>2820</v>
      </c>
    </row>
    <row r="59" spans="1:8" s="82" customFormat="1" ht="14.25" customHeight="1" x14ac:dyDescent="0.25">
      <c r="A59" s="83" t="s">
        <v>5062</v>
      </c>
      <c r="B59" s="83" t="s">
        <v>5065</v>
      </c>
      <c r="C59" s="83" t="s">
        <v>5066</v>
      </c>
      <c r="D59" s="83" t="s">
        <v>5067</v>
      </c>
      <c r="E59" s="84">
        <v>7.52</v>
      </c>
      <c r="F59" s="83" t="s">
        <v>5068</v>
      </c>
      <c r="G59" s="83" t="s">
        <v>630</v>
      </c>
      <c r="H59" s="11">
        <v>2821</v>
      </c>
    </row>
    <row r="60" spans="1:8" s="82" customFormat="1" ht="14.25" customHeight="1" x14ac:dyDescent="0.25">
      <c r="A60" s="83" t="s">
        <v>5062</v>
      </c>
      <c r="B60" s="83" t="s">
        <v>5069</v>
      </c>
      <c r="C60" s="83" t="s">
        <v>5070</v>
      </c>
      <c r="D60" s="83" t="s">
        <v>5071</v>
      </c>
      <c r="E60" s="84">
        <v>8.35</v>
      </c>
      <c r="F60" s="83" t="s">
        <v>5072</v>
      </c>
      <c r="G60" s="83" t="s">
        <v>630</v>
      </c>
      <c r="H60" s="11">
        <v>2822</v>
      </c>
    </row>
    <row r="61" spans="1:8" s="82" customFormat="1" ht="14.25" customHeight="1" x14ac:dyDescent="0.25">
      <c r="A61" s="83" t="s">
        <v>5062</v>
      </c>
      <c r="B61" s="83" t="s">
        <v>5073</v>
      </c>
      <c r="C61" s="83" t="s">
        <v>5074</v>
      </c>
      <c r="D61" s="83" t="s">
        <v>950</v>
      </c>
      <c r="E61" s="84">
        <v>3.26</v>
      </c>
      <c r="F61" s="83" t="s">
        <v>949</v>
      </c>
      <c r="G61" s="83" t="s">
        <v>630</v>
      </c>
      <c r="H61" s="11">
        <v>2823</v>
      </c>
    </row>
    <row r="62" spans="1:8" s="82" customFormat="1" ht="14.25" customHeight="1" x14ac:dyDescent="0.25">
      <c r="A62" s="83" t="s">
        <v>5062</v>
      </c>
      <c r="B62" s="83" t="s">
        <v>5075</v>
      </c>
      <c r="C62" s="83" t="s">
        <v>5076</v>
      </c>
      <c r="D62" s="83" t="s">
        <v>2989</v>
      </c>
      <c r="E62" s="84">
        <v>5.56</v>
      </c>
      <c r="F62" s="83" t="s">
        <v>2990</v>
      </c>
      <c r="G62" s="83" t="s">
        <v>630</v>
      </c>
      <c r="H62" s="11">
        <v>2824</v>
      </c>
    </row>
    <row r="63" spans="1:8" s="82" customFormat="1" ht="14.25" customHeight="1" x14ac:dyDescent="0.25">
      <c r="A63" s="83" t="s">
        <v>5062</v>
      </c>
      <c r="B63" s="83" t="s">
        <v>5077</v>
      </c>
      <c r="C63" s="83" t="s">
        <v>5078</v>
      </c>
      <c r="D63" s="83" t="s">
        <v>5079</v>
      </c>
      <c r="E63" s="84">
        <v>11.82</v>
      </c>
      <c r="F63" s="83" t="s">
        <v>5080</v>
      </c>
      <c r="G63" s="83" t="s">
        <v>630</v>
      </c>
      <c r="H63" s="11">
        <v>2825</v>
      </c>
    </row>
    <row r="64" spans="1:8" s="82" customFormat="1" ht="14.25" customHeight="1" x14ac:dyDescent="0.25">
      <c r="A64" s="83" t="s">
        <v>5062</v>
      </c>
      <c r="B64" s="83" t="s">
        <v>5081</v>
      </c>
      <c r="C64" s="83" t="s">
        <v>5082</v>
      </c>
      <c r="D64" s="83" t="s">
        <v>3622</v>
      </c>
      <c r="E64" s="84">
        <v>6.57</v>
      </c>
      <c r="F64" s="83" t="s">
        <v>3623</v>
      </c>
      <c r="G64" s="83" t="s">
        <v>630</v>
      </c>
      <c r="H64" s="11">
        <v>2826</v>
      </c>
    </row>
    <row r="65" spans="1:8" s="82" customFormat="1" ht="14.25" customHeight="1" x14ac:dyDescent="0.25">
      <c r="A65" s="83" t="s">
        <v>5062</v>
      </c>
      <c r="B65" s="83" t="s">
        <v>5083</v>
      </c>
      <c r="C65" s="83" t="s">
        <v>5084</v>
      </c>
      <c r="D65" s="83" t="s">
        <v>901</v>
      </c>
      <c r="E65" s="84">
        <v>1.99</v>
      </c>
      <c r="F65" s="83" t="s">
        <v>900</v>
      </c>
      <c r="G65" s="83" t="s">
        <v>630</v>
      </c>
      <c r="H65" s="11">
        <v>2827</v>
      </c>
    </row>
    <row r="66" spans="1:8" s="82" customFormat="1" ht="14.25" customHeight="1" x14ac:dyDescent="0.25">
      <c r="A66" s="83" t="s">
        <v>5062</v>
      </c>
      <c r="B66" s="83" t="s">
        <v>5085</v>
      </c>
      <c r="C66" s="83" t="s">
        <v>5086</v>
      </c>
      <c r="D66" s="83" t="s">
        <v>5087</v>
      </c>
      <c r="E66" s="84">
        <v>5.61</v>
      </c>
      <c r="F66" s="83" t="s">
        <v>5088</v>
      </c>
      <c r="G66" s="83" t="s">
        <v>630</v>
      </c>
      <c r="H66" s="11">
        <v>2828</v>
      </c>
    </row>
    <row r="67" spans="1:8" s="82" customFormat="1" ht="14.25" customHeight="1" x14ac:dyDescent="0.25">
      <c r="A67" s="83" t="s">
        <v>5062</v>
      </c>
      <c r="B67" s="83" t="s">
        <v>5089</v>
      </c>
      <c r="C67" s="83" t="s">
        <v>5090</v>
      </c>
      <c r="D67" s="83" t="s">
        <v>5091</v>
      </c>
      <c r="E67" s="84">
        <v>9.81</v>
      </c>
      <c r="F67" s="83" t="s">
        <v>5092</v>
      </c>
      <c r="G67" s="83" t="s">
        <v>630</v>
      </c>
      <c r="H67" s="11">
        <v>2829</v>
      </c>
    </row>
    <row r="68" spans="1:8" s="82" customFormat="1" ht="14.25" customHeight="1" x14ac:dyDescent="0.25">
      <c r="A68" s="83" t="s">
        <v>5062</v>
      </c>
      <c r="B68" s="83" t="s">
        <v>5093</v>
      </c>
      <c r="C68" s="83" t="s">
        <v>5094</v>
      </c>
      <c r="D68" s="83" t="s">
        <v>5095</v>
      </c>
      <c r="E68" s="84">
        <v>7.34</v>
      </c>
      <c r="F68" s="83" t="s">
        <v>5096</v>
      </c>
      <c r="G68" s="83" t="s">
        <v>630</v>
      </c>
      <c r="H68" s="11">
        <v>2830</v>
      </c>
    </row>
    <row r="69" spans="1:8" s="82" customFormat="1" ht="14.25" customHeight="1" x14ac:dyDescent="0.25">
      <c r="A69" s="83" t="s">
        <v>5062</v>
      </c>
      <c r="B69" s="83" t="s">
        <v>5097</v>
      </c>
      <c r="C69" s="83" t="s">
        <v>5098</v>
      </c>
      <c r="D69" s="83" t="s">
        <v>758</v>
      </c>
      <c r="E69" s="84">
        <v>1.8</v>
      </c>
      <c r="F69" s="83" t="s">
        <v>756</v>
      </c>
      <c r="G69" s="83" t="s">
        <v>630</v>
      </c>
      <c r="H69" s="11">
        <v>2831</v>
      </c>
    </row>
    <row r="70" spans="1:8" s="82" customFormat="1" ht="14.25" customHeight="1" x14ac:dyDescent="0.25">
      <c r="A70" s="83" t="s">
        <v>5062</v>
      </c>
      <c r="B70" s="83" t="s">
        <v>5099</v>
      </c>
      <c r="C70" s="83" t="s">
        <v>5100</v>
      </c>
      <c r="D70" s="83" t="s">
        <v>757</v>
      </c>
      <c r="E70" s="84">
        <v>1.68</v>
      </c>
      <c r="F70" s="83" t="s">
        <v>756</v>
      </c>
      <c r="G70" s="83" t="s">
        <v>630</v>
      </c>
      <c r="H70" s="11">
        <v>2832</v>
      </c>
    </row>
    <row r="71" spans="1:8" s="82" customFormat="1" ht="14.25" customHeight="1" x14ac:dyDescent="0.25">
      <c r="A71" s="83" t="s">
        <v>5062</v>
      </c>
      <c r="B71" s="83" t="s">
        <v>5101</v>
      </c>
      <c r="C71" s="83" t="s">
        <v>5102</v>
      </c>
      <c r="D71" s="83" t="s">
        <v>1429</v>
      </c>
      <c r="E71" s="84">
        <v>14.24</v>
      </c>
      <c r="F71" s="83" t="s">
        <v>1428</v>
      </c>
      <c r="G71" s="83" t="s">
        <v>630</v>
      </c>
      <c r="H71" s="11">
        <v>2833</v>
      </c>
    </row>
    <row r="72" spans="1:8" s="82" customFormat="1" ht="14.25" customHeight="1" x14ac:dyDescent="0.25">
      <c r="A72" s="83" t="s">
        <v>5062</v>
      </c>
      <c r="B72" s="83" t="s">
        <v>5103</v>
      </c>
      <c r="C72" s="83" t="s">
        <v>5104</v>
      </c>
      <c r="D72" s="83" t="s">
        <v>3926</v>
      </c>
      <c r="E72" s="84">
        <v>6.99</v>
      </c>
      <c r="F72" s="83" t="s">
        <v>3927</v>
      </c>
      <c r="G72" s="83" t="s">
        <v>630</v>
      </c>
      <c r="H72" s="11">
        <v>2834</v>
      </c>
    </row>
    <row r="73" spans="1:8" s="82" customFormat="1" ht="14.25" customHeight="1" x14ac:dyDescent="0.25">
      <c r="A73" s="83" t="s">
        <v>5062</v>
      </c>
      <c r="B73" s="83" t="s">
        <v>5105</v>
      </c>
      <c r="C73" s="83" t="s">
        <v>5106</v>
      </c>
      <c r="D73" s="83" t="s">
        <v>3978</v>
      </c>
      <c r="E73" s="84">
        <v>1.68</v>
      </c>
      <c r="F73" s="83" t="s">
        <v>3979</v>
      </c>
      <c r="G73" s="83" t="s">
        <v>630</v>
      </c>
      <c r="H73" s="11">
        <v>2835</v>
      </c>
    </row>
    <row r="74" spans="1:8" s="82" customFormat="1" ht="14.25" customHeight="1" x14ac:dyDescent="0.25">
      <c r="A74" s="83" t="s">
        <v>5062</v>
      </c>
      <c r="B74" s="83" t="s">
        <v>5107</v>
      </c>
      <c r="C74" s="83" t="s">
        <v>5108</v>
      </c>
      <c r="D74" s="83" t="s">
        <v>3951</v>
      </c>
      <c r="E74" s="84">
        <v>17.86</v>
      </c>
      <c r="F74" s="83" t="s">
        <v>3952</v>
      </c>
      <c r="G74" s="83" t="s">
        <v>630</v>
      </c>
      <c r="H74" s="11">
        <v>2836</v>
      </c>
    </row>
    <row r="75" spans="1:8" s="82" customFormat="1" ht="14.25" customHeight="1" x14ac:dyDescent="0.25">
      <c r="A75" s="83" t="s">
        <v>5062</v>
      </c>
      <c r="B75" s="83" t="s">
        <v>3261</v>
      </c>
      <c r="C75" s="83" t="s">
        <v>5109</v>
      </c>
      <c r="D75" s="83" t="s">
        <v>5110</v>
      </c>
      <c r="E75" s="84">
        <v>34.4</v>
      </c>
      <c r="F75" s="83" t="s">
        <v>5111</v>
      </c>
      <c r="G75" s="83" t="s">
        <v>630</v>
      </c>
      <c r="H75" s="11">
        <v>2837</v>
      </c>
    </row>
    <row r="76" spans="1:8" s="82" customFormat="1" ht="14.25" customHeight="1" x14ac:dyDescent="0.25">
      <c r="A76" s="83" t="s">
        <v>5062</v>
      </c>
      <c r="B76" s="83" t="s">
        <v>5112</v>
      </c>
      <c r="C76" s="83" t="s">
        <v>5113</v>
      </c>
      <c r="D76" s="83" t="s">
        <v>5114</v>
      </c>
      <c r="E76" s="84">
        <v>2.39</v>
      </c>
      <c r="F76" s="83" t="s">
        <v>5115</v>
      </c>
      <c r="G76" s="83" t="s">
        <v>630</v>
      </c>
      <c r="H76" s="11">
        <v>2838</v>
      </c>
    </row>
    <row r="77" spans="1:8" s="82" customFormat="1" ht="14.25" customHeight="1" x14ac:dyDescent="0.25">
      <c r="A77" s="83" t="s">
        <v>5062</v>
      </c>
      <c r="B77" s="83" t="s">
        <v>5116</v>
      </c>
      <c r="C77" s="83" t="s">
        <v>5117</v>
      </c>
      <c r="D77" s="83" t="s">
        <v>836</v>
      </c>
      <c r="E77" s="84">
        <v>8.3800000000000008</v>
      </c>
      <c r="F77" s="83" t="s">
        <v>835</v>
      </c>
      <c r="G77" s="83" t="s">
        <v>630</v>
      </c>
      <c r="H77" s="11">
        <v>2839</v>
      </c>
    </row>
    <row r="78" spans="1:8" s="82" customFormat="1" ht="14.25" customHeight="1" x14ac:dyDescent="0.25">
      <c r="A78" s="83" t="s">
        <v>5062</v>
      </c>
      <c r="B78" s="83" t="s">
        <v>5118</v>
      </c>
      <c r="C78" s="83" t="s">
        <v>5119</v>
      </c>
      <c r="D78" s="83" t="s">
        <v>665</v>
      </c>
      <c r="E78" s="84">
        <v>7</v>
      </c>
      <c r="F78" s="83" t="s">
        <v>664</v>
      </c>
      <c r="G78" s="83" t="s">
        <v>630</v>
      </c>
      <c r="H78" s="11">
        <v>2840</v>
      </c>
    </row>
    <row r="79" spans="1:8" s="82" customFormat="1" ht="14.25" customHeight="1" x14ac:dyDescent="0.25">
      <c r="A79" s="83" t="s">
        <v>5062</v>
      </c>
      <c r="B79" s="83" t="s">
        <v>5120</v>
      </c>
      <c r="C79" s="83" t="s">
        <v>5121</v>
      </c>
      <c r="D79" s="83" t="s">
        <v>3713</v>
      </c>
      <c r="E79" s="84">
        <v>4.6900000000000004</v>
      </c>
      <c r="F79" s="83" t="s">
        <v>3714</v>
      </c>
      <c r="G79" s="83" t="s">
        <v>630</v>
      </c>
      <c r="H79" s="11">
        <v>2841</v>
      </c>
    </row>
    <row r="80" spans="1:8" s="82" customFormat="1" ht="14.25" customHeight="1" x14ac:dyDescent="0.25">
      <c r="A80" s="83" t="s">
        <v>5062</v>
      </c>
      <c r="B80" s="83" t="s">
        <v>5122</v>
      </c>
      <c r="C80" s="83" t="s">
        <v>5123</v>
      </c>
      <c r="D80" s="83" t="s">
        <v>1050</v>
      </c>
      <c r="E80" s="84">
        <v>1.42</v>
      </c>
      <c r="F80" s="83" t="s">
        <v>1049</v>
      </c>
      <c r="G80" s="83" t="s">
        <v>630</v>
      </c>
      <c r="H80" s="11">
        <v>2842</v>
      </c>
    </row>
    <row r="81" spans="1:8" s="82" customFormat="1" ht="14.25" customHeight="1" x14ac:dyDescent="0.25">
      <c r="A81" s="83" t="s">
        <v>5062</v>
      </c>
      <c r="B81" s="83" t="s">
        <v>5124</v>
      </c>
      <c r="C81" s="83" t="s">
        <v>5125</v>
      </c>
      <c r="D81" s="83" t="s">
        <v>1515</v>
      </c>
      <c r="E81" s="84">
        <v>10.14</v>
      </c>
      <c r="F81" s="83" t="s">
        <v>1514</v>
      </c>
      <c r="G81" s="83" t="s">
        <v>630</v>
      </c>
      <c r="H81" s="11">
        <v>2843</v>
      </c>
    </row>
    <row r="82" spans="1:8" s="82" customFormat="1" ht="14.25" customHeight="1" x14ac:dyDescent="0.25">
      <c r="A82" s="83" t="s">
        <v>5062</v>
      </c>
      <c r="B82" s="83" t="s">
        <v>5126</v>
      </c>
      <c r="C82" s="83" t="s">
        <v>5127</v>
      </c>
      <c r="D82" s="83" t="s">
        <v>3689</v>
      </c>
      <c r="E82" s="84">
        <v>4.4400000000000004</v>
      </c>
      <c r="F82" s="83" t="s">
        <v>3690</v>
      </c>
      <c r="G82" s="83" t="s">
        <v>630</v>
      </c>
      <c r="H82" s="11">
        <v>2844</v>
      </c>
    </row>
    <row r="83" spans="1:8" s="82" customFormat="1" ht="14.25" customHeight="1" x14ac:dyDescent="0.25">
      <c r="A83" s="83" t="s">
        <v>5128</v>
      </c>
      <c r="B83" s="83" t="s">
        <v>5129</v>
      </c>
      <c r="C83" s="83" t="s">
        <v>5130</v>
      </c>
      <c r="D83" s="83" t="s">
        <v>5131</v>
      </c>
      <c r="E83" s="84">
        <v>33.75</v>
      </c>
      <c r="F83" s="83" t="s">
        <v>5132</v>
      </c>
      <c r="G83" s="83" t="s">
        <v>630</v>
      </c>
      <c r="H83" s="11">
        <v>2964</v>
      </c>
    </row>
    <row r="84" spans="1:8" s="82" customFormat="1" ht="14.25" customHeight="1" x14ac:dyDescent="0.25">
      <c r="A84" s="83" t="s">
        <v>5128</v>
      </c>
      <c r="B84" s="83" t="s">
        <v>5133</v>
      </c>
      <c r="C84" s="83" t="s">
        <v>5134</v>
      </c>
      <c r="D84" s="83" t="s">
        <v>1297</v>
      </c>
      <c r="E84" s="84">
        <v>2.2799999999999998</v>
      </c>
      <c r="F84" s="83" t="s">
        <v>1296</v>
      </c>
      <c r="G84" s="83" t="s">
        <v>630</v>
      </c>
      <c r="H84" s="4">
        <v>2965</v>
      </c>
    </row>
    <row r="85" spans="1:8" s="82" customFormat="1" ht="14.25" customHeight="1" x14ac:dyDescent="0.25">
      <c r="A85" s="83" t="s">
        <v>5128</v>
      </c>
      <c r="B85" s="83" t="s">
        <v>5135</v>
      </c>
      <c r="C85" s="83" t="s">
        <v>5136</v>
      </c>
      <c r="D85" s="83" t="s">
        <v>1004</v>
      </c>
      <c r="E85" s="84">
        <v>3.99</v>
      </c>
      <c r="F85" s="83" t="s">
        <v>1003</v>
      </c>
      <c r="G85" s="83" t="s">
        <v>630</v>
      </c>
      <c r="H85" s="4">
        <v>2966</v>
      </c>
    </row>
    <row r="86" spans="1:8" s="82" customFormat="1" ht="14.25" customHeight="1" x14ac:dyDescent="0.25">
      <c r="A86" s="83" t="s">
        <v>5128</v>
      </c>
      <c r="B86" s="83" t="s">
        <v>5137</v>
      </c>
      <c r="C86" s="83" t="s">
        <v>5138</v>
      </c>
      <c r="D86" s="83" t="s">
        <v>1214</v>
      </c>
      <c r="E86" s="84">
        <v>3.36</v>
      </c>
      <c r="F86" s="83" t="s">
        <v>1213</v>
      </c>
      <c r="G86" s="83" t="s">
        <v>630</v>
      </c>
      <c r="H86" s="4">
        <v>2968</v>
      </c>
    </row>
    <row r="87" spans="1:8" s="82" customFormat="1" ht="14.25" customHeight="1" x14ac:dyDescent="0.25">
      <c r="A87" s="83" t="s">
        <v>5128</v>
      </c>
      <c r="B87" s="83" t="s">
        <v>5139</v>
      </c>
      <c r="C87" s="83" t="s">
        <v>5140</v>
      </c>
      <c r="D87" s="83" t="s">
        <v>1215</v>
      </c>
      <c r="E87" s="84">
        <v>4.78</v>
      </c>
      <c r="F87" s="83" t="s">
        <v>1213</v>
      </c>
      <c r="G87" s="83" t="s">
        <v>630</v>
      </c>
      <c r="H87" s="4">
        <v>2967</v>
      </c>
    </row>
    <row r="88" spans="1:8" s="82" customFormat="1" ht="14.25" customHeight="1" x14ac:dyDescent="0.25">
      <c r="A88" s="83" t="s">
        <v>5128</v>
      </c>
      <c r="B88" s="83" t="s">
        <v>5141</v>
      </c>
      <c r="C88" s="83" t="s">
        <v>5142</v>
      </c>
      <c r="D88" s="83" t="s">
        <v>723</v>
      </c>
      <c r="E88" s="84">
        <v>6.94</v>
      </c>
      <c r="F88" s="83" t="s">
        <v>722</v>
      </c>
      <c r="G88" s="83" t="s">
        <v>630</v>
      </c>
      <c r="H88" s="4">
        <v>2969</v>
      </c>
    </row>
    <row r="89" spans="1:8" s="82" customFormat="1" ht="14.25" customHeight="1" x14ac:dyDescent="0.25">
      <c r="A89" s="83" t="s">
        <v>5128</v>
      </c>
      <c r="B89" s="83" t="s">
        <v>5143</v>
      </c>
      <c r="C89" s="83" t="s">
        <v>5144</v>
      </c>
      <c r="D89" s="83" t="s">
        <v>871</v>
      </c>
      <c r="E89" s="84">
        <v>3.6</v>
      </c>
      <c r="F89" s="83" t="s">
        <v>870</v>
      </c>
      <c r="G89" s="83" t="s">
        <v>630</v>
      </c>
      <c r="H89" s="4">
        <v>2970</v>
      </c>
    </row>
    <row r="90" spans="1:8" s="82" customFormat="1" ht="14.25" customHeight="1" x14ac:dyDescent="0.25">
      <c r="A90" s="83" t="s">
        <v>5128</v>
      </c>
      <c r="B90" s="83" t="s">
        <v>5145</v>
      </c>
      <c r="C90" s="83" t="s">
        <v>5146</v>
      </c>
      <c r="D90" s="83" t="s">
        <v>1325</v>
      </c>
      <c r="E90" s="84">
        <v>3.63</v>
      </c>
      <c r="F90" s="83" t="s">
        <v>1324</v>
      </c>
      <c r="G90" s="83" t="s">
        <v>630</v>
      </c>
      <c r="H90" s="4">
        <v>2971</v>
      </c>
    </row>
    <row r="91" spans="1:8" s="82" customFormat="1" ht="14.25" customHeight="1" x14ac:dyDescent="0.25">
      <c r="A91" s="83" t="s">
        <v>5128</v>
      </c>
      <c r="B91" s="83" t="s">
        <v>5147</v>
      </c>
      <c r="C91" s="83" t="s">
        <v>5148</v>
      </c>
      <c r="D91" s="83" t="s">
        <v>5149</v>
      </c>
      <c r="E91" s="84">
        <v>30.1</v>
      </c>
      <c r="F91" s="83" t="s">
        <v>5150</v>
      </c>
      <c r="G91" s="83" t="s">
        <v>630</v>
      </c>
      <c r="H91" s="4">
        <v>2973</v>
      </c>
    </row>
    <row r="92" spans="1:8" s="82" customFormat="1" ht="14.25" customHeight="1" x14ac:dyDescent="0.25">
      <c r="A92" s="83" t="s">
        <v>5128</v>
      </c>
      <c r="B92" s="83" t="s">
        <v>5151</v>
      </c>
      <c r="C92" s="83" t="s">
        <v>5152</v>
      </c>
      <c r="D92" s="83" t="s">
        <v>5153</v>
      </c>
      <c r="E92" s="84">
        <v>87.82</v>
      </c>
      <c r="F92" s="83" t="s">
        <v>5154</v>
      </c>
      <c r="G92" s="83" t="s">
        <v>630</v>
      </c>
      <c r="H92" s="11">
        <v>2974</v>
      </c>
    </row>
    <row r="93" spans="1:8" s="82" customFormat="1" ht="14.25" customHeight="1" x14ac:dyDescent="0.25">
      <c r="A93" s="83" t="s">
        <v>5128</v>
      </c>
      <c r="B93" s="83" t="s">
        <v>5155</v>
      </c>
      <c r="C93" s="83" t="s">
        <v>5156</v>
      </c>
      <c r="D93" s="83" t="s">
        <v>1501</v>
      </c>
      <c r="E93" s="84">
        <v>2.7</v>
      </c>
      <c r="F93" s="83" t="s">
        <v>1500</v>
      </c>
      <c r="G93" s="83" t="s">
        <v>630</v>
      </c>
      <c r="H93" s="11">
        <v>2975</v>
      </c>
    </row>
    <row r="94" spans="1:8" s="82" customFormat="1" ht="14.25" customHeight="1" x14ac:dyDescent="0.25">
      <c r="A94" s="83" t="s">
        <v>5128</v>
      </c>
      <c r="B94" s="83" t="s">
        <v>5157</v>
      </c>
      <c r="C94" s="83" t="s">
        <v>5158</v>
      </c>
      <c r="D94" s="83" t="s">
        <v>4593</v>
      </c>
      <c r="E94" s="84">
        <v>3.46</v>
      </c>
      <c r="F94" s="83" t="s">
        <v>4594</v>
      </c>
      <c r="G94" s="83" t="s">
        <v>630</v>
      </c>
      <c r="H94" s="11">
        <v>2976</v>
      </c>
    </row>
    <row r="95" spans="1:8" s="82" customFormat="1" ht="14.25" customHeight="1" x14ac:dyDescent="0.25">
      <c r="A95" s="83" t="s">
        <v>5128</v>
      </c>
      <c r="B95" s="83" t="s">
        <v>5159</v>
      </c>
      <c r="C95" s="83" t="s">
        <v>5160</v>
      </c>
      <c r="D95" s="83" t="s">
        <v>983</v>
      </c>
      <c r="E95" s="84">
        <v>1.74</v>
      </c>
      <c r="F95" s="83" t="s">
        <v>982</v>
      </c>
      <c r="G95" s="83" t="s">
        <v>630</v>
      </c>
      <c r="H95" s="11">
        <v>2977</v>
      </c>
    </row>
    <row r="96" spans="1:8" s="82" customFormat="1" ht="14.25" customHeight="1" x14ac:dyDescent="0.25">
      <c r="A96" s="83" t="s">
        <v>5128</v>
      </c>
      <c r="B96" s="83" t="s">
        <v>5161</v>
      </c>
      <c r="C96" s="83" t="s">
        <v>5162</v>
      </c>
      <c r="D96" s="83" t="s">
        <v>5163</v>
      </c>
      <c r="E96" s="84">
        <v>5.16</v>
      </c>
      <c r="F96" s="83" t="s">
        <v>5164</v>
      </c>
      <c r="G96" s="83" t="s">
        <v>630</v>
      </c>
      <c r="H96" s="11">
        <v>2978</v>
      </c>
    </row>
    <row r="97" spans="1:12" s="82" customFormat="1" ht="14.25" customHeight="1" x14ac:dyDescent="0.25">
      <c r="A97" s="83" t="s">
        <v>5128</v>
      </c>
      <c r="B97" s="83" t="s">
        <v>5165</v>
      </c>
      <c r="C97" s="83" t="s">
        <v>5166</v>
      </c>
      <c r="D97" s="83" t="s">
        <v>884</v>
      </c>
      <c r="E97" s="84">
        <v>2.72</v>
      </c>
      <c r="F97" s="83" t="s">
        <v>883</v>
      </c>
      <c r="G97" s="83" t="s">
        <v>630</v>
      </c>
      <c r="H97" s="11">
        <v>2979</v>
      </c>
    </row>
    <row r="98" spans="1:12" s="82" customFormat="1" ht="14.25" customHeight="1" x14ac:dyDescent="0.25">
      <c r="A98" s="83" t="s">
        <v>5128</v>
      </c>
      <c r="B98" s="83" t="s">
        <v>5167</v>
      </c>
      <c r="C98" s="83" t="s">
        <v>5168</v>
      </c>
      <c r="D98" s="83" t="s">
        <v>5169</v>
      </c>
      <c r="E98" s="84">
        <v>5.04</v>
      </c>
      <c r="F98" s="83" t="s">
        <v>5170</v>
      </c>
      <c r="G98" s="83" t="s">
        <v>630</v>
      </c>
      <c r="H98" s="11">
        <v>2980</v>
      </c>
    </row>
    <row r="99" spans="1:12" s="82" customFormat="1" ht="14.25" customHeight="1" x14ac:dyDescent="0.25">
      <c r="A99" s="83" t="s">
        <v>5128</v>
      </c>
      <c r="B99" s="83" t="s">
        <v>5171</v>
      </c>
      <c r="C99" s="83" t="s">
        <v>5172</v>
      </c>
      <c r="D99" s="83" t="s">
        <v>1129</v>
      </c>
      <c r="E99" s="84">
        <v>1.87</v>
      </c>
      <c r="F99" s="83" t="s">
        <v>1128</v>
      </c>
      <c r="G99" s="83" t="s">
        <v>630</v>
      </c>
      <c r="H99" s="11">
        <v>2981</v>
      </c>
    </row>
    <row r="100" spans="1:12" s="82" customFormat="1" ht="14.25" customHeight="1" x14ac:dyDescent="0.25">
      <c r="A100" s="83" t="s">
        <v>5128</v>
      </c>
      <c r="B100" s="83" t="s">
        <v>5173</v>
      </c>
      <c r="C100" s="83" t="s">
        <v>5174</v>
      </c>
      <c r="D100" s="83" t="s">
        <v>5175</v>
      </c>
      <c r="E100" s="84">
        <v>2.5099999999999998</v>
      </c>
      <c r="F100" s="83" t="s">
        <v>5176</v>
      </c>
      <c r="G100" s="83" t="s">
        <v>630</v>
      </c>
      <c r="H100" s="11">
        <v>2982</v>
      </c>
    </row>
    <row r="101" spans="1:12" s="82" customFormat="1" ht="14.25" customHeight="1" x14ac:dyDescent="0.25">
      <c r="A101" s="83" t="s">
        <v>5128</v>
      </c>
      <c r="B101" s="83" t="s">
        <v>5177</v>
      </c>
      <c r="C101" s="83" t="s">
        <v>5178</v>
      </c>
      <c r="D101" s="83" t="s">
        <v>1365</v>
      </c>
      <c r="E101" s="84">
        <v>3.28</v>
      </c>
      <c r="F101" s="83" t="s">
        <v>1364</v>
      </c>
      <c r="G101" s="83" t="s">
        <v>630</v>
      </c>
      <c r="H101" s="11">
        <v>2984</v>
      </c>
      <c r="J101" s="82" t="s">
        <v>1043</v>
      </c>
    </row>
    <row r="102" spans="1:12" s="82" customFormat="1" ht="14.25" customHeight="1" x14ac:dyDescent="0.25">
      <c r="A102" s="83" t="s">
        <v>5128</v>
      </c>
      <c r="B102" s="83" t="s">
        <v>5179</v>
      </c>
      <c r="C102" s="83" t="s">
        <v>5180</v>
      </c>
      <c r="D102" s="83" t="s">
        <v>5181</v>
      </c>
      <c r="E102" s="84">
        <v>5.25</v>
      </c>
      <c r="F102" s="83" t="s">
        <v>5182</v>
      </c>
      <c r="G102" s="83" t="s">
        <v>630</v>
      </c>
      <c r="H102" s="11">
        <v>2985</v>
      </c>
    </row>
    <row r="103" spans="1:12" s="82" customFormat="1" ht="14.25" customHeight="1" x14ac:dyDescent="0.25">
      <c r="A103" s="83" t="s">
        <v>5128</v>
      </c>
      <c r="B103" s="83" t="s">
        <v>5183</v>
      </c>
      <c r="C103" s="83" t="s">
        <v>5184</v>
      </c>
      <c r="D103" s="83" t="s">
        <v>1483</v>
      </c>
      <c r="E103" s="84">
        <v>1.68</v>
      </c>
      <c r="F103" s="83" t="s">
        <v>1482</v>
      </c>
      <c r="G103" s="83" t="s">
        <v>630</v>
      </c>
      <c r="H103" s="11">
        <v>2986</v>
      </c>
    </row>
    <row r="104" spans="1:12" s="82" customFormat="1" ht="14.25" customHeight="1" x14ac:dyDescent="0.25">
      <c r="A104" s="83" t="s">
        <v>5128</v>
      </c>
      <c r="B104" s="83" t="s">
        <v>5185</v>
      </c>
      <c r="C104" s="83" t="s">
        <v>5186</v>
      </c>
      <c r="D104" s="83" t="s">
        <v>3648</v>
      </c>
      <c r="E104" s="84">
        <v>2.99</v>
      </c>
      <c r="F104" s="83" t="s">
        <v>3649</v>
      </c>
      <c r="G104" s="83" t="s">
        <v>630</v>
      </c>
      <c r="H104" s="11">
        <v>2987</v>
      </c>
    </row>
    <row r="105" spans="1:12" s="82" customFormat="1" ht="14.25" customHeight="1" x14ac:dyDescent="0.25">
      <c r="A105" s="83" t="s">
        <v>5128</v>
      </c>
      <c r="B105" s="83" t="s">
        <v>5187</v>
      </c>
      <c r="C105" s="83" t="s">
        <v>5188</v>
      </c>
      <c r="D105" s="83" t="s">
        <v>1038</v>
      </c>
      <c r="E105" s="84">
        <v>12.58</v>
      </c>
      <c r="F105" s="83" t="s">
        <v>1037</v>
      </c>
      <c r="G105" s="83" t="s">
        <v>630</v>
      </c>
      <c r="H105" s="11">
        <v>2988</v>
      </c>
    </row>
    <row r="106" spans="1:12" s="82" customFormat="1" ht="14.25" customHeight="1" x14ac:dyDescent="0.25">
      <c r="A106" s="83" t="s">
        <v>5128</v>
      </c>
      <c r="B106" s="83" t="s">
        <v>5189</v>
      </c>
      <c r="C106" s="83" t="s">
        <v>5190</v>
      </c>
      <c r="D106" s="83" t="s">
        <v>1056</v>
      </c>
      <c r="E106" s="84">
        <v>1.88</v>
      </c>
      <c r="F106" s="83" t="s">
        <v>1055</v>
      </c>
      <c r="G106" s="83" t="s">
        <v>630</v>
      </c>
      <c r="H106" s="11">
        <v>2989</v>
      </c>
    </row>
    <row r="107" spans="1:12" s="82" customFormat="1" ht="14.25" customHeight="1" x14ac:dyDescent="0.25">
      <c r="A107" s="83" t="s">
        <v>5128</v>
      </c>
      <c r="B107" s="83" t="s">
        <v>5191</v>
      </c>
      <c r="C107" s="83" t="s">
        <v>5192</v>
      </c>
      <c r="D107" s="83" t="s">
        <v>5193</v>
      </c>
      <c r="E107" s="84">
        <v>5.04</v>
      </c>
      <c r="F107" s="83" t="s">
        <v>5194</v>
      </c>
      <c r="G107" s="83" t="s">
        <v>630</v>
      </c>
      <c r="H107" s="11">
        <v>2990</v>
      </c>
    </row>
    <row r="108" spans="1:12" s="82" customFormat="1" ht="14.25" customHeight="1" x14ac:dyDescent="0.25">
      <c r="A108" s="83" t="s">
        <v>5128</v>
      </c>
      <c r="B108" s="83" t="s">
        <v>5195</v>
      </c>
      <c r="C108" s="83" t="s">
        <v>5196</v>
      </c>
      <c r="D108" s="83" t="s">
        <v>737</v>
      </c>
      <c r="E108" s="84">
        <v>1.74</v>
      </c>
      <c r="F108" s="83" t="s">
        <v>736</v>
      </c>
      <c r="G108" s="83" t="s">
        <v>630</v>
      </c>
      <c r="H108" s="11">
        <v>2991</v>
      </c>
    </row>
    <row r="109" spans="1:12" s="82" customFormat="1" ht="14.25" customHeight="1" x14ac:dyDescent="0.25">
      <c r="A109" s="83" t="s">
        <v>5128</v>
      </c>
      <c r="B109" s="83" t="s">
        <v>5197</v>
      </c>
      <c r="C109" s="83" t="s">
        <v>5198</v>
      </c>
      <c r="D109" s="83" t="s">
        <v>749</v>
      </c>
      <c r="E109" s="84">
        <v>1.68</v>
      </c>
      <c r="F109" s="83" t="s">
        <v>748</v>
      </c>
      <c r="G109" s="83" t="s">
        <v>630</v>
      </c>
      <c r="H109" s="11">
        <v>2992</v>
      </c>
      <c r="L109" s="82" t="s">
        <v>1518</v>
      </c>
    </row>
    <row r="110" spans="1:12" s="82" customFormat="1" ht="14.25" customHeight="1" x14ac:dyDescent="0.25">
      <c r="A110" s="83" t="s">
        <v>5128</v>
      </c>
      <c r="B110" s="83" t="s">
        <v>5199</v>
      </c>
      <c r="C110" s="83" t="s">
        <v>5200</v>
      </c>
      <c r="D110" s="83" t="s">
        <v>638</v>
      </c>
      <c r="E110" s="84">
        <v>3.53</v>
      </c>
      <c r="F110" s="83" t="s">
        <v>637</v>
      </c>
      <c r="G110" s="83" t="s">
        <v>630</v>
      </c>
      <c r="H110" s="11" t="s">
        <v>5201</v>
      </c>
    </row>
    <row r="111" spans="1:12" s="82" customFormat="1" ht="14.25" customHeight="1" x14ac:dyDescent="0.25">
      <c r="A111" s="83" t="s">
        <v>5128</v>
      </c>
      <c r="B111" s="83" t="s">
        <v>5202</v>
      </c>
      <c r="C111" s="83" t="s">
        <v>5203</v>
      </c>
      <c r="D111" s="83" t="s">
        <v>5204</v>
      </c>
      <c r="E111" s="84">
        <v>7.19</v>
      </c>
      <c r="F111" s="83" t="s">
        <v>5205</v>
      </c>
      <c r="G111" s="83" t="s">
        <v>630</v>
      </c>
      <c r="H111" s="11">
        <v>2993</v>
      </c>
    </row>
    <row r="112" spans="1:12" s="82" customFormat="1" ht="14.25" customHeight="1" x14ac:dyDescent="0.25">
      <c r="A112" s="83" t="s">
        <v>5128</v>
      </c>
      <c r="B112" s="83" t="s">
        <v>5206</v>
      </c>
      <c r="C112" s="83" t="s">
        <v>5207</v>
      </c>
      <c r="D112" s="83" t="s">
        <v>1315</v>
      </c>
      <c r="E112" s="84">
        <v>3.36</v>
      </c>
      <c r="F112" s="83" t="s">
        <v>1314</v>
      </c>
      <c r="G112" s="83" t="s">
        <v>630</v>
      </c>
      <c r="H112" s="11">
        <v>2994</v>
      </c>
    </row>
    <row r="113" spans="1:14" s="82" customFormat="1" ht="14.25" customHeight="1" x14ac:dyDescent="0.25">
      <c r="A113" s="83" t="s">
        <v>5128</v>
      </c>
      <c r="B113" s="83" t="s">
        <v>5208</v>
      </c>
      <c r="C113" s="83" t="s">
        <v>5209</v>
      </c>
      <c r="D113" s="83" t="s">
        <v>1398</v>
      </c>
      <c r="E113" s="84">
        <v>6.94</v>
      </c>
      <c r="F113" s="83" t="s">
        <v>1397</v>
      </c>
      <c r="G113" s="83" t="s">
        <v>630</v>
      </c>
      <c r="H113" s="11">
        <v>2995</v>
      </c>
    </row>
    <row r="114" spans="1:14" s="82" customFormat="1" ht="14.25" customHeight="1" x14ac:dyDescent="0.25">
      <c r="A114" s="83" t="s">
        <v>5128</v>
      </c>
      <c r="B114" s="83" t="s">
        <v>5210</v>
      </c>
      <c r="C114" s="83" t="s">
        <v>5211</v>
      </c>
      <c r="D114" s="83" t="s">
        <v>1208</v>
      </c>
      <c r="E114" s="84">
        <v>10.81</v>
      </c>
      <c r="F114" s="83" t="s">
        <v>1207</v>
      </c>
      <c r="G114" s="83" t="s">
        <v>630</v>
      </c>
      <c r="H114" s="11">
        <v>2996</v>
      </c>
      <c r="K114" s="82" t="s">
        <v>1517</v>
      </c>
      <c r="N114" s="82" t="s">
        <v>1516</v>
      </c>
    </row>
    <row r="115" spans="1:14" s="82" customFormat="1" ht="14.25" customHeight="1" x14ac:dyDescent="0.25">
      <c r="A115" s="83" t="s">
        <v>5212</v>
      </c>
      <c r="B115" s="83" t="s">
        <v>5213</v>
      </c>
      <c r="C115" s="83" t="s">
        <v>5214</v>
      </c>
      <c r="D115" s="83" t="s">
        <v>5215</v>
      </c>
      <c r="E115" s="84">
        <v>4.1900000000000004</v>
      </c>
      <c r="F115" s="83" t="s">
        <v>5216</v>
      </c>
      <c r="G115" s="83" t="s">
        <v>630</v>
      </c>
      <c r="H115" s="11">
        <v>3041</v>
      </c>
    </row>
    <row r="116" spans="1:14" s="82" customFormat="1" ht="14.25" customHeight="1" x14ac:dyDescent="0.25">
      <c r="A116" s="83" t="s">
        <v>5212</v>
      </c>
      <c r="B116" s="83" t="s">
        <v>4613</v>
      </c>
      <c r="C116" s="83" t="s">
        <v>5217</v>
      </c>
      <c r="D116" s="83" t="s">
        <v>5218</v>
      </c>
      <c r="E116" s="84">
        <v>6.25</v>
      </c>
      <c r="F116" s="83" t="s">
        <v>5219</v>
      </c>
      <c r="G116" s="83" t="s">
        <v>630</v>
      </c>
      <c r="H116" s="11">
        <v>3042</v>
      </c>
    </row>
    <row r="117" spans="1:14" s="82" customFormat="1" ht="14.25" customHeight="1" x14ac:dyDescent="0.25">
      <c r="A117" s="83" t="s">
        <v>5212</v>
      </c>
      <c r="B117" s="83" t="s">
        <v>5220</v>
      </c>
      <c r="C117" s="83" t="s">
        <v>5221</v>
      </c>
      <c r="D117" s="83" t="s">
        <v>895</v>
      </c>
      <c r="E117" s="84">
        <v>13.29</v>
      </c>
      <c r="F117" s="83" t="s">
        <v>894</v>
      </c>
      <c r="G117" s="83" t="s">
        <v>630</v>
      </c>
      <c r="H117" s="11">
        <v>3043</v>
      </c>
    </row>
    <row r="118" spans="1:14" s="82" customFormat="1" ht="14.25" customHeight="1" x14ac:dyDescent="0.25">
      <c r="A118" s="83" t="s">
        <v>5212</v>
      </c>
      <c r="B118" s="83" t="s">
        <v>5222</v>
      </c>
      <c r="C118" s="83" t="s">
        <v>5223</v>
      </c>
      <c r="D118" s="83" t="s">
        <v>745</v>
      </c>
      <c r="E118" s="84">
        <v>15.44</v>
      </c>
      <c r="F118" s="83" t="s">
        <v>744</v>
      </c>
      <c r="G118" s="83" t="s">
        <v>630</v>
      </c>
      <c r="H118" s="11">
        <v>3044</v>
      </c>
    </row>
    <row r="119" spans="1:14" s="82" customFormat="1" ht="14.25" customHeight="1" x14ac:dyDescent="0.25">
      <c r="A119" s="83" t="s">
        <v>5212</v>
      </c>
      <c r="B119" s="83" t="s">
        <v>5224</v>
      </c>
      <c r="C119" s="83" t="s">
        <v>5225</v>
      </c>
      <c r="D119" s="83" t="s">
        <v>751</v>
      </c>
      <c r="E119" s="84">
        <v>1.97</v>
      </c>
      <c r="F119" s="83" t="s">
        <v>750</v>
      </c>
      <c r="G119" s="83" t="s">
        <v>630</v>
      </c>
      <c r="H119" s="11">
        <v>3045</v>
      </c>
    </row>
    <row r="120" spans="1:14" s="82" customFormat="1" ht="14.25" customHeight="1" x14ac:dyDescent="0.25">
      <c r="A120" s="83" t="s">
        <v>5212</v>
      </c>
      <c r="B120" s="83" t="s">
        <v>5226</v>
      </c>
      <c r="C120" s="83" t="s">
        <v>5227</v>
      </c>
      <c r="D120" s="83" t="s">
        <v>5228</v>
      </c>
      <c r="E120" s="84">
        <v>6.93</v>
      </c>
      <c r="F120" s="83" t="s">
        <v>5229</v>
      </c>
      <c r="G120" s="83" t="s">
        <v>630</v>
      </c>
      <c r="H120" s="11">
        <v>3046</v>
      </c>
    </row>
    <row r="121" spans="1:14" s="82" customFormat="1" ht="14.25" customHeight="1" x14ac:dyDescent="0.25">
      <c r="A121" s="83" t="s">
        <v>5212</v>
      </c>
      <c r="B121" s="83" t="s">
        <v>5230</v>
      </c>
      <c r="C121" s="83" t="s">
        <v>5231</v>
      </c>
      <c r="D121" s="83" t="s">
        <v>5232</v>
      </c>
      <c r="E121" s="84">
        <v>5.51</v>
      </c>
      <c r="F121" s="83" t="s">
        <v>5233</v>
      </c>
      <c r="G121" s="83" t="s">
        <v>630</v>
      </c>
      <c r="H121" s="11">
        <v>3047</v>
      </c>
    </row>
    <row r="122" spans="1:14" s="82" customFormat="1" ht="14.25" customHeight="1" x14ac:dyDescent="0.25">
      <c r="A122" s="83" t="s">
        <v>5212</v>
      </c>
      <c r="B122" s="83" t="s">
        <v>5234</v>
      </c>
      <c r="C122" s="83" t="s">
        <v>5235</v>
      </c>
      <c r="D122" s="83" t="s">
        <v>1006</v>
      </c>
      <c r="E122" s="84">
        <v>12.86</v>
      </c>
      <c r="F122" s="83" t="s">
        <v>1005</v>
      </c>
      <c r="G122" s="83" t="s">
        <v>630</v>
      </c>
      <c r="H122" s="11">
        <v>3048</v>
      </c>
    </row>
    <row r="123" spans="1:14" s="82" customFormat="1" ht="14.25" customHeight="1" x14ac:dyDescent="0.25">
      <c r="A123" s="83" t="s">
        <v>5212</v>
      </c>
      <c r="B123" s="83" t="s">
        <v>5236</v>
      </c>
      <c r="C123" s="83" t="s">
        <v>5237</v>
      </c>
      <c r="D123" s="83" t="s">
        <v>3922</v>
      </c>
      <c r="E123" s="84">
        <v>2.95</v>
      </c>
      <c r="F123" s="83" t="s">
        <v>3923</v>
      </c>
      <c r="G123" s="83" t="s">
        <v>630</v>
      </c>
      <c r="H123" s="11">
        <v>3049</v>
      </c>
    </row>
    <row r="124" spans="1:14" s="82" customFormat="1" ht="14.25" customHeight="1" x14ac:dyDescent="0.25">
      <c r="A124" s="83" t="s">
        <v>5212</v>
      </c>
      <c r="B124" s="83" t="s">
        <v>5238</v>
      </c>
      <c r="C124" s="83" t="s">
        <v>5239</v>
      </c>
      <c r="D124" s="83" t="s">
        <v>5240</v>
      </c>
      <c r="E124" s="84">
        <v>18.79</v>
      </c>
      <c r="F124" s="83" t="s">
        <v>5241</v>
      </c>
      <c r="G124" s="83" t="s">
        <v>630</v>
      </c>
      <c r="H124" s="11">
        <v>3050</v>
      </c>
    </row>
    <row r="125" spans="1:14" s="82" customFormat="1" ht="14.25" customHeight="1" x14ac:dyDescent="0.25">
      <c r="A125" s="83" t="s">
        <v>5212</v>
      </c>
      <c r="B125" s="83" t="s">
        <v>5242</v>
      </c>
      <c r="C125" s="83" t="s">
        <v>5243</v>
      </c>
      <c r="D125" s="83" t="s">
        <v>1572</v>
      </c>
      <c r="E125" s="84">
        <v>29.14</v>
      </c>
      <c r="F125" s="83" t="s">
        <v>1573</v>
      </c>
      <c r="G125" s="83" t="s">
        <v>630</v>
      </c>
      <c r="H125" s="11">
        <v>3051</v>
      </c>
    </row>
    <row r="126" spans="1:14" s="82" customFormat="1" ht="14.25" customHeight="1" x14ac:dyDescent="0.25">
      <c r="A126" s="83" t="s">
        <v>5212</v>
      </c>
      <c r="B126" s="83" t="s">
        <v>5244</v>
      </c>
      <c r="C126" s="83" t="s">
        <v>5245</v>
      </c>
      <c r="D126" s="83" t="s">
        <v>1436</v>
      </c>
      <c r="E126" s="84">
        <v>6.94</v>
      </c>
      <c r="F126" s="83" t="s">
        <v>1435</v>
      </c>
      <c r="G126" s="83" t="s">
        <v>630</v>
      </c>
      <c r="H126" s="11">
        <v>3052</v>
      </c>
    </row>
    <row r="127" spans="1:14" s="82" customFormat="1" ht="14.25" customHeight="1" x14ac:dyDescent="0.25">
      <c r="A127" s="83" t="s">
        <v>5212</v>
      </c>
      <c r="B127" s="83" t="s">
        <v>5246</v>
      </c>
      <c r="C127" s="83" t="s">
        <v>5247</v>
      </c>
      <c r="D127" s="83" t="s">
        <v>1020</v>
      </c>
      <c r="E127" s="84">
        <v>20.190000000000001</v>
      </c>
      <c r="F127" s="83" t="s">
        <v>1019</v>
      </c>
      <c r="G127" s="83" t="s">
        <v>630</v>
      </c>
      <c r="H127" s="11">
        <v>3053</v>
      </c>
    </row>
    <row r="128" spans="1:14" s="82" customFormat="1" ht="14.25" customHeight="1" x14ac:dyDescent="0.25">
      <c r="A128" s="83" t="s">
        <v>5212</v>
      </c>
      <c r="B128" s="83" t="s">
        <v>5248</v>
      </c>
      <c r="C128" s="83" t="s">
        <v>5249</v>
      </c>
      <c r="D128" s="83" t="s">
        <v>5250</v>
      </c>
      <c r="E128" s="84">
        <v>9.1999999999999993</v>
      </c>
      <c r="F128" s="83" t="s">
        <v>5251</v>
      </c>
      <c r="G128" s="83" t="s">
        <v>630</v>
      </c>
      <c r="H128" s="11">
        <v>3054</v>
      </c>
    </row>
    <row r="129" spans="1:10" s="82" customFormat="1" ht="14.25" customHeight="1" x14ac:dyDescent="0.25">
      <c r="A129" s="83" t="s">
        <v>5212</v>
      </c>
      <c r="B129" s="83" t="s">
        <v>5252</v>
      </c>
      <c r="C129" s="83" t="s">
        <v>5253</v>
      </c>
      <c r="D129" s="83" t="s">
        <v>3644</v>
      </c>
      <c r="E129" s="84">
        <v>7.28</v>
      </c>
      <c r="F129" s="83" t="s">
        <v>3645</v>
      </c>
      <c r="G129" s="83" t="s">
        <v>630</v>
      </c>
      <c r="H129" s="11">
        <v>3055</v>
      </c>
    </row>
    <row r="130" spans="1:10" s="82" customFormat="1" ht="14.25" customHeight="1" x14ac:dyDescent="0.25">
      <c r="A130" s="83" t="s">
        <v>5212</v>
      </c>
      <c r="B130" s="83" t="s">
        <v>3354</v>
      </c>
      <c r="C130" s="83" t="s">
        <v>5254</v>
      </c>
      <c r="D130" s="83" t="s">
        <v>686</v>
      </c>
      <c r="E130" s="84">
        <v>6.94</v>
      </c>
      <c r="F130" s="83" t="s">
        <v>685</v>
      </c>
      <c r="G130" s="83" t="s">
        <v>630</v>
      </c>
      <c r="H130" s="11">
        <v>3056</v>
      </c>
    </row>
    <row r="131" spans="1:10" s="82" customFormat="1" ht="14.25" customHeight="1" x14ac:dyDescent="0.25">
      <c r="A131" s="83" t="s">
        <v>5212</v>
      </c>
      <c r="B131" s="83" t="s">
        <v>5255</v>
      </c>
      <c r="C131" s="83" t="s">
        <v>5256</v>
      </c>
      <c r="D131" s="83" t="s">
        <v>673</v>
      </c>
      <c r="E131" s="84">
        <v>2.2400000000000002</v>
      </c>
      <c r="F131" s="83" t="s">
        <v>672</v>
      </c>
      <c r="G131" s="83" t="s">
        <v>630</v>
      </c>
      <c r="H131" s="11">
        <v>3057</v>
      </c>
    </row>
    <row r="132" spans="1:10" s="82" customFormat="1" ht="14.25" customHeight="1" x14ac:dyDescent="0.25">
      <c r="A132" s="83" t="s">
        <v>5212</v>
      </c>
      <c r="B132" s="83" t="s">
        <v>5257</v>
      </c>
      <c r="C132" s="83" t="s">
        <v>5258</v>
      </c>
      <c r="D132" s="83" t="s">
        <v>5259</v>
      </c>
      <c r="E132" s="84">
        <v>9.6999999999999993</v>
      </c>
      <c r="F132" s="83" t="s">
        <v>728</v>
      </c>
      <c r="G132" s="83" t="s">
        <v>630</v>
      </c>
      <c r="H132" s="11">
        <v>3058</v>
      </c>
    </row>
    <row r="133" spans="1:10" s="82" customFormat="1" ht="14.25" customHeight="1" x14ac:dyDescent="0.25">
      <c r="A133" s="83" t="s">
        <v>5212</v>
      </c>
      <c r="B133" s="83" t="s">
        <v>5260</v>
      </c>
      <c r="C133" s="83" t="s">
        <v>5261</v>
      </c>
      <c r="D133" s="83" t="s">
        <v>1168</v>
      </c>
      <c r="E133" s="84">
        <v>3.79</v>
      </c>
      <c r="F133" s="83" t="s">
        <v>1167</v>
      </c>
      <c r="G133" s="83" t="s">
        <v>630</v>
      </c>
      <c r="H133" s="11">
        <v>3059</v>
      </c>
    </row>
    <row r="134" spans="1:10" s="82" customFormat="1" ht="14.25" customHeight="1" x14ac:dyDescent="0.25">
      <c r="A134" s="83" t="s">
        <v>5212</v>
      </c>
      <c r="B134" s="83" t="s">
        <v>5262</v>
      </c>
      <c r="C134" s="83" t="s">
        <v>5263</v>
      </c>
      <c r="D134" s="83" t="s">
        <v>5264</v>
      </c>
      <c r="E134" s="84">
        <v>3.86</v>
      </c>
      <c r="F134" s="83" t="s">
        <v>5265</v>
      </c>
      <c r="G134" s="83" t="s">
        <v>630</v>
      </c>
      <c r="H134" s="11">
        <v>3060</v>
      </c>
    </row>
    <row r="135" spans="1:10" s="82" customFormat="1" ht="14.25" customHeight="1" x14ac:dyDescent="0.25">
      <c r="A135" s="83" t="s">
        <v>5212</v>
      </c>
      <c r="B135" s="83" t="s">
        <v>5266</v>
      </c>
      <c r="C135" s="83" t="s">
        <v>5267</v>
      </c>
      <c r="D135" s="83" t="s">
        <v>1223</v>
      </c>
      <c r="E135" s="84">
        <v>1.74</v>
      </c>
      <c r="F135" s="83" t="s">
        <v>1222</v>
      </c>
      <c r="G135" s="83" t="s">
        <v>630</v>
      </c>
      <c r="H135" s="11">
        <v>3061</v>
      </c>
    </row>
    <row r="136" spans="1:10" s="82" customFormat="1" ht="14.25" customHeight="1" x14ac:dyDescent="0.25">
      <c r="A136" s="83" t="s">
        <v>5212</v>
      </c>
      <c r="B136" s="83" t="s">
        <v>5268</v>
      </c>
      <c r="C136" s="83" t="s">
        <v>5269</v>
      </c>
      <c r="D136" s="83" t="s">
        <v>1203</v>
      </c>
      <c r="E136" s="84">
        <v>7.87</v>
      </c>
      <c r="F136" s="83" t="s">
        <v>1202</v>
      </c>
      <c r="G136" s="83" t="s">
        <v>630</v>
      </c>
      <c r="H136" s="11">
        <v>3062</v>
      </c>
    </row>
    <row r="137" spans="1:10" s="82" customFormat="1" ht="14.25" customHeight="1" x14ac:dyDescent="0.25">
      <c r="A137" s="83" t="s">
        <v>5212</v>
      </c>
      <c r="B137" s="83" t="s">
        <v>5270</v>
      </c>
      <c r="C137" s="83" t="s">
        <v>5271</v>
      </c>
      <c r="D137" s="83" t="s">
        <v>1403</v>
      </c>
      <c r="E137" s="84">
        <v>1.68</v>
      </c>
      <c r="F137" s="83" t="s">
        <v>1402</v>
      </c>
      <c r="G137" s="83" t="s">
        <v>630</v>
      </c>
      <c r="H137" s="11">
        <v>3063</v>
      </c>
    </row>
    <row r="138" spans="1:10" s="82" customFormat="1" ht="14.25" customHeight="1" x14ac:dyDescent="0.25">
      <c r="A138" s="83" t="s">
        <v>5212</v>
      </c>
      <c r="B138" s="83" t="s">
        <v>5272</v>
      </c>
      <c r="C138" s="83" t="s">
        <v>5273</v>
      </c>
      <c r="D138" s="83" t="s">
        <v>5274</v>
      </c>
      <c r="E138" s="84">
        <v>15</v>
      </c>
      <c r="F138" s="83" t="s">
        <v>5275</v>
      </c>
      <c r="G138" s="83" t="s">
        <v>630</v>
      </c>
      <c r="H138" s="11">
        <v>3064</v>
      </c>
    </row>
    <row r="139" spans="1:10" s="82" customFormat="1" ht="14.25" customHeight="1" x14ac:dyDescent="0.25">
      <c r="A139" s="83" t="s">
        <v>5212</v>
      </c>
      <c r="B139" s="83" t="s">
        <v>5276</v>
      </c>
      <c r="C139" s="83" t="s">
        <v>5277</v>
      </c>
      <c r="D139" s="83" t="s">
        <v>5278</v>
      </c>
      <c r="E139" s="84">
        <v>4.1900000000000004</v>
      </c>
      <c r="F139" s="83" t="s">
        <v>5279</v>
      </c>
      <c r="G139" s="83" t="s">
        <v>630</v>
      </c>
      <c r="H139" s="11">
        <v>3065</v>
      </c>
    </row>
    <row r="140" spans="1:10" s="82" customFormat="1" ht="14.25" customHeight="1" x14ac:dyDescent="0.25">
      <c r="A140" s="83" t="s">
        <v>5212</v>
      </c>
      <c r="B140" s="83" t="s">
        <v>5280</v>
      </c>
      <c r="C140" s="83" t="s">
        <v>5281</v>
      </c>
      <c r="D140" s="83" t="s">
        <v>4158</v>
      </c>
      <c r="E140" s="84">
        <v>2.33</v>
      </c>
      <c r="F140" s="83" t="s">
        <v>4159</v>
      </c>
      <c r="G140" s="83" t="s">
        <v>630</v>
      </c>
      <c r="H140" s="11">
        <v>3066</v>
      </c>
      <c r="I140" s="87"/>
      <c r="J140" s="11"/>
    </row>
    <row r="141" spans="1:10" s="82" customFormat="1" ht="14.25" customHeight="1" x14ac:dyDescent="0.25">
      <c r="A141" s="83" t="s">
        <v>5212</v>
      </c>
      <c r="B141" s="83" t="s">
        <v>5282</v>
      </c>
      <c r="C141" s="83" t="s">
        <v>5283</v>
      </c>
      <c r="D141" s="83" t="s">
        <v>1060</v>
      </c>
      <c r="E141" s="84">
        <v>3.4</v>
      </c>
      <c r="F141" s="83" t="s">
        <v>1059</v>
      </c>
      <c r="G141" s="83" t="s">
        <v>630</v>
      </c>
      <c r="H141" s="11">
        <v>3067</v>
      </c>
    </row>
    <row r="142" spans="1:10" s="82" customFormat="1" ht="14.25" customHeight="1" x14ac:dyDescent="0.25">
      <c r="A142" s="83" t="s">
        <v>5284</v>
      </c>
      <c r="B142" s="83" t="s">
        <v>5285</v>
      </c>
      <c r="C142" s="83" t="s">
        <v>5286</v>
      </c>
      <c r="D142" s="83" t="s">
        <v>956</v>
      </c>
      <c r="E142" s="84">
        <v>10.48</v>
      </c>
      <c r="F142" s="83" t="s">
        <v>955</v>
      </c>
      <c r="G142" s="83" t="s">
        <v>630</v>
      </c>
      <c r="H142" s="11">
        <v>3272</v>
      </c>
    </row>
    <row r="143" spans="1:10" s="82" customFormat="1" ht="14.25" customHeight="1" x14ac:dyDescent="0.25">
      <c r="A143" s="83" t="s">
        <v>5284</v>
      </c>
      <c r="B143" s="83" t="s">
        <v>5287</v>
      </c>
      <c r="C143" s="83" t="s">
        <v>5288</v>
      </c>
      <c r="D143" s="83" t="s">
        <v>5289</v>
      </c>
      <c r="E143" s="84">
        <v>15.84</v>
      </c>
      <c r="F143" s="83" t="s">
        <v>5290</v>
      </c>
      <c r="G143" s="83" t="s">
        <v>630</v>
      </c>
      <c r="H143" s="11">
        <v>3273</v>
      </c>
    </row>
    <row r="144" spans="1:10" s="82" customFormat="1" ht="14.25" customHeight="1" x14ac:dyDescent="0.25">
      <c r="A144" s="83" t="s">
        <v>5284</v>
      </c>
      <c r="B144" s="83" t="s">
        <v>5291</v>
      </c>
      <c r="C144" s="83" t="s">
        <v>5292</v>
      </c>
      <c r="D144" s="83" t="s">
        <v>4724</v>
      </c>
      <c r="E144" s="84">
        <v>1.68</v>
      </c>
      <c r="F144" s="83" t="s">
        <v>4725</v>
      </c>
      <c r="G144" s="83" t="s">
        <v>630</v>
      </c>
      <c r="H144" s="11">
        <v>3274</v>
      </c>
    </row>
    <row r="145" spans="1:8" s="82" customFormat="1" ht="14.25" customHeight="1" x14ac:dyDescent="0.25">
      <c r="A145" s="83" t="s">
        <v>5284</v>
      </c>
      <c r="B145" s="83" t="s">
        <v>5293</v>
      </c>
      <c r="C145" s="83" t="s">
        <v>5294</v>
      </c>
      <c r="D145" s="83" t="s">
        <v>5295</v>
      </c>
      <c r="E145" s="84">
        <v>10.7</v>
      </c>
      <c r="F145" s="83" t="s">
        <v>5296</v>
      </c>
      <c r="G145" s="83" t="s">
        <v>630</v>
      </c>
      <c r="H145" s="11">
        <v>3275</v>
      </c>
    </row>
    <row r="146" spans="1:8" s="82" customFormat="1" ht="14.25" customHeight="1" x14ac:dyDescent="0.25">
      <c r="A146" s="83" t="s">
        <v>5284</v>
      </c>
      <c r="B146" s="83" t="s">
        <v>5297</v>
      </c>
      <c r="C146" s="83" t="s">
        <v>5298</v>
      </c>
      <c r="D146" s="83" t="s">
        <v>1032</v>
      </c>
      <c r="E146" s="84">
        <v>7.78</v>
      </c>
      <c r="F146" s="83" t="s">
        <v>1031</v>
      </c>
      <c r="G146" s="83" t="s">
        <v>630</v>
      </c>
      <c r="H146" s="11">
        <v>3276</v>
      </c>
    </row>
    <row r="147" spans="1:8" s="82" customFormat="1" ht="14.25" customHeight="1" x14ac:dyDescent="0.25">
      <c r="A147" s="83" t="s">
        <v>5284</v>
      </c>
      <c r="B147" s="83" t="s">
        <v>5299</v>
      </c>
      <c r="C147" s="83" t="s">
        <v>5300</v>
      </c>
      <c r="D147" s="83" t="s">
        <v>5301</v>
      </c>
      <c r="E147" s="84">
        <v>5.91</v>
      </c>
      <c r="F147" s="83" t="s">
        <v>5302</v>
      </c>
      <c r="G147" s="83" t="s">
        <v>630</v>
      </c>
      <c r="H147" s="11">
        <v>3277</v>
      </c>
    </row>
    <row r="148" spans="1:8" s="82" customFormat="1" ht="14.25" customHeight="1" x14ac:dyDescent="0.25">
      <c r="A148" s="83" t="s">
        <v>5284</v>
      </c>
      <c r="B148" s="83" t="s">
        <v>5303</v>
      </c>
      <c r="C148" s="83" t="s">
        <v>5304</v>
      </c>
      <c r="D148" s="83" t="s">
        <v>4512</v>
      </c>
      <c r="E148" s="84">
        <v>14.1</v>
      </c>
      <c r="F148" s="83" t="s">
        <v>4513</v>
      </c>
      <c r="G148" s="83" t="s">
        <v>630</v>
      </c>
      <c r="H148" s="11">
        <v>3278</v>
      </c>
    </row>
    <row r="149" spans="1:8" s="82" customFormat="1" ht="14.25" customHeight="1" x14ac:dyDescent="0.25">
      <c r="A149" s="83" t="s">
        <v>5284</v>
      </c>
      <c r="B149" s="83" t="s">
        <v>5305</v>
      </c>
      <c r="C149" s="83" t="s">
        <v>5306</v>
      </c>
      <c r="D149" s="83" t="s">
        <v>4199</v>
      </c>
      <c r="E149" s="84">
        <v>12.06</v>
      </c>
      <c r="F149" s="83" t="s">
        <v>4200</v>
      </c>
      <c r="G149" s="83" t="s">
        <v>630</v>
      </c>
      <c r="H149" s="11">
        <v>3279</v>
      </c>
    </row>
    <row r="150" spans="1:8" s="82" customFormat="1" ht="14.25" customHeight="1" x14ac:dyDescent="0.25">
      <c r="A150" s="83" t="s">
        <v>5284</v>
      </c>
      <c r="B150" s="83" t="s">
        <v>5307</v>
      </c>
      <c r="C150" s="83" t="s">
        <v>5308</v>
      </c>
      <c r="D150" s="83" t="s">
        <v>782</v>
      </c>
      <c r="E150" s="84">
        <v>6.44</v>
      </c>
      <c r="F150" s="83" t="s">
        <v>781</v>
      </c>
      <c r="G150" s="83" t="s">
        <v>630</v>
      </c>
      <c r="H150" s="4">
        <v>3280</v>
      </c>
    </row>
    <row r="151" spans="1:8" s="82" customFormat="1" ht="14.25" customHeight="1" x14ac:dyDescent="0.25">
      <c r="A151" s="83" t="s">
        <v>5284</v>
      </c>
      <c r="B151" s="83" t="s">
        <v>5309</v>
      </c>
      <c r="C151" s="83" t="s">
        <v>5310</v>
      </c>
      <c r="D151" s="83" t="s">
        <v>5311</v>
      </c>
      <c r="E151" s="84">
        <v>12.48</v>
      </c>
      <c r="F151" s="83" t="s">
        <v>5312</v>
      </c>
      <c r="G151" s="83" t="s">
        <v>630</v>
      </c>
      <c r="H151" s="11">
        <v>3281</v>
      </c>
    </row>
    <row r="152" spans="1:8" s="82" customFormat="1" ht="14.25" customHeight="1" x14ac:dyDescent="0.25">
      <c r="A152" s="83" t="s">
        <v>5284</v>
      </c>
      <c r="B152" s="83" t="s">
        <v>5313</v>
      </c>
      <c r="C152" s="83" t="s">
        <v>5314</v>
      </c>
      <c r="D152" s="83" t="s">
        <v>721</v>
      </c>
      <c r="E152" s="84">
        <v>4.47</v>
      </c>
      <c r="F152" s="83" t="s">
        <v>720</v>
      </c>
      <c r="G152" s="83" t="s">
        <v>630</v>
      </c>
      <c r="H152" s="11">
        <v>3282</v>
      </c>
    </row>
    <row r="153" spans="1:8" s="82" customFormat="1" ht="14.25" customHeight="1" x14ac:dyDescent="0.25">
      <c r="A153" s="83" t="s">
        <v>5284</v>
      </c>
      <c r="B153" s="83" t="s">
        <v>3448</v>
      </c>
      <c r="C153" s="83" t="s">
        <v>5315</v>
      </c>
      <c r="D153" s="83" t="s">
        <v>4102</v>
      </c>
      <c r="E153" s="84">
        <v>10.48</v>
      </c>
      <c r="F153" s="83" t="s">
        <v>4103</v>
      </c>
      <c r="G153" s="83" t="s">
        <v>630</v>
      </c>
      <c r="H153" s="11">
        <v>3283</v>
      </c>
    </row>
    <row r="154" spans="1:8" s="82" customFormat="1" ht="14.25" customHeight="1" x14ac:dyDescent="0.25">
      <c r="A154" s="83" t="s">
        <v>5284</v>
      </c>
      <c r="B154" s="83" t="s">
        <v>5316</v>
      </c>
      <c r="C154" s="83" t="s">
        <v>5317</v>
      </c>
      <c r="D154" s="83" t="s">
        <v>5318</v>
      </c>
      <c r="E154" s="84">
        <v>2.41</v>
      </c>
      <c r="F154" s="83" t="s">
        <v>5319</v>
      </c>
      <c r="G154" s="83" t="s">
        <v>630</v>
      </c>
      <c r="H154" s="11">
        <v>3284</v>
      </c>
    </row>
    <row r="155" spans="1:8" s="82" customFormat="1" ht="14.25" customHeight="1" x14ac:dyDescent="0.25">
      <c r="A155" s="83" t="s">
        <v>5284</v>
      </c>
      <c r="B155" s="83" t="s">
        <v>5320</v>
      </c>
      <c r="C155" s="83" t="s">
        <v>5321</v>
      </c>
      <c r="D155" s="83" t="s">
        <v>5322</v>
      </c>
      <c r="E155" s="84">
        <v>61.2</v>
      </c>
      <c r="F155" s="83" t="s">
        <v>5323</v>
      </c>
      <c r="G155" s="83" t="s">
        <v>630</v>
      </c>
      <c r="H155" s="11">
        <v>3285</v>
      </c>
    </row>
    <row r="156" spans="1:8" s="82" customFormat="1" ht="14.25" customHeight="1" x14ac:dyDescent="0.25">
      <c r="A156" s="83" t="s">
        <v>5284</v>
      </c>
      <c r="B156" s="83" t="s">
        <v>5324</v>
      </c>
      <c r="C156" s="83" t="s">
        <v>5325</v>
      </c>
      <c r="D156" s="83" t="s">
        <v>3626</v>
      </c>
      <c r="E156" s="84">
        <v>2.68</v>
      </c>
      <c r="F156" s="83" t="s">
        <v>3627</v>
      </c>
      <c r="G156" s="83" t="s">
        <v>630</v>
      </c>
      <c r="H156" s="11">
        <v>3286</v>
      </c>
    </row>
    <row r="157" spans="1:8" s="82" customFormat="1" ht="14.25" customHeight="1" x14ac:dyDescent="0.25">
      <c r="A157" s="83" t="s">
        <v>5284</v>
      </c>
      <c r="B157" s="83" t="s">
        <v>5326</v>
      </c>
      <c r="C157" s="83" t="s">
        <v>5327</v>
      </c>
      <c r="D157" s="83" t="s">
        <v>780</v>
      </c>
      <c r="E157" s="84">
        <v>3.53</v>
      </c>
      <c r="F157" s="83" t="s">
        <v>1458</v>
      </c>
      <c r="G157" s="83" t="s">
        <v>630</v>
      </c>
      <c r="H157" s="11">
        <v>3287</v>
      </c>
    </row>
    <row r="158" spans="1:8" s="82" customFormat="1" ht="14.25" customHeight="1" x14ac:dyDescent="0.25">
      <c r="A158" s="83" t="s">
        <v>5284</v>
      </c>
      <c r="B158" s="83" t="s">
        <v>5328</v>
      </c>
      <c r="C158" s="83" t="s">
        <v>5329</v>
      </c>
      <c r="D158" s="83" t="s">
        <v>859</v>
      </c>
      <c r="E158" s="84">
        <v>1.69</v>
      </c>
      <c r="F158" s="83" t="s">
        <v>858</v>
      </c>
      <c r="G158" s="83" t="s">
        <v>630</v>
      </c>
      <c r="H158" s="11">
        <v>3288</v>
      </c>
    </row>
    <row r="159" spans="1:8" s="82" customFormat="1" ht="14.25" customHeight="1" x14ac:dyDescent="0.25">
      <c r="A159" s="83" t="s">
        <v>5284</v>
      </c>
      <c r="B159" s="83" t="s">
        <v>5330</v>
      </c>
      <c r="C159" s="83" t="s">
        <v>5331</v>
      </c>
      <c r="D159" s="83" t="s">
        <v>696</v>
      </c>
      <c r="E159" s="84">
        <v>8.3800000000000008</v>
      </c>
      <c r="F159" s="83" t="s">
        <v>695</v>
      </c>
      <c r="G159" s="83" t="s">
        <v>630</v>
      </c>
      <c r="H159" s="11">
        <v>3289</v>
      </c>
    </row>
    <row r="160" spans="1:8" s="82" customFormat="1" ht="14.25" customHeight="1" x14ac:dyDescent="0.25">
      <c r="A160" s="83" t="s">
        <v>5284</v>
      </c>
      <c r="B160" s="83" t="s">
        <v>5332</v>
      </c>
      <c r="C160" s="83" t="s">
        <v>5333</v>
      </c>
      <c r="D160" s="83" t="s">
        <v>920</v>
      </c>
      <c r="E160" s="84">
        <v>32.450000000000003</v>
      </c>
      <c r="F160" s="83" t="s">
        <v>919</v>
      </c>
      <c r="G160" s="83" t="s">
        <v>630</v>
      </c>
      <c r="H160" s="11">
        <v>3290</v>
      </c>
    </row>
    <row r="161" spans="1:8" s="82" customFormat="1" ht="14.25" customHeight="1" x14ac:dyDescent="0.25">
      <c r="A161" s="83" t="s">
        <v>5284</v>
      </c>
      <c r="B161" s="83" t="s">
        <v>5334</v>
      </c>
      <c r="C161" s="83" t="s">
        <v>5335</v>
      </c>
      <c r="D161" s="83" t="s">
        <v>766</v>
      </c>
      <c r="E161" s="84">
        <v>8.11</v>
      </c>
      <c r="F161" s="83" t="s">
        <v>765</v>
      </c>
      <c r="G161" s="83" t="s">
        <v>630</v>
      </c>
      <c r="H161" s="11">
        <v>3291</v>
      </c>
    </row>
    <row r="162" spans="1:8" s="82" customFormat="1" ht="14.25" customHeight="1" x14ac:dyDescent="0.25">
      <c r="A162" s="83" t="s">
        <v>5284</v>
      </c>
      <c r="B162" s="83" t="s">
        <v>5336</v>
      </c>
      <c r="C162" s="83" t="s">
        <v>5337</v>
      </c>
      <c r="D162" s="83" t="s">
        <v>3660</v>
      </c>
      <c r="E162" s="84">
        <v>3.36</v>
      </c>
      <c r="F162" s="83" t="s">
        <v>3661</v>
      </c>
      <c r="G162" s="83" t="s">
        <v>630</v>
      </c>
      <c r="H162" s="11">
        <v>3292</v>
      </c>
    </row>
    <row r="163" spans="1:8" s="82" customFormat="1" ht="14.25" customHeight="1" x14ac:dyDescent="0.25">
      <c r="A163" s="83" t="s">
        <v>5284</v>
      </c>
      <c r="B163" s="83" t="s">
        <v>5338</v>
      </c>
      <c r="C163" s="83" t="s">
        <v>5339</v>
      </c>
      <c r="D163" s="83" t="s">
        <v>1255</v>
      </c>
      <c r="E163" s="84">
        <v>4.74</v>
      </c>
      <c r="F163" s="83" t="s">
        <v>1254</v>
      </c>
      <c r="G163" s="83" t="s">
        <v>630</v>
      </c>
      <c r="H163" s="11">
        <v>3293</v>
      </c>
    </row>
    <row r="164" spans="1:8" s="82" customFormat="1" ht="14.25" customHeight="1" x14ac:dyDescent="0.25">
      <c r="A164" s="83" t="s">
        <v>5284</v>
      </c>
      <c r="B164" s="83" t="s">
        <v>5340</v>
      </c>
      <c r="C164" s="83" t="s">
        <v>5341</v>
      </c>
      <c r="D164" s="83" t="s">
        <v>1271</v>
      </c>
      <c r="E164" s="84">
        <v>2.72</v>
      </c>
      <c r="F164" s="83" t="s">
        <v>1270</v>
      </c>
      <c r="G164" s="83" t="s">
        <v>630</v>
      </c>
      <c r="H164" s="11">
        <v>3294</v>
      </c>
    </row>
    <row r="165" spans="1:8" s="82" customFormat="1" ht="14.25" customHeight="1" x14ac:dyDescent="0.25">
      <c r="A165" s="83" t="s">
        <v>5284</v>
      </c>
      <c r="B165" s="83" t="s">
        <v>5342</v>
      </c>
      <c r="C165" s="83" t="s">
        <v>5343</v>
      </c>
      <c r="D165" s="83" t="s">
        <v>1178</v>
      </c>
      <c r="E165" s="84">
        <v>9.06</v>
      </c>
      <c r="F165" s="83" t="s">
        <v>1177</v>
      </c>
      <c r="G165" s="83" t="s">
        <v>630</v>
      </c>
      <c r="H165" s="11">
        <v>3295</v>
      </c>
    </row>
    <row r="166" spans="1:8" s="82" customFormat="1" ht="14.25" customHeight="1" x14ac:dyDescent="0.25">
      <c r="A166" s="83" t="s">
        <v>5284</v>
      </c>
      <c r="B166" s="83" t="s">
        <v>5344</v>
      </c>
      <c r="C166" s="83" t="s">
        <v>5345</v>
      </c>
      <c r="D166" s="83" t="s">
        <v>5346</v>
      </c>
      <c r="E166" s="84">
        <v>6.23</v>
      </c>
      <c r="F166" s="83" t="s">
        <v>5347</v>
      </c>
      <c r="G166" s="83" t="s">
        <v>630</v>
      </c>
      <c r="H166" s="11">
        <v>3296</v>
      </c>
    </row>
    <row r="167" spans="1:8" s="82" customFormat="1" ht="14.25" customHeight="1" x14ac:dyDescent="0.25">
      <c r="A167" s="83" t="s">
        <v>5284</v>
      </c>
      <c r="B167" s="83" t="s">
        <v>5348</v>
      </c>
      <c r="C167" s="83" t="s">
        <v>5349</v>
      </c>
      <c r="D167" s="83" t="s">
        <v>989</v>
      </c>
      <c r="E167" s="84">
        <v>3.12</v>
      </c>
      <c r="F167" s="83" t="s">
        <v>988</v>
      </c>
      <c r="G167" s="83" t="s">
        <v>630</v>
      </c>
      <c r="H167" s="11">
        <v>3297</v>
      </c>
    </row>
    <row r="168" spans="1:8" s="82" customFormat="1" ht="14.25" customHeight="1" x14ac:dyDescent="0.25">
      <c r="A168" s="83" t="s">
        <v>5284</v>
      </c>
      <c r="B168" s="83" t="s">
        <v>5350</v>
      </c>
      <c r="C168" s="83" t="s">
        <v>5351</v>
      </c>
      <c r="D168" s="83" t="s">
        <v>5352</v>
      </c>
      <c r="E168" s="84">
        <v>3.36</v>
      </c>
      <c r="F168" s="83" t="s">
        <v>5353</v>
      </c>
      <c r="G168" s="83" t="s">
        <v>630</v>
      </c>
      <c r="H168" s="11">
        <v>3298</v>
      </c>
    </row>
    <row r="169" spans="1:8" s="82" customFormat="1" ht="14.25" customHeight="1" x14ac:dyDescent="0.25">
      <c r="A169" s="83" t="s">
        <v>5284</v>
      </c>
      <c r="B169" s="83" t="s">
        <v>5354</v>
      </c>
      <c r="C169" s="83" t="s">
        <v>5355</v>
      </c>
      <c r="D169" s="83" t="s">
        <v>1265</v>
      </c>
      <c r="E169" s="84">
        <v>9.8000000000000007</v>
      </c>
      <c r="F169" s="83" t="s">
        <v>1264</v>
      </c>
      <c r="G169" s="83" t="s">
        <v>630</v>
      </c>
      <c r="H169" s="11">
        <v>3299</v>
      </c>
    </row>
    <row r="170" spans="1:8" s="82" customFormat="1" ht="14.25" customHeight="1" x14ac:dyDescent="0.25">
      <c r="A170" s="83" t="s">
        <v>5284</v>
      </c>
      <c r="B170" s="83" t="s">
        <v>5356</v>
      </c>
      <c r="C170" s="83" t="s">
        <v>5357</v>
      </c>
      <c r="D170" s="83" t="s">
        <v>4400</v>
      </c>
      <c r="E170" s="84">
        <v>3.62</v>
      </c>
      <c r="F170" s="83" t="s">
        <v>4401</v>
      </c>
      <c r="G170" s="83" t="s">
        <v>630</v>
      </c>
      <c r="H170" s="11">
        <v>3300</v>
      </c>
    </row>
    <row r="171" spans="1:8" s="82" customFormat="1" ht="14.25" customHeight="1" x14ac:dyDescent="0.25">
      <c r="A171" s="83" t="s">
        <v>5284</v>
      </c>
      <c r="B171" s="83" t="s">
        <v>5358</v>
      </c>
      <c r="C171" s="83" t="s">
        <v>5359</v>
      </c>
      <c r="D171" s="83" t="s">
        <v>1393</v>
      </c>
      <c r="E171" s="84">
        <v>4.3099999999999996</v>
      </c>
      <c r="F171" s="83" t="s">
        <v>1392</v>
      </c>
      <c r="G171" s="83" t="s">
        <v>630</v>
      </c>
      <c r="H171" s="11">
        <v>3301</v>
      </c>
    </row>
    <row r="172" spans="1:8" s="82" customFormat="1" ht="14.25" customHeight="1" x14ac:dyDescent="0.25">
      <c r="A172" s="83" t="s">
        <v>5284</v>
      </c>
      <c r="B172" s="83" t="s">
        <v>5360</v>
      </c>
      <c r="C172" s="83" t="s">
        <v>5361</v>
      </c>
      <c r="D172" s="83" t="s">
        <v>667</v>
      </c>
      <c r="E172" s="84">
        <v>11.08</v>
      </c>
      <c r="F172" s="83" t="s">
        <v>666</v>
      </c>
      <c r="G172" s="83" t="s">
        <v>630</v>
      </c>
      <c r="H172" s="11">
        <v>3302</v>
      </c>
    </row>
    <row r="173" spans="1:8" s="82" customFormat="1" ht="14.25" customHeight="1" x14ac:dyDescent="0.25">
      <c r="A173" s="83" t="s">
        <v>5284</v>
      </c>
      <c r="B173" s="83" t="s">
        <v>5362</v>
      </c>
      <c r="C173" s="83" t="s">
        <v>5363</v>
      </c>
      <c r="D173" s="83" t="s">
        <v>1219</v>
      </c>
      <c r="E173" s="84">
        <v>1.8</v>
      </c>
      <c r="F173" s="83" t="s">
        <v>1218</v>
      </c>
      <c r="G173" s="83" t="s">
        <v>630</v>
      </c>
      <c r="H173" s="11">
        <v>3303</v>
      </c>
    </row>
    <row r="174" spans="1:8" s="82" customFormat="1" ht="14.25" customHeight="1" x14ac:dyDescent="0.25">
      <c r="A174" s="83" t="s">
        <v>5284</v>
      </c>
      <c r="B174" s="83" t="s">
        <v>5364</v>
      </c>
      <c r="C174" s="83" t="s">
        <v>5365</v>
      </c>
      <c r="D174" s="83" t="s">
        <v>817</v>
      </c>
      <c r="E174" s="84">
        <v>2.83</v>
      </c>
      <c r="F174" s="83" t="s">
        <v>816</v>
      </c>
      <c r="G174" s="83" t="s">
        <v>630</v>
      </c>
      <c r="H174" s="11">
        <v>3304</v>
      </c>
    </row>
    <row r="175" spans="1:8" s="82" customFormat="1" ht="14.25" customHeight="1" x14ac:dyDescent="0.25">
      <c r="A175" s="83"/>
      <c r="B175" s="83"/>
      <c r="C175" s="83"/>
      <c r="D175" s="70" t="s">
        <v>3727</v>
      </c>
      <c r="E175" s="68">
        <f>SUM(E58:E174)</f>
        <v>983.79000000000042</v>
      </c>
      <c r="F175" s="83"/>
      <c r="G175" s="83"/>
      <c r="H175" s="11"/>
    </row>
    <row r="176" spans="1:8" s="82" customFormat="1" ht="14.25" customHeight="1" x14ac:dyDescent="0.25">
      <c r="A176" s="83"/>
      <c r="B176" s="83"/>
      <c r="C176" s="83"/>
      <c r="D176" s="83"/>
      <c r="E176" s="84"/>
      <c r="F176" s="83"/>
      <c r="G176" s="83"/>
      <c r="H176" s="11"/>
    </row>
    <row r="177" spans="1:8" s="82" customFormat="1" ht="14.25" customHeight="1" x14ac:dyDescent="0.25">
      <c r="A177" s="83" t="s">
        <v>5366</v>
      </c>
      <c r="B177" s="83" t="s">
        <v>5367</v>
      </c>
      <c r="C177" s="83" t="s">
        <v>5368</v>
      </c>
      <c r="D177" s="83" t="s">
        <v>954</v>
      </c>
      <c r="E177" s="84">
        <v>4.42</v>
      </c>
      <c r="F177" s="83" t="s">
        <v>953</v>
      </c>
      <c r="G177" s="83" t="s">
        <v>630</v>
      </c>
      <c r="H177" s="11">
        <v>3358</v>
      </c>
    </row>
    <row r="178" spans="1:8" s="82" customFormat="1" ht="14.25" customHeight="1" x14ac:dyDescent="0.25">
      <c r="A178" s="83" t="s">
        <v>5366</v>
      </c>
      <c r="B178" s="83" t="s">
        <v>5369</v>
      </c>
      <c r="C178" s="83" t="s">
        <v>5370</v>
      </c>
      <c r="D178" s="83" t="s">
        <v>985</v>
      </c>
      <c r="E178" s="84">
        <v>2.54</v>
      </c>
      <c r="F178" s="83" t="s">
        <v>984</v>
      </c>
      <c r="G178" s="83" t="s">
        <v>630</v>
      </c>
      <c r="H178" s="11">
        <v>3359</v>
      </c>
    </row>
    <row r="179" spans="1:8" s="82" customFormat="1" ht="14.25" customHeight="1" x14ac:dyDescent="0.25">
      <c r="A179" s="83" t="s">
        <v>5366</v>
      </c>
      <c r="B179" s="83" t="s">
        <v>5371</v>
      </c>
      <c r="C179" s="83" t="s">
        <v>5372</v>
      </c>
      <c r="D179" s="83" t="s">
        <v>1562</v>
      </c>
      <c r="E179" s="84">
        <v>9.0500000000000007</v>
      </c>
      <c r="F179" s="83" t="s">
        <v>1561</v>
      </c>
      <c r="G179" s="83" t="s">
        <v>630</v>
      </c>
      <c r="H179" s="11">
        <v>3360</v>
      </c>
    </row>
    <row r="180" spans="1:8" s="82" customFormat="1" ht="14.25" customHeight="1" x14ac:dyDescent="0.25">
      <c r="A180" s="83" t="s">
        <v>5366</v>
      </c>
      <c r="B180" s="83" t="s">
        <v>5373</v>
      </c>
      <c r="C180" s="83" t="s">
        <v>5374</v>
      </c>
      <c r="D180" s="83" t="s">
        <v>5375</v>
      </c>
      <c r="E180" s="84">
        <v>7.49</v>
      </c>
      <c r="F180" s="83" t="s">
        <v>5376</v>
      </c>
      <c r="G180" s="83" t="s">
        <v>630</v>
      </c>
      <c r="H180" s="11">
        <v>3361</v>
      </c>
    </row>
    <row r="181" spans="1:8" s="82" customFormat="1" ht="14.25" customHeight="1" x14ac:dyDescent="0.25">
      <c r="A181" s="83" t="s">
        <v>5366</v>
      </c>
      <c r="B181" s="83" t="s">
        <v>5377</v>
      </c>
      <c r="C181" s="83" t="s">
        <v>5378</v>
      </c>
      <c r="D181" s="83" t="s">
        <v>4098</v>
      </c>
      <c r="E181" s="84">
        <v>1.68</v>
      </c>
      <c r="F181" s="83" t="s">
        <v>4099</v>
      </c>
      <c r="G181" s="83" t="s">
        <v>630</v>
      </c>
      <c r="H181" s="11">
        <v>3362</v>
      </c>
    </row>
    <row r="182" spans="1:8" s="82" customFormat="1" ht="14.25" customHeight="1" x14ac:dyDescent="0.25">
      <c r="A182" s="83" t="s">
        <v>5366</v>
      </c>
      <c r="B182" s="83" t="s">
        <v>5379</v>
      </c>
      <c r="C182" s="83" t="s">
        <v>5380</v>
      </c>
      <c r="D182" s="83" t="s">
        <v>1287</v>
      </c>
      <c r="E182" s="84">
        <v>11.41</v>
      </c>
      <c r="F182" s="83" t="s">
        <v>1286</v>
      </c>
      <c r="G182" s="83" t="s">
        <v>630</v>
      </c>
      <c r="H182" s="11">
        <v>3363</v>
      </c>
    </row>
    <row r="183" spans="1:8" s="82" customFormat="1" ht="14.25" customHeight="1" x14ac:dyDescent="0.25">
      <c r="A183" s="83" t="s">
        <v>5366</v>
      </c>
      <c r="B183" s="83" t="s">
        <v>5381</v>
      </c>
      <c r="C183" s="83" t="s">
        <v>5382</v>
      </c>
      <c r="D183" s="83" t="s">
        <v>5383</v>
      </c>
      <c r="E183" s="84">
        <v>1.7</v>
      </c>
      <c r="F183" s="83" t="s">
        <v>5384</v>
      </c>
      <c r="G183" s="83" t="s">
        <v>630</v>
      </c>
      <c r="H183" s="11">
        <v>3364</v>
      </c>
    </row>
    <row r="184" spans="1:8" s="82" customFormat="1" ht="14.25" customHeight="1" x14ac:dyDescent="0.25">
      <c r="A184" s="83" t="s">
        <v>5366</v>
      </c>
      <c r="B184" s="83" t="s">
        <v>5385</v>
      </c>
      <c r="C184" s="83" t="s">
        <v>5386</v>
      </c>
      <c r="D184" s="83" t="s">
        <v>688</v>
      </c>
      <c r="E184" s="84">
        <v>16.760000000000002</v>
      </c>
      <c r="F184" s="83" t="s">
        <v>687</v>
      </c>
      <c r="G184" s="83" t="s">
        <v>630</v>
      </c>
      <c r="H184" s="11">
        <v>3365</v>
      </c>
    </row>
    <row r="185" spans="1:8" s="82" customFormat="1" ht="14.25" customHeight="1" x14ac:dyDescent="0.25">
      <c r="A185" s="83" t="s">
        <v>5366</v>
      </c>
      <c r="B185" s="83" t="s">
        <v>5387</v>
      </c>
      <c r="C185" s="83" t="s">
        <v>5388</v>
      </c>
      <c r="D185" s="83" t="s">
        <v>4427</v>
      </c>
      <c r="E185" s="84">
        <v>2.76</v>
      </c>
      <c r="F185" s="83" t="s">
        <v>4428</v>
      </c>
      <c r="G185" s="83" t="s">
        <v>630</v>
      </c>
      <c r="H185" s="11">
        <v>3366</v>
      </c>
    </row>
    <row r="186" spans="1:8" s="82" customFormat="1" ht="14.25" customHeight="1" x14ac:dyDescent="0.25">
      <c r="A186" s="83" t="s">
        <v>5366</v>
      </c>
      <c r="B186" s="83" t="s">
        <v>5389</v>
      </c>
      <c r="C186" s="83" t="s">
        <v>5390</v>
      </c>
      <c r="D186" s="83" t="s">
        <v>4082</v>
      </c>
      <c r="E186" s="84">
        <v>1.86</v>
      </c>
      <c r="F186" s="83" t="s">
        <v>4083</v>
      </c>
      <c r="G186" s="83" t="s">
        <v>630</v>
      </c>
      <c r="H186" s="11">
        <v>3367</v>
      </c>
    </row>
    <row r="187" spans="1:8" s="82" customFormat="1" ht="14.25" customHeight="1" x14ac:dyDescent="0.25">
      <c r="A187" s="83" t="s">
        <v>5366</v>
      </c>
      <c r="B187" s="83" t="s">
        <v>5391</v>
      </c>
      <c r="C187" s="83" t="s">
        <v>5392</v>
      </c>
      <c r="D187" s="83" t="s">
        <v>1001</v>
      </c>
      <c r="E187" s="84">
        <v>1.68</v>
      </c>
      <c r="F187" s="83" t="s">
        <v>1000</v>
      </c>
      <c r="G187" s="83" t="s">
        <v>630</v>
      </c>
      <c r="H187" s="11">
        <v>3368</v>
      </c>
    </row>
    <row r="188" spans="1:8" s="82" customFormat="1" ht="14.25" customHeight="1" x14ac:dyDescent="0.25">
      <c r="A188" s="83" t="s">
        <v>5366</v>
      </c>
      <c r="B188" s="83" t="s">
        <v>5393</v>
      </c>
      <c r="C188" s="83" t="s">
        <v>5394</v>
      </c>
      <c r="D188" s="83" t="s">
        <v>1323</v>
      </c>
      <c r="E188" s="84">
        <v>11.24</v>
      </c>
      <c r="F188" s="83" t="s">
        <v>1322</v>
      </c>
      <c r="G188" s="83" t="s">
        <v>630</v>
      </c>
      <c r="H188" s="11">
        <v>3369</v>
      </c>
    </row>
    <row r="189" spans="1:8" s="82" customFormat="1" ht="14.25" customHeight="1" x14ac:dyDescent="0.25">
      <c r="A189" s="83" t="s">
        <v>5366</v>
      </c>
      <c r="B189" s="83" t="s">
        <v>5395</v>
      </c>
      <c r="C189" s="83" t="s">
        <v>5396</v>
      </c>
      <c r="D189" s="83" t="s">
        <v>5397</v>
      </c>
      <c r="E189" s="84">
        <v>2.52</v>
      </c>
      <c r="F189" s="83" t="s">
        <v>5398</v>
      </c>
      <c r="G189" s="83" t="s">
        <v>630</v>
      </c>
      <c r="H189" s="11">
        <v>3370</v>
      </c>
    </row>
    <row r="190" spans="1:8" s="82" customFormat="1" ht="14.25" customHeight="1" x14ac:dyDescent="0.25">
      <c r="A190" s="83" t="s">
        <v>5366</v>
      </c>
      <c r="B190" s="83" t="s">
        <v>5399</v>
      </c>
      <c r="C190" s="83" t="s">
        <v>5400</v>
      </c>
      <c r="D190" s="83" t="s">
        <v>4143</v>
      </c>
      <c r="E190" s="84">
        <v>3.29</v>
      </c>
      <c r="F190" s="83" t="s">
        <v>4140</v>
      </c>
      <c r="G190" s="83" t="s">
        <v>630</v>
      </c>
      <c r="H190" s="11">
        <v>3371</v>
      </c>
    </row>
    <row r="191" spans="1:8" s="82" customFormat="1" ht="14.25" customHeight="1" x14ac:dyDescent="0.25">
      <c r="A191" s="83" t="s">
        <v>5366</v>
      </c>
      <c r="B191" s="83" t="s">
        <v>5401</v>
      </c>
      <c r="C191" s="83" t="s">
        <v>5402</v>
      </c>
      <c r="D191" s="83" t="s">
        <v>4139</v>
      </c>
      <c r="E191" s="84">
        <v>3.32</v>
      </c>
      <c r="F191" s="83" t="s">
        <v>4140</v>
      </c>
      <c r="G191" s="83" t="s">
        <v>630</v>
      </c>
      <c r="H191" s="11">
        <v>3372</v>
      </c>
    </row>
    <row r="192" spans="1:8" s="82" customFormat="1" ht="14.25" customHeight="1" x14ac:dyDescent="0.25">
      <c r="A192" s="83" t="s">
        <v>5366</v>
      </c>
      <c r="B192" s="83" t="s">
        <v>5403</v>
      </c>
      <c r="C192" s="83" t="s">
        <v>5404</v>
      </c>
      <c r="D192" s="83" t="s">
        <v>1566</v>
      </c>
      <c r="E192" s="84">
        <v>8.23</v>
      </c>
      <c r="F192" s="83" t="s">
        <v>1565</v>
      </c>
      <c r="G192" s="83" t="s">
        <v>630</v>
      </c>
      <c r="H192" s="11">
        <v>3373</v>
      </c>
    </row>
    <row r="193" spans="1:8" s="82" customFormat="1" ht="14.25" customHeight="1" x14ac:dyDescent="0.25">
      <c r="A193" s="83" t="s">
        <v>5366</v>
      </c>
      <c r="B193" s="83" t="s">
        <v>5405</v>
      </c>
      <c r="C193" s="83" t="s">
        <v>5406</v>
      </c>
      <c r="D193" s="83" t="s">
        <v>1146</v>
      </c>
      <c r="E193" s="84">
        <v>1.9</v>
      </c>
      <c r="F193" s="83" t="s">
        <v>1145</v>
      </c>
      <c r="G193" s="83" t="s">
        <v>630</v>
      </c>
      <c r="H193" s="11">
        <v>3374</v>
      </c>
    </row>
    <row r="194" spans="1:8" s="82" customFormat="1" ht="14.25" customHeight="1" x14ac:dyDescent="0.25">
      <c r="A194" s="83" t="s">
        <v>5366</v>
      </c>
      <c r="B194" s="83" t="s">
        <v>5407</v>
      </c>
      <c r="C194" s="83" t="s">
        <v>5408</v>
      </c>
      <c r="D194" s="83" t="s">
        <v>849</v>
      </c>
      <c r="E194" s="84">
        <v>11.48</v>
      </c>
      <c r="F194" s="83" t="s">
        <v>848</v>
      </c>
      <c r="G194" s="83" t="s">
        <v>630</v>
      </c>
      <c r="H194" s="11">
        <v>3375</v>
      </c>
    </row>
    <row r="195" spans="1:8" s="82" customFormat="1" ht="14.25" customHeight="1" x14ac:dyDescent="0.25">
      <c r="A195" s="83" t="s">
        <v>5366</v>
      </c>
      <c r="B195" s="83" t="s">
        <v>5409</v>
      </c>
      <c r="C195" s="83" t="s">
        <v>5410</v>
      </c>
      <c r="D195" s="83" t="s">
        <v>5411</v>
      </c>
      <c r="E195" s="84">
        <v>3.88</v>
      </c>
      <c r="F195" s="83" t="s">
        <v>5412</v>
      </c>
      <c r="G195" s="83" t="s">
        <v>630</v>
      </c>
      <c r="H195" s="11">
        <v>3376</v>
      </c>
    </row>
    <row r="196" spans="1:8" s="82" customFormat="1" ht="14.25" customHeight="1" x14ac:dyDescent="0.25">
      <c r="A196" s="83" t="s">
        <v>5366</v>
      </c>
      <c r="B196" s="83" t="s">
        <v>5413</v>
      </c>
      <c r="C196" s="83" t="s">
        <v>5414</v>
      </c>
      <c r="D196" s="83" t="s">
        <v>1054</v>
      </c>
      <c r="E196" s="84">
        <v>1.68</v>
      </c>
      <c r="F196" s="83" t="s">
        <v>1053</v>
      </c>
      <c r="G196" s="83" t="s">
        <v>630</v>
      </c>
      <c r="H196" s="11">
        <v>3377</v>
      </c>
    </row>
    <row r="197" spans="1:8" s="82" customFormat="1" ht="14.25" customHeight="1" x14ac:dyDescent="0.25">
      <c r="A197" s="83" t="s">
        <v>5366</v>
      </c>
      <c r="B197" s="83" t="s">
        <v>5415</v>
      </c>
      <c r="C197" s="83" t="s">
        <v>5416</v>
      </c>
      <c r="D197" s="83" t="s">
        <v>3814</v>
      </c>
      <c r="E197" s="84">
        <v>2.96</v>
      </c>
      <c r="F197" s="83" t="s">
        <v>3815</v>
      </c>
      <c r="G197" s="83" t="s">
        <v>630</v>
      </c>
      <c r="H197" s="11">
        <v>3378</v>
      </c>
    </row>
    <row r="198" spans="1:8" s="82" customFormat="1" ht="14.25" customHeight="1" x14ac:dyDescent="0.25">
      <c r="A198" s="83" t="s">
        <v>5366</v>
      </c>
      <c r="B198" s="83" t="s">
        <v>5417</v>
      </c>
      <c r="C198" s="83" t="s">
        <v>5418</v>
      </c>
      <c r="D198" s="83" t="s">
        <v>1372</v>
      </c>
      <c r="E198" s="84">
        <v>3.91</v>
      </c>
      <c r="F198" s="83" t="s">
        <v>1371</v>
      </c>
      <c r="G198" s="83" t="s">
        <v>630</v>
      </c>
      <c r="H198" s="11">
        <v>3379</v>
      </c>
    </row>
    <row r="199" spans="1:8" s="82" customFormat="1" ht="14.25" customHeight="1" x14ac:dyDescent="0.25">
      <c r="A199" s="83" t="s">
        <v>5366</v>
      </c>
      <c r="B199" s="83" t="s">
        <v>5419</v>
      </c>
      <c r="C199" s="83" t="s">
        <v>5420</v>
      </c>
      <c r="D199" s="83" t="s">
        <v>5421</v>
      </c>
      <c r="E199" s="84">
        <v>7.14</v>
      </c>
      <c r="F199" s="83" t="s">
        <v>5422</v>
      </c>
      <c r="G199" s="83" t="s">
        <v>630</v>
      </c>
      <c r="H199" s="11">
        <v>3380</v>
      </c>
    </row>
    <row r="200" spans="1:8" s="82" customFormat="1" ht="14.25" customHeight="1" x14ac:dyDescent="0.25">
      <c r="A200" s="83" t="s">
        <v>5366</v>
      </c>
      <c r="B200" s="83" t="s">
        <v>5423</v>
      </c>
      <c r="C200" s="83" t="s">
        <v>5424</v>
      </c>
      <c r="D200" s="83" t="s">
        <v>634</v>
      </c>
      <c r="E200" s="84">
        <v>9.64</v>
      </c>
      <c r="F200" s="83" t="s">
        <v>633</v>
      </c>
      <c r="G200" s="83" t="s">
        <v>630</v>
      </c>
      <c r="H200" s="11">
        <v>3381</v>
      </c>
    </row>
    <row r="201" spans="1:8" s="82" customFormat="1" ht="14.25" customHeight="1" x14ac:dyDescent="0.25">
      <c r="A201" s="83" t="s">
        <v>5366</v>
      </c>
      <c r="B201" s="83" t="s">
        <v>5425</v>
      </c>
      <c r="C201" s="83" t="s">
        <v>5426</v>
      </c>
      <c r="D201" s="83" t="s">
        <v>729</v>
      </c>
      <c r="E201" s="84">
        <v>3.64</v>
      </c>
      <c r="F201" s="83" t="s">
        <v>728</v>
      </c>
      <c r="G201" s="83" t="s">
        <v>630</v>
      </c>
      <c r="H201" s="11">
        <v>3382</v>
      </c>
    </row>
    <row r="202" spans="1:8" s="82" customFormat="1" ht="14.25" customHeight="1" x14ac:dyDescent="0.25">
      <c r="A202" s="83" t="s">
        <v>5366</v>
      </c>
      <c r="B202" s="83" t="s">
        <v>5427</v>
      </c>
      <c r="C202" s="83" t="s">
        <v>5428</v>
      </c>
      <c r="D202" s="83" t="s">
        <v>3590</v>
      </c>
      <c r="E202" s="84">
        <v>1.68</v>
      </c>
      <c r="F202" s="83" t="s">
        <v>3591</v>
      </c>
      <c r="G202" s="83" t="s">
        <v>630</v>
      </c>
      <c r="H202" s="11">
        <v>3383</v>
      </c>
    </row>
    <row r="203" spans="1:8" s="82" customFormat="1" ht="14.25" customHeight="1" x14ac:dyDescent="0.25">
      <c r="A203" s="83" t="s">
        <v>5366</v>
      </c>
      <c r="B203" s="83" t="s">
        <v>5429</v>
      </c>
      <c r="C203" s="83" t="s">
        <v>5430</v>
      </c>
      <c r="D203" s="83" t="s">
        <v>1395</v>
      </c>
      <c r="E203" s="84">
        <v>5.47</v>
      </c>
      <c r="F203" s="83" t="s">
        <v>1394</v>
      </c>
      <c r="G203" s="83" t="s">
        <v>630</v>
      </c>
      <c r="H203" s="11">
        <v>3384</v>
      </c>
    </row>
    <row r="204" spans="1:8" s="82" customFormat="1" ht="14.25" customHeight="1" x14ac:dyDescent="0.25">
      <c r="A204" s="83" t="s">
        <v>5366</v>
      </c>
      <c r="B204" s="83" t="s">
        <v>5431</v>
      </c>
      <c r="C204" s="83" t="s">
        <v>5432</v>
      </c>
      <c r="D204" s="83" t="s">
        <v>733</v>
      </c>
      <c r="E204" s="84">
        <v>8.1199999999999992</v>
      </c>
      <c r="F204" s="83" t="s">
        <v>732</v>
      </c>
      <c r="G204" s="83" t="s">
        <v>630</v>
      </c>
      <c r="H204" s="11">
        <v>3385</v>
      </c>
    </row>
    <row r="205" spans="1:8" s="82" customFormat="1" ht="14.25" customHeight="1" x14ac:dyDescent="0.25">
      <c r="A205" s="83" t="s">
        <v>5366</v>
      </c>
      <c r="B205" s="83" t="s">
        <v>5433</v>
      </c>
      <c r="C205" s="83" t="s">
        <v>5434</v>
      </c>
      <c r="D205" s="83" t="s">
        <v>964</v>
      </c>
      <c r="E205" s="84">
        <v>3.92</v>
      </c>
      <c r="F205" s="83" t="s">
        <v>963</v>
      </c>
      <c r="G205" s="83" t="s">
        <v>630</v>
      </c>
      <c r="H205" s="11">
        <v>3386</v>
      </c>
    </row>
    <row r="206" spans="1:8" s="82" customFormat="1" ht="14.25" customHeight="1" x14ac:dyDescent="0.25">
      <c r="A206" s="83" t="s">
        <v>5435</v>
      </c>
      <c r="B206" s="83" t="s">
        <v>5436</v>
      </c>
      <c r="C206" s="83" t="s">
        <v>5437</v>
      </c>
      <c r="D206" s="83" t="s">
        <v>924</v>
      </c>
      <c r="E206" s="84">
        <v>29.23</v>
      </c>
      <c r="F206" s="83" t="s">
        <v>923</v>
      </c>
      <c r="G206" s="83" t="s">
        <v>630</v>
      </c>
      <c r="H206" s="11">
        <v>3387</v>
      </c>
    </row>
    <row r="207" spans="1:8" s="82" customFormat="1" ht="14.25" customHeight="1" x14ac:dyDescent="0.25">
      <c r="A207" s="83" t="s">
        <v>5435</v>
      </c>
      <c r="B207" s="83" t="s">
        <v>5438</v>
      </c>
      <c r="C207" s="83" t="s">
        <v>5439</v>
      </c>
      <c r="D207" s="83" t="s">
        <v>3855</v>
      </c>
      <c r="E207" s="84">
        <v>90.61</v>
      </c>
      <c r="F207" s="83" t="s">
        <v>3856</v>
      </c>
      <c r="G207" s="83" t="s">
        <v>630</v>
      </c>
      <c r="H207" s="11">
        <v>3388</v>
      </c>
    </row>
    <row r="208" spans="1:8" s="82" customFormat="1" ht="14.25" customHeight="1" x14ac:dyDescent="0.25">
      <c r="A208" s="83" t="s">
        <v>5435</v>
      </c>
      <c r="B208" s="83" t="s">
        <v>5440</v>
      </c>
      <c r="C208" s="83" t="s">
        <v>5441</v>
      </c>
      <c r="D208" s="83" t="s">
        <v>1497</v>
      </c>
      <c r="E208" s="84">
        <v>1.34</v>
      </c>
      <c r="F208" s="83" t="s">
        <v>1496</v>
      </c>
      <c r="G208" s="83" t="s">
        <v>630</v>
      </c>
      <c r="H208" s="11">
        <v>3389</v>
      </c>
    </row>
    <row r="209" spans="1:8" s="82" customFormat="1" ht="14.25" customHeight="1" x14ac:dyDescent="0.25">
      <c r="A209" s="83" t="s">
        <v>5435</v>
      </c>
      <c r="B209" s="83" t="s">
        <v>5442</v>
      </c>
      <c r="C209" s="83" t="s">
        <v>5443</v>
      </c>
      <c r="D209" s="83" t="s">
        <v>1010</v>
      </c>
      <c r="E209" s="84">
        <v>8.4</v>
      </c>
      <c r="F209" s="83" t="s">
        <v>1009</v>
      </c>
      <c r="G209" s="83" t="s">
        <v>630</v>
      </c>
      <c r="H209" s="11">
        <v>3390</v>
      </c>
    </row>
    <row r="210" spans="1:8" s="82" customFormat="1" ht="14.25" customHeight="1" x14ac:dyDescent="0.25">
      <c r="A210" s="83" t="s">
        <v>5435</v>
      </c>
      <c r="B210" s="83" t="s">
        <v>5444</v>
      </c>
      <c r="C210" s="83" t="s">
        <v>5445</v>
      </c>
      <c r="D210" s="83" t="s">
        <v>979</v>
      </c>
      <c r="E210" s="84">
        <v>12.3</v>
      </c>
      <c r="F210" s="83" t="s">
        <v>978</v>
      </c>
      <c r="G210" s="83" t="s">
        <v>630</v>
      </c>
      <c r="H210" s="11">
        <v>3391</v>
      </c>
    </row>
    <row r="211" spans="1:8" s="82" customFormat="1" ht="14.25" customHeight="1" x14ac:dyDescent="0.25">
      <c r="A211" s="83" t="s">
        <v>5435</v>
      </c>
      <c r="B211" s="83" t="s">
        <v>5446</v>
      </c>
      <c r="C211" s="83" t="s">
        <v>5447</v>
      </c>
      <c r="D211" s="83" t="s">
        <v>972</v>
      </c>
      <c r="E211" s="84">
        <v>5.64</v>
      </c>
      <c r="F211" s="83" t="s">
        <v>971</v>
      </c>
      <c r="G211" s="83" t="s">
        <v>630</v>
      </c>
      <c r="H211" s="11">
        <v>3392</v>
      </c>
    </row>
    <row r="212" spans="1:8" s="82" customFormat="1" ht="14.25" customHeight="1" x14ac:dyDescent="0.25">
      <c r="A212" s="83" t="s">
        <v>5435</v>
      </c>
      <c r="B212" s="83" t="s">
        <v>5448</v>
      </c>
      <c r="C212" s="83" t="s">
        <v>5449</v>
      </c>
      <c r="D212" s="83" t="s">
        <v>5450</v>
      </c>
      <c r="E212" s="84">
        <v>11.6</v>
      </c>
      <c r="F212" s="83" t="s">
        <v>5451</v>
      </c>
      <c r="G212" s="83" t="s">
        <v>630</v>
      </c>
      <c r="H212" s="11">
        <v>3393</v>
      </c>
    </row>
    <row r="213" spans="1:8" s="82" customFormat="1" ht="14.25" customHeight="1" x14ac:dyDescent="0.25">
      <c r="A213" s="83" t="s">
        <v>5435</v>
      </c>
      <c r="B213" s="83" t="s">
        <v>5452</v>
      </c>
      <c r="C213" s="83" t="s">
        <v>5453</v>
      </c>
      <c r="D213" s="83" t="s">
        <v>4516</v>
      </c>
      <c r="E213" s="84">
        <v>1.89</v>
      </c>
      <c r="F213" s="83" t="s">
        <v>4517</v>
      </c>
      <c r="G213" s="83" t="s">
        <v>630</v>
      </c>
      <c r="H213" s="11">
        <v>3394</v>
      </c>
    </row>
    <row r="214" spans="1:8" s="82" customFormat="1" ht="14.25" customHeight="1" x14ac:dyDescent="0.25">
      <c r="A214" s="83" t="s">
        <v>5435</v>
      </c>
      <c r="B214" s="83" t="s">
        <v>5454</v>
      </c>
      <c r="C214" s="83" t="s">
        <v>5455</v>
      </c>
      <c r="D214" s="83" t="s">
        <v>4483</v>
      </c>
      <c r="E214" s="84">
        <v>4.1900000000000004</v>
      </c>
      <c r="F214" s="83" t="s">
        <v>4484</v>
      </c>
      <c r="G214" s="83" t="s">
        <v>630</v>
      </c>
      <c r="H214" s="11">
        <v>3395</v>
      </c>
    </row>
    <row r="215" spans="1:8" s="82" customFormat="1" ht="14.25" customHeight="1" x14ac:dyDescent="0.25">
      <c r="A215" s="83" t="s">
        <v>5435</v>
      </c>
      <c r="B215" s="83" t="s">
        <v>5456</v>
      </c>
      <c r="C215" s="83" t="s">
        <v>5457</v>
      </c>
      <c r="D215" s="83" t="s">
        <v>922</v>
      </c>
      <c r="E215" s="84">
        <v>2.82</v>
      </c>
      <c r="F215" s="83" t="s">
        <v>921</v>
      </c>
      <c r="G215" s="83" t="s">
        <v>630</v>
      </c>
      <c r="H215" s="11">
        <v>3396</v>
      </c>
    </row>
    <row r="216" spans="1:8" s="82" customFormat="1" ht="14.25" customHeight="1" x14ac:dyDescent="0.25">
      <c r="A216" s="83" t="s">
        <v>5458</v>
      </c>
      <c r="B216" s="83" t="s">
        <v>5459</v>
      </c>
      <c r="C216" s="83" t="s">
        <v>5460</v>
      </c>
      <c r="D216" s="83" t="s">
        <v>682</v>
      </c>
      <c r="E216" s="84">
        <v>6.63</v>
      </c>
      <c r="F216" s="83" t="s">
        <v>681</v>
      </c>
      <c r="G216" s="83" t="s">
        <v>630</v>
      </c>
      <c r="H216" s="11">
        <v>3397</v>
      </c>
    </row>
    <row r="217" spans="1:8" s="82" customFormat="1" ht="14.25" customHeight="1" x14ac:dyDescent="0.25">
      <c r="A217" s="83" t="s">
        <v>5458</v>
      </c>
      <c r="B217" s="83" t="s">
        <v>5461</v>
      </c>
      <c r="C217" s="83" t="s">
        <v>5462</v>
      </c>
      <c r="D217" s="83" t="s">
        <v>3934</v>
      </c>
      <c r="E217" s="84">
        <v>6.12</v>
      </c>
      <c r="F217" s="83" t="s">
        <v>3935</v>
      </c>
      <c r="G217" s="83" t="s">
        <v>630</v>
      </c>
      <c r="H217" s="11">
        <v>3398</v>
      </c>
    </row>
    <row r="218" spans="1:8" s="82" customFormat="1" ht="14.25" customHeight="1" x14ac:dyDescent="0.25">
      <c r="A218" s="83" t="s">
        <v>5458</v>
      </c>
      <c r="B218" s="83" t="s">
        <v>4201</v>
      </c>
      <c r="C218" s="83" t="s">
        <v>5463</v>
      </c>
      <c r="D218" s="83" t="s">
        <v>878</v>
      </c>
      <c r="E218" s="84">
        <v>5.2</v>
      </c>
      <c r="F218" s="83" t="s">
        <v>877</v>
      </c>
      <c r="G218" s="83" t="s">
        <v>630</v>
      </c>
      <c r="H218" s="11">
        <v>3399</v>
      </c>
    </row>
    <row r="219" spans="1:8" s="82" customFormat="1" ht="14.25" customHeight="1" x14ac:dyDescent="0.25">
      <c r="A219" s="83" t="s">
        <v>5458</v>
      </c>
      <c r="B219" s="83" t="s">
        <v>5464</v>
      </c>
      <c r="C219" s="83" t="s">
        <v>5465</v>
      </c>
      <c r="D219" s="83" t="s">
        <v>1073</v>
      </c>
      <c r="E219" s="84">
        <v>34.44</v>
      </c>
      <c r="F219" s="83" t="s">
        <v>1375</v>
      </c>
      <c r="G219" s="83" t="s">
        <v>630</v>
      </c>
      <c r="H219" s="11">
        <v>3400</v>
      </c>
    </row>
    <row r="220" spans="1:8" s="82" customFormat="1" ht="14.25" customHeight="1" x14ac:dyDescent="0.25">
      <c r="A220" s="83" t="s">
        <v>5458</v>
      </c>
      <c r="B220" s="83" t="s">
        <v>5466</v>
      </c>
      <c r="C220" s="83" t="s">
        <v>5467</v>
      </c>
      <c r="D220" s="83" t="s">
        <v>5468</v>
      </c>
      <c r="E220" s="84">
        <v>3.4</v>
      </c>
      <c r="F220" s="83" t="s">
        <v>5469</v>
      </c>
      <c r="G220" s="83" t="s">
        <v>630</v>
      </c>
      <c r="H220" s="11">
        <v>3401</v>
      </c>
    </row>
    <row r="221" spans="1:8" s="82" customFormat="1" ht="14.25" customHeight="1" x14ac:dyDescent="0.25">
      <c r="A221" s="83" t="s">
        <v>5458</v>
      </c>
      <c r="B221" s="83" t="s">
        <v>5470</v>
      </c>
      <c r="C221" s="83" t="s">
        <v>5471</v>
      </c>
      <c r="D221" s="83" t="s">
        <v>940</v>
      </c>
      <c r="E221" s="84">
        <v>1.86</v>
      </c>
      <c r="F221" s="83" t="s">
        <v>939</v>
      </c>
      <c r="G221" s="83" t="s">
        <v>630</v>
      </c>
      <c r="H221" s="11">
        <v>3402</v>
      </c>
    </row>
    <row r="222" spans="1:8" s="82" customFormat="1" ht="14.25" customHeight="1" x14ac:dyDescent="0.25">
      <c r="A222" s="83" t="s">
        <v>5458</v>
      </c>
      <c r="B222" s="83" t="s">
        <v>5472</v>
      </c>
      <c r="C222" s="83" t="s">
        <v>5473</v>
      </c>
      <c r="D222" s="83" t="s">
        <v>1014</v>
      </c>
      <c r="E222" s="84">
        <v>15.19</v>
      </c>
      <c r="F222" s="83" t="s">
        <v>1013</v>
      </c>
      <c r="G222" s="83" t="s">
        <v>630</v>
      </c>
      <c r="H222" s="11">
        <v>3423</v>
      </c>
    </row>
    <row r="223" spans="1:8" s="82" customFormat="1" ht="14.25" customHeight="1" x14ac:dyDescent="0.25">
      <c r="A223" s="83" t="s">
        <v>5458</v>
      </c>
      <c r="B223" s="83" t="s">
        <v>5474</v>
      </c>
      <c r="C223" s="83" t="s">
        <v>5475</v>
      </c>
      <c r="D223" s="83" t="s">
        <v>5476</v>
      </c>
      <c r="E223" s="84">
        <v>11.36</v>
      </c>
      <c r="F223" s="83" t="s">
        <v>5477</v>
      </c>
      <c r="G223" s="83" t="s">
        <v>630</v>
      </c>
      <c r="H223" s="11">
        <v>3424</v>
      </c>
    </row>
    <row r="224" spans="1:8" s="82" customFormat="1" ht="14.25" customHeight="1" x14ac:dyDescent="0.25">
      <c r="A224" s="83" t="s">
        <v>5478</v>
      </c>
      <c r="B224" s="83" t="s">
        <v>5479</v>
      </c>
      <c r="C224" s="83" t="s">
        <v>5480</v>
      </c>
      <c r="D224" s="83" t="s">
        <v>1183</v>
      </c>
      <c r="E224" s="84">
        <v>7.6</v>
      </c>
      <c r="F224" s="83" t="s">
        <v>1182</v>
      </c>
      <c r="G224" s="83" t="s">
        <v>630</v>
      </c>
      <c r="H224" s="11">
        <v>3454</v>
      </c>
    </row>
    <row r="225" spans="1:8" s="82" customFormat="1" ht="14.25" customHeight="1" x14ac:dyDescent="0.25">
      <c r="A225" s="83" t="s">
        <v>5478</v>
      </c>
      <c r="B225" s="83" t="s">
        <v>5481</v>
      </c>
      <c r="C225" s="83" t="s">
        <v>5482</v>
      </c>
      <c r="D225" s="83" t="s">
        <v>4008</v>
      </c>
      <c r="E225" s="84">
        <v>0.03</v>
      </c>
      <c r="F225" s="83" t="s">
        <v>4009</v>
      </c>
      <c r="G225" s="83" t="s">
        <v>630</v>
      </c>
      <c r="H225" s="11">
        <v>3456</v>
      </c>
    </row>
    <row r="226" spans="1:8" s="82" customFormat="1" ht="14.25" customHeight="1" x14ac:dyDescent="0.25">
      <c r="A226" s="83" t="s">
        <v>5478</v>
      </c>
      <c r="B226" s="83" t="s">
        <v>5483</v>
      </c>
      <c r="C226" s="83" t="s">
        <v>5484</v>
      </c>
      <c r="D226" s="83" t="s">
        <v>4012</v>
      </c>
      <c r="E226" s="84">
        <v>0.21</v>
      </c>
      <c r="F226" s="83" t="s">
        <v>4009</v>
      </c>
      <c r="G226" s="83" t="s">
        <v>630</v>
      </c>
      <c r="H226" s="11">
        <v>3455</v>
      </c>
    </row>
    <row r="227" spans="1:8" s="82" customFormat="1" ht="14.25" customHeight="1" x14ac:dyDescent="0.25">
      <c r="A227" s="83" t="s">
        <v>5478</v>
      </c>
      <c r="B227" s="83" t="s">
        <v>5485</v>
      </c>
      <c r="C227" s="83" t="s">
        <v>5486</v>
      </c>
      <c r="D227" s="83" t="s">
        <v>970</v>
      </c>
      <c r="E227" s="84">
        <v>28.14</v>
      </c>
      <c r="F227" s="83" t="s">
        <v>969</v>
      </c>
      <c r="G227" s="83" t="s">
        <v>630</v>
      </c>
      <c r="H227" s="11">
        <v>3457</v>
      </c>
    </row>
    <row r="228" spans="1:8" s="82" customFormat="1" ht="14.25" customHeight="1" x14ac:dyDescent="0.25">
      <c r="A228" s="83" t="s">
        <v>5478</v>
      </c>
      <c r="B228" s="83" t="s">
        <v>5487</v>
      </c>
      <c r="C228" s="83" t="s">
        <v>5488</v>
      </c>
      <c r="D228" s="83" t="s">
        <v>1152</v>
      </c>
      <c r="E228" s="84">
        <v>2.52</v>
      </c>
      <c r="F228" s="83" t="s">
        <v>1151</v>
      </c>
      <c r="G228" s="83" t="s">
        <v>630</v>
      </c>
      <c r="H228" s="11">
        <v>3458</v>
      </c>
    </row>
    <row r="229" spans="1:8" s="82" customFormat="1" ht="14.25" customHeight="1" x14ac:dyDescent="0.25">
      <c r="A229" s="83" t="s">
        <v>5478</v>
      </c>
      <c r="B229" s="83" t="s">
        <v>5489</v>
      </c>
      <c r="C229" s="83" t="s">
        <v>5490</v>
      </c>
      <c r="D229" s="83" t="s">
        <v>3473</v>
      </c>
      <c r="E229" s="84">
        <v>7.24</v>
      </c>
      <c r="F229" s="83" t="s">
        <v>3474</v>
      </c>
      <c r="G229" s="83" t="s">
        <v>630</v>
      </c>
      <c r="H229" s="11">
        <v>3459</v>
      </c>
    </row>
    <row r="230" spans="1:8" s="82" customFormat="1" ht="14.25" customHeight="1" x14ac:dyDescent="0.25">
      <c r="A230" s="83" t="s">
        <v>5478</v>
      </c>
      <c r="B230" s="83" t="s">
        <v>5491</v>
      </c>
      <c r="C230" s="83" t="s">
        <v>5492</v>
      </c>
      <c r="D230" s="83" t="s">
        <v>4195</v>
      </c>
      <c r="E230" s="84">
        <v>1.68</v>
      </c>
      <c r="F230" s="83" t="s">
        <v>4196</v>
      </c>
      <c r="G230" s="83" t="s">
        <v>630</v>
      </c>
      <c r="H230" s="11">
        <v>3460</v>
      </c>
    </row>
    <row r="231" spans="1:8" s="82" customFormat="1" ht="14.25" customHeight="1" x14ac:dyDescent="0.25">
      <c r="A231" s="83" t="s">
        <v>5478</v>
      </c>
      <c r="B231" s="83" t="s">
        <v>5493</v>
      </c>
      <c r="C231" s="83" t="s">
        <v>5494</v>
      </c>
      <c r="D231" s="83" t="s">
        <v>2857</v>
      </c>
      <c r="E231" s="84">
        <v>2.23</v>
      </c>
      <c r="F231" s="83" t="s">
        <v>2858</v>
      </c>
      <c r="G231" s="83" t="s">
        <v>630</v>
      </c>
      <c r="H231" s="11">
        <v>3461</v>
      </c>
    </row>
    <row r="232" spans="1:8" s="82" customFormat="1" ht="14.25" customHeight="1" x14ac:dyDescent="0.25">
      <c r="A232" s="83" t="s">
        <v>5478</v>
      </c>
      <c r="B232" s="83" t="s">
        <v>5495</v>
      </c>
      <c r="C232" s="83" t="s">
        <v>5496</v>
      </c>
      <c r="D232" s="83" t="s">
        <v>1491</v>
      </c>
      <c r="E232" s="84">
        <v>28.32</v>
      </c>
      <c r="F232" s="83" t="s">
        <v>1490</v>
      </c>
      <c r="G232" s="83" t="s">
        <v>630</v>
      </c>
      <c r="H232" s="11">
        <v>3462</v>
      </c>
    </row>
    <row r="233" spans="1:8" s="82" customFormat="1" ht="14.25" customHeight="1" x14ac:dyDescent="0.25">
      <c r="A233" s="83" t="s">
        <v>5478</v>
      </c>
      <c r="B233" s="83" t="s">
        <v>5497</v>
      </c>
      <c r="C233" s="83" t="s">
        <v>5498</v>
      </c>
      <c r="D233" s="83" t="s">
        <v>5499</v>
      </c>
      <c r="E233" s="84">
        <v>4.58</v>
      </c>
      <c r="F233" s="83" t="s">
        <v>5500</v>
      </c>
      <c r="G233" s="83" t="s">
        <v>630</v>
      </c>
      <c r="H233" s="11">
        <v>3463</v>
      </c>
    </row>
    <row r="234" spans="1:8" s="82" customFormat="1" ht="14.25" customHeight="1" x14ac:dyDescent="0.25">
      <c r="A234" s="83" t="s">
        <v>5478</v>
      </c>
      <c r="B234" s="83" t="s">
        <v>5501</v>
      </c>
      <c r="C234" s="83" t="s">
        <v>5502</v>
      </c>
      <c r="D234" s="83" t="s">
        <v>1008</v>
      </c>
      <c r="E234" s="84">
        <v>3.55</v>
      </c>
      <c r="F234" s="83" t="s">
        <v>1007</v>
      </c>
      <c r="G234" s="83" t="s">
        <v>630</v>
      </c>
      <c r="H234" s="11">
        <v>3464</v>
      </c>
    </row>
    <row r="235" spans="1:8" s="82" customFormat="1" ht="14.25" customHeight="1" x14ac:dyDescent="0.25">
      <c r="A235" s="83" t="s">
        <v>5478</v>
      </c>
      <c r="B235" s="83" t="s">
        <v>5503</v>
      </c>
      <c r="C235" s="83" t="s">
        <v>5504</v>
      </c>
      <c r="D235" s="83" t="s">
        <v>4412</v>
      </c>
      <c r="E235" s="84">
        <v>11.58</v>
      </c>
      <c r="F235" s="83" t="s">
        <v>4413</v>
      </c>
      <c r="G235" s="83" t="s">
        <v>630</v>
      </c>
      <c r="H235" s="11">
        <v>3465</v>
      </c>
    </row>
    <row r="236" spans="1:8" s="82" customFormat="1" ht="14.25" customHeight="1" x14ac:dyDescent="0.25">
      <c r="A236" s="83" t="s">
        <v>5478</v>
      </c>
      <c r="B236" s="83" t="s">
        <v>5505</v>
      </c>
      <c r="C236" s="83" t="s">
        <v>5506</v>
      </c>
      <c r="D236" s="83" t="s">
        <v>811</v>
      </c>
      <c r="E236" s="84">
        <v>7.41</v>
      </c>
      <c r="F236" s="83" t="s">
        <v>810</v>
      </c>
      <c r="G236" s="83" t="s">
        <v>630</v>
      </c>
      <c r="H236" s="11">
        <v>3466</v>
      </c>
    </row>
    <row r="237" spans="1:8" s="82" customFormat="1" ht="14.25" customHeight="1" x14ac:dyDescent="0.25">
      <c r="A237" s="83" t="s">
        <v>5478</v>
      </c>
      <c r="B237" s="83" t="s">
        <v>5507</v>
      </c>
      <c r="C237" s="83" t="s">
        <v>5508</v>
      </c>
      <c r="D237" s="83" t="s">
        <v>650</v>
      </c>
      <c r="E237" s="84">
        <v>5.19</v>
      </c>
      <c r="F237" s="83" t="s">
        <v>649</v>
      </c>
      <c r="G237" s="83" t="s">
        <v>630</v>
      </c>
      <c r="H237" s="11">
        <v>3467</v>
      </c>
    </row>
    <row r="238" spans="1:8" s="82" customFormat="1" ht="14.25" customHeight="1" x14ac:dyDescent="0.25">
      <c r="A238" s="83" t="s">
        <v>5478</v>
      </c>
      <c r="B238" s="83" t="s">
        <v>5509</v>
      </c>
      <c r="C238" s="83" t="s">
        <v>5510</v>
      </c>
      <c r="D238" s="83" t="s">
        <v>5511</v>
      </c>
      <c r="E238" s="84">
        <v>4.3600000000000003</v>
      </c>
      <c r="F238" s="83" t="s">
        <v>5512</v>
      </c>
      <c r="G238" s="83" t="s">
        <v>630</v>
      </c>
      <c r="H238" s="11">
        <v>3468</v>
      </c>
    </row>
    <row r="239" spans="1:8" s="82" customFormat="1" ht="14.25" customHeight="1" x14ac:dyDescent="0.25">
      <c r="A239" s="83" t="s">
        <v>5478</v>
      </c>
      <c r="B239" s="83" t="s">
        <v>5513</v>
      </c>
      <c r="C239" s="83" t="s">
        <v>5514</v>
      </c>
      <c r="D239" s="83" t="s">
        <v>1465</v>
      </c>
      <c r="E239" s="84">
        <v>1.68</v>
      </c>
      <c r="F239" s="83" t="s">
        <v>1464</v>
      </c>
      <c r="G239" s="83" t="s">
        <v>630</v>
      </c>
      <c r="H239" s="11">
        <v>3469</v>
      </c>
    </row>
    <row r="240" spans="1:8" s="82" customFormat="1" ht="14.25" customHeight="1" x14ac:dyDescent="0.25">
      <c r="A240" s="83" t="s">
        <v>5515</v>
      </c>
      <c r="B240" s="83" t="s">
        <v>5516</v>
      </c>
      <c r="C240" s="83" t="s">
        <v>5517</v>
      </c>
      <c r="D240" s="83" t="s">
        <v>1382</v>
      </c>
      <c r="E240" s="84">
        <v>4.84</v>
      </c>
      <c r="F240" s="83" t="s">
        <v>1381</v>
      </c>
      <c r="G240" s="83" t="s">
        <v>630</v>
      </c>
      <c r="H240" s="11">
        <v>3568</v>
      </c>
    </row>
    <row r="241" spans="1:8" s="82" customFormat="1" ht="14.25" customHeight="1" x14ac:dyDescent="0.25">
      <c r="A241" s="83" t="s">
        <v>5515</v>
      </c>
      <c r="B241" s="83" t="s">
        <v>5518</v>
      </c>
      <c r="C241" s="83" t="s">
        <v>5519</v>
      </c>
      <c r="D241" s="83" t="s">
        <v>5520</v>
      </c>
      <c r="E241" s="84">
        <v>5.04</v>
      </c>
      <c r="F241" s="83" t="s">
        <v>5521</v>
      </c>
      <c r="G241" s="83" t="s">
        <v>630</v>
      </c>
      <c r="H241" s="11">
        <v>3569</v>
      </c>
    </row>
    <row r="242" spans="1:8" s="82" customFormat="1" ht="14.25" customHeight="1" x14ac:dyDescent="0.25">
      <c r="A242" s="83" t="s">
        <v>5515</v>
      </c>
      <c r="B242" s="83" t="s">
        <v>5522</v>
      </c>
      <c r="C242" s="83" t="s">
        <v>5523</v>
      </c>
      <c r="D242" s="83" t="s">
        <v>1144</v>
      </c>
      <c r="E242" s="84">
        <v>19.329999999999998</v>
      </c>
      <c r="F242" s="83" t="s">
        <v>1143</v>
      </c>
      <c r="G242" s="83" t="s">
        <v>630</v>
      </c>
      <c r="H242" s="11">
        <v>3570</v>
      </c>
    </row>
    <row r="243" spans="1:8" s="82" customFormat="1" ht="14.25" customHeight="1" x14ac:dyDescent="0.25">
      <c r="A243" s="83" t="s">
        <v>5515</v>
      </c>
      <c r="B243" s="83" t="s">
        <v>5524</v>
      </c>
      <c r="C243" s="83" t="s">
        <v>5525</v>
      </c>
      <c r="D243" s="83" t="s">
        <v>743</v>
      </c>
      <c r="E243" s="84">
        <v>10.32</v>
      </c>
      <c r="F243" s="83" t="s">
        <v>742</v>
      </c>
      <c r="G243" s="83" t="s">
        <v>630</v>
      </c>
      <c r="H243" s="11">
        <v>3571</v>
      </c>
    </row>
    <row r="244" spans="1:8" s="82" customFormat="1" ht="14.25" customHeight="1" x14ac:dyDescent="0.25">
      <c r="A244" s="83" t="s">
        <v>5515</v>
      </c>
      <c r="B244" s="83" t="s">
        <v>5526</v>
      </c>
      <c r="C244" s="83" t="s">
        <v>5527</v>
      </c>
      <c r="D244" s="83" t="s">
        <v>861</v>
      </c>
      <c r="E244" s="84">
        <v>4.5199999999999996</v>
      </c>
      <c r="F244" s="83" t="s">
        <v>860</v>
      </c>
      <c r="G244" s="83" t="s">
        <v>630</v>
      </c>
      <c r="H244" s="11">
        <v>3572</v>
      </c>
    </row>
    <row r="245" spans="1:8" s="82" customFormat="1" ht="14.25" customHeight="1" x14ac:dyDescent="0.25">
      <c r="A245" s="83" t="s">
        <v>5515</v>
      </c>
      <c r="B245" s="83" t="s">
        <v>5528</v>
      </c>
      <c r="C245" s="83" t="s">
        <v>5529</v>
      </c>
      <c r="D245" s="83" t="s">
        <v>5530</v>
      </c>
      <c r="E245" s="84">
        <v>3.38</v>
      </c>
      <c r="F245" s="83" t="s">
        <v>5531</v>
      </c>
      <c r="G245" s="83" t="s">
        <v>630</v>
      </c>
      <c r="H245" s="11">
        <v>3573</v>
      </c>
    </row>
    <row r="246" spans="1:8" s="82" customFormat="1" ht="14.25" customHeight="1" x14ac:dyDescent="0.25">
      <c r="A246" s="83" t="s">
        <v>5515</v>
      </c>
      <c r="B246" s="83" t="s">
        <v>5532</v>
      </c>
      <c r="C246" s="83" t="s">
        <v>5533</v>
      </c>
      <c r="D246" s="83" t="s">
        <v>1281</v>
      </c>
      <c r="E246" s="84">
        <v>8.65</v>
      </c>
      <c r="F246" s="83" t="s">
        <v>1280</v>
      </c>
      <c r="G246" s="83" t="s">
        <v>630</v>
      </c>
      <c r="H246" s="11">
        <v>3574</v>
      </c>
    </row>
    <row r="247" spans="1:8" s="82" customFormat="1" ht="14.25" customHeight="1" x14ac:dyDescent="0.25">
      <c r="A247" s="83" t="s">
        <v>5515</v>
      </c>
      <c r="B247" s="83" t="s">
        <v>5534</v>
      </c>
      <c r="C247" s="83" t="s">
        <v>5535</v>
      </c>
      <c r="D247" s="83" t="s">
        <v>907</v>
      </c>
      <c r="E247" s="84">
        <v>7.58</v>
      </c>
      <c r="F247" s="83" t="s">
        <v>906</v>
      </c>
      <c r="G247" s="83" t="s">
        <v>630</v>
      </c>
      <c r="H247" s="11">
        <v>3575</v>
      </c>
    </row>
    <row r="248" spans="1:8" s="82" customFormat="1" ht="14.25" customHeight="1" x14ac:dyDescent="0.25">
      <c r="A248" s="83" t="s">
        <v>5515</v>
      </c>
      <c r="B248" s="83" t="s">
        <v>4441</v>
      </c>
      <c r="C248" s="83" t="s">
        <v>5536</v>
      </c>
      <c r="D248" s="83" t="s">
        <v>1353</v>
      </c>
      <c r="E248" s="84">
        <v>5.37</v>
      </c>
      <c r="F248" s="83" t="s">
        <v>1352</v>
      </c>
      <c r="G248" s="83" t="s">
        <v>630</v>
      </c>
      <c r="H248" s="11">
        <v>3576</v>
      </c>
    </row>
    <row r="249" spans="1:8" s="82" customFormat="1" ht="14.25" customHeight="1" x14ac:dyDescent="0.25">
      <c r="A249" s="83" t="s">
        <v>5515</v>
      </c>
      <c r="B249" s="83" t="s">
        <v>5537</v>
      </c>
      <c r="C249" s="83" t="s">
        <v>5538</v>
      </c>
      <c r="D249" s="83" t="s">
        <v>1463</v>
      </c>
      <c r="E249" s="84">
        <v>8.7200000000000006</v>
      </c>
      <c r="F249" s="83" t="s">
        <v>1462</v>
      </c>
      <c r="G249" s="83" t="s">
        <v>630</v>
      </c>
      <c r="H249" s="11">
        <v>3577</v>
      </c>
    </row>
    <row r="250" spans="1:8" s="82" customFormat="1" ht="14.25" customHeight="1" x14ac:dyDescent="0.25">
      <c r="A250" s="83" t="s">
        <v>5515</v>
      </c>
      <c r="B250" s="83" t="s">
        <v>5539</v>
      </c>
      <c r="C250" s="83" t="s">
        <v>5540</v>
      </c>
      <c r="D250" s="83" t="s">
        <v>869</v>
      </c>
      <c r="E250" s="84">
        <v>4.8</v>
      </c>
      <c r="F250" s="83" t="s">
        <v>868</v>
      </c>
      <c r="G250" s="83" t="s">
        <v>630</v>
      </c>
      <c r="H250" s="11">
        <v>3578</v>
      </c>
    </row>
    <row r="251" spans="1:8" s="82" customFormat="1" ht="14.25" customHeight="1" x14ac:dyDescent="0.25">
      <c r="A251" s="83" t="s">
        <v>5515</v>
      </c>
      <c r="B251" s="83" t="s">
        <v>5541</v>
      </c>
      <c r="C251" s="83" t="s">
        <v>5542</v>
      </c>
      <c r="D251" s="83" t="s">
        <v>5543</v>
      </c>
      <c r="E251" s="84">
        <v>3.92</v>
      </c>
      <c r="F251" s="83" t="s">
        <v>5544</v>
      </c>
      <c r="G251" s="83" t="s">
        <v>630</v>
      </c>
      <c r="H251" s="11">
        <v>3579</v>
      </c>
    </row>
    <row r="252" spans="1:8" s="82" customFormat="1" ht="14.25" customHeight="1" x14ac:dyDescent="0.25">
      <c r="A252" s="83" t="s">
        <v>5515</v>
      </c>
      <c r="B252" s="83" t="s">
        <v>5545</v>
      </c>
      <c r="C252" s="83" t="s">
        <v>5546</v>
      </c>
      <c r="D252" s="83" t="s">
        <v>888</v>
      </c>
      <c r="E252" s="84">
        <v>21.76</v>
      </c>
      <c r="F252" s="83" t="s">
        <v>887</v>
      </c>
      <c r="G252" s="83" t="s">
        <v>630</v>
      </c>
      <c r="H252" s="11">
        <v>3580</v>
      </c>
    </row>
    <row r="253" spans="1:8" s="82" customFormat="1" ht="14.25" customHeight="1" x14ac:dyDescent="0.25">
      <c r="A253" s="83" t="s">
        <v>5515</v>
      </c>
      <c r="B253" s="83" t="s">
        <v>5547</v>
      </c>
      <c r="C253" s="83" t="s">
        <v>5548</v>
      </c>
      <c r="D253" s="83" t="s">
        <v>4468</v>
      </c>
      <c r="E253" s="84">
        <v>4.22</v>
      </c>
      <c r="F253" s="83" t="s">
        <v>4469</v>
      </c>
      <c r="G253" s="83" t="s">
        <v>630</v>
      </c>
      <c r="H253" s="11">
        <v>3581</v>
      </c>
    </row>
    <row r="254" spans="1:8" s="82" customFormat="1" ht="14.25" customHeight="1" x14ac:dyDescent="0.25">
      <c r="A254" s="83" t="s">
        <v>5549</v>
      </c>
      <c r="B254" s="83" t="s">
        <v>5550</v>
      </c>
      <c r="C254" s="83" t="s">
        <v>5551</v>
      </c>
      <c r="D254" s="83" t="s">
        <v>3578</v>
      </c>
      <c r="E254" s="84">
        <v>2.63</v>
      </c>
      <c r="F254" s="83" t="s">
        <v>3579</v>
      </c>
      <c r="G254" s="83" t="s">
        <v>630</v>
      </c>
      <c r="H254" s="11">
        <v>3617</v>
      </c>
    </row>
    <row r="255" spans="1:8" s="82" customFormat="1" ht="14.25" customHeight="1" x14ac:dyDescent="0.25">
      <c r="A255" s="83" t="s">
        <v>5549</v>
      </c>
      <c r="B255" s="83" t="s">
        <v>5552</v>
      </c>
      <c r="C255" s="83" t="s">
        <v>5553</v>
      </c>
      <c r="D255" s="83" t="s">
        <v>5554</v>
      </c>
      <c r="E255" s="84">
        <v>2.4300000000000002</v>
      </c>
      <c r="F255" s="83" t="s">
        <v>5555</v>
      </c>
      <c r="G255" s="83" t="s">
        <v>630</v>
      </c>
      <c r="H255" s="11">
        <v>3618</v>
      </c>
    </row>
    <row r="256" spans="1:8" s="82" customFormat="1" ht="14.25" customHeight="1" x14ac:dyDescent="0.25">
      <c r="A256" s="83" t="s">
        <v>5549</v>
      </c>
      <c r="B256" s="83" t="s">
        <v>5556</v>
      </c>
      <c r="C256" s="83" t="s">
        <v>5557</v>
      </c>
      <c r="D256" s="83" t="s">
        <v>5558</v>
      </c>
      <c r="E256" s="84">
        <v>10.91</v>
      </c>
      <c r="F256" s="83" t="s">
        <v>5555</v>
      </c>
      <c r="G256" s="83" t="s">
        <v>630</v>
      </c>
      <c r="H256" s="11">
        <v>3619</v>
      </c>
    </row>
    <row r="257" spans="1:8" s="82" customFormat="1" ht="14.25" customHeight="1" x14ac:dyDescent="0.25">
      <c r="A257" s="83" t="s">
        <v>5549</v>
      </c>
      <c r="B257" s="83" t="s">
        <v>5559</v>
      </c>
      <c r="C257" s="83" t="s">
        <v>5560</v>
      </c>
      <c r="D257" s="83" t="s">
        <v>5561</v>
      </c>
      <c r="E257" s="84">
        <v>6.05</v>
      </c>
      <c r="F257" s="83" t="s">
        <v>5562</v>
      </c>
      <c r="G257" s="83" t="s">
        <v>630</v>
      </c>
      <c r="H257" s="11">
        <v>3620</v>
      </c>
    </row>
    <row r="258" spans="1:8" s="82" customFormat="1" ht="14.25" customHeight="1" x14ac:dyDescent="0.25">
      <c r="A258" s="83" t="s">
        <v>5549</v>
      </c>
      <c r="B258" s="83" t="s">
        <v>5563</v>
      </c>
      <c r="C258" s="83" t="s">
        <v>5564</v>
      </c>
      <c r="D258" s="83" t="s">
        <v>4328</v>
      </c>
      <c r="E258" s="84">
        <v>1.44</v>
      </c>
      <c r="F258" s="83" t="s">
        <v>4329</v>
      </c>
      <c r="G258" s="83" t="s">
        <v>630</v>
      </c>
      <c r="H258" s="11">
        <v>3621</v>
      </c>
    </row>
    <row r="259" spans="1:8" s="82" customFormat="1" ht="14.25" customHeight="1" x14ac:dyDescent="0.25">
      <c r="A259" s="83" t="s">
        <v>5549</v>
      </c>
      <c r="B259" s="83" t="s">
        <v>5565</v>
      </c>
      <c r="C259" s="83" t="s">
        <v>5566</v>
      </c>
      <c r="D259" s="83" t="s">
        <v>4360</v>
      </c>
      <c r="E259" s="84">
        <v>1.77</v>
      </c>
      <c r="F259" s="83" t="s">
        <v>4361</v>
      </c>
      <c r="G259" s="83" t="s">
        <v>630</v>
      </c>
      <c r="H259" s="11">
        <v>3622</v>
      </c>
    </row>
    <row r="260" spans="1:8" s="82" customFormat="1" ht="14.25" customHeight="1" x14ac:dyDescent="0.25">
      <c r="A260" s="83" t="s">
        <v>5549</v>
      </c>
      <c r="B260" s="83" t="s">
        <v>5567</v>
      </c>
      <c r="C260" s="83" t="s">
        <v>5568</v>
      </c>
      <c r="D260" s="83" t="s">
        <v>3610</v>
      </c>
      <c r="E260" s="84">
        <v>15.63</v>
      </c>
      <c r="F260" s="83" t="s">
        <v>3611</v>
      </c>
      <c r="G260" s="83" t="s">
        <v>630</v>
      </c>
      <c r="H260" s="11">
        <v>3623</v>
      </c>
    </row>
    <row r="261" spans="1:8" s="82" customFormat="1" ht="14.25" customHeight="1" x14ac:dyDescent="0.25">
      <c r="A261" s="83" t="s">
        <v>5549</v>
      </c>
      <c r="B261" s="83" t="s">
        <v>5569</v>
      </c>
      <c r="C261" s="83" t="s">
        <v>5570</v>
      </c>
      <c r="D261" s="83" t="s">
        <v>5571</v>
      </c>
      <c r="E261" s="84">
        <v>8.52</v>
      </c>
      <c r="F261" s="83" t="s">
        <v>5572</v>
      </c>
      <c r="G261" s="83" t="s">
        <v>630</v>
      </c>
      <c r="H261" s="11">
        <v>3624</v>
      </c>
    </row>
    <row r="262" spans="1:8" s="82" customFormat="1" ht="14.25" customHeight="1" x14ac:dyDescent="0.25">
      <c r="A262" s="83" t="s">
        <v>5549</v>
      </c>
      <c r="B262" s="83" t="s">
        <v>5573</v>
      </c>
      <c r="C262" s="83" t="s">
        <v>5574</v>
      </c>
      <c r="D262" s="83" t="s">
        <v>5575</v>
      </c>
      <c r="E262" s="84">
        <v>5.71</v>
      </c>
      <c r="F262" s="83" t="s">
        <v>5576</v>
      </c>
      <c r="G262" s="83" t="s">
        <v>630</v>
      </c>
      <c r="H262" s="11">
        <v>3625</v>
      </c>
    </row>
    <row r="263" spans="1:8" s="82" customFormat="1" ht="14.25" customHeight="1" x14ac:dyDescent="0.25">
      <c r="A263" s="83" t="s">
        <v>5549</v>
      </c>
      <c r="B263" s="83" t="s">
        <v>5577</v>
      </c>
      <c r="C263" s="83" t="s">
        <v>5578</v>
      </c>
      <c r="D263" s="83" t="s">
        <v>5579</v>
      </c>
      <c r="E263" s="84">
        <v>5.95</v>
      </c>
      <c r="F263" s="83" t="s">
        <v>5580</v>
      </c>
      <c r="G263" s="83" t="s">
        <v>630</v>
      </c>
      <c r="H263" s="11">
        <v>3626</v>
      </c>
    </row>
    <row r="264" spans="1:8" s="82" customFormat="1" ht="14.25" customHeight="1" x14ac:dyDescent="0.25">
      <c r="A264" s="83" t="s">
        <v>5549</v>
      </c>
      <c r="B264" s="83" t="s">
        <v>5581</v>
      </c>
      <c r="C264" s="83" t="s">
        <v>5582</v>
      </c>
      <c r="D264" s="83" t="s">
        <v>995</v>
      </c>
      <c r="E264" s="84">
        <v>9.93</v>
      </c>
      <c r="F264" s="83" t="s">
        <v>994</v>
      </c>
      <c r="G264" s="83" t="s">
        <v>630</v>
      </c>
      <c r="H264" s="11">
        <v>3627</v>
      </c>
    </row>
    <row r="265" spans="1:8" s="82" customFormat="1" ht="14.25" customHeight="1" x14ac:dyDescent="0.25">
      <c r="A265" s="83" t="s">
        <v>5549</v>
      </c>
      <c r="B265" s="83" t="s">
        <v>5583</v>
      </c>
      <c r="C265" s="83" t="s">
        <v>5584</v>
      </c>
      <c r="D265" s="83" t="s">
        <v>820</v>
      </c>
      <c r="E265" s="84">
        <v>4.53</v>
      </c>
      <c r="F265" s="83" t="s">
        <v>819</v>
      </c>
      <c r="G265" s="83" t="s">
        <v>630</v>
      </c>
      <c r="H265" s="11">
        <v>3628</v>
      </c>
    </row>
    <row r="266" spans="1:8" s="82" customFormat="1" ht="14.25" customHeight="1" x14ac:dyDescent="0.25">
      <c r="A266" s="83" t="s">
        <v>5549</v>
      </c>
      <c r="B266" s="83" t="s">
        <v>9017</v>
      </c>
      <c r="C266" s="83" t="s">
        <v>9016</v>
      </c>
      <c r="D266" s="83" t="s">
        <v>880</v>
      </c>
      <c r="E266" s="84">
        <v>6</v>
      </c>
      <c r="F266" s="83" t="s">
        <v>879</v>
      </c>
      <c r="G266" s="83" t="s">
        <v>630</v>
      </c>
      <c r="H266" s="11" t="s">
        <v>9015</v>
      </c>
    </row>
    <row r="267" spans="1:8" s="82" customFormat="1" ht="14.25" customHeight="1" x14ac:dyDescent="0.25">
      <c r="A267" s="83" t="s">
        <v>5585</v>
      </c>
      <c r="B267" s="83" t="s">
        <v>5586</v>
      </c>
      <c r="C267" s="83" t="s">
        <v>5587</v>
      </c>
      <c r="D267" s="83" t="s">
        <v>5588</v>
      </c>
      <c r="E267" s="84">
        <v>33.130000000000003</v>
      </c>
      <c r="F267" s="83" t="s">
        <v>5589</v>
      </c>
      <c r="G267" s="83" t="s">
        <v>630</v>
      </c>
      <c r="H267" s="11">
        <v>3652</v>
      </c>
    </row>
    <row r="268" spans="1:8" s="82" customFormat="1" ht="14.25" customHeight="1" x14ac:dyDescent="0.25">
      <c r="A268" s="83" t="s">
        <v>5585</v>
      </c>
      <c r="B268" s="83" t="s">
        <v>5590</v>
      </c>
      <c r="C268" s="83" t="s">
        <v>5591</v>
      </c>
      <c r="D268" s="83" t="s">
        <v>926</v>
      </c>
      <c r="E268" s="84">
        <v>7.02</v>
      </c>
      <c r="F268" s="83" t="s">
        <v>925</v>
      </c>
      <c r="G268" s="83" t="s">
        <v>630</v>
      </c>
      <c r="H268" s="11">
        <v>3653</v>
      </c>
    </row>
    <row r="269" spans="1:8" s="82" customFormat="1" ht="14.25" customHeight="1" x14ac:dyDescent="0.25">
      <c r="A269" s="83" t="s">
        <v>5585</v>
      </c>
      <c r="B269" s="83" t="s">
        <v>5592</v>
      </c>
      <c r="C269" s="83" t="s">
        <v>5593</v>
      </c>
      <c r="D269" s="83" t="s">
        <v>5594</v>
      </c>
      <c r="E269" s="84">
        <v>14.96</v>
      </c>
      <c r="F269" s="83" t="s">
        <v>5595</v>
      </c>
      <c r="G269" s="83" t="s">
        <v>630</v>
      </c>
      <c r="H269" s="11">
        <v>3654</v>
      </c>
    </row>
    <row r="270" spans="1:8" s="82" customFormat="1" ht="14.25" customHeight="1" x14ac:dyDescent="0.25">
      <c r="A270" s="83" t="s">
        <v>5585</v>
      </c>
      <c r="B270" s="83" t="s">
        <v>5596</v>
      </c>
      <c r="C270" s="83" t="s">
        <v>5597</v>
      </c>
      <c r="D270" s="83" t="s">
        <v>5598</v>
      </c>
      <c r="E270" s="84">
        <v>5.12</v>
      </c>
      <c r="F270" s="83" t="s">
        <v>5599</v>
      </c>
      <c r="G270" s="83" t="s">
        <v>630</v>
      </c>
      <c r="H270" s="11">
        <v>3655</v>
      </c>
    </row>
    <row r="271" spans="1:8" s="82" customFormat="1" ht="14.25" customHeight="1" x14ac:dyDescent="0.25">
      <c r="A271" s="83" t="s">
        <v>5585</v>
      </c>
      <c r="B271" s="83" t="s">
        <v>5600</v>
      </c>
      <c r="C271" s="83" t="s">
        <v>5601</v>
      </c>
      <c r="D271" s="83" t="s">
        <v>930</v>
      </c>
      <c r="E271" s="84">
        <v>17.350000000000001</v>
      </c>
      <c r="F271" s="83" t="s">
        <v>929</v>
      </c>
      <c r="G271" s="83" t="s">
        <v>630</v>
      </c>
      <c r="H271" s="11">
        <v>3656</v>
      </c>
    </row>
    <row r="272" spans="1:8" s="82" customFormat="1" ht="14.25" customHeight="1" x14ac:dyDescent="0.25">
      <c r="A272" s="83" t="s">
        <v>5585</v>
      </c>
      <c r="B272" s="83" t="s">
        <v>5602</v>
      </c>
      <c r="C272" s="83" t="s">
        <v>5603</v>
      </c>
      <c r="D272" s="83" t="s">
        <v>1131</v>
      </c>
      <c r="E272" s="84">
        <v>2.4300000000000002</v>
      </c>
      <c r="F272" s="83" t="s">
        <v>1130</v>
      </c>
      <c r="G272" s="83" t="s">
        <v>630</v>
      </c>
      <c r="H272" s="11">
        <v>3657</v>
      </c>
    </row>
    <row r="273" spans="1:8" s="82" customFormat="1" ht="14.25" customHeight="1" x14ac:dyDescent="0.25">
      <c r="A273" s="83" t="s">
        <v>5585</v>
      </c>
      <c r="B273" s="83" t="s">
        <v>5604</v>
      </c>
      <c r="C273" s="83" t="s">
        <v>5605</v>
      </c>
      <c r="D273" s="83" t="s">
        <v>5606</v>
      </c>
      <c r="E273" s="84">
        <v>4.08</v>
      </c>
      <c r="F273" s="83" t="s">
        <v>5607</v>
      </c>
      <c r="G273" s="83" t="s">
        <v>630</v>
      </c>
      <c r="H273" s="11">
        <v>3658</v>
      </c>
    </row>
    <row r="274" spans="1:8" s="82" customFormat="1" ht="14.25" customHeight="1" x14ac:dyDescent="0.25">
      <c r="A274" s="83" t="s">
        <v>5585</v>
      </c>
      <c r="B274" s="83" t="s">
        <v>5608</v>
      </c>
      <c r="C274" s="83" t="s">
        <v>5609</v>
      </c>
      <c r="D274" s="83" t="s">
        <v>4464</v>
      </c>
      <c r="E274" s="84">
        <v>2.21</v>
      </c>
      <c r="F274" s="83" t="s">
        <v>4465</v>
      </c>
      <c r="G274" s="83" t="s">
        <v>630</v>
      </c>
      <c r="H274" s="11">
        <v>3659</v>
      </c>
    </row>
    <row r="275" spans="1:8" s="82" customFormat="1" ht="14.25" customHeight="1" x14ac:dyDescent="0.25">
      <c r="A275" s="83" t="s">
        <v>5585</v>
      </c>
      <c r="B275" s="83" t="s">
        <v>5610</v>
      </c>
      <c r="C275" s="83" t="s">
        <v>5611</v>
      </c>
      <c r="D275" s="83" t="s">
        <v>4094</v>
      </c>
      <c r="E275" s="84">
        <v>1.74</v>
      </c>
      <c r="F275" s="83" t="s">
        <v>4095</v>
      </c>
      <c r="G275" s="83" t="s">
        <v>630</v>
      </c>
      <c r="H275" s="11">
        <v>3660</v>
      </c>
    </row>
    <row r="276" spans="1:8" s="82" customFormat="1" ht="14.25" customHeight="1" x14ac:dyDescent="0.25">
      <c r="A276" s="83" t="s">
        <v>5585</v>
      </c>
      <c r="B276" s="83" t="s">
        <v>5612</v>
      </c>
      <c r="C276" s="83" t="s">
        <v>5613</v>
      </c>
      <c r="D276" s="83" t="s">
        <v>3073</v>
      </c>
      <c r="E276" s="84">
        <v>0.27</v>
      </c>
      <c r="F276" s="83" t="s">
        <v>3074</v>
      </c>
      <c r="G276" s="83" t="s">
        <v>630</v>
      </c>
      <c r="H276" s="11">
        <v>3661</v>
      </c>
    </row>
    <row r="277" spans="1:8" s="82" customFormat="1" ht="14.25" customHeight="1" x14ac:dyDescent="0.25">
      <c r="A277" s="83" t="s">
        <v>5585</v>
      </c>
      <c r="B277" s="83" t="s">
        <v>5614</v>
      </c>
      <c r="C277" s="83" t="s">
        <v>5615</v>
      </c>
      <c r="D277" s="83" t="s">
        <v>727</v>
      </c>
      <c r="E277" s="84">
        <v>2.92</v>
      </c>
      <c r="F277" s="83" t="s">
        <v>726</v>
      </c>
      <c r="G277" s="83" t="s">
        <v>630</v>
      </c>
      <c r="H277" s="11">
        <v>3662</v>
      </c>
    </row>
    <row r="278" spans="1:8" s="82" customFormat="1" ht="14.25" customHeight="1" x14ac:dyDescent="0.25">
      <c r="A278" s="83"/>
      <c r="B278" s="83"/>
      <c r="C278" s="83"/>
      <c r="D278" s="70" t="s">
        <v>3567</v>
      </c>
      <c r="E278" s="68">
        <f>SUM(E177:E277)</f>
        <v>809.0899999999998</v>
      </c>
      <c r="F278" s="83"/>
      <c r="G278" s="83"/>
      <c r="H278" s="11"/>
    </row>
    <row r="279" spans="1:8" s="82" customFormat="1" ht="14.25" customHeight="1" x14ac:dyDescent="0.25">
      <c r="A279" s="83" t="s">
        <v>5616</v>
      </c>
      <c r="B279" s="83" t="s">
        <v>5617</v>
      </c>
      <c r="C279" s="83" t="s">
        <v>5618</v>
      </c>
      <c r="D279" s="83" t="s">
        <v>3709</v>
      </c>
      <c r="E279" s="84">
        <v>5.12</v>
      </c>
      <c r="F279" s="83" t="s">
        <v>3710</v>
      </c>
      <c r="G279" s="83" t="s">
        <v>630</v>
      </c>
      <c r="H279" s="11">
        <v>3694</v>
      </c>
    </row>
    <row r="280" spans="1:8" s="82" customFormat="1" ht="14.25" customHeight="1" x14ac:dyDescent="0.25">
      <c r="A280" s="83" t="s">
        <v>5616</v>
      </c>
      <c r="B280" s="83" t="s">
        <v>5619</v>
      </c>
      <c r="C280" s="83" t="s">
        <v>5620</v>
      </c>
      <c r="D280" s="83" t="s">
        <v>1319</v>
      </c>
      <c r="E280" s="84">
        <v>8.2899999999999991</v>
      </c>
      <c r="F280" s="83" t="s">
        <v>1318</v>
      </c>
      <c r="G280" s="83" t="s">
        <v>630</v>
      </c>
      <c r="H280" s="11">
        <v>3695</v>
      </c>
    </row>
    <row r="281" spans="1:8" s="82" customFormat="1" ht="14.25" customHeight="1" x14ac:dyDescent="0.25">
      <c r="A281" s="83" t="s">
        <v>5616</v>
      </c>
      <c r="B281" s="83" t="s">
        <v>5621</v>
      </c>
      <c r="C281" s="83" t="s">
        <v>5622</v>
      </c>
      <c r="D281" s="83" t="s">
        <v>4078</v>
      </c>
      <c r="E281" s="84">
        <v>6.72</v>
      </c>
      <c r="F281" s="83" t="s">
        <v>4079</v>
      </c>
      <c r="G281" s="83" t="s">
        <v>630</v>
      </c>
      <c r="H281" s="11">
        <v>3696</v>
      </c>
    </row>
    <row r="282" spans="1:8" s="82" customFormat="1" ht="14.25" customHeight="1" x14ac:dyDescent="0.25">
      <c r="A282" s="83" t="s">
        <v>5616</v>
      </c>
      <c r="B282" s="83" t="s">
        <v>5623</v>
      </c>
      <c r="C282" s="83" t="s">
        <v>5624</v>
      </c>
      <c r="D282" s="83" t="s">
        <v>5625</v>
      </c>
      <c r="E282" s="84">
        <v>7.38</v>
      </c>
      <c r="F282" s="83" t="s">
        <v>5626</v>
      </c>
      <c r="G282" s="83" t="s">
        <v>630</v>
      </c>
      <c r="H282" s="11">
        <v>3697</v>
      </c>
    </row>
    <row r="283" spans="1:8" s="82" customFormat="1" ht="14.25" customHeight="1" x14ac:dyDescent="0.25">
      <c r="A283" s="83" t="s">
        <v>5616</v>
      </c>
      <c r="B283" s="83" t="s">
        <v>5627</v>
      </c>
      <c r="C283" s="83" t="s">
        <v>5628</v>
      </c>
      <c r="D283" s="83" t="s">
        <v>962</v>
      </c>
      <c r="E283" s="84">
        <v>2.2999999999999998</v>
      </c>
      <c r="F283" s="83" t="s">
        <v>961</v>
      </c>
      <c r="G283" s="83" t="s">
        <v>630</v>
      </c>
      <c r="H283" s="11">
        <v>3698</v>
      </c>
    </row>
    <row r="284" spans="1:8" s="82" customFormat="1" ht="14.25" customHeight="1" x14ac:dyDescent="0.25">
      <c r="A284" s="83" t="s">
        <v>5616</v>
      </c>
      <c r="B284" s="83" t="s">
        <v>5629</v>
      </c>
      <c r="C284" s="83" t="s">
        <v>5630</v>
      </c>
      <c r="D284" s="83" t="s">
        <v>1030</v>
      </c>
      <c r="E284" s="84">
        <v>2.93</v>
      </c>
      <c r="F284" s="83" t="s">
        <v>1029</v>
      </c>
      <c r="G284" s="83" t="s">
        <v>630</v>
      </c>
      <c r="H284" s="11">
        <v>3699</v>
      </c>
    </row>
    <row r="285" spans="1:8" s="82" customFormat="1" ht="14.25" customHeight="1" x14ac:dyDescent="0.25">
      <c r="A285" s="83" t="s">
        <v>5616</v>
      </c>
      <c r="B285" s="83" t="s">
        <v>5631</v>
      </c>
      <c r="C285" s="83" t="s">
        <v>5632</v>
      </c>
      <c r="D285" s="83" t="s">
        <v>5633</v>
      </c>
      <c r="E285" s="84">
        <v>6.49</v>
      </c>
      <c r="F285" s="83" t="s">
        <v>5634</v>
      </c>
      <c r="G285" s="83" t="s">
        <v>630</v>
      </c>
      <c r="H285" s="11">
        <v>3700</v>
      </c>
    </row>
    <row r="286" spans="1:8" s="82" customFormat="1" ht="14.25" customHeight="1" x14ac:dyDescent="0.25">
      <c r="A286" s="83" t="s">
        <v>5616</v>
      </c>
      <c r="B286" s="83" t="s">
        <v>5635</v>
      </c>
      <c r="C286" s="83" t="s">
        <v>5636</v>
      </c>
      <c r="D286" s="83" t="s">
        <v>3200</v>
      </c>
      <c r="E286" s="84">
        <v>27.56</v>
      </c>
      <c r="F286" s="83" t="s">
        <v>3201</v>
      </c>
      <c r="G286" s="83" t="s">
        <v>630</v>
      </c>
      <c r="H286" s="11">
        <v>3701</v>
      </c>
    </row>
    <row r="287" spans="1:8" s="82" customFormat="1" ht="14.25" customHeight="1" x14ac:dyDescent="0.25">
      <c r="A287" s="83" t="s">
        <v>5616</v>
      </c>
      <c r="B287" s="83" t="s">
        <v>5637</v>
      </c>
      <c r="C287" s="83" t="s">
        <v>5638</v>
      </c>
      <c r="D287" s="83" t="s">
        <v>1427</v>
      </c>
      <c r="E287" s="84">
        <v>7.44</v>
      </c>
      <c r="F287" s="83" t="s">
        <v>1426</v>
      </c>
      <c r="G287" s="83" t="s">
        <v>630</v>
      </c>
      <c r="H287" s="11">
        <v>3702</v>
      </c>
    </row>
    <row r="288" spans="1:8" s="82" customFormat="1" ht="14.25" customHeight="1" x14ac:dyDescent="0.25">
      <c r="A288" s="83" t="s">
        <v>5616</v>
      </c>
      <c r="B288" s="83" t="s">
        <v>5639</v>
      </c>
      <c r="C288" s="83" t="s">
        <v>5640</v>
      </c>
      <c r="D288" s="83" t="s">
        <v>928</v>
      </c>
      <c r="E288" s="84">
        <v>2.4900000000000002</v>
      </c>
      <c r="F288" s="83" t="s">
        <v>927</v>
      </c>
      <c r="G288" s="83" t="s">
        <v>630</v>
      </c>
      <c r="H288" s="11">
        <v>3703</v>
      </c>
    </row>
    <row r="289" spans="1:8" s="82" customFormat="1" ht="14.25" customHeight="1" x14ac:dyDescent="0.25">
      <c r="A289" s="83" t="s">
        <v>5616</v>
      </c>
      <c r="B289" s="83" t="s">
        <v>5641</v>
      </c>
      <c r="C289" s="83" t="s">
        <v>5642</v>
      </c>
      <c r="D289" s="83" t="s">
        <v>662</v>
      </c>
      <c r="E289" s="84">
        <v>3.17</v>
      </c>
      <c r="F289" s="83" t="s">
        <v>661</v>
      </c>
      <c r="G289" s="83" t="s">
        <v>630</v>
      </c>
      <c r="H289" s="11">
        <v>3704</v>
      </c>
    </row>
    <row r="290" spans="1:8" s="82" customFormat="1" ht="14.25" customHeight="1" x14ac:dyDescent="0.25">
      <c r="A290" s="83" t="s">
        <v>5616</v>
      </c>
      <c r="B290" s="83" t="s">
        <v>5643</v>
      </c>
      <c r="C290" s="83" t="s">
        <v>5644</v>
      </c>
      <c r="D290" s="83" t="s">
        <v>762</v>
      </c>
      <c r="E290" s="84">
        <v>1.78</v>
      </c>
      <c r="F290" s="83" t="s">
        <v>761</v>
      </c>
      <c r="G290" s="83" t="s">
        <v>630</v>
      </c>
      <c r="H290" s="11">
        <v>3705</v>
      </c>
    </row>
    <row r="291" spans="1:8" s="82" customFormat="1" ht="14.25" customHeight="1" x14ac:dyDescent="0.25">
      <c r="A291" s="83" t="s">
        <v>5616</v>
      </c>
      <c r="B291" s="83" t="s">
        <v>5645</v>
      </c>
      <c r="C291" s="83" t="s">
        <v>5646</v>
      </c>
      <c r="D291" s="83" t="s">
        <v>5647</v>
      </c>
      <c r="E291" s="84">
        <v>8.08</v>
      </c>
      <c r="F291" s="83" t="s">
        <v>5648</v>
      </c>
      <c r="G291" s="83" t="s">
        <v>630</v>
      </c>
      <c r="H291" s="11">
        <v>3706</v>
      </c>
    </row>
    <row r="292" spans="1:8" s="82" customFormat="1" ht="14.25" customHeight="1" x14ac:dyDescent="0.25">
      <c r="A292" s="83" t="s">
        <v>5616</v>
      </c>
      <c r="B292" s="83" t="s">
        <v>5649</v>
      </c>
      <c r="C292" s="83" t="s">
        <v>5650</v>
      </c>
      <c r="D292" s="83" t="s">
        <v>3904</v>
      </c>
      <c r="E292" s="84">
        <v>3.73</v>
      </c>
      <c r="F292" s="83" t="s">
        <v>3905</v>
      </c>
      <c r="G292" s="83" t="s">
        <v>630</v>
      </c>
      <c r="H292" s="11">
        <v>3707</v>
      </c>
    </row>
    <row r="293" spans="1:8" s="82" customFormat="1" ht="14.25" customHeight="1" x14ac:dyDescent="0.25">
      <c r="A293" s="83" t="s">
        <v>5616</v>
      </c>
      <c r="B293" s="83" t="s">
        <v>5651</v>
      </c>
      <c r="C293" s="83" t="s">
        <v>5652</v>
      </c>
      <c r="D293" s="83" t="s">
        <v>5653</v>
      </c>
      <c r="E293" s="84">
        <v>1.68</v>
      </c>
      <c r="F293" s="83" t="s">
        <v>5654</v>
      </c>
      <c r="G293" s="83" t="s">
        <v>630</v>
      </c>
      <c r="H293" s="11">
        <v>3708</v>
      </c>
    </row>
    <row r="294" spans="1:8" s="82" customFormat="1" ht="14.25" customHeight="1" x14ac:dyDescent="0.25">
      <c r="A294" s="83" t="s">
        <v>5616</v>
      </c>
      <c r="B294" s="83" t="s">
        <v>5655</v>
      </c>
      <c r="C294" s="83" t="s">
        <v>5656</v>
      </c>
      <c r="D294" s="83" t="s">
        <v>3970</v>
      </c>
      <c r="E294" s="84">
        <v>2.46</v>
      </c>
      <c r="F294" s="83" t="s">
        <v>3971</v>
      </c>
      <c r="G294" s="83" t="s">
        <v>630</v>
      </c>
      <c r="H294" s="11">
        <v>3709</v>
      </c>
    </row>
    <row r="295" spans="1:8" s="82" customFormat="1" ht="14.25" customHeight="1" x14ac:dyDescent="0.25">
      <c r="A295" s="83" t="s">
        <v>5616</v>
      </c>
      <c r="B295" s="83" t="s">
        <v>5657</v>
      </c>
      <c r="C295" s="83" t="s">
        <v>5658</v>
      </c>
      <c r="D295" s="83" t="s">
        <v>1150</v>
      </c>
      <c r="E295" s="84">
        <v>22.39</v>
      </c>
      <c r="F295" s="83" t="s">
        <v>1149</v>
      </c>
      <c r="G295" s="83" t="s">
        <v>630</v>
      </c>
      <c r="H295" s="11">
        <v>3710</v>
      </c>
    </row>
    <row r="296" spans="1:8" s="82" customFormat="1" ht="14.25" customHeight="1" x14ac:dyDescent="0.25">
      <c r="A296" s="83" t="s">
        <v>5616</v>
      </c>
      <c r="B296" s="83" t="s">
        <v>5659</v>
      </c>
      <c r="C296" s="83" t="s">
        <v>5660</v>
      </c>
      <c r="D296" s="83" t="s">
        <v>1026</v>
      </c>
      <c r="E296" s="84">
        <v>3.8</v>
      </c>
      <c r="F296" s="83" t="s">
        <v>1025</v>
      </c>
      <c r="G296" s="83" t="s">
        <v>630</v>
      </c>
      <c r="H296" s="11">
        <v>3711</v>
      </c>
    </row>
    <row r="297" spans="1:8" s="82" customFormat="1" ht="14.25" customHeight="1" x14ac:dyDescent="0.25">
      <c r="A297" s="83" t="s">
        <v>5616</v>
      </c>
      <c r="B297" s="83" t="s">
        <v>5661</v>
      </c>
      <c r="C297" s="83" t="s">
        <v>5662</v>
      </c>
      <c r="D297" s="83" t="s">
        <v>5663</v>
      </c>
      <c r="E297" s="84">
        <v>3.82</v>
      </c>
      <c r="F297" s="83" t="s">
        <v>5664</v>
      </c>
      <c r="G297" s="83" t="s">
        <v>630</v>
      </c>
      <c r="H297" s="11">
        <v>3712</v>
      </c>
    </row>
    <row r="298" spans="1:8" s="82" customFormat="1" ht="14.25" customHeight="1" x14ac:dyDescent="0.25">
      <c r="A298" s="83" t="s">
        <v>5616</v>
      </c>
      <c r="B298" s="83" t="s">
        <v>5665</v>
      </c>
      <c r="C298" s="83" t="s">
        <v>5666</v>
      </c>
      <c r="D298" s="83" t="s">
        <v>2891</v>
      </c>
      <c r="E298" s="84">
        <v>1.78</v>
      </c>
      <c r="F298" s="83" t="s">
        <v>2892</v>
      </c>
      <c r="G298" s="83" t="s">
        <v>630</v>
      </c>
      <c r="H298" s="11">
        <v>3713</v>
      </c>
    </row>
    <row r="299" spans="1:8" s="82" customFormat="1" ht="14.25" customHeight="1" x14ac:dyDescent="0.25">
      <c r="A299" s="83" t="s">
        <v>5616</v>
      </c>
      <c r="B299" s="83" t="s">
        <v>5667</v>
      </c>
      <c r="C299" s="83" t="s">
        <v>5668</v>
      </c>
      <c r="D299" s="83" t="s">
        <v>4524</v>
      </c>
      <c r="E299" s="84">
        <v>2.59</v>
      </c>
      <c r="F299" s="83" t="s">
        <v>4525</v>
      </c>
      <c r="G299" s="83" t="s">
        <v>630</v>
      </c>
      <c r="H299" s="11">
        <v>3714</v>
      </c>
    </row>
    <row r="300" spans="1:8" s="82" customFormat="1" ht="14.25" customHeight="1" x14ac:dyDescent="0.25">
      <c r="A300" s="83" t="s">
        <v>5669</v>
      </c>
      <c r="B300" s="83" t="s">
        <v>5670</v>
      </c>
      <c r="C300" s="83" t="s">
        <v>5671</v>
      </c>
      <c r="D300" s="83" t="s">
        <v>5672</v>
      </c>
      <c r="E300" s="84">
        <v>5.91</v>
      </c>
      <c r="F300" s="83" t="s">
        <v>5673</v>
      </c>
      <c r="G300" s="83" t="s">
        <v>630</v>
      </c>
      <c r="H300" s="11">
        <v>3715</v>
      </c>
    </row>
    <row r="301" spans="1:8" s="82" customFormat="1" ht="14.25" customHeight="1" x14ac:dyDescent="0.25">
      <c r="A301" s="83" t="s">
        <v>5669</v>
      </c>
      <c r="B301" s="83" t="s">
        <v>5674</v>
      </c>
      <c r="C301" s="83" t="s">
        <v>5675</v>
      </c>
      <c r="D301" s="83" t="s">
        <v>715</v>
      </c>
      <c r="E301" s="84">
        <v>8.19</v>
      </c>
      <c r="F301" s="83" t="s">
        <v>714</v>
      </c>
      <c r="G301" s="83" t="s">
        <v>630</v>
      </c>
      <c r="H301" s="11">
        <v>3716</v>
      </c>
    </row>
    <row r="302" spans="1:8" s="82" customFormat="1" ht="14.25" customHeight="1" x14ac:dyDescent="0.25">
      <c r="A302" s="83" t="s">
        <v>5669</v>
      </c>
      <c r="B302" s="83" t="s">
        <v>5676</v>
      </c>
      <c r="C302" s="83" t="s">
        <v>5677</v>
      </c>
      <c r="D302" s="83" t="s">
        <v>3982</v>
      </c>
      <c r="E302" s="84">
        <v>1.8</v>
      </c>
      <c r="F302" s="83" t="s">
        <v>3983</v>
      </c>
      <c r="G302" s="83" t="s">
        <v>630</v>
      </c>
      <c r="H302" s="11">
        <v>3717</v>
      </c>
    </row>
    <row r="303" spans="1:8" s="82" customFormat="1" ht="14.25" customHeight="1" x14ac:dyDescent="0.25">
      <c r="A303" s="83" t="s">
        <v>5669</v>
      </c>
      <c r="B303" s="83" t="s">
        <v>5678</v>
      </c>
      <c r="C303" s="83" t="s">
        <v>5679</v>
      </c>
      <c r="D303" s="83" t="s">
        <v>4205</v>
      </c>
      <c r="E303" s="84">
        <v>3.53</v>
      </c>
      <c r="F303" s="83" t="s">
        <v>4206</v>
      </c>
      <c r="G303" s="83" t="s">
        <v>630</v>
      </c>
      <c r="H303" s="11">
        <v>3718</v>
      </c>
    </row>
    <row r="304" spans="1:8" s="82" customFormat="1" ht="14.25" customHeight="1" x14ac:dyDescent="0.25">
      <c r="A304" s="83" t="s">
        <v>5669</v>
      </c>
      <c r="B304" s="83" t="s">
        <v>5680</v>
      </c>
      <c r="C304" s="83" t="s">
        <v>5681</v>
      </c>
      <c r="D304" s="83" t="s">
        <v>932</v>
      </c>
      <c r="E304" s="84">
        <v>3.38</v>
      </c>
      <c r="F304" s="83" t="s">
        <v>931</v>
      </c>
      <c r="G304" s="83" t="s">
        <v>630</v>
      </c>
      <c r="H304" s="11">
        <v>3719</v>
      </c>
    </row>
    <row r="305" spans="1:8" s="82" customFormat="1" ht="14.25" customHeight="1" x14ac:dyDescent="0.25">
      <c r="A305" s="83" t="s">
        <v>5669</v>
      </c>
      <c r="B305" s="83" t="s">
        <v>5682</v>
      </c>
      <c r="C305" s="83" t="s">
        <v>5683</v>
      </c>
      <c r="D305" s="83" t="s">
        <v>1277</v>
      </c>
      <c r="E305" s="84">
        <v>6.49</v>
      </c>
      <c r="F305" s="83" t="s">
        <v>1276</v>
      </c>
      <c r="G305" s="83" t="s">
        <v>630</v>
      </c>
      <c r="H305" s="11">
        <v>3720</v>
      </c>
    </row>
    <row r="306" spans="1:8" s="82" customFormat="1" ht="14.25" customHeight="1" x14ac:dyDescent="0.25">
      <c r="A306" s="83" t="s">
        <v>5669</v>
      </c>
      <c r="B306" s="83" t="s">
        <v>5684</v>
      </c>
      <c r="C306" s="83" t="s">
        <v>5685</v>
      </c>
      <c r="D306" s="83" t="s">
        <v>1261</v>
      </c>
      <c r="E306" s="84">
        <v>7.23</v>
      </c>
      <c r="F306" s="83" t="s">
        <v>1260</v>
      </c>
      <c r="G306" s="83" t="s">
        <v>630</v>
      </c>
      <c r="H306" s="11">
        <v>3721</v>
      </c>
    </row>
    <row r="307" spans="1:8" s="82" customFormat="1" ht="14.25" customHeight="1" x14ac:dyDescent="0.25">
      <c r="A307" s="83" t="s">
        <v>5669</v>
      </c>
      <c r="B307" s="83" t="s">
        <v>5686</v>
      </c>
      <c r="C307" s="83" t="s">
        <v>5687</v>
      </c>
      <c r="D307" s="83" t="s">
        <v>893</v>
      </c>
      <c r="E307" s="84">
        <v>7.23</v>
      </c>
      <c r="F307" s="83" t="s">
        <v>892</v>
      </c>
      <c r="G307" s="83" t="s">
        <v>630</v>
      </c>
      <c r="H307" s="11">
        <v>3722</v>
      </c>
    </row>
    <row r="308" spans="1:8" s="82" customFormat="1" ht="14.25" customHeight="1" x14ac:dyDescent="0.25">
      <c r="A308" s="83" t="s">
        <v>5669</v>
      </c>
      <c r="B308" s="83" t="s">
        <v>5688</v>
      </c>
      <c r="C308" s="83" t="s">
        <v>5689</v>
      </c>
      <c r="D308" s="83" t="s">
        <v>4015</v>
      </c>
      <c r="E308" s="84">
        <v>4.88</v>
      </c>
      <c r="F308" s="83" t="s">
        <v>4016</v>
      </c>
      <c r="G308" s="83" t="s">
        <v>630</v>
      </c>
      <c r="H308" s="11">
        <v>3723</v>
      </c>
    </row>
    <row r="309" spans="1:8" s="82" customFormat="1" ht="14.25" customHeight="1" x14ac:dyDescent="0.25">
      <c r="A309" s="83" t="s">
        <v>5669</v>
      </c>
      <c r="B309" s="83" t="s">
        <v>5690</v>
      </c>
      <c r="C309" s="83" t="s">
        <v>5691</v>
      </c>
      <c r="D309" s="83" t="s">
        <v>1181</v>
      </c>
      <c r="E309" s="84">
        <v>3.36</v>
      </c>
      <c r="F309" s="83" t="s">
        <v>1180</v>
      </c>
      <c r="G309" s="83" t="s">
        <v>630</v>
      </c>
      <c r="H309" s="11">
        <v>3724</v>
      </c>
    </row>
    <row r="310" spans="1:8" s="82" customFormat="1" ht="14.25" customHeight="1" x14ac:dyDescent="0.25">
      <c r="A310" s="83" t="s">
        <v>5669</v>
      </c>
      <c r="B310" s="83" t="s">
        <v>5692</v>
      </c>
      <c r="C310" s="83" t="s">
        <v>5693</v>
      </c>
      <c r="D310" s="83" t="s">
        <v>5694</v>
      </c>
      <c r="E310" s="84">
        <v>13.86</v>
      </c>
      <c r="F310" s="83" t="s">
        <v>5695</v>
      </c>
      <c r="G310" s="83" t="s">
        <v>630</v>
      </c>
      <c r="H310" s="11">
        <v>3725</v>
      </c>
    </row>
    <row r="311" spans="1:8" s="82" customFormat="1" ht="14.25" customHeight="1" x14ac:dyDescent="0.25">
      <c r="A311" s="83" t="s">
        <v>5669</v>
      </c>
      <c r="B311" s="83" t="s">
        <v>5696</v>
      </c>
      <c r="C311" s="83" t="s">
        <v>5697</v>
      </c>
      <c r="D311" s="83" t="s">
        <v>1231</v>
      </c>
      <c r="E311" s="84">
        <v>1.77</v>
      </c>
      <c r="F311" s="83" t="s">
        <v>1230</v>
      </c>
      <c r="G311" s="83" t="s">
        <v>630</v>
      </c>
      <c r="H311" s="11">
        <v>3726</v>
      </c>
    </row>
    <row r="312" spans="1:8" s="82" customFormat="1" ht="14.25" customHeight="1" x14ac:dyDescent="0.25">
      <c r="A312" s="83" t="s">
        <v>5698</v>
      </c>
      <c r="B312" s="83" t="s">
        <v>5699</v>
      </c>
      <c r="C312" s="83" t="s">
        <v>5700</v>
      </c>
      <c r="D312" s="83" t="s">
        <v>809</v>
      </c>
      <c r="E312" s="84">
        <v>3.67</v>
      </c>
      <c r="F312" s="83" t="s">
        <v>808</v>
      </c>
      <c r="G312" s="83" t="s">
        <v>630</v>
      </c>
      <c r="H312" s="11">
        <v>3746</v>
      </c>
    </row>
    <row r="313" spans="1:8" s="82" customFormat="1" ht="14.25" customHeight="1" x14ac:dyDescent="0.25">
      <c r="A313" s="83" t="s">
        <v>5698</v>
      </c>
      <c r="B313" s="83" t="s">
        <v>4030</v>
      </c>
      <c r="C313" s="83" t="s">
        <v>5701</v>
      </c>
      <c r="D313" s="83" t="s">
        <v>824</v>
      </c>
      <c r="E313" s="84">
        <v>4.6900000000000004</v>
      </c>
      <c r="F313" s="83" t="s">
        <v>823</v>
      </c>
      <c r="G313" s="83" t="s">
        <v>630</v>
      </c>
      <c r="H313" s="11">
        <v>3747</v>
      </c>
    </row>
    <row r="314" spans="1:8" s="82" customFormat="1" ht="14.25" customHeight="1" x14ac:dyDescent="0.25">
      <c r="A314" s="83" t="s">
        <v>5702</v>
      </c>
      <c r="B314" s="83" t="s">
        <v>5703</v>
      </c>
      <c r="C314" s="83" t="s">
        <v>5704</v>
      </c>
      <c r="D314" s="83" t="s">
        <v>1158</v>
      </c>
      <c r="E314" s="84">
        <v>24.6</v>
      </c>
      <c r="F314" s="83" t="s">
        <v>1157</v>
      </c>
      <c r="G314" s="83" t="s">
        <v>630</v>
      </c>
      <c r="H314" s="11">
        <v>3776</v>
      </c>
    </row>
    <row r="315" spans="1:8" s="82" customFormat="1" ht="14.25" customHeight="1" x14ac:dyDescent="0.25">
      <c r="A315" s="83" t="s">
        <v>5702</v>
      </c>
      <c r="B315" s="83" t="s">
        <v>5705</v>
      </c>
      <c r="C315" s="83" t="s">
        <v>5706</v>
      </c>
      <c r="D315" s="83" t="s">
        <v>5707</v>
      </c>
      <c r="E315" s="84">
        <v>4.1399999999999997</v>
      </c>
      <c r="F315" s="83" t="s">
        <v>5708</v>
      </c>
      <c r="G315" s="83" t="s">
        <v>630</v>
      </c>
      <c r="H315" s="11">
        <v>3777</v>
      </c>
    </row>
    <row r="316" spans="1:8" s="82" customFormat="1" ht="14.25" customHeight="1" x14ac:dyDescent="0.25">
      <c r="A316" s="83" t="s">
        <v>5702</v>
      </c>
      <c r="B316" s="83" t="s">
        <v>5709</v>
      </c>
      <c r="C316" s="83" t="s">
        <v>5710</v>
      </c>
      <c r="D316" s="83" t="s">
        <v>5711</v>
      </c>
      <c r="E316" s="84">
        <v>4.7699999999999996</v>
      </c>
      <c r="F316" s="83" t="s">
        <v>5712</v>
      </c>
      <c r="G316" s="83" t="s">
        <v>630</v>
      </c>
      <c r="H316" s="11">
        <v>3778</v>
      </c>
    </row>
    <row r="317" spans="1:8" s="82" customFormat="1" ht="14.25" customHeight="1" x14ac:dyDescent="0.25">
      <c r="A317" s="83" t="s">
        <v>5702</v>
      </c>
      <c r="B317" s="83" t="s">
        <v>5713</v>
      </c>
      <c r="C317" s="83" t="s">
        <v>5714</v>
      </c>
      <c r="D317" s="83" t="s">
        <v>977</v>
      </c>
      <c r="E317" s="84">
        <v>4.46</v>
      </c>
      <c r="F317" s="83" t="s">
        <v>976</v>
      </c>
      <c r="G317" s="83" t="s">
        <v>630</v>
      </c>
      <c r="H317" s="11">
        <v>3779</v>
      </c>
    </row>
    <row r="318" spans="1:8" s="82" customFormat="1" ht="14.25" customHeight="1" x14ac:dyDescent="0.25">
      <c r="A318" s="83" t="s">
        <v>5702</v>
      </c>
      <c r="B318" s="83" t="s">
        <v>5715</v>
      </c>
      <c r="C318" s="83" t="s">
        <v>5716</v>
      </c>
      <c r="D318" s="83" t="s">
        <v>5717</v>
      </c>
      <c r="E318" s="84">
        <v>5.04</v>
      </c>
      <c r="F318" s="83" t="s">
        <v>5718</v>
      </c>
      <c r="G318" s="83" t="s">
        <v>630</v>
      </c>
      <c r="H318" s="11">
        <v>3780</v>
      </c>
    </row>
    <row r="319" spans="1:8" s="82" customFormat="1" ht="14.25" customHeight="1" x14ac:dyDescent="0.25">
      <c r="A319" s="83" t="s">
        <v>5702</v>
      </c>
      <c r="B319" s="83" t="s">
        <v>5719</v>
      </c>
      <c r="C319" s="83" t="s">
        <v>5720</v>
      </c>
      <c r="D319" s="83" t="s">
        <v>999</v>
      </c>
      <c r="E319" s="84">
        <v>10.61</v>
      </c>
      <c r="F319" s="83" t="s">
        <v>998</v>
      </c>
      <c r="G319" s="83" t="s">
        <v>630</v>
      </c>
      <c r="H319" s="11">
        <v>3781</v>
      </c>
    </row>
    <row r="320" spans="1:8" s="82" customFormat="1" ht="14.25" customHeight="1" x14ac:dyDescent="0.25">
      <c r="A320" s="83" t="s">
        <v>5702</v>
      </c>
      <c r="B320" s="83" t="s">
        <v>5721</v>
      </c>
      <c r="C320" s="83" t="s">
        <v>5722</v>
      </c>
      <c r="D320" s="83" t="s">
        <v>944</v>
      </c>
      <c r="E320" s="84">
        <v>2.13</v>
      </c>
      <c r="F320" s="83" t="s">
        <v>943</v>
      </c>
      <c r="G320" s="83" t="s">
        <v>630</v>
      </c>
      <c r="H320" s="11">
        <v>3782</v>
      </c>
    </row>
    <row r="321" spans="1:8" s="82" customFormat="1" ht="14.25" customHeight="1" x14ac:dyDescent="0.25">
      <c r="A321" s="83" t="s">
        <v>5702</v>
      </c>
      <c r="B321" s="83" t="s">
        <v>5723</v>
      </c>
      <c r="C321" s="83" t="s">
        <v>5724</v>
      </c>
      <c r="D321" s="83" t="s">
        <v>1357</v>
      </c>
      <c r="E321" s="84">
        <v>1.81</v>
      </c>
      <c r="F321" s="83" t="s">
        <v>1356</v>
      </c>
      <c r="G321" s="83" t="s">
        <v>630</v>
      </c>
      <c r="H321" s="11">
        <v>3783</v>
      </c>
    </row>
    <row r="322" spans="1:8" s="82" customFormat="1" ht="14.25" customHeight="1" x14ac:dyDescent="0.25">
      <c r="A322" s="83" t="s">
        <v>5702</v>
      </c>
      <c r="B322" s="83" t="s">
        <v>5725</v>
      </c>
      <c r="C322" s="83" t="s">
        <v>5726</v>
      </c>
      <c r="D322" s="83" t="s">
        <v>1504</v>
      </c>
      <c r="E322" s="84">
        <v>0.37</v>
      </c>
      <c r="F322" s="83" t="s">
        <v>1503</v>
      </c>
      <c r="G322" s="83" t="s">
        <v>630</v>
      </c>
      <c r="H322" s="11">
        <v>3784</v>
      </c>
    </row>
    <row r="323" spans="1:8" s="82" customFormat="1" ht="14.25" customHeight="1" x14ac:dyDescent="0.25">
      <c r="A323" s="83" t="s">
        <v>5702</v>
      </c>
      <c r="B323" s="83" t="s">
        <v>5727</v>
      </c>
      <c r="C323" s="83" t="s">
        <v>5728</v>
      </c>
      <c r="D323" s="83" t="s">
        <v>1028</v>
      </c>
      <c r="E323" s="84">
        <v>11.28</v>
      </c>
      <c r="F323" s="83" t="s">
        <v>1027</v>
      </c>
      <c r="G323" s="83" t="s">
        <v>630</v>
      </c>
      <c r="H323" s="11">
        <v>3785</v>
      </c>
    </row>
    <row r="324" spans="1:8" s="82" customFormat="1" ht="14.25" customHeight="1" x14ac:dyDescent="0.25">
      <c r="A324" s="83" t="s">
        <v>5702</v>
      </c>
      <c r="B324" s="83" t="s">
        <v>5729</v>
      </c>
      <c r="C324" s="83" t="s">
        <v>5730</v>
      </c>
      <c r="D324" s="83" t="s">
        <v>916</v>
      </c>
      <c r="E324" s="84">
        <v>1.69</v>
      </c>
      <c r="F324" s="83" t="s">
        <v>915</v>
      </c>
      <c r="G324" s="83" t="s">
        <v>630</v>
      </c>
      <c r="H324" s="11">
        <v>3786</v>
      </c>
    </row>
    <row r="325" spans="1:8" s="82" customFormat="1" ht="14.25" customHeight="1" x14ac:dyDescent="0.25">
      <c r="A325" s="83" t="s">
        <v>5702</v>
      </c>
      <c r="B325" s="83" t="s">
        <v>5731</v>
      </c>
      <c r="C325" s="83" t="s">
        <v>5732</v>
      </c>
      <c r="D325" s="83" t="s">
        <v>5733</v>
      </c>
      <c r="E325" s="84">
        <v>56</v>
      </c>
      <c r="F325" s="83" t="s">
        <v>5734</v>
      </c>
      <c r="G325" s="83" t="s">
        <v>630</v>
      </c>
      <c r="H325" s="11">
        <v>3787</v>
      </c>
    </row>
    <row r="326" spans="1:8" s="82" customFormat="1" ht="14.25" customHeight="1" x14ac:dyDescent="0.25">
      <c r="A326" s="83" t="s">
        <v>5702</v>
      </c>
      <c r="B326" s="83" t="s">
        <v>5735</v>
      </c>
      <c r="C326" s="83" t="s">
        <v>5736</v>
      </c>
      <c r="D326" s="83" t="s">
        <v>1405</v>
      </c>
      <c r="E326" s="84">
        <v>4.1900000000000004</v>
      </c>
      <c r="F326" s="83" t="s">
        <v>1404</v>
      </c>
      <c r="G326" s="83" t="s">
        <v>630</v>
      </c>
      <c r="H326" s="11">
        <v>3788</v>
      </c>
    </row>
    <row r="327" spans="1:8" s="82" customFormat="1" ht="14.25" customHeight="1" x14ac:dyDescent="0.25">
      <c r="A327" s="83" t="s">
        <v>5702</v>
      </c>
      <c r="B327" s="83" t="s">
        <v>5737</v>
      </c>
      <c r="C327" s="83" t="s">
        <v>5738</v>
      </c>
      <c r="D327" s="83" t="s">
        <v>1172</v>
      </c>
      <c r="E327" s="84">
        <v>16.760000000000002</v>
      </c>
      <c r="F327" s="83" t="s">
        <v>1171</v>
      </c>
      <c r="G327" s="83" t="s">
        <v>630</v>
      </c>
      <c r="H327" s="11">
        <v>3789</v>
      </c>
    </row>
    <row r="328" spans="1:8" s="82" customFormat="1" ht="14.25" customHeight="1" x14ac:dyDescent="0.25">
      <c r="A328" s="83" t="s">
        <v>5702</v>
      </c>
      <c r="B328" s="83" t="s">
        <v>5739</v>
      </c>
      <c r="C328" s="83" t="s">
        <v>5740</v>
      </c>
      <c r="D328" s="83" t="s">
        <v>5741</v>
      </c>
      <c r="E328" s="84">
        <v>15.92</v>
      </c>
      <c r="F328" s="83" t="s">
        <v>5742</v>
      </c>
      <c r="G328" s="83" t="s">
        <v>630</v>
      </c>
      <c r="H328" s="11">
        <v>3790</v>
      </c>
    </row>
    <row r="329" spans="1:8" s="82" customFormat="1" ht="14.25" customHeight="1" x14ac:dyDescent="0.25">
      <c r="A329" s="83" t="s">
        <v>5702</v>
      </c>
      <c r="B329" s="83" t="s">
        <v>5743</v>
      </c>
      <c r="C329" s="83" t="s">
        <v>5744</v>
      </c>
      <c r="D329" s="83" t="s">
        <v>1347</v>
      </c>
      <c r="E329" s="84">
        <v>1.68</v>
      </c>
      <c r="F329" s="83" t="s">
        <v>1346</v>
      </c>
      <c r="G329" s="83" t="s">
        <v>630</v>
      </c>
      <c r="H329" s="11">
        <v>3806</v>
      </c>
    </row>
    <row r="330" spans="1:8" s="82" customFormat="1" ht="14.25" customHeight="1" x14ac:dyDescent="0.25">
      <c r="A330" s="83" t="s">
        <v>5745</v>
      </c>
      <c r="B330" s="83" t="s">
        <v>5746</v>
      </c>
      <c r="C330" s="83" t="s">
        <v>5747</v>
      </c>
      <c r="D330" s="83" t="s">
        <v>1442</v>
      </c>
      <c r="E330" s="84">
        <v>4.2699999999999996</v>
      </c>
      <c r="F330" s="83" t="s">
        <v>1441</v>
      </c>
      <c r="G330" s="83" t="s">
        <v>630</v>
      </c>
      <c r="H330" s="11">
        <v>3828</v>
      </c>
    </row>
    <row r="331" spans="1:8" s="82" customFormat="1" ht="14.25" customHeight="1" x14ac:dyDescent="0.25">
      <c r="A331" s="83" t="s">
        <v>5745</v>
      </c>
      <c r="B331" s="83" t="s">
        <v>5748</v>
      </c>
      <c r="C331" s="83" t="s">
        <v>5749</v>
      </c>
      <c r="D331" s="83" t="s">
        <v>4845</v>
      </c>
      <c r="E331" s="84">
        <v>1.71</v>
      </c>
      <c r="F331" s="83" t="s">
        <v>4846</v>
      </c>
      <c r="G331" s="83" t="s">
        <v>630</v>
      </c>
      <c r="H331" s="11">
        <v>3829</v>
      </c>
    </row>
    <row r="332" spans="1:8" s="82" customFormat="1" ht="14.25" customHeight="1" x14ac:dyDescent="0.25">
      <c r="A332" s="83" t="s">
        <v>5745</v>
      </c>
      <c r="B332" s="83" t="s">
        <v>5750</v>
      </c>
      <c r="C332" s="83" t="s">
        <v>5751</v>
      </c>
      <c r="D332" s="83" t="s">
        <v>5752</v>
      </c>
      <c r="E332" s="84">
        <v>0.78</v>
      </c>
      <c r="F332" s="83" t="s">
        <v>5753</v>
      </c>
      <c r="G332" s="83" t="s">
        <v>630</v>
      </c>
      <c r="H332" s="11">
        <v>3830</v>
      </c>
    </row>
    <row r="333" spans="1:8" s="82" customFormat="1" ht="14.25" customHeight="1" x14ac:dyDescent="0.25">
      <c r="A333" s="83" t="s">
        <v>5745</v>
      </c>
      <c r="B333" s="83" t="s">
        <v>5754</v>
      </c>
      <c r="C333" s="83" t="s">
        <v>5755</v>
      </c>
      <c r="D333" s="83" t="s">
        <v>1475</v>
      </c>
      <c r="E333" s="84">
        <v>7.2</v>
      </c>
      <c r="F333" s="83" t="s">
        <v>1474</v>
      </c>
      <c r="G333" s="83" t="s">
        <v>630</v>
      </c>
      <c r="H333" s="11">
        <v>3831</v>
      </c>
    </row>
    <row r="334" spans="1:8" s="82" customFormat="1" ht="14.25" customHeight="1" x14ac:dyDescent="0.25">
      <c r="A334" s="83" t="s">
        <v>5745</v>
      </c>
      <c r="B334" s="83" t="s">
        <v>5756</v>
      </c>
      <c r="C334" s="83" t="s">
        <v>5757</v>
      </c>
      <c r="D334" s="83" t="s">
        <v>1259</v>
      </c>
      <c r="E334" s="84">
        <v>15.36</v>
      </c>
      <c r="F334" s="83" t="s">
        <v>1258</v>
      </c>
      <c r="G334" s="83" t="s">
        <v>630</v>
      </c>
      <c r="H334" s="11">
        <v>3832</v>
      </c>
    </row>
    <row r="335" spans="1:8" s="82" customFormat="1" ht="14.25" customHeight="1" x14ac:dyDescent="0.25">
      <c r="A335" s="83" t="s">
        <v>5745</v>
      </c>
      <c r="B335" s="83" t="s">
        <v>5758</v>
      </c>
      <c r="C335" s="83" t="s">
        <v>5759</v>
      </c>
      <c r="D335" s="83" t="s">
        <v>760</v>
      </c>
      <c r="E335" s="84">
        <v>3.76</v>
      </c>
      <c r="F335" s="83" t="s">
        <v>759</v>
      </c>
      <c r="G335" s="83" t="s">
        <v>630</v>
      </c>
      <c r="H335" s="11">
        <v>3833</v>
      </c>
    </row>
    <row r="336" spans="1:8" s="82" customFormat="1" ht="14.25" customHeight="1" x14ac:dyDescent="0.25">
      <c r="A336" s="83" t="s">
        <v>5745</v>
      </c>
      <c r="B336" s="83" t="s">
        <v>5760</v>
      </c>
      <c r="C336" s="83" t="s">
        <v>5761</v>
      </c>
      <c r="D336" s="83" t="s">
        <v>1185</v>
      </c>
      <c r="E336" s="84">
        <v>2.36</v>
      </c>
      <c r="F336" s="83" t="s">
        <v>1184</v>
      </c>
      <c r="G336" s="83" t="s">
        <v>630</v>
      </c>
      <c r="H336" s="11">
        <v>3834</v>
      </c>
    </row>
    <row r="337" spans="1:8" s="82" customFormat="1" ht="14.25" customHeight="1" x14ac:dyDescent="0.25">
      <c r="A337" s="83" t="s">
        <v>5745</v>
      </c>
      <c r="B337" s="83" t="s">
        <v>5762</v>
      </c>
      <c r="C337" s="83" t="s">
        <v>5763</v>
      </c>
      <c r="D337" s="83" t="s">
        <v>1444</v>
      </c>
      <c r="E337" s="84">
        <v>10.53</v>
      </c>
      <c r="F337" s="83" t="s">
        <v>1443</v>
      </c>
      <c r="G337" s="83" t="s">
        <v>630</v>
      </c>
      <c r="H337" s="11">
        <v>3835</v>
      </c>
    </row>
    <row r="338" spans="1:8" s="82" customFormat="1" ht="14.25" customHeight="1" x14ac:dyDescent="0.25">
      <c r="A338" s="83" t="s">
        <v>5745</v>
      </c>
      <c r="B338" s="83" t="s">
        <v>5764</v>
      </c>
      <c r="C338" s="83" t="s">
        <v>5765</v>
      </c>
      <c r="D338" s="83" t="s">
        <v>952</v>
      </c>
      <c r="E338" s="84">
        <v>2.46</v>
      </c>
      <c r="F338" s="83" t="s">
        <v>951</v>
      </c>
      <c r="G338" s="83" t="s">
        <v>630</v>
      </c>
      <c r="H338" s="11">
        <v>3836</v>
      </c>
    </row>
    <row r="339" spans="1:8" s="82" customFormat="1" ht="14.25" customHeight="1" x14ac:dyDescent="0.25">
      <c r="A339" s="83" t="s">
        <v>5745</v>
      </c>
      <c r="B339" s="83" t="s">
        <v>5766</v>
      </c>
      <c r="C339" s="83" t="s">
        <v>5767</v>
      </c>
      <c r="D339" s="83" t="s">
        <v>968</v>
      </c>
      <c r="E339" s="84">
        <v>1.81</v>
      </c>
      <c r="F339" s="83" t="s">
        <v>967</v>
      </c>
      <c r="G339" s="83" t="s">
        <v>630</v>
      </c>
      <c r="H339" s="11">
        <v>3837</v>
      </c>
    </row>
    <row r="340" spans="1:8" s="82" customFormat="1" ht="14.25" customHeight="1" x14ac:dyDescent="0.25">
      <c r="A340" s="83" t="s">
        <v>5745</v>
      </c>
      <c r="B340" s="83" t="s">
        <v>5768</v>
      </c>
      <c r="C340" s="83" t="s">
        <v>5769</v>
      </c>
      <c r="D340" s="83" t="s">
        <v>1501</v>
      </c>
      <c r="E340" s="84">
        <v>3.16</v>
      </c>
      <c r="F340" s="83" t="s">
        <v>1500</v>
      </c>
      <c r="G340" s="83" t="s">
        <v>630</v>
      </c>
      <c r="H340" s="11">
        <v>3838</v>
      </c>
    </row>
    <row r="341" spans="1:8" s="82" customFormat="1" ht="14.25" customHeight="1" x14ac:dyDescent="0.25">
      <c r="A341" s="83" t="s">
        <v>5745</v>
      </c>
      <c r="B341" s="83" t="s">
        <v>5770</v>
      </c>
      <c r="C341" s="83" t="s">
        <v>5771</v>
      </c>
      <c r="D341" s="83" t="s">
        <v>636</v>
      </c>
      <c r="E341" s="84">
        <v>5.49</v>
      </c>
      <c r="F341" s="83" t="s">
        <v>635</v>
      </c>
      <c r="G341" s="83" t="s">
        <v>630</v>
      </c>
      <c r="H341" s="11">
        <v>3839</v>
      </c>
    </row>
    <row r="342" spans="1:8" s="82" customFormat="1" ht="14.25" customHeight="1" x14ac:dyDescent="0.25">
      <c r="A342" s="83" t="s">
        <v>5745</v>
      </c>
      <c r="B342" s="83" t="s">
        <v>5772</v>
      </c>
      <c r="C342" s="83" t="s">
        <v>5773</v>
      </c>
      <c r="D342" s="83" t="s">
        <v>1263</v>
      </c>
      <c r="E342" s="84">
        <v>6.36</v>
      </c>
      <c r="F342" s="83" t="s">
        <v>1262</v>
      </c>
      <c r="G342" s="83" t="s">
        <v>630</v>
      </c>
      <c r="H342" s="11">
        <v>3840</v>
      </c>
    </row>
    <row r="343" spans="1:8" s="82" customFormat="1" ht="14.25" customHeight="1" x14ac:dyDescent="0.25">
      <c r="A343" s="83" t="s">
        <v>5745</v>
      </c>
      <c r="B343" s="83" t="s">
        <v>5774</v>
      </c>
      <c r="C343" s="83" t="s">
        <v>5775</v>
      </c>
      <c r="D343" s="83" t="s">
        <v>5776</v>
      </c>
      <c r="E343" s="84">
        <v>5.09</v>
      </c>
      <c r="F343" s="83" t="s">
        <v>5777</v>
      </c>
      <c r="G343" s="83" t="s">
        <v>630</v>
      </c>
      <c r="H343" s="11">
        <v>3841</v>
      </c>
    </row>
    <row r="344" spans="1:8" s="82" customFormat="1" ht="14.25" customHeight="1" x14ac:dyDescent="0.25">
      <c r="A344" s="83" t="s">
        <v>5745</v>
      </c>
      <c r="B344" s="83" t="s">
        <v>5778</v>
      </c>
      <c r="C344" s="83" t="s">
        <v>5779</v>
      </c>
      <c r="D344" s="83" t="s">
        <v>725</v>
      </c>
      <c r="E344" s="84">
        <v>7.11</v>
      </c>
      <c r="F344" s="83" t="s">
        <v>724</v>
      </c>
      <c r="G344" s="83" t="s">
        <v>630</v>
      </c>
      <c r="H344" s="11">
        <v>3842</v>
      </c>
    </row>
    <row r="345" spans="1:8" s="82" customFormat="1" ht="14.25" customHeight="1" x14ac:dyDescent="0.25">
      <c r="A345" s="83" t="s">
        <v>5745</v>
      </c>
      <c r="B345" s="83" t="s">
        <v>5780</v>
      </c>
      <c r="C345" s="83" t="s">
        <v>5781</v>
      </c>
      <c r="D345" s="83" t="s">
        <v>4583</v>
      </c>
      <c r="E345" s="84">
        <v>0.78</v>
      </c>
      <c r="F345" s="83" t="s">
        <v>4584</v>
      </c>
      <c r="G345" s="83" t="s">
        <v>630</v>
      </c>
      <c r="H345" s="11">
        <v>3843</v>
      </c>
    </row>
    <row r="346" spans="1:8" s="82" customFormat="1" ht="14.25" customHeight="1" x14ac:dyDescent="0.25">
      <c r="A346" s="83" t="s">
        <v>5745</v>
      </c>
      <c r="B346" s="83" t="s">
        <v>5782</v>
      </c>
      <c r="C346" s="83" t="s">
        <v>5783</v>
      </c>
      <c r="D346" s="83" t="s">
        <v>5784</v>
      </c>
      <c r="E346" s="84">
        <v>25.9</v>
      </c>
      <c r="F346" s="83" t="s">
        <v>5785</v>
      </c>
      <c r="G346" s="83" t="s">
        <v>630</v>
      </c>
      <c r="H346" s="11">
        <v>3844</v>
      </c>
    </row>
    <row r="347" spans="1:8" s="82" customFormat="1" ht="14.25" customHeight="1" x14ac:dyDescent="0.25">
      <c r="A347" s="83" t="s">
        <v>5745</v>
      </c>
      <c r="B347" s="83" t="s">
        <v>5786</v>
      </c>
      <c r="C347" s="83" t="s">
        <v>5787</v>
      </c>
      <c r="D347" s="83" t="s">
        <v>5788</v>
      </c>
      <c r="E347" s="84">
        <v>4.09</v>
      </c>
      <c r="F347" s="83" t="s">
        <v>5789</v>
      </c>
      <c r="G347" s="83" t="s">
        <v>630</v>
      </c>
      <c r="H347" s="11">
        <v>3845</v>
      </c>
    </row>
    <row r="348" spans="1:8" s="82" customFormat="1" ht="14.25" customHeight="1" x14ac:dyDescent="0.25">
      <c r="A348" s="83" t="s">
        <v>5745</v>
      </c>
      <c r="B348" s="83" t="s">
        <v>5790</v>
      </c>
      <c r="C348" s="83" t="s">
        <v>5791</v>
      </c>
      <c r="D348" s="83" t="s">
        <v>4368</v>
      </c>
      <c r="E348" s="84">
        <v>2.13</v>
      </c>
      <c r="F348" s="83" t="s">
        <v>4369</v>
      </c>
      <c r="G348" s="83" t="s">
        <v>630</v>
      </c>
      <c r="H348" s="11">
        <v>3846</v>
      </c>
    </row>
    <row r="349" spans="1:8" s="82" customFormat="1" ht="14.25" customHeight="1" x14ac:dyDescent="0.25">
      <c r="A349" s="83" t="s">
        <v>5792</v>
      </c>
      <c r="B349" s="83" t="s">
        <v>5793</v>
      </c>
      <c r="C349" s="83" t="s">
        <v>5794</v>
      </c>
      <c r="D349" s="83" t="s">
        <v>4708</v>
      </c>
      <c r="E349" s="84">
        <v>3.02</v>
      </c>
      <c r="F349" s="83" t="s">
        <v>4709</v>
      </c>
      <c r="G349" s="83" t="s">
        <v>630</v>
      </c>
      <c r="H349" s="11">
        <v>3852</v>
      </c>
    </row>
    <row r="350" spans="1:8" s="82" customFormat="1" ht="14.25" customHeight="1" x14ac:dyDescent="0.25">
      <c r="A350" s="83" t="s">
        <v>5792</v>
      </c>
      <c r="B350" s="83" t="s">
        <v>5795</v>
      </c>
      <c r="C350" s="83" t="s">
        <v>5796</v>
      </c>
      <c r="D350" s="83" t="s">
        <v>834</v>
      </c>
      <c r="E350" s="84">
        <v>4.37</v>
      </c>
      <c r="F350" s="83" t="s">
        <v>833</v>
      </c>
      <c r="G350" s="83" t="s">
        <v>630</v>
      </c>
      <c r="H350" s="11">
        <v>3853</v>
      </c>
    </row>
    <row r="351" spans="1:8" s="82" customFormat="1" ht="14.25" customHeight="1" x14ac:dyDescent="0.25">
      <c r="A351" s="83" t="s">
        <v>5792</v>
      </c>
      <c r="B351" s="83" t="s">
        <v>5797</v>
      </c>
      <c r="C351" s="83" t="s">
        <v>5798</v>
      </c>
      <c r="D351" s="83" t="s">
        <v>845</v>
      </c>
      <c r="E351" s="84">
        <v>10.37</v>
      </c>
      <c r="F351" s="83" t="s">
        <v>844</v>
      </c>
      <c r="G351" s="83" t="s">
        <v>630</v>
      </c>
      <c r="H351" s="11">
        <v>3854</v>
      </c>
    </row>
    <row r="352" spans="1:8" s="82" customFormat="1" ht="14.25" customHeight="1" x14ac:dyDescent="0.25">
      <c r="A352" s="83" t="s">
        <v>5792</v>
      </c>
      <c r="B352" s="83" t="s">
        <v>5799</v>
      </c>
      <c r="C352" s="83" t="s">
        <v>5800</v>
      </c>
      <c r="D352" s="83" t="s">
        <v>1287</v>
      </c>
      <c r="E352" s="84">
        <v>11.41</v>
      </c>
      <c r="F352" s="83" t="s">
        <v>1286</v>
      </c>
      <c r="G352" s="83" t="s">
        <v>630</v>
      </c>
      <c r="H352" s="11" t="s">
        <v>5801</v>
      </c>
    </row>
    <row r="353" spans="1:8" s="82" customFormat="1" ht="14.25" customHeight="1" x14ac:dyDescent="0.25">
      <c r="A353" s="83" t="s">
        <v>5792</v>
      </c>
      <c r="B353" s="83" t="s">
        <v>5802</v>
      </c>
      <c r="C353" s="83" t="s">
        <v>5803</v>
      </c>
      <c r="D353" s="83" t="s">
        <v>4043</v>
      </c>
      <c r="E353" s="84">
        <v>1.94</v>
      </c>
      <c r="F353" s="83" t="s">
        <v>4044</v>
      </c>
      <c r="G353" s="83" t="s">
        <v>630</v>
      </c>
      <c r="H353" s="11">
        <v>3855</v>
      </c>
    </row>
    <row r="354" spans="1:8" s="82" customFormat="1" ht="14.25" customHeight="1" x14ac:dyDescent="0.25">
      <c r="A354" s="83" t="s">
        <v>5792</v>
      </c>
      <c r="B354" s="83" t="s">
        <v>5804</v>
      </c>
      <c r="C354" s="83" t="s">
        <v>5805</v>
      </c>
      <c r="D354" s="83" t="s">
        <v>786</v>
      </c>
      <c r="E354" s="84">
        <v>4.13</v>
      </c>
      <c r="F354" s="83" t="s">
        <v>785</v>
      </c>
      <c r="G354" s="83" t="s">
        <v>630</v>
      </c>
      <c r="H354" s="11">
        <v>3856</v>
      </c>
    </row>
    <row r="355" spans="1:8" s="82" customFormat="1" ht="14.25" customHeight="1" x14ac:dyDescent="0.25">
      <c r="A355" s="83" t="s">
        <v>5792</v>
      </c>
      <c r="B355" s="83" t="s">
        <v>5806</v>
      </c>
      <c r="C355" s="83" t="s">
        <v>5807</v>
      </c>
      <c r="D355" s="83" t="s">
        <v>5808</v>
      </c>
      <c r="E355" s="84">
        <v>24.56</v>
      </c>
      <c r="F355" s="83" t="s">
        <v>5809</v>
      </c>
      <c r="G355" s="83" t="s">
        <v>630</v>
      </c>
      <c r="H355" s="11">
        <v>3857</v>
      </c>
    </row>
    <row r="356" spans="1:8" s="82" customFormat="1" ht="14.25" customHeight="1" x14ac:dyDescent="0.25">
      <c r="A356" s="83" t="s">
        <v>5792</v>
      </c>
      <c r="B356" s="83" t="s">
        <v>5810</v>
      </c>
      <c r="C356" s="83" t="s">
        <v>5811</v>
      </c>
      <c r="D356" s="83" t="s">
        <v>5812</v>
      </c>
      <c r="E356" s="84">
        <v>12.72</v>
      </c>
      <c r="F356" s="83" t="s">
        <v>5813</v>
      </c>
      <c r="G356" s="83" t="s">
        <v>630</v>
      </c>
      <c r="H356" s="11">
        <v>3858</v>
      </c>
    </row>
    <row r="357" spans="1:8" s="82" customFormat="1" ht="14.25" customHeight="1" x14ac:dyDescent="0.25">
      <c r="A357" s="83" t="s">
        <v>5792</v>
      </c>
      <c r="B357" s="83" t="s">
        <v>5814</v>
      </c>
      <c r="C357" s="83" t="s">
        <v>5815</v>
      </c>
      <c r="D357" s="83" t="s">
        <v>5816</v>
      </c>
      <c r="E357" s="84">
        <v>70.38</v>
      </c>
      <c r="F357" s="83" t="s">
        <v>5817</v>
      </c>
      <c r="G357" s="83" t="s">
        <v>630</v>
      </c>
      <c r="H357" s="11">
        <v>3859</v>
      </c>
    </row>
    <row r="358" spans="1:8" s="82" customFormat="1" ht="14.25" customHeight="1" x14ac:dyDescent="0.25">
      <c r="A358" s="83" t="s">
        <v>5792</v>
      </c>
      <c r="B358" s="83" t="s">
        <v>5818</v>
      </c>
      <c r="C358" s="83" t="s">
        <v>5819</v>
      </c>
      <c r="D358" s="83" t="s">
        <v>5820</v>
      </c>
      <c r="E358" s="84">
        <v>3.4</v>
      </c>
      <c r="F358" s="83" t="s">
        <v>5821</v>
      </c>
      <c r="G358" s="83" t="s">
        <v>630</v>
      </c>
      <c r="H358" s="11">
        <v>3860</v>
      </c>
    </row>
    <row r="359" spans="1:8" s="82" customFormat="1" ht="14.25" customHeight="1" x14ac:dyDescent="0.25">
      <c r="A359" s="83" t="s">
        <v>5792</v>
      </c>
      <c r="B359" s="83" t="s">
        <v>5822</v>
      </c>
      <c r="C359" s="83" t="s">
        <v>5823</v>
      </c>
      <c r="D359" s="83" t="s">
        <v>1569</v>
      </c>
      <c r="E359" s="84">
        <v>13.23</v>
      </c>
      <c r="F359" s="83" t="s">
        <v>1570</v>
      </c>
      <c r="G359" s="83" t="s">
        <v>630</v>
      </c>
      <c r="H359" s="11">
        <v>3861</v>
      </c>
    </row>
    <row r="360" spans="1:8" s="82" customFormat="1" ht="14.25" customHeight="1" x14ac:dyDescent="0.25">
      <c r="A360" s="83" t="s">
        <v>5792</v>
      </c>
      <c r="B360" s="83" t="s">
        <v>5824</v>
      </c>
      <c r="C360" s="83" t="s">
        <v>5825</v>
      </c>
      <c r="D360" s="83" t="s">
        <v>796</v>
      </c>
      <c r="E360" s="84">
        <v>1.68</v>
      </c>
      <c r="F360" s="83" t="s">
        <v>795</v>
      </c>
      <c r="G360" s="83" t="s">
        <v>630</v>
      </c>
      <c r="H360" s="11">
        <v>3862</v>
      </c>
    </row>
    <row r="361" spans="1:8" s="82" customFormat="1" ht="14.25" customHeight="1" x14ac:dyDescent="0.25">
      <c r="A361" s="83" t="s">
        <v>5792</v>
      </c>
      <c r="B361" s="83" t="s">
        <v>5826</v>
      </c>
      <c r="C361" s="83" t="s">
        <v>5827</v>
      </c>
      <c r="D361" s="83" t="s">
        <v>1036</v>
      </c>
      <c r="E361" s="84">
        <v>4.1900000000000004</v>
      </c>
      <c r="F361" s="83" t="s">
        <v>1035</v>
      </c>
      <c r="G361" s="83" t="s">
        <v>630</v>
      </c>
      <c r="H361" s="11">
        <v>3863</v>
      </c>
    </row>
    <row r="362" spans="1:8" s="82" customFormat="1" ht="14.25" customHeight="1" x14ac:dyDescent="0.25">
      <c r="A362" s="83" t="s">
        <v>5792</v>
      </c>
      <c r="B362" s="83" t="s">
        <v>5828</v>
      </c>
      <c r="C362" s="83" t="s">
        <v>5829</v>
      </c>
      <c r="D362" s="83" t="s">
        <v>3866</v>
      </c>
      <c r="E362" s="84">
        <v>4.07</v>
      </c>
      <c r="F362" s="83" t="s">
        <v>3867</v>
      </c>
      <c r="G362" s="83" t="s">
        <v>630</v>
      </c>
      <c r="H362" s="4">
        <v>3864</v>
      </c>
    </row>
    <row r="363" spans="1:8" s="82" customFormat="1" ht="14.25" customHeight="1" x14ac:dyDescent="0.25">
      <c r="A363" s="83" t="s">
        <v>5792</v>
      </c>
      <c r="B363" s="83" t="s">
        <v>5830</v>
      </c>
      <c r="C363" s="83" t="s">
        <v>5831</v>
      </c>
      <c r="D363" s="83" t="s">
        <v>897</v>
      </c>
      <c r="E363" s="84">
        <v>4.42</v>
      </c>
      <c r="F363" s="83" t="s">
        <v>896</v>
      </c>
      <c r="G363" s="83" t="s">
        <v>630</v>
      </c>
      <c r="H363" s="11">
        <v>3865</v>
      </c>
    </row>
    <row r="364" spans="1:8" s="82" customFormat="1" ht="14.25" customHeight="1" x14ac:dyDescent="0.25">
      <c r="A364" s="83" t="s">
        <v>5792</v>
      </c>
      <c r="B364" s="83" t="s">
        <v>5832</v>
      </c>
      <c r="C364" s="83" t="s">
        <v>5833</v>
      </c>
      <c r="D364" s="83" t="s">
        <v>1351</v>
      </c>
      <c r="E364" s="84">
        <v>12.3</v>
      </c>
      <c r="F364" s="83" t="s">
        <v>1350</v>
      </c>
      <c r="G364" s="83" t="s">
        <v>630</v>
      </c>
      <c r="H364" s="11">
        <v>3866</v>
      </c>
    </row>
    <row r="365" spans="1:8" s="82" customFormat="1" ht="14.25" customHeight="1" x14ac:dyDescent="0.25">
      <c r="A365" s="83" t="s">
        <v>5792</v>
      </c>
      <c r="B365" s="83" t="s">
        <v>5834</v>
      </c>
      <c r="C365" s="83" t="s">
        <v>5835</v>
      </c>
      <c r="D365" s="83" t="s">
        <v>5836</v>
      </c>
      <c r="E365" s="84">
        <v>16.87</v>
      </c>
      <c r="F365" s="83" t="s">
        <v>5837</v>
      </c>
      <c r="G365" s="83" t="s">
        <v>630</v>
      </c>
      <c r="H365" s="11">
        <v>3867</v>
      </c>
    </row>
    <row r="366" spans="1:8" s="82" customFormat="1" ht="14.25" customHeight="1" x14ac:dyDescent="0.25">
      <c r="A366" s="83" t="s">
        <v>5792</v>
      </c>
      <c r="B366" s="83" t="s">
        <v>5838</v>
      </c>
      <c r="C366" s="83" t="s">
        <v>5839</v>
      </c>
      <c r="D366" s="83" t="s">
        <v>873</v>
      </c>
      <c r="E366" s="84">
        <v>5.58</v>
      </c>
      <c r="F366" s="83" t="s">
        <v>872</v>
      </c>
      <c r="G366" s="83" t="s">
        <v>630</v>
      </c>
      <c r="H366" s="11">
        <v>3868</v>
      </c>
    </row>
    <row r="367" spans="1:8" s="82" customFormat="1" ht="14.25" customHeight="1" x14ac:dyDescent="0.25">
      <c r="A367" s="83" t="s">
        <v>5792</v>
      </c>
      <c r="B367" s="83" t="s">
        <v>5840</v>
      </c>
      <c r="C367" s="83" t="s">
        <v>5841</v>
      </c>
      <c r="D367" s="83" t="s">
        <v>1448</v>
      </c>
      <c r="E367" s="84">
        <v>4.5199999999999996</v>
      </c>
      <c r="F367" s="83" t="s">
        <v>1447</v>
      </c>
      <c r="G367" s="83" t="s">
        <v>630</v>
      </c>
      <c r="H367" s="11">
        <v>3869</v>
      </c>
    </row>
    <row r="368" spans="1:8" s="82" customFormat="1" ht="14.25" customHeight="1" x14ac:dyDescent="0.25">
      <c r="A368" s="83" t="s">
        <v>5792</v>
      </c>
      <c r="B368" s="83" t="s">
        <v>5842</v>
      </c>
      <c r="C368" s="83" t="s">
        <v>5843</v>
      </c>
      <c r="D368" s="83" t="s">
        <v>4338</v>
      </c>
      <c r="E368" s="84">
        <v>2.46</v>
      </c>
      <c r="F368" s="83" t="s">
        <v>4339</v>
      </c>
      <c r="G368" s="83" t="s">
        <v>630</v>
      </c>
      <c r="H368" s="11">
        <v>3870</v>
      </c>
    </row>
    <row r="369" spans="1:8" s="82" customFormat="1" ht="14.25" customHeight="1" x14ac:dyDescent="0.25">
      <c r="A369" s="83" t="s">
        <v>5844</v>
      </c>
      <c r="B369" s="83" t="s">
        <v>5845</v>
      </c>
      <c r="C369" s="83" t="s">
        <v>5846</v>
      </c>
      <c r="D369" s="83" t="s">
        <v>3049</v>
      </c>
      <c r="E369" s="84">
        <v>2.63</v>
      </c>
      <c r="F369" s="83" t="s">
        <v>3050</v>
      </c>
      <c r="G369" s="83" t="s">
        <v>630</v>
      </c>
      <c r="H369" s="11">
        <v>3920</v>
      </c>
    </row>
    <row r="370" spans="1:8" s="82" customFormat="1" ht="14.25" customHeight="1" x14ac:dyDescent="0.25">
      <c r="A370" s="83" t="s">
        <v>5844</v>
      </c>
      <c r="B370" s="83" t="s">
        <v>5847</v>
      </c>
      <c r="C370" s="83" t="s">
        <v>5848</v>
      </c>
      <c r="D370" s="83" t="s">
        <v>1042</v>
      </c>
      <c r="E370" s="84">
        <v>2.09</v>
      </c>
      <c r="F370" s="83" t="s">
        <v>1041</v>
      </c>
      <c r="G370" s="83" t="s">
        <v>630</v>
      </c>
      <c r="H370" s="11">
        <v>3921</v>
      </c>
    </row>
    <row r="371" spans="1:8" s="82" customFormat="1" ht="14.25" customHeight="1" x14ac:dyDescent="0.25">
      <c r="A371" s="83" t="s">
        <v>5844</v>
      </c>
      <c r="B371" s="83" t="s">
        <v>5849</v>
      </c>
      <c r="C371" s="83" t="s">
        <v>5850</v>
      </c>
      <c r="D371" s="83" t="s">
        <v>847</v>
      </c>
      <c r="E371" s="84">
        <v>1.68</v>
      </c>
      <c r="F371" s="83" t="s">
        <v>846</v>
      </c>
      <c r="G371" s="83" t="s">
        <v>630</v>
      </c>
      <c r="H371" s="11">
        <v>3922</v>
      </c>
    </row>
    <row r="372" spans="1:8" s="82" customFormat="1" ht="14.25" customHeight="1" x14ac:dyDescent="0.25">
      <c r="A372" s="83" t="s">
        <v>5844</v>
      </c>
      <c r="B372" s="83" t="s">
        <v>5851</v>
      </c>
      <c r="C372" s="83" t="s">
        <v>5852</v>
      </c>
      <c r="D372" s="83" t="s">
        <v>777</v>
      </c>
      <c r="E372" s="84">
        <v>10.07</v>
      </c>
      <c r="F372" s="83" t="s">
        <v>775</v>
      </c>
      <c r="G372" s="83" t="s">
        <v>630</v>
      </c>
      <c r="H372" s="11">
        <v>3923</v>
      </c>
    </row>
    <row r="373" spans="1:8" s="82" customFormat="1" ht="14.25" customHeight="1" x14ac:dyDescent="0.25">
      <c r="A373" s="83" t="s">
        <v>5844</v>
      </c>
      <c r="B373" s="83" t="s">
        <v>5853</v>
      </c>
      <c r="C373" s="83" t="s">
        <v>5854</v>
      </c>
      <c r="D373" s="83" t="s">
        <v>776</v>
      </c>
      <c r="E373" s="84">
        <v>2.86</v>
      </c>
      <c r="F373" s="83" t="s">
        <v>775</v>
      </c>
      <c r="G373" s="83" t="s">
        <v>630</v>
      </c>
      <c r="H373" s="11">
        <v>3924</v>
      </c>
    </row>
    <row r="374" spans="1:8" s="82" customFormat="1" ht="14.25" customHeight="1" x14ac:dyDescent="0.25">
      <c r="A374" s="83" t="s">
        <v>5844</v>
      </c>
      <c r="B374" s="83" t="s">
        <v>5855</v>
      </c>
      <c r="C374" s="83" t="s">
        <v>5856</v>
      </c>
      <c r="D374" s="83" t="s">
        <v>884</v>
      </c>
      <c r="E374" s="84">
        <v>9.17</v>
      </c>
      <c r="F374" s="83" t="s">
        <v>883</v>
      </c>
      <c r="G374" s="83" t="s">
        <v>630</v>
      </c>
      <c r="H374" s="11">
        <v>3925</v>
      </c>
    </row>
    <row r="375" spans="1:8" s="82" customFormat="1" ht="14.25" customHeight="1" x14ac:dyDescent="0.25">
      <c r="A375" s="83" t="s">
        <v>5844</v>
      </c>
      <c r="B375" s="83" t="s">
        <v>5857</v>
      </c>
      <c r="C375" s="83" t="s">
        <v>5858</v>
      </c>
      <c r="D375" s="83" t="s">
        <v>1473</v>
      </c>
      <c r="E375" s="84">
        <v>1.94</v>
      </c>
      <c r="F375" s="83" t="s">
        <v>1472</v>
      </c>
      <c r="G375" s="83" t="s">
        <v>630</v>
      </c>
      <c r="H375" s="11">
        <v>3926</v>
      </c>
    </row>
    <row r="376" spans="1:8" s="82" customFormat="1" ht="14.25" customHeight="1" x14ac:dyDescent="0.25">
      <c r="A376" s="83" t="s">
        <v>5844</v>
      </c>
      <c r="B376" s="83" t="s">
        <v>5859</v>
      </c>
      <c r="C376" s="83" t="s">
        <v>5860</v>
      </c>
      <c r="D376" s="83" t="s">
        <v>747</v>
      </c>
      <c r="E376" s="84">
        <v>17.350000000000001</v>
      </c>
      <c r="F376" s="83" t="s">
        <v>746</v>
      </c>
      <c r="G376" s="83" t="s">
        <v>630</v>
      </c>
      <c r="H376" s="11">
        <v>3927</v>
      </c>
    </row>
    <row r="377" spans="1:8" s="82" customFormat="1" ht="14.25" customHeight="1" x14ac:dyDescent="0.25">
      <c r="A377" s="83" t="s">
        <v>5844</v>
      </c>
      <c r="B377" s="83" t="s">
        <v>5403</v>
      </c>
      <c r="C377" s="83" t="s">
        <v>5861</v>
      </c>
      <c r="D377" s="83" t="s">
        <v>815</v>
      </c>
      <c r="E377" s="84">
        <v>5.29</v>
      </c>
      <c r="F377" s="83" t="s">
        <v>814</v>
      </c>
      <c r="G377" s="83" t="s">
        <v>630</v>
      </c>
      <c r="H377" s="11">
        <v>3928</v>
      </c>
    </row>
    <row r="378" spans="1:8" s="82" customFormat="1" ht="14.25" customHeight="1" x14ac:dyDescent="0.25">
      <c r="A378" s="83" t="s">
        <v>5844</v>
      </c>
      <c r="B378" s="83" t="s">
        <v>5862</v>
      </c>
      <c r="C378" s="83" t="s">
        <v>5863</v>
      </c>
      <c r="D378" s="83" t="s">
        <v>5864</v>
      </c>
      <c r="E378" s="84">
        <v>0.24</v>
      </c>
      <c r="F378" s="83" t="s">
        <v>5865</v>
      </c>
      <c r="G378" s="83" t="s">
        <v>630</v>
      </c>
      <c r="H378" s="11">
        <v>3929</v>
      </c>
    </row>
    <row r="379" spans="1:8" s="82" customFormat="1" ht="14.25" customHeight="1" x14ac:dyDescent="0.25">
      <c r="A379" s="83" t="s">
        <v>5844</v>
      </c>
      <c r="B379" s="83" t="s">
        <v>4480</v>
      </c>
      <c r="C379" s="83" t="s">
        <v>5866</v>
      </c>
      <c r="D379" s="83" t="s">
        <v>912</v>
      </c>
      <c r="E379" s="84">
        <v>8.3800000000000008</v>
      </c>
      <c r="F379" s="83" t="s">
        <v>911</v>
      </c>
      <c r="G379" s="83" t="s">
        <v>630</v>
      </c>
      <c r="H379" s="11">
        <v>3930</v>
      </c>
    </row>
    <row r="380" spans="1:8" s="82" customFormat="1" ht="14.25" customHeight="1" x14ac:dyDescent="0.25">
      <c r="A380" s="83" t="s">
        <v>5844</v>
      </c>
      <c r="B380" s="83" t="s">
        <v>5867</v>
      </c>
      <c r="C380" s="83" t="s">
        <v>5868</v>
      </c>
      <c r="D380" s="83" t="s">
        <v>5869</v>
      </c>
      <c r="E380" s="84">
        <v>22.51</v>
      </c>
      <c r="F380" s="83" t="s">
        <v>5870</v>
      </c>
      <c r="G380" s="83" t="s">
        <v>630</v>
      </c>
      <c r="H380" s="11">
        <v>3931</v>
      </c>
    </row>
    <row r="381" spans="1:8" s="82" customFormat="1" ht="14.25" customHeight="1" x14ac:dyDescent="0.25">
      <c r="A381" s="83"/>
      <c r="B381" s="83"/>
      <c r="C381" s="83"/>
      <c r="D381" s="70" t="s">
        <v>3568</v>
      </c>
      <c r="E381" s="68">
        <f>SUM(E279:E380)</f>
        <v>783.61999999999989</v>
      </c>
      <c r="F381" s="83"/>
      <c r="G381" s="83"/>
      <c r="H381" s="11"/>
    </row>
    <row r="382" spans="1:8" s="82" customFormat="1" ht="14.25" customHeight="1" x14ac:dyDescent="0.25">
      <c r="A382" s="83" t="s">
        <v>5871</v>
      </c>
      <c r="B382" s="83" t="s">
        <v>5872</v>
      </c>
      <c r="C382" s="83" t="s">
        <v>5873</v>
      </c>
      <c r="D382" s="83" t="s">
        <v>798</v>
      </c>
      <c r="E382" s="84">
        <v>1.71</v>
      </c>
      <c r="F382" s="83" t="s">
        <v>797</v>
      </c>
      <c r="G382" s="83" t="s">
        <v>630</v>
      </c>
      <c r="H382" s="11">
        <v>3947</v>
      </c>
    </row>
    <row r="383" spans="1:8" s="82" customFormat="1" ht="14.25" customHeight="1" x14ac:dyDescent="0.25">
      <c r="A383" s="83" t="s">
        <v>5871</v>
      </c>
      <c r="B383" s="83" t="s">
        <v>5874</v>
      </c>
      <c r="C383" s="83" t="s">
        <v>5875</v>
      </c>
      <c r="D383" s="83" t="s">
        <v>4443</v>
      </c>
      <c r="E383" s="84">
        <v>1.68</v>
      </c>
      <c r="F383" s="83" t="s">
        <v>4444</v>
      </c>
      <c r="G383" s="83" t="s">
        <v>630</v>
      </c>
      <c r="H383" s="11">
        <v>3948</v>
      </c>
    </row>
    <row r="384" spans="1:8" s="82" customFormat="1" ht="14.25" customHeight="1" x14ac:dyDescent="0.25">
      <c r="A384" s="83" t="s">
        <v>5871</v>
      </c>
      <c r="B384" s="83" t="s">
        <v>5876</v>
      </c>
      <c r="C384" s="83" t="s">
        <v>5877</v>
      </c>
      <c r="D384" s="83" t="s">
        <v>1166</v>
      </c>
      <c r="E384" s="84">
        <v>2.2200000000000002</v>
      </c>
      <c r="F384" s="83" t="s">
        <v>1165</v>
      </c>
      <c r="G384" s="83" t="s">
        <v>630</v>
      </c>
      <c r="H384" s="11">
        <v>3949</v>
      </c>
    </row>
    <row r="385" spans="1:8" s="82" customFormat="1" ht="14.25" customHeight="1" x14ac:dyDescent="0.25">
      <c r="A385" s="83" t="s">
        <v>5871</v>
      </c>
      <c r="B385" s="83" t="s">
        <v>5878</v>
      </c>
      <c r="C385" s="83" t="s">
        <v>5879</v>
      </c>
      <c r="D385" s="83" t="s">
        <v>5880</v>
      </c>
      <c r="E385" s="84">
        <v>8.3800000000000008</v>
      </c>
      <c r="F385" s="83" t="s">
        <v>5881</v>
      </c>
      <c r="G385" s="83" t="s">
        <v>630</v>
      </c>
      <c r="H385" s="11">
        <v>3950</v>
      </c>
    </row>
    <row r="386" spans="1:8" s="82" customFormat="1" ht="14.25" customHeight="1" x14ac:dyDescent="0.25">
      <c r="A386" s="83" t="s">
        <v>5871</v>
      </c>
      <c r="B386" s="83" t="s">
        <v>5882</v>
      </c>
      <c r="C386" s="83" t="s">
        <v>5883</v>
      </c>
      <c r="D386" s="83" t="s">
        <v>5884</v>
      </c>
      <c r="E386" s="84">
        <v>36.56</v>
      </c>
      <c r="F386" s="83" t="s">
        <v>5885</v>
      </c>
      <c r="G386" s="83" t="s">
        <v>630</v>
      </c>
      <c r="H386" s="11">
        <v>3951</v>
      </c>
    </row>
    <row r="387" spans="1:8" s="82" customFormat="1" ht="14.25" customHeight="1" x14ac:dyDescent="0.25">
      <c r="A387" s="83" t="s">
        <v>5871</v>
      </c>
      <c r="B387" s="83" t="s">
        <v>5886</v>
      </c>
      <c r="C387" s="83" t="s">
        <v>5887</v>
      </c>
      <c r="D387" s="83" t="s">
        <v>4597</v>
      </c>
      <c r="E387" s="84">
        <v>1.68</v>
      </c>
      <c r="F387" s="83" t="s">
        <v>4598</v>
      </c>
      <c r="G387" s="83" t="s">
        <v>630</v>
      </c>
      <c r="H387" s="11">
        <v>3952</v>
      </c>
    </row>
    <row r="388" spans="1:8" s="82" customFormat="1" ht="14.25" customHeight="1" x14ac:dyDescent="0.25">
      <c r="A388" s="83" t="s">
        <v>5871</v>
      </c>
      <c r="B388" s="83" t="s">
        <v>5888</v>
      </c>
      <c r="C388" s="83" t="s">
        <v>5889</v>
      </c>
      <c r="D388" s="83" t="s">
        <v>1239</v>
      </c>
      <c r="E388" s="84">
        <v>36.1</v>
      </c>
      <c r="F388" s="83" t="s">
        <v>1238</v>
      </c>
      <c r="G388" s="83" t="s">
        <v>630</v>
      </c>
      <c r="H388" s="11">
        <v>3953</v>
      </c>
    </row>
    <row r="389" spans="1:8" s="82" customFormat="1" ht="14.25" customHeight="1" x14ac:dyDescent="0.25">
      <c r="A389" s="83" t="s">
        <v>5871</v>
      </c>
      <c r="B389" s="83" t="s">
        <v>5890</v>
      </c>
      <c r="C389" s="83" t="s">
        <v>5891</v>
      </c>
      <c r="D389" s="83" t="s">
        <v>5892</v>
      </c>
      <c r="E389" s="84">
        <v>6.15</v>
      </c>
      <c r="F389" s="83" t="s">
        <v>5893</v>
      </c>
      <c r="G389" s="83" t="s">
        <v>630</v>
      </c>
      <c r="H389" s="11">
        <v>3954</v>
      </c>
    </row>
    <row r="390" spans="1:8" s="82" customFormat="1" ht="14.25" customHeight="1" x14ac:dyDescent="0.25">
      <c r="A390" s="83" t="s">
        <v>5871</v>
      </c>
      <c r="B390" s="83" t="s">
        <v>5894</v>
      </c>
      <c r="C390" s="83" t="s">
        <v>5895</v>
      </c>
      <c r="D390" s="83" t="s">
        <v>5896</v>
      </c>
      <c r="E390" s="84">
        <v>8.01</v>
      </c>
      <c r="F390" s="83" t="s">
        <v>5897</v>
      </c>
      <c r="G390" s="83" t="s">
        <v>630</v>
      </c>
      <c r="H390" s="11">
        <v>3955</v>
      </c>
    </row>
    <row r="391" spans="1:8" s="82" customFormat="1" ht="14.25" customHeight="1" x14ac:dyDescent="0.25">
      <c r="A391" s="83" t="s">
        <v>5871</v>
      </c>
      <c r="B391" s="83" t="s">
        <v>5898</v>
      </c>
      <c r="C391" s="83" t="s">
        <v>5899</v>
      </c>
      <c r="D391" s="83" t="s">
        <v>5900</v>
      </c>
      <c r="E391" s="84">
        <v>54.67</v>
      </c>
      <c r="F391" s="83" t="s">
        <v>5901</v>
      </c>
      <c r="G391" s="83" t="s">
        <v>630</v>
      </c>
      <c r="H391" s="11">
        <v>3956</v>
      </c>
    </row>
    <row r="392" spans="1:8" s="82" customFormat="1" ht="14.25" customHeight="1" x14ac:dyDescent="0.25">
      <c r="A392" s="83" t="s">
        <v>5871</v>
      </c>
      <c r="B392" s="83" t="s">
        <v>5902</v>
      </c>
      <c r="C392" s="83" t="s">
        <v>5903</v>
      </c>
      <c r="D392" s="83" t="s">
        <v>4183</v>
      </c>
      <c r="E392" s="84">
        <v>2.0499999999999998</v>
      </c>
      <c r="F392" s="83" t="s">
        <v>4184</v>
      </c>
      <c r="G392" s="83" t="s">
        <v>630</v>
      </c>
      <c r="H392" s="11">
        <v>3957</v>
      </c>
    </row>
    <row r="393" spans="1:8" s="82" customFormat="1" ht="14.25" customHeight="1" x14ac:dyDescent="0.25">
      <c r="A393" s="83" t="s">
        <v>5871</v>
      </c>
      <c r="B393" s="83" t="s">
        <v>5904</v>
      </c>
      <c r="C393" s="83" t="s">
        <v>5905</v>
      </c>
      <c r="D393" s="83" t="s">
        <v>5906</v>
      </c>
      <c r="E393" s="84">
        <v>1.35</v>
      </c>
      <c r="F393" s="83" t="s">
        <v>5907</v>
      </c>
      <c r="G393" s="83" t="s">
        <v>630</v>
      </c>
      <c r="H393" s="11">
        <v>3958</v>
      </c>
    </row>
    <row r="394" spans="1:8" s="82" customFormat="1" ht="14.25" customHeight="1" x14ac:dyDescent="0.25">
      <c r="A394" s="83" t="s">
        <v>5871</v>
      </c>
      <c r="B394" s="83" t="s">
        <v>3163</v>
      </c>
      <c r="C394" s="83" t="s">
        <v>5908</v>
      </c>
      <c r="D394" s="83" t="s">
        <v>3814</v>
      </c>
      <c r="E394" s="84">
        <v>2.96</v>
      </c>
      <c r="F394" s="83" t="s">
        <v>3815</v>
      </c>
      <c r="G394" s="83" t="s">
        <v>630</v>
      </c>
      <c r="H394" s="11" t="s">
        <v>5909</v>
      </c>
    </row>
    <row r="395" spans="1:8" s="82" customFormat="1" ht="14.25" customHeight="1" x14ac:dyDescent="0.25">
      <c r="A395" s="83" t="s">
        <v>5910</v>
      </c>
      <c r="B395" s="83" t="s">
        <v>5911</v>
      </c>
      <c r="C395" s="83" t="s">
        <v>5912</v>
      </c>
      <c r="D395" s="83" t="s">
        <v>5913</v>
      </c>
      <c r="E395" s="84">
        <v>5.54</v>
      </c>
      <c r="F395" s="83" t="s">
        <v>5914</v>
      </c>
      <c r="G395" s="83" t="s">
        <v>630</v>
      </c>
      <c r="H395" s="11">
        <v>3959</v>
      </c>
    </row>
    <row r="396" spans="1:8" s="82" customFormat="1" ht="14.25" customHeight="1" x14ac:dyDescent="0.25">
      <c r="A396" s="83" t="s">
        <v>5910</v>
      </c>
      <c r="B396" s="83" t="s">
        <v>5915</v>
      </c>
      <c r="C396" s="83" t="s">
        <v>5916</v>
      </c>
      <c r="D396" s="83" t="s">
        <v>5917</v>
      </c>
      <c r="E396" s="84">
        <v>5.34</v>
      </c>
      <c r="F396" s="83" t="s">
        <v>5918</v>
      </c>
      <c r="G396" s="83" t="s">
        <v>630</v>
      </c>
      <c r="H396" s="11">
        <v>3960</v>
      </c>
    </row>
    <row r="397" spans="1:8" s="82" customFormat="1" ht="14.25" customHeight="1" x14ac:dyDescent="0.25">
      <c r="A397" s="83" t="s">
        <v>5910</v>
      </c>
      <c r="B397" s="83" t="s">
        <v>5919</v>
      </c>
      <c r="C397" s="83" t="s">
        <v>5920</v>
      </c>
      <c r="D397" s="83" t="s">
        <v>3908</v>
      </c>
      <c r="E397" s="84">
        <v>3.35</v>
      </c>
      <c r="F397" s="83" t="s">
        <v>3909</v>
      </c>
      <c r="G397" s="83" t="s">
        <v>630</v>
      </c>
      <c r="H397" s="11">
        <v>3961</v>
      </c>
    </row>
    <row r="398" spans="1:8" s="82" customFormat="1" ht="14.25" customHeight="1" x14ac:dyDescent="0.25">
      <c r="A398" s="83" t="s">
        <v>5910</v>
      </c>
      <c r="B398" s="83" t="s">
        <v>5921</v>
      </c>
      <c r="C398" s="83" t="s">
        <v>5922</v>
      </c>
      <c r="D398" s="83" t="s">
        <v>702</v>
      </c>
      <c r="E398" s="84">
        <v>2.1800000000000002</v>
      </c>
      <c r="F398" s="83" t="s">
        <v>701</v>
      </c>
      <c r="G398" s="83" t="s">
        <v>630</v>
      </c>
      <c r="H398" s="11">
        <v>3962</v>
      </c>
    </row>
    <row r="399" spans="1:8" s="82" customFormat="1" ht="14.25" customHeight="1" x14ac:dyDescent="0.25">
      <c r="A399" s="83" t="s">
        <v>5910</v>
      </c>
      <c r="B399" s="83" t="s">
        <v>5923</v>
      </c>
      <c r="C399" s="83" t="s">
        <v>5924</v>
      </c>
      <c r="D399" s="83" t="s">
        <v>5925</v>
      </c>
      <c r="E399" s="84">
        <v>7.35</v>
      </c>
      <c r="F399" s="83" t="s">
        <v>5926</v>
      </c>
      <c r="G399" s="83" t="s">
        <v>630</v>
      </c>
      <c r="H399" s="11">
        <v>3963</v>
      </c>
    </row>
    <row r="400" spans="1:8" s="82" customFormat="1" ht="14.25" customHeight="1" x14ac:dyDescent="0.25">
      <c r="A400" s="83" t="s">
        <v>5910</v>
      </c>
      <c r="B400" s="83" t="s">
        <v>5927</v>
      </c>
      <c r="C400" s="83" t="s">
        <v>5928</v>
      </c>
      <c r="D400" s="83" t="s">
        <v>5929</v>
      </c>
      <c r="E400" s="84">
        <v>12.66</v>
      </c>
      <c r="F400" s="83" t="s">
        <v>5930</v>
      </c>
      <c r="G400" s="83" t="s">
        <v>630</v>
      </c>
      <c r="H400" s="11">
        <v>3964</v>
      </c>
    </row>
    <row r="401" spans="1:8" s="82" customFormat="1" ht="14.25" customHeight="1" x14ac:dyDescent="0.25">
      <c r="A401" s="83" t="s">
        <v>5910</v>
      </c>
      <c r="B401" s="83" t="s">
        <v>5931</v>
      </c>
      <c r="C401" s="83" t="s">
        <v>5932</v>
      </c>
      <c r="D401" s="83" t="s">
        <v>1434</v>
      </c>
      <c r="E401" s="84">
        <v>7.72</v>
      </c>
      <c r="F401" s="83" t="s">
        <v>1433</v>
      </c>
      <c r="G401" s="83" t="s">
        <v>630</v>
      </c>
      <c r="H401" s="11">
        <v>3965</v>
      </c>
    </row>
    <row r="402" spans="1:8" s="82" customFormat="1" ht="14.25" customHeight="1" x14ac:dyDescent="0.25">
      <c r="A402" s="83" t="s">
        <v>5910</v>
      </c>
      <c r="B402" s="83" t="s">
        <v>5933</v>
      </c>
      <c r="C402" s="83" t="s">
        <v>5934</v>
      </c>
      <c r="D402" s="83" t="s">
        <v>5935</v>
      </c>
      <c r="E402" s="84">
        <v>19.91</v>
      </c>
      <c r="F402" s="83" t="s">
        <v>5936</v>
      </c>
      <c r="G402" s="83" t="s">
        <v>630</v>
      </c>
      <c r="H402" s="11">
        <v>3966</v>
      </c>
    </row>
    <row r="403" spans="1:8" s="82" customFormat="1" ht="14.25" customHeight="1" x14ac:dyDescent="0.25">
      <c r="A403" s="83" t="s">
        <v>5937</v>
      </c>
      <c r="B403" s="83" t="s">
        <v>5938</v>
      </c>
      <c r="C403" s="83" t="s">
        <v>5939</v>
      </c>
      <c r="D403" s="83" t="s">
        <v>5940</v>
      </c>
      <c r="E403" s="84">
        <v>16.28</v>
      </c>
      <c r="F403" s="83" t="s">
        <v>5941</v>
      </c>
      <c r="G403" s="83" t="s">
        <v>630</v>
      </c>
      <c r="H403" s="11">
        <v>3967</v>
      </c>
    </row>
    <row r="404" spans="1:8" s="82" customFormat="1" ht="14.25" customHeight="1" x14ac:dyDescent="0.25">
      <c r="A404" s="83" t="s">
        <v>5942</v>
      </c>
      <c r="B404" s="83" t="s">
        <v>5943</v>
      </c>
      <c r="C404" s="83" t="s">
        <v>5944</v>
      </c>
      <c r="D404" s="83" t="s">
        <v>5945</v>
      </c>
      <c r="E404" s="84">
        <v>30.92</v>
      </c>
      <c r="F404" s="83" t="s">
        <v>5946</v>
      </c>
      <c r="G404" s="83" t="s">
        <v>630</v>
      </c>
      <c r="H404" s="11">
        <v>4007</v>
      </c>
    </row>
    <row r="405" spans="1:8" s="82" customFormat="1" ht="14.25" customHeight="1" x14ac:dyDescent="0.25">
      <c r="A405" s="83" t="s">
        <v>5942</v>
      </c>
      <c r="B405" s="83" t="s">
        <v>5947</v>
      </c>
      <c r="C405" s="83" t="s">
        <v>5948</v>
      </c>
      <c r="D405" s="83" t="s">
        <v>5949</v>
      </c>
      <c r="E405" s="84">
        <v>8.83</v>
      </c>
      <c r="F405" s="83" t="s">
        <v>5950</v>
      </c>
      <c r="G405" s="83" t="s">
        <v>630</v>
      </c>
      <c r="H405" s="11">
        <v>4008</v>
      </c>
    </row>
    <row r="406" spans="1:8" s="82" customFormat="1" ht="14.25" customHeight="1" x14ac:dyDescent="0.25">
      <c r="A406" s="83" t="s">
        <v>5942</v>
      </c>
      <c r="B406" s="83" t="s">
        <v>5951</v>
      </c>
      <c r="C406" s="83" t="s">
        <v>5952</v>
      </c>
      <c r="D406" s="83" t="s">
        <v>5953</v>
      </c>
      <c r="E406" s="84">
        <v>6.47</v>
      </c>
      <c r="F406" s="83" t="s">
        <v>5954</v>
      </c>
      <c r="G406" s="83" t="s">
        <v>630</v>
      </c>
      <c r="H406" s="11">
        <v>4009</v>
      </c>
    </row>
    <row r="407" spans="1:8" s="82" customFormat="1" ht="14.25" customHeight="1" x14ac:dyDescent="0.25">
      <c r="A407" s="83" t="s">
        <v>5942</v>
      </c>
      <c r="B407" s="83" t="s">
        <v>5955</v>
      </c>
      <c r="C407" s="83" t="s">
        <v>5956</v>
      </c>
      <c r="D407" s="83" t="s">
        <v>5957</v>
      </c>
      <c r="E407" s="84">
        <v>36.880000000000003</v>
      </c>
      <c r="F407" s="83" t="s">
        <v>5958</v>
      </c>
      <c r="G407" s="83" t="s">
        <v>630</v>
      </c>
      <c r="H407" s="11">
        <v>4010</v>
      </c>
    </row>
    <row r="408" spans="1:8" s="82" customFormat="1" ht="14.25" customHeight="1" x14ac:dyDescent="0.25">
      <c r="A408" s="83" t="s">
        <v>5942</v>
      </c>
      <c r="B408" s="83" t="s">
        <v>5959</v>
      </c>
      <c r="C408" s="83" t="s">
        <v>5960</v>
      </c>
      <c r="D408" s="83" t="s">
        <v>5961</v>
      </c>
      <c r="E408" s="84">
        <v>5.28</v>
      </c>
      <c r="F408" s="83" t="s">
        <v>5962</v>
      </c>
      <c r="G408" s="83" t="s">
        <v>630</v>
      </c>
      <c r="H408" s="11">
        <v>4011</v>
      </c>
    </row>
    <row r="409" spans="1:8" s="82" customFormat="1" ht="14.25" customHeight="1" x14ac:dyDescent="0.25">
      <c r="A409" s="83" t="s">
        <v>5963</v>
      </c>
      <c r="B409" s="83" t="s">
        <v>5964</v>
      </c>
      <c r="C409" s="83" t="s">
        <v>5965</v>
      </c>
      <c r="D409" s="83" t="s">
        <v>5966</v>
      </c>
      <c r="E409" s="84">
        <v>15.65</v>
      </c>
      <c r="F409" s="83" t="s">
        <v>5967</v>
      </c>
      <c r="G409" s="83" t="s">
        <v>630</v>
      </c>
      <c r="H409" s="11">
        <v>4031</v>
      </c>
    </row>
    <row r="410" spans="1:8" s="82" customFormat="1" ht="14.25" customHeight="1" x14ac:dyDescent="0.25">
      <c r="A410" s="83" t="s">
        <v>5963</v>
      </c>
      <c r="B410" s="83" t="s">
        <v>5968</v>
      </c>
      <c r="C410" s="83" t="s">
        <v>5969</v>
      </c>
      <c r="D410" s="83" t="s">
        <v>5970</v>
      </c>
      <c r="E410" s="84">
        <v>16.04</v>
      </c>
      <c r="F410" s="83" t="s">
        <v>5971</v>
      </c>
      <c r="G410" s="83" t="s">
        <v>630</v>
      </c>
      <c r="H410" s="11">
        <v>4032</v>
      </c>
    </row>
    <row r="411" spans="1:8" s="82" customFormat="1" ht="14.25" customHeight="1" x14ac:dyDescent="0.25">
      <c r="A411" s="83" t="s">
        <v>5963</v>
      </c>
      <c r="B411" s="83" t="s">
        <v>5972</v>
      </c>
      <c r="C411" s="83" t="s">
        <v>5973</v>
      </c>
      <c r="D411" s="83" t="s">
        <v>5974</v>
      </c>
      <c r="E411" s="84">
        <v>5.52</v>
      </c>
      <c r="F411" s="83" t="s">
        <v>5971</v>
      </c>
      <c r="G411" s="83" t="s">
        <v>630</v>
      </c>
      <c r="H411" s="11">
        <v>4033</v>
      </c>
    </row>
    <row r="412" spans="1:8" s="82" customFormat="1" ht="14.25" customHeight="1" x14ac:dyDescent="0.25">
      <c r="A412" s="83" t="s">
        <v>5975</v>
      </c>
      <c r="B412" s="83" t="s">
        <v>5976</v>
      </c>
      <c r="C412" s="83" t="s">
        <v>5977</v>
      </c>
      <c r="D412" s="83" t="s">
        <v>5978</v>
      </c>
      <c r="E412" s="84">
        <v>8.2200000000000006</v>
      </c>
      <c r="F412" s="83" t="s">
        <v>5979</v>
      </c>
      <c r="G412" s="83" t="s">
        <v>630</v>
      </c>
      <c r="H412" s="11">
        <v>4047</v>
      </c>
    </row>
    <row r="413" spans="1:8" s="82" customFormat="1" ht="14.25" customHeight="1" x14ac:dyDescent="0.25">
      <c r="A413" s="83" t="s">
        <v>5975</v>
      </c>
      <c r="B413" s="83" t="s">
        <v>5980</v>
      </c>
      <c r="C413" s="83" t="s">
        <v>5981</v>
      </c>
      <c r="D413" s="83" t="s">
        <v>5982</v>
      </c>
      <c r="E413" s="84">
        <v>35.54</v>
      </c>
      <c r="F413" s="83" t="s">
        <v>5983</v>
      </c>
      <c r="G413" s="83" t="s">
        <v>630</v>
      </c>
      <c r="H413" s="11">
        <v>4048</v>
      </c>
    </row>
    <row r="414" spans="1:8" s="82" customFormat="1" ht="14.25" customHeight="1" x14ac:dyDescent="0.25">
      <c r="A414" s="83" t="s">
        <v>5984</v>
      </c>
      <c r="B414" s="83" t="s">
        <v>5985</v>
      </c>
      <c r="C414" s="83" t="s">
        <v>5986</v>
      </c>
      <c r="D414" s="83" t="s">
        <v>1468</v>
      </c>
      <c r="E414" s="84">
        <v>5.04</v>
      </c>
      <c r="F414" s="83" t="s">
        <v>1467</v>
      </c>
      <c r="G414" s="83" t="s">
        <v>630</v>
      </c>
      <c r="H414" s="11">
        <v>4102</v>
      </c>
    </row>
    <row r="415" spans="1:8" s="82" customFormat="1" ht="14.25" customHeight="1" x14ac:dyDescent="0.25">
      <c r="A415" s="83" t="s">
        <v>5984</v>
      </c>
      <c r="B415" s="83" t="s">
        <v>5987</v>
      </c>
      <c r="C415" s="83" t="s">
        <v>5988</v>
      </c>
      <c r="D415" s="83" t="s">
        <v>5989</v>
      </c>
      <c r="E415" s="84">
        <v>5.51</v>
      </c>
      <c r="F415" s="83" t="s">
        <v>5990</v>
      </c>
      <c r="G415" s="83" t="s">
        <v>630</v>
      </c>
      <c r="H415" s="11">
        <v>4103</v>
      </c>
    </row>
    <row r="416" spans="1:8" s="82" customFormat="1" ht="14.25" customHeight="1" x14ac:dyDescent="0.25">
      <c r="A416" s="83" t="s">
        <v>5984</v>
      </c>
      <c r="B416" s="83" t="s">
        <v>5991</v>
      </c>
      <c r="C416" s="83" t="s">
        <v>5992</v>
      </c>
      <c r="D416" s="83" t="s">
        <v>932</v>
      </c>
      <c r="E416" s="84">
        <v>1.68</v>
      </c>
      <c r="F416" s="83" t="s">
        <v>931</v>
      </c>
      <c r="G416" s="83" t="s">
        <v>630</v>
      </c>
      <c r="H416" s="11">
        <v>4104</v>
      </c>
    </row>
    <row r="417" spans="1:8" s="82" customFormat="1" ht="14.25" customHeight="1" x14ac:dyDescent="0.25">
      <c r="A417" s="83" t="s">
        <v>5984</v>
      </c>
      <c r="B417" s="83" t="s">
        <v>5993</v>
      </c>
      <c r="C417" s="83" t="s">
        <v>5994</v>
      </c>
      <c r="D417" s="83" t="s">
        <v>981</v>
      </c>
      <c r="E417" s="84">
        <v>4.01</v>
      </c>
      <c r="F417" s="83" t="s">
        <v>980</v>
      </c>
      <c r="G417" s="83" t="s">
        <v>630</v>
      </c>
      <c r="H417" s="11">
        <v>4105</v>
      </c>
    </row>
    <row r="418" spans="1:8" s="82" customFormat="1" ht="14.25" customHeight="1" x14ac:dyDescent="0.25">
      <c r="A418" s="83" t="s">
        <v>5984</v>
      </c>
      <c r="B418" s="83" t="s">
        <v>5995</v>
      </c>
      <c r="C418" s="83" t="s">
        <v>5996</v>
      </c>
      <c r="D418" s="83" t="s">
        <v>802</v>
      </c>
      <c r="E418" s="84">
        <v>6.43</v>
      </c>
      <c r="F418" s="83" t="s">
        <v>801</v>
      </c>
      <c r="G418" s="83" t="s">
        <v>630</v>
      </c>
      <c r="H418" s="11">
        <v>4106</v>
      </c>
    </row>
    <row r="419" spans="1:8" s="82" customFormat="1" ht="14.25" customHeight="1" x14ac:dyDescent="0.25">
      <c r="A419" s="83" t="s">
        <v>5984</v>
      </c>
      <c r="B419" s="83" t="s">
        <v>5997</v>
      </c>
      <c r="C419" s="83" t="s">
        <v>5998</v>
      </c>
      <c r="D419" s="83" t="s">
        <v>5999</v>
      </c>
      <c r="E419" s="84">
        <v>9.3699999999999992</v>
      </c>
      <c r="F419" s="83" t="s">
        <v>6000</v>
      </c>
      <c r="G419" s="83" t="s">
        <v>630</v>
      </c>
      <c r="H419" s="11">
        <v>4107</v>
      </c>
    </row>
    <row r="420" spans="1:8" s="82" customFormat="1" ht="14.25" customHeight="1" x14ac:dyDescent="0.25">
      <c r="A420" s="83" t="s">
        <v>5984</v>
      </c>
      <c r="B420" s="83" t="s">
        <v>6001</v>
      </c>
      <c r="C420" s="83" t="s">
        <v>6002</v>
      </c>
      <c r="D420" s="83" t="s">
        <v>826</v>
      </c>
      <c r="E420" s="84">
        <v>16.39</v>
      </c>
      <c r="F420" s="83" t="s">
        <v>825</v>
      </c>
      <c r="G420" s="83" t="s">
        <v>630</v>
      </c>
      <c r="H420" s="11">
        <v>4108</v>
      </c>
    </row>
    <row r="421" spans="1:8" s="82" customFormat="1" ht="14.25" customHeight="1" x14ac:dyDescent="0.25">
      <c r="A421" s="83" t="s">
        <v>5984</v>
      </c>
      <c r="B421" s="83" t="s">
        <v>5643</v>
      </c>
      <c r="C421" s="83" t="s">
        <v>6003</v>
      </c>
      <c r="D421" s="83" t="s">
        <v>836</v>
      </c>
      <c r="E421" s="84">
        <v>8.3800000000000008</v>
      </c>
      <c r="F421" s="83" t="s">
        <v>835</v>
      </c>
      <c r="G421" s="83" t="s">
        <v>630</v>
      </c>
      <c r="H421" s="11">
        <v>4109</v>
      </c>
    </row>
    <row r="422" spans="1:8" s="82" customFormat="1" ht="14.25" customHeight="1" x14ac:dyDescent="0.25">
      <c r="A422" s="83" t="s">
        <v>5984</v>
      </c>
      <c r="B422" s="83" t="s">
        <v>6004</v>
      </c>
      <c r="C422" s="83" t="s">
        <v>6005</v>
      </c>
      <c r="D422" s="83" t="s">
        <v>768</v>
      </c>
      <c r="E422" s="84">
        <v>19.75</v>
      </c>
      <c r="F422" s="83" t="s">
        <v>767</v>
      </c>
      <c r="G422" s="83" t="s">
        <v>630</v>
      </c>
      <c r="H422" s="11">
        <v>4110</v>
      </c>
    </row>
    <row r="423" spans="1:8" s="82" customFormat="1" ht="14.25" customHeight="1" x14ac:dyDescent="0.25">
      <c r="A423" s="83" t="s">
        <v>5984</v>
      </c>
      <c r="B423" s="83" t="s">
        <v>6006</v>
      </c>
      <c r="C423" s="83" t="s">
        <v>6007</v>
      </c>
      <c r="D423" s="83" t="s">
        <v>640</v>
      </c>
      <c r="E423" s="84">
        <v>9.9499999999999993</v>
      </c>
      <c r="F423" s="83" t="s">
        <v>639</v>
      </c>
      <c r="G423" s="83" t="s">
        <v>630</v>
      </c>
      <c r="H423" s="11">
        <v>4111</v>
      </c>
    </row>
    <row r="424" spans="1:8" s="82" customFormat="1" ht="14.25" customHeight="1" x14ac:dyDescent="0.25">
      <c r="A424" s="83" t="s">
        <v>5984</v>
      </c>
      <c r="B424" s="83" t="s">
        <v>6008</v>
      </c>
      <c r="C424" s="83" t="s">
        <v>6009</v>
      </c>
      <c r="D424" s="83" t="s">
        <v>865</v>
      </c>
      <c r="E424" s="84">
        <v>3.36</v>
      </c>
      <c r="F424" s="83" t="s">
        <v>864</v>
      </c>
      <c r="G424" s="83" t="s">
        <v>630</v>
      </c>
      <c r="H424" s="11">
        <v>4112</v>
      </c>
    </row>
    <row r="425" spans="1:8" s="82" customFormat="1" ht="14.25" customHeight="1" x14ac:dyDescent="0.25">
      <c r="A425" s="83" t="s">
        <v>5984</v>
      </c>
      <c r="B425" s="83" t="s">
        <v>6010</v>
      </c>
      <c r="C425" s="83" t="s">
        <v>6011</v>
      </c>
      <c r="D425" s="83" t="s">
        <v>1374</v>
      </c>
      <c r="E425" s="84">
        <v>11.19</v>
      </c>
      <c r="F425" s="83" t="s">
        <v>1373</v>
      </c>
      <c r="G425" s="83" t="s">
        <v>630</v>
      </c>
      <c r="H425" s="11">
        <v>4113</v>
      </c>
    </row>
    <row r="426" spans="1:8" s="82" customFormat="1" ht="14.25" customHeight="1" x14ac:dyDescent="0.25">
      <c r="A426" s="83" t="s">
        <v>5984</v>
      </c>
      <c r="B426" s="83" t="s">
        <v>6012</v>
      </c>
      <c r="C426" s="83" t="s">
        <v>6013</v>
      </c>
      <c r="D426" s="83" t="s">
        <v>696</v>
      </c>
      <c r="E426" s="84">
        <v>8.3800000000000008</v>
      </c>
      <c r="F426" s="83" t="s">
        <v>695</v>
      </c>
      <c r="G426" s="83" t="s">
        <v>630</v>
      </c>
      <c r="H426" s="11">
        <v>4114</v>
      </c>
    </row>
    <row r="427" spans="1:8" s="82" customFormat="1" ht="14.25" customHeight="1" x14ac:dyDescent="0.25">
      <c r="A427" s="83" t="s">
        <v>5984</v>
      </c>
      <c r="B427" s="83" t="s">
        <v>6014</v>
      </c>
      <c r="C427" s="83" t="s">
        <v>6015</v>
      </c>
      <c r="D427" s="83" t="s">
        <v>6016</v>
      </c>
      <c r="E427" s="84">
        <v>5.44</v>
      </c>
      <c r="F427" s="83" t="s">
        <v>6017</v>
      </c>
      <c r="G427" s="83" t="s">
        <v>630</v>
      </c>
      <c r="H427" s="11">
        <v>4115</v>
      </c>
    </row>
    <row r="428" spans="1:8" s="82" customFormat="1" ht="14.25" customHeight="1" x14ac:dyDescent="0.25">
      <c r="A428" s="83" t="s">
        <v>5984</v>
      </c>
      <c r="B428" s="83" t="s">
        <v>6018</v>
      </c>
      <c r="C428" s="83" t="s">
        <v>6019</v>
      </c>
      <c r="D428" s="83" t="s">
        <v>6020</v>
      </c>
      <c r="E428" s="84">
        <v>7.36</v>
      </c>
      <c r="F428" s="83" t="s">
        <v>6021</v>
      </c>
      <c r="G428" s="83" t="s">
        <v>630</v>
      </c>
      <c r="H428" s="11">
        <v>4116</v>
      </c>
    </row>
    <row r="429" spans="1:8" s="82" customFormat="1" ht="14.25" customHeight="1" x14ac:dyDescent="0.25">
      <c r="A429" s="83" t="s">
        <v>5984</v>
      </c>
      <c r="B429" s="83" t="s">
        <v>6022</v>
      </c>
      <c r="C429" s="83" t="s">
        <v>6023</v>
      </c>
      <c r="D429" s="83" t="s">
        <v>1152</v>
      </c>
      <c r="E429" s="84">
        <v>1.79</v>
      </c>
      <c r="F429" s="83" t="s">
        <v>1151</v>
      </c>
      <c r="G429" s="83" t="s">
        <v>630</v>
      </c>
      <c r="H429" s="11">
        <v>4117</v>
      </c>
    </row>
    <row r="430" spans="1:8" s="82" customFormat="1" ht="14.25" customHeight="1" x14ac:dyDescent="0.25">
      <c r="A430" s="83" t="s">
        <v>5984</v>
      </c>
      <c r="B430" s="83" t="s">
        <v>1370</v>
      </c>
      <c r="C430" s="83" t="s">
        <v>6024</v>
      </c>
      <c r="D430" s="83" t="s">
        <v>1335</v>
      </c>
      <c r="E430" s="84">
        <v>4.93</v>
      </c>
      <c r="F430" s="83" t="s">
        <v>1334</v>
      </c>
      <c r="G430" s="83" t="s">
        <v>630</v>
      </c>
      <c r="H430" s="11">
        <v>4118</v>
      </c>
    </row>
    <row r="431" spans="1:8" s="82" customFormat="1" ht="14.25" customHeight="1" x14ac:dyDescent="0.25">
      <c r="A431" s="83" t="s">
        <v>5984</v>
      </c>
      <c r="B431" s="83" t="s">
        <v>6025</v>
      </c>
      <c r="C431" s="83" t="s">
        <v>6026</v>
      </c>
      <c r="D431" s="83" t="s">
        <v>993</v>
      </c>
      <c r="E431" s="84">
        <v>18.28</v>
      </c>
      <c r="F431" s="83" t="s">
        <v>992</v>
      </c>
      <c r="G431" s="83" t="s">
        <v>630</v>
      </c>
      <c r="H431" s="11">
        <v>4119</v>
      </c>
    </row>
    <row r="432" spans="1:8" s="82" customFormat="1" ht="14.25" customHeight="1" x14ac:dyDescent="0.25">
      <c r="A432" s="83"/>
      <c r="B432" s="83"/>
      <c r="C432" s="83"/>
      <c r="D432" s="70" t="s">
        <v>3729</v>
      </c>
      <c r="E432" s="68">
        <f>SUM(E382:E431)</f>
        <v>560.44000000000005</v>
      </c>
      <c r="F432" s="83"/>
      <c r="G432" s="83"/>
      <c r="H432" s="11"/>
    </row>
    <row r="433" spans="1:8" ht="15.75" x14ac:dyDescent="0.25">
      <c r="A433" s="26"/>
      <c r="B433" s="26"/>
      <c r="C433" s="26"/>
      <c r="D433" s="70"/>
      <c r="E433" s="68"/>
      <c r="F433" s="26"/>
      <c r="G433" s="26"/>
      <c r="H433" s="11"/>
    </row>
    <row r="434" spans="1:8" ht="15.75" x14ac:dyDescent="0.25">
      <c r="A434" s="26"/>
      <c r="B434" s="26"/>
      <c r="C434" s="26"/>
      <c r="D434" s="26"/>
      <c r="E434" s="28"/>
      <c r="F434" s="26"/>
      <c r="G434" s="26"/>
      <c r="H434" s="11"/>
    </row>
    <row r="435" spans="1:8" ht="15.75" x14ac:dyDescent="0.25">
      <c r="A435" s="26"/>
      <c r="B435" s="26"/>
      <c r="C435" s="26"/>
      <c r="D435" s="26"/>
      <c r="E435" s="28"/>
      <c r="F435" s="26"/>
      <c r="G435" s="26"/>
      <c r="H435" s="11"/>
    </row>
    <row r="436" spans="1:8" ht="15.75" x14ac:dyDescent="0.25">
      <c r="A436" s="26"/>
      <c r="B436" s="26"/>
      <c r="C436" s="26"/>
      <c r="D436" s="26"/>
      <c r="E436" s="28"/>
      <c r="F436" s="26"/>
      <c r="G436" s="26"/>
      <c r="H436" s="11"/>
    </row>
    <row r="437" spans="1:8" ht="15.75" x14ac:dyDescent="0.25">
      <c r="A437" s="26"/>
      <c r="B437" s="26"/>
      <c r="C437" s="26"/>
      <c r="D437" s="26"/>
      <c r="E437" s="28"/>
      <c r="F437" s="26"/>
      <c r="G437" s="26"/>
      <c r="H437" s="11"/>
    </row>
    <row r="438" spans="1:8" ht="15.75" x14ac:dyDescent="0.25">
      <c r="A438" s="26"/>
      <c r="B438" s="26"/>
      <c r="C438" s="26"/>
      <c r="D438" s="26"/>
      <c r="E438" s="28"/>
      <c r="F438" s="26"/>
      <c r="G438" s="26"/>
      <c r="H438" s="11"/>
    </row>
    <row r="439" spans="1:8" ht="15.75" x14ac:dyDescent="0.25">
      <c r="A439" s="26"/>
      <c r="B439" s="26"/>
      <c r="C439" s="26"/>
      <c r="D439" s="26"/>
      <c r="E439" s="28"/>
      <c r="F439" s="26"/>
      <c r="G439" s="26"/>
      <c r="H439" s="11"/>
    </row>
    <row r="440" spans="1:8" ht="15.75" x14ac:dyDescent="0.25">
      <c r="A440" s="26"/>
      <c r="B440" s="26"/>
      <c r="C440" s="26"/>
      <c r="D440" s="26"/>
      <c r="E440" s="28"/>
      <c r="F440" s="26"/>
      <c r="G440" s="26"/>
      <c r="H440" s="11"/>
    </row>
    <row r="441" spans="1:8" ht="15.75" x14ac:dyDescent="0.25">
      <c r="A441" s="26"/>
      <c r="B441" s="26"/>
      <c r="C441" s="26"/>
      <c r="D441" s="26"/>
      <c r="E441" s="28"/>
      <c r="F441" s="26"/>
      <c r="G441" s="26"/>
      <c r="H441" s="11"/>
    </row>
    <row r="442" spans="1:8" ht="15.75" x14ac:dyDescent="0.25">
      <c r="A442" s="26"/>
      <c r="B442" s="26"/>
      <c r="C442" s="26"/>
      <c r="D442" s="26"/>
      <c r="E442" s="28"/>
      <c r="F442" s="26"/>
      <c r="G442" s="26"/>
      <c r="H442" s="11"/>
    </row>
    <row r="443" spans="1:8" ht="15.75" x14ac:dyDescent="0.25">
      <c r="A443" s="26"/>
      <c r="B443" s="26"/>
      <c r="C443" s="26"/>
      <c r="D443" s="26"/>
      <c r="E443" s="28"/>
      <c r="F443" s="26"/>
      <c r="G443" s="26"/>
      <c r="H443" s="11"/>
    </row>
    <row r="444" spans="1:8" ht="15.75" x14ac:dyDescent="0.25">
      <c r="A444" s="26"/>
      <c r="B444" s="26"/>
      <c r="C444" s="26"/>
      <c r="D444" s="26"/>
      <c r="E444" s="28"/>
      <c r="F444" s="26"/>
      <c r="G444" s="26"/>
      <c r="H444" s="11"/>
    </row>
    <row r="445" spans="1:8" ht="15.75" x14ac:dyDescent="0.25">
      <c r="A445" s="26"/>
      <c r="B445" s="26"/>
      <c r="C445" s="26"/>
      <c r="D445" s="26"/>
      <c r="E445" s="28"/>
      <c r="F445" s="26"/>
      <c r="G445" s="26"/>
      <c r="H445" s="11"/>
    </row>
    <row r="446" spans="1:8" ht="15.75" x14ac:dyDescent="0.25">
      <c r="A446" s="26"/>
      <c r="B446" s="26"/>
      <c r="C446" s="26"/>
      <c r="D446" s="26"/>
      <c r="E446" s="28"/>
      <c r="F446" s="26"/>
      <c r="G446" s="26"/>
      <c r="H446" s="11"/>
    </row>
    <row r="447" spans="1:8" ht="15.75" x14ac:dyDescent="0.25">
      <c r="A447" s="26"/>
      <c r="B447" s="26"/>
      <c r="C447" s="26"/>
      <c r="D447" s="26"/>
      <c r="E447" s="28"/>
      <c r="F447" s="26"/>
      <c r="G447" s="26"/>
      <c r="H447" s="11"/>
    </row>
    <row r="448" spans="1:8" ht="15.75" x14ac:dyDescent="0.25">
      <c r="A448" s="26"/>
      <c r="B448" s="26"/>
      <c r="C448" s="26"/>
      <c r="D448" s="26"/>
      <c r="E448" s="28"/>
      <c r="F448" s="26"/>
      <c r="G448" s="26"/>
      <c r="H448" s="11"/>
    </row>
    <row r="449" spans="1:8" ht="15.75" x14ac:dyDescent="0.25">
      <c r="A449" s="26"/>
      <c r="B449" s="26"/>
      <c r="C449" s="26"/>
      <c r="D449" s="26"/>
      <c r="E449" s="28"/>
      <c r="F449" s="26"/>
      <c r="G449" s="26"/>
      <c r="H449" s="11"/>
    </row>
    <row r="450" spans="1:8" ht="15.75" x14ac:dyDescent="0.25">
      <c r="A450" s="26"/>
      <c r="B450" s="26"/>
      <c r="C450" s="26"/>
      <c r="D450" s="26"/>
      <c r="E450" s="28"/>
      <c r="F450" s="26"/>
      <c r="G450" s="26"/>
      <c r="H450" s="11"/>
    </row>
    <row r="451" spans="1:8" ht="15.75" x14ac:dyDescent="0.25">
      <c r="A451" s="26"/>
      <c r="B451" s="26"/>
      <c r="C451" s="26"/>
      <c r="D451" s="26"/>
      <c r="E451" s="28"/>
      <c r="F451" s="26"/>
      <c r="G451" s="26"/>
      <c r="H451" s="11"/>
    </row>
    <row r="452" spans="1:8" ht="15.75" x14ac:dyDescent="0.25">
      <c r="A452" s="26"/>
      <c r="B452" s="26"/>
      <c r="C452" s="26"/>
      <c r="D452" s="26"/>
      <c r="E452" s="28"/>
      <c r="F452" s="26"/>
      <c r="G452" s="26"/>
      <c r="H452" s="11"/>
    </row>
    <row r="453" spans="1:8" ht="15.75" x14ac:dyDescent="0.25">
      <c r="A453" s="26"/>
      <c r="B453" s="26"/>
      <c r="C453" s="26"/>
      <c r="D453" s="26"/>
      <c r="E453" s="28"/>
      <c r="F453" s="26"/>
      <c r="G453" s="26"/>
      <c r="H453" s="11"/>
    </row>
    <row r="454" spans="1:8" ht="15.75" x14ac:dyDescent="0.25">
      <c r="A454" s="26"/>
      <c r="B454" s="26"/>
      <c r="C454" s="26"/>
      <c r="D454" s="26"/>
      <c r="E454" s="28"/>
      <c r="F454" s="26"/>
      <c r="G454" s="26"/>
      <c r="H454" s="11"/>
    </row>
    <row r="455" spans="1:8" ht="15.75" x14ac:dyDescent="0.25">
      <c r="A455" s="26"/>
      <c r="B455" s="26"/>
      <c r="C455" s="26"/>
      <c r="D455" s="26"/>
      <c r="E455" s="28"/>
      <c r="F455" s="26"/>
      <c r="G455" s="26"/>
      <c r="H455" s="11"/>
    </row>
    <row r="456" spans="1:8" ht="15.75" x14ac:dyDescent="0.25">
      <c r="A456" s="26"/>
      <c r="B456" s="26"/>
      <c r="C456" s="26"/>
      <c r="D456" s="26"/>
      <c r="E456" s="28"/>
      <c r="F456" s="26"/>
      <c r="G456" s="26"/>
      <c r="H456" s="11"/>
    </row>
    <row r="457" spans="1:8" ht="15.75" x14ac:dyDescent="0.25">
      <c r="A457" s="26"/>
      <c r="B457" s="26"/>
      <c r="C457" s="26"/>
      <c r="D457" s="26"/>
      <c r="E457" s="28"/>
      <c r="F457" s="26"/>
      <c r="G457" s="26"/>
      <c r="H457" s="11"/>
    </row>
    <row r="458" spans="1:8" ht="15.75" x14ac:dyDescent="0.25">
      <c r="A458" s="26"/>
      <c r="B458" s="26"/>
      <c r="C458" s="26"/>
      <c r="D458" s="26"/>
      <c r="E458" s="28"/>
      <c r="F458" s="26"/>
      <c r="G458" s="26"/>
      <c r="H458" s="11"/>
    </row>
    <row r="459" spans="1:8" ht="15.75" x14ac:dyDescent="0.25">
      <c r="A459" s="26"/>
      <c r="B459" s="26"/>
      <c r="C459" s="26"/>
      <c r="D459" s="26"/>
      <c r="E459" s="28"/>
      <c r="F459" s="26"/>
      <c r="G459" s="26"/>
      <c r="H459" s="11"/>
    </row>
    <row r="460" spans="1:8" ht="15.75" x14ac:dyDescent="0.25">
      <c r="A460" s="26"/>
      <c r="B460" s="26"/>
      <c r="C460" s="26"/>
      <c r="D460" s="26"/>
      <c r="E460" s="28"/>
      <c r="F460" s="26"/>
      <c r="G460" s="26"/>
      <c r="H460" s="11"/>
    </row>
    <row r="461" spans="1:8" ht="15.75" x14ac:dyDescent="0.25">
      <c r="A461" s="26"/>
      <c r="B461" s="26"/>
      <c r="C461" s="26"/>
      <c r="D461" s="26"/>
      <c r="E461" s="28"/>
      <c r="F461" s="26"/>
      <c r="G461" s="26"/>
      <c r="H461" s="11"/>
    </row>
    <row r="462" spans="1:8" ht="15.75" x14ac:dyDescent="0.25">
      <c r="A462" s="26"/>
      <c r="B462" s="26"/>
      <c r="C462" s="26"/>
      <c r="D462" s="26"/>
      <c r="E462" s="28"/>
      <c r="F462" s="26"/>
      <c r="G462" s="26"/>
      <c r="H462" s="11"/>
    </row>
    <row r="463" spans="1:8" ht="15.75" x14ac:dyDescent="0.25">
      <c r="A463" s="26"/>
      <c r="B463" s="26"/>
      <c r="C463" s="26"/>
      <c r="D463" s="26"/>
      <c r="E463" s="28"/>
      <c r="F463" s="26"/>
      <c r="G463" s="26"/>
      <c r="H463" s="11"/>
    </row>
    <row r="464" spans="1:8" ht="15.75" x14ac:dyDescent="0.25">
      <c r="A464" s="26"/>
      <c r="B464" s="26"/>
      <c r="C464" s="26"/>
      <c r="D464" s="26"/>
      <c r="E464" s="28"/>
      <c r="F464" s="26"/>
      <c r="G464" s="26"/>
      <c r="H464" s="11"/>
    </row>
    <row r="465" spans="1:8" ht="15.75" x14ac:dyDescent="0.25">
      <c r="A465" s="26"/>
      <c r="B465" s="26"/>
      <c r="C465" s="26"/>
      <c r="D465" s="26"/>
      <c r="E465" s="28"/>
      <c r="F465" s="26"/>
      <c r="G465" s="26"/>
      <c r="H465" s="11"/>
    </row>
    <row r="466" spans="1:8" ht="15.75" x14ac:dyDescent="0.25">
      <c r="A466" s="26"/>
      <c r="B466" s="26"/>
      <c r="C466" s="26"/>
      <c r="D466" s="26"/>
      <c r="E466" s="28"/>
      <c r="F466" s="26"/>
      <c r="G466" s="26"/>
      <c r="H466" s="11"/>
    </row>
    <row r="467" spans="1:8" ht="15.75" x14ac:dyDescent="0.25">
      <c r="A467" s="26"/>
      <c r="B467" s="26"/>
      <c r="C467" s="26"/>
      <c r="D467" s="26"/>
      <c r="E467" s="28"/>
      <c r="F467" s="26"/>
      <c r="G467" s="26"/>
      <c r="H467" s="11"/>
    </row>
    <row r="468" spans="1:8" ht="15.75" x14ac:dyDescent="0.25">
      <c r="A468" s="26"/>
      <c r="B468" s="26"/>
      <c r="C468" s="26"/>
      <c r="D468" s="26"/>
      <c r="E468" s="28"/>
      <c r="F468" s="26"/>
      <c r="G468" s="26"/>
      <c r="H468" s="11"/>
    </row>
    <row r="469" spans="1:8" ht="15.75" x14ac:dyDescent="0.25">
      <c r="A469" s="26"/>
      <c r="B469" s="26"/>
      <c r="C469" s="26"/>
      <c r="D469" s="26"/>
      <c r="E469" s="28"/>
      <c r="F469" s="26"/>
      <c r="G469" s="26"/>
      <c r="H469" s="11"/>
    </row>
    <row r="470" spans="1:8" ht="15.75" x14ac:dyDescent="0.25">
      <c r="A470" s="26"/>
      <c r="B470" s="26"/>
      <c r="C470" s="26"/>
      <c r="D470" s="26"/>
      <c r="E470" s="28"/>
      <c r="F470" s="26"/>
      <c r="G470" s="26"/>
      <c r="H470" s="11"/>
    </row>
    <row r="471" spans="1:8" ht="15.75" x14ac:dyDescent="0.25">
      <c r="A471" s="26"/>
      <c r="B471" s="26"/>
      <c r="C471" s="26"/>
      <c r="D471" s="26"/>
      <c r="E471" s="28"/>
      <c r="F471" s="26"/>
      <c r="G471" s="26"/>
      <c r="H471" s="11"/>
    </row>
    <row r="472" spans="1:8" ht="15.75" x14ac:dyDescent="0.25">
      <c r="A472" s="26"/>
      <c r="B472" s="26"/>
      <c r="C472" s="26"/>
      <c r="D472" s="26"/>
      <c r="E472" s="28"/>
      <c r="F472" s="26"/>
      <c r="G472" s="26"/>
      <c r="H472" s="11"/>
    </row>
    <row r="473" spans="1:8" ht="15.75" x14ac:dyDescent="0.25">
      <c r="A473" s="26"/>
      <c r="B473" s="26"/>
      <c r="C473" s="26"/>
      <c r="D473" s="26"/>
      <c r="E473" s="28"/>
      <c r="F473" s="26"/>
      <c r="G473" s="26"/>
      <c r="H473" s="11"/>
    </row>
    <row r="474" spans="1:8" ht="15.75" x14ac:dyDescent="0.25">
      <c r="A474" s="26"/>
      <c r="B474" s="26"/>
      <c r="C474" s="26"/>
      <c r="D474" s="26"/>
      <c r="E474" s="28"/>
      <c r="F474" s="26"/>
      <c r="G474" s="26"/>
      <c r="H474" s="11"/>
    </row>
    <row r="475" spans="1:8" ht="15.75" x14ac:dyDescent="0.25">
      <c r="A475" s="26"/>
      <c r="B475" s="26"/>
      <c r="C475" s="26"/>
      <c r="D475" s="26"/>
      <c r="E475" s="28"/>
      <c r="F475" s="26"/>
      <c r="G475" s="26"/>
      <c r="H475" s="11"/>
    </row>
    <row r="476" spans="1:8" ht="15.75" x14ac:dyDescent="0.25">
      <c r="A476" s="26"/>
      <c r="B476" s="26"/>
      <c r="C476" s="26"/>
      <c r="D476" s="26"/>
      <c r="E476" s="28"/>
      <c r="F476" s="26"/>
      <c r="G476" s="26"/>
      <c r="H476" s="11"/>
    </row>
    <row r="477" spans="1:8" ht="15.75" x14ac:dyDescent="0.25">
      <c r="A477" s="26"/>
      <c r="B477" s="26"/>
      <c r="C477" s="26"/>
      <c r="D477" s="26"/>
      <c r="E477" s="28"/>
      <c r="F477" s="26"/>
      <c r="G477" s="26"/>
      <c r="H477" s="11"/>
    </row>
    <row r="478" spans="1:8" ht="15.75" x14ac:dyDescent="0.25">
      <c r="A478" s="26"/>
      <c r="B478" s="26"/>
      <c r="C478" s="26"/>
      <c r="D478" s="26"/>
      <c r="E478" s="28"/>
      <c r="F478" s="26"/>
      <c r="G478" s="26"/>
      <c r="H478" s="11"/>
    </row>
    <row r="479" spans="1:8" ht="15.75" x14ac:dyDescent="0.25">
      <c r="A479" s="26"/>
      <c r="B479" s="26"/>
      <c r="C479" s="26"/>
      <c r="D479" s="26"/>
      <c r="E479" s="28"/>
      <c r="F479" s="26"/>
      <c r="G479" s="26"/>
      <c r="H479" s="11"/>
    </row>
    <row r="480" spans="1:8" ht="15.75" x14ac:dyDescent="0.25">
      <c r="A480" s="26"/>
      <c r="B480" s="26"/>
      <c r="C480" s="26"/>
      <c r="D480" s="26"/>
      <c r="E480" s="28"/>
      <c r="F480" s="26"/>
      <c r="G480" s="26"/>
      <c r="H480" s="11"/>
    </row>
    <row r="481" spans="1:8" ht="15.75" x14ac:dyDescent="0.25">
      <c r="A481" s="26"/>
      <c r="B481" s="26"/>
      <c r="C481" s="26"/>
      <c r="D481" s="26"/>
      <c r="E481" s="28"/>
      <c r="F481" s="26"/>
      <c r="G481" s="26"/>
      <c r="H481" s="11"/>
    </row>
    <row r="482" spans="1:8" ht="15.75" x14ac:dyDescent="0.25">
      <c r="A482" s="26"/>
      <c r="B482" s="26"/>
      <c r="C482" s="26"/>
      <c r="D482" s="26"/>
      <c r="E482" s="28"/>
      <c r="F482" s="26"/>
      <c r="G482" s="26"/>
      <c r="H482" s="11"/>
    </row>
    <row r="483" spans="1:8" ht="15.75" x14ac:dyDescent="0.25">
      <c r="A483" s="26"/>
      <c r="B483" s="26"/>
      <c r="C483" s="26"/>
      <c r="D483" s="26"/>
      <c r="E483" s="28"/>
      <c r="F483" s="26"/>
      <c r="G483" s="26"/>
      <c r="H483" s="4"/>
    </row>
    <row r="484" spans="1:8" ht="15.75" x14ac:dyDescent="0.25">
      <c r="A484" s="26"/>
      <c r="B484" s="26"/>
      <c r="C484" s="26"/>
      <c r="D484" s="26"/>
      <c r="E484" s="28"/>
      <c r="F484" s="26"/>
      <c r="G484" s="26"/>
      <c r="H484" s="11"/>
    </row>
    <row r="485" spans="1:8" ht="15.75" x14ac:dyDescent="0.25">
      <c r="A485" s="26"/>
      <c r="B485" s="26"/>
      <c r="C485" s="26"/>
      <c r="D485" s="26"/>
      <c r="E485" s="28"/>
      <c r="F485" s="26"/>
      <c r="G485" s="26"/>
      <c r="H485" s="11"/>
    </row>
    <row r="486" spans="1:8" ht="15.75" x14ac:dyDescent="0.25">
      <c r="A486" s="26"/>
      <c r="B486" s="26"/>
      <c r="C486" s="26"/>
      <c r="D486" s="26"/>
      <c r="E486" s="28"/>
      <c r="F486" s="26"/>
      <c r="G486" s="26"/>
      <c r="H486" s="11"/>
    </row>
    <row r="487" spans="1:8" ht="15.75" x14ac:dyDescent="0.25">
      <c r="A487" s="26"/>
      <c r="B487" s="26"/>
      <c r="C487" s="26"/>
      <c r="D487" s="26"/>
      <c r="E487" s="28"/>
      <c r="F487" s="26"/>
      <c r="G487" s="26"/>
      <c r="H487" s="11"/>
    </row>
    <row r="488" spans="1:8" ht="15.75" x14ac:dyDescent="0.25">
      <c r="A488" s="26"/>
      <c r="B488" s="26"/>
      <c r="C488" s="26"/>
      <c r="D488" s="26"/>
      <c r="E488" s="28"/>
      <c r="F488" s="26"/>
      <c r="G488" s="26"/>
      <c r="H488" s="11"/>
    </row>
    <row r="489" spans="1:8" ht="15.75" x14ac:dyDescent="0.25">
      <c r="A489" s="26"/>
      <c r="B489" s="26"/>
      <c r="C489" s="26"/>
      <c r="D489" s="26"/>
      <c r="E489" s="28"/>
      <c r="F489" s="26"/>
      <c r="G489" s="26"/>
      <c r="H489" s="11"/>
    </row>
    <row r="490" spans="1:8" ht="15.75" x14ac:dyDescent="0.25">
      <c r="A490" s="26"/>
      <c r="B490" s="26"/>
      <c r="C490" s="26"/>
      <c r="D490" s="26"/>
      <c r="E490" s="28"/>
      <c r="F490" s="26"/>
      <c r="G490" s="26"/>
      <c r="H490" s="11"/>
    </row>
    <row r="491" spans="1:8" ht="15.75" x14ac:dyDescent="0.25">
      <c r="A491" s="26"/>
      <c r="B491" s="26"/>
      <c r="C491" s="26"/>
      <c r="D491" s="26"/>
      <c r="E491" s="28"/>
      <c r="F491" s="26"/>
      <c r="G491" s="26"/>
      <c r="H491" s="11"/>
    </row>
    <row r="492" spans="1:8" ht="15.75" x14ac:dyDescent="0.25">
      <c r="A492" s="26"/>
      <c r="B492" s="26"/>
      <c r="C492" s="26"/>
      <c r="D492" s="26"/>
      <c r="E492" s="28"/>
      <c r="F492" s="26"/>
      <c r="G492" s="26"/>
      <c r="H492" s="11"/>
    </row>
    <row r="493" spans="1:8" ht="15.75" x14ac:dyDescent="0.25">
      <c r="A493" s="26"/>
      <c r="B493" s="26"/>
      <c r="C493" s="26"/>
      <c r="D493" s="26"/>
      <c r="E493" s="28"/>
      <c r="F493" s="26"/>
      <c r="G493" s="26"/>
      <c r="H493" s="11"/>
    </row>
    <row r="494" spans="1:8" ht="15.75" x14ac:dyDescent="0.25">
      <c r="A494" s="26"/>
      <c r="B494" s="26"/>
      <c r="C494" s="26"/>
      <c r="D494" s="26"/>
      <c r="E494" s="28"/>
      <c r="F494" s="26"/>
      <c r="G494" s="26"/>
      <c r="H494" s="11"/>
    </row>
    <row r="495" spans="1:8" ht="15.75" x14ac:dyDescent="0.25">
      <c r="A495" s="26"/>
      <c r="B495" s="26"/>
      <c r="C495" s="26"/>
      <c r="D495" s="26"/>
      <c r="E495" s="28"/>
      <c r="F495" s="26"/>
      <c r="G495" s="26"/>
      <c r="H495" s="11"/>
    </row>
    <row r="496" spans="1:8" ht="15.75" x14ac:dyDescent="0.25">
      <c r="A496" s="26"/>
      <c r="B496" s="26"/>
      <c r="C496" s="26"/>
      <c r="D496" s="26"/>
      <c r="E496" s="28"/>
      <c r="F496" s="26"/>
      <c r="G496" s="26"/>
      <c r="H496" s="11"/>
    </row>
    <row r="497" spans="1:8" ht="15.75" x14ac:dyDescent="0.25">
      <c r="A497" s="26"/>
      <c r="B497" s="26"/>
      <c r="C497" s="26"/>
      <c r="D497" s="26"/>
      <c r="E497" s="28"/>
      <c r="F497" s="26"/>
      <c r="G497" s="26"/>
      <c r="H497" s="11"/>
    </row>
    <row r="498" spans="1:8" ht="15.75" x14ac:dyDescent="0.25">
      <c r="A498" s="26"/>
      <c r="B498" s="26"/>
      <c r="C498" s="26"/>
      <c r="D498" s="26"/>
      <c r="E498" s="28"/>
      <c r="F498" s="26"/>
      <c r="G498" s="26"/>
      <c r="H498" s="11"/>
    </row>
    <row r="499" spans="1:8" ht="15.75" x14ac:dyDescent="0.25">
      <c r="A499" s="26"/>
      <c r="B499" s="26"/>
      <c r="C499" s="26"/>
      <c r="D499" s="26"/>
      <c r="E499" s="28"/>
      <c r="F499" s="26"/>
      <c r="G499" s="26"/>
      <c r="H499" s="11"/>
    </row>
    <row r="500" spans="1:8" ht="15.75" x14ac:dyDescent="0.25">
      <c r="A500" s="26"/>
      <c r="B500" s="26"/>
      <c r="C500" s="26"/>
      <c r="D500" s="26"/>
      <c r="E500" s="28"/>
      <c r="F500" s="26"/>
      <c r="G500" s="26"/>
      <c r="H500" s="11"/>
    </row>
    <row r="501" spans="1:8" ht="15.75" x14ac:dyDescent="0.25">
      <c r="A501" s="26"/>
      <c r="B501" s="26"/>
      <c r="C501" s="26"/>
      <c r="D501" s="26"/>
      <c r="E501" s="28"/>
      <c r="F501" s="26"/>
      <c r="G501" s="26"/>
      <c r="H501" s="11"/>
    </row>
    <row r="502" spans="1:8" ht="15.75" x14ac:dyDescent="0.25">
      <c r="A502" s="26"/>
      <c r="B502" s="26"/>
      <c r="C502" s="26"/>
      <c r="D502" s="26"/>
      <c r="E502" s="28"/>
      <c r="F502" s="26"/>
      <c r="G502" s="26"/>
      <c r="H502" s="11"/>
    </row>
    <row r="503" spans="1:8" ht="15.75" x14ac:dyDescent="0.25">
      <c r="A503" s="26"/>
      <c r="B503" s="26"/>
      <c r="C503" s="26"/>
      <c r="D503" s="26"/>
      <c r="E503" s="28"/>
      <c r="F503" s="26"/>
      <c r="G503" s="26"/>
      <c r="H503" s="11"/>
    </row>
    <row r="504" spans="1:8" ht="15.75" x14ac:dyDescent="0.25">
      <c r="A504" s="26"/>
      <c r="B504" s="26"/>
      <c r="C504" s="26"/>
      <c r="D504" s="26"/>
      <c r="E504" s="28"/>
      <c r="F504" s="26"/>
      <c r="G504" s="26"/>
      <c r="H504" s="11"/>
    </row>
    <row r="505" spans="1:8" ht="15.75" x14ac:dyDescent="0.25">
      <c r="A505" s="26"/>
      <c r="B505" s="26"/>
      <c r="C505" s="26"/>
      <c r="D505" s="26"/>
      <c r="E505" s="28"/>
      <c r="F505" s="26"/>
      <c r="G505" s="26"/>
      <c r="H505" s="11"/>
    </row>
    <row r="506" spans="1:8" ht="15.75" x14ac:dyDescent="0.25">
      <c r="A506" s="26"/>
      <c r="B506" s="26"/>
      <c r="C506" s="26"/>
      <c r="D506" s="26"/>
      <c r="E506" s="28"/>
      <c r="F506" s="26"/>
      <c r="G506" s="26"/>
      <c r="H506" s="11"/>
    </row>
    <row r="507" spans="1:8" ht="15.75" x14ac:dyDescent="0.25">
      <c r="A507" s="26"/>
      <c r="B507" s="26"/>
      <c r="C507" s="26"/>
      <c r="D507" s="26"/>
      <c r="E507" s="28"/>
      <c r="F507" s="26"/>
      <c r="G507" s="26"/>
      <c r="H507" s="11"/>
    </row>
    <row r="508" spans="1:8" ht="15.75" x14ac:dyDescent="0.25">
      <c r="A508" s="26"/>
      <c r="B508" s="26"/>
      <c r="C508" s="26"/>
      <c r="D508" s="26"/>
      <c r="E508" s="28"/>
      <c r="F508" s="26"/>
      <c r="G508" s="26"/>
      <c r="H508" s="11"/>
    </row>
    <row r="509" spans="1:8" ht="15.75" x14ac:dyDescent="0.25">
      <c r="A509" s="26"/>
      <c r="B509" s="26"/>
      <c r="C509" s="26"/>
      <c r="D509" s="26"/>
      <c r="E509" s="28"/>
      <c r="F509" s="26"/>
      <c r="G509" s="26"/>
      <c r="H509" s="11"/>
    </row>
    <row r="510" spans="1:8" ht="15.75" x14ac:dyDescent="0.25">
      <c r="A510" s="26"/>
      <c r="B510" s="26"/>
      <c r="C510" s="26"/>
      <c r="D510" s="26"/>
      <c r="E510" s="28"/>
      <c r="F510" s="26"/>
      <c r="G510" s="26"/>
      <c r="H510" s="11"/>
    </row>
    <row r="511" spans="1:8" ht="15.75" x14ac:dyDescent="0.25">
      <c r="A511" s="26"/>
      <c r="B511" s="26"/>
      <c r="C511" s="26"/>
      <c r="D511" s="26"/>
      <c r="E511" s="28"/>
      <c r="F511" s="26"/>
      <c r="G511" s="26"/>
      <c r="H511" s="11"/>
    </row>
    <row r="512" spans="1:8" ht="15.75" x14ac:dyDescent="0.25">
      <c r="A512" s="26"/>
      <c r="B512" s="26"/>
      <c r="C512" s="26"/>
      <c r="D512" s="26"/>
      <c r="E512" s="28"/>
      <c r="F512" s="26"/>
      <c r="G512" s="26"/>
      <c r="H512" s="11"/>
    </row>
    <row r="513" spans="1:8" ht="15.75" x14ac:dyDescent="0.25">
      <c r="A513" s="26"/>
      <c r="B513" s="26"/>
      <c r="C513" s="26"/>
      <c r="D513" s="26"/>
      <c r="E513" s="28"/>
      <c r="F513" s="26"/>
      <c r="G513" s="26"/>
      <c r="H513" s="11"/>
    </row>
    <row r="514" spans="1:8" ht="15.75" x14ac:dyDescent="0.25">
      <c r="A514" s="26"/>
      <c r="B514" s="26"/>
      <c r="C514" s="26"/>
      <c r="D514" s="26"/>
      <c r="E514" s="28"/>
      <c r="F514" s="26"/>
      <c r="G514" s="26"/>
      <c r="H514" s="11"/>
    </row>
    <row r="515" spans="1:8" ht="15.75" x14ac:dyDescent="0.25">
      <c r="A515" s="26"/>
      <c r="B515" s="26"/>
      <c r="C515" s="26"/>
      <c r="D515" s="26"/>
      <c r="E515" s="28"/>
      <c r="F515" s="26"/>
      <c r="G515" s="26"/>
      <c r="H515" s="11"/>
    </row>
    <row r="516" spans="1:8" ht="15.75" x14ac:dyDescent="0.25">
      <c r="A516" s="26"/>
      <c r="B516" s="26"/>
      <c r="C516" s="26"/>
      <c r="D516" s="26"/>
      <c r="E516" s="28"/>
      <c r="F516" s="26"/>
      <c r="G516" s="26"/>
      <c r="H516" s="11"/>
    </row>
    <row r="517" spans="1:8" ht="15.75" x14ac:dyDescent="0.25">
      <c r="A517" s="26"/>
      <c r="B517" s="26"/>
      <c r="C517" s="26"/>
      <c r="D517" s="26"/>
      <c r="E517" s="28"/>
      <c r="F517" s="26"/>
      <c r="G517" s="26"/>
      <c r="H517" s="11"/>
    </row>
    <row r="518" spans="1:8" ht="15.75" x14ac:dyDescent="0.25">
      <c r="A518" s="26"/>
      <c r="B518" s="26"/>
      <c r="C518" s="26"/>
      <c r="D518" s="26"/>
      <c r="E518" s="28"/>
      <c r="F518" s="26"/>
      <c r="G518" s="26"/>
      <c r="H518" s="11"/>
    </row>
    <row r="519" spans="1:8" ht="15.75" x14ac:dyDescent="0.25">
      <c r="A519" s="26"/>
      <c r="B519" s="26"/>
      <c r="C519" s="26"/>
      <c r="D519" s="26"/>
      <c r="E519" s="28"/>
      <c r="F519" s="26"/>
      <c r="G519" s="26"/>
      <c r="H519" s="11"/>
    </row>
    <row r="520" spans="1:8" ht="15.75" x14ac:dyDescent="0.25">
      <c r="A520" s="26"/>
      <c r="B520" s="26"/>
      <c r="C520" s="26"/>
      <c r="D520" s="26"/>
      <c r="E520" s="28"/>
      <c r="F520" s="26"/>
      <c r="G520" s="26"/>
      <c r="H520" s="11"/>
    </row>
    <row r="521" spans="1:8" ht="15.75" x14ac:dyDescent="0.25">
      <c r="A521" s="26"/>
      <c r="B521" s="26"/>
      <c r="C521" s="26"/>
      <c r="D521" s="26"/>
      <c r="E521" s="28"/>
      <c r="F521" s="26"/>
      <c r="G521" s="26"/>
      <c r="H521" s="11"/>
    </row>
    <row r="522" spans="1:8" ht="15.75" x14ac:dyDescent="0.25">
      <c r="A522" s="26"/>
      <c r="B522" s="26"/>
      <c r="C522" s="26"/>
      <c r="D522" s="26"/>
      <c r="E522" s="28"/>
      <c r="F522" s="26"/>
      <c r="G522" s="26"/>
      <c r="H522" s="11"/>
    </row>
    <row r="523" spans="1:8" ht="15.75" x14ac:dyDescent="0.25">
      <c r="A523" s="26"/>
      <c r="B523" s="26"/>
      <c r="C523" s="26"/>
      <c r="D523" s="26"/>
      <c r="E523" s="28"/>
      <c r="F523" s="26"/>
      <c r="G523" s="26"/>
      <c r="H523" s="11"/>
    </row>
    <row r="524" spans="1:8" ht="15.75" x14ac:dyDescent="0.25">
      <c r="A524" s="26"/>
      <c r="B524" s="26"/>
      <c r="C524" s="26"/>
      <c r="D524" s="26"/>
      <c r="E524" s="28"/>
      <c r="F524" s="26"/>
      <c r="G524" s="26"/>
      <c r="H524" s="11"/>
    </row>
    <row r="525" spans="1:8" ht="15.75" x14ac:dyDescent="0.25">
      <c r="A525" s="26"/>
      <c r="B525" s="26"/>
      <c r="C525" s="26"/>
      <c r="D525" s="26"/>
      <c r="E525" s="28"/>
      <c r="F525" s="26"/>
      <c r="G525" s="26"/>
      <c r="H525" s="11"/>
    </row>
    <row r="526" spans="1:8" ht="15.75" x14ac:dyDescent="0.25">
      <c r="A526" s="26"/>
      <c r="B526" s="26"/>
      <c r="C526" s="26"/>
      <c r="D526" s="26"/>
      <c r="E526" s="28"/>
      <c r="F526" s="26"/>
      <c r="G526" s="26"/>
      <c r="H526" s="11"/>
    </row>
    <row r="527" spans="1:8" ht="15.75" x14ac:dyDescent="0.25">
      <c r="A527" s="26"/>
      <c r="B527" s="26"/>
      <c r="C527" s="26"/>
      <c r="D527" s="26"/>
      <c r="E527" s="28"/>
      <c r="F527" s="26"/>
      <c r="G527" s="26"/>
      <c r="H527" s="11"/>
    </row>
    <row r="528" spans="1:8" ht="15.75" x14ac:dyDescent="0.25">
      <c r="A528" s="26"/>
      <c r="B528" s="26"/>
      <c r="C528" s="26"/>
      <c r="D528" s="26"/>
      <c r="E528" s="28"/>
      <c r="F528" s="26"/>
      <c r="G528" s="26"/>
      <c r="H528" s="11"/>
    </row>
    <row r="529" spans="1:8" ht="15.75" x14ac:dyDescent="0.25">
      <c r="A529" s="26"/>
      <c r="B529" s="26"/>
      <c r="C529" s="26"/>
      <c r="D529" s="26"/>
      <c r="E529" s="28"/>
      <c r="F529" s="26"/>
      <c r="G529" s="26"/>
      <c r="H529" s="11"/>
    </row>
    <row r="530" spans="1:8" ht="15.75" x14ac:dyDescent="0.25">
      <c r="A530" s="26"/>
      <c r="B530" s="26"/>
      <c r="C530" s="26"/>
      <c r="D530" s="26"/>
      <c r="E530" s="28"/>
      <c r="F530" s="26"/>
      <c r="G530" s="26"/>
      <c r="H530" s="11"/>
    </row>
    <row r="531" spans="1:8" ht="15.75" x14ac:dyDescent="0.25">
      <c r="A531" s="26"/>
      <c r="B531" s="26"/>
      <c r="C531" s="26"/>
      <c r="D531" s="26"/>
      <c r="E531" s="28"/>
      <c r="F531" s="26"/>
      <c r="G531" s="26"/>
      <c r="H531" s="11"/>
    </row>
    <row r="532" spans="1:8" ht="15.75" x14ac:dyDescent="0.25">
      <c r="A532" s="26"/>
      <c r="B532" s="26"/>
      <c r="C532" s="26"/>
      <c r="D532" s="26"/>
      <c r="E532" s="28"/>
      <c r="F532" s="26"/>
      <c r="G532" s="26"/>
      <c r="H532" s="11"/>
    </row>
    <row r="533" spans="1:8" ht="15.75" x14ac:dyDescent="0.25">
      <c r="A533" s="26"/>
      <c r="B533" s="26"/>
      <c r="C533" s="26"/>
      <c r="D533" s="26"/>
      <c r="E533" s="28"/>
      <c r="F533" s="26"/>
      <c r="G533" s="26"/>
      <c r="H533" s="11"/>
    </row>
    <row r="534" spans="1:8" ht="15.75" x14ac:dyDescent="0.25">
      <c r="A534" s="26"/>
      <c r="B534" s="26"/>
      <c r="C534" s="26"/>
      <c r="D534" s="26"/>
      <c r="E534" s="28"/>
      <c r="F534" s="26"/>
      <c r="G534" s="26"/>
      <c r="H534" s="11"/>
    </row>
    <row r="535" spans="1:8" ht="15.75" x14ac:dyDescent="0.25">
      <c r="A535" s="26"/>
      <c r="B535" s="26"/>
      <c r="C535" s="26"/>
      <c r="D535" s="26"/>
      <c r="E535" s="28"/>
      <c r="F535" s="26"/>
      <c r="G535" s="26"/>
      <c r="H535" s="11"/>
    </row>
    <row r="536" spans="1:8" ht="15.75" x14ac:dyDescent="0.25">
      <c r="A536" s="26"/>
      <c r="B536" s="26"/>
      <c r="C536" s="26"/>
      <c r="D536" s="26"/>
      <c r="E536" s="28"/>
      <c r="F536" s="26"/>
      <c r="G536" s="26"/>
      <c r="H536" s="11"/>
    </row>
    <row r="537" spans="1:8" ht="15.75" x14ac:dyDescent="0.25">
      <c r="A537" s="26"/>
      <c r="B537" s="26"/>
      <c r="C537" s="26"/>
      <c r="D537" s="26"/>
      <c r="E537" s="28"/>
      <c r="F537" s="26"/>
      <c r="G537" s="26"/>
      <c r="H537" s="11"/>
    </row>
    <row r="538" spans="1:8" ht="15.75" x14ac:dyDescent="0.25">
      <c r="A538" s="26"/>
      <c r="B538" s="26"/>
      <c r="C538" s="26"/>
      <c r="D538" s="26"/>
      <c r="E538" s="28"/>
      <c r="F538" s="26"/>
      <c r="G538" s="26"/>
      <c r="H538" s="11"/>
    </row>
    <row r="539" spans="1:8" ht="15.75" x14ac:dyDescent="0.25">
      <c r="A539" s="26"/>
      <c r="B539" s="26"/>
      <c r="C539" s="26"/>
      <c r="D539" s="26"/>
      <c r="E539" s="28"/>
      <c r="F539" s="26"/>
      <c r="G539" s="26"/>
      <c r="H539" s="11"/>
    </row>
    <row r="540" spans="1:8" ht="15.75" x14ac:dyDescent="0.25">
      <c r="A540" s="26"/>
      <c r="B540" s="26"/>
      <c r="C540" s="26"/>
      <c r="D540" s="26"/>
      <c r="E540" s="28"/>
      <c r="F540" s="26"/>
      <c r="G540" s="26"/>
      <c r="H540" s="11"/>
    </row>
    <row r="541" spans="1:8" ht="15.75" x14ac:dyDescent="0.25">
      <c r="A541" s="26"/>
      <c r="B541" s="26"/>
      <c r="C541" s="26"/>
      <c r="D541" s="26"/>
      <c r="E541" s="28"/>
      <c r="F541" s="26"/>
      <c r="G541" s="26"/>
      <c r="H541" s="11"/>
    </row>
    <row r="542" spans="1:8" ht="15.75" x14ac:dyDescent="0.25">
      <c r="A542" s="26"/>
      <c r="B542" s="26"/>
      <c r="C542" s="26"/>
      <c r="D542" s="26"/>
      <c r="E542" s="28"/>
      <c r="F542" s="26"/>
      <c r="G542" s="26"/>
      <c r="H542" s="11"/>
    </row>
    <row r="543" spans="1:8" ht="15.75" x14ac:dyDescent="0.25">
      <c r="A543" s="26"/>
      <c r="B543" s="26"/>
      <c r="C543" s="26"/>
      <c r="D543" s="26"/>
      <c r="E543" s="28"/>
      <c r="F543" s="26"/>
      <c r="G543" s="29"/>
      <c r="H543" s="11"/>
    </row>
    <row r="544" spans="1:8" ht="15.75" x14ac:dyDescent="0.25">
      <c r="A544" s="26"/>
      <c r="B544" s="26"/>
      <c r="C544" s="26"/>
      <c r="D544" s="26"/>
      <c r="E544" s="28"/>
      <c r="F544" s="26"/>
      <c r="G544" s="29"/>
      <c r="H544" s="11"/>
    </row>
    <row r="545" spans="1:8" ht="15.75" x14ac:dyDescent="0.25">
      <c r="A545" s="26"/>
      <c r="B545" s="26"/>
      <c r="C545" s="26"/>
      <c r="D545" s="26"/>
      <c r="E545" s="28"/>
      <c r="F545" s="26"/>
      <c r="G545" s="29"/>
      <c r="H545" s="11"/>
    </row>
    <row r="546" spans="1:8" ht="15.75" x14ac:dyDescent="0.25">
      <c r="A546" s="26"/>
      <c r="B546" s="26"/>
      <c r="C546" s="26"/>
      <c r="D546" s="26"/>
      <c r="E546" s="28"/>
      <c r="F546" s="26"/>
      <c r="G546" s="29"/>
      <c r="H546" s="11"/>
    </row>
    <row r="547" spans="1:8" ht="15.75" x14ac:dyDescent="0.25">
      <c r="A547" s="26"/>
      <c r="B547" s="26"/>
      <c r="C547" s="26"/>
      <c r="D547" s="26"/>
      <c r="E547" s="28"/>
      <c r="F547" s="26"/>
      <c r="G547" s="29"/>
      <c r="H547" s="11"/>
    </row>
    <row r="548" spans="1:8" ht="15.75" x14ac:dyDescent="0.25">
      <c r="A548" s="26"/>
      <c r="B548" s="26"/>
      <c r="C548" s="26"/>
      <c r="D548" s="26"/>
      <c r="E548" s="28"/>
      <c r="F548" s="26"/>
      <c r="G548" s="29"/>
      <c r="H548" s="11"/>
    </row>
    <row r="549" spans="1:8" ht="15.75" x14ac:dyDescent="0.25">
      <c r="A549" s="26"/>
      <c r="B549" s="26"/>
      <c r="C549" s="26"/>
      <c r="D549" s="26"/>
      <c r="E549" s="28"/>
      <c r="F549" s="26"/>
      <c r="G549" s="29"/>
      <c r="H549" s="11"/>
    </row>
    <row r="550" spans="1:8" ht="15.75" x14ac:dyDescent="0.25">
      <c r="A550" s="26"/>
      <c r="B550" s="26"/>
      <c r="C550" s="26"/>
      <c r="D550" s="26"/>
      <c r="E550" s="28"/>
      <c r="F550" s="26"/>
      <c r="G550" s="29"/>
      <c r="H550" s="11"/>
    </row>
    <row r="551" spans="1:8" ht="15.75" x14ac:dyDescent="0.25">
      <c r="A551" s="26"/>
      <c r="B551" s="26"/>
      <c r="C551" s="26"/>
      <c r="D551" s="26"/>
      <c r="E551" s="28"/>
      <c r="F551" s="26"/>
      <c r="G551" s="29"/>
      <c r="H551" s="11"/>
    </row>
    <row r="552" spans="1:8" ht="15.75" x14ac:dyDescent="0.25">
      <c r="A552" s="26"/>
      <c r="B552" s="26"/>
      <c r="C552" s="26"/>
      <c r="D552" s="26"/>
      <c r="E552" s="28"/>
      <c r="F552" s="26"/>
      <c r="G552" s="29"/>
      <c r="H552" s="11"/>
    </row>
    <row r="553" spans="1:8" ht="15.75" x14ac:dyDescent="0.25">
      <c r="A553" s="26"/>
      <c r="B553" s="26"/>
      <c r="C553" s="26"/>
      <c r="D553" s="26"/>
      <c r="E553" s="28"/>
      <c r="F553" s="26"/>
      <c r="G553" s="29"/>
      <c r="H553" s="11"/>
    </row>
    <row r="554" spans="1:8" ht="15.75" x14ac:dyDescent="0.25">
      <c r="A554" s="26"/>
      <c r="B554" s="26"/>
      <c r="C554" s="26"/>
      <c r="D554" s="26"/>
      <c r="E554" s="28"/>
      <c r="F554" s="26"/>
      <c r="G554" s="29"/>
      <c r="H554" s="11"/>
    </row>
    <row r="555" spans="1:8" ht="15.75" x14ac:dyDescent="0.25">
      <c r="A555" s="26"/>
      <c r="B555" s="26"/>
      <c r="C555" s="26"/>
      <c r="D555" s="26"/>
      <c r="E555" s="28"/>
      <c r="F555" s="26"/>
      <c r="G555" s="29"/>
      <c r="H555" s="11"/>
    </row>
    <row r="556" spans="1:8" ht="15.75" x14ac:dyDescent="0.25">
      <c r="A556" s="26"/>
      <c r="B556" s="26"/>
      <c r="C556" s="26"/>
      <c r="D556" s="26"/>
      <c r="E556" s="28"/>
      <c r="F556" s="26"/>
      <c r="G556" s="29"/>
      <c r="H556" s="11"/>
    </row>
    <row r="557" spans="1:8" ht="15.75" x14ac:dyDescent="0.25">
      <c r="A557" s="26"/>
      <c r="B557" s="26"/>
      <c r="C557" s="26"/>
      <c r="D557" s="26"/>
      <c r="E557" s="28"/>
      <c r="F557" s="26"/>
      <c r="G557" s="29"/>
      <c r="H557" s="11"/>
    </row>
    <row r="558" spans="1:8" ht="15.75" x14ac:dyDescent="0.25">
      <c r="A558" s="26"/>
      <c r="B558" s="26"/>
      <c r="C558" s="26"/>
      <c r="D558" s="26"/>
      <c r="E558" s="28"/>
      <c r="F558" s="26"/>
      <c r="G558" s="29"/>
      <c r="H558" s="11"/>
    </row>
    <row r="559" spans="1:8" ht="15.75" x14ac:dyDescent="0.25">
      <c r="A559" s="26"/>
      <c r="B559" s="26"/>
      <c r="C559" s="26"/>
      <c r="D559" s="26"/>
      <c r="E559" s="28"/>
      <c r="F559" s="26"/>
      <c r="G559" s="29"/>
      <c r="H559" s="11"/>
    </row>
    <row r="560" spans="1:8" ht="15.75" x14ac:dyDescent="0.25">
      <c r="A560" s="26"/>
      <c r="B560" s="26"/>
      <c r="C560" s="26"/>
      <c r="D560" s="26"/>
      <c r="E560" s="28"/>
      <c r="F560" s="26"/>
      <c r="G560" s="29"/>
      <c r="H560" s="11"/>
    </row>
    <row r="561" spans="1:8" ht="15.75" x14ac:dyDescent="0.25">
      <c r="A561" s="26"/>
      <c r="B561" s="26"/>
      <c r="C561" s="26"/>
      <c r="D561" s="26"/>
      <c r="E561" s="28"/>
      <c r="F561" s="26"/>
      <c r="G561" s="29"/>
      <c r="H561" s="11"/>
    </row>
    <row r="562" spans="1:8" ht="15.75" x14ac:dyDescent="0.25">
      <c r="A562" s="26"/>
      <c r="B562" s="26"/>
      <c r="C562" s="26"/>
      <c r="D562" s="26"/>
      <c r="E562" s="28"/>
      <c r="F562" s="26"/>
      <c r="G562" s="29"/>
      <c r="H562" s="11"/>
    </row>
    <row r="563" spans="1:8" ht="15.75" x14ac:dyDescent="0.25">
      <c r="A563" s="26"/>
      <c r="B563" s="26"/>
      <c r="C563" s="26"/>
      <c r="D563" s="26"/>
      <c r="E563" s="28"/>
      <c r="F563" s="26"/>
      <c r="G563" s="29"/>
      <c r="H563" s="11"/>
    </row>
    <row r="564" spans="1:8" ht="15.75" x14ac:dyDescent="0.25">
      <c r="A564" s="26"/>
      <c r="B564" s="26"/>
      <c r="C564" s="26"/>
      <c r="D564" s="26"/>
      <c r="E564" s="28"/>
      <c r="F564" s="26"/>
      <c r="G564" s="29"/>
      <c r="H564" s="11"/>
    </row>
    <row r="565" spans="1:8" ht="15.75" x14ac:dyDescent="0.25">
      <c r="A565" s="26"/>
      <c r="B565" s="26"/>
      <c r="C565" s="26"/>
      <c r="D565" s="26"/>
      <c r="E565" s="28"/>
      <c r="F565" s="26"/>
      <c r="G565" s="29"/>
      <c r="H565" s="11"/>
    </row>
    <row r="566" spans="1:8" ht="15.75" x14ac:dyDescent="0.25">
      <c r="A566" s="26"/>
      <c r="B566" s="26"/>
      <c r="C566" s="26"/>
      <c r="D566" s="26"/>
      <c r="E566" s="28"/>
      <c r="F566" s="26"/>
      <c r="G566" s="29"/>
      <c r="H566" s="11"/>
    </row>
    <row r="567" spans="1:8" ht="15.75" x14ac:dyDescent="0.25">
      <c r="A567" s="26"/>
      <c r="B567" s="26"/>
      <c r="C567" s="26"/>
      <c r="D567" s="26"/>
      <c r="E567" s="28"/>
      <c r="F567" s="26"/>
      <c r="G567" s="29"/>
      <c r="H567" s="11"/>
    </row>
    <row r="568" spans="1:8" ht="15.75" x14ac:dyDescent="0.25">
      <c r="A568" s="26"/>
      <c r="B568" s="26"/>
      <c r="C568" s="26"/>
      <c r="D568" s="26"/>
      <c r="E568" s="28"/>
      <c r="F568" s="26"/>
      <c r="G568" s="29"/>
      <c r="H568" s="11"/>
    </row>
    <row r="569" spans="1:8" ht="15.75" x14ac:dyDescent="0.25">
      <c r="A569" s="26"/>
      <c r="B569" s="26"/>
      <c r="C569" s="26"/>
      <c r="D569" s="26"/>
      <c r="E569" s="28"/>
      <c r="F569" s="26"/>
      <c r="G569" s="29"/>
      <c r="H569" s="11"/>
    </row>
    <row r="570" spans="1:8" ht="15.75" x14ac:dyDescent="0.25">
      <c r="A570" s="26"/>
      <c r="B570" s="26"/>
      <c r="C570" s="26"/>
      <c r="D570" s="26"/>
      <c r="E570" s="28"/>
      <c r="F570" s="26"/>
      <c r="G570" s="29"/>
      <c r="H570" s="11"/>
    </row>
    <row r="571" spans="1:8" ht="15.75" x14ac:dyDescent="0.25">
      <c r="A571" s="26"/>
      <c r="B571" s="26"/>
      <c r="C571" s="26"/>
      <c r="D571" s="26"/>
      <c r="E571" s="28"/>
      <c r="F571" s="26"/>
      <c r="G571" s="29"/>
      <c r="H571" s="11"/>
    </row>
    <row r="572" spans="1:8" ht="15.75" x14ac:dyDescent="0.25">
      <c r="A572" s="26"/>
      <c r="B572" s="26"/>
      <c r="C572" s="26"/>
      <c r="D572" s="26"/>
      <c r="E572" s="28"/>
      <c r="F572" s="26"/>
      <c r="G572" s="29"/>
      <c r="H572" s="11"/>
    </row>
    <row r="573" spans="1:8" ht="15.75" x14ac:dyDescent="0.25">
      <c r="A573" s="26"/>
      <c r="B573" s="26"/>
      <c r="C573" s="26"/>
      <c r="D573" s="26"/>
      <c r="E573" s="28"/>
      <c r="F573" s="26"/>
      <c r="G573" s="29"/>
      <c r="H573" s="11"/>
    </row>
    <row r="574" spans="1:8" ht="15.75" x14ac:dyDescent="0.25">
      <c r="A574" s="26"/>
      <c r="B574" s="26"/>
      <c r="C574" s="26"/>
      <c r="D574" s="26"/>
      <c r="E574" s="28"/>
      <c r="F574" s="26"/>
      <c r="G574" s="29"/>
      <c r="H574" s="11"/>
    </row>
    <row r="575" spans="1:8" ht="15.75" x14ac:dyDescent="0.25">
      <c r="A575" s="26"/>
      <c r="B575" s="26"/>
      <c r="C575" s="26"/>
      <c r="D575" s="26"/>
      <c r="E575" s="28"/>
      <c r="F575" s="26"/>
      <c r="G575" s="29"/>
      <c r="H575" s="11"/>
    </row>
    <row r="576" spans="1:8" ht="15.75" x14ac:dyDescent="0.25">
      <c r="A576" s="26"/>
      <c r="B576" s="26"/>
      <c r="C576" s="26"/>
      <c r="D576" s="26"/>
      <c r="E576" s="28"/>
      <c r="F576" s="26"/>
      <c r="G576" s="29"/>
      <c r="H576" s="11"/>
    </row>
    <row r="577" spans="1:8" ht="15.75" x14ac:dyDescent="0.25">
      <c r="A577" s="26"/>
      <c r="B577" s="26"/>
      <c r="C577" s="26"/>
      <c r="D577" s="26"/>
      <c r="E577" s="28"/>
      <c r="F577" s="26"/>
      <c r="G577" s="29"/>
      <c r="H577" s="11"/>
    </row>
    <row r="578" spans="1:8" ht="15.75" x14ac:dyDescent="0.25">
      <c r="A578" s="26"/>
      <c r="B578" s="26"/>
      <c r="C578" s="26"/>
      <c r="D578" s="26"/>
      <c r="E578" s="28"/>
      <c r="F578" s="26"/>
      <c r="G578" s="29"/>
      <c r="H578" s="11"/>
    </row>
    <row r="579" spans="1:8" ht="15.75" x14ac:dyDescent="0.25">
      <c r="A579" s="26"/>
      <c r="B579" s="26"/>
      <c r="C579" s="26"/>
      <c r="D579" s="26"/>
      <c r="E579" s="28"/>
      <c r="F579" s="26"/>
      <c r="G579" s="29"/>
      <c r="H579" s="11"/>
    </row>
    <row r="580" spans="1:8" ht="15.75" x14ac:dyDescent="0.25">
      <c r="A580" s="26"/>
      <c r="B580" s="26"/>
      <c r="C580" s="26"/>
      <c r="D580" s="26"/>
      <c r="E580" s="28"/>
      <c r="F580" s="26"/>
      <c r="G580" s="29"/>
      <c r="H580" s="11"/>
    </row>
    <row r="581" spans="1:8" ht="15.75" x14ac:dyDescent="0.25">
      <c r="A581" s="26"/>
      <c r="B581" s="26"/>
      <c r="C581" s="26"/>
      <c r="D581" s="26"/>
      <c r="E581" s="28"/>
      <c r="F581" s="26"/>
      <c r="G581" s="29"/>
      <c r="H581" s="11"/>
    </row>
    <row r="582" spans="1:8" ht="15.75" x14ac:dyDescent="0.25">
      <c r="A582" s="26"/>
      <c r="B582" s="26"/>
      <c r="C582" s="26"/>
      <c r="D582" s="26"/>
      <c r="E582" s="28"/>
      <c r="F582" s="26"/>
      <c r="G582" s="29"/>
      <c r="H582" s="11"/>
    </row>
    <row r="583" spans="1:8" ht="15.75" x14ac:dyDescent="0.25">
      <c r="A583" s="26"/>
      <c r="B583" s="26"/>
      <c r="C583" s="26"/>
      <c r="D583" s="26"/>
      <c r="E583" s="28"/>
      <c r="F583" s="26"/>
      <c r="G583" s="29"/>
      <c r="H583" s="11"/>
    </row>
    <row r="584" spans="1:8" ht="15.75" x14ac:dyDescent="0.25">
      <c r="A584" s="26"/>
      <c r="B584" s="26"/>
      <c r="C584" s="26"/>
      <c r="D584" s="26"/>
      <c r="E584" s="28"/>
      <c r="F584" s="26"/>
      <c r="G584" s="29"/>
      <c r="H584" s="11"/>
    </row>
    <row r="585" spans="1:8" ht="15.75" x14ac:dyDescent="0.25">
      <c r="A585" s="26"/>
      <c r="B585" s="26"/>
      <c r="C585" s="26"/>
      <c r="D585" s="26"/>
      <c r="E585" s="28"/>
      <c r="F585" s="26"/>
      <c r="G585" s="29"/>
      <c r="H585" s="11"/>
    </row>
    <row r="586" spans="1:8" ht="15.75" x14ac:dyDescent="0.25">
      <c r="A586" s="26"/>
      <c r="B586" s="26"/>
      <c r="C586" s="26"/>
      <c r="D586" s="26"/>
      <c r="E586" s="28"/>
      <c r="F586" s="26"/>
      <c r="G586" s="29"/>
      <c r="H586" s="11"/>
    </row>
    <row r="587" spans="1:8" ht="15.75" x14ac:dyDescent="0.25">
      <c r="A587" s="26"/>
      <c r="B587" s="26"/>
      <c r="C587" s="26"/>
      <c r="D587" s="26"/>
      <c r="E587" s="28"/>
      <c r="F587" s="26"/>
      <c r="G587" s="29"/>
      <c r="H587" s="11"/>
    </row>
    <row r="588" spans="1:8" ht="15.75" x14ac:dyDescent="0.25">
      <c r="A588" s="26"/>
      <c r="B588" s="26"/>
      <c r="C588" s="26"/>
      <c r="D588" s="26"/>
      <c r="E588" s="28"/>
      <c r="F588" s="26"/>
      <c r="G588" s="29"/>
      <c r="H588" s="11"/>
    </row>
    <row r="589" spans="1:8" ht="15.75" x14ac:dyDescent="0.25">
      <c r="A589" s="26"/>
      <c r="B589" s="26"/>
      <c r="C589" s="26"/>
      <c r="D589" s="26"/>
      <c r="E589" s="28"/>
      <c r="F589" s="26"/>
      <c r="G589" s="29"/>
      <c r="H589" s="11"/>
    </row>
    <row r="590" spans="1:8" ht="15.75" x14ac:dyDescent="0.25">
      <c r="A590" s="26"/>
      <c r="B590" s="26"/>
      <c r="C590" s="26"/>
      <c r="D590" s="26"/>
      <c r="E590" s="28"/>
      <c r="F590" s="26"/>
      <c r="G590" s="29"/>
      <c r="H590" s="11"/>
    </row>
    <row r="591" spans="1:8" ht="15.75" x14ac:dyDescent="0.25">
      <c r="A591" s="26"/>
      <c r="B591" s="26"/>
      <c r="C591" s="26"/>
      <c r="D591" s="26"/>
      <c r="E591" s="28"/>
      <c r="F591" s="26"/>
      <c r="G591" s="29"/>
      <c r="H591" s="11"/>
    </row>
    <row r="592" spans="1:8" ht="15.75" x14ac:dyDescent="0.25">
      <c r="A592" s="26"/>
      <c r="B592" s="26"/>
      <c r="C592" s="26"/>
      <c r="D592" s="26"/>
      <c r="E592" s="28"/>
      <c r="F592" s="26"/>
      <c r="G592" s="29"/>
      <c r="H592" s="11"/>
    </row>
    <row r="593" spans="1:8" ht="15.75" x14ac:dyDescent="0.25">
      <c r="A593" s="26"/>
      <c r="B593" s="26"/>
      <c r="C593" s="26"/>
      <c r="D593" s="26"/>
      <c r="E593" s="28"/>
      <c r="F593" s="26"/>
      <c r="G593" s="29"/>
      <c r="H593" s="11"/>
    </row>
    <row r="594" spans="1:8" ht="15.75" x14ac:dyDescent="0.25">
      <c r="A594" s="26"/>
      <c r="B594" s="26"/>
      <c r="C594" s="26"/>
      <c r="D594" s="26"/>
      <c r="E594" s="28"/>
      <c r="F594" s="26"/>
      <c r="G594" s="29"/>
      <c r="H594" s="11"/>
    </row>
    <row r="595" spans="1:8" ht="15.75" x14ac:dyDescent="0.25">
      <c r="A595" s="26"/>
      <c r="B595" s="26"/>
      <c r="C595" s="26"/>
      <c r="D595" s="26"/>
      <c r="E595" s="28"/>
      <c r="F595" s="26"/>
      <c r="G595" s="29"/>
      <c r="H595" s="11"/>
    </row>
    <row r="596" spans="1:8" ht="15.75" x14ac:dyDescent="0.25">
      <c r="A596" s="26"/>
      <c r="B596" s="26"/>
      <c r="C596" s="26"/>
      <c r="D596" s="26"/>
      <c r="E596" s="28"/>
      <c r="F596" s="26"/>
      <c r="G596" s="29"/>
      <c r="H596" s="11"/>
    </row>
    <row r="597" spans="1:8" ht="15.75" x14ac:dyDescent="0.25">
      <c r="A597" s="26"/>
      <c r="B597" s="26"/>
      <c r="C597" s="26"/>
      <c r="D597" s="26"/>
      <c r="E597" s="28"/>
      <c r="F597" s="26"/>
      <c r="G597" s="29"/>
      <c r="H597" s="11"/>
    </row>
    <row r="598" spans="1:8" ht="15.75" x14ac:dyDescent="0.25">
      <c r="A598" s="26"/>
      <c r="B598" s="26"/>
      <c r="C598" s="26"/>
      <c r="D598" s="26"/>
      <c r="E598" s="28"/>
      <c r="F598" s="26"/>
      <c r="G598" s="29"/>
      <c r="H598" s="11"/>
    </row>
    <row r="599" spans="1:8" ht="15.75" x14ac:dyDescent="0.25">
      <c r="A599" s="26"/>
      <c r="B599" s="26"/>
      <c r="C599" s="26"/>
      <c r="D599" s="26"/>
      <c r="E599" s="28"/>
      <c r="F599" s="26"/>
      <c r="G599" s="29"/>
      <c r="H599" s="11"/>
    </row>
    <row r="600" spans="1:8" ht="15.75" x14ac:dyDescent="0.25">
      <c r="A600" s="26"/>
      <c r="B600" s="26"/>
      <c r="C600" s="26"/>
      <c r="D600" s="26"/>
      <c r="E600" s="28"/>
      <c r="F600" s="26"/>
      <c r="G600" s="29"/>
      <c r="H600" s="11"/>
    </row>
    <row r="601" spans="1:8" ht="15.75" x14ac:dyDescent="0.25">
      <c r="A601" s="26"/>
      <c r="B601" s="26"/>
      <c r="C601" s="26"/>
      <c r="D601" s="26"/>
      <c r="E601" s="28"/>
      <c r="F601" s="26"/>
      <c r="G601" s="29"/>
      <c r="H601" s="11"/>
    </row>
    <row r="602" spans="1:8" ht="15.75" x14ac:dyDescent="0.25">
      <c r="A602" s="26"/>
      <c r="B602" s="26"/>
      <c r="C602" s="26"/>
      <c r="D602" s="26"/>
      <c r="E602" s="28"/>
      <c r="F602" s="26"/>
      <c r="G602" s="29"/>
      <c r="H602" s="11"/>
    </row>
    <row r="603" spans="1:8" ht="15.75" x14ac:dyDescent="0.25">
      <c r="A603" s="26"/>
      <c r="B603" s="26"/>
      <c r="C603" s="26"/>
      <c r="D603" s="26"/>
      <c r="E603" s="28"/>
      <c r="F603" s="26"/>
      <c r="G603" s="29"/>
      <c r="H603" s="11"/>
    </row>
    <row r="604" spans="1:8" ht="15.75" x14ac:dyDescent="0.25">
      <c r="A604" s="26"/>
      <c r="B604" s="26"/>
      <c r="C604" s="26"/>
      <c r="D604" s="26"/>
      <c r="E604" s="28"/>
      <c r="F604" s="26"/>
      <c r="G604" s="29"/>
      <c r="H604" s="11"/>
    </row>
    <row r="605" spans="1:8" ht="15.75" x14ac:dyDescent="0.25">
      <c r="A605" s="26"/>
      <c r="B605" s="26"/>
      <c r="C605" s="26"/>
      <c r="D605" s="26"/>
      <c r="E605" s="28"/>
      <c r="F605" s="26"/>
      <c r="G605" s="29"/>
      <c r="H605" s="11"/>
    </row>
    <row r="606" spans="1:8" ht="15.75" x14ac:dyDescent="0.25">
      <c r="A606" s="26"/>
      <c r="B606" s="26"/>
      <c r="C606" s="26"/>
      <c r="D606" s="26"/>
      <c r="E606" s="28"/>
      <c r="F606" s="26"/>
      <c r="G606" s="29"/>
      <c r="H606" s="11"/>
    </row>
    <row r="607" spans="1:8" ht="15.75" x14ac:dyDescent="0.25">
      <c r="A607" s="26"/>
      <c r="B607" s="26"/>
      <c r="C607" s="26"/>
      <c r="D607" s="26"/>
      <c r="E607" s="28"/>
      <c r="F607" s="26"/>
      <c r="G607" s="29"/>
      <c r="H607" s="11"/>
    </row>
    <row r="608" spans="1:8" ht="15.75" x14ac:dyDescent="0.25">
      <c r="A608" s="26"/>
      <c r="B608" s="26"/>
      <c r="C608" s="26"/>
      <c r="D608" s="26"/>
      <c r="E608" s="28"/>
      <c r="F608" s="26"/>
      <c r="G608" s="29"/>
      <c r="H608" s="11"/>
    </row>
    <row r="609" spans="1:8" ht="15.75" x14ac:dyDescent="0.25">
      <c r="A609" s="26"/>
      <c r="B609" s="26"/>
      <c r="C609" s="26"/>
      <c r="D609" s="26"/>
      <c r="E609" s="28"/>
      <c r="F609" s="26"/>
      <c r="G609" s="29"/>
      <c r="H609" s="11"/>
    </row>
    <row r="610" spans="1:8" ht="15.75" x14ac:dyDescent="0.25">
      <c r="A610" s="26"/>
      <c r="B610" s="26"/>
      <c r="C610" s="26"/>
      <c r="D610" s="26"/>
      <c r="E610" s="28"/>
      <c r="F610" s="26"/>
      <c r="G610" s="29"/>
      <c r="H610" s="11"/>
    </row>
    <row r="611" spans="1:8" ht="15.75" x14ac:dyDescent="0.25">
      <c r="A611" s="26"/>
      <c r="B611" s="26"/>
      <c r="C611" s="26"/>
      <c r="D611" s="26"/>
      <c r="E611" s="28"/>
      <c r="F611" s="26"/>
      <c r="G611" s="29"/>
      <c r="H611" s="11"/>
    </row>
    <row r="612" spans="1:8" ht="15.75" x14ac:dyDescent="0.25">
      <c r="A612" s="26"/>
      <c r="B612" s="26"/>
      <c r="C612" s="26"/>
      <c r="D612" s="26"/>
      <c r="E612" s="28"/>
      <c r="F612" s="26"/>
      <c r="G612" s="29"/>
      <c r="H612" s="11"/>
    </row>
    <row r="613" spans="1:8" ht="15.75" x14ac:dyDescent="0.25">
      <c r="A613" s="26"/>
      <c r="B613" s="26"/>
      <c r="C613" s="26"/>
      <c r="D613" s="26"/>
      <c r="E613" s="28"/>
      <c r="F613" s="26"/>
      <c r="G613" s="29"/>
      <c r="H613" s="11"/>
    </row>
    <row r="614" spans="1:8" ht="15.75" x14ac:dyDescent="0.25">
      <c r="A614" s="26"/>
      <c r="B614" s="26"/>
      <c r="C614" s="26"/>
      <c r="D614" s="26"/>
      <c r="E614" s="28"/>
      <c r="F614" s="26"/>
      <c r="G614" s="29"/>
      <c r="H614" s="11"/>
    </row>
    <row r="615" spans="1:8" ht="15.75" x14ac:dyDescent="0.25">
      <c r="A615" s="26"/>
      <c r="B615" s="26"/>
      <c r="C615" s="26"/>
      <c r="D615" s="26"/>
      <c r="E615" s="28"/>
      <c r="F615" s="26"/>
      <c r="G615" s="29"/>
      <c r="H615" s="11"/>
    </row>
    <row r="616" spans="1:8" ht="15.75" x14ac:dyDescent="0.25">
      <c r="A616" s="26"/>
      <c r="B616" s="26"/>
      <c r="C616" s="26"/>
      <c r="D616" s="26"/>
      <c r="E616" s="28"/>
      <c r="F616" s="26"/>
      <c r="G616" s="29"/>
      <c r="H616" s="11"/>
    </row>
    <row r="617" spans="1:8" ht="15.75" x14ac:dyDescent="0.25">
      <c r="A617" s="26"/>
      <c r="B617" s="26"/>
      <c r="C617" s="26"/>
      <c r="D617" s="26"/>
      <c r="E617" s="28"/>
      <c r="F617" s="26"/>
      <c r="G617" s="29"/>
      <c r="H617" s="11"/>
    </row>
    <row r="618" spans="1:8" ht="15.75" x14ac:dyDescent="0.25">
      <c r="A618" s="26"/>
      <c r="B618" s="26"/>
      <c r="C618" s="26"/>
      <c r="D618" s="26"/>
      <c r="E618" s="28"/>
      <c r="F618" s="26"/>
      <c r="G618" s="29"/>
      <c r="H618" s="11"/>
    </row>
    <row r="619" spans="1:8" ht="15.75" x14ac:dyDescent="0.25">
      <c r="A619" s="26"/>
      <c r="B619" s="26"/>
      <c r="C619" s="26"/>
      <c r="D619" s="26"/>
      <c r="E619" s="28"/>
      <c r="F619" s="26"/>
      <c r="G619" s="29"/>
      <c r="H619" s="11"/>
    </row>
    <row r="620" spans="1:8" ht="15.75" x14ac:dyDescent="0.25">
      <c r="A620" s="26"/>
      <c r="B620" s="26"/>
      <c r="C620" s="26"/>
      <c r="D620" s="26"/>
      <c r="E620" s="28"/>
      <c r="F620" s="26"/>
      <c r="G620" s="29"/>
      <c r="H620" s="11"/>
    </row>
    <row r="621" spans="1:8" ht="15.75" x14ac:dyDescent="0.25">
      <c r="A621" s="26"/>
      <c r="B621" s="26"/>
      <c r="C621" s="26"/>
      <c r="D621" s="26"/>
      <c r="E621" s="28"/>
      <c r="F621" s="26"/>
      <c r="G621" s="29"/>
      <c r="H621" s="11"/>
    </row>
    <row r="622" spans="1:8" ht="15.75" x14ac:dyDescent="0.25">
      <c r="A622" s="26"/>
      <c r="B622" s="26"/>
      <c r="C622" s="26"/>
      <c r="D622" s="26"/>
      <c r="E622" s="28"/>
      <c r="F622" s="26"/>
      <c r="G622" s="29"/>
      <c r="H622" s="11"/>
    </row>
    <row r="623" spans="1:8" ht="15.75" x14ac:dyDescent="0.25">
      <c r="A623" s="26"/>
      <c r="B623" s="26"/>
      <c r="C623" s="26"/>
      <c r="D623" s="26"/>
      <c r="E623" s="28"/>
      <c r="F623" s="26"/>
      <c r="G623" s="29"/>
      <c r="H623" s="11"/>
    </row>
    <row r="624" spans="1:8" ht="15.75" x14ac:dyDescent="0.25">
      <c r="A624" s="26"/>
      <c r="B624" s="26"/>
      <c r="C624" s="26"/>
      <c r="D624" s="26"/>
      <c r="E624" s="28"/>
      <c r="F624" s="26"/>
      <c r="G624" s="29"/>
      <c r="H624" s="11"/>
    </row>
    <row r="625" spans="1:8" ht="15.75" x14ac:dyDescent="0.25">
      <c r="A625" s="26"/>
      <c r="B625" s="26"/>
      <c r="C625" s="26"/>
      <c r="D625" s="26"/>
      <c r="E625" s="28"/>
      <c r="F625" s="26"/>
      <c r="G625" s="29"/>
      <c r="H625" s="11"/>
    </row>
    <row r="626" spans="1:8" ht="15.75" x14ac:dyDescent="0.25">
      <c r="A626" s="26"/>
      <c r="B626" s="26"/>
      <c r="C626" s="26"/>
      <c r="D626" s="26"/>
      <c r="E626" s="28"/>
      <c r="F626" s="26"/>
      <c r="G626" s="29"/>
      <c r="H626" s="11"/>
    </row>
    <row r="627" spans="1:8" ht="15.75" x14ac:dyDescent="0.25">
      <c r="A627" s="26"/>
      <c r="B627" s="26"/>
      <c r="C627" s="26"/>
      <c r="D627" s="26"/>
      <c r="E627" s="28"/>
      <c r="F627" s="26"/>
      <c r="G627" s="29"/>
      <c r="H627" s="11"/>
    </row>
    <row r="628" spans="1:8" ht="15.75" x14ac:dyDescent="0.25">
      <c r="A628" s="26"/>
      <c r="B628" s="26"/>
      <c r="C628" s="26"/>
      <c r="D628" s="26"/>
      <c r="E628" s="28"/>
      <c r="F628" s="26"/>
      <c r="G628" s="29"/>
      <c r="H628" s="11"/>
    </row>
    <row r="629" spans="1:8" ht="15.75" x14ac:dyDescent="0.25">
      <c r="A629" s="26"/>
      <c r="B629" s="26"/>
      <c r="C629" s="26"/>
      <c r="D629" s="26"/>
      <c r="E629" s="28"/>
      <c r="F629" s="26"/>
      <c r="G629" s="29"/>
      <c r="H629" s="11"/>
    </row>
    <row r="630" spans="1:8" ht="15.75" x14ac:dyDescent="0.25">
      <c r="A630" s="26"/>
      <c r="B630" s="26"/>
      <c r="C630" s="26"/>
      <c r="D630" s="26"/>
      <c r="E630" s="28"/>
      <c r="F630" s="26"/>
      <c r="G630" s="29"/>
      <c r="H630" s="11"/>
    </row>
    <row r="631" spans="1:8" ht="15.75" x14ac:dyDescent="0.25">
      <c r="A631" s="26"/>
      <c r="B631" s="26"/>
      <c r="C631" s="26"/>
      <c r="D631" s="26"/>
      <c r="E631" s="28"/>
      <c r="F631" s="26"/>
      <c r="G631" s="29"/>
      <c r="H631" s="11"/>
    </row>
    <row r="632" spans="1:8" ht="15.75" x14ac:dyDescent="0.25">
      <c r="A632" s="26"/>
      <c r="B632" s="26"/>
      <c r="C632" s="26"/>
      <c r="D632" s="26"/>
      <c r="E632" s="28"/>
      <c r="F632" s="26"/>
      <c r="G632" s="29"/>
      <c r="H632" s="11"/>
    </row>
    <row r="633" spans="1:8" ht="15.75" x14ac:dyDescent="0.25">
      <c r="A633" s="26"/>
      <c r="B633" s="26"/>
      <c r="C633" s="26"/>
      <c r="D633" s="26"/>
      <c r="E633" s="28"/>
      <c r="F633" s="26"/>
      <c r="G633" s="29"/>
      <c r="H633" s="11"/>
    </row>
    <row r="634" spans="1:8" ht="15.75" x14ac:dyDescent="0.25">
      <c r="A634" s="26"/>
      <c r="B634" s="26"/>
      <c r="C634" s="26"/>
      <c r="D634" s="26"/>
      <c r="E634" s="28"/>
      <c r="F634" s="26"/>
      <c r="G634" s="29"/>
      <c r="H634" s="11"/>
    </row>
    <row r="635" spans="1:8" ht="15.75" x14ac:dyDescent="0.25">
      <c r="A635" s="26"/>
      <c r="B635" s="26"/>
      <c r="C635" s="26"/>
      <c r="D635" s="26"/>
      <c r="E635" s="28"/>
      <c r="F635" s="26"/>
      <c r="G635" s="29"/>
      <c r="H635" s="11"/>
    </row>
    <row r="636" spans="1:8" ht="15.75" x14ac:dyDescent="0.25">
      <c r="A636" s="26"/>
      <c r="B636" s="26"/>
      <c r="C636" s="26"/>
      <c r="D636" s="26"/>
      <c r="E636" s="28"/>
      <c r="F636" s="26"/>
      <c r="G636" s="29"/>
      <c r="H636" s="11"/>
    </row>
    <row r="637" spans="1:8" ht="15.75" x14ac:dyDescent="0.25">
      <c r="A637" s="26"/>
      <c r="B637" s="26"/>
      <c r="C637" s="26"/>
      <c r="D637" s="26"/>
      <c r="E637" s="28"/>
      <c r="F637" s="26"/>
      <c r="G637" s="29"/>
      <c r="H637" s="11"/>
    </row>
    <row r="638" spans="1:8" ht="15.75" x14ac:dyDescent="0.25">
      <c r="A638" s="26"/>
      <c r="B638" s="26"/>
      <c r="C638" s="26"/>
      <c r="D638" s="26"/>
      <c r="E638" s="28"/>
      <c r="F638" s="26"/>
      <c r="G638" s="29"/>
      <c r="H638" s="11"/>
    </row>
    <row r="639" spans="1:8" ht="15.75" x14ac:dyDescent="0.25">
      <c r="A639" s="26"/>
      <c r="B639" s="26"/>
      <c r="C639" s="26"/>
      <c r="D639" s="26"/>
      <c r="E639" s="28"/>
      <c r="F639" s="26"/>
      <c r="G639" s="29"/>
      <c r="H639" s="11"/>
    </row>
    <row r="640" spans="1:8" ht="15.75" x14ac:dyDescent="0.25">
      <c r="A640" s="26"/>
      <c r="B640" s="26"/>
      <c r="C640" s="26"/>
      <c r="D640" s="26"/>
      <c r="E640" s="28"/>
      <c r="F640" s="26"/>
      <c r="G640" s="29"/>
      <c r="H640" s="11"/>
    </row>
    <row r="641" spans="1:8" ht="15.75" x14ac:dyDescent="0.25">
      <c r="A641" s="26"/>
      <c r="B641" s="26"/>
      <c r="C641" s="26"/>
      <c r="D641" s="26"/>
      <c r="E641" s="28"/>
      <c r="F641" s="26"/>
      <c r="G641" s="29"/>
      <c r="H641" s="11"/>
    </row>
    <row r="642" spans="1:8" ht="15.75" x14ac:dyDescent="0.25">
      <c r="A642" s="26"/>
      <c r="B642" s="26"/>
      <c r="C642" s="26"/>
      <c r="D642" s="26"/>
      <c r="E642" s="28"/>
      <c r="F642" s="26"/>
      <c r="G642" s="29"/>
      <c r="H642" s="11"/>
    </row>
    <row r="643" spans="1:8" ht="15.75" x14ac:dyDescent="0.25">
      <c r="A643" s="26"/>
      <c r="B643" s="26"/>
      <c r="C643" s="26"/>
      <c r="D643" s="26"/>
      <c r="E643" s="28"/>
      <c r="F643" s="26"/>
      <c r="G643" s="29"/>
      <c r="H643" s="11"/>
    </row>
    <row r="644" spans="1:8" ht="15.75" x14ac:dyDescent="0.25">
      <c r="A644" s="26"/>
      <c r="B644" s="26"/>
      <c r="C644" s="26"/>
      <c r="D644" s="26"/>
      <c r="E644" s="28"/>
      <c r="F644" s="26"/>
      <c r="G644" s="29"/>
      <c r="H644" s="11"/>
    </row>
    <row r="645" spans="1:8" ht="15.75" x14ac:dyDescent="0.25">
      <c r="A645" s="26"/>
      <c r="B645" s="26"/>
      <c r="C645" s="26"/>
      <c r="D645" s="26"/>
      <c r="E645" s="28"/>
      <c r="F645" s="26"/>
      <c r="G645" s="29"/>
      <c r="H645" s="11"/>
    </row>
    <row r="646" spans="1:8" ht="15.75" x14ac:dyDescent="0.25">
      <c r="A646" s="26"/>
      <c r="B646" s="26"/>
      <c r="C646" s="26"/>
      <c r="D646" s="26"/>
      <c r="E646" s="28"/>
      <c r="F646" s="26"/>
      <c r="G646" s="29"/>
      <c r="H646" s="11"/>
    </row>
    <row r="647" spans="1:8" ht="15.75" x14ac:dyDescent="0.25">
      <c r="A647" s="26"/>
      <c r="B647" s="26"/>
      <c r="C647" s="26"/>
      <c r="D647" s="26"/>
      <c r="E647" s="28"/>
      <c r="F647" s="26"/>
      <c r="G647" s="29"/>
      <c r="H647" s="11"/>
    </row>
    <row r="648" spans="1:8" ht="15.75" x14ac:dyDescent="0.25">
      <c r="A648" s="26"/>
      <c r="B648" s="26"/>
      <c r="C648" s="26"/>
      <c r="D648" s="26"/>
      <c r="E648" s="28"/>
      <c r="F648" s="26"/>
      <c r="G648" s="29"/>
      <c r="H648" s="11"/>
    </row>
    <row r="649" spans="1:8" ht="15.75" x14ac:dyDescent="0.25">
      <c r="A649" s="26"/>
      <c r="B649" s="26"/>
      <c r="C649" s="26"/>
      <c r="D649" s="26"/>
      <c r="E649" s="28"/>
      <c r="F649" s="26"/>
      <c r="G649" s="29"/>
      <c r="H649" s="11"/>
    </row>
    <row r="650" spans="1:8" ht="15.75" x14ac:dyDescent="0.25">
      <c r="A650" s="26"/>
      <c r="B650" s="26"/>
      <c r="C650" s="26"/>
      <c r="D650" s="26"/>
      <c r="E650" s="28"/>
      <c r="F650" s="26"/>
      <c r="G650" s="29"/>
      <c r="H650" s="11"/>
    </row>
    <row r="651" spans="1:8" ht="15.75" x14ac:dyDescent="0.25">
      <c r="A651" s="26"/>
      <c r="B651" s="26"/>
      <c r="C651" s="26"/>
      <c r="D651" s="26"/>
      <c r="E651" s="28"/>
      <c r="F651" s="26"/>
      <c r="G651" s="29"/>
      <c r="H651" s="11"/>
    </row>
    <row r="652" spans="1:8" ht="15.75" x14ac:dyDescent="0.25">
      <c r="A652" s="26"/>
      <c r="B652" s="26"/>
      <c r="C652" s="26"/>
      <c r="D652" s="26"/>
      <c r="E652" s="28"/>
      <c r="F652" s="26"/>
      <c r="G652" s="29"/>
      <c r="H652" s="11"/>
    </row>
    <row r="653" spans="1:8" ht="15.75" x14ac:dyDescent="0.25">
      <c r="A653" s="26"/>
      <c r="B653" s="26"/>
      <c r="C653" s="26"/>
      <c r="D653" s="26"/>
      <c r="E653" s="28"/>
      <c r="F653" s="26"/>
      <c r="G653" s="29"/>
      <c r="H653" s="11"/>
    </row>
    <row r="654" spans="1:8" ht="15.75" x14ac:dyDescent="0.25">
      <c r="A654" s="26"/>
      <c r="B654" s="26"/>
      <c r="C654" s="26"/>
      <c r="D654" s="26"/>
      <c r="E654" s="28"/>
      <c r="F654" s="26"/>
      <c r="G654" s="29"/>
      <c r="H654" s="11"/>
    </row>
    <row r="655" spans="1:8" ht="15.75" x14ac:dyDescent="0.25">
      <c r="A655" s="26"/>
      <c r="B655" s="26"/>
      <c r="C655" s="26"/>
      <c r="D655" s="26"/>
      <c r="E655" s="28"/>
      <c r="F655" s="26"/>
      <c r="G655" s="29"/>
      <c r="H655" s="11"/>
    </row>
    <row r="656" spans="1:8" ht="15.75" x14ac:dyDescent="0.25">
      <c r="A656" s="26"/>
      <c r="B656" s="26"/>
      <c r="C656" s="26"/>
      <c r="D656" s="26"/>
      <c r="E656" s="28"/>
      <c r="F656" s="26"/>
      <c r="G656" s="29"/>
      <c r="H656" s="11"/>
    </row>
    <row r="657" spans="1:8" ht="15.75" x14ac:dyDescent="0.25">
      <c r="A657" s="26"/>
      <c r="B657" s="26"/>
      <c r="C657" s="26"/>
      <c r="D657" s="26"/>
      <c r="E657" s="28"/>
      <c r="F657" s="26"/>
      <c r="G657" s="29"/>
      <c r="H657" s="11"/>
    </row>
    <row r="658" spans="1:8" ht="15.75" x14ac:dyDescent="0.25">
      <c r="A658" s="26"/>
      <c r="B658" s="26"/>
      <c r="C658" s="26"/>
      <c r="D658" s="26"/>
      <c r="E658" s="28"/>
      <c r="F658" s="26"/>
      <c r="G658" s="29"/>
      <c r="H658" s="11"/>
    </row>
    <row r="659" spans="1:8" ht="15.75" x14ac:dyDescent="0.25">
      <c r="A659" s="26"/>
      <c r="B659" s="26"/>
      <c r="C659" s="26"/>
      <c r="D659" s="26"/>
      <c r="E659" s="28"/>
      <c r="F659" s="26"/>
      <c r="G659" s="29"/>
      <c r="H659" s="11"/>
    </row>
    <row r="660" spans="1:8" ht="15.75" x14ac:dyDescent="0.25">
      <c r="A660" s="26"/>
      <c r="B660" s="26"/>
      <c r="C660" s="26"/>
      <c r="D660" s="26"/>
      <c r="E660" s="28"/>
      <c r="F660" s="26"/>
      <c r="G660" s="29"/>
      <c r="H660" s="11"/>
    </row>
    <row r="661" spans="1:8" ht="15.75" x14ac:dyDescent="0.25">
      <c r="A661" s="26"/>
      <c r="B661" s="26"/>
      <c r="C661" s="26"/>
      <c r="D661" s="26"/>
      <c r="E661" s="28"/>
      <c r="F661" s="26"/>
      <c r="G661" s="29"/>
      <c r="H661" s="11"/>
    </row>
    <row r="662" spans="1:8" ht="15.75" x14ac:dyDescent="0.25">
      <c r="A662" s="26"/>
      <c r="B662" s="26"/>
      <c r="C662" s="26"/>
      <c r="D662" s="26"/>
      <c r="E662" s="28"/>
      <c r="F662" s="26"/>
      <c r="G662" s="29"/>
      <c r="H662" s="11"/>
    </row>
    <row r="663" spans="1:8" ht="15.75" x14ac:dyDescent="0.25">
      <c r="A663" s="26"/>
      <c r="B663" s="26"/>
      <c r="C663" s="26"/>
      <c r="D663" s="26"/>
      <c r="E663" s="28"/>
      <c r="F663" s="26"/>
      <c r="G663" s="29"/>
      <c r="H663" s="11"/>
    </row>
    <row r="664" spans="1:8" ht="15.75" x14ac:dyDescent="0.25">
      <c r="A664" s="26"/>
      <c r="B664" s="26"/>
      <c r="C664" s="26"/>
      <c r="D664" s="26"/>
      <c r="E664" s="28"/>
      <c r="F664" s="26"/>
      <c r="G664" s="29"/>
      <c r="H664" s="11"/>
    </row>
    <row r="665" spans="1:8" ht="15.75" x14ac:dyDescent="0.25">
      <c r="A665" s="26"/>
      <c r="B665" s="26"/>
      <c r="C665" s="26"/>
      <c r="D665" s="26"/>
      <c r="E665" s="28"/>
      <c r="F665" s="26"/>
      <c r="G665" s="29"/>
      <c r="H665" s="11"/>
    </row>
    <row r="666" spans="1:8" ht="15.75" x14ac:dyDescent="0.25">
      <c r="A666" s="26"/>
      <c r="B666" s="26"/>
      <c r="C666" s="26"/>
      <c r="D666" s="26"/>
      <c r="E666" s="28"/>
      <c r="F666" s="26"/>
      <c r="G666" s="29"/>
      <c r="H666" s="11"/>
    </row>
    <row r="667" spans="1:8" ht="15.75" x14ac:dyDescent="0.25">
      <c r="A667" s="26"/>
      <c r="B667" s="26"/>
      <c r="C667" s="26"/>
      <c r="D667" s="26"/>
      <c r="E667" s="28"/>
      <c r="F667" s="26"/>
      <c r="G667" s="29"/>
      <c r="H667" s="11"/>
    </row>
    <row r="668" spans="1:8" ht="15.75" x14ac:dyDescent="0.25">
      <c r="A668" s="26"/>
      <c r="B668" s="26"/>
      <c r="C668" s="26"/>
      <c r="D668" s="26"/>
      <c r="E668" s="28"/>
      <c r="F668" s="26"/>
      <c r="G668" s="29"/>
      <c r="H668" s="11"/>
    </row>
    <row r="669" spans="1:8" ht="15.75" x14ac:dyDescent="0.25">
      <c r="A669" s="26"/>
      <c r="B669" s="26"/>
      <c r="C669" s="26"/>
      <c r="D669" s="26"/>
      <c r="E669" s="28"/>
      <c r="F669" s="26"/>
      <c r="G669" s="29"/>
      <c r="H669" s="11"/>
    </row>
    <row r="670" spans="1:8" ht="15.75" x14ac:dyDescent="0.25">
      <c r="A670" s="26"/>
      <c r="B670" s="26"/>
      <c r="C670" s="26"/>
      <c r="D670" s="26"/>
      <c r="E670" s="28"/>
      <c r="F670" s="26"/>
      <c r="G670" s="29"/>
      <c r="H670" s="11"/>
    </row>
    <row r="671" spans="1:8" ht="15.75" x14ac:dyDescent="0.25">
      <c r="A671" s="26"/>
      <c r="B671" s="26"/>
      <c r="C671" s="26"/>
      <c r="D671" s="26"/>
      <c r="E671" s="28"/>
      <c r="F671" s="26"/>
      <c r="G671" s="29"/>
      <c r="H671" s="11"/>
    </row>
    <row r="672" spans="1:8" ht="15.75" x14ac:dyDescent="0.25">
      <c r="A672" s="26"/>
      <c r="B672" s="26"/>
      <c r="C672" s="26"/>
      <c r="D672" s="26"/>
      <c r="E672" s="28"/>
      <c r="F672" s="26"/>
      <c r="G672" s="29"/>
      <c r="H672" s="11"/>
    </row>
    <row r="673" spans="1:8" ht="15.75" x14ac:dyDescent="0.25">
      <c r="A673" s="26"/>
      <c r="B673" s="26"/>
      <c r="C673" s="26"/>
      <c r="D673" s="26"/>
      <c r="E673" s="28"/>
      <c r="F673" s="26"/>
      <c r="G673" s="29"/>
      <c r="H673" s="11"/>
    </row>
    <row r="674" spans="1:8" ht="15.75" x14ac:dyDescent="0.25">
      <c r="A674" s="26"/>
      <c r="B674" s="26"/>
      <c r="C674" s="26"/>
      <c r="D674" s="26"/>
      <c r="E674" s="28"/>
      <c r="F674" s="26"/>
      <c r="G674" s="29"/>
      <c r="H674" s="11"/>
    </row>
    <row r="675" spans="1:8" ht="15.75" x14ac:dyDescent="0.25">
      <c r="A675" s="26"/>
      <c r="B675" s="26"/>
      <c r="C675" s="26"/>
      <c r="D675" s="26"/>
      <c r="E675" s="28"/>
      <c r="F675" s="26"/>
      <c r="G675" s="29"/>
      <c r="H675" s="11"/>
    </row>
    <row r="676" spans="1:8" ht="15.75" x14ac:dyDescent="0.25">
      <c r="A676" s="26"/>
      <c r="B676" s="26"/>
      <c r="C676" s="26"/>
      <c r="D676" s="26"/>
      <c r="E676" s="28"/>
      <c r="F676" s="26"/>
      <c r="G676" s="29"/>
      <c r="H676" s="11"/>
    </row>
    <row r="677" spans="1:8" ht="15.75" x14ac:dyDescent="0.25">
      <c r="A677" s="26"/>
      <c r="B677" s="26"/>
      <c r="C677" s="26"/>
      <c r="D677" s="26"/>
      <c r="E677" s="28"/>
      <c r="F677" s="26"/>
      <c r="G677" s="29"/>
      <c r="H677" s="11"/>
    </row>
    <row r="678" spans="1:8" ht="15.75" x14ac:dyDescent="0.25">
      <c r="A678" s="26"/>
      <c r="B678" s="26"/>
      <c r="C678" s="26"/>
      <c r="D678" s="26"/>
      <c r="E678" s="28"/>
      <c r="F678" s="26"/>
      <c r="G678" s="29"/>
      <c r="H678" s="11"/>
    </row>
    <row r="679" spans="1:8" ht="15.75" x14ac:dyDescent="0.25">
      <c r="A679" s="26"/>
      <c r="B679" s="26"/>
      <c r="C679" s="26"/>
      <c r="D679" s="26"/>
      <c r="E679" s="28"/>
      <c r="F679" s="26"/>
      <c r="G679" s="29"/>
      <c r="H679" s="11"/>
    </row>
    <row r="680" spans="1:8" ht="15.75" x14ac:dyDescent="0.25">
      <c r="A680" s="26"/>
      <c r="B680" s="26"/>
      <c r="C680" s="26"/>
      <c r="D680" s="26"/>
      <c r="E680" s="28"/>
      <c r="F680" s="26"/>
      <c r="G680" s="29"/>
      <c r="H680" s="11"/>
    </row>
    <row r="681" spans="1:8" ht="15.75" x14ac:dyDescent="0.25">
      <c r="A681" s="26"/>
      <c r="B681" s="26"/>
      <c r="C681" s="26"/>
      <c r="D681" s="26"/>
      <c r="E681" s="28"/>
      <c r="F681" s="26"/>
      <c r="G681" s="29"/>
      <c r="H681" s="11"/>
    </row>
    <row r="682" spans="1:8" ht="15.75" x14ac:dyDescent="0.25">
      <c r="A682" s="26"/>
      <c r="B682" s="26"/>
      <c r="C682" s="26"/>
      <c r="D682" s="26"/>
      <c r="E682" s="28"/>
      <c r="F682" s="26"/>
      <c r="G682" s="29"/>
      <c r="H682" s="11"/>
    </row>
    <row r="683" spans="1:8" ht="15.75" x14ac:dyDescent="0.25">
      <c r="A683" s="26"/>
      <c r="B683" s="26"/>
      <c r="C683" s="26"/>
      <c r="D683" s="26"/>
      <c r="E683" s="28"/>
      <c r="F683" s="26"/>
      <c r="G683" s="29"/>
      <c r="H683" s="11"/>
    </row>
    <row r="684" spans="1:8" ht="15.75" x14ac:dyDescent="0.25">
      <c r="A684" s="26"/>
      <c r="B684" s="26"/>
      <c r="C684" s="26"/>
      <c r="D684" s="26"/>
      <c r="E684" s="28"/>
      <c r="F684" s="26"/>
      <c r="G684" s="29"/>
      <c r="H684" s="11"/>
    </row>
    <row r="685" spans="1:8" ht="15.75" x14ac:dyDescent="0.25">
      <c r="A685" s="26"/>
      <c r="B685" s="26"/>
      <c r="C685" s="26"/>
      <c r="D685" s="26"/>
      <c r="E685" s="28"/>
      <c r="F685" s="26"/>
      <c r="G685" s="29"/>
      <c r="H685" s="11"/>
    </row>
    <row r="686" spans="1:8" ht="15.75" x14ac:dyDescent="0.25">
      <c r="A686" s="26"/>
      <c r="B686" s="26"/>
      <c r="C686" s="26"/>
      <c r="D686" s="26"/>
      <c r="E686" s="28"/>
      <c r="F686" s="26"/>
      <c r="G686" s="29"/>
      <c r="H686" s="11"/>
    </row>
    <row r="687" spans="1:8" ht="15.75" x14ac:dyDescent="0.25">
      <c r="A687" s="26"/>
      <c r="B687" s="26"/>
      <c r="C687" s="26"/>
      <c r="D687" s="26"/>
      <c r="E687" s="28"/>
      <c r="F687" s="26"/>
      <c r="G687" s="29"/>
      <c r="H687" s="11"/>
    </row>
    <row r="688" spans="1:8" ht="15.75" x14ac:dyDescent="0.25">
      <c r="A688" s="26"/>
      <c r="B688" s="26"/>
      <c r="C688" s="26"/>
      <c r="D688" s="26"/>
      <c r="E688" s="28"/>
      <c r="F688" s="26"/>
      <c r="G688" s="29"/>
      <c r="H688" s="11"/>
    </row>
    <row r="689" spans="1:8" ht="15.75" x14ac:dyDescent="0.25">
      <c r="A689" s="26"/>
      <c r="B689" s="26"/>
      <c r="C689" s="26"/>
      <c r="D689" s="26"/>
      <c r="E689" s="28"/>
      <c r="F689" s="26"/>
      <c r="G689" s="29"/>
      <c r="H689" s="11"/>
    </row>
    <row r="690" spans="1:8" ht="15.75" x14ac:dyDescent="0.25">
      <c r="A690" s="26"/>
      <c r="B690" s="26"/>
      <c r="C690" s="26"/>
      <c r="D690" s="26"/>
      <c r="E690" s="28"/>
      <c r="F690" s="26"/>
      <c r="G690" s="29"/>
      <c r="H690" s="11"/>
    </row>
    <row r="691" spans="1:8" ht="15.75" x14ac:dyDescent="0.25">
      <c r="A691" s="26"/>
      <c r="B691" s="26"/>
      <c r="C691" s="26"/>
      <c r="D691" s="26"/>
      <c r="E691" s="28"/>
      <c r="F691" s="26"/>
      <c r="G691" s="29"/>
      <c r="H691" s="11"/>
    </row>
    <row r="692" spans="1:8" ht="15.75" x14ac:dyDescent="0.25">
      <c r="A692" s="26"/>
      <c r="B692" s="26"/>
      <c r="C692" s="26"/>
      <c r="D692" s="26"/>
      <c r="E692" s="28"/>
      <c r="F692" s="26"/>
      <c r="G692" s="29"/>
      <c r="H692" s="11"/>
    </row>
    <row r="693" spans="1:8" ht="15.75" x14ac:dyDescent="0.25">
      <c r="A693" s="26"/>
      <c r="B693" s="26"/>
      <c r="C693" s="26"/>
      <c r="D693" s="26"/>
      <c r="E693" s="28"/>
      <c r="F693" s="26"/>
      <c r="G693" s="29"/>
      <c r="H693" s="11"/>
    </row>
    <row r="694" spans="1:8" ht="15.75" x14ac:dyDescent="0.25">
      <c r="A694" s="26"/>
      <c r="B694" s="26"/>
      <c r="C694" s="26"/>
      <c r="D694" s="26"/>
      <c r="E694" s="28"/>
      <c r="F694" s="26"/>
      <c r="G694" s="29"/>
      <c r="H694" s="11"/>
    </row>
    <row r="695" spans="1:8" ht="15.75" x14ac:dyDescent="0.25">
      <c r="A695" s="26"/>
      <c r="B695" s="26"/>
      <c r="C695" s="26"/>
      <c r="D695" s="26"/>
      <c r="E695" s="28"/>
      <c r="F695" s="26"/>
      <c r="G695" s="29"/>
      <c r="H695" s="11"/>
    </row>
    <row r="696" spans="1:8" ht="15.75" x14ac:dyDescent="0.25">
      <c r="A696" s="26"/>
      <c r="B696" s="26"/>
      <c r="C696" s="26"/>
      <c r="D696" s="26"/>
      <c r="E696" s="28"/>
      <c r="F696" s="26"/>
      <c r="G696" s="29"/>
      <c r="H696" s="11"/>
    </row>
    <row r="697" spans="1:8" ht="15.75" x14ac:dyDescent="0.25">
      <c r="A697" s="26"/>
      <c r="B697" s="26"/>
      <c r="C697" s="26"/>
      <c r="D697" s="26"/>
      <c r="E697" s="28"/>
      <c r="F697" s="26"/>
      <c r="G697" s="29"/>
      <c r="H697" s="11"/>
    </row>
    <row r="698" spans="1:8" ht="15.75" x14ac:dyDescent="0.25">
      <c r="A698" s="26"/>
      <c r="B698" s="26"/>
      <c r="C698" s="26"/>
      <c r="D698" s="26"/>
      <c r="E698" s="28"/>
      <c r="F698" s="26"/>
      <c r="G698" s="29"/>
      <c r="H698" s="11"/>
    </row>
    <row r="699" spans="1:8" ht="15.75" x14ac:dyDescent="0.25">
      <c r="A699" s="26"/>
      <c r="B699" s="26"/>
      <c r="C699" s="26"/>
      <c r="D699" s="26"/>
      <c r="E699" s="28"/>
      <c r="F699" s="26"/>
      <c r="G699" s="29"/>
      <c r="H699" s="11"/>
    </row>
    <row r="700" spans="1:8" ht="15.75" x14ac:dyDescent="0.25">
      <c r="A700" s="26"/>
      <c r="B700" s="26"/>
      <c r="C700" s="26"/>
      <c r="D700" s="26"/>
      <c r="E700" s="28"/>
      <c r="F700" s="26"/>
      <c r="G700" s="29"/>
      <c r="H700" s="11"/>
    </row>
    <row r="701" spans="1:8" ht="15.75" x14ac:dyDescent="0.25">
      <c r="A701" s="26"/>
      <c r="B701" s="26"/>
      <c r="C701" s="26"/>
      <c r="D701" s="26"/>
      <c r="E701" s="28"/>
      <c r="F701" s="26"/>
      <c r="G701" s="29"/>
      <c r="H701" s="11"/>
    </row>
    <row r="702" spans="1:8" ht="15.75" x14ac:dyDescent="0.25">
      <c r="A702" s="26"/>
      <c r="B702" s="26"/>
      <c r="C702" s="26"/>
      <c r="D702" s="26"/>
      <c r="E702" s="28"/>
      <c r="F702" s="26"/>
      <c r="G702" s="29"/>
      <c r="H702" s="11"/>
    </row>
    <row r="703" spans="1:8" ht="15.75" x14ac:dyDescent="0.25">
      <c r="A703" s="26"/>
      <c r="B703" s="26"/>
      <c r="C703" s="26"/>
      <c r="D703" s="26"/>
      <c r="E703" s="28"/>
      <c r="F703" s="26"/>
      <c r="G703" s="29"/>
      <c r="H703" s="11"/>
    </row>
    <row r="704" spans="1:8" ht="15.75" x14ac:dyDescent="0.25">
      <c r="A704" s="26"/>
      <c r="B704" s="26"/>
      <c r="C704" s="26"/>
      <c r="D704" s="26"/>
      <c r="E704" s="28"/>
      <c r="F704" s="26"/>
      <c r="G704" s="29"/>
      <c r="H704" s="11"/>
    </row>
    <row r="705" spans="1:8" ht="15.75" x14ac:dyDescent="0.25">
      <c r="A705" s="26"/>
      <c r="B705" s="26"/>
      <c r="C705" s="26"/>
      <c r="D705" s="26"/>
      <c r="E705" s="28"/>
      <c r="F705" s="26"/>
      <c r="G705" s="29"/>
      <c r="H705" s="11"/>
    </row>
    <row r="706" spans="1:8" ht="15.75" x14ac:dyDescent="0.25">
      <c r="A706" s="26"/>
      <c r="B706" s="26"/>
      <c r="C706" s="26"/>
      <c r="D706" s="26"/>
      <c r="E706" s="28"/>
      <c r="F706" s="26"/>
      <c r="G706" s="29"/>
      <c r="H706" s="11"/>
    </row>
    <row r="707" spans="1:8" ht="15.75" x14ac:dyDescent="0.25">
      <c r="A707" s="26"/>
      <c r="B707" s="26"/>
      <c r="C707" s="26"/>
      <c r="D707" s="26"/>
      <c r="E707" s="28"/>
      <c r="F707" s="26"/>
      <c r="G707" s="29"/>
      <c r="H707" s="11"/>
    </row>
    <row r="708" spans="1:8" ht="15.75" x14ac:dyDescent="0.25">
      <c r="A708" s="26"/>
      <c r="B708" s="26"/>
      <c r="C708" s="26"/>
      <c r="D708" s="26"/>
      <c r="E708" s="28"/>
      <c r="F708" s="26"/>
      <c r="G708" s="29"/>
      <c r="H708" s="11"/>
    </row>
    <row r="709" spans="1:8" ht="15.75" x14ac:dyDescent="0.25">
      <c r="A709" s="26"/>
      <c r="B709" s="26"/>
      <c r="C709" s="26"/>
      <c r="D709" s="26"/>
      <c r="E709" s="28"/>
      <c r="F709" s="26"/>
      <c r="G709" s="29"/>
      <c r="H709" s="11"/>
    </row>
    <row r="710" spans="1:8" ht="15.75" x14ac:dyDescent="0.25">
      <c r="A710" s="26"/>
      <c r="B710" s="26"/>
      <c r="C710" s="26"/>
      <c r="D710" s="26"/>
      <c r="E710" s="28"/>
      <c r="F710" s="26"/>
      <c r="G710" s="29"/>
      <c r="H710" s="11"/>
    </row>
    <row r="711" spans="1:8" ht="15.75" x14ac:dyDescent="0.25">
      <c r="A711" s="26"/>
      <c r="B711" s="26"/>
      <c r="C711" s="26"/>
      <c r="D711" s="26"/>
      <c r="E711" s="28"/>
      <c r="F711" s="26"/>
      <c r="G711" s="29"/>
      <c r="H711" s="11"/>
    </row>
    <row r="712" spans="1:8" ht="15.75" x14ac:dyDescent="0.25">
      <c r="A712" s="26"/>
      <c r="B712" s="26"/>
      <c r="C712" s="26"/>
      <c r="D712" s="26"/>
      <c r="E712" s="28"/>
      <c r="F712" s="26"/>
      <c r="G712" s="29"/>
      <c r="H712" s="11"/>
    </row>
    <row r="713" spans="1:8" ht="15.75" x14ac:dyDescent="0.25">
      <c r="A713" s="26"/>
      <c r="B713" s="26"/>
      <c r="C713" s="26"/>
      <c r="D713" s="26"/>
      <c r="E713" s="28"/>
      <c r="F713" s="26"/>
      <c r="G713" s="29"/>
      <c r="H713" s="11"/>
    </row>
    <row r="714" spans="1:8" ht="15.75" x14ac:dyDescent="0.25">
      <c r="A714" s="26"/>
      <c r="B714" s="26"/>
      <c r="C714" s="26"/>
      <c r="D714" s="26"/>
      <c r="E714" s="28"/>
      <c r="F714" s="26"/>
      <c r="G714" s="29"/>
      <c r="H714" s="11"/>
    </row>
    <row r="715" spans="1:8" ht="15.75" x14ac:dyDescent="0.25">
      <c r="A715" s="26"/>
      <c r="B715" s="26"/>
      <c r="C715" s="26"/>
      <c r="D715" s="26"/>
      <c r="E715" s="28"/>
      <c r="F715" s="26"/>
      <c r="G715" s="29"/>
      <c r="H715" s="11"/>
    </row>
    <row r="716" spans="1:8" ht="15.75" x14ac:dyDescent="0.25">
      <c r="A716" s="26"/>
      <c r="B716" s="26"/>
      <c r="C716" s="26"/>
      <c r="D716" s="26"/>
      <c r="E716" s="28"/>
      <c r="F716" s="26"/>
      <c r="G716" s="29"/>
      <c r="H716" s="11"/>
    </row>
    <row r="717" spans="1:8" ht="15.75" x14ac:dyDescent="0.25">
      <c r="A717" s="26"/>
      <c r="B717" s="26"/>
      <c r="C717" s="26"/>
      <c r="D717" s="26"/>
      <c r="E717" s="28"/>
      <c r="F717" s="26"/>
      <c r="G717" s="29"/>
      <c r="H717" s="11"/>
    </row>
    <row r="718" spans="1:8" ht="15.75" x14ac:dyDescent="0.25">
      <c r="A718" s="26"/>
      <c r="B718" s="26"/>
      <c r="C718" s="26"/>
      <c r="D718" s="26"/>
      <c r="E718" s="28"/>
      <c r="F718" s="26"/>
      <c r="G718" s="29"/>
      <c r="H718" s="11"/>
    </row>
    <row r="719" spans="1:8" ht="15.75" x14ac:dyDescent="0.25">
      <c r="A719" s="26"/>
      <c r="B719" s="26"/>
      <c r="C719" s="26"/>
      <c r="D719" s="26"/>
      <c r="E719" s="28"/>
      <c r="F719" s="26"/>
      <c r="G719" s="29"/>
      <c r="H719" s="11"/>
    </row>
    <row r="720" spans="1:8" ht="15.75" x14ac:dyDescent="0.25">
      <c r="A720" s="26"/>
      <c r="B720" s="26"/>
      <c r="C720" s="26"/>
      <c r="D720" s="26"/>
      <c r="E720" s="28"/>
      <c r="F720" s="26"/>
      <c r="G720" s="29"/>
      <c r="H720" s="11"/>
    </row>
    <row r="721" spans="1:8" ht="15.75" x14ac:dyDescent="0.25">
      <c r="A721" s="26"/>
      <c r="B721" s="26"/>
      <c r="C721" s="26"/>
      <c r="D721" s="26"/>
      <c r="E721" s="28"/>
      <c r="F721" s="26"/>
      <c r="G721" s="29"/>
      <c r="H721" s="11"/>
    </row>
    <row r="722" spans="1:8" ht="15.75" x14ac:dyDescent="0.25">
      <c r="A722" s="26"/>
      <c r="B722" s="26"/>
      <c r="C722" s="26"/>
      <c r="D722" s="26"/>
      <c r="E722" s="28"/>
      <c r="F722" s="26"/>
      <c r="G722" s="29"/>
      <c r="H722" s="11"/>
    </row>
    <row r="723" spans="1:8" ht="15.75" x14ac:dyDescent="0.25">
      <c r="A723" s="26"/>
      <c r="B723" s="26"/>
      <c r="C723" s="26"/>
      <c r="D723" s="26"/>
      <c r="E723" s="28"/>
      <c r="F723" s="26"/>
      <c r="G723" s="29"/>
      <c r="H723" s="11"/>
    </row>
    <row r="724" spans="1:8" ht="15.75" x14ac:dyDescent="0.25">
      <c r="A724" s="26"/>
      <c r="B724" s="26"/>
      <c r="C724" s="26"/>
      <c r="D724" s="26"/>
      <c r="E724" s="28"/>
      <c r="F724" s="26"/>
      <c r="G724" s="29"/>
      <c r="H724" s="11"/>
    </row>
    <row r="725" spans="1:8" ht="15.75" x14ac:dyDescent="0.25">
      <c r="A725" s="26"/>
      <c r="B725" s="26"/>
      <c r="C725" s="26"/>
      <c r="D725" s="26"/>
      <c r="E725" s="28"/>
      <c r="F725" s="26"/>
      <c r="G725" s="29"/>
      <c r="H725" s="11"/>
    </row>
    <row r="726" spans="1:8" ht="15.75" x14ac:dyDescent="0.25">
      <c r="A726" s="26"/>
      <c r="B726" s="26"/>
      <c r="C726" s="26"/>
      <c r="D726" s="26"/>
      <c r="E726" s="28"/>
      <c r="F726" s="26"/>
      <c r="G726" s="29"/>
      <c r="H726" s="11"/>
    </row>
    <row r="727" spans="1:8" ht="15.75" x14ac:dyDescent="0.25">
      <c r="A727" s="26"/>
      <c r="B727" s="26"/>
      <c r="C727" s="26"/>
      <c r="D727" s="26"/>
      <c r="E727" s="28"/>
      <c r="F727" s="26"/>
      <c r="G727" s="29"/>
      <c r="H727" s="11"/>
    </row>
    <row r="728" spans="1:8" ht="15.75" x14ac:dyDescent="0.25">
      <c r="A728" s="26"/>
      <c r="B728" s="26"/>
      <c r="C728" s="26"/>
      <c r="D728" s="26"/>
      <c r="E728" s="28"/>
      <c r="F728" s="26"/>
      <c r="G728" s="29"/>
      <c r="H728" s="11"/>
    </row>
    <row r="729" spans="1:8" ht="15.75" x14ac:dyDescent="0.25">
      <c r="A729" s="26"/>
      <c r="B729" s="26"/>
      <c r="C729" s="26"/>
      <c r="D729" s="26"/>
      <c r="E729" s="28"/>
      <c r="F729" s="26"/>
      <c r="G729" s="29"/>
      <c r="H729" s="11"/>
    </row>
    <row r="730" spans="1:8" x14ac:dyDescent="0.25">
      <c r="A730" s="26"/>
      <c r="B730" s="26"/>
      <c r="C730" s="26"/>
      <c r="D730" s="26"/>
      <c r="E730" s="28"/>
      <c r="F730" s="26"/>
      <c r="G730" s="29"/>
      <c r="H730" s="2"/>
    </row>
    <row r="731" spans="1:8" x14ac:dyDescent="0.25">
      <c r="A731" s="26"/>
      <c r="B731" s="26"/>
      <c r="C731" s="26"/>
      <c r="D731" s="26"/>
      <c r="E731" s="28"/>
      <c r="F731" s="26"/>
      <c r="G731" s="29"/>
      <c r="H731" s="2"/>
    </row>
    <row r="732" spans="1:8" x14ac:dyDescent="0.25">
      <c r="A732" s="26"/>
      <c r="B732" s="26"/>
      <c r="C732" s="26"/>
      <c r="D732" s="26"/>
      <c r="E732" s="28"/>
      <c r="F732" s="26"/>
      <c r="G732" s="29"/>
      <c r="H732" s="2"/>
    </row>
    <row r="733" spans="1:8" x14ac:dyDescent="0.25">
      <c r="A733" s="26"/>
      <c r="B733" s="26"/>
      <c r="C733" s="26"/>
      <c r="D733" s="26"/>
      <c r="E733" s="28"/>
      <c r="F733" s="26"/>
      <c r="G733" s="29"/>
      <c r="H733" s="2"/>
    </row>
    <row r="734" spans="1:8" x14ac:dyDescent="0.25">
      <c r="A734" s="26"/>
      <c r="B734" s="26"/>
      <c r="C734" s="26"/>
      <c r="D734" s="26"/>
      <c r="E734" s="28"/>
      <c r="F734" s="26"/>
      <c r="G734" s="29"/>
      <c r="H734" s="2"/>
    </row>
    <row r="735" spans="1:8" x14ac:dyDescent="0.25">
      <c r="A735" s="26"/>
      <c r="B735" s="26"/>
      <c r="C735" s="26"/>
      <c r="D735" s="26"/>
      <c r="E735" s="28"/>
      <c r="F735" s="26"/>
      <c r="G735" s="29"/>
      <c r="H735" s="2"/>
    </row>
    <row r="736" spans="1:8" x14ac:dyDescent="0.25">
      <c r="A736" s="26"/>
      <c r="B736" s="26"/>
      <c r="C736" s="26"/>
      <c r="D736" s="26"/>
      <c r="E736" s="28"/>
      <c r="F736" s="26"/>
      <c r="G736" s="29"/>
      <c r="H736" s="2"/>
    </row>
    <row r="737" spans="1:8" x14ac:dyDescent="0.25">
      <c r="A737" s="26"/>
      <c r="B737" s="26"/>
      <c r="C737" s="26"/>
      <c r="D737" s="26"/>
      <c r="E737" s="28"/>
      <c r="F737" s="26"/>
      <c r="G737" s="29"/>
      <c r="H737" s="2"/>
    </row>
    <row r="738" spans="1:8" x14ac:dyDescent="0.25">
      <c r="A738" s="26"/>
      <c r="B738" s="26"/>
      <c r="C738" s="26"/>
      <c r="D738" s="26"/>
      <c r="E738" s="28"/>
      <c r="F738" s="26"/>
      <c r="G738" s="29"/>
      <c r="H738" s="2"/>
    </row>
    <row r="739" spans="1:8" x14ac:dyDescent="0.25">
      <c r="A739" s="26"/>
      <c r="B739" s="26"/>
      <c r="C739" s="26"/>
      <c r="D739" s="26"/>
      <c r="E739" s="28"/>
      <c r="F739" s="26"/>
      <c r="G739" s="29"/>
      <c r="H739" s="2"/>
    </row>
    <row r="740" spans="1:8" x14ac:dyDescent="0.25">
      <c r="A740" s="26"/>
      <c r="B740" s="26"/>
      <c r="C740" s="26"/>
      <c r="D740" s="26"/>
      <c r="E740" s="28"/>
      <c r="F740" s="26"/>
      <c r="G740" s="29"/>
      <c r="H740" s="2"/>
    </row>
    <row r="741" spans="1:8" x14ac:dyDescent="0.25">
      <c r="A741" s="26"/>
      <c r="B741" s="26"/>
      <c r="C741" s="26"/>
      <c r="D741" s="26"/>
      <c r="E741" s="28"/>
      <c r="F741" s="26"/>
      <c r="G741" s="29"/>
      <c r="H741" s="2"/>
    </row>
    <row r="742" spans="1:8" x14ac:dyDescent="0.25">
      <c r="A742" s="26"/>
      <c r="B742" s="26"/>
      <c r="C742" s="26"/>
      <c r="D742" s="26"/>
      <c r="E742" s="28"/>
      <c r="F742" s="26"/>
      <c r="G742" s="29"/>
      <c r="H742" s="2"/>
    </row>
    <row r="743" spans="1:8" x14ac:dyDescent="0.25">
      <c r="A743" s="26"/>
      <c r="B743" s="26"/>
      <c r="C743" s="26"/>
      <c r="D743" s="26"/>
      <c r="E743" s="28"/>
      <c r="F743" s="26"/>
      <c r="G743" s="29"/>
      <c r="H743" s="2"/>
    </row>
    <row r="744" spans="1:8" x14ac:dyDescent="0.25">
      <c r="A744" s="26"/>
      <c r="B744" s="26"/>
      <c r="C744" s="26"/>
      <c r="D744" s="26"/>
      <c r="E744" s="28"/>
      <c r="F744" s="26"/>
      <c r="G744" s="29"/>
      <c r="H744" s="2"/>
    </row>
    <row r="745" spans="1:8" x14ac:dyDescent="0.25">
      <c r="A745" s="26"/>
      <c r="B745" s="26"/>
      <c r="C745" s="26"/>
      <c r="D745" s="26"/>
      <c r="E745" s="28"/>
      <c r="F745" s="26"/>
      <c r="G745" s="29"/>
      <c r="H745" s="2"/>
    </row>
    <row r="746" spans="1:8" x14ac:dyDescent="0.25">
      <c r="A746" s="26"/>
      <c r="B746" s="26"/>
      <c r="C746" s="26"/>
      <c r="D746" s="26"/>
      <c r="E746" s="28"/>
      <c r="F746" s="26"/>
      <c r="G746" s="29"/>
      <c r="H746" s="2"/>
    </row>
    <row r="747" spans="1:8" x14ac:dyDescent="0.25">
      <c r="A747" s="26"/>
      <c r="B747" s="26"/>
      <c r="C747" s="26"/>
      <c r="D747" s="26"/>
      <c r="E747" s="28"/>
      <c r="F747" s="26"/>
      <c r="G747" s="29"/>
      <c r="H747" s="2"/>
    </row>
    <row r="748" spans="1:8" x14ac:dyDescent="0.25">
      <c r="A748" s="26"/>
      <c r="B748" s="26"/>
      <c r="C748" s="26"/>
      <c r="D748" s="26"/>
      <c r="E748" s="28"/>
      <c r="F748" s="26"/>
      <c r="G748" s="29"/>
      <c r="H748" s="2"/>
    </row>
    <row r="749" spans="1:8" x14ac:dyDescent="0.25">
      <c r="A749" s="26"/>
      <c r="B749" s="26"/>
      <c r="C749" s="26"/>
      <c r="D749" s="26"/>
      <c r="E749" s="28"/>
      <c r="F749" s="26"/>
      <c r="G749" s="29"/>
      <c r="H749" s="2"/>
    </row>
    <row r="750" spans="1:8" x14ac:dyDescent="0.25">
      <c r="A750" s="26"/>
      <c r="B750" s="26"/>
      <c r="C750" s="26"/>
      <c r="D750" s="26"/>
      <c r="E750" s="28"/>
      <c r="F750" s="26"/>
      <c r="G750" s="29"/>
      <c r="H750" s="2"/>
    </row>
    <row r="751" spans="1:8" x14ac:dyDescent="0.25">
      <c r="A751" s="26"/>
      <c r="B751" s="26"/>
      <c r="C751" s="26"/>
      <c r="D751" s="26"/>
      <c r="E751" s="28"/>
      <c r="F751" s="26"/>
      <c r="G751" s="29"/>
      <c r="H751" s="2"/>
    </row>
    <row r="752" spans="1:8" x14ac:dyDescent="0.25">
      <c r="A752" s="26"/>
      <c r="B752" s="26"/>
      <c r="C752" s="26"/>
      <c r="D752" s="26"/>
      <c r="E752" s="28"/>
      <c r="F752" s="26"/>
      <c r="G752" s="29"/>
      <c r="H752" s="2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5" fitToHeight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D110B-63F3-480F-9937-1741CB4B0F2C}">
  <sheetPr>
    <pageSetUpPr fitToPage="1"/>
  </sheetPr>
  <dimension ref="A1:Q153"/>
  <sheetViews>
    <sheetView showGridLines="0" zoomScale="86" zoomScaleNormal="86" workbookViewId="0">
      <selection activeCell="G155" sqref="G155"/>
    </sheetView>
  </sheetViews>
  <sheetFormatPr baseColWidth="10" defaultRowHeight="15" x14ac:dyDescent="0.25"/>
  <cols>
    <col min="1" max="1" width="9" style="143" customWidth="1"/>
    <col min="2" max="2" width="35.5703125" customWidth="1"/>
    <col min="3" max="3" width="22.140625" customWidth="1"/>
    <col min="4" max="4" width="10.85546875" customWidth="1"/>
    <col min="5" max="5" width="9.28515625" style="143" customWidth="1"/>
    <col min="6" max="6" width="10.28515625" style="477" customWidth="1"/>
    <col min="7" max="7" width="14.42578125" customWidth="1"/>
    <col min="8" max="9" width="11.42578125" customWidth="1"/>
    <col min="10" max="10" width="11.7109375" customWidth="1"/>
  </cols>
  <sheetData>
    <row r="1" spans="1:8" ht="26.25" customHeight="1" x14ac:dyDescent="0.25">
      <c r="C1" s="431"/>
      <c r="D1" s="431"/>
      <c r="E1" s="431"/>
      <c r="F1" s="431"/>
      <c r="G1" s="431"/>
    </row>
    <row r="2" spans="1:8" ht="15" customHeight="1" x14ac:dyDescent="0.25">
      <c r="A2" s="552" t="s">
        <v>30500</v>
      </c>
      <c r="B2" s="552"/>
      <c r="C2" s="552"/>
      <c r="D2" s="552"/>
      <c r="E2" s="432"/>
      <c r="F2" s="433"/>
      <c r="G2" s="49"/>
    </row>
    <row r="3" spans="1:8" ht="4.5" customHeight="1" x14ac:dyDescent="0.25">
      <c r="A3" s="434"/>
      <c r="B3" s="49"/>
      <c r="C3" s="434"/>
      <c r="D3" s="49"/>
      <c r="E3" s="432"/>
      <c r="F3" s="433"/>
      <c r="G3" s="49"/>
    </row>
    <row r="4" spans="1:8" ht="22.5" customHeight="1" x14ac:dyDescent="0.3">
      <c r="A4" s="553" t="s">
        <v>30501</v>
      </c>
      <c r="B4" s="553"/>
      <c r="C4" s="553"/>
      <c r="D4" s="553"/>
      <c r="E4" s="435"/>
      <c r="F4" s="433"/>
      <c r="G4" s="49"/>
    </row>
    <row r="5" spans="1:8" ht="5.25" customHeight="1" x14ac:dyDescent="0.25">
      <c r="A5" s="432"/>
      <c r="B5" s="49"/>
      <c r="C5" s="49"/>
      <c r="D5" s="49"/>
      <c r="E5" s="432"/>
      <c r="F5" s="433"/>
      <c r="G5" s="49"/>
    </row>
    <row r="6" spans="1:8" ht="15" customHeight="1" x14ac:dyDescent="0.25">
      <c r="A6" s="554" t="s">
        <v>30528</v>
      </c>
      <c r="B6" s="554"/>
      <c r="C6" s="554"/>
      <c r="D6" s="554"/>
      <c r="E6" s="432"/>
      <c r="F6" s="433"/>
      <c r="G6" s="49"/>
    </row>
    <row r="7" spans="1:8" ht="4.5" customHeight="1" x14ac:dyDescent="0.25">
      <c r="A7" s="432"/>
      <c r="B7" s="434"/>
      <c r="C7" s="49"/>
      <c r="D7" s="49"/>
      <c r="E7" s="432"/>
      <c r="F7" s="433"/>
      <c r="G7" s="49"/>
    </row>
    <row r="8" spans="1:8" ht="15" customHeight="1" x14ac:dyDescent="0.25">
      <c r="A8" s="555" t="s">
        <v>30512</v>
      </c>
      <c r="B8" s="555"/>
      <c r="C8" s="555"/>
      <c r="D8" s="555"/>
      <c r="E8" s="432"/>
      <c r="F8" s="433"/>
      <c r="G8" s="49"/>
    </row>
    <row r="9" spans="1:8" ht="15.75" x14ac:dyDescent="0.25">
      <c r="A9" s="432"/>
      <c r="B9" s="434"/>
      <c r="C9" s="49"/>
      <c r="D9" s="49"/>
      <c r="E9" s="432"/>
      <c r="F9" s="433"/>
      <c r="G9" s="49"/>
    </row>
    <row r="10" spans="1:8" x14ac:dyDescent="0.25">
      <c r="A10" s="432"/>
      <c r="B10" s="436" t="s">
        <v>9013</v>
      </c>
      <c r="C10" s="437"/>
      <c r="D10" s="49"/>
      <c r="E10" s="432"/>
      <c r="F10" s="433"/>
      <c r="G10" s="438">
        <v>63163.75</v>
      </c>
    </row>
    <row r="11" spans="1:8" x14ac:dyDescent="0.25">
      <c r="A11" s="432"/>
      <c r="B11" s="49"/>
      <c r="C11" s="49"/>
      <c r="D11" s="49"/>
      <c r="E11" s="432"/>
      <c r="F11" s="433"/>
      <c r="G11" s="49"/>
    </row>
    <row r="12" spans="1:8" x14ac:dyDescent="0.25">
      <c r="A12" s="453"/>
      <c r="B12" s="439" t="s">
        <v>0</v>
      </c>
      <c r="C12" s="49"/>
      <c r="D12" s="49"/>
      <c r="E12" s="432"/>
      <c r="F12" s="433"/>
      <c r="G12" s="49"/>
    </row>
    <row r="13" spans="1:8" x14ac:dyDescent="0.25">
      <c r="A13" s="453"/>
      <c r="B13" s="440" t="s">
        <v>30503</v>
      </c>
      <c r="C13" s="49"/>
      <c r="D13" s="49"/>
      <c r="E13" s="432"/>
      <c r="F13" s="433"/>
      <c r="G13" s="49"/>
    </row>
    <row r="14" spans="1:8" x14ac:dyDescent="0.25">
      <c r="A14" s="419" t="s">
        <v>1</v>
      </c>
      <c r="B14" s="440" t="s">
        <v>30504</v>
      </c>
      <c r="C14" s="440"/>
      <c r="D14" s="419" t="s">
        <v>30505</v>
      </c>
      <c r="E14" s="419" t="s">
        <v>30506</v>
      </c>
      <c r="F14" s="441" t="s">
        <v>2</v>
      </c>
      <c r="G14" s="49"/>
    </row>
    <row r="15" spans="1:8" x14ac:dyDescent="0.25">
      <c r="A15" s="478"/>
      <c r="B15" s="556"/>
      <c r="C15" s="556"/>
      <c r="D15" s="479"/>
      <c r="E15" s="479"/>
      <c r="F15" s="445"/>
      <c r="H15" s="446"/>
    </row>
    <row r="16" spans="1:8" x14ac:dyDescent="0.25">
      <c r="A16" s="478"/>
      <c r="B16" s="447"/>
      <c r="C16" s="447"/>
      <c r="D16" s="479"/>
      <c r="E16" s="479"/>
      <c r="F16" s="433"/>
      <c r="G16" s="448">
        <f>SUM(F15:F15)</f>
        <v>0</v>
      </c>
      <c r="H16" s="446"/>
    </row>
    <row r="17" spans="1:17" x14ac:dyDescent="0.25">
      <c r="A17" s="478"/>
      <c r="B17" s="449"/>
      <c r="C17" s="440"/>
      <c r="D17" s="479"/>
      <c r="E17" s="479"/>
      <c r="F17" s="433"/>
      <c r="G17" s="49"/>
    </row>
    <row r="18" spans="1:17" x14ac:dyDescent="0.25">
      <c r="A18" s="456"/>
      <c r="B18" s="452" t="s">
        <v>4</v>
      </c>
      <c r="C18" s="49"/>
      <c r="D18" s="453"/>
      <c r="E18" s="453"/>
      <c r="F18" s="433"/>
      <c r="G18" s="448"/>
      <c r="M18" s="454"/>
      <c r="N18" s="454"/>
      <c r="O18" s="454"/>
      <c r="P18" s="454"/>
      <c r="Q18" s="455"/>
    </row>
    <row r="19" spans="1:17" x14ac:dyDescent="0.25">
      <c r="A19" s="456" t="s">
        <v>1</v>
      </c>
      <c r="B19" s="457" t="s">
        <v>30507</v>
      </c>
      <c r="C19" s="49"/>
      <c r="D19" s="453"/>
      <c r="E19" s="453"/>
      <c r="F19" s="441" t="s">
        <v>2</v>
      </c>
      <c r="G19" s="448"/>
    </row>
    <row r="20" spans="1:17" x14ac:dyDescent="0.25">
      <c r="A20" s="480"/>
      <c r="B20" s="459"/>
      <c r="C20" s="49"/>
      <c r="D20" s="453"/>
      <c r="E20" s="453"/>
      <c r="F20" s="445"/>
    </row>
    <row r="21" spans="1:17" x14ac:dyDescent="0.25">
      <c r="A21" s="480"/>
      <c r="B21" s="459"/>
      <c r="C21" s="49"/>
      <c r="D21" s="453"/>
      <c r="E21" s="453"/>
      <c r="F21" s="433"/>
      <c r="G21" s="448">
        <f>SUM(F20:F20)</f>
        <v>0</v>
      </c>
    </row>
    <row r="22" spans="1:17" x14ac:dyDescent="0.25">
      <c r="A22" s="453"/>
      <c r="B22" s="49"/>
      <c r="C22" s="49"/>
      <c r="D22" s="453"/>
      <c r="E22" s="453"/>
      <c r="F22" s="433"/>
      <c r="G22" s="448"/>
    </row>
    <row r="23" spans="1:17" x14ac:dyDescent="0.25">
      <c r="A23" s="453"/>
      <c r="B23" s="452" t="s">
        <v>0</v>
      </c>
      <c r="C23" s="49"/>
      <c r="D23" s="453"/>
      <c r="E23" s="453"/>
      <c r="F23" s="433"/>
      <c r="G23" s="49"/>
    </row>
    <row r="24" spans="1:17" x14ac:dyDescent="0.25">
      <c r="A24" s="419" t="s">
        <v>1</v>
      </c>
      <c r="B24" s="457" t="s">
        <v>30508</v>
      </c>
      <c r="C24" s="440"/>
      <c r="D24" s="419"/>
      <c r="E24" s="419"/>
      <c r="F24" s="441" t="s">
        <v>2</v>
      </c>
      <c r="G24" s="49"/>
    </row>
    <row r="25" spans="1:17" x14ac:dyDescent="0.25">
      <c r="A25" s="478"/>
      <c r="B25" s="459"/>
      <c r="C25" s="49"/>
      <c r="D25" s="453"/>
      <c r="E25" s="453"/>
      <c r="F25" s="445"/>
    </row>
    <row r="26" spans="1:17" x14ac:dyDescent="0.25">
      <c r="A26" s="478"/>
      <c r="B26" s="459"/>
      <c r="C26" s="49"/>
      <c r="D26" s="453"/>
      <c r="E26" s="453"/>
      <c r="F26" s="433"/>
      <c r="G26" s="448">
        <f>SUM(F25:F25)</f>
        <v>0</v>
      </c>
    </row>
    <row r="27" spans="1:17" x14ac:dyDescent="0.25">
      <c r="A27" s="478"/>
      <c r="B27" s="49"/>
      <c r="C27" s="49"/>
      <c r="D27" s="453"/>
      <c r="E27" s="453"/>
      <c r="F27" s="433"/>
      <c r="G27" s="461"/>
    </row>
    <row r="28" spans="1:17" x14ac:dyDescent="0.25">
      <c r="A28" s="419"/>
      <c r="B28" s="439" t="s">
        <v>4</v>
      </c>
      <c r="C28" s="440"/>
      <c r="D28" s="419"/>
      <c r="E28" s="419"/>
      <c r="F28" s="433"/>
      <c r="G28" s="49"/>
    </row>
    <row r="29" spans="1:17" x14ac:dyDescent="0.25">
      <c r="A29" s="419" t="s">
        <v>1</v>
      </c>
      <c r="B29" s="457" t="s">
        <v>30509</v>
      </c>
      <c r="C29" s="440"/>
      <c r="D29" s="419" t="s">
        <v>30510</v>
      </c>
      <c r="E29" s="492"/>
      <c r="F29" s="441" t="s">
        <v>2</v>
      </c>
      <c r="G29" s="49"/>
    </row>
    <row r="30" spans="1:17" x14ac:dyDescent="0.25">
      <c r="A30" s="493">
        <v>44281</v>
      </c>
      <c r="B30" s="158" t="s">
        <v>7770</v>
      </c>
      <c r="C30" s="440"/>
      <c r="D30" s="494" t="s">
        <v>7771</v>
      </c>
      <c r="E30" s="432" t="s">
        <v>3566</v>
      </c>
      <c r="F30" s="9">
        <v>4.17</v>
      </c>
      <c r="G30" s="49"/>
    </row>
    <row r="31" spans="1:17" x14ac:dyDescent="0.25">
      <c r="A31" s="493">
        <v>44281</v>
      </c>
      <c r="B31" s="158" t="s">
        <v>7768</v>
      </c>
      <c r="C31" s="440"/>
      <c r="D31" s="494" t="s">
        <v>7769</v>
      </c>
      <c r="E31" s="432" t="s">
        <v>3566</v>
      </c>
      <c r="F31" s="9">
        <v>20.399999999999999</v>
      </c>
      <c r="G31" s="49"/>
    </row>
    <row r="32" spans="1:17" x14ac:dyDescent="0.25">
      <c r="A32" s="493">
        <v>44281</v>
      </c>
      <c r="B32" s="158" t="s">
        <v>7766</v>
      </c>
      <c r="C32" s="440"/>
      <c r="D32" s="494" t="s">
        <v>7767</v>
      </c>
      <c r="E32" s="432" t="s">
        <v>3566</v>
      </c>
      <c r="F32" s="9">
        <v>9.42</v>
      </c>
      <c r="G32" s="49"/>
    </row>
    <row r="33" spans="1:7" x14ac:dyDescent="0.25">
      <c r="A33" s="493">
        <v>44281</v>
      </c>
      <c r="B33" s="158" t="s">
        <v>7764</v>
      </c>
      <c r="C33" s="440"/>
      <c r="D33" s="494" t="s">
        <v>7765</v>
      </c>
      <c r="E33" s="432" t="s">
        <v>3566</v>
      </c>
      <c r="F33" s="9">
        <v>1.93</v>
      </c>
      <c r="G33" s="49"/>
    </row>
    <row r="34" spans="1:7" x14ac:dyDescent="0.25">
      <c r="A34" s="493">
        <v>44281</v>
      </c>
      <c r="B34" s="158" t="s">
        <v>7762</v>
      </c>
      <c r="C34" s="440"/>
      <c r="D34" s="494" t="s">
        <v>7763</v>
      </c>
      <c r="E34" s="432" t="s">
        <v>3566</v>
      </c>
      <c r="F34" s="9">
        <v>14.67</v>
      </c>
      <c r="G34" s="49"/>
    </row>
    <row r="35" spans="1:7" x14ac:dyDescent="0.25">
      <c r="A35" s="493">
        <v>44281</v>
      </c>
      <c r="B35" s="158" t="s">
        <v>7760</v>
      </c>
      <c r="C35" s="440"/>
      <c r="D35" s="494" t="s">
        <v>7761</v>
      </c>
      <c r="E35" s="432" t="s">
        <v>3566</v>
      </c>
      <c r="F35" s="9">
        <v>5.62</v>
      </c>
      <c r="G35" s="49"/>
    </row>
    <row r="36" spans="1:7" x14ac:dyDescent="0.25">
      <c r="A36" s="493">
        <v>44281</v>
      </c>
      <c r="B36" s="158" t="s">
        <v>7758</v>
      </c>
      <c r="C36" s="440"/>
      <c r="D36" s="494" t="s">
        <v>7759</v>
      </c>
      <c r="E36" s="432" t="s">
        <v>3566</v>
      </c>
      <c r="F36" s="9">
        <v>5.04</v>
      </c>
      <c r="G36" s="49"/>
    </row>
    <row r="37" spans="1:7" x14ac:dyDescent="0.25">
      <c r="A37" s="493">
        <v>44281</v>
      </c>
      <c r="B37" s="158" t="s">
        <v>7756</v>
      </c>
      <c r="C37" s="440"/>
      <c r="D37" s="494" t="s">
        <v>7757</v>
      </c>
      <c r="E37" s="432" t="s">
        <v>3566</v>
      </c>
      <c r="F37" s="9">
        <v>16.46</v>
      </c>
      <c r="G37" s="49"/>
    </row>
    <row r="38" spans="1:7" x14ac:dyDescent="0.25">
      <c r="A38" s="493">
        <v>44281</v>
      </c>
      <c r="B38" s="158" t="s">
        <v>7754</v>
      </c>
      <c r="C38" s="440"/>
      <c r="D38" s="494" t="s">
        <v>7755</v>
      </c>
      <c r="E38" s="432" t="s">
        <v>3566</v>
      </c>
      <c r="F38" s="9">
        <v>7.91</v>
      </c>
      <c r="G38" s="49"/>
    </row>
    <row r="39" spans="1:7" x14ac:dyDescent="0.25">
      <c r="A39" s="493">
        <v>44281</v>
      </c>
      <c r="B39" s="158" t="s">
        <v>7752</v>
      </c>
      <c r="C39" s="440"/>
      <c r="D39" s="494" t="s">
        <v>7753</v>
      </c>
      <c r="E39" s="432" t="s">
        <v>3566</v>
      </c>
      <c r="F39" s="9">
        <v>8.06</v>
      </c>
      <c r="G39" s="49"/>
    </row>
    <row r="40" spans="1:7" x14ac:dyDescent="0.25">
      <c r="A40" s="493">
        <v>44281</v>
      </c>
      <c r="B40" s="158" t="s">
        <v>7750</v>
      </c>
      <c r="C40" s="440"/>
      <c r="D40" s="494" t="s">
        <v>7751</v>
      </c>
      <c r="E40" s="432" t="s">
        <v>3566</v>
      </c>
      <c r="F40" s="9">
        <v>1.94</v>
      </c>
      <c r="G40" s="49"/>
    </row>
    <row r="41" spans="1:7" x14ac:dyDescent="0.25">
      <c r="A41" s="493">
        <v>44281</v>
      </c>
      <c r="B41" s="158" t="s">
        <v>7748</v>
      </c>
      <c r="C41" s="440"/>
      <c r="D41" s="494" t="s">
        <v>7749</v>
      </c>
      <c r="E41" s="432" t="s">
        <v>3566</v>
      </c>
      <c r="F41" s="9">
        <v>8.6</v>
      </c>
      <c r="G41" s="49"/>
    </row>
    <row r="42" spans="1:7" x14ac:dyDescent="0.25">
      <c r="A42" s="493">
        <v>44281</v>
      </c>
      <c r="B42" s="158" t="s">
        <v>7746</v>
      </c>
      <c r="C42" s="440"/>
      <c r="D42" s="494" t="s">
        <v>7747</v>
      </c>
      <c r="E42" s="432" t="s">
        <v>3566</v>
      </c>
      <c r="F42" s="9">
        <v>0.9</v>
      </c>
      <c r="G42" s="49"/>
    </row>
    <row r="43" spans="1:7" x14ac:dyDescent="0.25">
      <c r="A43" s="493">
        <v>44281</v>
      </c>
      <c r="B43" s="158" t="s">
        <v>7744</v>
      </c>
      <c r="C43" s="440"/>
      <c r="D43" s="494" t="s">
        <v>7745</v>
      </c>
      <c r="E43" s="432" t="s">
        <v>3566</v>
      </c>
      <c r="F43" s="9">
        <v>10.23</v>
      </c>
      <c r="G43" s="49"/>
    </row>
    <row r="44" spans="1:7" x14ac:dyDescent="0.25">
      <c r="A44" s="493">
        <v>44281</v>
      </c>
      <c r="B44" s="158" t="s">
        <v>7742</v>
      </c>
      <c r="C44" s="440"/>
      <c r="D44" s="494" t="s">
        <v>7743</v>
      </c>
      <c r="E44" s="432" t="s">
        <v>3566</v>
      </c>
      <c r="F44" s="9">
        <v>1.72</v>
      </c>
      <c r="G44" s="49"/>
    </row>
    <row r="45" spans="1:7" x14ac:dyDescent="0.25">
      <c r="A45" s="493">
        <v>44281</v>
      </c>
      <c r="B45" s="158" t="s">
        <v>7740</v>
      </c>
      <c r="C45" s="440"/>
      <c r="D45" s="494" t="s">
        <v>7741</v>
      </c>
      <c r="E45" s="432" t="s">
        <v>3567</v>
      </c>
      <c r="F45" s="498">
        <v>1.68</v>
      </c>
      <c r="G45" s="49"/>
    </row>
    <row r="46" spans="1:7" x14ac:dyDescent="0.25">
      <c r="A46" s="493">
        <v>44281</v>
      </c>
      <c r="B46" s="158" t="s">
        <v>7738</v>
      </c>
      <c r="C46" s="440"/>
      <c r="D46" s="494" t="s">
        <v>7739</v>
      </c>
      <c r="E46" s="432" t="s">
        <v>3566</v>
      </c>
      <c r="F46" s="9">
        <v>10.3</v>
      </c>
      <c r="G46" s="49"/>
    </row>
    <row r="47" spans="1:7" x14ac:dyDescent="0.25">
      <c r="A47" s="493">
        <v>44281</v>
      </c>
      <c r="B47" s="158" t="s">
        <v>7736</v>
      </c>
      <c r="C47" s="440"/>
      <c r="D47" s="494" t="s">
        <v>7737</v>
      </c>
      <c r="E47" s="432" t="s">
        <v>3566</v>
      </c>
      <c r="F47" s="9">
        <v>1.68</v>
      </c>
      <c r="G47" s="49"/>
    </row>
    <row r="48" spans="1:7" x14ac:dyDescent="0.25">
      <c r="A48" s="493">
        <v>44281</v>
      </c>
      <c r="B48" s="158" t="s">
        <v>7734</v>
      </c>
      <c r="C48" s="440"/>
      <c r="D48" s="494" t="s">
        <v>7735</v>
      </c>
      <c r="E48" s="432" t="s">
        <v>3566</v>
      </c>
      <c r="F48" s="9">
        <v>4.3</v>
      </c>
      <c r="G48" s="49"/>
    </row>
    <row r="49" spans="1:7" x14ac:dyDescent="0.25">
      <c r="A49" s="493">
        <v>44281</v>
      </c>
      <c r="B49" s="158" t="s">
        <v>7732</v>
      </c>
      <c r="C49" s="440"/>
      <c r="D49" s="494" t="s">
        <v>7733</v>
      </c>
      <c r="E49" s="432" t="s">
        <v>3566</v>
      </c>
      <c r="F49" s="9">
        <v>41.05</v>
      </c>
      <c r="G49" s="49"/>
    </row>
    <row r="50" spans="1:7" x14ac:dyDescent="0.25">
      <c r="A50" s="493">
        <v>44281</v>
      </c>
      <c r="B50" s="158" t="s">
        <v>7730</v>
      </c>
      <c r="C50" s="440"/>
      <c r="D50" s="494" t="s">
        <v>7731</v>
      </c>
      <c r="E50" s="432" t="s">
        <v>3566</v>
      </c>
      <c r="F50" s="9">
        <v>15.79</v>
      </c>
      <c r="G50" s="49"/>
    </row>
    <row r="51" spans="1:7" x14ac:dyDescent="0.25">
      <c r="A51" s="493">
        <v>44281</v>
      </c>
      <c r="B51" s="158" t="s">
        <v>7728</v>
      </c>
      <c r="C51" s="440"/>
      <c r="D51" s="494" t="s">
        <v>7729</v>
      </c>
      <c r="E51" s="432" t="s">
        <v>3566</v>
      </c>
      <c r="F51" s="9">
        <v>5.48</v>
      </c>
      <c r="G51" s="49"/>
    </row>
    <row r="52" spans="1:7" x14ac:dyDescent="0.25">
      <c r="A52" s="493">
        <v>44281</v>
      </c>
      <c r="B52" s="158" t="s">
        <v>7726</v>
      </c>
      <c r="C52" s="440"/>
      <c r="D52" s="494" t="s">
        <v>7727</v>
      </c>
      <c r="E52" s="432" t="s">
        <v>3566</v>
      </c>
      <c r="F52" s="9">
        <v>5.17</v>
      </c>
      <c r="G52" s="49"/>
    </row>
    <row r="53" spans="1:7" x14ac:dyDescent="0.25">
      <c r="A53" s="493">
        <v>44281</v>
      </c>
      <c r="B53" s="158" t="s">
        <v>7724</v>
      </c>
      <c r="C53" s="440"/>
      <c r="D53" s="494" t="s">
        <v>7725</v>
      </c>
      <c r="E53" s="432" t="s">
        <v>3566</v>
      </c>
      <c r="F53" s="9">
        <v>8.3800000000000008</v>
      </c>
      <c r="G53" s="49"/>
    </row>
    <row r="54" spans="1:7" x14ac:dyDescent="0.25">
      <c r="A54" s="493">
        <v>44281</v>
      </c>
      <c r="B54" s="158" t="s">
        <v>7722</v>
      </c>
      <c r="C54" s="440"/>
      <c r="D54" s="494" t="s">
        <v>7723</v>
      </c>
      <c r="E54" s="432" t="s">
        <v>3566</v>
      </c>
      <c r="F54" s="9">
        <v>6.94</v>
      </c>
      <c r="G54" s="49"/>
    </row>
    <row r="55" spans="1:7" x14ac:dyDescent="0.25">
      <c r="A55" s="493">
        <v>44281</v>
      </c>
      <c r="B55" s="158" t="s">
        <v>7720</v>
      </c>
      <c r="C55" s="440"/>
      <c r="D55" s="494" t="s">
        <v>7721</v>
      </c>
      <c r="E55" s="432" t="s">
        <v>3566</v>
      </c>
      <c r="F55" s="9">
        <v>1.95</v>
      </c>
      <c r="G55" s="49"/>
    </row>
    <row r="56" spans="1:7" x14ac:dyDescent="0.25">
      <c r="A56" s="493">
        <v>44281</v>
      </c>
      <c r="B56" s="158" t="s">
        <v>7718</v>
      </c>
      <c r="C56" s="440"/>
      <c r="D56" s="494" t="s">
        <v>7719</v>
      </c>
      <c r="E56" s="432" t="s">
        <v>3566</v>
      </c>
      <c r="F56" s="9">
        <v>3.87</v>
      </c>
      <c r="G56" s="49"/>
    </row>
    <row r="57" spans="1:7" x14ac:dyDescent="0.25">
      <c r="A57" s="493">
        <v>44281</v>
      </c>
      <c r="B57" s="158" t="s">
        <v>7716</v>
      </c>
      <c r="C57" s="440"/>
      <c r="D57" s="494" t="s">
        <v>7717</v>
      </c>
      <c r="E57" s="432" t="s">
        <v>3566</v>
      </c>
      <c r="F57" s="9">
        <v>16.760000000000002</v>
      </c>
      <c r="G57" s="49"/>
    </row>
    <row r="58" spans="1:7" x14ac:dyDescent="0.25">
      <c r="A58" s="493">
        <v>44281</v>
      </c>
      <c r="B58" s="158" t="s">
        <v>7714</v>
      </c>
      <c r="C58" s="440"/>
      <c r="D58" s="494" t="s">
        <v>7715</v>
      </c>
      <c r="E58" s="432" t="s">
        <v>3566</v>
      </c>
      <c r="F58" s="9">
        <v>3.23</v>
      </c>
      <c r="G58" s="49"/>
    </row>
    <row r="59" spans="1:7" x14ac:dyDescent="0.25">
      <c r="A59" s="493">
        <v>44282</v>
      </c>
      <c r="B59" s="158" t="s">
        <v>7696</v>
      </c>
      <c r="C59" s="440"/>
      <c r="D59" s="494" t="s">
        <v>7697</v>
      </c>
      <c r="E59" s="432" t="s">
        <v>3566</v>
      </c>
      <c r="F59" s="9">
        <v>1.68</v>
      </c>
      <c r="G59" s="49"/>
    </row>
    <row r="60" spans="1:7" x14ac:dyDescent="0.25">
      <c r="A60" s="493">
        <v>44282</v>
      </c>
      <c r="B60" s="158" t="s">
        <v>7694</v>
      </c>
      <c r="C60" s="440"/>
      <c r="D60" s="494" t="s">
        <v>7695</v>
      </c>
      <c r="E60" s="432" t="s">
        <v>3566</v>
      </c>
      <c r="F60" s="9">
        <v>5.54</v>
      </c>
      <c r="G60" s="49"/>
    </row>
    <row r="61" spans="1:7" x14ac:dyDescent="0.25">
      <c r="A61" s="493">
        <v>44282</v>
      </c>
      <c r="B61" s="158" t="s">
        <v>7692</v>
      </c>
      <c r="C61" s="440"/>
      <c r="D61" s="494" t="s">
        <v>7693</v>
      </c>
      <c r="E61" s="432" t="s">
        <v>3566</v>
      </c>
      <c r="F61" s="9">
        <v>5.04</v>
      </c>
      <c r="G61" s="49"/>
    </row>
    <row r="62" spans="1:7" x14ac:dyDescent="0.25">
      <c r="A62" s="493">
        <v>44282</v>
      </c>
      <c r="B62" s="158" t="s">
        <v>7690</v>
      </c>
      <c r="C62" s="440"/>
      <c r="D62" s="494" t="s">
        <v>7691</v>
      </c>
      <c r="E62" s="432" t="s">
        <v>3566</v>
      </c>
      <c r="F62" s="9">
        <v>5.0599999999999996</v>
      </c>
      <c r="G62" s="49"/>
    </row>
    <row r="63" spans="1:7" x14ac:dyDescent="0.25">
      <c r="A63" s="493">
        <v>44282</v>
      </c>
      <c r="B63" s="158" t="s">
        <v>7688</v>
      </c>
      <c r="C63" s="440"/>
      <c r="D63" s="494" t="s">
        <v>7689</v>
      </c>
      <c r="E63" s="432" t="s">
        <v>3566</v>
      </c>
      <c r="F63" s="9">
        <v>6.22</v>
      </c>
      <c r="G63" s="49"/>
    </row>
    <row r="64" spans="1:7" x14ac:dyDescent="0.25">
      <c r="A64" s="493">
        <v>44282</v>
      </c>
      <c r="B64" s="158" t="s">
        <v>7686</v>
      </c>
      <c r="C64" s="440"/>
      <c r="D64" s="494" t="s">
        <v>7687</v>
      </c>
      <c r="E64" s="432" t="s">
        <v>3566</v>
      </c>
      <c r="F64" s="9">
        <v>5.79</v>
      </c>
      <c r="G64" s="49"/>
    </row>
    <row r="65" spans="1:7" x14ac:dyDescent="0.25">
      <c r="A65" s="493">
        <v>44282</v>
      </c>
      <c r="B65" s="158" t="s">
        <v>7684</v>
      </c>
      <c r="C65" s="440"/>
      <c r="D65" s="494" t="s">
        <v>7685</v>
      </c>
      <c r="E65" s="432" t="s">
        <v>3566</v>
      </c>
      <c r="F65" s="9">
        <v>3.49</v>
      </c>
      <c r="G65" s="49"/>
    </row>
    <row r="66" spans="1:7" x14ac:dyDescent="0.25">
      <c r="A66" s="493">
        <v>44282</v>
      </c>
      <c r="B66" s="158" t="s">
        <v>7682</v>
      </c>
      <c r="C66" s="440"/>
      <c r="D66" s="494" t="s">
        <v>7683</v>
      </c>
      <c r="E66" s="432" t="s">
        <v>3566</v>
      </c>
      <c r="F66" s="9">
        <v>0.85</v>
      </c>
      <c r="G66" s="49"/>
    </row>
    <row r="67" spans="1:7" x14ac:dyDescent="0.25">
      <c r="A67" s="493">
        <v>44282</v>
      </c>
      <c r="B67" s="158" t="s">
        <v>7680</v>
      </c>
      <c r="C67" s="440"/>
      <c r="D67" s="494" t="s">
        <v>7681</v>
      </c>
      <c r="E67" s="432" t="s">
        <v>3566</v>
      </c>
      <c r="F67" s="9">
        <v>3.36</v>
      </c>
      <c r="G67" s="49"/>
    </row>
    <row r="68" spans="1:7" x14ac:dyDescent="0.25">
      <c r="A68" s="493">
        <v>44282</v>
      </c>
      <c r="B68" s="158" t="s">
        <v>7678</v>
      </c>
      <c r="C68" s="440"/>
      <c r="D68" s="494" t="s">
        <v>7679</v>
      </c>
      <c r="E68" s="432" t="s">
        <v>3566</v>
      </c>
      <c r="F68" s="9">
        <v>4.8499999999999996</v>
      </c>
      <c r="G68" s="49"/>
    </row>
    <row r="69" spans="1:7" x14ac:dyDescent="0.25">
      <c r="A69" s="493">
        <v>44282</v>
      </c>
      <c r="B69" s="158" t="s">
        <v>7676</v>
      </c>
      <c r="C69" s="440"/>
      <c r="D69" s="494" t="s">
        <v>7677</v>
      </c>
      <c r="E69" s="432" t="s">
        <v>3566</v>
      </c>
      <c r="F69" s="9">
        <v>1.68</v>
      </c>
      <c r="G69" s="49"/>
    </row>
    <row r="70" spans="1:7" x14ac:dyDescent="0.25">
      <c r="A70" s="493">
        <v>44282</v>
      </c>
      <c r="B70" s="158" t="s">
        <v>7674</v>
      </c>
      <c r="C70" s="440"/>
      <c r="D70" s="494" t="s">
        <v>7675</v>
      </c>
      <c r="E70" s="432" t="s">
        <v>3566</v>
      </c>
      <c r="F70" s="9">
        <v>1.68</v>
      </c>
      <c r="G70" s="49"/>
    </row>
    <row r="71" spans="1:7" x14ac:dyDescent="0.25">
      <c r="A71" s="493">
        <v>44282</v>
      </c>
      <c r="B71" s="158" t="s">
        <v>7672</v>
      </c>
      <c r="C71" s="440"/>
      <c r="D71" s="494" t="s">
        <v>7673</v>
      </c>
      <c r="E71" s="432" t="s">
        <v>3566</v>
      </c>
      <c r="F71" s="9">
        <v>3.85</v>
      </c>
      <c r="G71" s="49"/>
    </row>
    <row r="72" spans="1:7" x14ac:dyDescent="0.25">
      <c r="A72" s="493">
        <v>44282</v>
      </c>
      <c r="B72" s="158" t="s">
        <v>7670</v>
      </c>
      <c r="C72" s="440"/>
      <c r="D72" s="494" t="s">
        <v>7671</v>
      </c>
      <c r="E72" s="432" t="s">
        <v>3566</v>
      </c>
      <c r="F72" s="9">
        <v>14.02</v>
      </c>
      <c r="G72" s="49"/>
    </row>
    <row r="73" spans="1:7" x14ac:dyDescent="0.25">
      <c r="A73" s="493">
        <v>44282</v>
      </c>
      <c r="B73" s="158" t="s">
        <v>7668</v>
      </c>
      <c r="C73" s="440"/>
      <c r="D73" s="494" t="s">
        <v>7669</v>
      </c>
      <c r="E73" s="432" t="s">
        <v>3566</v>
      </c>
      <c r="F73" s="9">
        <v>0.12</v>
      </c>
      <c r="G73" s="49"/>
    </row>
    <row r="74" spans="1:7" x14ac:dyDescent="0.25">
      <c r="A74" s="493">
        <v>44283</v>
      </c>
      <c r="B74" s="158" t="s">
        <v>7666</v>
      </c>
      <c r="C74" s="440"/>
      <c r="D74" s="494" t="s">
        <v>7667</v>
      </c>
      <c r="E74" s="432" t="s">
        <v>3566</v>
      </c>
      <c r="F74" s="9">
        <v>1.68</v>
      </c>
      <c r="G74" s="49"/>
    </row>
    <row r="75" spans="1:7" x14ac:dyDescent="0.25">
      <c r="A75" s="493">
        <v>44283</v>
      </c>
      <c r="B75" s="158" t="s">
        <v>7664</v>
      </c>
      <c r="C75" s="440"/>
      <c r="D75" s="494" t="s">
        <v>7665</v>
      </c>
      <c r="E75" s="432" t="s">
        <v>3566</v>
      </c>
      <c r="F75" s="9">
        <v>2.7</v>
      </c>
      <c r="G75" s="49"/>
    </row>
    <row r="76" spans="1:7" x14ac:dyDescent="0.25">
      <c r="A76" s="493">
        <v>44283</v>
      </c>
      <c r="B76" s="158" t="s">
        <v>7662</v>
      </c>
      <c r="C76" s="440"/>
      <c r="D76" s="494" t="s">
        <v>7663</v>
      </c>
      <c r="E76" s="432" t="s">
        <v>3566</v>
      </c>
      <c r="F76" s="9">
        <v>3.4</v>
      </c>
      <c r="G76" s="49"/>
    </row>
    <row r="77" spans="1:7" x14ac:dyDescent="0.25">
      <c r="A77" s="493">
        <v>44283</v>
      </c>
      <c r="B77" s="158" t="s">
        <v>7660</v>
      </c>
      <c r="C77" s="440"/>
      <c r="D77" s="494" t="s">
        <v>7661</v>
      </c>
      <c r="E77" s="432" t="s">
        <v>3566</v>
      </c>
      <c r="F77" s="9">
        <v>3.2</v>
      </c>
      <c r="G77" s="49"/>
    </row>
    <row r="78" spans="1:7" x14ac:dyDescent="0.25">
      <c r="A78" s="493">
        <v>44284</v>
      </c>
      <c r="B78" s="158" t="s">
        <v>7638</v>
      </c>
      <c r="C78" s="440"/>
      <c r="D78" s="494" t="s">
        <v>7639</v>
      </c>
      <c r="E78" s="432" t="s">
        <v>3566</v>
      </c>
      <c r="F78" s="9">
        <v>1.68</v>
      </c>
      <c r="G78" s="49"/>
    </row>
    <row r="79" spans="1:7" x14ac:dyDescent="0.25">
      <c r="A79" s="493">
        <v>44284</v>
      </c>
      <c r="B79" s="158" t="s">
        <v>7636</v>
      </c>
      <c r="C79" s="440"/>
      <c r="D79" s="494" t="s">
        <v>7637</v>
      </c>
      <c r="E79" s="432" t="s">
        <v>3566</v>
      </c>
      <c r="F79" s="9">
        <v>2.93</v>
      </c>
      <c r="G79" s="49"/>
    </row>
    <row r="80" spans="1:7" x14ac:dyDescent="0.25">
      <c r="A80" s="493">
        <v>44284</v>
      </c>
      <c r="B80" s="158" t="s">
        <v>7634</v>
      </c>
      <c r="C80" s="440"/>
      <c r="D80" s="494" t="s">
        <v>7635</v>
      </c>
      <c r="E80" s="432" t="s">
        <v>3566</v>
      </c>
      <c r="F80" s="9">
        <v>3.67</v>
      </c>
      <c r="G80" s="49"/>
    </row>
    <row r="81" spans="1:7" x14ac:dyDescent="0.25">
      <c r="A81" s="493">
        <v>44284</v>
      </c>
      <c r="B81" s="158" t="s">
        <v>7632</v>
      </c>
      <c r="C81" s="440"/>
      <c r="D81" s="494" t="s">
        <v>7633</v>
      </c>
      <c r="E81" s="432" t="s">
        <v>3566</v>
      </c>
      <c r="F81" s="9">
        <v>5.68</v>
      </c>
      <c r="G81" s="49"/>
    </row>
    <row r="82" spans="1:7" x14ac:dyDescent="0.25">
      <c r="A82" s="493">
        <v>44284</v>
      </c>
      <c r="B82" s="158" t="s">
        <v>7630</v>
      </c>
      <c r="C82" s="440"/>
      <c r="D82" s="494" t="s">
        <v>7631</v>
      </c>
      <c r="E82" s="432" t="s">
        <v>3566</v>
      </c>
      <c r="F82" s="9">
        <v>6.94</v>
      </c>
      <c r="G82" s="49"/>
    </row>
    <row r="83" spans="1:7" x14ac:dyDescent="0.25">
      <c r="A83" s="493">
        <v>44284</v>
      </c>
      <c r="B83" s="158" t="s">
        <v>7628</v>
      </c>
      <c r="C83" s="440"/>
      <c r="D83" s="494" t="s">
        <v>7629</v>
      </c>
      <c r="E83" s="432" t="s">
        <v>3566</v>
      </c>
      <c r="F83" s="9">
        <v>20.82</v>
      </c>
      <c r="G83" s="49"/>
    </row>
    <row r="84" spans="1:7" x14ac:dyDescent="0.25">
      <c r="A84" s="493">
        <v>44284</v>
      </c>
      <c r="B84" s="158" t="s">
        <v>7626</v>
      </c>
      <c r="C84" s="440"/>
      <c r="D84" s="494" t="s">
        <v>7627</v>
      </c>
      <c r="E84" s="432" t="s">
        <v>3566</v>
      </c>
      <c r="F84" s="9">
        <v>2.82</v>
      </c>
      <c r="G84" s="49"/>
    </row>
    <row r="85" spans="1:7" x14ac:dyDescent="0.25">
      <c r="A85" s="493">
        <v>44284</v>
      </c>
      <c r="B85" s="158" t="s">
        <v>7624</v>
      </c>
      <c r="C85" s="440"/>
      <c r="D85" s="494" t="s">
        <v>7625</v>
      </c>
      <c r="E85" s="432" t="s">
        <v>3566</v>
      </c>
      <c r="F85" s="9">
        <v>14.35</v>
      </c>
      <c r="G85" s="49"/>
    </row>
    <row r="86" spans="1:7" x14ac:dyDescent="0.25">
      <c r="A86" s="493">
        <v>44284</v>
      </c>
      <c r="B86" s="158" t="s">
        <v>7622</v>
      </c>
      <c r="C86" s="440"/>
      <c r="D86" s="494" t="s">
        <v>7623</v>
      </c>
      <c r="E86" s="432" t="s">
        <v>3566</v>
      </c>
      <c r="F86" s="9">
        <v>37.659999999999997</v>
      </c>
      <c r="G86" s="49"/>
    </row>
    <row r="87" spans="1:7" x14ac:dyDescent="0.25">
      <c r="A87" s="493">
        <v>44284</v>
      </c>
      <c r="B87" s="158" t="s">
        <v>7620</v>
      </c>
      <c r="C87" s="440"/>
      <c r="D87" s="494" t="s">
        <v>7621</v>
      </c>
      <c r="E87" s="432" t="s">
        <v>3566</v>
      </c>
      <c r="F87" s="9">
        <v>1.7</v>
      </c>
      <c r="G87" s="49"/>
    </row>
    <row r="88" spans="1:7" x14ac:dyDescent="0.25">
      <c r="A88" s="493">
        <v>44284</v>
      </c>
      <c r="B88" s="158" t="s">
        <v>7618</v>
      </c>
      <c r="C88" s="440"/>
      <c r="D88" s="494" t="s">
        <v>7619</v>
      </c>
      <c r="E88" s="432" t="s">
        <v>3566</v>
      </c>
      <c r="F88" s="9">
        <v>23.46</v>
      </c>
      <c r="G88" s="49"/>
    </row>
    <row r="89" spans="1:7" x14ac:dyDescent="0.25">
      <c r="A89" s="493">
        <v>44284</v>
      </c>
      <c r="B89" s="158" t="s">
        <v>7616</v>
      </c>
      <c r="C89" s="440"/>
      <c r="D89" s="494" t="s">
        <v>7617</v>
      </c>
      <c r="E89" s="432" t="s">
        <v>3566</v>
      </c>
      <c r="F89" s="9">
        <v>4.3600000000000003</v>
      </c>
      <c r="G89" s="49"/>
    </row>
    <row r="90" spans="1:7" x14ac:dyDescent="0.25">
      <c r="A90" s="493">
        <v>44284</v>
      </c>
      <c r="B90" s="158" t="s">
        <v>7614</v>
      </c>
      <c r="C90" s="440"/>
      <c r="D90" s="494" t="s">
        <v>7615</v>
      </c>
      <c r="E90" s="432" t="s">
        <v>3566</v>
      </c>
      <c r="F90" s="9">
        <v>7.52</v>
      </c>
      <c r="G90" s="49"/>
    </row>
    <row r="91" spans="1:7" x14ac:dyDescent="0.25">
      <c r="A91" s="493">
        <v>44284</v>
      </c>
      <c r="B91" s="158" t="s">
        <v>7612</v>
      </c>
      <c r="C91" s="440"/>
      <c r="D91" s="494" t="s">
        <v>7613</v>
      </c>
      <c r="E91" s="432" t="s">
        <v>3566</v>
      </c>
      <c r="F91" s="9">
        <v>2.33</v>
      </c>
      <c r="G91" s="49"/>
    </row>
    <row r="92" spans="1:7" x14ac:dyDescent="0.25">
      <c r="A92" s="493">
        <v>44284</v>
      </c>
      <c r="B92" s="158" t="s">
        <v>7610</v>
      </c>
      <c r="C92" s="440"/>
      <c r="D92" s="494" t="s">
        <v>7611</v>
      </c>
      <c r="E92" s="432" t="s">
        <v>3566</v>
      </c>
      <c r="F92" s="9">
        <v>8.4</v>
      </c>
      <c r="G92" s="49"/>
    </row>
    <row r="93" spans="1:7" x14ac:dyDescent="0.25">
      <c r="A93" s="493">
        <v>44284</v>
      </c>
      <c r="B93" s="158" t="s">
        <v>7608</v>
      </c>
      <c r="C93" s="440"/>
      <c r="D93" s="494" t="s">
        <v>7609</v>
      </c>
      <c r="E93" s="432" t="s">
        <v>3566</v>
      </c>
      <c r="F93" s="9">
        <v>4.05</v>
      </c>
      <c r="G93" s="49"/>
    </row>
    <row r="94" spans="1:7" x14ac:dyDescent="0.25">
      <c r="A94" s="493">
        <v>44284</v>
      </c>
      <c r="B94" s="158" t="s">
        <v>7606</v>
      </c>
      <c r="C94" s="440"/>
      <c r="D94" s="494" t="s">
        <v>7607</v>
      </c>
      <c r="E94" s="432" t="s">
        <v>3566</v>
      </c>
      <c r="F94" s="9">
        <v>2.41</v>
      </c>
      <c r="G94" s="49"/>
    </row>
    <row r="95" spans="1:7" x14ac:dyDescent="0.25">
      <c r="A95" s="493">
        <v>44284</v>
      </c>
      <c r="B95" s="158" t="s">
        <v>7604</v>
      </c>
      <c r="C95" s="440"/>
      <c r="D95" s="494" t="s">
        <v>7605</v>
      </c>
      <c r="E95" s="432" t="s">
        <v>3566</v>
      </c>
      <c r="F95" s="9">
        <v>6.71</v>
      </c>
      <c r="G95" s="49"/>
    </row>
    <row r="96" spans="1:7" x14ac:dyDescent="0.25">
      <c r="A96" s="493">
        <v>44284</v>
      </c>
      <c r="B96" s="158" t="s">
        <v>7602</v>
      </c>
      <c r="C96" s="440"/>
      <c r="D96" s="494" t="s">
        <v>7603</v>
      </c>
      <c r="E96" s="432" t="s">
        <v>3566</v>
      </c>
      <c r="F96" s="9">
        <v>1.97</v>
      </c>
      <c r="G96" s="49"/>
    </row>
    <row r="97" spans="1:7" x14ac:dyDescent="0.25">
      <c r="A97" s="493">
        <v>44284</v>
      </c>
      <c r="B97" s="158" t="s">
        <v>7600</v>
      </c>
      <c r="C97" s="440"/>
      <c r="D97" s="494" t="s">
        <v>7601</v>
      </c>
      <c r="E97" s="432" t="s">
        <v>3566</v>
      </c>
      <c r="F97" s="9">
        <v>1.68</v>
      </c>
      <c r="G97" s="49"/>
    </row>
    <row r="98" spans="1:7" x14ac:dyDescent="0.25">
      <c r="A98" s="493">
        <v>44284</v>
      </c>
      <c r="B98" s="158" t="s">
        <v>7598</v>
      </c>
      <c r="C98" s="440"/>
      <c r="D98" s="494" t="s">
        <v>7599</v>
      </c>
      <c r="E98" s="432" t="s">
        <v>3566</v>
      </c>
      <c r="F98" s="9">
        <v>3.83</v>
      </c>
      <c r="G98" s="49"/>
    </row>
    <row r="99" spans="1:7" x14ac:dyDescent="0.25">
      <c r="A99" s="493">
        <v>44285</v>
      </c>
      <c r="B99" s="158" t="s">
        <v>7584</v>
      </c>
      <c r="C99" s="440"/>
      <c r="D99" s="494" t="s">
        <v>7585</v>
      </c>
      <c r="E99" s="432" t="s">
        <v>3566</v>
      </c>
      <c r="F99" s="9">
        <v>5.04</v>
      </c>
      <c r="G99" s="49"/>
    </row>
    <row r="100" spans="1:7" x14ac:dyDescent="0.25">
      <c r="A100" s="493">
        <v>44285</v>
      </c>
      <c r="B100" s="158" t="s">
        <v>7582</v>
      </c>
      <c r="C100" s="440"/>
      <c r="D100" s="494" t="s">
        <v>7583</v>
      </c>
      <c r="E100" s="432" t="s">
        <v>3566</v>
      </c>
      <c r="F100" s="9">
        <v>6.17</v>
      </c>
      <c r="G100" s="49"/>
    </row>
    <row r="101" spans="1:7" x14ac:dyDescent="0.25">
      <c r="A101" s="493">
        <v>44285</v>
      </c>
      <c r="B101" s="158" t="s">
        <v>7580</v>
      </c>
      <c r="C101" s="440"/>
      <c r="D101" s="494" t="s">
        <v>7581</v>
      </c>
      <c r="E101" s="432" t="s">
        <v>3566</v>
      </c>
      <c r="F101" s="9">
        <v>15.1</v>
      </c>
      <c r="G101" s="49"/>
    </row>
    <row r="102" spans="1:7" x14ac:dyDescent="0.25">
      <c r="A102" s="493">
        <v>44285</v>
      </c>
      <c r="B102" s="158" t="s">
        <v>7578</v>
      </c>
      <c r="C102" s="440"/>
      <c r="D102" s="494" t="s">
        <v>7579</v>
      </c>
      <c r="E102" s="432" t="s">
        <v>3566</v>
      </c>
      <c r="F102" s="9">
        <v>1.76</v>
      </c>
      <c r="G102" s="49"/>
    </row>
    <row r="103" spans="1:7" x14ac:dyDescent="0.25">
      <c r="A103" s="493">
        <v>44285</v>
      </c>
      <c r="B103" s="158" t="s">
        <v>7576</v>
      </c>
      <c r="C103" s="440"/>
      <c r="D103" s="494" t="s">
        <v>7577</v>
      </c>
      <c r="E103" s="432" t="s">
        <v>3566</v>
      </c>
      <c r="F103" s="9">
        <v>7.49</v>
      </c>
      <c r="G103" s="49"/>
    </row>
    <row r="104" spans="1:7" x14ac:dyDescent="0.25">
      <c r="A104" s="493">
        <v>44285</v>
      </c>
      <c r="B104" s="158" t="s">
        <v>7574</v>
      </c>
      <c r="C104" s="440"/>
      <c r="D104" s="494" t="s">
        <v>7575</v>
      </c>
      <c r="E104" s="432" t="s">
        <v>3566</v>
      </c>
      <c r="F104" s="9">
        <v>6.56</v>
      </c>
      <c r="G104" s="49"/>
    </row>
    <row r="105" spans="1:7" x14ac:dyDescent="0.25">
      <c r="A105" s="493">
        <v>44285</v>
      </c>
      <c r="B105" s="158" t="s">
        <v>7572</v>
      </c>
      <c r="C105" s="440"/>
      <c r="D105" s="494" t="s">
        <v>7573</v>
      </c>
      <c r="E105" s="432" t="s">
        <v>3566</v>
      </c>
      <c r="F105" s="9">
        <v>2.4300000000000002</v>
      </c>
      <c r="G105" s="49"/>
    </row>
    <row r="106" spans="1:7" x14ac:dyDescent="0.25">
      <c r="A106" s="493">
        <v>44285</v>
      </c>
      <c r="B106" s="158" t="s">
        <v>7570</v>
      </c>
      <c r="C106" s="440"/>
      <c r="D106" s="494" t="s">
        <v>7571</v>
      </c>
      <c r="E106" s="432" t="s">
        <v>3566</v>
      </c>
      <c r="F106" s="9">
        <v>7.96</v>
      </c>
      <c r="G106" s="49"/>
    </row>
    <row r="107" spans="1:7" x14ac:dyDescent="0.25">
      <c r="A107" s="493">
        <v>44285</v>
      </c>
      <c r="B107" s="158" t="s">
        <v>7568</v>
      </c>
      <c r="C107" s="440"/>
      <c r="D107" s="494" t="s">
        <v>7569</v>
      </c>
      <c r="E107" s="432" t="s">
        <v>3566</v>
      </c>
      <c r="F107" s="9">
        <v>3.42</v>
      </c>
      <c r="G107" s="49"/>
    </row>
    <row r="108" spans="1:7" x14ac:dyDescent="0.25">
      <c r="A108" s="493">
        <v>44285</v>
      </c>
      <c r="B108" s="158" t="s">
        <v>7566</v>
      </c>
      <c r="C108" s="440"/>
      <c r="D108" s="494" t="s">
        <v>7567</v>
      </c>
      <c r="E108" s="432" t="s">
        <v>3566</v>
      </c>
      <c r="F108" s="9">
        <v>5.28</v>
      </c>
      <c r="G108" s="49"/>
    </row>
    <row r="109" spans="1:7" x14ac:dyDescent="0.25">
      <c r="A109" s="493">
        <v>44285</v>
      </c>
      <c r="B109" s="158" t="s">
        <v>7564</v>
      </c>
      <c r="C109" s="440"/>
      <c r="D109" s="494" t="s">
        <v>7565</v>
      </c>
      <c r="E109" s="432" t="s">
        <v>3566</v>
      </c>
      <c r="F109" s="9">
        <v>1.68</v>
      </c>
      <c r="G109" s="49"/>
    </row>
    <row r="110" spans="1:7" x14ac:dyDescent="0.25">
      <c r="A110" s="493">
        <v>44285</v>
      </c>
      <c r="B110" s="158" t="s">
        <v>7562</v>
      </c>
      <c r="C110" s="440"/>
      <c r="D110" s="494" t="s">
        <v>7563</v>
      </c>
      <c r="E110" s="432" t="s">
        <v>3566</v>
      </c>
      <c r="F110" s="9">
        <v>16.760000000000002</v>
      </c>
      <c r="G110" s="49"/>
    </row>
    <row r="111" spans="1:7" x14ac:dyDescent="0.25">
      <c r="A111" s="493">
        <v>44285</v>
      </c>
      <c r="B111" s="158" t="s">
        <v>7560</v>
      </c>
      <c r="C111" s="440"/>
      <c r="D111" s="494" t="s">
        <v>7561</v>
      </c>
      <c r="E111" s="432" t="s">
        <v>3566</v>
      </c>
      <c r="F111" s="9">
        <v>6.03</v>
      </c>
      <c r="G111" s="49"/>
    </row>
    <row r="112" spans="1:7" x14ac:dyDescent="0.25">
      <c r="A112" s="493">
        <v>44285</v>
      </c>
      <c r="B112" s="158" t="s">
        <v>7558</v>
      </c>
      <c r="C112" s="440"/>
      <c r="D112" s="494" t="s">
        <v>7559</v>
      </c>
      <c r="E112" s="432" t="s">
        <v>3566</v>
      </c>
      <c r="F112" s="9">
        <v>7.46</v>
      </c>
      <c r="G112" s="49"/>
    </row>
    <row r="113" spans="1:7" x14ac:dyDescent="0.25">
      <c r="A113" s="493">
        <v>44285</v>
      </c>
      <c r="B113" s="158" t="s">
        <v>7556</v>
      </c>
      <c r="C113" s="440"/>
      <c r="D113" s="494" t="s">
        <v>7557</v>
      </c>
      <c r="E113" s="432" t="s">
        <v>3566</v>
      </c>
      <c r="F113" s="9">
        <v>27.04</v>
      </c>
      <c r="G113" s="49"/>
    </row>
    <row r="114" spans="1:7" x14ac:dyDescent="0.25">
      <c r="A114" s="493">
        <v>44285</v>
      </c>
      <c r="B114" s="158" t="s">
        <v>7554</v>
      </c>
      <c r="C114" s="440"/>
      <c r="D114" s="494" t="s">
        <v>7555</v>
      </c>
      <c r="E114" s="432" t="s">
        <v>3566</v>
      </c>
      <c r="F114" s="9">
        <v>5.62</v>
      </c>
      <c r="G114" s="49"/>
    </row>
    <row r="115" spans="1:7" x14ac:dyDescent="0.25">
      <c r="A115" s="493">
        <v>44285</v>
      </c>
      <c r="B115" s="158" t="s">
        <v>7552</v>
      </c>
      <c r="C115" s="440"/>
      <c r="D115" s="494" t="s">
        <v>7553</v>
      </c>
      <c r="E115" s="432" t="s">
        <v>3566</v>
      </c>
      <c r="F115" s="9">
        <v>1.95</v>
      </c>
      <c r="G115" s="49"/>
    </row>
    <row r="116" spans="1:7" x14ac:dyDescent="0.25">
      <c r="A116" s="493">
        <v>44285</v>
      </c>
      <c r="B116" s="158" t="s">
        <v>7540</v>
      </c>
      <c r="C116" s="440"/>
      <c r="D116" s="494" t="s">
        <v>7541</v>
      </c>
      <c r="E116" s="432" t="s">
        <v>3566</v>
      </c>
      <c r="F116" s="9">
        <v>2.5299999999999998</v>
      </c>
      <c r="G116" s="49"/>
    </row>
    <row r="117" spans="1:7" x14ac:dyDescent="0.25">
      <c r="A117" s="493">
        <v>44286</v>
      </c>
      <c r="B117" s="158" t="s">
        <v>7526</v>
      </c>
      <c r="C117" s="440"/>
      <c r="D117" s="494" t="s">
        <v>7527</v>
      </c>
      <c r="E117" s="432" t="s">
        <v>3566</v>
      </c>
      <c r="F117" s="9">
        <v>1.83</v>
      </c>
      <c r="G117" s="49"/>
    </row>
    <row r="118" spans="1:7" x14ac:dyDescent="0.25">
      <c r="A118" s="493">
        <v>44286</v>
      </c>
      <c r="B118" s="158" t="s">
        <v>7524</v>
      </c>
      <c r="C118" s="440"/>
      <c r="D118" s="494" t="s">
        <v>7525</v>
      </c>
      <c r="E118" s="432" t="s">
        <v>3566</v>
      </c>
      <c r="F118" s="9">
        <v>6.47</v>
      </c>
      <c r="G118" s="49"/>
    </row>
    <row r="119" spans="1:7" x14ac:dyDescent="0.25">
      <c r="A119" s="493">
        <v>44286</v>
      </c>
      <c r="B119" s="158" t="s">
        <v>7522</v>
      </c>
      <c r="C119" s="440"/>
      <c r="D119" s="494" t="s">
        <v>7523</v>
      </c>
      <c r="E119" s="432" t="s">
        <v>3566</v>
      </c>
      <c r="F119" s="9">
        <v>2.06</v>
      </c>
      <c r="G119" s="49"/>
    </row>
    <row r="120" spans="1:7" x14ac:dyDescent="0.25">
      <c r="A120" s="493">
        <v>44286</v>
      </c>
      <c r="B120" s="158" t="s">
        <v>7520</v>
      </c>
      <c r="C120" s="440"/>
      <c r="D120" s="494" t="s">
        <v>7521</v>
      </c>
      <c r="E120" s="432" t="s">
        <v>3566</v>
      </c>
      <c r="F120" s="9">
        <v>5.49</v>
      </c>
      <c r="G120" s="49"/>
    </row>
    <row r="121" spans="1:7" x14ac:dyDescent="0.25">
      <c r="A121" s="493">
        <v>44286</v>
      </c>
      <c r="B121" s="158" t="s">
        <v>7518</v>
      </c>
      <c r="C121" s="440"/>
      <c r="D121" s="494" t="s">
        <v>7519</v>
      </c>
      <c r="E121" s="432" t="s">
        <v>3566</v>
      </c>
      <c r="F121" s="9">
        <v>5.07</v>
      </c>
      <c r="G121" s="49"/>
    </row>
    <row r="122" spans="1:7" x14ac:dyDescent="0.25">
      <c r="A122" s="493">
        <v>44286</v>
      </c>
      <c r="B122" s="158" t="s">
        <v>7516</v>
      </c>
      <c r="C122" s="440"/>
      <c r="D122" s="494" t="s">
        <v>7517</v>
      </c>
      <c r="E122" s="432" t="s">
        <v>3566</v>
      </c>
      <c r="F122" s="9">
        <v>5.12</v>
      </c>
      <c r="G122" s="49"/>
    </row>
    <row r="123" spans="1:7" x14ac:dyDescent="0.25">
      <c r="A123" s="493">
        <v>44286</v>
      </c>
      <c r="B123" s="158" t="s">
        <v>7514</v>
      </c>
      <c r="C123" s="440"/>
      <c r="D123" s="494" t="s">
        <v>7515</v>
      </c>
      <c r="E123" s="432" t="s">
        <v>3566</v>
      </c>
      <c r="F123" s="9">
        <v>130.37</v>
      </c>
      <c r="G123" s="49"/>
    </row>
    <row r="124" spans="1:7" x14ac:dyDescent="0.25">
      <c r="A124" s="493">
        <v>44286</v>
      </c>
      <c r="B124" s="158" t="s">
        <v>7512</v>
      </c>
      <c r="C124" s="440"/>
      <c r="D124" s="494" t="s">
        <v>7513</v>
      </c>
      <c r="E124" s="432" t="s">
        <v>3566</v>
      </c>
      <c r="F124" s="9">
        <v>3.32</v>
      </c>
      <c r="G124" s="49"/>
    </row>
    <row r="125" spans="1:7" x14ac:dyDescent="0.25">
      <c r="A125" s="493">
        <v>44286</v>
      </c>
      <c r="B125" s="158" t="s">
        <v>7510</v>
      </c>
      <c r="C125" s="440"/>
      <c r="D125" s="494" t="s">
        <v>7511</v>
      </c>
      <c r="E125" s="432" t="s">
        <v>3566</v>
      </c>
      <c r="F125" s="9">
        <v>5.14</v>
      </c>
      <c r="G125" s="49"/>
    </row>
    <row r="126" spans="1:7" x14ac:dyDescent="0.25">
      <c r="A126" s="493">
        <v>44286</v>
      </c>
      <c r="B126" s="158" t="s">
        <v>7508</v>
      </c>
      <c r="C126" s="440"/>
      <c r="D126" s="494" t="s">
        <v>7509</v>
      </c>
      <c r="E126" s="432" t="s">
        <v>3566</v>
      </c>
      <c r="F126" s="9">
        <v>5.0599999999999996</v>
      </c>
      <c r="G126" s="49"/>
    </row>
    <row r="127" spans="1:7" x14ac:dyDescent="0.25">
      <c r="A127" s="493">
        <v>44286</v>
      </c>
      <c r="B127" s="158" t="s">
        <v>7506</v>
      </c>
      <c r="C127" s="440"/>
      <c r="D127" s="494" t="s">
        <v>7507</v>
      </c>
      <c r="E127" s="432" t="s">
        <v>3567</v>
      </c>
      <c r="F127" s="499">
        <v>2.69</v>
      </c>
      <c r="G127" s="49"/>
    </row>
    <row r="128" spans="1:7" x14ac:dyDescent="0.25">
      <c r="A128" s="493">
        <v>44286</v>
      </c>
      <c r="B128" s="158" t="s">
        <v>7504</v>
      </c>
      <c r="C128" s="440"/>
      <c r="D128" s="494" t="s">
        <v>7505</v>
      </c>
      <c r="E128" s="432" t="s">
        <v>3567</v>
      </c>
      <c r="F128" s="499">
        <v>2.69</v>
      </c>
      <c r="G128" s="49"/>
    </row>
    <row r="129" spans="1:7" x14ac:dyDescent="0.25">
      <c r="A129" s="493">
        <v>44286</v>
      </c>
      <c r="B129" s="158" t="s">
        <v>7502</v>
      </c>
      <c r="C129" s="440"/>
      <c r="D129" s="494" t="s">
        <v>7503</v>
      </c>
      <c r="E129" s="432" t="s">
        <v>3567</v>
      </c>
      <c r="F129" s="499">
        <v>2.97</v>
      </c>
      <c r="G129" s="49"/>
    </row>
    <row r="130" spans="1:7" x14ac:dyDescent="0.25">
      <c r="A130" s="493">
        <v>44286</v>
      </c>
      <c r="B130" s="158" t="s">
        <v>7500</v>
      </c>
      <c r="C130" s="440"/>
      <c r="D130" s="494" t="s">
        <v>7501</v>
      </c>
      <c r="E130" s="432" t="s">
        <v>3567</v>
      </c>
      <c r="F130" s="499">
        <v>3.55</v>
      </c>
      <c r="G130" s="49"/>
    </row>
    <row r="131" spans="1:7" x14ac:dyDescent="0.25">
      <c r="A131" s="493">
        <v>44286</v>
      </c>
      <c r="B131" s="158" t="s">
        <v>7498</v>
      </c>
      <c r="C131" s="440"/>
      <c r="D131" s="494" t="s">
        <v>7499</v>
      </c>
      <c r="E131" s="432" t="s">
        <v>3567</v>
      </c>
      <c r="F131" s="499">
        <v>3.62</v>
      </c>
      <c r="G131" s="49"/>
    </row>
    <row r="132" spans="1:7" x14ac:dyDescent="0.25">
      <c r="A132" s="493">
        <v>44286</v>
      </c>
      <c r="B132" s="158" t="s">
        <v>7496</v>
      </c>
      <c r="C132" s="440"/>
      <c r="D132" s="494" t="s">
        <v>7497</v>
      </c>
      <c r="E132" s="432" t="s">
        <v>3567</v>
      </c>
      <c r="F132" s="499">
        <v>3.38</v>
      </c>
      <c r="G132" s="49"/>
    </row>
    <row r="133" spans="1:7" x14ac:dyDescent="0.25">
      <c r="A133" s="493">
        <v>44286</v>
      </c>
      <c r="B133" s="158" t="s">
        <v>7494</v>
      </c>
      <c r="C133" s="440"/>
      <c r="D133" s="494" t="s">
        <v>7495</v>
      </c>
      <c r="E133" s="432" t="s">
        <v>3567</v>
      </c>
      <c r="F133" s="499">
        <v>3.36</v>
      </c>
      <c r="G133" s="49"/>
    </row>
    <row r="134" spans="1:7" x14ac:dyDescent="0.25">
      <c r="A134" s="493">
        <v>44286</v>
      </c>
      <c r="B134" s="158" t="s">
        <v>7492</v>
      </c>
      <c r="C134" s="440"/>
      <c r="D134" s="494" t="s">
        <v>7493</v>
      </c>
      <c r="E134" s="432" t="s">
        <v>3567</v>
      </c>
      <c r="F134" s="499">
        <v>3.61</v>
      </c>
      <c r="G134" s="49"/>
    </row>
    <row r="135" spans="1:7" x14ac:dyDescent="0.25">
      <c r="A135" s="493">
        <v>44286</v>
      </c>
      <c r="B135" s="158" t="s">
        <v>7490</v>
      </c>
      <c r="C135" s="440"/>
      <c r="D135" s="494" t="s">
        <v>7491</v>
      </c>
      <c r="E135" s="432" t="s">
        <v>3567</v>
      </c>
      <c r="F135" s="499">
        <v>3.58</v>
      </c>
      <c r="G135" s="49"/>
    </row>
    <row r="136" spans="1:7" x14ac:dyDescent="0.25">
      <c r="A136" s="493">
        <v>44286</v>
      </c>
      <c r="B136" s="158" t="s">
        <v>7488</v>
      </c>
      <c r="C136" s="440"/>
      <c r="D136" s="494" t="s">
        <v>7489</v>
      </c>
      <c r="E136" s="432" t="s">
        <v>3567</v>
      </c>
      <c r="F136" s="499">
        <v>16.760000000000002</v>
      </c>
      <c r="G136" s="49"/>
    </row>
    <row r="137" spans="1:7" x14ac:dyDescent="0.25">
      <c r="A137" s="493">
        <v>44286</v>
      </c>
      <c r="B137" s="158" t="s">
        <v>7486</v>
      </c>
      <c r="C137" s="440"/>
      <c r="D137" s="494" t="s">
        <v>7487</v>
      </c>
      <c r="E137" s="432" t="s">
        <v>3567</v>
      </c>
      <c r="F137" s="499">
        <v>16.760000000000002</v>
      </c>
      <c r="G137" s="49"/>
    </row>
    <row r="138" spans="1:7" x14ac:dyDescent="0.25">
      <c r="A138" s="493">
        <v>44286</v>
      </c>
      <c r="B138" s="158" t="s">
        <v>7484</v>
      </c>
      <c r="C138" s="440"/>
      <c r="D138" s="494" t="s">
        <v>7485</v>
      </c>
      <c r="E138" s="432" t="s">
        <v>3567</v>
      </c>
      <c r="F138" s="500">
        <v>4.57</v>
      </c>
      <c r="G138" s="49"/>
    </row>
    <row r="139" spans="1:7" x14ac:dyDescent="0.25">
      <c r="A139" s="464"/>
      <c r="B139" s="465"/>
      <c r="C139" s="49"/>
      <c r="D139" s="466"/>
      <c r="E139" s="432"/>
      <c r="F139" s="467"/>
      <c r="G139" s="448">
        <f>SUM(F30:F138)</f>
        <v>850.58000000000015</v>
      </c>
    </row>
    <row r="140" spans="1:7" x14ac:dyDescent="0.25">
      <c r="A140" s="432"/>
      <c r="B140" s="49"/>
      <c r="C140" s="49"/>
      <c r="D140" s="49"/>
      <c r="E140" s="432"/>
      <c r="F140" s="433"/>
      <c r="G140" s="49"/>
    </row>
    <row r="141" spans="1:7" ht="15.75" thickBot="1" x14ac:dyDescent="0.3">
      <c r="A141" s="468"/>
      <c r="B141" s="469" t="s">
        <v>9014</v>
      </c>
      <c r="C141" s="470"/>
      <c r="D141" s="471"/>
      <c r="E141" s="468"/>
      <c r="F141" s="472"/>
      <c r="G141" s="473">
        <f>+G10-G16+G21-G26+G139</f>
        <v>64014.33</v>
      </c>
    </row>
    <row r="142" spans="1:7" ht="15.75" thickTop="1" x14ac:dyDescent="0.25">
      <c r="A142" s="432"/>
      <c r="B142" s="49"/>
      <c r="C142" s="49"/>
      <c r="D142" s="49"/>
      <c r="E142" s="432"/>
      <c r="F142" s="433"/>
      <c r="G142" s="49"/>
    </row>
    <row r="143" spans="1:7" x14ac:dyDescent="0.25">
      <c r="A143" s="432"/>
      <c r="B143" s="49"/>
      <c r="C143" s="49"/>
      <c r="D143" s="49"/>
      <c r="E143" s="432"/>
      <c r="F143" s="433"/>
      <c r="G143" s="49"/>
    </row>
    <row r="144" spans="1:7" x14ac:dyDescent="0.25">
      <c r="A144" s="432"/>
      <c r="B144" s="49"/>
      <c r="C144" s="49"/>
      <c r="D144" s="49"/>
      <c r="E144" s="432"/>
      <c r="F144" s="433"/>
      <c r="G144" s="49"/>
    </row>
    <row r="145" spans="1:7" x14ac:dyDescent="0.25">
      <c r="A145" s="432"/>
      <c r="B145" s="419" t="s">
        <v>5</v>
      </c>
      <c r="C145" s="49"/>
      <c r="D145" s="459"/>
      <c r="E145" s="419" t="s">
        <v>6</v>
      </c>
      <c r="F145" s="433"/>
      <c r="G145" s="49"/>
    </row>
    <row r="146" spans="1:7" x14ac:dyDescent="0.25">
      <c r="A146" s="432"/>
      <c r="B146" s="419"/>
      <c r="C146" s="49"/>
      <c r="D146" s="459"/>
      <c r="E146" s="419"/>
      <c r="F146" s="433"/>
      <c r="G146" s="49"/>
    </row>
    <row r="147" spans="1:7" x14ac:dyDescent="0.25">
      <c r="A147" s="432"/>
      <c r="B147" s="419"/>
      <c r="C147" s="49"/>
      <c r="D147" s="459"/>
      <c r="E147" s="419"/>
      <c r="F147" s="433"/>
      <c r="G147" s="49"/>
    </row>
    <row r="148" spans="1:7" x14ac:dyDescent="0.25">
      <c r="A148" s="432"/>
      <c r="B148" s="474"/>
      <c r="C148" s="49"/>
      <c r="D148" s="474"/>
      <c r="E148" s="475"/>
      <c r="F148" s="445"/>
      <c r="G148" s="49"/>
    </row>
    <row r="149" spans="1:7" x14ac:dyDescent="0.25">
      <c r="A149" s="432"/>
      <c r="B149" s="49"/>
      <c r="C149" s="49"/>
      <c r="D149" s="49"/>
      <c r="E149" s="49"/>
      <c r="F149" s="453"/>
      <c r="G149" s="49"/>
    </row>
    <row r="150" spans="1:7" x14ac:dyDescent="0.25">
      <c r="A150" s="432"/>
      <c r="B150" s="49"/>
      <c r="C150" s="49"/>
      <c r="D150" s="49"/>
      <c r="E150" s="49"/>
      <c r="F150" s="453"/>
      <c r="G150" s="49"/>
    </row>
    <row r="151" spans="1:7" x14ac:dyDescent="0.25">
      <c r="A151" s="432"/>
      <c r="B151" s="49"/>
      <c r="C151" s="49"/>
      <c r="D151" s="49"/>
      <c r="E151" s="49"/>
      <c r="F151" s="453"/>
      <c r="G151" s="49"/>
    </row>
    <row r="152" spans="1:7" x14ac:dyDescent="0.25">
      <c r="E152"/>
      <c r="F152" s="476"/>
    </row>
    <row r="153" spans="1:7" x14ac:dyDescent="0.25">
      <c r="E153"/>
      <c r="F153" s="476"/>
    </row>
  </sheetData>
  <mergeCells count="5">
    <mergeCell ref="A2:D2"/>
    <mergeCell ref="A4:D4"/>
    <mergeCell ref="A6:D6"/>
    <mergeCell ref="A8:D8"/>
    <mergeCell ref="B15:C15"/>
  </mergeCells>
  <phoneticPr fontId="19" type="noConversion"/>
  <pageMargins left="0.70866141732283472" right="0.70866141732283472" top="0.74803149606299213" bottom="0.74803149606299213" header="0.31496062992125984" footer="0.31496062992125984"/>
  <pageSetup scale="81" fitToHeight="0" orientation="portrait" r:id="rId1"/>
  <headerFooter>
    <oddFooter>&amp;C&amp;P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7FDC0-F4CF-43D8-A69F-C70E447A1D4E}">
  <dimension ref="A2:K781"/>
  <sheetViews>
    <sheetView topLeftCell="A759" workbookViewId="0">
      <selection activeCell="C782" sqref="C782"/>
    </sheetView>
  </sheetViews>
  <sheetFormatPr baseColWidth="10" defaultRowHeight="12.75" x14ac:dyDescent="0.2"/>
  <cols>
    <col min="1" max="16384" width="11.42578125" style="1"/>
  </cols>
  <sheetData>
    <row r="2" spans="1:11" ht="19.5" x14ac:dyDescent="0.2">
      <c r="F2" s="22" t="s">
        <v>531</v>
      </c>
      <c r="J2" s="92" t="s">
        <v>530</v>
      </c>
      <c r="K2" s="101">
        <v>1</v>
      </c>
    </row>
    <row r="3" spans="1:11" x14ac:dyDescent="0.2">
      <c r="J3" s="92" t="s">
        <v>529</v>
      </c>
      <c r="K3" s="100">
        <v>44467</v>
      </c>
    </row>
    <row r="5" spans="1:11" x14ac:dyDescent="0.2">
      <c r="E5" s="21" t="s">
        <v>528</v>
      </c>
      <c r="F5" s="19" t="s">
        <v>10505</v>
      </c>
      <c r="G5" s="21" t="s">
        <v>527</v>
      </c>
      <c r="H5" s="19" t="s">
        <v>10505</v>
      </c>
      <c r="J5" s="236">
        <v>0.86406249999999996</v>
      </c>
    </row>
    <row r="7" spans="1:11" x14ac:dyDescent="0.2">
      <c r="J7" s="92" t="s">
        <v>526</v>
      </c>
      <c r="K7" s="96" t="s">
        <v>1568</v>
      </c>
    </row>
    <row r="8" spans="1:11" x14ac:dyDescent="0.2">
      <c r="C8" s="20" t="s">
        <v>525</v>
      </c>
      <c r="D8" s="19" t="s">
        <v>524</v>
      </c>
      <c r="F8" s="20" t="s">
        <v>523</v>
      </c>
      <c r="G8" s="19" t="s">
        <v>521</v>
      </c>
      <c r="I8" s="20" t="s">
        <v>522</v>
      </c>
      <c r="J8" s="19" t="s">
        <v>521</v>
      </c>
    </row>
    <row r="11" spans="1:11" x14ac:dyDescent="0.2">
      <c r="A11" s="99" t="s">
        <v>520</v>
      </c>
      <c r="C11" s="98" t="s">
        <v>519</v>
      </c>
      <c r="D11" s="98" t="s">
        <v>518</v>
      </c>
      <c r="F11" s="97" t="s">
        <v>517</v>
      </c>
      <c r="I11" s="92" t="s">
        <v>11</v>
      </c>
      <c r="J11" s="92" t="s">
        <v>10</v>
      </c>
      <c r="K11" s="92" t="s">
        <v>516</v>
      </c>
    </row>
    <row r="14" spans="1:11" x14ac:dyDescent="0.2">
      <c r="A14" s="99" t="s">
        <v>515</v>
      </c>
      <c r="B14" s="94" t="s">
        <v>514</v>
      </c>
    </row>
    <row r="16" spans="1:11" x14ac:dyDescent="0.2">
      <c r="A16" s="98" t="s">
        <v>513</v>
      </c>
      <c r="B16" s="96" t="s">
        <v>512</v>
      </c>
      <c r="J16" s="92" t="s">
        <v>12</v>
      </c>
      <c r="K16" s="93">
        <v>64014.33</v>
      </c>
    </row>
    <row r="18" spans="3:11" x14ac:dyDescent="0.2">
      <c r="C18" s="96" t="s">
        <v>10504</v>
      </c>
      <c r="D18" s="95">
        <v>44287</v>
      </c>
      <c r="E18" s="94" t="s">
        <v>10503</v>
      </c>
      <c r="J18" s="112">
        <v>69.22</v>
      </c>
      <c r="K18" s="93">
        <v>63945.11</v>
      </c>
    </row>
    <row r="19" spans="3:11" x14ac:dyDescent="0.2">
      <c r="C19" s="96" t="s">
        <v>10502</v>
      </c>
      <c r="D19" s="95">
        <v>44287</v>
      </c>
      <c r="E19" s="94" t="s">
        <v>10501</v>
      </c>
      <c r="I19" s="93">
        <v>4.53</v>
      </c>
      <c r="K19" s="93">
        <v>63949.64</v>
      </c>
    </row>
    <row r="20" spans="3:11" x14ac:dyDescent="0.2">
      <c r="C20" s="96" t="s">
        <v>10500</v>
      </c>
      <c r="D20" s="95">
        <v>44287</v>
      </c>
      <c r="E20" s="94" t="s">
        <v>10499</v>
      </c>
      <c r="I20" s="93">
        <v>8.5299999999999994</v>
      </c>
      <c r="K20" s="93">
        <v>63958.17</v>
      </c>
    </row>
    <row r="21" spans="3:11" x14ac:dyDescent="0.2">
      <c r="C21" s="96" t="s">
        <v>10498</v>
      </c>
      <c r="D21" s="95">
        <v>44287</v>
      </c>
      <c r="E21" s="94" t="s">
        <v>10497</v>
      </c>
      <c r="I21" s="93">
        <v>5.07</v>
      </c>
      <c r="K21" s="93">
        <v>63963.24</v>
      </c>
    </row>
    <row r="22" spans="3:11" x14ac:dyDescent="0.2">
      <c r="C22" s="96" t="s">
        <v>10496</v>
      </c>
      <c r="D22" s="95">
        <v>44287</v>
      </c>
      <c r="E22" s="94" t="s">
        <v>10495</v>
      </c>
      <c r="I22" s="93">
        <v>5.04</v>
      </c>
      <c r="K22" s="93">
        <v>63968.28</v>
      </c>
    </row>
    <row r="23" spans="3:11" x14ac:dyDescent="0.2">
      <c r="C23" s="96" t="s">
        <v>10494</v>
      </c>
      <c r="D23" s="95">
        <v>44287</v>
      </c>
      <c r="E23" s="94" t="s">
        <v>10493</v>
      </c>
      <c r="I23" s="93">
        <v>8.3800000000000008</v>
      </c>
      <c r="K23" s="93">
        <v>63976.66</v>
      </c>
    </row>
    <row r="24" spans="3:11" x14ac:dyDescent="0.2">
      <c r="C24" s="96" t="s">
        <v>10492</v>
      </c>
      <c r="D24" s="95">
        <v>44287</v>
      </c>
      <c r="E24" s="94" t="s">
        <v>10491</v>
      </c>
      <c r="I24" s="93">
        <v>3.6</v>
      </c>
      <c r="K24" s="93">
        <v>63980.26</v>
      </c>
    </row>
    <row r="25" spans="3:11" x14ac:dyDescent="0.2">
      <c r="C25" s="96" t="s">
        <v>10490</v>
      </c>
      <c r="D25" s="95">
        <v>44287</v>
      </c>
      <c r="E25" s="94" t="s">
        <v>10489</v>
      </c>
      <c r="I25" s="93">
        <v>5.04</v>
      </c>
      <c r="K25" s="93">
        <v>63985.3</v>
      </c>
    </row>
    <row r="26" spans="3:11" x14ac:dyDescent="0.2">
      <c r="C26" s="96" t="s">
        <v>10488</v>
      </c>
      <c r="D26" s="95">
        <v>44287</v>
      </c>
      <c r="E26" s="94" t="s">
        <v>10487</v>
      </c>
      <c r="I26" s="93">
        <v>17.03</v>
      </c>
      <c r="K26" s="93">
        <v>64002.33</v>
      </c>
    </row>
    <row r="27" spans="3:11" x14ac:dyDescent="0.2">
      <c r="C27" s="96" t="s">
        <v>10486</v>
      </c>
      <c r="D27" s="95">
        <v>44287</v>
      </c>
      <c r="E27" s="94" t="s">
        <v>10485</v>
      </c>
      <c r="I27" s="93">
        <v>5.04</v>
      </c>
      <c r="K27" s="93">
        <v>64007.37</v>
      </c>
    </row>
    <row r="28" spans="3:11" x14ac:dyDescent="0.2">
      <c r="C28" s="96" t="s">
        <v>10484</v>
      </c>
      <c r="D28" s="95">
        <v>44287</v>
      </c>
      <c r="E28" s="94" t="s">
        <v>10483</v>
      </c>
      <c r="I28" s="93">
        <v>3.36</v>
      </c>
      <c r="K28" s="93">
        <v>64010.73</v>
      </c>
    </row>
    <row r="29" spans="3:11" x14ac:dyDescent="0.2">
      <c r="C29" s="96" t="s">
        <v>10482</v>
      </c>
      <c r="D29" s="95">
        <v>44287</v>
      </c>
      <c r="E29" s="94" t="s">
        <v>10481</v>
      </c>
      <c r="I29" s="93">
        <v>9.1999999999999993</v>
      </c>
      <c r="K29" s="93">
        <v>64019.93</v>
      </c>
    </row>
    <row r="30" spans="3:11" x14ac:dyDescent="0.2">
      <c r="C30" s="96" t="s">
        <v>10480</v>
      </c>
      <c r="D30" s="95">
        <v>44287</v>
      </c>
      <c r="E30" s="94" t="s">
        <v>10479</v>
      </c>
      <c r="I30" s="93">
        <v>1.71</v>
      </c>
      <c r="K30" s="93">
        <v>64021.64</v>
      </c>
    </row>
    <row r="31" spans="3:11" x14ac:dyDescent="0.2">
      <c r="C31" s="96" t="s">
        <v>10478</v>
      </c>
      <c r="D31" s="95">
        <v>44287</v>
      </c>
      <c r="E31" s="94" t="s">
        <v>10477</v>
      </c>
      <c r="I31" s="93">
        <v>1.68</v>
      </c>
      <c r="K31" s="93">
        <v>64023.32</v>
      </c>
    </row>
    <row r="32" spans="3:11" x14ac:dyDescent="0.2">
      <c r="C32" s="96" t="s">
        <v>10476</v>
      </c>
      <c r="D32" s="95">
        <v>44287</v>
      </c>
      <c r="E32" s="94" t="s">
        <v>10475</v>
      </c>
      <c r="I32" s="93">
        <v>1.68</v>
      </c>
      <c r="K32" s="93">
        <v>64025</v>
      </c>
    </row>
    <row r="33" spans="3:11" x14ac:dyDescent="0.2">
      <c r="C33" s="96" t="s">
        <v>10474</v>
      </c>
      <c r="D33" s="95">
        <v>44287</v>
      </c>
      <c r="E33" s="94" t="s">
        <v>10473</v>
      </c>
      <c r="I33" s="93">
        <v>3.06</v>
      </c>
      <c r="K33" s="93">
        <v>64028.06</v>
      </c>
    </row>
    <row r="34" spans="3:11" x14ac:dyDescent="0.2">
      <c r="C34" s="96" t="s">
        <v>10472</v>
      </c>
      <c r="D34" s="95">
        <v>44287</v>
      </c>
      <c r="E34" s="94" t="s">
        <v>10471</v>
      </c>
      <c r="I34" s="93">
        <v>1.85</v>
      </c>
      <c r="K34" s="93">
        <v>64029.91</v>
      </c>
    </row>
    <row r="35" spans="3:11" x14ac:dyDescent="0.2">
      <c r="C35" s="96" t="s">
        <v>10470</v>
      </c>
      <c r="D35" s="95">
        <v>44287</v>
      </c>
      <c r="E35" s="94" t="s">
        <v>10469</v>
      </c>
      <c r="I35" s="93">
        <v>3.4</v>
      </c>
      <c r="K35" s="93">
        <v>64033.31</v>
      </c>
    </row>
    <row r="36" spans="3:11" x14ac:dyDescent="0.2">
      <c r="C36" s="96" t="s">
        <v>10468</v>
      </c>
      <c r="D36" s="95">
        <v>44287</v>
      </c>
      <c r="E36" s="94" t="s">
        <v>10467</v>
      </c>
      <c r="I36" s="93">
        <v>2.14</v>
      </c>
      <c r="K36" s="93">
        <v>64035.45</v>
      </c>
    </row>
    <row r="37" spans="3:11" x14ac:dyDescent="0.2">
      <c r="C37" s="96" t="s">
        <v>10466</v>
      </c>
      <c r="D37" s="95">
        <v>44287</v>
      </c>
      <c r="E37" s="94" t="s">
        <v>10465</v>
      </c>
      <c r="I37" s="93">
        <v>13.88</v>
      </c>
      <c r="K37" s="93">
        <v>64049.33</v>
      </c>
    </row>
    <row r="38" spans="3:11" x14ac:dyDescent="0.2">
      <c r="C38" s="96" t="s">
        <v>10464</v>
      </c>
      <c r="D38" s="95">
        <v>44287</v>
      </c>
      <c r="E38" s="94" t="s">
        <v>10463</v>
      </c>
      <c r="I38" s="93">
        <v>1.68</v>
      </c>
      <c r="K38" s="93">
        <v>64051.01</v>
      </c>
    </row>
    <row r="39" spans="3:11" x14ac:dyDescent="0.2">
      <c r="C39" s="96" t="s">
        <v>10462</v>
      </c>
      <c r="D39" s="95">
        <v>44287</v>
      </c>
      <c r="E39" s="94" t="s">
        <v>10461</v>
      </c>
      <c r="I39" s="93">
        <v>16.22</v>
      </c>
      <c r="K39" s="93">
        <v>64067.23</v>
      </c>
    </row>
    <row r="40" spans="3:11" x14ac:dyDescent="0.2">
      <c r="C40" s="96" t="s">
        <v>10460</v>
      </c>
      <c r="D40" s="95">
        <v>44287</v>
      </c>
      <c r="E40" s="94" t="s">
        <v>10459</v>
      </c>
      <c r="I40" s="93">
        <v>1.68</v>
      </c>
      <c r="K40" s="93">
        <v>64068.91</v>
      </c>
    </row>
    <row r="41" spans="3:11" x14ac:dyDescent="0.2">
      <c r="C41" s="96" t="s">
        <v>10458</v>
      </c>
      <c r="D41" s="95">
        <v>44287</v>
      </c>
      <c r="E41" s="94" t="s">
        <v>10457</v>
      </c>
      <c r="I41" s="93">
        <v>7.45</v>
      </c>
      <c r="K41" s="93">
        <v>64076.36</v>
      </c>
    </row>
    <row r="42" spans="3:11" x14ac:dyDescent="0.2">
      <c r="C42" s="96" t="s">
        <v>10456</v>
      </c>
      <c r="D42" s="95">
        <v>44287</v>
      </c>
      <c r="E42" s="94" t="s">
        <v>10455</v>
      </c>
      <c r="I42" s="93">
        <v>1.94</v>
      </c>
      <c r="K42" s="93">
        <v>64078.3</v>
      </c>
    </row>
    <row r="43" spans="3:11" x14ac:dyDescent="0.2">
      <c r="C43" s="96" t="s">
        <v>10454</v>
      </c>
      <c r="D43" s="95">
        <v>44287</v>
      </c>
      <c r="E43" s="94" t="s">
        <v>10453</v>
      </c>
      <c r="I43" s="93">
        <v>3.91</v>
      </c>
      <c r="K43" s="93">
        <v>64082.21</v>
      </c>
    </row>
    <row r="44" spans="3:11" x14ac:dyDescent="0.2">
      <c r="C44" s="96" t="s">
        <v>10452</v>
      </c>
      <c r="D44" s="95">
        <v>44287</v>
      </c>
      <c r="E44" s="94" t="s">
        <v>10451</v>
      </c>
      <c r="I44" s="93">
        <v>1.68</v>
      </c>
      <c r="K44" s="93">
        <v>64083.89</v>
      </c>
    </row>
    <row r="45" spans="3:11" x14ac:dyDescent="0.2">
      <c r="C45" s="96" t="s">
        <v>10450</v>
      </c>
      <c r="D45" s="95">
        <v>44287</v>
      </c>
      <c r="E45" s="94" t="s">
        <v>10449</v>
      </c>
      <c r="I45" s="93">
        <v>2532.16</v>
      </c>
      <c r="K45" s="93">
        <v>66616.05</v>
      </c>
    </row>
    <row r="46" spans="3:11" x14ac:dyDescent="0.2">
      <c r="C46" s="96" t="s">
        <v>10448</v>
      </c>
      <c r="D46" s="95">
        <v>44288</v>
      </c>
      <c r="E46" s="94" t="s">
        <v>10447</v>
      </c>
      <c r="I46" s="93">
        <v>5.97</v>
      </c>
      <c r="K46" s="93">
        <v>66622.02</v>
      </c>
    </row>
    <row r="47" spans="3:11" x14ac:dyDescent="0.2">
      <c r="C47" s="96" t="s">
        <v>10446</v>
      </c>
      <c r="D47" s="95">
        <v>44288</v>
      </c>
      <c r="E47" s="94" t="s">
        <v>10445</v>
      </c>
      <c r="I47" s="93">
        <v>2.7</v>
      </c>
      <c r="K47" s="93">
        <v>66624.72</v>
      </c>
    </row>
    <row r="48" spans="3:11" x14ac:dyDescent="0.2">
      <c r="C48" s="96" t="s">
        <v>10444</v>
      </c>
      <c r="D48" s="95">
        <v>44288</v>
      </c>
      <c r="E48" s="94" t="s">
        <v>10443</v>
      </c>
      <c r="I48" s="93">
        <v>4.03</v>
      </c>
      <c r="K48" s="93">
        <v>66628.75</v>
      </c>
    </row>
    <row r="49" spans="3:11" x14ac:dyDescent="0.2">
      <c r="C49" s="96" t="s">
        <v>10442</v>
      </c>
      <c r="D49" s="95">
        <v>44288</v>
      </c>
      <c r="E49" s="94" t="s">
        <v>10441</v>
      </c>
      <c r="I49" s="93">
        <v>1.25</v>
      </c>
      <c r="K49" s="93">
        <v>66630</v>
      </c>
    </row>
    <row r="50" spans="3:11" x14ac:dyDescent="0.2">
      <c r="C50" s="96" t="s">
        <v>10440</v>
      </c>
      <c r="D50" s="95">
        <v>44288</v>
      </c>
      <c r="E50" s="94" t="s">
        <v>10439</v>
      </c>
      <c r="I50" s="93">
        <v>2.3199999999999998</v>
      </c>
      <c r="K50" s="93">
        <v>66632.320000000007</v>
      </c>
    </row>
    <row r="51" spans="3:11" x14ac:dyDescent="0.2">
      <c r="C51" s="96" t="s">
        <v>10438</v>
      </c>
      <c r="D51" s="95">
        <v>44288</v>
      </c>
      <c r="E51" s="94" t="s">
        <v>10437</v>
      </c>
      <c r="I51" s="93">
        <v>12.36</v>
      </c>
      <c r="K51" s="93">
        <v>66644.679999999993</v>
      </c>
    </row>
    <row r="52" spans="3:11" x14ac:dyDescent="0.2">
      <c r="C52" s="96" t="s">
        <v>10436</v>
      </c>
      <c r="D52" s="95">
        <v>44288</v>
      </c>
      <c r="E52" s="94" t="s">
        <v>10435</v>
      </c>
      <c r="I52" s="93">
        <v>1.7</v>
      </c>
      <c r="K52" s="93">
        <v>66646.38</v>
      </c>
    </row>
    <row r="53" spans="3:11" x14ac:dyDescent="0.2">
      <c r="C53" s="96" t="s">
        <v>10434</v>
      </c>
      <c r="D53" s="95">
        <v>44288</v>
      </c>
      <c r="E53" s="94" t="s">
        <v>10433</v>
      </c>
      <c r="I53" s="93">
        <v>6.11</v>
      </c>
      <c r="K53" s="93">
        <v>66652.490000000005</v>
      </c>
    </row>
    <row r="54" spans="3:11" x14ac:dyDescent="0.2">
      <c r="C54" s="96" t="s">
        <v>10432</v>
      </c>
      <c r="D54" s="95">
        <v>44288</v>
      </c>
      <c r="E54" s="94" t="s">
        <v>10431</v>
      </c>
      <c r="I54" s="93">
        <v>1.68</v>
      </c>
      <c r="K54" s="93">
        <v>66654.17</v>
      </c>
    </row>
    <row r="55" spans="3:11" x14ac:dyDescent="0.2">
      <c r="C55" s="96" t="s">
        <v>10430</v>
      </c>
      <c r="D55" s="95">
        <v>44288</v>
      </c>
      <c r="E55" s="94" t="s">
        <v>10429</v>
      </c>
      <c r="I55" s="93">
        <v>64.19</v>
      </c>
      <c r="K55" s="93">
        <v>66718.36</v>
      </c>
    </row>
    <row r="56" spans="3:11" x14ac:dyDescent="0.2">
      <c r="C56" s="96" t="s">
        <v>10428</v>
      </c>
      <c r="D56" s="95">
        <v>44288</v>
      </c>
      <c r="E56" s="94" t="s">
        <v>10427</v>
      </c>
      <c r="I56" s="93">
        <v>5.73</v>
      </c>
      <c r="K56" s="93">
        <v>66724.09</v>
      </c>
    </row>
    <row r="57" spans="3:11" x14ac:dyDescent="0.2">
      <c r="C57" s="96" t="s">
        <v>10426</v>
      </c>
      <c r="D57" s="95">
        <v>44288</v>
      </c>
      <c r="E57" s="94" t="s">
        <v>10425</v>
      </c>
      <c r="I57" s="93">
        <v>7.78</v>
      </c>
      <c r="K57" s="93">
        <v>66731.87</v>
      </c>
    </row>
    <row r="58" spans="3:11" x14ac:dyDescent="0.2">
      <c r="C58" s="96" t="s">
        <v>10424</v>
      </c>
      <c r="D58" s="95">
        <v>44289</v>
      </c>
      <c r="E58" s="94" t="s">
        <v>10423</v>
      </c>
      <c r="I58" s="93">
        <v>3.36</v>
      </c>
      <c r="K58" s="93">
        <v>66735.23</v>
      </c>
    </row>
    <row r="59" spans="3:11" x14ac:dyDescent="0.2">
      <c r="C59" s="96" t="s">
        <v>10422</v>
      </c>
      <c r="D59" s="95">
        <v>44289</v>
      </c>
      <c r="E59" s="94" t="s">
        <v>10421</v>
      </c>
      <c r="I59" s="93">
        <v>8.26</v>
      </c>
      <c r="K59" s="93">
        <v>66743.490000000005</v>
      </c>
    </row>
    <row r="60" spans="3:11" x14ac:dyDescent="0.2">
      <c r="C60" s="96" t="s">
        <v>10420</v>
      </c>
      <c r="D60" s="95">
        <v>44289</v>
      </c>
      <c r="E60" s="94" t="s">
        <v>10419</v>
      </c>
      <c r="I60" s="93">
        <v>1.75</v>
      </c>
      <c r="K60" s="93">
        <v>66745.240000000005</v>
      </c>
    </row>
    <row r="61" spans="3:11" x14ac:dyDescent="0.2">
      <c r="C61" s="96" t="s">
        <v>10418</v>
      </c>
      <c r="D61" s="95">
        <v>44289</v>
      </c>
      <c r="E61" s="94" t="s">
        <v>10417</v>
      </c>
      <c r="I61" s="93">
        <v>2.2799999999999998</v>
      </c>
      <c r="K61" s="93">
        <v>66747.520000000004</v>
      </c>
    </row>
    <row r="62" spans="3:11" x14ac:dyDescent="0.2">
      <c r="C62" s="96" t="s">
        <v>10416</v>
      </c>
      <c r="D62" s="95">
        <v>44289</v>
      </c>
      <c r="E62" s="94" t="s">
        <v>10415</v>
      </c>
      <c r="I62" s="93">
        <v>3.43</v>
      </c>
      <c r="K62" s="93">
        <v>66750.95</v>
      </c>
    </row>
    <row r="63" spans="3:11" x14ac:dyDescent="0.2">
      <c r="C63" s="96" t="s">
        <v>10414</v>
      </c>
      <c r="D63" s="95">
        <v>44289</v>
      </c>
      <c r="E63" s="94" t="s">
        <v>10413</v>
      </c>
      <c r="I63" s="93">
        <v>5.85</v>
      </c>
      <c r="K63" s="93">
        <v>66756.800000000003</v>
      </c>
    </row>
    <row r="64" spans="3:11" x14ac:dyDescent="0.2">
      <c r="C64" s="96" t="s">
        <v>10412</v>
      </c>
      <c r="D64" s="95">
        <v>44289</v>
      </c>
      <c r="E64" s="94" t="s">
        <v>10411</v>
      </c>
      <c r="I64" s="93">
        <v>17.87</v>
      </c>
      <c r="K64" s="93">
        <v>66774.67</v>
      </c>
    </row>
    <row r="65" spans="3:11" x14ac:dyDescent="0.2">
      <c r="C65" s="96" t="s">
        <v>10410</v>
      </c>
      <c r="D65" s="95">
        <v>44289</v>
      </c>
      <c r="E65" s="94" t="s">
        <v>10409</v>
      </c>
      <c r="I65" s="93">
        <v>1.76</v>
      </c>
      <c r="K65" s="93">
        <v>66776.429999999993</v>
      </c>
    </row>
    <row r="66" spans="3:11" x14ac:dyDescent="0.2">
      <c r="C66" s="96" t="s">
        <v>10408</v>
      </c>
      <c r="D66" s="95">
        <v>44289</v>
      </c>
      <c r="E66" s="94" t="s">
        <v>10407</v>
      </c>
      <c r="I66" s="93">
        <v>1.72</v>
      </c>
      <c r="K66" s="93">
        <v>66778.149999999994</v>
      </c>
    </row>
    <row r="67" spans="3:11" x14ac:dyDescent="0.2">
      <c r="C67" s="96" t="s">
        <v>10406</v>
      </c>
      <c r="D67" s="95">
        <v>44289</v>
      </c>
      <c r="E67" s="94" t="s">
        <v>10405</v>
      </c>
      <c r="I67" s="93">
        <v>4.3099999999999996</v>
      </c>
      <c r="K67" s="93">
        <v>66782.460000000006</v>
      </c>
    </row>
    <row r="68" spans="3:11" x14ac:dyDescent="0.2">
      <c r="C68" s="96" t="s">
        <v>10404</v>
      </c>
      <c r="D68" s="95">
        <v>44289</v>
      </c>
      <c r="E68" s="94" t="s">
        <v>10403</v>
      </c>
      <c r="I68" s="93">
        <v>16.760000000000002</v>
      </c>
      <c r="K68" s="93">
        <v>66799.22</v>
      </c>
    </row>
    <row r="69" spans="3:11" x14ac:dyDescent="0.2">
      <c r="C69" s="96" t="s">
        <v>10402</v>
      </c>
      <c r="D69" s="95">
        <v>44289</v>
      </c>
      <c r="E69" s="94" t="s">
        <v>10401</v>
      </c>
      <c r="I69" s="93">
        <v>4.22</v>
      </c>
      <c r="K69" s="93">
        <v>66803.44</v>
      </c>
    </row>
    <row r="70" spans="3:11" x14ac:dyDescent="0.2">
      <c r="C70" s="96" t="s">
        <v>10400</v>
      </c>
      <c r="D70" s="95">
        <v>44289</v>
      </c>
      <c r="E70" s="94" t="s">
        <v>10399</v>
      </c>
      <c r="I70" s="93">
        <v>4.79</v>
      </c>
      <c r="K70" s="93">
        <v>66808.23</v>
      </c>
    </row>
    <row r="71" spans="3:11" x14ac:dyDescent="0.2">
      <c r="C71" s="96" t="s">
        <v>10398</v>
      </c>
      <c r="D71" s="95">
        <v>44289</v>
      </c>
      <c r="E71" s="94" t="s">
        <v>10397</v>
      </c>
      <c r="I71" s="93">
        <v>41.91</v>
      </c>
      <c r="K71" s="93">
        <v>66850.14</v>
      </c>
    </row>
    <row r="72" spans="3:11" x14ac:dyDescent="0.2">
      <c r="C72" s="96" t="s">
        <v>10396</v>
      </c>
      <c r="D72" s="95">
        <v>44289</v>
      </c>
      <c r="E72" s="94" t="s">
        <v>10395</v>
      </c>
      <c r="I72" s="93">
        <v>34.58</v>
      </c>
      <c r="K72" s="93">
        <v>66884.72</v>
      </c>
    </row>
    <row r="73" spans="3:11" x14ac:dyDescent="0.2">
      <c r="C73" s="96" t="s">
        <v>10394</v>
      </c>
      <c r="D73" s="95">
        <v>44289</v>
      </c>
      <c r="E73" s="94" t="s">
        <v>10393</v>
      </c>
      <c r="I73" s="93">
        <v>1.68</v>
      </c>
      <c r="K73" s="93">
        <v>66886.399999999994</v>
      </c>
    </row>
    <row r="74" spans="3:11" x14ac:dyDescent="0.2">
      <c r="C74" s="96" t="s">
        <v>10392</v>
      </c>
      <c r="D74" s="95">
        <v>44289</v>
      </c>
      <c r="E74" s="94" t="s">
        <v>10391</v>
      </c>
      <c r="I74" s="93">
        <v>9.49</v>
      </c>
      <c r="K74" s="93">
        <v>66895.89</v>
      </c>
    </row>
    <row r="75" spans="3:11" x14ac:dyDescent="0.2">
      <c r="C75" s="96" t="s">
        <v>10390</v>
      </c>
      <c r="D75" s="95">
        <v>44289</v>
      </c>
      <c r="E75" s="94" t="s">
        <v>10389</v>
      </c>
      <c r="I75" s="93">
        <v>2.4900000000000002</v>
      </c>
      <c r="K75" s="93">
        <v>66898.38</v>
      </c>
    </row>
    <row r="76" spans="3:11" x14ac:dyDescent="0.2">
      <c r="C76" s="96" t="s">
        <v>10388</v>
      </c>
      <c r="D76" s="95">
        <v>44290</v>
      </c>
      <c r="E76" s="94" t="s">
        <v>10387</v>
      </c>
      <c r="I76" s="93">
        <v>5.04</v>
      </c>
      <c r="K76" s="93">
        <v>66903.42</v>
      </c>
    </row>
    <row r="77" spans="3:11" x14ac:dyDescent="0.2">
      <c r="C77" s="96" t="s">
        <v>10386</v>
      </c>
      <c r="D77" s="95">
        <v>44290</v>
      </c>
      <c r="E77" s="94" t="s">
        <v>10385</v>
      </c>
      <c r="I77" s="93">
        <v>1.85</v>
      </c>
      <c r="K77" s="93">
        <v>66905.27</v>
      </c>
    </row>
    <row r="78" spans="3:11" x14ac:dyDescent="0.2">
      <c r="C78" s="96" t="s">
        <v>10384</v>
      </c>
      <c r="D78" s="95">
        <v>44290</v>
      </c>
      <c r="E78" s="94" t="s">
        <v>10383</v>
      </c>
      <c r="I78" s="93">
        <v>1.85</v>
      </c>
      <c r="K78" s="93">
        <v>66907.12</v>
      </c>
    </row>
    <row r="79" spans="3:11" x14ac:dyDescent="0.2">
      <c r="C79" s="96" t="s">
        <v>10382</v>
      </c>
      <c r="D79" s="95">
        <v>44290</v>
      </c>
      <c r="E79" s="94" t="s">
        <v>10381</v>
      </c>
      <c r="I79" s="93">
        <v>1.69</v>
      </c>
      <c r="K79" s="93">
        <v>66908.81</v>
      </c>
    </row>
    <row r="80" spans="3:11" x14ac:dyDescent="0.2">
      <c r="C80" s="96" t="s">
        <v>10380</v>
      </c>
      <c r="D80" s="95">
        <v>44290</v>
      </c>
      <c r="E80" s="94" t="s">
        <v>10379</v>
      </c>
      <c r="I80" s="93">
        <v>3.36</v>
      </c>
      <c r="K80" s="93">
        <v>66912.17</v>
      </c>
    </row>
    <row r="81" spans="3:11" x14ac:dyDescent="0.2">
      <c r="C81" s="96" t="s">
        <v>10378</v>
      </c>
      <c r="D81" s="95">
        <v>44290</v>
      </c>
      <c r="E81" s="94" t="s">
        <v>10377</v>
      </c>
      <c r="I81" s="93">
        <v>4.47</v>
      </c>
      <c r="K81" s="93">
        <v>66916.639999999999</v>
      </c>
    </row>
    <row r="82" spans="3:11" x14ac:dyDescent="0.2">
      <c r="C82" s="96" t="s">
        <v>10376</v>
      </c>
      <c r="D82" s="95">
        <v>44291</v>
      </c>
      <c r="E82" s="94" t="s">
        <v>10375</v>
      </c>
      <c r="I82" s="93">
        <v>67.2</v>
      </c>
      <c r="K82" s="93">
        <v>66983.839999999997</v>
      </c>
    </row>
    <row r="83" spans="3:11" x14ac:dyDescent="0.2">
      <c r="C83" s="96" t="s">
        <v>10374</v>
      </c>
      <c r="D83" s="95">
        <v>44291</v>
      </c>
      <c r="E83" s="94" t="s">
        <v>10373</v>
      </c>
      <c r="I83" s="93">
        <v>5.26</v>
      </c>
      <c r="K83" s="93">
        <v>66989.100000000006</v>
      </c>
    </row>
    <row r="84" spans="3:11" x14ac:dyDescent="0.2">
      <c r="C84" s="96" t="s">
        <v>10372</v>
      </c>
      <c r="D84" s="95">
        <v>44291</v>
      </c>
      <c r="E84" s="94" t="s">
        <v>10371</v>
      </c>
      <c r="I84" s="93">
        <v>3.71</v>
      </c>
      <c r="K84" s="93">
        <v>66992.81</v>
      </c>
    </row>
    <row r="85" spans="3:11" x14ac:dyDescent="0.2">
      <c r="C85" s="96" t="s">
        <v>10370</v>
      </c>
      <c r="D85" s="95">
        <v>44291</v>
      </c>
      <c r="E85" s="94" t="s">
        <v>10369</v>
      </c>
      <c r="I85" s="93">
        <v>2.99</v>
      </c>
      <c r="K85" s="93">
        <v>66995.8</v>
      </c>
    </row>
    <row r="86" spans="3:11" x14ac:dyDescent="0.2">
      <c r="C86" s="96" t="s">
        <v>10368</v>
      </c>
      <c r="D86" s="95">
        <v>44291</v>
      </c>
      <c r="E86" s="94" t="s">
        <v>10367</v>
      </c>
      <c r="I86" s="93">
        <v>2.69</v>
      </c>
      <c r="K86" s="93">
        <v>66998.490000000005</v>
      </c>
    </row>
    <row r="87" spans="3:11" x14ac:dyDescent="0.2">
      <c r="C87" s="96" t="s">
        <v>10366</v>
      </c>
      <c r="D87" s="95">
        <v>44291</v>
      </c>
      <c r="E87" s="94" t="s">
        <v>10365</v>
      </c>
      <c r="I87" s="93">
        <v>2.15</v>
      </c>
      <c r="K87" s="93">
        <v>67000.639999999999</v>
      </c>
    </row>
    <row r="88" spans="3:11" x14ac:dyDescent="0.2">
      <c r="C88" s="96" t="s">
        <v>10364</v>
      </c>
      <c r="D88" s="95">
        <v>44291</v>
      </c>
      <c r="E88" s="94" t="s">
        <v>10363</v>
      </c>
      <c r="I88" s="93">
        <v>5.29</v>
      </c>
      <c r="K88" s="93">
        <v>67005.929999999993</v>
      </c>
    </row>
    <row r="89" spans="3:11" x14ac:dyDescent="0.2">
      <c r="C89" s="96" t="s">
        <v>10362</v>
      </c>
      <c r="D89" s="95">
        <v>44291</v>
      </c>
      <c r="E89" s="94" t="s">
        <v>10361</v>
      </c>
      <c r="I89" s="93">
        <v>1.03</v>
      </c>
      <c r="K89" s="93">
        <v>67006.960000000006</v>
      </c>
    </row>
    <row r="90" spans="3:11" x14ac:dyDescent="0.2">
      <c r="C90" s="96" t="s">
        <v>10360</v>
      </c>
      <c r="D90" s="95">
        <v>44291</v>
      </c>
      <c r="E90" s="94" t="s">
        <v>10359</v>
      </c>
      <c r="I90" s="93">
        <v>3.92</v>
      </c>
      <c r="K90" s="93">
        <v>67010.880000000005</v>
      </c>
    </row>
    <row r="91" spans="3:11" x14ac:dyDescent="0.2">
      <c r="C91" s="96" t="s">
        <v>10358</v>
      </c>
      <c r="D91" s="95">
        <v>44291</v>
      </c>
      <c r="E91" s="94" t="s">
        <v>10357</v>
      </c>
      <c r="I91" s="93">
        <v>1.68</v>
      </c>
      <c r="K91" s="93">
        <v>67012.56</v>
      </c>
    </row>
    <row r="92" spans="3:11" x14ac:dyDescent="0.2">
      <c r="C92" s="96" t="s">
        <v>10356</v>
      </c>
      <c r="D92" s="95">
        <v>44291</v>
      </c>
      <c r="E92" s="94" t="s">
        <v>10355</v>
      </c>
      <c r="I92" s="93">
        <v>5.61</v>
      </c>
      <c r="K92" s="93">
        <v>67018.17</v>
      </c>
    </row>
    <row r="93" spans="3:11" x14ac:dyDescent="0.2">
      <c r="C93" s="96" t="s">
        <v>10354</v>
      </c>
      <c r="D93" s="95">
        <v>44291</v>
      </c>
      <c r="E93" s="94" t="s">
        <v>10353</v>
      </c>
      <c r="I93" s="93">
        <v>2.14</v>
      </c>
      <c r="K93" s="93">
        <v>67020.31</v>
      </c>
    </row>
    <row r="94" spans="3:11" x14ac:dyDescent="0.2">
      <c r="C94" s="96" t="s">
        <v>10352</v>
      </c>
      <c r="D94" s="95">
        <v>44291</v>
      </c>
      <c r="E94" s="94" t="s">
        <v>10351</v>
      </c>
      <c r="I94" s="93">
        <v>0.27</v>
      </c>
      <c r="K94" s="93">
        <v>67020.58</v>
      </c>
    </row>
    <row r="95" spans="3:11" x14ac:dyDescent="0.2">
      <c r="C95" s="96" t="s">
        <v>10350</v>
      </c>
      <c r="D95" s="95">
        <v>44291</v>
      </c>
      <c r="E95" s="94" t="s">
        <v>10349</v>
      </c>
      <c r="I95" s="93">
        <v>7.32</v>
      </c>
      <c r="K95" s="93">
        <v>67027.899999999994</v>
      </c>
    </row>
    <row r="96" spans="3:11" x14ac:dyDescent="0.2">
      <c r="C96" s="96" t="s">
        <v>10348</v>
      </c>
      <c r="D96" s="95">
        <v>44291</v>
      </c>
      <c r="E96" s="94" t="s">
        <v>10347</v>
      </c>
      <c r="I96" s="93">
        <v>4.32</v>
      </c>
      <c r="K96" s="93">
        <v>67032.22</v>
      </c>
    </row>
    <row r="97" spans="3:11" x14ac:dyDescent="0.2">
      <c r="C97" s="96" t="s">
        <v>10346</v>
      </c>
      <c r="D97" s="95">
        <v>44291</v>
      </c>
      <c r="E97" s="94" t="s">
        <v>10345</v>
      </c>
      <c r="I97" s="93">
        <v>1.69</v>
      </c>
      <c r="K97" s="93">
        <v>67033.91</v>
      </c>
    </row>
    <row r="98" spans="3:11" x14ac:dyDescent="0.2">
      <c r="C98" s="96" t="s">
        <v>10344</v>
      </c>
      <c r="D98" s="95">
        <v>44291</v>
      </c>
      <c r="E98" s="94" t="s">
        <v>10343</v>
      </c>
      <c r="I98" s="93">
        <v>3.91</v>
      </c>
      <c r="K98" s="93">
        <v>67037.820000000007</v>
      </c>
    </row>
    <row r="99" spans="3:11" x14ac:dyDescent="0.2">
      <c r="C99" s="96" t="s">
        <v>10342</v>
      </c>
      <c r="D99" s="95">
        <v>44291</v>
      </c>
      <c r="E99" s="94" t="s">
        <v>10341</v>
      </c>
      <c r="I99" s="93">
        <v>5.88</v>
      </c>
      <c r="K99" s="93">
        <v>67043.7</v>
      </c>
    </row>
    <row r="100" spans="3:11" x14ac:dyDescent="0.2">
      <c r="C100" s="96" t="s">
        <v>10340</v>
      </c>
      <c r="D100" s="95">
        <v>44291</v>
      </c>
      <c r="E100" s="94" t="s">
        <v>10339</v>
      </c>
      <c r="I100" s="93">
        <v>1.68</v>
      </c>
      <c r="K100" s="93">
        <v>67045.38</v>
      </c>
    </row>
    <row r="101" spans="3:11" x14ac:dyDescent="0.2">
      <c r="C101" s="96" t="s">
        <v>10338</v>
      </c>
      <c r="D101" s="95">
        <v>44291</v>
      </c>
      <c r="E101" s="94" t="s">
        <v>10337</v>
      </c>
      <c r="I101" s="93">
        <v>1.52</v>
      </c>
      <c r="K101" s="93">
        <v>67046.899999999994</v>
      </c>
    </row>
    <row r="102" spans="3:11" x14ac:dyDescent="0.2">
      <c r="C102" s="96" t="s">
        <v>10336</v>
      </c>
      <c r="D102" s="95">
        <v>44291</v>
      </c>
      <c r="E102" s="94" t="s">
        <v>10335</v>
      </c>
      <c r="I102" s="93">
        <v>5.7</v>
      </c>
      <c r="K102" s="93">
        <v>67052.600000000006</v>
      </c>
    </row>
    <row r="103" spans="3:11" x14ac:dyDescent="0.2">
      <c r="C103" s="96" t="s">
        <v>10334</v>
      </c>
      <c r="D103" s="95">
        <v>44291</v>
      </c>
      <c r="E103" s="94" t="s">
        <v>10333</v>
      </c>
      <c r="I103" s="93">
        <v>5.52</v>
      </c>
      <c r="K103" s="93">
        <v>67058.12</v>
      </c>
    </row>
    <row r="104" spans="3:11" x14ac:dyDescent="0.2">
      <c r="C104" s="96" t="s">
        <v>10332</v>
      </c>
      <c r="D104" s="95">
        <v>44291</v>
      </c>
      <c r="E104" s="94" t="s">
        <v>10331</v>
      </c>
      <c r="I104" s="93">
        <v>5.3</v>
      </c>
      <c r="K104" s="93">
        <v>67063.42</v>
      </c>
    </row>
    <row r="105" spans="3:11" x14ac:dyDescent="0.2">
      <c r="C105" s="96" t="s">
        <v>10330</v>
      </c>
      <c r="D105" s="95">
        <v>44291</v>
      </c>
      <c r="E105" s="94" t="s">
        <v>10329</v>
      </c>
      <c r="I105" s="93">
        <v>4.2</v>
      </c>
      <c r="K105" s="93">
        <v>67067.62</v>
      </c>
    </row>
    <row r="106" spans="3:11" x14ac:dyDescent="0.2">
      <c r="C106" s="96" t="s">
        <v>10328</v>
      </c>
      <c r="D106" s="95">
        <v>44291</v>
      </c>
      <c r="E106" s="94" t="s">
        <v>10327</v>
      </c>
      <c r="I106" s="93">
        <v>5.71</v>
      </c>
      <c r="K106" s="93">
        <v>67073.33</v>
      </c>
    </row>
    <row r="107" spans="3:11" x14ac:dyDescent="0.2">
      <c r="C107" s="96" t="s">
        <v>10326</v>
      </c>
      <c r="D107" s="95">
        <v>44291</v>
      </c>
      <c r="E107" s="94" t="s">
        <v>10325</v>
      </c>
      <c r="I107" s="93">
        <v>3.92</v>
      </c>
      <c r="K107" s="93">
        <v>67077.25</v>
      </c>
    </row>
    <row r="108" spans="3:11" x14ac:dyDescent="0.2">
      <c r="C108" s="96" t="s">
        <v>10324</v>
      </c>
      <c r="D108" s="95">
        <v>44291</v>
      </c>
      <c r="E108" s="94" t="s">
        <v>10323</v>
      </c>
      <c r="I108" s="93">
        <v>5.41</v>
      </c>
      <c r="K108" s="93">
        <v>67082.66</v>
      </c>
    </row>
    <row r="109" spans="3:11" x14ac:dyDescent="0.2">
      <c r="C109" s="96" t="s">
        <v>10322</v>
      </c>
      <c r="D109" s="95">
        <v>44291</v>
      </c>
      <c r="E109" s="94" t="s">
        <v>10321</v>
      </c>
      <c r="I109" s="93">
        <v>7.51</v>
      </c>
      <c r="K109" s="93">
        <v>67090.17</v>
      </c>
    </row>
    <row r="110" spans="3:11" x14ac:dyDescent="0.2">
      <c r="C110" s="96" t="s">
        <v>10320</v>
      </c>
      <c r="D110" s="95">
        <v>44291</v>
      </c>
      <c r="E110" s="94" t="s">
        <v>10319</v>
      </c>
      <c r="I110" s="93">
        <v>11.77</v>
      </c>
      <c r="K110" s="93">
        <v>67101.94</v>
      </c>
    </row>
    <row r="111" spans="3:11" x14ac:dyDescent="0.2">
      <c r="C111" s="96" t="s">
        <v>10318</v>
      </c>
      <c r="D111" s="95">
        <v>44291</v>
      </c>
      <c r="E111" s="94" t="s">
        <v>10317</v>
      </c>
      <c r="I111" s="93">
        <v>12.17</v>
      </c>
      <c r="K111" s="93">
        <v>67114.11</v>
      </c>
    </row>
    <row r="112" spans="3:11" x14ac:dyDescent="0.2">
      <c r="C112" s="96" t="s">
        <v>10316</v>
      </c>
      <c r="D112" s="95">
        <v>44291</v>
      </c>
      <c r="E112" s="94" t="s">
        <v>10315</v>
      </c>
      <c r="I112" s="93">
        <v>1.97</v>
      </c>
      <c r="K112" s="93">
        <v>67116.08</v>
      </c>
    </row>
    <row r="113" spans="3:11" x14ac:dyDescent="0.2">
      <c r="C113" s="96" t="s">
        <v>10314</v>
      </c>
      <c r="D113" s="95">
        <v>44291</v>
      </c>
      <c r="E113" s="94" t="s">
        <v>10313</v>
      </c>
      <c r="I113" s="93">
        <v>3.51</v>
      </c>
      <c r="K113" s="93">
        <v>67119.59</v>
      </c>
    </row>
    <row r="114" spans="3:11" x14ac:dyDescent="0.2">
      <c r="C114" s="96" t="s">
        <v>10312</v>
      </c>
      <c r="D114" s="95">
        <v>44291</v>
      </c>
      <c r="E114" s="94" t="s">
        <v>10311</v>
      </c>
      <c r="I114" s="93">
        <v>6.75</v>
      </c>
      <c r="K114" s="93">
        <v>67126.34</v>
      </c>
    </row>
    <row r="115" spans="3:11" x14ac:dyDescent="0.2">
      <c r="C115" s="96" t="s">
        <v>10310</v>
      </c>
      <c r="D115" s="95">
        <v>44291</v>
      </c>
      <c r="E115" s="94" t="s">
        <v>10309</v>
      </c>
      <c r="I115" s="93">
        <v>9.6</v>
      </c>
      <c r="K115" s="93">
        <v>67135.94</v>
      </c>
    </row>
    <row r="116" spans="3:11" x14ac:dyDescent="0.2">
      <c r="C116" s="96" t="s">
        <v>10308</v>
      </c>
      <c r="D116" s="95">
        <v>44291</v>
      </c>
      <c r="E116" s="94" t="s">
        <v>10307</v>
      </c>
      <c r="I116" s="93">
        <v>3.36</v>
      </c>
      <c r="K116" s="93">
        <v>67139.3</v>
      </c>
    </row>
    <row r="117" spans="3:11" x14ac:dyDescent="0.2">
      <c r="C117" s="96" t="s">
        <v>10306</v>
      </c>
      <c r="D117" s="95">
        <v>44291</v>
      </c>
      <c r="E117" s="94" t="s">
        <v>10305</v>
      </c>
      <c r="I117" s="93">
        <v>7.82</v>
      </c>
      <c r="K117" s="93">
        <v>67147.12</v>
      </c>
    </row>
    <row r="118" spans="3:11" x14ac:dyDescent="0.2">
      <c r="C118" s="96" t="s">
        <v>10304</v>
      </c>
      <c r="D118" s="95">
        <v>44291</v>
      </c>
      <c r="E118" s="94" t="s">
        <v>10303</v>
      </c>
      <c r="I118" s="93">
        <v>2.73</v>
      </c>
      <c r="K118" s="93">
        <v>67149.850000000006</v>
      </c>
    </row>
    <row r="119" spans="3:11" x14ac:dyDescent="0.2">
      <c r="C119" s="96" t="s">
        <v>10302</v>
      </c>
      <c r="D119" s="95">
        <v>44291</v>
      </c>
      <c r="E119" s="94" t="s">
        <v>10301</v>
      </c>
      <c r="I119" s="93">
        <v>12.3</v>
      </c>
      <c r="K119" s="93">
        <v>67162.149999999994</v>
      </c>
    </row>
    <row r="120" spans="3:11" x14ac:dyDescent="0.2">
      <c r="C120" s="96" t="s">
        <v>10300</v>
      </c>
      <c r="D120" s="95">
        <v>44291</v>
      </c>
      <c r="E120" s="94" t="s">
        <v>10299</v>
      </c>
      <c r="I120" s="93">
        <v>4.1900000000000004</v>
      </c>
      <c r="K120" s="93">
        <v>67166.34</v>
      </c>
    </row>
    <row r="121" spans="3:11" x14ac:dyDescent="0.2">
      <c r="C121" s="96" t="s">
        <v>10298</v>
      </c>
      <c r="D121" s="95">
        <v>44291</v>
      </c>
      <c r="E121" s="94" t="s">
        <v>10297</v>
      </c>
      <c r="I121" s="93">
        <v>7.82</v>
      </c>
      <c r="K121" s="93">
        <v>67174.16</v>
      </c>
    </row>
    <row r="122" spans="3:11" x14ac:dyDescent="0.2">
      <c r="C122" s="96" t="s">
        <v>10296</v>
      </c>
      <c r="D122" s="95">
        <v>44291</v>
      </c>
      <c r="E122" s="94" t="s">
        <v>10295</v>
      </c>
      <c r="I122" s="93">
        <v>4.1900000000000004</v>
      </c>
      <c r="K122" s="93">
        <v>67178.350000000006</v>
      </c>
    </row>
    <row r="123" spans="3:11" x14ac:dyDescent="0.2">
      <c r="C123" s="96" t="s">
        <v>10294</v>
      </c>
      <c r="D123" s="95">
        <v>44291</v>
      </c>
      <c r="E123" s="94" t="s">
        <v>10293</v>
      </c>
      <c r="I123" s="93">
        <v>1.72</v>
      </c>
      <c r="K123" s="93">
        <v>67180.070000000007</v>
      </c>
    </row>
    <row r="124" spans="3:11" x14ac:dyDescent="0.2">
      <c r="C124" s="96" t="s">
        <v>10292</v>
      </c>
      <c r="D124" s="95">
        <v>44291</v>
      </c>
      <c r="E124" s="94" t="s">
        <v>10291</v>
      </c>
      <c r="I124" s="93">
        <v>1.75</v>
      </c>
      <c r="K124" s="93">
        <v>67181.820000000007</v>
      </c>
    </row>
    <row r="125" spans="3:11" x14ac:dyDescent="0.2">
      <c r="C125" s="96" t="s">
        <v>10290</v>
      </c>
      <c r="D125" s="95">
        <v>44291</v>
      </c>
      <c r="E125" s="94" t="s">
        <v>10289</v>
      </c>
      <c r="I125" s="93">
        <v>1.78</v>
      </c>
      <c r="K125" s="93">
        <v>67183.600000000006</v>
      </c>
    </row>
    <row r="126" spans="3:11" x14ac:dyDescent="0.2">
      <c r="C126" s="96" t="s">
        <v>10288</v>
      </c>
      <c r="D126" s="95">
        <v>44291</v>
      </c>
      <c r="E126" s="94" t="s">
        <v>10287</v>
      </c>
      <c r="I126" s="93">
        <v>16.739999999999998</v>
      </c>
      <c r="K126" s="93">
        <v>67200.34</v>
      </c>
    </row>
    <row r="127" spans="3:11" x14ac:dyDescent="0.2">
      <c r="C127" s="96" t="s">
        <v>10286</v>
      </c>
      <c r="D127" s="95">
        <v>44291</v>
      </c>
      <c r="E127" s="94" t="s">
        <v>10285</v>
      </c>
      <c r="I127" s="93">
        <v>1.68</v>
      </c>
      <c r="K127" s="93">
        <v>67202.02</v>
      </c>
    </row>
    <row r="128" spans="3:11" x14ac:dyDescent="0.2">
      <c r="C128" s="96" t="s">
        <v>10284</v>
      </c>
      <c r="D128" s="95">
        <v>44291</v>
      </c>
      <c r="E128" s="94" t="s">
        <v>10283</v>
      </c>
      <c r="I128" s="93">
        <v>17.899999999999999</v>
      </c>
      <c r="K128" s="93">
        <v>67219.92</v>
      </c>
    </row>
    <row r="129" spans="3:11" x14ac:dyDescent="0.2">
      <c r="C129" s="96" t="s">
        <v>10282</v>
      </c>
      <c r="D129" s="95">
        <v>44291</v>
      </c>
      <c r="E129" s="94" t="s">
        <v>10281</v>
      </c>
      <c r="I129" s="93">
        <v>2.0099999999999998</v>
      </c>
      <c r="K129" s="93">
        <v>67221.929999999993</v>
      </c>
    </row>
    <row r="130" spans="3:11" x14ac:dyDescent="0.2">
      <c r="C130" s="96" t="s">
        <v>10280</v>
      </c>
      <c r="D130" s="95">
        <v>44291</v>
      </c>
      <c r="E130" s="94" t="s">
        <v>10279</v>
      </c>
      <c r="I130" s="93">
        <v>6.94</v>
      </c>
      <c r="K130" s="93">
        <v>67228.87</v>
      </c>
    </row>
    <row r="131" spans="3:11" x14ac:dyDescent="0.2">
      <c r="C131" s="96" t="s">
        <v>10278</v>
      </c>
      <c r="D131" s="95">
        <v>44291</v>
      </c>
      <c r="E131" s="94" t="s">
        <v>10277</v>
      </c>
      <c r="I131" s="93">
        <v>5.48</v>
      </c>
      <c r="K131" s="93">
        <v>67234.350000000006</v>
      </c>
    </row>
    <row r="132" spans="3:11" x14ac:dyDescent="0.2">
      <c r="C132" s="96" t="s">
        <v>10276</v>
      </c>
      <c r="D132" s="95">
        <v>44291</v>
      </c>
      <c r="E132" s="94" t="s">
        <v>10275</v>
      </c>
      <c r="I132" s="93">
        <v>1.68</v>
      </c>
      <c r="K132" s="93">
        <v>67236.03</v>
      </c>
    </row>
    <row r="133" spans="3:11" x14ac:dyDescent="0.2">
      <c r="C133" s="96" t="s">
        <v>10274</v>
      </c>
      <c r="D133" s="95">
        <v>44291</v>
      </c>
      <c r="E133" s="94" t="s">
        <v>10273</v>
      </c>
      <c r="I133" s="93">
        <v>2.16</v>
      </c>
      <c r="K133" s="93">
        <v>67238.19</v>
      </c>
    </row>
    <row r="134" spans="3:11" x14ac:dyDescent="0.2">
      <c r="C134" s="96" t="s">
        <v>10272</v>
      </c>
      <c r="D134" s="95">
        <v>44291</v>
      </c>
      <c r="E134" s="94" t="s">
        <v>10271</v>
      </c>
      <c r="I134" s="93">
        <v>7.82</v>
      </c>
      <c r="K134" s="93">
        <v>67246.009999999995</v>
      </c>
    </row>
    <row r="135" spans="3:11" x14ac:dyDescent="0.2">
      <c r="C135" s="96" t="s">
        <v>10270</v>
      </c>
      <c r="D135" s="95">
        <v>44291</v>
      </c>
      <c r="E135" s="94" t="s">
        <v>10269</v>
      </c>
      <c r="I135" s="93">
        <v>11.5</v>
      </c>
      <c r="K135" s="93">
        <v>67257.509999999995</v>
      </c>
    </row>
    <row r="136" spans="3:11" x14ac:dyDescent="0.2">
      <c r="C136" s="96" t="s">
        <v>10268</v>
      </c>
      <c r="D136" s="95">
        <v>44291</v>
      </c>
      <c r="E136" s="94" t="s">
        <v>10267</v>
      </c>
      <c r="I136" s="93">
        <v>8.3800000000000008</v>
      </c>
      <c r="K136" s="93">
        <v>67265.89</v>
      </c>
    </row>
    <row r="137" spans="3:11" x14ac:dyDescent="0.2">
      <c r="C137" s="96" t="s">
        <v>10266</v>
      </c>
      <c r="D137" s="95">
        <v>44291</v>
      </c>
      <c r="E137" s="94" t="s">
        <v>10265</v>
      </c>
      <c r="I137" s="93">
        <v>1.68</v>
      </c>
      <c r="K137" s="93">
        <v>67267.570000000007</v>
      </c>
    </row>
    <row r="138" spans="3:11" x14ac:dyDescent="0.2">
      <c r="C138" s="96" t="s">
        <v>10264</v>
      </c>
      <c r="D138" s="95">
        <v>44291</v>
      </c>
      <c r="E138" s="94" t="s">
        <v>10263</v>
      </c>
      <c r="I138" s="93">
        <v>8.3800000000000008</v>
      </c>
      <c r="K138" s="93">
        <v>67275.95</v>
      </c>
    </row>
    <row r="139" spans="3:11" x14ac:dyDescent="0.2">
      <c r="C139" s="96" t="s">
        <v>10262</v>
      </c>
      <c r="D139" s="95">
        <v>44291</v>
      </c>
      <c r="E139" s="94" t="s">
        <v>10261</v>
      </c>
      <c r="I139" s="93">
        <v>7.47</v>
      </c>
      <c r="K139" s="93">
        <v>67283.42</v>
      </c>
    </row>
    <row r="140" spans="3:11" x14ac:dyDescent="0.2">
      <c r="C140" s="96" t="s">
        <v>10260</v>
      </c>
      <c r="D140" s="95">
        <v>44291</v>
      </c>
      <c r="E140" s="94" t="s">
        <v>10259</v>
      </c>
      <c r="I140" s="93">
        <v>8.3800000000000008</v>
      </c>
      <c r="K140" s="93">
        <v>67291.8</v>
      </c>
    </row>
    <row r="141" spans="3:11" x14ac:dyDescent="0.2">
      <c r="C141" s="96" t="s">
        <v>10258</v>
      </c>
      <c r="D141" s="95">
        <v>44291</v>
      </c>
      <c r="E141" s="94" t="s">
        <v>10257</v>
      </c>
      <c r="I141" s="93">
        <v>8.3800000000000008</v>
      </c>
      <c r="K141" s="93">
        <v>67300.179999999993</v>
      </c>
    </row>
    <row r="142" spans="3:11" x14ac:dyDescent="0.2">
      <c r="C142" s="96" t="s">
        <v>10256</v>
      </c>
      <c r="D142" s="95">
        <v>44291</v>
      </c>
      <c r="E142" s="94" t="s">
        <v>10255</v>
      </c>
      <c r="I142" s="93">
        <v>7.94</v>
      </c>
      <c r="K142" s="93">
        <v>67308.12</v>
      </c>
    </row>
    <row r="143" spans="3:11" x14ac:dyDescent="0.2">
      <c r="C143" s="96" t="s">
        <v>10254</v>
      </c>
      <c r="D143" s="95">
        <v>44291</v>
      </c>
      <c r="E143" s="94" t="s">
        <v>10253</v>
      </c>
      <c r="I143" s="93">
        <v>6.12</v>
      </c>
      <c r="K143" s="93">
        <v>67314.240000000005</v>
      </c>
    </row>
    <row r="144" spans="3:11" x14ac:dyDescent="0.2">
      <c r="C144" s="96" t="s">
        <v>10252</v>
      </c>
      <c r="D144" s="95">
        <v>44291</v>
      </c>
      <c r="E144" s="94" t="s">
        <v>10251</v>
      </c>
      <c r="I144" s="93">
        <v>2.72</v>
      </c>
      <c r="K144" s="93">
        <v>67316.960000000006</v>
      </c>
    </row>
    <row r="145" spans="3:11" x14ac:dyDescent="0.2">
      <c r="C145" s="96" t="s">
        <v>10250</v>
      </c>
      <c r="D145" s="95">
        <v>44291</v>
      </c>
      <c r="E145" s="94" t="s">
        <v>10249</v>
      </c>
      <c r="I145" s="93">
        <v>3.75</v>
      </c>
      <c r="K145" s="93">
        <v>67320.710000000006</v>
      </c>
    </row>
    <row r="146" spans="3:11" x14ac:dyDescent="0.2">
      <c r="C146" s="96" t="s">
        <v>10248</v>
      </c>
      <c r="D146" s="95">
        <v>44291</v>
      </c>
      <c r="E146" s="94" t="s">
        <v>10247</v>
      </c>
      <c r="I146" s="93">
        <v>2.98</v>
      </c>
      <c r="K146" s="93">
        <v>67323.69</v>
      </c>
    </row>
    <row r="147" spans="3:11" x14ac:dyDescent="0.2">
      <c r="C147" s="96" t="s">
        <v>10246</v>
      </c>
      <c r="D147" s="95">
        <v>44291</v>
      </c>
      <c r="E147" s="94" t="s">
        <v>10245</v>
      </c>
      <c r="I147" s="93">
        <v>8.3800000000000008</v>
      </c>
      <c r="K147" s="93">
        <v>67332.070000000007</v>
      </c>
    </row>
    <row r="148" spans="3:11" x14ac:dyDescent="0.2">
      <c r="C148" s="96" t="s">
        <v>10244</v>
      </c>
      <c r="D148" s="95">
        <v>44291</v>
      </c>
      <c r="E148" s="94" t="s">
        <v>10243</v>
      </c>
      <c r="I148" s="93">
        <v>6.68</v>
      </c>
      <c r="K148" s="93">
        <v>67338.75</v>
      </c>
    </row>
    <row r="149" spans="3:11" x14ac:dyDescent="0.2">
      <c r="C149" s="96" t="s">
        <v>10242</v>
      </c>
      <c r="D149" s="95">
        <v>44291</v>
      </c>
      <c r="E149" s="94" t="s">
        <v>10241</v>
      </c>
      <c r="I149" s="93">
        <v>5.36</v>
      </c>
      <c r="K149" s="93">
        <v>67344.11</v>
      </c>
    </row>
    <row r="150" spans="3:11" x14ac:dyDescent="0.2">
      <c r="C150" s="96" t="s">
        <v>10240</v>
      </c>
      <c r="D150" s="95">
        <v>44291</v>
      </c>
      <c r="E150" s="94" t="s">
        <v>10239</v>
      </c>
      <c r="I150" s="93">
        <v>4.6900000000000004</v>
      </c>
      <c r="K150" s="93">
        <v>67348.800000000003</v>
      </c>
    </row>
    <row r="151" spans="3:11" x14ac:dyDescent="0.2">
      <c r="C151" s="96" t="s">
        <v>10238</v>
      </c>
      <c r="D151" s="95">
        <v>44291</v>
      </c>
      <c r="E151" s="94" t="s">
        <v>10237</v>
      </c>
      <c r="I151" s="93">
        <v>8.3800000000000008</v>
      </c>
      <c r="K151" s="93">
        <v>67357.179999999993</v>
      </c>
    </row>
    <row r="152" spans="3:11" x14ac:dyDescent="0.2">
      <c r="C152" s="96" t="s">
        <v>10236</v>
      </c>
      <c r="D152" s="95">
        <v>44291</v>
      </c>
      <c r="E152" s="94" t="s">
        <v>10235</v>
      </c>
      <c r="I152" s="93">
        <v>15.3</v>
      </c>
      <c r="K152" s="93">
        <v>67372.479999999996</v>
      </c>
    </row>
    <row r="153" spans="3:11" x14ac:dyDescent="0.2">
      <c r="C153" s="96" t="s">
        <v>10234</v>
      </c>
      <c r="D153" s="95">
        <v>44291</v>
      </c>
      <c r="E153" s="94" t="s">
        <v>10233</v>
      </c>
      <c r="I153" s="93">
        <v>15.3</v>
      </c>
      <c r="K153" s="93">
        <v>67387.78</v>
      </c>
    </row>
    <row r="154" spans="3:11" x14ac:dyDescent="0.2">
      <c r="C154" s="96" t="s">
        <v>10232</v>
      </c>
      <c r="D154" s="95">
        <v>44291</v>
      </c>
      <c r="E154" s="94" t="s">
        <v>10231</v>
      </c>
      <c r="I154" s="93">
        <v>15.3</v>
      </c>
      <c r="K154" s="93">
        <v>67403.08</v>
      </c>
    </row>
    <row r="155" spans="3:11" x14ac:dyDescent="0.2">
      <c r="C155" s="96" t="s">
        <v>10230</v>
      </c>
      <c r="D155" s="95">
        <v>44291</v>
      </c>
      <c r="E155" s="94" t="s">
        <v>10229</v>
      </c>
      <c r="I155" s="93">
        <v>2.5</v>
      </c>
      <c r="K155" s="93">
        <v>67405.58</v>
      </c>
    </row>
    <row r="156" spans="3:11" x14ac:dyDescent="0.2">
      <c r="C156" s="96" t="s">
        <v>10228</v>
      </c>
      <c r="D156" s="95">
        <v>44291</v>
      </c>
      <c r="E156" s="94" t="s">
        <v>10227</v>
      </c>
      <c r="I156" s="93">
        <v>1.94</v>
      </c>
      <c r="K156" s="93">
        <v>67407.520000000004</v>
      </c>
    </row>
    <row r="157" spans="3:11" x14ac:dyDescent="0.2">
      <c r="C157" s="96" t="s">
        <v>10226</v>
      </c>
      <c r="D157" s="95">
        <v>44291</v>
      </c>
      <c r="E157" s="94" t="s">
        <v>10225</v>
      </c>
      <c r="I157" s="93">
        <v>15.3</v>
      </c>
      <c r="K157" s="93">
        <v>67422.820000000007</v>
      </c>
    </row>
    <row r="158" spans="3:11" x14ac:dyDescent="0.2">
      <c r="C158" s="96" t="s">
        <v>10224</v>
      </c>
      <c r="D158" s="95">
        <v>44291</v>
      </c>
      <c r="E158" s="94" t="s">
        <v>10223</v>
      </c>
      <c r="I158" s="93">
        <v>32.1</v>
      </c>
      <c r="K158" s="93">
        <v>67454.92</v>
      </c>
    </row>
    <row r="159" spans="3:11" x14ac:dyDescent="0.2">
      <c r="C159" s="96" t="s">
        <v>10222</v>
      </c>
      <c r="D159" s="95">
        <v>44291</v>
      </c>
      <c r="E159" s="94" t="s">
        <v>10221</v>
      </c>
      <c r="I159" s="93">
        <v>4.22</v>
      </c>
      <c r="K159" s="93">
        <v>67459.14</v>
      </c>
    </row>
    <row r="160" spans="3:11" x14ac:dyDescent="0.2">
      <c r="C160" s="96" t="s">
        <v>10220</v>
      </c>
      <c r="D160" s="95">
        <v>44291</v>
      </c>
      <c r="E160" s="94" t="s">
        <v>10219</v>
      </c>
      <c r="I160" s="93">
        <v>1.98</v>
      </c>
      <c r="K160" s="93">
        <v>67461.119999999995</v>
      </c>
    </row>
    <row r="161" spans="3:11" x14ac:dyDescent="0.2">
      <c r="C161" s="96" t="s">
        <v>10218</v>
      </c>
      <c r="D161" s="95">
        <v>44291</v>
      </c>
      <c r="E161" s="94" t="s">
        <v>10217</v>
      </c>
      <c r="I161" s="93">
        <v>10.25</v>
      </c>
      <c r="K161" s="93">
        <v>67471.37</v>
      </c>
    </row>
    <row r="162" spans="3:11" x14ac:dyDescent="0.2">
      <c r="C162" s="96" t="s">
        <v>10216</v>
      </c>
      <c r="D162" s="95">
        <v>44291</v>
      </c>
      <c r="E162" s="94" t="s">
        <v>10215</v>
      </c>
      <c r="I162" s="93">
        <v>2.8</v>
      </c>
      <c r="K162" s="93">
        <v>67474.17</v>
      </c>
    </row>
    <row r="163" spans="3:11" x14ac:dyDescent="0.2">
      <c r="C163" s="96" t="s">
        <v>10214</v>
      </c>
      <c r="D163" s="95">
        <v>44291</v>
      </c>
      <c r="E163" s="94" t="s">
        <v>10213</v>
      </c>
      <c r="I163" s="93">
        <v>180.11</v>
      </c>
      <c r="K163" s="93">
        <v>67654.28</v>
      </c>
    </row>
    <row r="164" spans="3:11" x14ac:dyDescent="0.2">
      <c r="C164" s="96" t="s">
        <v>10212</v>
      </c>
      <c r="D164" s="95">
        <v>44291</v>
      </c>
      <c r="E164" s="94" t="s">
        <v>10211</v>
      </c>
      <c r="I164" s="93">
        <v>3.06</v>
      </c>
      <c r="K164" s="93">
        <v>67657.34</v>
      </c>
    </row>
    <row r="165" spans="3:11" x14ac:dyDescent="0.2">
      <c r="C165" s="96" t="s">
        <v>6805</v>
      </c>
      <c r="D165" s="95">
        <v>44291</v>
      </c>
      <c r="E165" s="94" t="s">
        <v>20150</v>
      </c>
      <c r="J165" s="112">
        <v>5.32</v>
      </c>
      <c r="K165" s="93">
        <v>67652.02</v>
      </c>
    </row>
    <row r="166" spans="3:11" x14ac:dyDescent="0.2">
      <c r="C166" s="96" t="s">
        <v>10210</v>
      </c>
      <c r="D166" s="95">
        <v>44292</v>
      </c>
      <c r="E166" s="94" t="s">
        <v>10209</v>
      </c>
      <c r="I166" s="93">
        <v>1.68</v>
      </c>
      <c r="K166" s="93">
        <v>67653.7</v>
      </c>
    </row>
    <row r="167" spans="3:11" x14ac:dyDescent="0.2">
      <c r="C167" s="96" t="s">
        <v>10208</v>
      </c>
      <c r="D167" s="95">
        <v>44292</v>
      </c>
      <c r="E167" s="94" t="s">
        <v>10207</v>
      </c>
      <c r="I167" s="93">
        <v>21.38</v>
      </c>
      <c r="K167" s="93">
        <v>67675.08</v>
      </c>
    </row>
    <row r="168" spans="3:11" x14ac:dyDescent="0.2">
      <c r="C168" s="96" t="s">
        <v>10206</v>
      </c>
      <c r="D168" s="95">
        <v>44292</v>
      </c>
      <c r="E168" s="94" t="s">
        <v>10205</v>
      </c>
      <c r="I168" s="93">
        <v>2410.59</v>
      </c>
      <c r="K168" s="93">
        <v>70085.67</v>
      </c>
    </row>
    <row r="169" spans="3:11" x14ac:dyDescent="0.2">
      <c r="C169" s="96" t="s">
        <v>10204</v>
      </c>
      <c r="D169" s="95">
        <v>44292</v>
      </c>
      <c r="E169" s="94" t="s">
        <v>10203</v>
      </c>
      <c r="I169" s="93">
        <v>5.62</v>
      </c>
      <c r="K169" s="93">
        <v>70091.289999999994</v>
      </c>
    </row>
    <row r="170" spans="3:11" x14ac:dyDescent="0.2">
      <c r="C170" s="96" t="s">
        <v>10202</v>
      </c>
      <c r="D170" s="95">
        <v>44292</v>
      </c>
      <c r="E170" s="94" t="s">
        <v>10201</v>
      </c>
      <c r="I170" s="93">
        <v>28.93</v>
      </c>
      <c r="K170" s="93">
        <v>70120.22</v>
      </c>
    </row>
    <row r="171" spans="3:11" x14ac:dyDescent="0.2">
      <c r="C171" s="96" t="s">
        <v>10200</v>
      </c>
      <c r="D171" s="95">
        <v>44292</v>
      </c>
      <c r="E171" s="94" t="s">
        <v>10199</v>
      </c>
      <c r="I171" s="93">
        <v>21.16</v>
      </c>
      <c r="K171" s="93">
        <v>70141.38</v>
      </c>
    </row>
    <row r="172" spans="3:11" x14ac:dyDescent="0.2">
      <c r="C172" s="96" t="s">
        <v>10198</v>
      </c>
      <c r="D172" s="95">
        <v>44292</v>
      </c>
      <c r="E172" s="94" t="s">
        <v>10197</v>
      </c>
      <c r="I172" s="93">
        <v>3.37</v>
      </c>
      <c r="K172" s="93">
        <v>70144.75</v>
      </c>
    </row>
    <row r="173" spans="3:11" x14ac:dyDescent="0.2">
      <c r="C173" s="96" t="s">
        <v>10196</v>
      </c>
      <c r="D173" s="95">
        <v>44292</v>
      </c>
      <c r="E173" s="94" t="s">
        <v>10195</v>
      </c>
      <c r="I173" s="93">
        <v>6.39</v>
      </c>
      <c r="K173" s="93">
        <v>70151.14</v>
      </c>
    </row>
    <row r="174" spans="3:11" x14ac:dyDescent="0.2">
      <c r="C174" s="96" t="s">
        <v>10194</v>
      </c>
      <c r="D174" s="95">
        <v>44292</v>
      </c>
      <c r="E174" s="94" t="s">
        <v>10193</v>
      </c>
      <c r="I174" s="93">
        <v>13.66</v>
      </c>
      <c r="K174" s="93">
        <v>70164.800000000003</v>
      </c>
    </row>
    <row r="175" spans="3:11" x14ac:dyDescent="0.2">
      <c r="C175" s="96" t="s">
        <v>10192</v>
      </c>
      <c r="D175" s="95">
        <v>44292</v>
      </c>
      <c r="E175" s="94" t="s">
        <v>10191</v>
      </c>
      <c r="I175" s="93">
        <v>10.45</v>
      </c>
      <c r="K175" s="93">
        <v>70175.25</v>
      </c>
    </row>
    <row r="176" spans="3:11" x14ac:dyDescent="0.2">
      <c r="C176" s="96" t="s">
        <v>10190</v>
      </c>
      <c r="D176" s="95">
        <v>44292</v>
      </c>
      <c r="E176" s="94" t="s">
        <v>10189</v>
      </c>
      <c r="I176" s="93">
        <v>3.97</v>
      </c>
      <c r="K176" s="93">
        <v>70179.22</v>
      </c>
    </row>
    <row r="177" spans="3:11" x14ac:dyDescent="0.2">
      <c r="C177" s="96" t="s">
        <v>10188</v>
      </c>
      <c r="D177" s="95">
        <v>44292</v>
      </c>
      <c r="E177" s="94" t="s">
        <v>10187</v>
      </c>
      <c r="I177" s="93">
        <v>3.73</v>
      </c>
      <c r="K177" s="93">
        <v>70182.95</v>
      </c>
    </row>
    <row r="178" spans="3:11" x14ac:dyDescent="0.2">
      <c r="C178" s="96" t="s">
        <v>10186</v>
      </c>
      <c r="D178" s="95">
        <v>44292</v>
      </c>
      <c r="E178" s="94" t="s">
        <v>10185</v>
      </c>
      <c r="I178" s="93">
        <v>35</v>
      </c>
      <c r="K178" s="93">
        <v>70217.95</v>
      </c>
    </row>
    <row r="179" spans="3:11" x14ac:dyDescent="0.2">
      <c r="C179" s="96" t="s">
        <v>10184</v>
      </c>
      <c r="D179" s="95">
        <v>44292</v>
      </c>
      <c r="E179" s="94" t="s">
        <v>10183</v>
      </c>
      <c r="I179" s="93">
        <v>6.04</v>
      </c>
      <c r="K179" s="93">
        <v>70223.990000000005</v>
      </c>
    </row>
    <row r="180" spans="3:11" x14ac:dyDescent="0.2">
      <c r="C180" s="96" t="s">
        <v>10182</v>
      </c>
      <c r="D180" s="95">
        <v>44292</v>
      </c>
      <c r="E180" s="94" t="s">
        <v>10181</v>
      </c>
      <c r="I180" s="93">
        <v>8.82</v>
      </c>
      <c r="K180" s="93">
        <v>70232.81</v>
      </c>
    </row>
    <row r="181" spans="3:11" x14ac:dyDescent="0.2">
      <c r="C181" s="96" t="s">
        <v>10180</v>
      </c>
      <c r="D181" s="95">
        <v>44292</v>
      </c>
      <c r="E181" s="94" t="s">
        <v>10179</v>
      </c>
      <c r="I181" s="93">
        <v>25.87</v>
      </c>
      <c r="K181" s="93">
        <v>70258.679999999993</v>
      </c>
    </row>
    <row r="182" spans="3:11" x14ac:dyDescent="0.2">
      <c r="C182" s="96" t="s">
        <v>10178</v>
      </c>
      <c r="D182" s="95">
        <v>44292</v>
      </c>
      <c r="E182" s="94" t="s">
        <v>10177</v>
      </c>
      <c r="I182" s="93">
        <v>11.2</v>
      </c>
      <c r="K182" s="93">
        <v>70269.88</v>
      </c>
    </row>
    <row r="183" spans="3:11" x14ac:dyDescent="0.2">
      <c r="C183" s="96" t="s">
        <v>10176</v>
      </c>
      <c r="D183" s="95">
        <v>44292</v>
      </c>
      <c r="E183" s="94" t="s">
        <v>10175</v>
      </c>
      <c r="I183" s="93">
        <v>13.21</v>
      </c>
      <c r="K183" s="93">
        <v>70283.09</v>
      </c>
    </row>
    <row r="184" spans="3:11" x14ac:dyDescent="0.2">
      <c r="C184" s="96" t="s">
        <v>10174</v>
      </c>
      <c r="D184" s="95">
        <v>44292</v>
      </c>
      <c r="E184" s="94" t="s">
        <v>10173</v>
      </c>
      <c r="I184" s="93">
        <v>5.13</v>
      </c>
      <c r="K184" s="93">
        <v>70288.22</v>
      </c>
    </row>
    <row r="185" spans="3:11" x14ac:dyDescent="0.2">
      <c r="C185" s="96" t="s">
        <v>10172</v>
      </c>
      <c r="D185" s="95">
        <v>44292</v>
      </c>
      <c r="E185" s="94" t="s">
        <v>10171</v>
      </c>
      <c r="I185" s="93">
        <v>1.69</v>
      </c>
      <c r="K185" s="93">
        <v>70289.91</v>
      </c>
    </row>
    <row r="186" spans="3:11" x14ac:dyDescent="0.2">
      <c r="C186" s="96" t="s">
        <v>10170</v>
      </c>
      <c r="D186" s="95">
        <v>44292</v>
      </c>
      <c r="E186" s="94" t="s">
        <v>10169</v>
      </c>
      <c r="I186" s="93">
        <v>9.7899999999999991</v>
      </c>
      <c r="K186" s="93">
        <v>70299.7</v>
      </c>
    </row>
    <row r="187" spans="3:11" x14ac:dyDescent="0.2">
      <c r="C187" s="96" t="s">
        <v>10168</v>
      </c>
      <c r="D187" s="95">
        <v>44292</v>
      </c>
      <c r="E187" s="94" t="s">
        <v>10167</v>
      </c>
      <c r="I187" s="93">
        <v>35.5</v>
      </c>
      <c r="K187" s="93">
        <v>70335.199999999997</v>
      </c>
    </row>
    <row r="188" spans="3:11" x14ac:dyDescent="0.2">
      <c r="C188" s="96" t="s">
        <v>10166</v>
      </c>
      <c r="D188" s="95">
        <v>44292</v>
      </c>
      <c r="E188" s="94" t="s">
        <v>10165</v>
      </c>
      <c r="I188" s="93">
        <v>4.82</v>
      </c>
      <c r="K188" s="93">
        <v>70340.02</v>
      </c>
    </row>
    <row r="189" spans="3:11" x14ac:dyDescent="0.2">
      <c r="C189" s="96" t="s">
        <v>10164</v>
      </c>
      <c r="D189" s="95">
        <v>44292</v>
      </c>
      <c r="E189" s="94" t="s">
        <v>10163</v>
      </c>
      <c r="I189" s="93">
        <v>3.52</v>
      </c>
      <c r="K189" s="93">
        <v>70343.539999999994</v>
      </c>
    </row>
    <row r="190" spans="3:11" x14ac:dyDescent="0.2">
      <c r="C190" s="96" t="s">
        <v>10162</v>
      </c>
      <c r="D190" s="95">
        <v>44292</v>
      </c>
      <c r="E190" s="94" t="s">
        <v>10161</v>
      </c>
      <c r="I190" s="93">
        <v>7.41</v>
      </c>
      <c r="K190" s="93">
        <v>70350.95</v>
      </c>
    </row>
    <row r="191" spans="3:11" x14ac:dyDescent="0.2">
      <c r="C191" s="96" t="s">
        <v>10160</v>
      </c>
      <c r="D191" s="95">
        <v>44292</v>
      </c>
      <c r="E191" s="94" t="s">
        <v>10159</v>
      </c>
      <c r="I191" s="93">
        <v>4.75</v>
      </c>
      <c r="K191" s="93">
        <v>70355.7</v>
      </c>
    </row>
    <row r="192" spans="3:11" x14ac:dyDescent="0.2">
      <c r="C192" s="96" t="s">
        <v>10158</v>
      </c>
      <c r="D192" s="95">
        <v>44292</v>
      </c>
      <c r="E192" s="94" t="s">
        <v>10157</v>
      </c>
      <c r="I192" s="93">
        <v>10.65</v>
      </c>
      <c r="K192" s="93">
        <v>70366.350000000006</v>
      </c>
    </row>
    <row r="193" spans="3:11" x14ac:dyDescent="0.2">
      <c r="C193" s="96" t="s">
        <v>10156</v>
      </c>
      <c r="D193" s="95">
        <v>44292</v>
      </c>
      <c r="E193" s="94" t="s">
        <v>10155</v>
      </c>
      <c r="I193" s="93">
        <v>4.6399999999999997</v>
      </c>
      <c r="K193" s="93">
        <v>70370.990000000005</v>
      </c>
    </row>
    <row r="194" spans="3:11" x14ac:dyDescent="0.2">
      <c r="C194" s="96" t="s">
        <v>10154</v>
      </c>
      <c r="D194" s="95">
        <v>44292</v>
      </c>
      <c r="E194" s="94" t="s">
        <v>10153</v>
      </c>
      <c r="I194" s="93">
        <v>8.3800000000000008</v>
      </c>
      <c r="K194" s="93">
        <v>70379.37</v>
      </c>
    </row>
    <row r="195" spans="3:11" x14ac:dyDescent="0.2">
      <c r="C195" s="96" t="s">
        <v>10152</v>
      </c>
      <c r="D195" s="95">
        <v>44292</v>
      </c>
      <c r="E195" s="94" t="s">
        <v>10151</v>
      </c>
      <c r="I195" s="93">
        <v>3.15</v>
      </c>
      <c r="K195" s="93">
        <v>70382.52</v>
      </c>
    </row>
    <row r="196" spans="3:11" x14ac:dyDescent="0.2">
      <c r="C196" s="96" t="s">
        <v>10150</v>
      </c>
      <c r="D196" s="95">
        <v>44292</v>
      </c>
      <c r="E196" s="94" t="s">
        <v>10149</v>
      </c>
      <c r="I196" s="93">
        <v>6.97</v>
      </c>
      <c r="K196" s="93">
        <v>70389.490000000005</v>
      </c>
    </row>
    <row r="197" spans="3:11" x14ac:dyDescent="0.2">
      <c r="C197" s="96" t="s">
        <v>10148</v>
      </c>
      <c r="D197" s="95">
        <v>44292</v>
      </c>
      <c r="E197" s="94" t="s">
        <v>10147</v>
      </c>
      <c r="I197" s="93">
        <v>3.18</v>
      </c>
      <c r="K197" s="93">
        <v>70392.67</v>
      </c>
    </row>
    <row r="198" spans="3:11" x14ac:dyDescent="0.2">
      <c r="C198" s="96" t="s">
        <v>10146</v>
      </c>
      <c r="D198" s="95">
        <v>44292</v>
      </c>
      <c r="E198" s="94" t="s">
        <v>10145</v>
      </c>
      <c r="I198" s="93">
        <v>1.93</v>
      </c>
      <c r="K198" s="93">
        <v>70394.600000000006</v>
      </c>
    </row>
    <row r="199" spans="3:11" x14ac:dyDescent="0.2">
      <c r="C199" s="96" t="s">
        <v>10144</v>
      </c>
      <c r="D199" s="95">
        <v>44292</v>
      </c>
      <c r="E199" s="94" t="s">
        <v>10143</v>
      </c>
      <c r="I199" s="93">
        <v>7.41</v>
      </c>
      <c r="K199" s="93">
        <v>70402.009999999995</v>
      </c>
    </row>
    <row r="200" spans="3:11" x14ac:dyDescent="0.2">
      <c r="C200" s="96" t="s">
        <v>10142</v>
      </c>
      <c r="D200" s="95">
        <v>44292</v>
      </c>
      <c r="E200" s="94" t="s">
        <v>10141</v>
      </c>
      <c r="I200" s="93">
        <v>13.57</v>
      </c>
      <c r="K200" s="93">
        <v>70415.58</v>
      </c>
    </row>
    <row r="201" spans="3:11" x14ac:dyDescent="0.2">
      <c r="C201" s="96" t="s">
        <v>10140</v>
      </c>
      <c r="D201" s="95">
        <v>44292</v>
      </c>
      <c r="E201" s="94" t="s">
        <v>10139</v>
      </c>
      <c r="I201" s="93">
        <v>11.4</v>
      </c>
      <c r="K201" s="93">
        <v>70426.98</v>
      </c>
    </row>
    <row r="202" spans="3:11" x14ac:dyDescent="0.2">
      <c r="C202" s="96" t="s">
        <v>10138</v>
      </c>
      <c r="D202" s="95">
        <v>44292</v>
      </c>
      <c r="E202" s="94" t="s">
        <v>10137</v>
      </c>
      <c r="I202" s="93">
        <v>13.41</v>
      </c>
      <c r="K202" s="93">
        <v>70440.39</v>
      </c>
    </row>
    <row r="203" spans="3:11" x14ac:dyDescent="0.2">
      <c r="C203" s="96" t="s">
        <v>10136</v>
      </c>
      <c r="D203" s="95">
        <v>44292</v>
      </c>
      <c r="E203" s="94" t="s">
        <v>10135</v>
      </c>
      <c r="I203" s="93">
        <v>10.31</v>
      </c>
      <c r="K203" s="93">
        <v>70450.7</v>
      </c>
    </row>
    <row r="204" spans="3:11" x14ac:dyDescent="0.2">
      <c r="C204" s="96" t="s">
        <v>10134</v>
      </c>
      <c r="D204" s="95">
        <v>44292</v>
      </c>
      <c r="E204" s="94" t="s">
        <v>10133</v>
      </c>
      <c r="I204" s="93">
        <v>30.6</v>
      </c>
      <c r="K204" s="93">
        <v>70481.3</v>
      </c>
    </row>
    <row r="205" spans="3:11" x14ac:dyDescent="0.2">
      <c r="C205" s="96" t="s">
        <v>10132</v>
      </c>
      <c r="D205" s="95">
        <v>44292</v>
      </c>
      <c r="E205" s="94" t="s">
        <v>10131</v>
      </c>
      <c r="I205" s="93">
        <v>6.94</v>
      </c>
      <c r="K205" s="93">
        <v>70488.240000000005</v>
      </c>
    </row>
    <row r="206" spans="3:11" x14ac:dyDescent="0.2">
      <c r="C206" s="96" t="s">
        <v>10130</v>
      </c>
      <c r="D206" s="95">
        <v>44292</v>
      </c>
      <c r="E206" s="94" t="s">
        <v>10129</v>
      </c>
      <c r="I206" s="93">
        <v>3.64</v>
      </c>
      <c r="K206" s="93">
        <v>70491.88</v>
      </c>
    </row>
    <row r="207" spans="3:11" x14ac:dyDescent="0.2">
      <c r="C207" s="96" t="s">
        <v>10128</v>
      </c>
      <c r="D207" s="95">
        <v>44292</v>
      </c>
      <c r="E207" s="94" t="s">
        <v>10127</v>
      </c>
      <c r="I207" s="93">
        <v>8.91</v>
      </c>
      <c r="K207" s="93">
        <v>70500.789999999994</v>
      </c>
    </row>
    <row r="208" spans="3:11" x14ac:dyDescent="0.2">
      <c r="C208" s="96" t="s">
        <v>10126</v>
      </c>
      <c r="D208" s="95">
        <v>44292</v>
      </c>
      <c r="E208" s="94" t="s">
        <v>10125</v>
      </c>
      <c r="I208" s="93">
        <v>17.010000000000002</v>
      </c>
      <c r="K208" s="93">
        <v>70517.8</v>
      </c>
    </row>
    <row r="209" spans="3:11" x14ac:dyDescent="0.2">
      <c r="C209" s="96" t="s">
        <v>10124</v>
      </c>
      <c r="D209" s="95">
        <v>44292</v>
      </c>
      <c r="E209" s="94" t="s">
        <v>10123</v>
      </c>
      <c r="I209" s="93">
        <v>15.28</v>
      </c>
      <c r="K209" s="93">
        <v>70533.08</v>
      </c>
    </row>
    <row r="210" spans="3:11" x14ac:dyDescent="0.2">
      <c r="C210" s="96" t="s">
        <v>10122</v>
      </c>
      <c r="D210" s="95">
        <v>44292</v>
      </c>
      <c r="E210" s="94" t="s">
        <v>10121</v>
      </c>
      <c r="I210" s="93">
        <v>10</v>
      </c>
      <c r="K210" s="93">
        <v>70543.08</v>
      </c>
    </row>
    <row r="211" spans="3:11" x14ac:dyDescent="0.2">
      <c r="C211" s="96" t="s">
        <v>10120</v>
      </c>
      <c r="D211" s="95">
        <v>44292</v>
      </c>
      <c r="E211" s="94" t="s">
        <v>10119</v>
      </c>
      <c r="I211" s="93">
        <v>3.1</v>
      </c>
      <c r="K211" s="93">
        <v>70546.179999999993</v>
      </c>
    </row>
    <row r="212" spans="3:11" x14ac:dyDescent="0.2">
      <c r="C212" s="96" t="s">
        <v>10118</v>
      </c>
      <c r="D212" s="95">
        <v>44293</v>
      </c>
      <c r="E212" s="94" t="s">
        <v>10117</v>
      </c>
      <c r="I212" s="93">
        <v>30.6</v>
      </c>
      <c r="K212" s="93">
        <v>70576.78</v>
      </c>
    </row>
    <row r="213" spans="3:11" x14ac:dyDescent="0.2">
      <c r="C213" s="96" t="s">
        <v>10116</v>
      </c>
      <c r="D213" s="95">
        <v>44293</v>
      </c>
      <c r="E213" s="94" t="s">
        <v>10115</v>
      </c>
      <c r="I213" s="93">
        <v>2.59</v>
      </c>
      <c r="K213" s="93">
        <v>70579.37</v>
      </c>
    </row>
    <row r="214" spans="3:11" x14ac:dyDescent="0.2">
      <c r="C214" s="96" t="s">
        <v>10114</v>
      </c>
      <c r="D214" s="95">
        <v>44293</v>
      </c>
      <c r="E214" s="94" t="s">
        <v>10113</v>
      </c>
      <c r="I214" s="93">
        <v>3.91</v>
      </c>
      <c r="K214" s="93">
        <v>70583.28</v>
      </c>
    </row>
    <row r="215" spans="3:11" x14ac:dyDescent="0.2">
      <c r="C215" s="96" t="s">
        <v>10112</v>
      </c>
      <c r="D215" s="95">
        <v>44293</v>
      </c>
      <c r="E215" s="94" t="s">
        <v>10111</v>
      </c>
      <c r="I215" s="93">
        <v>8.5</v>
      </c>
      <c r="K215" s="93">
        <v>70591.78</v>
      </c>
    </row>
    <row r="216" spans="3:11" x14ac:dyDescent="0.2">
      <c r="C216" s="96" t="s">
        <v>10110</v>
      </c>
      <c r="D216" s="95">
        <v>44293</v>
      </c>
      <c r="E216" s="94" t="s">
        <v>10109</v>
      </c>
      <c r="I216" s="93">
        <v>6.01</v>
      </c>
      <c r="K216" s="93">
        <v>70597.789999999994</v>
      </c>
    </row>
    <row r="217" spans="3:11" x14ac:dyDescent="0.2">
      <c r="C217" s="96" t="s">
        <v>10108</v>
      </c>
      <c r="D217" s="95">
        <v>44293</v>
      </c>
      <c r="E217" s="94" t="s">
        <v>10107</v>
      </c>
      <c r="I217" s="93">
        <v>7.54</v>
      </c>
      <c r="K217" s="93">
        <v>70605.33</v>
      </c>
    </row>
    <row r="218" spans="3:11" x14ac:dyDescent="0.2">
      <c r="C218" s="96" t="s">
        <v>10106</v>
      </c>
      <c r="D218" s="95">
        <v>44293</v>
      </c>
      <c r="E218" s="94" t="s">
        <v>10105</v>
      </c>
      <c r="I218" s="93">
        <v>3.36</v>
      </c>
      <c r="K218" s="93">
        <v>70608.69</v>
      </c>
    </row>
    <row r="219" spans="3:11" x14ac:dyDescent="0.2">
      <c r="C219" s="96" t="s">
        <v>10104</v>
      </c>
      <c r="D219" s="95">
        <v>44293</v>
      </c>
      <c r="E219" s="94" t="s">
        <v>10103</v>
      </c>
      <c r="I219" s="93">
        <v>3.76</v>
      </c>
      <c r="K219" s="93">
        <v>70612.45</v>
      </c>
    </row>
    <row r="220" spans="3:11" x14ac:dyDescent="0.2">
      <c r="C220" s="96" t="s">
        <v>10102</v>
      </c>
      <c r="D220" s="95">
        <v>44293</v>
      </c>
      <c r="E220" s="94" t="s">
        <v>10101</v>
      </c>
      <c r="I220" s="93">
        <v>16.38</v>
      </c>
      <c r="K220" s="93">
        <v>70628.83</v>
      </c>
    </row>
    <row r="221" spans="3:11" x14ac:dyDescent="0.2">
      <c r="C221" s="96" t="s">
        <v>10100</v>
      </c>
      <c r="D221" s="95">
        <v>44293</v>
      </c>
      <c r="E221" s="94" t="s">
        <v>10099</v>
      </c>
      <c r="I221" s="93">
        <v>15.3</v>
      </c>
      <c r="K221" s="93">
        <v>70644.13</v>
      </c>
    </row>
    <row r="222" spans="3:11" x14ac:dyDescent="0.2">
      <c r="C222" s="96" t="s">
        <v>10098</v>
      </c>
      <c r="D222" s="95">
        <v>44293</v>
      </c>
      <c r="E222" s="94" t="s">
        <v>10097</v>
      </c>
      <c r="I222" s="93">
        <v>6.67</v>
      </c>
      <c r="K222" s="93">
        <v>70650.8</v>
      </c>
    </row>
    <row r="223" spans="3:11" x14ac:dyDescent="0.2">
      <c r="C223" s="96" t="s">
        <v>10096</v>
      </c>
      <c r="D223" s="95">
        <v>44293</v>
      </c>
      <c r="E223" s="94" t="s">
        <v>10095</v>
      </c>
      <c r="I223" s="93">
        <v>5.92</v>
      </c>
      <c r="K223" s="93">
        <v>70656.72</v>
      </c>
    </row>
    <row r="224" spans="3:11" x14ac:dyDescent="0.2">
      <c r="C224" s="96" t="s">
        <v>10094</v>
      </c>
      <c r="D224" s="95">
        <v>44293</v>
      </c>
      <c r="E224" s="94" t="s">
        <v>10093</v>
      </c>
      <c r="I224" s="93">
        <v>5.28</v>
      </c>
      <c r="K224" s="93">
        <v>70662</v>
      </c>
    </row>
    <row r="225" spans="3:11" x14ac:dyDescent="0.2">
      <c r="C225" s="96" t="s">
        <v>10092</v>
      </c>
      <c r="D225" s="95">
        <v>44293</v>
      </c>
      <c r="E225" s="94" t="s">
        <v>10091</v>
      </c>
      <c r="I225" s="93">
        <v>2.9</v>
      </c>
      <c r="K225" s="93">
        <v>70664.899999999994</v>
      </c>
    </row>
    <row r="226" spans="3:11" x14ac:dyDescent="0.2">
      <c r="C226" s="96" t="s">
        <v>10090</v>
      </c>
      <c r="D226" s="95">
        <v>44293</v>
      </c>
      <c r="E226" s="94" t="s">
        <v>10089</v>
      </c>
      <c r="I226" s="93">
        <v>11.23</v>
      </c>
      <c r="K226" s="93">
        <v>70676.13</v>
      </c>
    </row>
    <row r="227" spans="3:11" x14ac:dyDescent="0.2">
      <c r="C227" s="96" t="s">
        <v>10088</v>
      </c>
      <c r="D227" s="95">
        <v>44293</v>
      </c>
      <c r="E227" s="94" t="s">
        <v>10087</v>
      </c>
      <c r="I227" s="93">
        <v>11.5</v>
      </c>
      <c r="K227" s="93">
        <v>70687.63</v>
      </c>
    </row>
    <row r="228" spans="3:11" x14ac:dyDescent="0.2">
      <c r="C228" s="96" t="s">
        <v>10086</v>
      </c>
      <c r="D228" s="95">
        <v>44293</v>
      </c>
      <c r="E228" s="94" t="s">
        <v>10085</v>
      </c>
      <c r="I228" s="93">
        <v>0.88</v>
      </c>
      <c r="K228" s="93">
        <v>70688.509999999995</v>
      </c>
    </row>
    <row r="229" spans="3:11" x14ac:dyDescent="0.2">
      <c r="C229" s="96" t="s">
        <v>10084</v>
      </c>
      <c r="D229" s="95">
        <v>44293</v>
      </c>
      <c r="E229" s="94" t="s">
        <v>10083</v>
      </c>
      <c r="I229" s="93">
        <v>4.1900000000000004</v>
      </c>
      <c r="K229" s="93">
        <v>70692.7</v>
      </c>
    </row>
    <row r="230" spans="3:11" x14ac:dyDescent="0.2">
      <c r="C230" s="96" t="s">
        <v>10082</v>
      </c>
      <c r="D230" s="95">
        <v>44293</v>
      </c>
      <c r="E230" s="94" t="s">
        <v>10081</v>
      </c>
      <c r="I230" s="93">
        <v>3.36</v>
      </c>
      <c r="K230" s="93">
        <v>70696.06</v>
      </c>
    </row>
    <row r="231" spans="3:11" x14ac:dyDescent="0.2">
      <c r="C231" s="96" t="s">
        <v>10080</v>
      </c>
      <c r="D231" s="95">
        <v>44293</v>
      </c>
      <c r="E231" s="94" t="s">
        <v>10079</v>
      </c>
      <c r="I231" s="93">
        <v>3.26</v>
      </c>
      <c r="K231" s="93">
        <v>70699.320000000007</v>
      </c>
    </row>
    <row r="232" spans="3:11" x14ac:dyDescent="0.2">
      <c r="C232" s="96" t="s">
        <v>10078</v>
      </c>
      <c r="D232" s="95">
        <v>44293</v>
      </c>
      <c r="E232" s="94" t="s">
        <v>10077</v>
      </c>
      <c r="I232" s="93">
        <v>1.8</v>
      </c>
      <c r="K232" s="93">
        <v>70701.119999999995</v>
      </c>
    </row>
    <row r="233" spans="3:11" x14ac:dyDescent="0.2">
      <c r="C233" s="96" t="s">
        <v>10076</v>
      </c>
      <c r="D233" s="95">
        <v>44293</v>
      </c>
      <c r="E233" s="94" t="s">
        <v>10075</v>
      </c>
      <c r="I233" s="93">
        <v>3.36</v>
      </c>
      <c r="K233" s="93">
        <v>70704.479999999996</v>
      </c>
    </row>
    <row r="234" spans="3:11" x14ac:dyDescent="0.2">
      <c r="C234" s="96" t="s">
        <v>10074</v>
      </c>
      <c r="D234" s="95">
        <v>44293</v>
      </c>
      <c r="E234" s="94" t="s">
        <v>10073</v>
      </c>
      <c r="I234" s="93">
        <v>3.36</v>
      </c>
      <c r="K234" s="93">
        <v>70707.839999999997</v>
      </c>
    </row>
    <row r="235" spans="3:11" x14ac:dyDescent="0.2">
      <c r="C235" s="96" t="s">
        <v>10072</v>
      </c>
      <c r="D235" s="95">
        <v>44293</v>
      </c>
      <c r="E235" s="94" t="s">
        <v>10071</v>
      </c>
      <c r="I235" s="93">
        <v>8.51</v>
      </c>
      <c r="K235" s="93">
        <v>70716.350000000006</v>
      </c>
    </row>
    <row r="236" spans="3:11" x14ac:dyDescent="0.2">
      <c r="C236" s="96" t="s">
        <v>10070</v>
      </c>
      <c r="D236" s="95">
        <v>44293</v>
      </c>
      <c r="E236" s="94" t="s">
        <v>10069</v>
      </c>
      <c r="I236" s="93">
        <v>2.2000000000000002</v>
      </c>
      <c r="K236" s="93">
        <v>70718.55</v>
      </c>
    </row>
    <row r="237" spans="3:11" x14ac:dyDescent="0.2">
      <c r="C237" s="96" t="s">
        <v>10068</v>
      </c>
      <c r="D237" s="95">
        <v>44293</v>
      </c>
      <c r="E237" s="94" t="s">
        <v>10067</v>
      </c>
      <c r="I237" s="93">
        <v>6.43</v>
      </c>
      <c r="K237" s="93">
        <v>70724.98</v>
      </c>
    </row>
    <row r="238" spans="3:11" x14ac:dyDescent="0.2">
      <c r="C238" s="96" t="s">
        <v>10066</v>
      </c>
      <c r="D238" s="95">
        <v>44293</v>
      </c>
      <c r="E238" s="94" t="s">
        <v>10065</v>
      </c>
      <c r="I238" s="93">
        <v>30.24</v>
      </c>
      <c r="K238" s="93">
        <v>70755.22</v>
      </c>
    </row>
    <row r="239" spans="3:11" x14ac:dyDescent="0.2">
      <c r="C239" s="96" t="s">
        <v>10064</v>
      </c>
      <c r="D239" s="95">
        <v>44293</v>
      </c>
      <c r="E239" s="94" t="s">
        <v>10063</v>
      </c>
      <c r="I239" s="93">
        <v>0.77</v>
      </c>
      <c r="K239" s="93">
        <v>70755.990000000005</v>
      </c>
    </row>
    <row r="240" spans="3:11" x14ac:dyDescent="0.2">
      <c r="C240" s="96" t="s">
        <v>10062</v>
      </c>
      <c r="D240" s="95">
        <v>44293</v>
      </c>
      <c r="E240" s="94" t="s">
        <v>10061</v>
      </c>
      <c r="I240" s="93">
        <v>2.16</v>
      </c>
      <c r="K240" s="93">
        <v>70758.149999999994</v>
      </c>
    </row>
    <row r="241" spans="3:11" x14ac:dyDescent="0.2">
      <c r="C241" s="96" t="s">
        <v>10060</v>
      </c>
      <c r="D241" s="95">
        <v>44293</v>
      </c>
      <c r="E241" s="94" t="s">
        <v>10059</v>
      </c>
      <c r="I241" s="93">
        <v>2.9</v>
      </c>
      <c r="K241" s="93">
        <v>70761.05</v>
      </c>
    </row>
    <row r="242" spans="3:11" x14ac:dyDescent="0.2">
      <c r="C242" s="96" t="s">
        <v>10058</v>
      </c>
      <c r="D242" s="95">
        <v>44293</v>
      </c>
      <c r="E242" s="94" t="s">
        <v>10057</v>
      </c>
      <c r="I242" s="93">
        <v>10.91</v>
      </c>
      <c r="K242" s="93">
        <v>70771.960000000006</v>
      </c>
    </row>
    <row r="243" spans="3:11" x14ac:dyDescent="0.2">
      <c r="C243" s="96" t="s">
        <v>10056</v>
      </c>
      <c r="D243" s="95">
        <v>44293</v>
      </c>
      <c r="E243" s="94" t="s">
        <v>10055</v>
      </c>
      <c r="I243" s="93">
        <v>8.3800000000000008</v>
      </c>
      <c r="K243" s="93">
        <v>70780.34</v>
      </c>
    </row>
    <row r="244" spans="3:11" x14ac:dyDescent="0.2">
      <c r="C244" s="96" t="s">
        <v>10054</v>
      </c>
      <c r="D244" s="95">
        <v>44293</v>
      </c>
      <c r="E244" s="94" t="s">
        <v>10053</v>
      </c>
      <c r="I244" s="93">
        <v>1.68</v>
      </c>
      <c r="K244" s="93">
        <v>70782.02</v>
      </c>
    </row>
    <row r="245" spans="3:11" x14ac:dyDescent="0.2">
      <c r="C245" s="96" t="s">
        <v>10052</v>
      </c>
      <c r="D245" s="95">
        <v>44293</v>
      </c>
      <c r="E245" s="94" t="s">
        <v>10051</v>
      </c>
      <c r="I245" s="93">
        <v>15.44</v>
      </c>
      <c r="K245" s="93">
        <v>70797.460000000006</v>
      </c>
    </row>
    <row r="246" spans="3:11" x14ac:dyDescent="0.2">
      <c r="C246" s="96" t="s">
        <v>10050</v>
      </c>
      <c r="D246" s="95">
        <v>44293</v>
      </c>
      <c r="E246" s="94" t="s">
        <v>10049</v>
      </c>
      <c r="I246" s="93">
        <v>4.1900000000000004</v>
      </c>
      <c r="K246" s="93">
        <v>70801.649999999994</v>
      </c>
    </row>
    <row r="247" spans="3:11" x14ac:dyDescent="0.2">
      <c r="C247" s="96" t="s">
        <v>10048</v>
      </c>
      <c r="D247" s="95">
        <v>44293</v>
      </c>
      <c r="E247" s="94" t="s">
        <v>10047</v>
      </c>
      <c r="I247" s="93">
        <v>5.04</v>
      </c>
      <c r="K247" s="93">
        <v>70806.69</v>
      </c>
    </row>
    <row r="248" spans="3:11" x14ac:dyDescent="0.2">
      <c r="C248" s="96" t="s">
        <v>10046</v>
      </c>
      <c r="D248" s="95">
        <v>44293</v>
      </c>
      <c r="E248" s="94" t="s">
        <v>10045</v>
      </c>
      <c r="I248" s="93">
        <v>5.08</v>
      </c>
      <c r="K248" s="93">
        <v>70811.77</v>
      </c>
    </row>
    <row r="249" spans="3:11" x14ac:dyDescent="0.2">
      <c r="C249" s="96" t="s">
        <v>10044</v>
      </c>
      <c r="D249" s="95">
        <v>44293</v>
      </c>
      <c r="E249" s="94" t="s">
        <v>10043</v>
      </c>
      <c r="I249" s="93">
        <v>172.48</v>
      </c>
      <c r="K249" s="93">
        <v>70984.25</v>
      </c>
    </row>
    <row r="250" spans="3:11" x14ac:dyDescent="0.2">
      <c r="C250" s="96" t="s">
        <v>10042</v>
      </c>
      <c r="D250" s="95">
        <v>44293</v>
      </c>
      <c r="E250" s="94" t="s">
        <v>10041</v>
      </c>
      <c r="I250" s="93">
        <v>5.05</v>
      </c>
      <c r="K250" s="93">
        <v>70989.3</v>
      </c>
    </row>
    <row r="251" spans="3:11" x14ac:dyDescent="0.2">
      <c r="C251" s="96" t="s">
        <v>10040</v>
      </c>
      <c r="D251" s="95">
        <v>44293</v>
      </c>
      <c r="E251" s="94" t="s">
        <v>10039</v>
      </c>
      <c r="I251" s="93">
        <v>8.33</v>
      </c>
      <c r="K251" s="93">
        <v>70997.63</v>
      </c>
    </row>
    <row r="252" spans="3:11" x14ac:dyDescent="0.2">
      <c r="C252" s="96" t="s">
        <v>10038</v>
      </c>
      <c r="D252" s="95">
        <v>44293</v>
      </c>
      <c r="E252" s="94" t="s">
        <v>10037</v>
      </c>
      <c r="I252" s="93">
        <v>2</v>
      </c>
      <c r="K252" s="93">
        <v>70999.63</v>
      </c>
    </row>
    <row r="253" spans="3:11" x14ac:dyDescent="0.2">
      <c r="C253" s="96" t="s">
        <v>10036</v>
      </c>
      <c r="D253" s="95">
        <v>44293</v>
      </c>
      <c r="E253" s="94" t="s">
        <v>10035</v>
      </c>
      <c r="I253" s="93">
        <v>2.64</v>
      </c>
      <c r="K253" s="93">
        <v>71002.27</v>
      </c>
    </row>
    <row r="254" spans="3:11" x14ac:dyDescent="0.2">
      <c r="C254" s="96" t="s">
        <v>10034</v>
      </c>
      <c r="D254" s="95">
        <v>44293</v>
      </c>
      <c r="E254" s="94" t="s">
        <v>10033</v>
      </c>
      <c r="I254" s="93">
        <v>2.64</v>
      </c>
      <c r="K254" s="93">
        <v>71004.91</v>
      </c>
    </row>
    <row r="255" spans="3:11" x14ac:dyDescent="0.2">
      <c r="C255" s="96" t="s">
        <v>10032</v>
      </c>
      <c r="D255" s="95">
        <v>44293</v>
      </c>
      <c r="E255" s="94" t="s">
        <v>10031</v>
      </c>
      <c r="I255" s="93">
        <v>289.95</v>
      </c>
      <c r="K255" s="93">
        <v>71294.86</v>
      </c>
    </row>
    <row r="256" spans="3:11" x14ac:dyDescent="0.2">
      <c r="C256" s="96" t="s">
        <v>1522</v>
      </c>
      <c r="D256" s="95">
        <v>44293</v>
      </c>
      <c r="E256" s="94" t="s">
        <v>10030</v>
      </c>
      <c r="I256" s="93">
        <v>95.36</v>
      </c>
      <c r="K256" s="93">
        <v>71390.22</v>
      </c>
    </row>
    <row r="257" spans="3:11" x14ac:dyDescent="0.2">
      <c r="C257" s="96" t="s">
        <v>7205</v>
      </c>
      <c r="D257" s="95">
        <v>44293</v>
      </c>
      <c r="E257" s="94" t="s">
        <v>10029</v>
      </c>
      <c r="I257" s="93">
        <v>3.54</v>
      </c>
      <c r="K257" s="93">
        <v>71393.759999999995</v>
      </c>
    </row>
    <row r="258" spans="3:11" x14ac:dyDescent="0.2">
      <c r="C258" s="96" t="s">
        <v>10028</v>
      </c>
      <c r="D258" s="95">
        <v>44293</v>
      </c>
      <c r="E258" s="94" t="s">
        <v>10027</v>
      </c>
      <c r="I258" s="93">
        <v>456.92</v>
      </c>
      <c r="K258" s="93">
        <v>71850.679999999993</v>
      </c>
    </row>
    <row r="259" spans="3:11" x14ac:dyDescent="0.2">
      <c r="C259" s="96" t="s">
        <v>7465</v>
      </c>
      <c r="D259" s="95">
        <v>44293</v>
      </c>
      <c r="E259" s="94" t="s">
        <v>10026</v>
      </c>
      <c r="J259" s="112">
        <v>4047.74</v>
      </c>
      <c r="K259" s="93">
        <v>67802.94</v>
      </c>
    </row>
    <row r="260" spans="3:11" x14ac:dyDescent="0.2">
      <c r="C260" s="96" t="s">
        <v>10025</v>
      </c>
      <c r="D260" s="95">
        <v>44294</v>
      </c>
      <c r="E260" s="94" t="s">
        <v>10024</v>
      </c>
      <c r="I260" s="93">
        <v>5.47</v>
      </c>
      <c r="K260" s="93">
        <v>67808.41</v>
      </c>
    </row>
    <row r="261" spans="3:11" x14ac:dyDescent="0.2">
      <c r="C261" s="96" t="s">
        <v>10023</v>
      </c>
      <c r="D261" s="95">
        <v>44294</v>
      </c>
      <c r="E261" s="94" t="s">
        <v>10022</v>
      </c>
      <c r="I261" s="93">
        <v>5.61</v>
      </c>
      <c r="K261" s="93">
        <v>67814.02</v>
      </c>
    </row>
    <row r="262" spans="3:11" x14ac:dyDescent="0.2">
      <c r="C262" s="96" t="s">
        <v>10021</v>
      </c>
      <c r="D262" s="95">
        <v>44294</v>
      </c>
      <c r="E262" s="94" t="s">
        <v>10020</v>
      </c>
      <c r="I262" s="93">
        <v>43</v>
      </c>
      <c r="K262" s="93">
        <v>67857.02</v>
      </c>
    </row>
    <row r="263" spans="3:11" x14ac:dyDescent="0.2">
      <c r="C263" s="96" t="s">
        <v>10019</v>
      </c>
      <c r="D263" s="95">
        <v>44294</v>
      </c>
      <c r="E263" s="94" t="s">
        <v>10018</v>
      </c>
      <c r="I263" s="93">
        <v>3.36</v>
      </c>
      <c r="K263" s="93">
        <v>67860.38</v>
      </c>
    </row>
    <row r="264" spans="3:11" x14ac:dyDescent="0.2">
      <c r="C264" s="96" t="s">
        <v>10017</v>
      </c>
      <c r="D264" s="95">
        <v>44294</v>
      </c>
      <c r="E264" s="94" t="s">
        <v>10016</v>
      </c>
      <c r="I264" s="93">
        <v>5.23</v>
      </c>
      <c r="K264" s="93">
        <v>67865.61</v>
      </c>
    </row>
    <row r="265" spans="3:11" x14ac:dyDescent="0.2">
      <c r="C265" s="96" t="s">
        <v>10015</v>
      </c>
      <c r="D265" s="95">
        <v>44294</v>
      </c>
      <c r="E265" s="94" t="s">
        <v>10014</v>
      </c>
      <c r="I265" s="93">
        <v>93.27</v>
      </c>
      <c r="K265" s="93">
        <v>67958.880000000005</v>
      </c>
    </row>
    <row r="266" spans="3:11" x14ac:dyDescent="0.2">
      <c r="C266" s="96" t="s">
        <v>10013</v>
      </c>
      <c r="D266" s="95">
        <v>44294</v>
      </c>
      <c r="E266" s="94" t="s">
        <v>10012</v>
      </c>
      <c r="I266" s="93">
        <v>5.54</v>
      </c>
      <c r="K266" s="93">
        <v>67964.42</v>
      </c>
    </row>
    <row r="267" spans="3:11" x14ac:dyDescent="0.2">
      <c r="C267" s="96" t="s">
        <v>10011</v>
      </c>
      <c r="D267" s="95">
        <v>44294</v>
      </c>
      <c r="E267" s="94" t="s">
        <v>10010</v>
      </c>
      <c r="I267" s="93">
        <v>5.0199999999999996</v>
      </c>
      <c r="K267" s="93">
        <v>67969.440000000002</v>
      </c>
    </row>
    <row r="268" spans="3:11" x14ac:dyDescent="0.2">
      <c r="C268" s="96" t="s">
        <v>10009</v>
      </c>
      <c r="D268" s="95">
        <v>44294</v>
      </c>
      <c r="E268" s="94" t="s">
        <v>10008</v>
      </c>
      <c r="I268" s="93">
        <v>5.2</v>
      </c>
      <c r="K268" s="93">
        <v>67974.64</v>
      </c>
    </row>
    <row r="269" spans="3:11" x14ac:dyDescent="0.2">
      <c r="C269" s="96" t="s">
        <v>10007</v>
      </c>
      <c r="D269" s="95">
        <v>44294</v>
      </c>
      <c r="E269" s="94" t="s">
        <v>10006</v>
      </c>
      <c r="I269" s="93">
        <v>3.08</v>
      </c>
      <c r="K269" s="93">
        <v>67977.72</v>
      </c>
    </row>
    <row r="270" spans="3:11" x14ac:dyDescent="0.2">
      <c r="C270" s="96" t="s">
        <v>10005</v>
      </c>
      <c r="D270" s="95">
        <v>44294</v>
      </c>
      <c r="E270" s="94" t="s">
        <v>10004</v>
      </c>
      <c r="I270" s="93">
        <v>3.36</v>
      </c>
      <c r="K270" s="93">
        <v>67981.08</v>
      </c>
    </row>
    <row r="271" spans="3:11" x14ac:dyDescent="0.2">
      <c r="C271" s="96" t="s">
        <v>10003</v>
      </c>
      <c r="D271" s="95">
        <v>44294</v>
      </c>
      <c r="E271" s="94" t="s">
        <v>10002</v>
      </c>
      <c r="I271" s="93">
        <v>1.32</v>
      </c>
      <c r="K271" s="93">
        <v>67982.399999999994</v>
      </c>
    </row>
    <row r="272" spans="3:11" x14ac:dyDescent="0.2">
      <c r="C272" s="96" t="s">
        <v>10001</v>
      </c>
      <c r="D272" s="95">
        <v>44294</v>
      </c>
      <c r="E272" s="94" t="s">
        <v>10000</v>
      </c>
      <c r="I272" s="93">
        <v>4.67</v>
      </c>
      <c r="K272" s="93">
        <v>67987.070000000007</v>
      </c>
    </row>
    <row r="273" spans="3:11" x14ac:dyDescent="0.2">
      <c r="C273" s="96" t="s">
        <v>9999</v>
      </c>
      <c r="D273" s="95">
        <v>44294</v>
      </c>
      <c r="E273" s="94" t="s">
        <v>9998</v>
      </c>
      <c r="I273" s="93">
        <v>71.36</v>
      </c>
      <c r="K273" s="93">
        <v>68058.429999999993</v>
      </c>
    </row>
    <row r="274" spans="3:11" x14ac:dyDescent="0.2">
      <c r="C274" s="96" t="s">
        <v>9997</v>
      </c>
      <c r="D274" s="95">
        <v>44294</v>
      </c>
      <c r="E274" s="94" t="s">
        <v>9996</v>
      </c>
      <c r="I274" s="93">
        <v>3.14</v>
      </c>
      <c r="K274" s="93">
        <v>68061.570000000007</v>
      </c>
    </row>
    <row r="275" spans="3:11" x14ac:dyDescent="0.2">
      <c r="C275" s="96" t="s">
        <v>9995</v>
      </c>
      <c r="D275" s="95">
        <v>44294</v>
      </c>
      <c r="E275" s="94" t="s">
        <v>9994</v>
      </c>
      <c r="I275" s="93">
        <v>0.73</v>
      </c>
      <c r="K275" s="93">
        <v>68062.3</v>
      </c>
    </row>
    <row r="276" spans="3:11" x14ac:dyDescent="0.2">
      <c r="C276" s="96" t="s">
        <v>9993</v>
      </c>
      <c r="D276" s="95">
        <v>44294</v>
      </c>
      <c r="E276" s="94" t="s">
        <v>9992</v>
      </c>
      <c r="I276" s="93">
        <v>1</v>
      </c>
      <c r="K276" s="93">
        <v>68063.3</v>
      </c>
    </row>
    <row r="277" spans="3:11" x14ac:dyDescent="0.2">
      <c r="C277" s="96" t="s">
        <v>9991</v>
      </c>
      <c r="D277" s="95">
        <v>44294</v>
      </c>
      <c r="E277" s="94" t="s">
        <v>9990</v>
      </c>
      <c r="I277" s="93">
        <v>23.66</v>
      </c>
      <c r="K277" s="93">
        <v>68086.960000000006</v>
      </c>
    </row>
    <row r="278" spans="3:11" x14ac:dyDescent="0.2">
      <c r="C278" s="96" t="s">
        <v>9989</v>
      </c>
      <c r="D278" s="95">
        <v>44294</v>
      </c>
      <c r="E278" s="94" t="s">
        <v>9988</v>
      </c>
      <c r="I278" s="93">
        <v>10.3</v>
      </c>
      <c r="K278" s="93">
        <v>68097.259999999995</v>
      </c>
    </row>
    <row r="279" spans="3:11" x14ac:dyDescent="0.2">
      <c r="C279" s="96" t="s">
        <v>9987</v>
      </c>
      <c r="D279" s="95">
        <v>44294</v>
      </c>
      <c r="E279" s="94" t="s">
        <v>9986</v>
      </c>
      <c r="I279" s="93">
        <v>7.0000000000000007E-2</v>
      </c>
      <c r="K279" s="93">
        <v>68097.33</v>
      </c>
    </row>
    <row r="280" spans="3:11" x14ac:dyDescent="0.2">
      <c r="C280" s="96" t="s">
        <v>9985</v>
      </c>
      <c r="D280" s="95">
        <v>44294</v>
      </c>
      <c r="E280" s="94" t="s">
        <v>9984</v>
      </c>
      <c r="I280" s="93">
        <v>9.93</v>
      </c>
      <c r="K280" s="93">
        <v>68107.259999999995</v>
      </c>
    </row>
    <row r="281" spans="3:11" x14ac:dyDescent="0.2">
      <c r="C281" s="96" t="s">
        <v>9983</v>
      </c>
      <c r="D281" s="95">
        <v>44294</v>
      </c>
      <c r="E281" s="94" t="s">
        <v>9982</v>
      </c>
      <c r="I281" s="93">
        <v>5.56</v>
      </c>
      <c r="K281" s="93">
        <v>68112.820000000007</v>
      </c>
    </row>
    <row r="282" spans="3:11" x14ac:dyDescent="0.2">
      <c r="C282" s="96" t="s">
        <v>9981</v>
      </c>
      <c r="D282" s="95">
        <v>44294</v>
      </c>
      <c r="E282" s="94" t="s">
        <v>9980</v>
      </c>
      <c r="I282" s="93">
        <v>33.090000000000003</v>
      </c>
      <c r="K282" s="93">
        <v>68145.91</v>
      </c>
    </row>
    <row r="283" spans="3:11" x14ac:dyDescent="0.2">
      <c r="C283" s="96" t="s">
        <v>9979</v>
      </c>
      <c r="D283" s="95">
        <v>44294</v>
      </c>
      <c r="E283" s="94" t="s">
        <v>9978</v>
      </c>
      <c r="I283" s="93">
        <v>16.760000000000002</v>
      </c>
      <c r="K283" s="93">
        <v>68162.67</v>
      </c>
    </row>
    <row r="284" spans="3:11" x14ac:dyDescent="0.2">
      <c r="C284" s="96" t="s">
        <v>9977</v>
      </c>
      <c r="D284" s="95">
        <v>44294</v>
      </c>
      <c r="E284" s="94" t="s">
        <v>9976</v>
      </c>
      <c r="I284" s="93">
        <v>14.15</v>
      </c>
      <c r="K284" s="93">
        <v>68176.820000000007</v>
      </c>
    </row>
    <row r="285" spans="3:11" x14ac:dyDescent="0.2">
      <c r="C285" s="96" t="s">
        <v>9975</v>
      </c>
      <c r="D285" s="95">
        <v>44294</v>
      </c>
      <c r="E285" s="94" t="s">
        <v>9974</v>
      </c>
      <c r="I285" s="93">
        <v>10.38</v>
      </c>
      <c r="K285" s="93">
        <v>68187.199999999997</v>
      </c>
    </row>
    <row r="286" spans="3:11" x14ac:dyDescent="0.2">
      <c r="C286" s="96" t="s">
        <v>9973</v>
      </c>
      <c r="D286" s="95">
        <v>44295</v>
      </c>
      <c r="E286" s="94" t="s">
        <v>9972</v>
      </c>
      <c r="I286" s="93">
        <v>2</v>
      </c>
      <c r="K286" s="93">
        <v>68189.2</v>
      </c>
    </row>
    <row r="287" spans="3:11" x14ac:dyDescent="0.2">
      <c r="C287" s="96" t="s">
        <v>9971</v>
      </c>
      <c r="D287" s="95">
        <v>44295</v>
      </c>
      <c r="E287" s="94" t="s">
        <v>9970</v>
      </c>
      <c r="I287" s="93">
        <v>33.840000000000003</v>
      </c>
      <c r="K287" s="93">
        <v>68223.039999999994</v>
      </c>
    </row>
    <row r="288" spans="3:11" x14ac:dyDescent="0.2">
      <c r="C288" s="96" t="s">
        <v>9969</v>
      </c>
      <c r="D288" s="95">
        <v>44295</v>
      </c>
      <c r="E288" s="94" t="s">
        <v>9968</v>
      </c>
      <c r="I288" s="93">
        <v>21.67</v>
      </c>
      <c r="K288" s="93">
        <v>68244.710000000006</v>
      </c>
    </row>
    <row r="289" spans="3:11" x14ac:dyDescent="0.2">
      <c r="C289" s="96" t="s">
        <v>9967</v>
      </c>
      <c r="D289" s="95">
        <v>44295</v>
      </c>
      <c r="E289" s="94" t="s">
        <v>9966</v>
      </c>
      <c r="I289" s="93">
        <v>2</v>
      </c>
      <c r="K289" s="93">
        <v>68246.710000000006</v>
      </c>
    </row>
    <row r="290" spans="3:11" x14ac:dyDescent="0.2">
      <c r="C290" s="96" t="s">
        <v>9965</v>
      </c>
      <c r="D290" s="95">
        <v>44295</v>
      </c>
      <c r="E290" s="94" t="s">
        <v>9964</v>
      </c>
      <c r="I290" s="93">
        <v>3.88</v>
      </c>
      <c r="K290" s="93">
        <v>68250.59</v>
      </c>
    </row>
    <row r="291" spans="3:11" x14ac:dyDescent="0.2">
      <c r="C291" s="96" t="s">
        <v>9963</v>
      </c>
      <c r="D291" s="95">
        <v>44295</v>
      </c>
      <c r="E291" s="94" t="s">
        <v>9962</v>
      </c>
      <c r="I291" s="93">
        <v>37.47</v>
      </c>
      <c r="K291" s="93">
        <v>68288.06</v>
      </c>
    </row>
    <row r="292" spans="3:11" x14ac:dyDescent="0.2">
      <c r="C292" s="96" t="s">
        <v>9961</v>
      </c>
      <c r="D292" s="95">
        <v>44295</v>
      </c>
      <c r="E292" s="94" t="s">
        <v>9960</v>
      </c>
      <c r="I292" s="93">
        <v>5.1100000000000003</v>
      </c>
      <c r="K292" s="93">
        <v>68293.17</v>
      </c>
    </row>
    <row r="293" spans="3:11" x14ac:dyDescent="0.2">
      <c r="C293" s="96" t="s">
        <v>9959</v>
      </c>
      <c r="D293" s="95">
        <v>44295</v>
      </c>
      <c r="E293" s="94" t="s">
        <v>9958</v>
      </c>
      <c r="I293" s="93">
        <v>9.07</v>
      </c>
      <c r="K293" s="93">
        <v>68302.240000000005</v>
      </c>
    </row>
    <row r="294" spans="3:11" x14ac:dyDescent="0.2">
      <c r="C294" s="96" t="s">
        <v>9957</v>
      </c>
      <c r="D294" s="95">
        <v>44295</v>
      </c>
      <c r="E294" s="94" t="s">
        <v>9956</v>
      </c>
      <c r="I294" s="93">
        <v>3.4</v>
      </c>
      <c r="K294" s="93">
        <v>68305.64</v>
      </c>
    </row>
    <row r="295" spans="3:11" x14ac:dyDescent="0.2">
      <c r="C295" s="96" t="s">
        <v>9955</v>
      </c>
      <c r="D295" s="95">
        <v>44295</v>
      </c>
      <c r="E295" s="94" t="s">
        <v>9954</v>
      </c>
      <c r="I295" s="93">
        <v>5.25</v>
      </c>
      <c r="K295" s="93">
        <v>68310.89</v>
      </c>
    </row>
    <row r="296" spans="3:11" x14ac:dyDescent="0.2">
      <c r="C296" s="96" t="s">
        <v>9953</v>
      </c>
      <c r="D296" s="95">
        <v>44295</v>
      </c>
      <c r="E296" s="94" t="s">
        <v>9952</v>
      </c>
      <c r="I296" s="93">
        <v>4.25</v>
      </c>
      <c r="K296" s="93">
        <v>68315.14</v>
      </c>
    </row>
    <row r="297" spans="3:11" x14ac:dyDescent="0.2">
      <c r="C297" s="96" t="s">
        <v>9951</v>
      </c>
      <c r="D297" s="95">
        <v>44295</v>
      </c>
      <c r="E297" s="94" t="s">
        <v>9950</v>
      </c>
      <c r="I297" s="93">
        <v>2.36</v>
      </c>
      <c r="K297" s="93">
        <v>68317.5</v>
      </c>
    </row>
    <row r="298" spans="3:11" x14ac:dyDescent="0.2">
      <c r="C298" s="96" t="s">
        <v>9949</v>
      </c>
      <c r="D298" s="95">
        <v>44295</v>
      </c>
      <c r="E298" s="94" t="s">
        <v>9948</v>
      </c>
      <c r="I298" s="93">
        <v>5.21</v>
      </c>
      <c r="K298" s="93">
        <v>68322.710000000006</v>
      </c>
    </row>
    <row r="299" spans="3:11" x14ac:dyDescent="0.2">
      <c r="C299" s="96" t="s">
        <v>9947</v>
      </c>
      <c r="D299" s="95">
        <v>44295</v>
      </c>
      <c r="E299" s="94" t="s">
        <v>9946</v>
      </c>
      <c r="I299" s="93">
        <v>7.93</v>
      </c>
      <c r="K299" s="93">
        <v>68330.64</v>
      </c>
    </row>
    <row r="300" spans="3:11" x14ac:dyDescent="0.2">
      <c r="C300" s="96" t="s">
        <v>9945</v>
      </c>
      <c r="D300" s="95">
        <v>44295</v>
      </c>
      <c r="E300" s="94" t="s">
        <v>9944</v>
      </c>
      <c r="I300" s="93">
        <v>4.3099999999999996</v>
      </c>
      <c r="K300" s="93">
        <v>68334.95</v>
      </c>
    </row>
    <row r="301" spans="3:11" x14ac:dyDescent="0.2">
      <c r="C301" s="96" t="s">
        <v>9943</v>
      </c>
      <c r="D301" s="95">
        <v>44295</v>
      </c>
      <c r="E301" s="94" t="s">
        <v>9942</v>
      </c>
      <c r="I301" s="93">
        <v>3.39</v>
      </c>
      <c r="K301" s="93">
        <v>68338.34</v>
      </c>
    </row>
    <row r="302" spans="3:11" x14ac:dyDescent="0.2">
      <c r="C302" s="96" t="s">
        <v>9941</v>
      </c>
      <c r="D302" s="95">
        <v>44295</v>
      </c>
      <c r="E302" s="94" t="s">
        <v>9940</v>
      </c>
      <c r="I302" s="93">
        <v>3.54</v>
      </c>
      <c r="K302" s="93">
        <v>68341.88</v>
      </c>
    </row>
    <row r="303" spans="3:11" x14ac:dyDescent="0.2">
      <c r="C303" s="96" t="s">
        <v>9939</v>
      </c>
      <c r="D303" s="95">
        <v>44295</v>
      </c>
      <c r="E303" s="94" t="s">
        <v>9938</v>
      </c>
      <c r="I303" s="93">
        <v>6.27</v>
      </c>
      <c r="K303" s="93">
        <v>68348.149999999994</v>
      </c>
    </row>
    <row r="304" spans="3:11" x14ac:dyDescent="0.2">
      <c r="C304" s="96" t="s">
        <v>9937</v>
      </c>
      <c r="D304" s="95">
        <v>44295</v>
      </c>
      <c r="E304" s="94" t="s">
        <v>9936</v>
      </c>
      <c r="I304" s="93">
        <v>7.05</v>
      </c>
      <c r="K304" s="93">
        <v>68355.199999999997</v>
      </c>
    </row>
    <row r="305" spans="3:11" x14ac:dyDescent="0.2">
      <c r="C305" s="96" t="s">
        <v>9935</v>
      </c>
      <c r="D305" s="95">
        <v>44295</v>
      </c>
      <c r="E305" s="94" t="s">
        <v>9934</v>
      </c>
      <c r="I305" s="93">
        <v>5.04</v>
      </c>
      <c r="K305" s="93">
        <v>68360.240000000005</v>
      </c>
    </row>
    <row r="306" spans="3:11" x14ac:dyDescent="0.2">
      <c r="C306" s="96" t="s">
        <v>9933</v>
      </c>
      <c r="D306" s="95">
        <v>44295</v>
      </c>
      <c r="E306" s="94" t="s">
        <v>9932</v>
      </c>
      <c r="I306" s="93">
        <v>22</v>
      </c>
      <c r="K306" s="93">
        <v>68382.240000000005</v>
      </c>
    </row>
    <row r="307" spans="3:11" x14ac:dyDescent="0.2">
      <c r="C307" s="96" t="s">
        <v>9931</v>
      </c>
      <c r="D307" s="95">
        <v>44295</v>
      </c>
      <c r="E307" s="94" t="s">
        <v>9930</v>
      </c>
      <c r="I307" s="93">
        <v>16.760000000000002</v>
      </c>
      <c r="K307" s="93">
        <v>68399</v>
      </c>
    </row>
    <row r="308" spans="3:11" x14ac:dyDescent="0.2">
      <c r="C308" s="96" t="s">
        <v>9929</v>
      </c>
      <c r="D308" s="95">
        <v>44295</v>
      </c>
      <c r="E308" s="94" t="s">
        <v>9928</v>
      </c>
      <c r="I308" s="93">
        <v>2.1800000000000002</v>
      </c>
      <c r="K308" s="93">
        <v>68401.179999999993</v>
      </c>
    </row>
    <row r="309" spans="3:11" x14ac:dyDescent="0.2">
      <c r="C309" s="96" t="s">
        <v>9927</v>
      </c>
      <c r="D309" s="95">
        <v>44295</v>
      </c>
      <c r="E309" s="94" t="s">
        <v>9926</v>
      </c>
      <c r="I309" s="93">
        <v>37.76</v>
      </c>
      <c r="K309" s="93">
        <v>68438.94</v>
      </c>
    </row>
    <row r="310" spans="3:11" x14ac:dyDescent="0.2">
      <c r="C310" s="96" t="s">
        <v>9925</v>
      </c>
      <c r="D310" s="95">
        <v>44295</v>
      </c>
      <c r="E310" s="94" t="s">
        <v>9924</v>
      </c>
      <c r="I310" s="93">
        <v>4.21</v>
      </c>
      <c r="K310" s="93">
        <v>68443.149999999994</v>
      </c>
    </row>
    <row r="311" spans="3:11" x14ac:dyDescent="0.2">
      <c r="C311" s="96" t="s">
        <v>9923</v>
      </c>
      <c r="D311" s="95">
        <v>44295</v>
      </c>
      <c r="E311" s="94" t="s">
        <v>9922</v>
      </c>
      <c r="I311" s="93">
        <v>4.2300000000000004</v>
      </c>
      <c r="K311" s="93">
        <v>68447.38</v>
      </c>
    </row>
    <row r="312" spans="3:11" x14ac:dyDescent="0.2">
      <c r="C312" s="96" t="s">
        <v>9921</v>
      </c>
      <c r="D312" s="95">
        <v>44295</v>
      </c>
      <c r="E312" s="94" t="s">
        <v>9920</v>
      </c>
      <c r="I312" s="93">
        <v>2.0499999999999998</v>
      </c>
      <c r="K312" s="93">
        <v>68449.429999999993</v>
      </c>
    </row>
    <row r="313" spans="3:11" x14ac:dyDescent="0.2">
      <c r="C313" s="96" t="s">
        <v>9919</v>
      </c>
      <c r="D313" s="95">
        <v>44295</v>
      </c>
      <c r="E313" s="94" t="s">
        <v>9918</v>
      </c>
      <c r="I313" s="93">
        <v>5.44</v>
      </c>
      <c r="K313" s="93">
        <v>68454.87</v>
      </c>
    </row>
    <row r="314" spans="3:11" x14ac:dyDescent="0.2">
      <c r="C314" s="96" t="s">
        <v>9917</v>
      </c>
      <c r="D314" s="95">
        <v>44295</v>
      </c>
      <c r="E314" s="94" t="s">
        <v>9916</v>
      </c>
      <c r="I314" s="93">
        <v>4.3499999999999996</v>
      </c>
      <c r="K314" s="93">
        <v>68459.22</v>
      </c>
    </row>
    <row r="315" spans="3:11" x14ac:dyDescent="0.2">
      <c r="C315" s="96" t="s">
        <v>9915</v>
      </c>
      <c r="D315" s="95">
        <v>44295</v>
      </c>
      <c r="E315" s="94" t="s">
        <v>9914</v>
      </c>
      <c r="I315" s="93">
        <v>1.89</v>
      </c>
      <c r="K315" s="93">
        <v>68461.11</v>
      </c>
    </row>
    <row r="316" spans="3:11" x14ac:dyDescent="0.2">
      <c r="C316" s="96" t="s">
        <v>9913</v>
      </c>
      <c r="D316" s="95">
        <v>44295</v>
      </c>
      <c r="E316" s="94" t="s">
        <v>9912</v>
      </c>
      <c r="I316" s="93">
        <v>29.5</v>
      </c>
      <c r="K316" s="93">
        <v>68490.61</v>
      </c>
    </row>
    <row r="317" spans="3:11" x14ac:dyDescent="0.2">
      <c r="C317" s="96" t="s">
        <v>9911</v>
      </c>
      <c r="D317" s="95">
        <v>44295</v>
      </c>
      <c r="E317" s="94" t="s">
        <v>9910</v>
      </c>
      <c r="I317" s="93">
        <v>16.760000000000002</v>
      </c>
      <c r="K317" s="93">
        <v>68507.37</v>
      </c>
    </row>
    <row r="318" spans="3:11" x14ac:dyDescent="0.2">
      <c r="C318" s="96" t="s">
        <v>9909</v>
      </c>
      <c r="D318" s="95">
        <v>44296</v>
      </c>
      <c r="E318" s="94" t="s">
        <v>9908</v>
      </c>
      <c r="I318" s="93">
        <v>4.37</v>
      </c>
      <c r="K318" s="93">
        <v>68511.740000000005</v>
      </c>
    </row>
    <row r="319" spans="3:11" x14ac:dyDescent="0.2">
      <c r="C319" s="96" t="s">
        <v>9907</v>
      </c>
      <c r="D319" s="95">
        <v>44296</v>
      </c>
      <c r="E319" s="94" t="s">
        <v>9906</v>
      </c>
      <c r="I319" s="93">
        <v>6.69</v>
      </c>
      <c r="K319" s="93">
        <v>68518.429999999993</v>
      </c>
    </row>
    <row r="320" spans="3:11" x14ac:dyDescent="0.2">
      <c r="C320" s="96" t="s">
        <v>9905</v>
      </c>
      <c r="D320" s="95">
        <v>44296</v>
      </c>
      <c r="E320" s="94" t="s">
        <v>9904</v>
      </c>
      <c r="I320" s="93">
        <v>5.81</v>
      </c>
      <c r="K320" s="93">
        <v>68524.240000000005</v>
      </c>
    </row>
    <row r="321" spans="3:11" x14ac:dyDescent="0.2">
      <c r="C321" s="96" t="s">
        <v>9903</v>
      </c>
      <c r="D321" s="95">
        <v>44296</v>
      </c>
      <c r="E321" s="94" t="s">
        <v>9902</v>
      </c>
      <c r="I321" s="93">
        <v>14.62</v>
      </c>
      <c r="K321" s="93">
        <v>68538.86</v>
      </c>
    </row>
    <row r="322" spans="3:11" x14ac:dyDescent="0.2">
      <c r="C322" s="96" t="s">
        <v>9901</v>
      </c>
      <c r="D322" s="95">
        <v>44296</v>
      </c>
      <c r="E322" s="94" t="s">
        <v>9900</v>
      </c>
      <c r="I322" s="93">
        <v>3.64</v>
      </c>
      <c r="K322" s="93">
        <v>68542.5</v>
      </c>
    </row>
    <row r="323" spans="3:11" x14ac:dyDescent="0.2">
      <c r="C323" s="96" t="s">
        <v>9899</v>
      </c>
      <c r="D323" s="95">
        <v>44296</v>
      </c>
      <c r="E323" s="94" t="s">
        <v>9898</v>
      </c>
      <c r="I323" s="93">
        <v>19.23</v>
      </c>
      <c r="K323" s="93">
        <v>68561.73</v>
      </c>
    </row>
    <row r="324" spans="3:11" x14ac:dyDescent="0.2">
      <c r="C324" s="96" t="s">
        <v>9897</v>
      </c>
      <c r="D324" s="95">
        <v>44296</v>
      </c>
      <c r="E324" s="94" t="s">
        <v>9896</v>
      </c>
      <c r="I324" s="93">
        <v>11.4</v>
      </c>
      <c r="K324" s="93">
        <v>68573.13</v>
      </c>
    </row>
    <row r="325" spans="3:11" x14ac:dyDescent="0.2">
      <c r="C325" s="96" t="s">
        <v>9895</v>
      </c>
      <c r="D325" s="95">
        <v>44296</v>
      </c>
      <c r="E325" s="94" t="s">
        <v>9894</v>
      </c>
      <c r="I325" s="93">
        <v>5.61</v>
      </c>
      <c r="K325" s="93">
        <v>68578.740000000005</v>
      </c>
    </row>
    <row r="326" spans="3:11" x14ac:dyDescent="0.2">
      <c r="C326" s="96" t="s">
        <v>9893</v>
      </c>
      <c r="D326" s="95">
        <v>44296</v>
      </c>
      <c r="E326" s="94" t="s">
        <v>9892</v>
      </c>
      <c r="I326" s="93">
        <v>9.99</v>
      </c>
      <c r="K326" s="93">
        <v>68588.73</v>
      </c>
    </row>
    <row r="327" spans="3:11" x14ac:dyDescent="0.2">
      <c r="C327" s="96" t="s">
        <v>9891</v>
      </c>
      <c r="D327" s="95">
        <v>44296</v>
      </c>
      <c r="E327" s="94" t="s">
        <v>9890</v>
      </c>
      <c r="I327" s="93">
        <v>2.6</v>
      </c>
      <c r="K327" s="93">
        <v>68591.33</v>
      </c>
    </row>
    <row r="328" spans="3:11" x14ac:dyDescent="0.2">
      <c r="C328" s="96" t="s">
        <v>9889</v>
      </c>
      <c r="D328" s="95">
        <v>44296</v>
      </c>
      <c r="E328" s="94" t="s">
        <v>9888</v>
      </c>
      <c r="I328" s="93">
        <v>5.04</v>
      </c>
      <c r="K328" s="93">
        <v>68596.37</v>
      </c>
    </row>
    <row r="329" spans="3:11" x14ac:dyDescent="0.2">
      <c r="C329" s="96" t="s">
        <v>9887</v>
      </c>
      <c r="D329" s="95">
        <v>44296</v>
      </c>
      <c r="E329" s="94" t="s">
        <v>9886</v>
      </c>
      <c r="I329" s="93">
        <v>9.36</v>
      </c>
      <c r="K329" s="93">
        <v>68605.73</v>
      </c>
    </row>
    <row r="330" spans="3:11" x14ac:dyDescent="0.2">
      <c r="C330" s="96" t="s">
        <v>9885</v>
      </c>
      <c r="D330" s="95">
        <v>44296</v>
      </c>
      <c r="E330" s="94" t="s">
        <v>9884</v>
      </c>
      <c r="I330" s="93">
        <v>1.68</v>
      </c>
      <c r="K330" s="93">
        <v>68607.41</v>
      </c>
    </row>
    <row r="331" spans="3:11" x14ac:dyDescent="0.2">
      <c r="C331" s="96" t="s">
        <v>9883</v>
      </c>
      <c r="D331" s="95">
        <v>44297</v>
      </c>
      <c r="E331" s="94" t="s">
        <v>9882</v>
      </c>
      <c r="I331" s="93">
        <v>30.3</v>
      </c>
      <c r="K331" s="93">
        <v>68637.710000000006</v>
      </c>
    </row>
    <row r="332" spans="3:11" x14ac:dyDescent="0.2">
      <c r="C332" s="96" t="s">
        <v>9881</v>
      </c>
      <c r="D332" s="95">
        <v>44297</v>
      </c>
      <c r="E332" s="94" t="s">
        <v>9880</v>
      </c>
      <c r="I332" s="93">
        <v>1.33</v>
      </c>
      <c r="K332" s="93">
        <v>68639.039999999994</v>
      </c>
    </row>
    <row r="333" spans="3:11" x14ac:dyDescent="0.2">
      <c r="C333" s="96" t="s">
        <v>9879</v>
      </c>
      <c r="D333" s="95">
        <v>44297</v>
      </c>
      <c r="E333" s="94" t="s">
        <v>9878</v>
      </c>
      <c r="I333" s="93">
        <v>6.67</v>
      </c>
      <c r="K333" s="93">
        <v>68645.710000000006</v>
      </c>
    </row>
    <row r="334" spans="3:11" x14ac:dyDescent="0.2">
      <c r="C334" s="96" t="s">
        <v>9877</v>
      </c>
      <c r="D334" s="95">
        <v>44297</v>
      </c>
      <c r="E334" s="94" t="s">
        <v>9876</v>
      </c>
      <c r="I334" s="93">
        <v>4.7699999999999996</v>
      </c>
      <c r="K334" s="93">
        <v>68650.48</v>
      </c>
    </row>
    <row r="335" spans="3:11" x14ac:dyDescent="0.2">
      <c r="C335" s="96" t="s">
        <v>9875</v>
      </c>
      <c r="D335" s="95">
        <v>44297</v>
      </c>
      <c r="E335" s="94" t="s">
        <v>9874</v>
      </c>
      <c r="I335" s="93">
        <v>4.12</v>
      </c>
      <c r="K335" s="93">
        <v>68654.600000000006</v>
      </c>
    </row>
    <row r="336" spans="3:11" x14ac:dyDescent="0.2">
      <c r="C336" s="96" t="s">
        <v>9873</v>
      </c>
      <c r="D336" s="95">
        <v>44297</v>
      </c>
      <c r="E336" s="94" t="s">
        <v>9872</v>
      </c>
      <c r="I336" s="93">
        <v>11.61</v>
      </c>
      <c r="K336" s="93">
        <v>68666.210000000006</v>
      </c>
    </row>
    <row r="337" spans="3:11" x14ac:dyDescent="0.2">
      <c r="C337" s="96" t="s">
        <v>9871</v>
      </c>
      <c r="D337" s="95">
        <v>44298</v>
      </c>
      <c r="E337" s="94" t="s">
        <v>9449</v>
      </c>
      <c r="I337" s="93">
        <v>5.62</v>
      </c>
      <c r="K337" s="93">
        <v>68671.83</v>
      </c>
    </row>
    <row r="338" spans="3:11" x14ac:dyDescent="0.2">
      <c r="C338" s="96" t="s">
        <v>9870</v>
      </c>
      <c r="D338" s="95">
        <v>44298</v>
      </c>
      <c r="E338" s="94" t="s">
        <v>9869</v>
      </c>
      <c r="I338" s="93">
        <v>47.99</v>
      </c>
      <c r="K338" s="93">
        <v>68719.820000000007</v>
      </c>
    </row>
    <row r="339" spans="3:11" x14ac:dyDescent="0.2">
      <c r="C339" s="96" t="s">
        <v>9868</v>
      </c>
      <c r="D339" s="95">
        <v>44298</v>
      </c>
      <c r="E339" s="94" t="s">
        <v>9867</v>
      </c>
      <c r="I339" s="93">
        <v>4.87</v>
      </c>
      <c r="K339" s="93">
        <v>68724.69</v>
      </c>
    </row>
    <row r="340" spans="3:11" x14ac:dyDescent="0.2">
      <c r="C340" s="96" t="s">
        <v>9866</v>
      </c>
      <c r="D340" s="95">
        <v>44298</v>
      </c>
      <c r="E340" s="94" t="s">
        <v>9865</v>
      </c>
      <c r="I340" s="93">
        <v>25</v>
      </c>
      <c r="K340" s="93">
        <v>68749.69</v>
      </c>
    </row>
    <row r="341" spans="3:11" x14ac:dyDescent="0.2">
      <c r="C341" s="96" t="s">
        <v>9864</v>
      </c>
      <c r="D341" s="95">
        <v>44298</v>
      </c>
      <c r="E341" s="94" t="s">
        <v>9863</v>
      </c>
      <c r="I341" s="93">
        <v>15.19</v>
      </c>
      <c r="K341" s="93">
        <v>68764.88</v>
      </c>
    </row>
    <row r="342" spans="3:11" x14ac:dyDescent="0.2">
      <c r="C342" s="96" t="s">
        <v>9862</v>
      </c>
      <c r="D342" s="95">
        <v>44298</v>
      </c>
      <c r="E342" s="94" t="s">
        <v>9861</v>
      </c>
      <c r="I342" s="93">
        <v>6.22</v>
      </c>
      <c r="K342" s="93">
        <v>68771.100000000006</v>
      </c>
    </row>
    <row r="343" spans="3:11" x14ac:dyDescent="0.2">
      <c r="C343" s="96" t="s">
        <v>9860</v>
      </c>
      <c r="D343" s="95">
        <v>44298</v>
      </c>
      <c r="E343" s="94" t="s">
        <v>9859</v>
      </c>
      <c r="I343" s="93">
        <v>5.56</v>
      </c>
      <c r="K343" s="93">
        <v>68776.66</v>
      </c>
    </row>
    <row r="344" spans="3:11" x14ac:dyDescent="0.2">
      <c r="C344" s="96" t="s">
        <v>9858</v>
      </c>
      <c r="D344" s="95">
        <v>44298</v>
      </c>
      <c r="E344" s="94" t="s">
        <v>9857</v>
      </c>
      <c r="I344" s="93">
        <v>25.43</v>
      </c>
      <c r="K344" s="93">
        <v>68802.09</v>
      </c>
    </row>
    <row r="345" spans="3:11" x14ac:dyDescent="0.2">
      <c r="C345" s="96" t="s">
        <v>9856</v>
      </c>
      <c r="D345" s="95">
        <v>44298</v>
      </c>
      <c r="E345" s="94" t="s">
        <v>9855</v>
      </c>
      <c r="I345" s="93">
        <v>6.62</v>
      </c>
      <c r="K345" s="93">
        <v>68808.710000000006</v>
      </c>
    </row>
    <row r="346" spans="3:11" x14ac:dyDescent="0.2">
      <c r="C346" s="96" t="s">
        <v>9854</v>
      </c>
      <c r="D346" s="95">
        <v>44298</v>
      </c>
      <c r="E346" s="94" t="s">
        <v>9853</v>
      </c>
      <c r="I346" s="93">
        <v>3.61</v>
      </c>
      <c r="K346" s="93">
        <v>68812.320000000007</v>
      </c>
    </row>
    <row r="347" spans="3:11" x14ac:dyDescent="0.2">
      <c r="C347" s="96" t="s">
        <v>9852</v>
      </c>
      <c r="D347" s="95">
        <v>44298</v>
      </c>
      <c r="E347" s="94" t="s">
        <v>9851</v>
      </c>
      <c r="I347" s="93">
        <v>4.49</v>
      </c>
      <c r="K347" s="93">
        <v>68816.81</v>
      </c>
    </row>
    <row r="348" spans="3:11" x14ac:dyDescent="0.2">
      <c r="C348" s="96" t="s">
        <v>9850</v>
      </c>
      <c r="D348" s="95">
        <v>44298</v>
      </c>
      <c r="E348" s="94" t="s">
        <v>9849</v>
      </c>
      <c r="I348" s="93">
        <v>17.98</v>
      </c>
      <c r="K348" s="93">
        <v>68834.789999999994</v>
      </c>
    </row>
    <row r="349" spans="3:11" x14ac:dyDescent="0.2">
      <c r="C349" s="96" t="s">
        <v>9848</v>
      </c>
      <c r="D349" s="95">
        <v>44298</v>
      </c>
      <c r="E349" s="94" t="s">
        <v>9847</v>
      </c>
      <c r="I349" s="93">
        <v>2.78</v>
      </c>
      <c r="K349" s="93">
        <v>68837.570000000007</v>
      </c>
    </row>
    <row r="350" spans="3:11" x14ac:dyDescent="0.2">
      <c r="C350" s="96" t="s">
        <v>9846</v>
      </c>
      <c r="D350" s="95">
        <v>44298</v>
      </c>
      <c r="E350" s="94" t="s">
        <v>9845</v>
      </c>
      <c r="I350" s="93">
        <v>10.55</v>
      </c>
      <c r="K350" s="93">
        <v>68848.12</v>
      </c>
    </row>
    <row r="351" spans="3:11" x14ac:dyDescent="0.2">
      <c r="C351" s="96" t="s">
        <v>9844</v>
      </c>
      <c r="D351" s="95">
        <v>44298</v>
      </c>
      <c r="E351" s="94" t="s">
        <v>9843</v>
      </c>
      <c r="I351" s="93">
        <v>15.12</v>
      </c>
      <c r="K351" s="93">
        <v>68863.240000000005</v>
      </c>
    </row>
    <row r="352" spans="3:11" x14ac:dyDescent="0.2">
      <c r="C352" s="96" t="s">
        <v>9842</v>
      </c>
      <c r="D352" s="95">
        <v>44298</v>
      </c>
      <c r="E352" s="94" t="s">
        <v>9841</v>
      </c>
      <c r="I352" s="93">
        <v>3.79</v>
      </c>
      <c r="K352" s="93">
        <v>68867.03</v>
      </c>
    </row>
    <row r="353" spans="3:11" x14ac:dyDescent="0.2">
      <c r="C353" s="96" t="s">
        <v>9840</v>
      </c>
      <c r="D353" s="95">
        <v>44298</v>
      </c>
      <c r="E353" s="94" t="s">
        <v>9839</v>
      </c>
      <c r="I353" s="93">
        <v>3.97</v>
      </c>
      <c r="K353" s="93">
        <v>68871</v>
      </c>
    </row>
    <row r="354" spans="3:11" x14ac:dyDescent="0.2">
      <c r="C354" s="96" t="s">
        <v>9838</v>
      </c>
      <c r="D354" s="95">
        <v>44298</v>
      </c>
      <c r="E354" s="94" t="s">
        <v>9837</v>
      </c>
      <c r="I354" s="93">
        <v>17.899999999999999</v>
      </c>
      <c r="K354" s="93">
        <v>68888.899999999994</v>
      </c>
    </row>
    <row r="355" spans="3:11" x14ac:dyDescent="0.2">
      <c r="C355" s="96" t="s">
        <v>9836</v>
      </c>
      <c r="D355" s="95">
        <v>44298</v>
      </c>
      <c r="E355" s="94" t="s">
        <v>9835</v>
      </c>
      <c r="I355" s="93">
        <v>11.42</v>
      </c>
      <c r="K355" s="93">
        <v>68900.320000000007</v>
      </c>
    </row>
    <row r="356" spans="3:11" x14ac:dyDescent="0.2">
      <c r="C356" s="96" t="s">
        <v>9834</v>
      </c>
      <c r="D356" s="95">
        <v>44298</v>
      </c>
      <c r="E356" s="94" t="s">
        <v>9833</v>
      </c>
      <c r="I356" s="93">
        <v>8.4700000000000006</v>
      </c>
      <c r="K356" s="93">
        <v>68908.789999999994</v>
      </c>
    </row>
    <row r="357" spans="3:11" x14ac:dyDescent="0.2">
      <c r="C357" s="96" t="s">
        <v>9832</v>
      </c>
      <c r="D357" s="95">
        <v>44298</v>
      </c>
      <c r="E357" s="94" t="s">
        <v>9831</v>
      </c>
      <c r="I357" s="93">
        <v>0.47</v>
      </c>
      <c r="K357" s="93">
        <v>68909.259999999995</v>
      </c>
    </row>
    <row r="358" spans="3:11" x14ac:dyDescent="0.2">
      <c r="C358" s="96" t="s">
        <v>9830</v>
      </c>
      <c r="D358" s="95">
        <v>44298</v>
      </c>
      <c r="E358" s="94" t="s">
        <v>9829</v>
      </c>
      <c r="I358" s="93">
        <v>25.38</v>
      </c>
      <c r="K358" s="93">
        <v>68934.64</v>
      </c>
    </row>
    <row r="359" spans="3:11" x14ac:dyDescent="0.2">
      <c r="C359" s="96" t="s">
        <v>9828</v>
      </c>
      <c r="D359" s="95">
        <v>44298</v>
      </c>
      <c r="E359" s="94" t="s">
        <v>9827</v>
      </c>
      <c r="I359" s="93">
        <v>2.68</v>
      </c>
      <c r="K359" s="93">
        <v>68937.320000000007</v>
      </c>
    </row>
    <row r="360" spans="3:11" x14ac:dyDescent="0.2">
      <c r="C360" s="96" t="s">
        <v>9826</v>
      </c>
      <c r="D360" s="95">
        <v>44298</v>
      </c>
      <c r="E360" s="94" t="s">
        <v>9825</v>
      </c>
      <c r="I360" s="93">
        <v>1.94</v>
      </c>
      <c r="K360" s="93">
        <v>68939.259999999995</v>
      </c>
    </row>
    <row r="361" spans="3:11" x14ac:dyDescent="0.2">
      <c r="C361" s="96" t="s">
        <v>9824</v>
      </c>
      <c r="D361" s="95">
        <v>44298</v>
      </c>
      <c r="E361" s="94" t="s">
        <v>9823</v>
      </c>
      <c r="I361" s="93">
        <v>4.63</v>
      </c>
      <c r="K361" s="93">
        <v>68943.89</v>
      </c>
    </row>
    <row r="362" spans="3:11" x14ac:dyDescent="0.2">
      <c r="C362" s="96" t="s">
        <v>9822</v>
      </c>
      <c r="D362" s="95">
        <v>44298</v>
      </c>
      <c r="E362" s="94" t="s">
        <v>9821</v>
      </c>
      <c r="I362" s="93">
        <v>14.77</v>
      </c>
      <c r="K362" s="93">
        <v>68958.66</v>
      </c>
    </row>
    <row r="363" spans="3:11" x14ac:dyDescent="0.2">
      <c r="C363" s="96" t="s">
        <v>9820</v>
      </c>
      <c r="D363" s="95">
        <v>44298</v>
      </c>
      <c r="E363" s="94" t="s">
        <v>9819</v>
      </c>
      <c r="I363" s="93">
        <v>5.16</v>
      </c>
      <c r="K363" s="93">
        <v>68963.820000000007</v>
      </c>
    </row>
    <row r="364" spans="3:11" x14ac:dyDescent="0.2">
      <c r="C364" s="96" t="s">
        <v>9818</v>
      </c>
      <c r="D364" s="95">
        <v>44298</v>
      </c>
      <c r="E364" s="94" t="s">
        <v>9817</v>
      </c>
      <c r="I364" s="93">
        <v>3.36</v>
      </c>
      <c r="K364" s="93">
        <v>68967.179999999993</v>
      </c>
    </row>
    <row r="365" spans="3:11" x14ac:dyDescent="0.2">
      <c r="C365" s="96" t="s">
        <v>9816</v>
      </c>
      <c r="D365" s="95">
        <v>44298</v>
      </c>
      <c r="E365" s="94" t="s">
        <v>9815</v>
      </c>
      <c r="I365" s="93">
        <v>5.04</v>
      </c>
      <c r="K365" s="93">
        <v>68972.22</v>
      </c>
    </row>
    <row r="366" spans="3:11" x14ac:dyDescent="0.2">
      <c r="C366" s="96" t="s">
        <v>9814</v>
      </c>
      <c r="D366" s="95">
        <v>44299</v>
      </c>
      <c r="E366" s="94" t="s">
        <v>9813</v>
      </c>
      <c r="I366" s="93">
        <v>3.49</v>
      </c>
      <c r="K366" s="93">
        <v>68975.710000000006</v>
      </c>
    </row>
    <row r="367" spans="3:11" x14ac:dyDescent="0.2">
      <c r="C367" s="96" t="s">
        <v>9812</v>
      </c>
      <c r="D367" s="95">
        <v>44299</v>
      </c>
      <c r="E367" s="94" t="s">
        <v>9811</v>
      </c>
      <c r="I367" s="93">
        <v>3.88</v>
      </c>
      <c r="K367" s="93">
        <v>68979.59</v>
      </c>
    </row>
    <row r="368" spans="3:11" x14ac:dyDescent="0.2">
      <c r="C368" s="96" t="s">
        <v>9810</v>
      </c>
      <c r="D368" s="95">
        <v>44299</v>
      </c>
      <c r="E368" s="94" t="s">
        <v>9809</v>
      </c>
      <c r="I368" s="93">
        <v>1.95</v>
      </c>
      <c r="K368" s="93">
        <v>68981.539999999994</v>
      </c>
    </row>
    <row r="369" spans="3:11" x14ac:dyDescent="0.2">
      <c r="C369" s="96" t="s">
        <v>9808</v>
      </c>
      <c r="D369" s="95">
        <v>44299</v>
      </c>
      <c r="E369" s="94" t="s">
        <v>9807</v>
      </c>
      <c r="I369" s="93">
        <v>13.66</v>
      </c>
      <c r="K369" s="93">
        <v>68995.199999999997</v>
      </c>
    </row>
    <row r="370" spans="3:11" x14ac:dyDescent="0.2">
      <c r="C370" s="96" t="s">
        <v>9806</v>
      </c>
      <c r="D370" s="95">
        <v>44299</v>
      </c>
      <c r="E370" s="94" t="s">
        <v>9805</v>
      </c>
      <c r="I370" s="93">
        <v>4.6500000000000004</v>
      </c>
      <c r="K370" s="93">
        <v>68999.850000000006</v>
      </c>
    </row>
    <row r="371" spans="3:11" x14ac:dyDescent="0.2">
      <c r="C371" s="96" t="s">
        <v>9804</v>
      </c>
      <c r="D371" s="95">
        <v>44299</v>
      </c>
      <c r="E371" s="94" t="s">
        <v>9803</v>
      </c>
      <c r="I371" s="93">
        <v>5.04</v>
      </c>
      <c r="K371" s="93">
        <v>69004.89</v>
      </c>
    </row>
    <row r="372" spans="3:11" x14ac:dyDescent="0.2">
      <c r="C372" s="96" t="s">
        <v>9802</v>
      </c>
      <c r="D372" s="95">
        <v>44299</v>
      </c>
      <c r="E372" s="94" t="s">
        <v>9801</v>
      </c>
      <c r="I372" s="93">
        <v>2.41</v>
      </c>
      <c r="K372" s="93">
        <v>69007.3</v>
      </c>
    </row>
    <row r="373" spans="3:11" x14ac:dyDescent="0.2">
      <c r="C373" s="96" t="s">
        <v>9800</v>
      </c>
      <c r="D373" s="95">
        <v>44299</v>
      </c>
      <c r="E373" s="94" t="s">
        <v>9799</v>
      </c>
      <c r="I373" s="93">
        <v>5.86</v>
      </c>
      <c r="K373" s="93">
        <v>69013.16</v>
      </c>
    </row>
    <row r="374" spans="3:11" x14ac:dyDescent="0.2">
      <c r="C374" s="96" t="s">
        <v>9798</v>
      </c>
      <c r="D374" s="95">
        <v>44299</v>
      </c>
      <c r="E374" s="94" t="s">
        <v>9797</v>
      </c>
      <c r="I374" s="93">
        <v>26.28</v>
      </c>
      <c r="K374" s="93">
        <v>69039.44</v>
      </c>
    </row>
    <row r="375" spans="3:11" x14ac:dyDescent="0.2">
      <c r="C375" s="96" t="s">
        <v>9796</v>
      </c>
      <c r="D375" s="95">
        <v>44299</v>
      </c>
      <c r="E375" s="94" t="s">
        <v>9795</v>
      </c>
      <c r="I375" s="93">
        <v>10.95</v>
      </c>
      <c r="K375" s="93">
        <v>69050.39</v>
      </c>
    </row>
    <row r="376" spans="3:11" x14ac:dyDescent="0.2">
      <c r="C376" s="96" t="s">
        <v>9794</v>
      </c>
      <c r="D376" s="95">
        <v>44299</v>
      </c>
      <c r="E376" s="94" t="s">
        <v>9793</v>
      </c>
      <c r="I376" s="93">
        <v>17.36</v>
      </c>
      <c r="K376" s="93">
        <v>69067.75</v>
      </c>
    </row>
    <row r="377" spans="3:11" x14ac:dyDescent="0.2">
      <c r="C377" s="96" t="s">
        <v>9792</v>
      </c>
      <c r="D377" s="95">
        <v>44299</v>
      </c>
      <c r="E377" s="94" t="s">
        <v>9791</v>
      </c>
      <c r="I377" s="93">
        <v>37.15</v>
      </c>
      <c r="K377" s="93">
        <v>69104.899999999994</v>
      </c>
    </row>
    <row r="378" spans="3:11" x14ac:dyDescent="0.2">
      <c r="C378" s="96" t="s">
        <v>9790</v>
      </c>
      <c r="D378" s="95">
        <v>44299</v>
      </c>
      <c r="E378" s="94" t="s">
        <v>9789</v>
      </c>
      <c r="I378" s="93">
        <v>8.69</v>
      </c>
      <c r="K378" s="93">
        <v>69113.59</v>
      </c>
    </row>
    <row r="379" spans="3:11" x14ac:dyDescent="0.2">
      <c r="C379" s="96" t="s">
        <v>9788</v>
      </c>
      <c r="D379" s="95">
        <v>44299</v>
      </c>
      <c r="E379" s="94" t="s">
        <v>9787</v>
      </c>
      <c r="I379" s="93">
        <v>30.6</v>
      </c>
      <c r="K379" s="93">
        <v>69144.19</v>
      </c>
    </row>
    <row r="380" spans="3:11" x14ac:dyDescent="0.2">
      <c r="C380" s="96" t="s">
        <v>9786</v>
      </c>
      <c r="D380" s="95">
        <v>44299</v>
      </c>
      <c r="E380" s="94" t="s">
        <v>9785</v>
      </c>
      <c r="I380" s="93">
        <v>3.36</v>
      </c>
      <c r="K380" s="93">
        <v>69147.55</v>
      </c>
    </row>
    <row r="381" spans="3:11" x14ac:dyDescent="0.2">
      <c r="C381" s="96" t="s">
        <v>9784</v>
      </c>
      <c r="D381" s="95">
        <v>44299</v>
      </c>
      <c r="E381" s="94" t="s">
        <v>9783</v>
      </c>
      <c r="I381" s="93">
        <v>2.46</v>
      </c>
      <c r="K381" s="93">
        <v>69150.009999999995</v>
      </c>
    </row>
    <row r="382" spans="3:11" x14ac:dyDescent="0.2">
      <c r="C382" s="96" t="s">
        <v>9782</v>
      </c>
      <c r="D382" s="95">
        <v>44299</v>
      </c>
      <c r="E382" s="94" t="s">
        <v>9781</v>
      </c>
      <c r="I382" s="93">
        <v>3.47</v>
      </c>
      <c r="K382" s="93">
        <v>69153.48</v>
      </c>
    </row>
    <row r="383" spans="3:11" x14ac:dyDescent="0.2">
      <c r="C383" s="96" t="s">
        <v>9780</v>
      </c>
      <c r="D383" s="95">
        <v>44299</v>
      </c>
      <c r="E383" s="94" t="s">
        <v>9779</v>
      </c>
      <c r="I383" s="93">
        <v>16.760000000000002</v>
      </c>
      <c r="K383" s="93">
        <v>69170.240000000005</v>
      </c>
    </row>
    <row r="384" spans="3:11" x14ac:dyDescent="0.2">
      <c r="C384" s="96" t="s">
        <v>9778</v>
      </c>
      <c r="D384" s="95">
        <v>44299</v>
      </c>
      <c r="E384" s="94" t="s">
        <v>9777</v>
      </c>
      <c r="I384" s="93">
        <v>6.63</v>
      </c>
      <c r="K384" s="93">
        <v>69176.87</v>
      </c>
    </row>
    <row r="385" spans="3:11" x14ac:dyDescent="0.2">
      <c r="C385" s="96" t="s">
        <v>9776</v>
      </c>
      <c r="D385" s="95">
        <v>44299</v>
      </c>
      <c r="E385" s="94" t="s">
        <v>9775</v>
      </c>
      <c r="I385" s="93">
        <v>3.27</v>
      </c>
      <c r="K385" s="93">
        <v>69180.14</v>
      </c>
    </row>
    <row r="386" spans="3:11" x14ac:dyDescent="0.2">
      <c r="C386" s="96" t="s">
        <v>9774</v>
      </c>
      <c r="D386" s="95">
        <v>44299</v>
      </c>
      <c r="E386" s="94" t="s">
        <v>9773</v>
      </c>
      <c r="I386" s="93">
        <v>4.7</v>
      </c>
      <c r="K386" s="93">
        <v>69184.84</v>
      </c>
    </row>
    <row r="387" spans="3:11" x14ac:dyDescent="0.2">
      <c r="C387" s="96" t="s">
        <v>9772</v>
      </c>
      <c r="D387" s="95">
        <v>44299</v>
      </c>
      <c r="E387" s="94" t="s">
        <v>9771</v>
      </c>
      <c r="I387" s="93">
        <v>9.7899999999999991</v>
      </c>
      <c r="K387" s="93">
        <v>69194.63</v>
      </c>
    </row>
    <row r="388" spans="3:11" x14ac:dyDescent="0.2">
      <c r="C388" s="96" t="s">
        <v>9770</v>
      </c>
      <c r="D388" s="95">
        <v>44299</v>
      </c>
      <c r="E388" s="94" t="s">
        <v>9769</v>
      </c>
      <c r="I388" s="93">
        <v>3.36</v>
      </c>
      <c r="K388" s="93">
        <v>69197.990000000005</v>
      </c>
    </row>
    <row r="389" spans="3:11" x14ac:dyDescent="0.2">
      <c r="C389" s="96" t="s">
        <v>9768</v>
      </c>
      <c r="D389" s="95">
        <v>44299</v>
      </c>
      <c r="E389" s="94" t="s">
        <v>9767</v>
      </c>
      <c r="I389" s="93">
        <v>15.3</v>
      </c>
      <c r="K389" s="93">
        <v>69213.289999999994</v>
      </c>
    </row>
    <row r="390" spans="3:11" x14ac:dyDescent="0.2">
      <c r="C390" s="96" t="s">
        <v>9766</v>
      </c>
      <c r="D390" s="95">
        <v>44299</v>
      </c>
      <c r="E390" s="94" t="s">
        <v>9765</v>
      </c>
      <c r="I390" s="93">
        <v>15.3</v>
      </c>
      <c r="K390" s="93">
        <v>69228.59</v>
      </c>
    </row>
    <row r="391" spans="3:11" x14ac:dyDescent="0.2">
      <c r="C391" s="96" t="s">
        <v>9764</v>
      </c>
      <c r="D391" s="95">
        <v>44299</v>
      </c>
      <c r="E391" s="94" t="s">
        <v>9763</v>
      </c>
      <c r="I391" s="93">
        <v>25.14</v>
      </c>
      <c r="K391" s="93">
        <v>69253.73</v>
      </c>
    </row>
    <row r="392" spans="3:11" x14ac:dyDescent="0.2">
      <c r="C392" s="96" t="s">
        <v>9762</v>
      </c>
      <c r="D392" s="95">
        <v>44299</v>
      </c>
      <c r="E392" s="94" t="s">
        <v>9761</v>
      </c>
      <c r="I392" s="93">
        <v>3.05</v>
      </c>
      <c r="K392" s="93">
        <v>69256.78</v>
      </c>
    </row>
    <row r="393" spans="3:11" x14ac:dyDescent="0.2">
      <c r="C393" s="96" t="s">
        <v>9760</v>
      </c>
      <c r="D393" s="95">
        <v>44299</v>
      </c>
      <c r="E393" s="94" t="s">
        <v>9759</v>
      </c>
      <c r="I393" s="93">
        <v>3.6</v>
      </c>
      <c r="K393" s="93">
        <v>69260.38</v>
      </c>
    </row>
    <row r="394" spans="3:11" x14ac:dyDescent="0.2">
      <c r="C394" s="96" t="s">
        <v>9758</v>
      </c>
      <c r="D394" s="95">
        <v>44299</v>
      </c>
      <c r="E394" s="94" t="s">
        <v>9757</v>
      </c>
      <c r="I394" s="93">
        <v>3.5</v>
      </c>
      <c r="K394" s="93">
        <v>69263.88</v>
      </c>
    </row>
    <row r="395" spans="3:11" x14ac:dyDescent="0.2">
      <c r="C395" s="96" t="s">
        <v>1542</v>
      </c>
      <c r="D395" s="95">
        <v>44299</v>
      </c>
      <c r="E395" s="94" t="s">
        <v>9756</v>
      </c>
      <c r="J395" s="112">
        <v>697.74</v>
      </c>
      <c r="K395" s="93">
        <v>68566.14</v>
      </c>
    </row>
    <row r="396" spans="3:11" x14ac:dyDescent="0.2">
      <c r="C396" s="96" t="s">
        <v>9755</v>
      </c>
      <c r="D396" s="95">
        <v>44300</v>
      </c>
      <c r="E396" s="94" t="s">
        <v>9754</v>
      </c>
      <c r="I396" s="93">
        <v>5.04</v>
      </c>
      <c r="K396" s="93">
        <v>68571.179999999993</v>
      </c>
    </row>
    <row r="397" spans="3:11" x14ac:dyDescent="0.2">
      <c r="C397" s="96" t="s">
        <v>9753</v>
      </c>
      <c r="D397" s="95">
        <v>44300</v>
      </c>
      <c r="E397" s="94" t="s">
        <v>9752</v>
      </c>
      <c r="I397" s="93">
        <v>18.8</v>
      </c>
      <c r="K397" s="93">
        <v>68589.98</v>
      </c>
    </row>
    <row r="398" spans="3:11" x14ac:dyDescent="0.2">
      <c r="C398" s="96" t="s">
        <v>9751</v>
      </c>
      <c r="D398" s="95">
        <v>44300</v>
      </c>
      <c r="E398" s="94" t="s">
        <v>9750</v>
      </c>
      <c r="I398" s="93">
        <v>11.43</v>
      </c>
      <c r="K398" s="93">
        <v>68601.41</v>
      </c>
    </row>
    <row r="399" spans="3:11" x14ac:dyDescent="0.2">
      <c r="C399" s="96" t="s">
        <v>9749</v>
      </c>
      <c r="D399" s="95">
        <v>44300</v>
      </c>
      <c r="E399" s="94" t="s">
        <v>9748</v>
      </c>
      <c r="I399" s="93">
        <v>4.12</v>
      </c>
      <c r="K399" s="93">
        <v>68605.53</v>
      </c>
    </row>
    <row r="400" spans="3:11" x14ac:dyDescent="0.2">
      <c r="C400" s="96" t="s">
        <v>9747</v>
      </c>
      <c r="D400" s="95">
        <v>44300</v>
      </c>
      <c r="E400" s="94" t="s">
        <v>9746</v>
      </c>
      <c r="I400" s="93">
        <v>10.75</v>
      </c>
      <c r="K400" s="93">
        <v>68616.28</v>
      </c>
    </row>
    <row r="401" spans="3:11" x14ac:dyDescent="0.2">
      <c r="C401" s="96" t="s">
        <v>9745</v>
      </c>
      <c r="D401" s="95">
        <v>44300</v>
      </c>
      <c r="E401" s="94" t="s">
        <v>9744</v>
      </c>
      <c r="I401" s="93">
        <v>3.36</v>
      </c>
      <c r="K401" s="93">
        <v>68619.64</v>
      </c>
    </row>
    <row r="402" spans="3:11" x14ac:dyDescent="0.2">
      <c r="C402" s="96" t="s">
        <v>9743</v>
      </c>
      <c r="D402" s="95">
        <v>44300</v>
      </c>
      <c r="E402" s="94" t="s">
        <v>9742</v>
      </c>
      <c r="I402" s="93">
        <v>1.88</v>
      </c>
      <c r="K402" s="93">
        <v>68621.52</v>
      </c>
    </row>
    <row r="403" spans="3:11" x14ac:dyDescent="0.2">
      <c r="C403" s="96" t="s">
        <v>9741</v>
      </c>
      <c r="D403" s="95">
        <v>44300</v>
      </c>
      <c r="E403" s="94" t="s">
        <v>9740</v>
      </c>
      <c r="I403" s="93">
        <v>4.28</v>
      </c>
      <c r="K403" s="93">
        <v>68625.8</v>
      </c>
    </row>
    <row r="404" spans="3:11" x14ac:dyDescent="0.2">
      <c r="C404" s="96" t="s">
        <v>9739</v>
      </c>
      <c r="D404" s="95">
        <v>44300</v>
      </c>
      <c r="E404" s="94" t="s">
        <v>9738</v>
      </c>
      <c r="I404" s="93">
        <v>8.3800000000000008</v>
      </c>
      <c r="K404" s="93">
        <v>68634.179999999993</v>
      </c>
    </row>
    <row r="405" spans="3:11" x14ac:dyDescent="0.2">
      <c r="C405" s="96" t="s">
        <v>9737</v>
      </c>
      <c r="D405" s="95">
        <v>44300</v>
      </c>
      <c r="E405" s="94" t="s">
        <v>9736</v>
      </c>
      <c r="I405" s="93">
        <v>4.3099999999999996</v>
      </c>
      <c r="K405" s="93">
        <v>68638.490000000005</v>
      </c>
    </row>
    <row r="406" spans="3:11" x14ac:dyDescent="0.2">
      <c r="C406" s="96" t="s">
        <v>9735</v>
      </c>
      <c r="D406" s="95">
        <v>44300</v>
      </c>
      <c r="E406" s="94" t="s">
        <v>9734</v>
      </c>
      <c r="I406" s="93">
        <v>5.43</v>
      </c>
      <c r="K406" s="93">
        <v>68643.92</v>
      </c>
    </row>
    <row r="407" spans="3:11" x14ac:dyDescent="0.2">
      <c r="C407" s="96" t="s">
        <v>9733</v>
      </c>
      <c r="D407" s="95">
        <v>44300</v>
      </c>
      <c r="E407" s="94" t="s">
        <v>9732</v>
      </c>
      <c r="I407" s="93">
        <v>5.04</v>
      </c>
      <c r="K407" s="93">
        <v>68648.960000000006</v>
      </c>
    </row>
    <row r="408" spans="3:11" x14ac:dyDescent="0.2">
      <c r="C408" s="96" t="s">
        <v>9731</v>
      </c>
      <c r="D408" s="95">
        <v>44300</v>
      </c>
      <c r="E408" s="94" t="s">
        <v>9730</v>
      </c>
      <c r="I408" s="93">
        <v>3.6</v>
      </c>
      <c r="K408" s="93">
        <v>68652.56</v>
      </c>
    </row>
    <row r="409" spans="3:11" x14ac:dyDescent="0.2">
      <c r="C409" s="96" t="s">
        <v>9729</v>
      </c>
      <c r="D409" s="95">
        <v>44300</v>
      </c>
      <c r="E409" s="94" t="s">
        <v>9728</v>
      </c>
      <c r="I409" s="93">
        <v>4.72</v>
      </c>
      <c r="K409" s="93">
        <v>68657.279999999999</v>
      </c>
    </row>
    <row r="410" spans="3:11" x14ac:dyDescent="0.2">
      <c r="C410" s="96" t="s">
        <v>9727</v>
      </c>
      <c r="D410" s="95">
        <v>44300</v>
      </c>
      <c r="E410" s="94" t="s">
        <v>9726</v>
      </c>
      <c r="I410" s="93">
        <v>12.89</v>
      </c>
      <c r="K410" s="93">
        <v>68670.17</v>
      </c>
    </row>
    <row r="411" spans="3:11" x14ac:dyDescent="0.2">
      <c r="C411" s="96" t="s">
        <v>9725</v>
      </c>
      <c r="D411" s="95">
        <v>44300</v>
      </c>
      <c r="E411" s="94" t="s">
        <v>9724</v>
      </c>
      <c r="I411" s="93">
        <v>62.46</v>
      </c>
      <c r="K411" s="93">
        <v>68732.63</v>
      </c>
    </row>
    <row r="412" spans="3:11" x14ac:dyDescent="0.2">
      <c r="C412" s="96" t="s">
        <v>9723</v>
      </c>
      <c r="D412" s="95">
        <v>44300</v>
      </c>
      <c r="E412" s="94" t="s">
        <v>9722</v>
      </c>
      <c r="I412" s="93">
        <v>7.28</v>
      </c>
      <c r="K412" s="93">
        <v>68739.91</v>
      </c>
    </row>
    <row r="413" spans="3:11" x14ac:dyDescent="0.2">
      <c r="C413" s="96" t="s">
        <v>9721</v>
      </c>
      <c r="D413" s="95">
        <v>44300</v>
      </c>
      <c r="E413" s="94" t="s">
        <v>9720</v>
      </c>
      <c r="I413" s="93">
        <v>1.72</v>
      </c>
      <c r="K413" s="93">
        <v>68741.63</v>
      </c>
    </row>
    <row r="414" spans="3:11" x14ac:dyDescent="0.2">
      <c r="C414" s="96" t="s">
        <v>9719</v>
      </c>
      <c r="D414" s="95">
        <v>44300</v>
      </c>
      <c r="E414" s="94" t="s">
        <v>9718</v>
      </c>
      <c r="I414" s="93">
        <v>6.15</v>
      </c>
      <c r="K414" s="93">
        <v>68747.78</v>
      </c>
    </row>
    <row r="415" spans="3:11" x14ac:dyDescent="0.2">
      <c r="C415" s="96" t="s">
        <v>9717</v>
      </c>
      <c r="D415" s="95">
        <v>44300</v>
      </c>
      <c r="E415" s="94" t="s">
        <v>9716</v>
      </c>
      <c r="I415" s="93">
        <v>17.91</v>
      </c>
      <c r="K415" s="93">
        <v>68765.69</v>
      </c>
    </row>
    <row r="416" spans="3:11" x14ac:dyDescent="0.2">
      <c r="C416" s="96" t="s">
        <v>9715</v>
      </c>
      <c r="D416" s="95">
        <v>44300</v>
      </c>
      <c r="E416" s="94" t="s">
        <v>9714</v>
      </c>
      <c r="I416" s="93">
        <v>3.54</v>
      </c>
      <c r="K416" s="93">
        <v>68769.23</v>
      </c>
    </row>
    <row r="417" spans="3:11" x14ac:dyDescent="0.2">
      <c r="C417" s="96" t="s">
        <v>9713</v>
      </c>
      <c r="D417" s="95">
        <v>44300</v>
      </c>
      <c r="E417" s="94" t="s">
        <v>9712</v>
      </c>
      <c r="I417" s="93">
        <v>8.3800000000000008</v>
      </c>
      <c r="K417" s="93">
        <v>68777.61</v>
      </c>
    </row>
    <row r="418" spans="3:11" x14ac:dyDescent="0.2">
      <c r="C418" s="96" t="s">
        <v>9711</v>
      </c>
      <c r="D418" s="95">
        <v>44300</v>
      </c>
      <c r="E418" s="94" t="s">
        <v>9710</v>
      </c>
      <c r="I418" s="93">
        <v>8.3800000000000008</v>
      </c>
      <c r="K418" s="93">
        <v>68785.990000000005</v>
      </c>
    </row>
    <row r="419" spans="3:11" x14ac:dyDescent="0.2">
      <c r="C419" s="96" t="s">
        <v>9709</v>
      </c>
      <c r="D419" s="95">
        <v>44300</v>
      </c>
      <c r="E419" s="94" t="s">
        <v>9708</v>
      </c>
      <c r="I419" s="93">
        <v>7.18</v>
      </c>
      <c r="K419" s="93">
        <v>68793.17</v>
      </c>
    </row>
    <row r="420" spans="3:11" x14ac:dyDescent="0.2">
      <c r="C420" s="96" t="s">
        <v>9707</v>
      </c>
      <c r="D420" s="95">
        <v>44300</v>
      </c>
      <c r="E420" s="94" t="s">
        <v>9706</v>
      </c>
      <c r="I420" s="93">
        <v>3.91</v>
      </c>
      <c r="K420" s="93">
        <v>68797.08</v>
      </c>
    </row>
    <row r="421" spans="3:11" x14ac:dyDescent="0.2">
      <c r="C421" s="96" t="s">
        <v>9705</v>
      </c>
      <c r="D421" s="95">
        <v>44300</v>
      </c>
      <c r="E421" s="94" t="s">
        <v>9704</v>
      </c>
      <c r="I421" s="93">
        <v>4.8600000000000003</v>
      </c>
      <c r="K421" s="93">
        <v>68801.94</v>
      </c>
    </row>
    <row r="422" spans="3:11" x14ac:dyDescent="0.2">
      <c r="C422" s="96" t="s">
        <v>9703</v>
      </c>
      <c r="D422" s="95">
        <v>44300</v>
      </c>
      <c r="E422" s="94" t="s">
        <v>9702</v>
      </c>
      <c r="I422" s="93">
        <v>5.36</v>
      </c>
      <c r="K422" s="93">
        <v>68807.3</v>
      </c>
    </row>
    <row r="423" spans="3:11" x14ac:dyDescent="0.2">
      <c r="C423" s="96" t="s">
        <v>9701</v>
      </c>
      <c r="D423" s="95">
        <v>44300</v>
      </c>
      <c r="E423" s="94" t="s">
        <v>9700</v>
      </c>
      <c r="I423" s="93">
        <v>14.99</v>
      </c>
      <c r="K423" s="93">
        <v>68822.289999999994</v>
      </c>
    </row>
    <row r="424" spans="3:11" x14ac:dyDescent="0.2">
      <c r="C424" s="96" t="s">
        <v>9699</v>
      </c>
      <c r="D424" s="95">
        <v>44300</v>
      </c>
      <c r="E424" s="94" t="s">
        <v>9698</v>
      </c>
      <c r="I424" s="93">
        <v>69.05</v>
      </c>
      <c r="K424" s="93">
        <v>68891.34</v>
      </c>
    </row>
    <row r="425" spans="3:11" x14ac:dyDescent="0.2">
      <c r="C425" s="96" t="s">
        <v>9697</v>
      </c>
      <c r="D425" s="95">
        <v>44300</v>
      </c>
      <c r="E425" s="94" t="s">
        <v>9696</v>
      </c>
      <c r="I425" s="93">
        <v>3.42</v>
      </c>
      <c r="K425" s="93">
        <v>68894.759999999995</v>
      </c>
    </row>
    <row r="426" spans="3:11" x14ac:dyDescent="0.2">
      <c r="C426" s="96" t="s">
        <v>9695</v>
      </c>
      <c r="D426" s="95">
        <v>44301</v>
      </c>
      <c r="E426" s="94" t="s">
        <v>9694</v>
      </c>
      <c r="I426" s="93">
        <v>7</v>
      </c>
      <c r="K426" s="93">
        <v>68901.759999999995</v>
      </c>
    </row>
    <row r="427" spans="3:11" x14ac:dyDescent="0.2">
      <c r="C427" s="96" t="s">
        <v>9693</v>
      </c>
      <c r="D427" s="95">
        <v>44301</v>
      </c>
      <c r="E427" s="94" t="s">
        <v>9692</v>
      </c>
      <c r="I427" s="93">
        <v>5.4</v>
      </c>
      <c r="K427" s="93">
        <v>68907.16</v>
      </c>
    </row>
    <row r="428" spans="3:11" x14ac:dyDescent="0.2">
      <c r="C428" s="96" t="s">
        <v>9691</v>
      </c>
      <c r="D428" s="95">
        <v>44301</v>
      </c>
      <c r="E428" s="94" t="s">
        <v>9690</v>
      </c>
      <c r="I428" s="93">
        <v>5.91</v>
      </c>
      <c r="K428" s="93">
        <v>68913.070000000007</v>
      </c>
    </row>
    <row r="429" spans="3:11" x14ac:dyDescent="0.2">
      <c r="C429" s="96" t="s">
        <v>9689</v>
      </c>
      <c r="D429" s="95">
        <v>44301</v>
      </c>
      <c r="E429" s="94" t="s">
        <v>9688</v>
      </c>
      <c r="I429" s="93">
        <v>1.68</v>
      </c>
      <c r="K429" s="93">
        <v>68914.75</v>
      </c>
    </row>
    <row r="430" spans="3:11" x14ac:dyDescent="0.2">
      <c r="C430" s="96" t="s">
        <v>9687</v>
      </c>
      <c r="D430" s="95">
        <v>44301</v>
      </c>
      <c r="E430" s="94" t="s">
        <v>9686</v>
      </c>
      <c r="I430" s="93">
        <v>7.43</v>
      </c>
      <c r="K430" s="93">
        <v>68922.179999999993</v>
      </c>
    </row>
    <row r="431" spans="3:11" x14ac:dyDescent="0.2">
      <c r="C431" s="96" t="s">
        <v>9685</v>
      </c>
      <c r="D431" s="95">
        <v>44301</v>
      </c>
      <c r="E431" s="94" t="s">
        <v>9684</v>
      </c>
      <c r="I431" s="93">
        <v>3.05</v>
      </c>
      <c r="K431" s="93">
        <v>68925.23</v>
      </c>
    </row>
    <row r="432" spans="3:11" x14ac:dyDescent="0.2">
      <c r="C432" s="96" t="s">
        <v>9683</v>
      </c>
      <c r="D432" s="95">
        <v>44301</v>
      </c>
      <c r="E432" s="94" t="s">
        <v>9682</v>
      </c>
      <c r="I432" s="93">
        <v>5.49</v>
      </c>
      <c r="K432" s="93">
        <v>68930.720000000001</v>
      </c>
    </row>
    <row r="433" spans="3:11" x14ac:dyDescent="0.2">
      <c r="C433" s="96" t="s">
        <v>9681</v>
      </c>
      <c r="D433" s="95">
        <v>44301</v>
      </c>
      <c r="E433" s="94" t="s">
        <v>9680</v>
      </c>
      <c r="I433" s="93">
        <v>1.95</v>
      </c>
      <c r="K433" s="93">
        <v>68932.67</v>
      </c>
    </row>
    <row r="434" spans="3:11" x14ac:dyDescent="0.2">
      <c r="C434" s="96" t="s">
        <v>9679</v>
      </c>
      <c r="D434" s="95">
        <v>44301</v>
      </c>
      <c r="E434" s="94" t="s">
        <v>9678</v>
      </c>
      <c r="I434" s="93">
        <v>3.39</v>
      </c>
      <c r="K434" s="93">
        <v>68936.06</v>
      </c>
    </row>
    <row r="435" spans="3:11" x14ac:dyDescent="0.2">
      <c r="C435" s="96" t="s">
        <v>9677</v>
      </c>
      <c r="D435" s="95">
        <v>44301</v>
      </c>
      <c r="E435" s="94" t="s">
        <v>9676</v>
      </c>
      <c r="I435" s="93">
        <v>8.5299999999999994</v>
      </c>
      <c r="K435" s="93">
        <v>68944.59</v>
      </c>
    </row>
    <row r="436" spans="3:11" x14ac:dyDescent="0.2">
      <c r="C436" s="96" t="s">
        <v>9675</v>
      </c>
      <c r="D436" s="95">
        <v>44301</v>
      </c>
      <c r="E436" s="94" t="s">
        <v>9674</v>
      </c>
      <c r="I436" s="93">
        <v>5.28</v>
      </c>
      <c r="K436" s="93">
        <v>68949.87</v>
      </c>
    </row>
    <row r="437" spans="3:11" x14ac:dyDescent="0.2">
      <c r="C437" s="96" t="s">
        <v>9673</v>
      </c>
      <c r="D437" s="95">
        <v>44301</v>
      </c>
      <c r="E437" s="94" t="s">
        <v>9672</v>
      </c>
      <c r="I437" s="93">
        <v>2.2599999999999998</v>
      </c>
      <c r="K437" s="93">
        <v>68952.13</v>
      </c>
    </row>
    <row r="438" spans="3:11" x14ac:dyDescent="0.2">
      <c r="C438" s="96" t="s">
        <v>9671</v>
      </c>
      <c r="D438" s="95">
        <v>44301</v>
      </c>
      <c r="E438" s="94" t="s">
        <v>9670</v>
      </c>
      <c r="I438" s="93">
        <v>2.36</v>
      </c>
      <c r="K438" s="93">
        <v>68954.490000000005</v>
      </c>
    </row>
    <row r="439" spans="3:11" x14ac:dyDescent="0.2">
      <c r="C439" s="96" t="s">
        <v>9669</v>
      </c>
      <c r="D439" s="95">
        <v>44301</v>
      </c>
      <c r="E439" s="94" t="s">
        <v>9668</v>
      </c>
      <c r="I439" s="93">
        <v>11.24</v>
      </c>
      <c r="K439" s="93">
        <v>68965.73</v>
      </c>
    </row>
    <row r="440" spans="3:11" x14ac:dyDescent="0.2">
      <c r="C440" s="96" t="s">
        <v>9667</v>
      </c>
      <c r="D440" s="95">
        <v>44301</v>
      </c>
      <c r="E440" s="94" t="s">
        <v>9666</v>
      </c>
      <c r="I440" s="93">
        <v>7.45</v>
      </c>
      <c r="K440" s="93">
        <v>68973.179999999993</v>
      </c>
    </row>
    <row r="441" spans="3:11" x14ac:dyDescent="0.2">
      <c r="C441" s="96" t="s">
        <v>9665</v>
      </c>
      <c r="D441" s="95">
        <v>44301</v>
      </c>
      <c r="E441" s="94" t="s">
        <v>9664</v>
      </c>
      <c r="I441" s="93">
        <v>29.56</v>
      </c>
      <c r="K441" s="93">
        <v>69002.740000000005</v>
      </c>
    </row>
    <row r="442" spans="3:11" x14ac:dyDescent="0.2">
      <c r="C442" s="96" t="s">
        <v>9663</v>
      </c>
      <c r="D442" s="95">
        <v>44301</v>
      </c>
      <c r="E442" s="94" t="s">
        <v>9662</v>
      </c>
      <c r="I442" s="93">
        <v>1.78</v>
      </c>
      <c r="K442" s="93">
        <v>69004.52</v>
      </c>
    </row>
    <row r="443" spans="3:11" x14ac:dyDescent="0.2">
      <c r="C443" s="96" t="s">
        <v>9661</v>
      </c>
      <c r="D443" s="95">
        <v>44301</v>
      </c>
      <c r="E443" s="94" t="s">
        <v>9660</v>
      </c>
      <c r="I443" s="93">
        <v>3.78</v>
      </c>
      <c r="K443" s="93">
        <v>69008.3</v>
      </c>
    </row>
    <row r="444" spans="3:11" x14ac:dyDescent="0.2">
      <c r="C444" s="96" t="s">
        <v>9659</v>
      </c>
      <c r="D444" s="95">
        <v>44301</v>
      </c>
      <c r="E444" s="94" t="s">
        <v>9658</v>
      </c>
      <c r="I444" s="93">
        <v>5.71</v>
      </c>
      <c r="K444" s="93">
        <v>69014.009999999995</v>
      </c>
    </row>
    <row r="445" spans="3:11" x14ac:dyDescent="0.2">
      <c r="C445" s="96" t="s">
        <v>9657</v>
      </c>
      <c r="D445" s="95">
        <v>44301</v>
      </c>
      <c r="E445" s="94" t="s">
        <v>9656</v>
      </c>
      <c r="I445" s="93">
        <v>0.48</v>
      </c>
      <c r="K445" s="93">
        <v>69014.490000000005</v>
      </c>
    </row>
    <row r="446" spans="3:11" x14ac:dyDescent="0.2">
      <c r="C446" s="96" t="s">
        <v>9655</v>
      </c>
      <c r="D446" s="95">
        <v>44301</v>
      </c>
      <c r="E446" s="94" t="s">
        <v>9654</v>
      </c>
      <c r="I446" s="93">
        <v>0.23</v>
      </c>
      <c r="K446" s="93">
        <v>69014.720000000001</v>
      </c>
    </row>
    <row r="447" spans="3:11" x14ac:dyDescent="0.2">
      <c r="C447" s="96" t="s">
        <v>9653</v>
      </c>
      <c r="D447" s="95">
        <v>44301</v>
      </c>
      <c r="E447" s="94" t="s">
        <v>9652</v>
      </c>
      <c r="I447" s="93">
        <v>16.899999999999999</v>
      </c>
      <c r="K447" s="93">
        <v>69031.62</v>
      </c>
    </row>
    <row r="448" spans="3:11" x14ac:dyDescent="0.2">
      <c r="C448" s="96" t="s">
        <v>9651</v>
      </c>
      <c r="D448" s="95">
        <v>44301</v>
      </c>
      <c r="E448" s="94" t="s">
        <v>9650</v>
      </c>
      <c r="I448" s="93">
        <v>6.81</v>
      </c>
      <c r="K448" s="93">
        <v>69038.429999999993</v>
      </c>
    </row>
    <row r="449" spans="3:11" x14ac:dyDescent="0.2">
      <c r="C449" s="96" t="s">
        <v>9649</v>
      </c>
      <c r="D449" s="95">
        <v>44301</v>
      </c>
      <c r="E449" s="94" t="s">
        <v>9648</v>
      </c>
      <c r="I449" s="93">
        <v>1.68</v>
      </c>
      <c r="K449" s="93">
        <v>69040.11</v>
      </c>
    </row>
    <row r="450" spans="3:11" x14ac:dyDescent="0.2">
      <c r="C450" s="96" t="s">
        <v>9647</v>
      </c>
      <c r="D450" s="95">
        <v>44301</v>
      </c>
      <c r="E450" s="94" t="s">
        <v>9646</v>
      </c>
      <c r="I450" s="93">
        <v>8.3800000000000008</v>
      </c>
      <c r="K450" s="93">
        <v>69048.490000000005</v>
      </c>
    </row>
    <row r="451" spans="3:11" x14ac:dyDescent="0.2">
      <c r="C451" s="96" t="s">
        <v>9645</v>
      </c>
      <c r="D451" s="95">
        <v>44301</v>
      </c>
      <c r="E451" s="94" t="s">
        <v>9644</v>
      </c>
      <c r="I451" s="93">
        <v>14.99</v>
      </c>
      <c r="K451" s="93">
        <v>69063.48</v>
      </c>
    </row>
    <row r="452" spans="3:11" x14ac:dyDescent="0.2">
      <c r="C452" s="96" t="s">
        <v>9643</v>
      </c>
      <c r="D452" s="95">
        <v>44301</v>
      </c>
      <c r="E452" s="94" t="s">
        <v>9642</v>
      </c>
      <c r="I452" s="93">
        <v>0.99</v>
      </c>
      <c r="K452" s="93">
        <v>69064.47</v>
      </c>
    </row>
    <row r="453" spans="3:11" x14ac:dyDescent="0.2">
      <c r="C453" s="96" t="s">
        <v>9641</v>
      </c>
      <c r="D453" s="95">
        <v>44301</v>
      </c>
      <c r="E453" s="94" t="s">
        <v>9640</v>
      </c>
      <c r="I453" s="93">
        <v>15.3</v>
      </c>
      <c r="K453" s="93">
        <v>69079.77</v>
      </c>
    </row>
    <row r="454" spans="3:11" x14ac:dyDescent="0.2">
      <c r="C454" s="96" t="s">
        <v>9639</v>
      </c>
      <c r="D454" s="95">
        <v>44301</v>
      </c>
      <c r="E454" s="94" t="s">
        <v>9638</v>
      </c>
      <c r="I454" s="93">
        <v>13.82</v>
      </c>
      <c r="K454" s="93">
        <v>69093.59</v>
      </c>
    </row>
    <row r="455" spans="3:11" x14ac:dyDescent="0.2">
      <c r="C455" s="96" t="s">
        <v>9637</v>
      </c>
      <c r="D455" s="95">
        <v>44301</v>
      </c>
      <c r="E455" s="94" t="s">
        <v>9636</v>
      </c>
      <c r="I455" s="93">
        <v>4.1900000000000004</v>
      </c>
      <c r="K455" s="93">
        <v>69097.78</v>
      </c>
    </row>
    <row r="456" spans="3:11" x14ac:dyDescent="0.2">
      <c r="C456" s="96" t="s">
        <v>9635</v>
      </c>
      <c r="D456" s="95">
        <v>44301</v>
      </c>
      <c r="E456" s="94" t="s">
        <v>9634</v>
      </c>
      <c r="I456" s="93">
        <v>12.3</v>
      </c>
      <c r="K456" s="93">
        <v>69110.080000000002</v>
      </c>
    </row>
    <row r="457" spans="3:11" x14ac:dyDescent="0.2">
      <c r="C457" s="96" t="s">
        <v>9633</v>
      </c>
      <c r="D457" s="95">
        <v>44301</v>
      </c>
      <c r="E457" s="94" t="s">
        <v>9632</v>
      </c>
      <c r="I457" s="93">
        <v>3.44</v>
      </c>
      <c r="K457" s="93">
        <v>69113.52</v>
      </c>
    </row>
    <row r="458" spans="3:11" x14ac:dyDescent="0.2">
      <c r="C458" s="96" t="s">
        <v>9631</v>
      </c>
      <c r="D458" s="95">
        <v>44301</v>
      </c>
      <c r="E458" s="94" t="s">
        <v>9630</v>
      </c>
      <c r="I458" s="93">
        <v>3.86</v>
      </c>
      <c r="K458" s="93">
        <v>69117.38</v>
      </c>
    </row>
    <row r="459" spans="3:11" x14ac:dyDescent="0.2">
      <c r="C459" s="96" t="s">
        <v>9629</v>
      </c>
      <c r="D459" s="95">
        <v>44301</v>
      </c>
      <c r="E459" s="94" t="s">
        <v>9628</v>
      </c>
      <c r="I459" s="93">
        <v>2852.32</v>
      </c>
      <c r="K459" s="93">
        <v>71969.7</v>
      </c>
    </row>
    <row r="460" spans="3:11" x14ac:dyDescent="0.2">
      <c r="C460" s="96" t="s">
        <v>9627</v>
      </c>
      <c r="D460" s="95">
        <v>44301</v>
      </c>
      <c r="E460" s="94" t="s">
        <v>9626</v>
      </c>
      <c r="J460" s="112">
        <v>12</v>
      </c>
      <c r="K460" s="93">
        <v>71957.7</v>
      </c>
    </row>
    <row r="461" spans="3:11" x14ac:dyDescent="0.2">
      <c r="C461" s="96" t="s">
        <v>205</v>
      </c>
      <c r="D461" s="95">
        <v>44301</v>
      </c>
      <c r="E461" s="94" t="s">
        <v>9625</v>
      </c>
      <c r="J461" s="112">
        <v>9.86</v>
      </c>
      <c r="K461" s="93">
        <v>71947.839999999997</v>
      </c>
    </row>
    <row r="462" spans="3:11" x14ac:dyDescent="0.2">
      <c r="C462" s="96" t="s">
        <v>204</v>
      </c>
      <c r="D462" s="95">
        <v>44301</v>
      </c>
      <c r="E462" s="94" t="s">
        <v>9624</v>
      </c>
      <c r="J462" s="112">
        <v>28.5</v>
      </c>
      <c r="K462" s="93">
        <v>71919.34</v>
      </c>
    </row>
    <row r="463" spans="3:11" x14ac:dyDescent="0.2">
      <c r="C463" s="96" t="s">
        <v>203</v>
      </c>
      <c r="D463" s="95">
        <v>44301</v>
      </c>
      <c r="E463" s="94" t="s">
        <v>9623</v>
      </c>
      <c r="J463" s="112">
        <v>26.27</v>
      </c>
      <c r="K463" s="93">
        <v>71893.070000000007</v>
      </c>
    </row>
    <row r="464" spans="3:11" x14ac:dyDescent="0.2">
      <c r="C464" s="96" t="s">
        <v>1521</v>
      </c>
      <c r="D464" s="95">
        <v>44301</v>
      </c>
      <c r="E464" s="94" t="s">
        <v>9622</v>
      </c>
      <c r="J464" s="112">
        <v>16.329999999999998</v>
      </c>
      <c r="K464" s="93">
        <v>71876.740000000005</v>
      </c>
    </row>
    <row r="465" spans="3:11" x14ac:dyDescent="0.2">
      <c r="C465" s="96" t="s">
        <v>9621</v>
      </c>
      <c r="D465" s="95">
        <v>44301</v>
      </c>
      <c r="E465" s="94" t="s">
        <v>9620</v>
      </c>
      <c r="J465" s="112">
        <v>8.51</v>
      </c>
      <c r="K465" s="93">
        <v>71868.23</v>
      </c>
    </row>
    <row r="466" spans="3:11" x14ac:dyDescent="0.2">
      <c r="C466" s="96" t="s">
        <v>8266</v>
      </c>
      <c r="D466" s="95">
        <v>44301</v>
      </c>
      <c r="E466" s="94" t="s">
        <v>9619</v>
      </c>
      <c r="J466" s="112">
        <v>13.52</v>
      </c>
      <c r="K466" s="93">
        <v>71854.710000000006</v>
      </c>
    </row>
    <row r="467" spans="3:11" x14ac:dyDescent="0.2">
      <c r="C467" s="96" t="s">
        <v>7039</v>
      </c>
      <c r="D467" s="95">
        <v>44301</v>
      </c>
      <c r="E467" s="94" t="s">
        <v>9618</v>
      </c>
      <c r="J467" s="112">
        <v>11.09</v>
      </c>
      <c r="K467" s="93">
        <v>71843.62</v>
      </c>
    </row>
    <row r="468" spans="3:11" x14ac:dyDescent="0.2">
      <c r="C468" s="96" t="s">
        <v>7037</v>
      </c>
      <c r="D468" s="95">
        <v>44301</v>
      </c>
      <c r="E468" s="94" t="s">
        <v>9617</v>
      </c>
      <c r="J468" s="112">
        <v>15.46</v>
      </c>
      <c r="K468" s="93">
        <v>71828.160000000003</v>
      </c>
    </row>
    <row r="469" spans="3:11" x14ac:dyDescent="0.2">
      <c r="C469" s="96" t="s">
        <v>6739</v>
      </c>
      <c r="D469" s="95">
        <v>44301</v>
      </c>
      <c r="E469" s="94" t="s">
        <v>9616</v>
      </c>
      <c r="J469" s="112">
        <v>1174.8800000000001</v>
      </c>
      <c r="K469" s="93">
        <v>70653.279999999999</v>
      </c>
    </row>
    <row r="470" spans="3:11" x14ac:dyDescent="0.2">
      <c r="C470" s="96" t="s">
        <v>6588</v>
      </c>
      <c r="D470" s="95">
        <v>44301</v>
      </c>
      <c r="E470" s="94" t="s">
        <v>9615</v>
      </c>
      <c r="J470" s="112">
        <v>1634.38</v>
      </c>
      <c r="K470" s="93">
        <v>69018.899999999994</v>
      </c>
    </row>
    <row r="471" spans="3:11" x14ac:dyDescent="0.2">
      <c r="C471" s="96" t="s">
        <v>6586</v>
      </c>
      <c r="D471" s="95">
        <v>44301</v>
      </c>
      <c r="E471" s="94" t="s">
        <v>9614</v>
      </c>
      <c r="J471" s="112">
        <v>21.9</v>
      </c>
      <c r="K471" s="93">
        <v>68997</v>
      </c>
    </row>
    <row r="472" spans="3:11" x14ac:dyDescent="0.2">
      <c r="C472" s="96" t="s">
        <v>1526</v>
      </c>
      <c r="D472" s="95">
        <v>44301</v>
      </c>
      <c r="E472" s="94" t="s">
        <v>9613</v>
      </c>
      <c r="J472" s="112">
        <v>432.33</v>
      </c>
      <c r="K472" s="93">
        <v>68564.67</v>
      </c>
    </row>
    <row r="473" spans="3:11" x14ac:dyDescent="0.2">
      <c r="C473" s="96" t="s">
        <v>1525</v>
      </c>
      <c r="D473" s="95">
        <v>44301</v>
      </c>
      <c r="E473" s="94" t="s">
        <v>9612</v>
      </c>
      <c r="J473" s="112">
        <v>571</v>
      </c>
      <c r="K473" s="93">
        <v>67993.67</v>
      </c>
    </row>
    <row r="474" spans="3:11" x14ac:dyDescent="0.2">
      <c r="C474" s="96" t="s">
        <v>1524</v>
      </c>
      <c r="D474" s="95">
        <v>44301</v>
      </c>
      <c r="E474" s="94" t="s">
        <v>9611</v>
      </c>
      <c r="J474" s="112">
        <v>116.99</v>
      </c>
      <c r="K474" s="93">
        <v>67876.679999999993</v>
      </c>
    </row>
    <row r="475" spans="3:11" x14ac:dyDescent="0.2">
      <c r="C475" s="96" t="s">
        <v>6807</v>
      </c>
      <c r="D475" s="95">
        <v>44301</v>
      </c>
      <c r="E475" s="94" t="s">
        <v>9610</v>
      </c>
      <c r="J475" s="112">
        <v>2800</v>
      </c>
      <c r="K475" s="93">
        <v>65076.68</v>
      </c>
    </row>
    <row r="476" spans="3:11" x14ac:dyDescent="0.2">
      <c r="C476" s="96" t="s">
        <v>9609</v>
      </c>
      <c r="D476" s="95">
        <v>44301</v>
      </c>
      <c r="E476" s="94" t="s">
        <v>9608</v>
      </c>
      <c r="J476" s="112">
        <v>521.77</v>
      </c>
      <c r="K476" s="93">
        <v>64554.91</v>
      </c>
    </row>
    <row r="477" spans="3:11" x14ac:dyDescent="0.2">
      <c r="C477" s="96" t="s">
        <v>9607</v>
      </c>
      <c r="D477" s="95">
        <v>44301</v>
      </c>
      <c r="E477" s="94" t="s">
        <v>9606</v>
      </c>
      <c r="J477" s="112">
        <v>1800</v>
      </c>
      <c r="K477" s="93">
        <v>62754.91</v>
      </c>
    </row>
    <row r="478" spans="3:11" x14ac:dyDescent="0.2">
      <c r="C478" s="96" t="s">
        <v>9605</v>
      </c>
      <c r="D478" s="95">
        <v>44302</v>
      </c>
      <c r="E478" s="94" t="s">
        <v>9604</v>
      </c>
      <c r="I478" s="93">
        <v>58.25</v>
      </c>
      <c r="K478" s="93">
        <v>62813.16</v>
      </c>
    </row>
    <row r="479" spans="3:11" x14ac:dyDescent="0.2">
      <c r="C479" s="96" t="s">
        <v>9603</v>
      </c>
      <c r="D479" s="95">
        <v>44302</v>
      </c>
      <c r="E479" s="94" t="s">
        <v>9602</v>
      </c>
      <c r="I479" s="93">
        <v>8.3800000000000008</v>
      </c>
      <c r="K479" s="93">
        <v>62821.54</v>
      </c>
    </row>
    <row r="480" spans="3:11" x14ac:dyDescent="0.2">
      <c r="C480" s="96" t="s">
        <v>9601</v>
      </c>
      <c r="D480" s="95">
        <v>44302</v>
      </c>
      <c r="E480" s="94" t="s">
        <v>9600</v>
      </c>
      <c r="I480" s="93">
        <v>5.47</v>
      </c>
      <c r="K480" s="93">
        <v>62827.01</v>
      </c>
    </row>
    <row r="481" spans="3:11" x14ac:dyDescent="0.2">
      <c r="C481" s="96" t="s">
        <v>9599</v>
      </c>
      <c r="D481" s="95">
        <v>44302</v>
      </c>
      <c r="E481" s="94" t="s">
        <v>9598</v>
      </c>
      <c r="I481" s="93">
        <v>3.74</v>
      </c>
      <c r="K481" s="93">
        <v>62830.75</v>
      </c>
    </row>
    <row r="482" spans="3:11" x14ac:dyDescent="0.2">
      <c r="C482" s="96" t="s">
        <v>9597</v>
      </c>
      <c r="D482" s="95">
        <v>44302</v>
      </c>
      <c r="E482" s="94" t="s">
        <v>9596</v>
      </c>
      <c r="I482" s="93">
        <v>4.41</v>
      </c>
      <c r="K482" s="93">
        <v>62835.16</v>
      </c>
    </row>
    <row r="483" spans="3:11" x14ac:dyDescent="0.2">
      <c r="C483" s="96" t="s">
        <v>9595</v>
      </c>
      <c r="D483" s="95">
        <v>44302</v>
      </c>
      <c r="E483" s="94" t="s">
        <v>9594</v>
      </c>
      <c r="I483" s="93">
        <v>2.11</v>
      </c>
      <c r="K483" s="93">
        <v>62837.27</v>
      </c>
    </row>
    <row r="484" spans="3:11" x14ac:dyDescent="0.2">
      <c r="C484" s="96" t="s">
        <v>9593</v>
      </c>
      <c r="D484" s="95">
        <v>44302</v>
      </c>
      <c r="E484" s="94" t="s">
        <v>9592</v>
      </c>
      <c r="I484" s="93">
        <v>12.41</v>
      </c>
      <c r="K484" s="93">
        <v>62849.68</v>
      </c>
    </row>
    <row r="485" spans="3:11" x14ac:dyDescent="0.2">
      <c r="C485" s="96" t="s">
        <v>9591</v>
      </c>
      <c r="D485" s="95">
        <v>44302</v>
      </c>
      <c r="E485" s="94" t="s">
        <v>9590</v>
      </c>
      <c r="I485" s="93">
        <v>19.39</v>
      </c>
      <c r="K485" s="93">
        <v>62869.07</v>
      </c>
    </row>
    <row r="486" spans="3:11" x14ac:dyDescent="0.2">
      <c r="C486" s="96" t="s">
        <v>9589</v>
      </c>
      <c r="D486" s="95">
        <v>44302</v>
      </c>
      <c r="E486" s="94" t="s">
        <v>9588</v>
      </c>
      <c r="I486" s="93">
        <v>7.67</v>
      </c>
      <c r="K486" s="93">
        <v>62876.74</v>
      </c>
    </row>
    <row r="487" spans="3:11" x14ac:dyDescent="0.2">
      <c r="C487" s="96" t="s">
        <v>9587</v>
      </c>
      <c r="D487" s="95">
        <v>44302</v>
      </c>
      <c r="E487" s="94" t="s">
        <v>9586</v>
      </c>
      <c r="I487" s="93">
        <v>13.45</v>
      </c>
      <c r="K487" s="93">
        <v>62890.19</v>
      </c>
    </row>
    <row r="488" spans="3:11" x14ac:dyDescent="0.2">
      <c r="C488" s="96" t="s">
        <v>9585</v>
      </c>
      <c r="D488" s="95">
        <v>44302</v>
      </c>
      <c r="E488" s="94" t="s">
        <v>9584</v>
      </c>
      <c r="I488" s="93">
        <v>1.94</v>
      </c>
      <c r="K488" s="93">
        <v>62892.13</v>
      </c>
    </row>
    <row r="489" spans="3:11" x14ac:dyDescent="0.2">
      <c r="C489" s="96" t="s">
        <v>9583</v>
      </c>
      <c r="D489" s="95">
        <v>44302</v>
      </c>
      <c r="E489" s="94" t="s">
        <v>9582</v>
      </c>
      <c r="I489" s="93">
        <v>5.63</v>
      </c>
      <c r="K489" s="93">
        <v>62897.760000000002</v>
      </c>
    </row>
    <row r="490" spans="3:11" x14ac:dyDescent="0.2">
      <c r="C490" s="96" t="s">
        <v>9581</v>
      </c>
      <c r="D490" s="95">
        <v>44302</v>
      </c>
      <c r="E490" s="94" t="s">
        <v>9580</v>
      </c>
      <c r="I490" s="93">
        <v>9.61</v>
      </c>
      <c r="K490" s="93">
        <v>62907.37</v>
      </c>
    </row>
    <row r="491" spans="3:11" x14ac:dyDescent="0.2">
      <c r="C491" s="96" t="s">
        <v>9579</v>
      </c>
      <c r="D491" s="95">
        <v>44302</v>
      </c>
      <c r="E491" s="94" t="s">
        <v>9578</v>
      </c>
      <c r="I491" s="93">
        <v>3.54</v>
      </c>
      <c r="K491" s="93">
        <v>62910.91</v>
      </c>
    </row>
    <row r="492" spans="3:11" x14ac:dyDescent="0.2">
      <c r="C492" s="96" t="s">
        <v>9577</v>
      </c>
      <c r="D492" s="95">
        <v>44302</v>
      </c>
      <c r="E492" s="94" t="s">
        <v>9576</v>
      </c>
      <c r="I492" s="93">
        <v>4.97</v>
      </c>
      <c r="K492" s="93">
        <v>62915.88</v>
      </c>
    </row>
    <row r="493" spans="3:11" x14ac:dyDescent="0.2">
      <c r="C493" s="96" t="s">
        <v>9575</v>
      </c>
      <c r="D493" s="95">
        <v>44302</v>
      </c>
      <c r="E493" s="94" t="s">
        <v>9574</v>
      </c>
      <c r="I493" s="93">
        <v>1.36</v>
      </c>
      <c r="K493" s="93">
        <v>62917.24</v>
      </c>
    </row>
    <row r="494" spans="3:11" x14ac:dyDescent="0.2">
      <c r="C494" s="96" t="s">
        <v>9573</v>
      </c>
      <c r="D494" s="95">
        <v>44302</v>
      </c>
      <c r="E494" s="94" t="s">
        <v>9572</v>
      </c>
      <c r="I494" s="93">
        <v>5.07</v>
      </c>
      <c r="K494" s="93">
        <v>62922.31</v>
      </c>
    </row>
    <row r="495" spans="3:11" x14ac:dyDescent="0.2">
      <c r="C495" s="96" t="s">
        <v>9571</v>
      </c>
      <c r="D495" s="95">
        <v>44302</v>
      </c>
      <c r="E495" s="94" t="s">
        <v>9570</v>
      </c>
      <c r="I495" s="93">
        <v>1.87</v>
      </c>
      <c r="K495" s="93">
        <v>62924.18</v>
      </c>
    </row>
    <row r="496" spans="3:11" x14ac:dyDescent="0.2">
      <c r="C496" s="96" t="s">
        <v>9569</v>
      </c>
      <c r="D496" s="95">
        <v>44302</v>
      </c>
      <c r="E496" s="94" t="s">
        <v>9568</v>
      </c>
      <c r="I496" s="93">
        <v>5.3</v>
      </c>
      <c r="K496" s="93">
        <v>62929.48</v>
      </c>
    </row>
    <row r="497" spans="3:11" x14ac:dyDescent="0.2">
      <c r="C497" s="96" t="s">
        <v>9567</v>
      </c>
      <c r="D497" s="95">
        <v>44302</v>
      </c>
      <c r="E497" s="94" t="s">
        <v>9566</v>
      </c>
      <c r="I497" s="93">
        <v>34.92</v>
      </c>
      <c r="K497" s="93">
        <v>62964.4</v>
      </c>
    </row>
    <row r="498" spans="3:11" x14ac:dyDescent="0.2">
      <c r="C498" s="96" t="s">
        <v>9565</v>
      </c>
      <c r="D498" s="95">
        <v>44302</v>
      </c>
      <c r="E498" s="94" t="s">
        <v>9564</v>
      </c>
      <c r="I498" s="93">
        <v>1.68</v>
      </c>
      <c r="K498" s="93">
        <v>62966.080000000002</v>
      </c>
    </row>
    <row r="499" spans="3:11" x14ac:dyDescent="0.2">
      <c r="C499" s="96" t="s">
        <v>9563</v>
      </c>
      <c r="D499" s="95">
        <v>44302</v>
      </c>
      <c r="E499" s="94" t="s">
        <v>9562</v>
      </c>
      <c r="I499" s="93">
        <v>1.97</v>
      </c>
      <c r="K499" s="93">
        <v>62968.05</v>
      </c>
    </row>
    <row r="500" spans="3:11" x14ac:dyDescent="0.2">
      <c r="C500" s="96" t="s">
        <v>9561</v>
      </c>
      <c r="D500" s="95">
        <v>44302</v>
      </c>
      <c r="E500" s="94" t="s">
        <v>9560</v>
      </c>
      <c r="I500" s="93">
        <v>4.3</v>
      </c>
      <c r="K500" s="93">
        <v>62972.35</v>
      </c>
    </row>
    <row r="501" spans="3:11" x14ac:dyDescent="0.2">
      <c r="C501" s="96" t="s">
        <v>9559</v>
      </c>
      <c r="D501" s="95">
        <v>44302</v>
      </c>
      <c r="E501" s="94" t="s">
        <v>9558</v>
      </c>
      <c r="I501" s="93">
        <v>2.67</v>
      </c>
      <c r="K501" s="93">
        <v>62975.02</v>
      </c>
    </row>
    <row r="502" spans="3:11" x14ac:dyDescent="0.2">
      <c r="C502" s="96" t="s">
        <v>9557</v>
      </c>
      <c r="D502" s="95">
        <v>44302</v>
      </c>
      <c r="E502" s="94" t="s">
        <v>9556</v>
      </c>
      <c r="I502" s="93">
        <v>12.3</v>
      </c>
      <c r="K502" s="93">
        <v>62987.32</v>
      </c>
    </row>
    <row r="503" spans="3:11" x14ac:dyDescent="0.2">
      <c r="C503" s="96" t="s">
        <v>9555</v>
      </c>
      <c r="D503" s="95">
        <v>44302</v>
      </c>
      <c r="E503" s="94" t="s">
        <v>9554</v>
      </c>
      <c r="I503" s="93">
        <v>2.34</v>
      </c>
      <c r="K503" s="93">
        <v>62989.66</v>
      </c>
    </row>
    <row r="504" spans="3:11" x14ac:dyDescent="0.2">
      <c r="C504" s="96" t="s">
        <v>9553</v>
      </c>
      <c r="D504" s="95">
        <v>44302</v>
      </c>
      <c r="E504" s="94" t="s">
        <v>9552</v>
      </c>
      <c r="I504" s="93">
        <v>3.66</v>
      </c>
      <c r="K504" s="93">
        <v>62993.32</v>
      </c>
    </row>
    <row r="505" spans="3:11" x14ac:dyDescent="0.2">
      <c r="C505" s="96" t="s">
        <v>9551</v>
      </c>
      <c r="D505" s="95">
        <v>44302</v>
      </c>
      <c r="E505" s="94" t="s">
        <v>9550</v>
      </c>
      <c r="I505" s="93">
        <v>8.02</v>
      </c>
      <c r="K505" s="93">
        <v>63001.34</v>
      </c>
    </row>
    <row r="506" spans="3:11" x14ac:dyDescent="0.2">
      <c r="C506" s="96" t="s">
        <v>9549</v>
      </c>
      <c r="D506" s="95">
        <v>44302</v>
      </c>
      <c r="E506" s="94" t="s">
        <v>9548</v>
      </c>
      <c r="I506" s="93">
        <v>85.88</v>
      </c>
      <c r="K506" s="93">
        <v>63087.22</v>
      </c>
    </row>
    <row r="507" spans="3:11" x14ac:dyDescent="0.2">
      <c r="C507" s="96" t="s">
        <v>9547</v>
      </c>
      <c r="D507" s="95">
        <v>44302</v>
      </c>
      <c r="E507" s="94" t="s">
        <v>9546</v>
      </c>
      <c r="I507" s="93">
        <v>48.75</v>
      </c>
      <c r="K507" s="93">
        <v>63135.97</v>
      </c>
    </row>
    <row r="508" spans="3:11" x14ac:dyDescent="0.2">
      <c r="C508" s="96" t="s">
        <v>9545</v>
      </c>
      <c r="D508" s="95">
        <v>44302</v>
      </c>
      <c r="E508" s="94" t="s">
        <v>9544</v>
      </c>
      <c r="I508" s="93">
        <v>59.67</v>
      </c>
      <c r="K508" s="93">
        <v>63195.64</v>
      </c>
    </row>
    <row r="509" spans="3:11" x14ac:dyDescent="0.2">
      <c r="C509" s="96" t="s">
        <v>9543</v>
      </c>
      <c r="D509" s="95">
        <v>44302</v>
      </c>
      <c r="E509" s="94" t="s">
        <v>9542</v>
      </c>
      <c r="I509" s="93">
        <v>1.68</v>
      </c>
      <c r="K509" s="93">
        <v>63197.32</v>
      </c>
    </row>
    <row r="510" spans="3:11" x14ac:dyDescent="0.2">
      <c r="C510" s="96" t="s">
        <v>9541</v>
      </c>
      <c r="D510" s="95">
        <v>44302</v>
      </c>
      <c r="E510" s="94" t="s">
        <v>9540</v>
      </c>
      <c r="I510" s="93">
        <v>8.3800000000000008</v>
      </c>
      <c r="K510" s="93">
        <v>63205.7</v>
      </c>
    </row>
    <row r="511" spans="3:11" x14ac:dyDescent="0.2">
      <c r="C511" s="96" t="s">
        <v>290</v>
      </c>
      <c r="D511" s="95">
        <v>44302</v>
      </c>
      <c r="E511" s="94" t="s">
        <v>9539</v>
      </c>
      <c r="J511" s="112">
        <v>83.73</v>
      </c>
      <c r="K511" s="93">
        <v>63121.97</v>
      </c>
    </row>
    <row r="512" spans="3:11" x14ac:dyDescent="0.2">
      <c r="C512" s="96" t="s">
        <v>9538</v>
      </c>
      <c r="D512" s="95">
        <v>44303</v>
      </c>
      <c r="E512" s="94" t="s">
        <v>9537</v>
      </c>
      <c r="I512" s="93">
        <v>2.02</v>
      </c>
      <c r="K512" s="93">
        <v>63123.99</v>
      </c>
    </row>
    <row r="513" spans="3:11" x14ac:dyDescent="0.2">
      <c r="C513" s="96" t="s">
        <v>9536</v>
      </c>
      <c r="D513" s="95">
        <v>44303</v>
      </c>
      <c r="E513" s="94" t="s">
        <v>9535</v>
      </c>
      <c r="I513" s="93">
        <v>2.99</v>
      </c>
      <c r="K513" s="93">
        <v>63126.98</v>
      </c>
    </row>
    <row r="514" spans="3:11" x14ac:dyDescent="0.2">
      <c r="C514" s="96" t="s">
        <v>9534</v>
      </c>
      <c r="D514" s="95">
        <v>44303</v>
      </c>
      <c r="E514" s="94" t="s">
        <v>9533</v>
      </c>
      <c r="I514" s="93">
        <v>1.68</v>
      </c>
      <c r="K514" s="93">
        <v>63128.66</v>
      </c>
    </row>
    <row r="515" spans="3:11" x14ac:dyDescent="0.2">
      <c r="C515" s="96" t="s">
        <v>9532</v>
      </c>
      <c r="D515" s="95">
        <v>44303</v>
      </c>
      <c r="E515" s="94" t="s">
        <v>9531</v>
      </c>
      <c r="I515" s="93">
        <v>13.46</v>
      </c>
      <c r="K515" s="93">
        <v>63142.12</v>
      </c>
    </row>
    <row r="516" spans="3:11" x14ac:dyDescent="0.2">
      <c r="C516" s="96" t="s">
        <v>9530</v>
      </c>
      <c r="D516" s="95">
        <v>44303</v>
      </c>
      <c r="E516" s="94" t="s">
        <v>9529</v>
      </c>
      <c r="I516" s="93">
        <v>0.54</v>
      </c>
      <c r="K516" s="93">
        <v>63142.66</v>
      </c>
    </row>
    <row r="517" spans="3:11" x14ac:dyDescent="0.2">
      <c r="C517" s="96" t="s">
        <v>9528</v>
      </c>
      <c r="D517" s="95">
        <v>44303</v>
      </c>
      <c r="E517" s="94" t="s">
        <v>9527</v>
      </c>
      <c r="I517" s="93">
        <v>0.28999999999999998</v>
      </c>
      <c r="K517" s="93">
        <v>63142.95</v>
      </c>
    </row>
    <row r="518" spans="3:11" x14ac:dyDescent="0.2">
      <c r="C518" s="96" t="s">
        <v>9526</v>
      </c>
      <c r="D518" s="95">
        <v>44303</v>
      </c>
      <c r="E518" s="94" t="s">
        <v>9525</v>
      </c>
      <c r="I518" s="93">
        <v>3.98</v>
      </c>
      <c r="K518" s="93">
        <v>63146.93</v>
      </c>
    </row>
    <row r="519" spans="3:11" x14ac:dyDescent="0.2">
      <c r="C519" s="96" t="s">
        <v>9524</v>
      </c>
      <c r="D519" s="95">
        <v>44303</v>
      </c>
      <c r="E519" s="94" t="s">
        <v>9523</v>
      </c>
      <c r="I519" s="93">
        <v>3.75</v>
      </c>
      <c r="K519" s="93">
        <v>63150.68</v>
      </c>
    </row>
    <row r="520" spans="3:11" x14ac:dyDescent="0.2">
      <c r="C520" s="96" t="s">
        <v>9522</v>
      </c>
      <c r="D520" s="95">
        <v>44303</v>
      </c>
      <c r="E520" s="94" t="s">
        <v>9521</v>
      </c>
      <c r="I520" s="93">
        <v>8.7100000000000009</v>
      </c>
      <c r="K520" s="93">
        <v>63159.39</v>
      </c>
    </row>
    <row r="521" spans="3:11" x14ac:dyDescent="0.2">
      <c r="C521" s="96" t="s">
        <v>9520</v>
      </c>
      <c r="D521" s="95">
        <v>44303</v>
      </c>
      <c r="E521" s="94" t="s">
        <v>9519</v>
      </c>
      <c r="I521" s="93">
        <v>2.5099999999999998</v>
      </c>
      <c r="K521" s="93">
        <v>63161.9</v>
      </c>
    </row>
    <row r="522" spans="3:11" x14ac:dyDescent="0.2">
      <c r="C522" s="96" t="s">
        <v>9518</v>
      </c>
      <c r="D522" s="95">
        <v>44303</v>
      </c>
      <c r="E522" s="94" t="s">
        <v>9517</v>
      </c>
      <c r="I522" s="93">
        <v>3.56</v>
      </c>
      <c r="K522" s="93">
        <v>63165.46</v>
      </c>
    </row>
    <row r="523" spans="3:11" x14ac:dyDescent="0.2">
      <c r="C523" s="96" t="s">
        <v>9516</v>
      </c>
      <c r="D523" s="95">
        <v>44303</v>
      </c>
      <c r="E523" s="94" t="s">
        <v>9515</v>
      </c>
      <c r="I523" s="93">
        <v>16</v>
      </c>
      <c r="K523" s="93">
        <v>63181.46</v>
      </c>
    </row>
    <row r="524" spans="3:11" x14ac:dyDescent="0.2">
      <c r="C524" s="96" t="s">
        <v>9514</v>
      </c>
      <c r="D524" s="95">
        <v>44303</v>
      </c>
      <c r="E524" s="94" t="s">
        <v>9513</v>
      </c>
      <c r="J524" s="112">
        <v>7.49</v>
      </c>
      <c r="K524" s="93">
        <v>63173.97</v>
      </c>
    </row>
    <row r="525" spans="3:11" x14ac:dyDescent="0.2">
      <c r="C525" s="96" t="s">
        <v>9512</v>
      </c>
      <c r="D525" s="95">
        <v>44304</v>
      </c>
      <c r="E525" s="94" t="s">
        <v>9511</v>
      </c>
      <c r="I525" s="93">
        <v>30.28</v>
      </c>
      <c r="K525" s="93">
        <v>63204.25</v>
      </c>
    </row>
    <row r="526" spans="3:11" x14ac:dyDescent="0.2">
      <c r="C526" s="96" t="s">
        <v>9510</v>
      </c>
      <c r="D526" s="95">
        <v>44304</v>
      </c>
      <c r="E526" s="94" t="s">
        <v>9509</v>
      </c>
      <c r="I526" s="93">
        <v>2.31</v>
      </c>
      <c r="K526" s="93">
        <v>63206.559999999998</v>
      </c>
    </row>
    <row r="527" spans="3:11" x14ac:dyDescent="0.2">
      <c r="C527" s="96" t="s">
        <v>9508</v>
      </c>
      <c r="D527" s="95">
        <v>44304</v>
      </c>
      <c r="E527" s="94" t="s">
        <v>9507</v>
      </c>
      <c r="I527" s="93">
        <v>3.9</v>
      </c>
      <c r="K527" s="93">
        <v>63210.46</v>
      </c>
    </row>
    <row r="528" spans="3:11" x14ac:dyDescent="0.2">
      <c r="C528" s="96" t="s">
        <v>9506</v>
      </c>
      <c r="D528" s="95">
        <v>44304</v>
      </c>
      <c r="E528" s="94" t="s">
        <v>9505</v>
      </c>
      <c r="I528" s="93">
        <v>5.3</v>
      </c>
      <c r="K528" s="93">
        <v>63215.76</v>
      </c>
    </row>
    <row r="529" spans="3:11" x14ac:dyDescent="0.2">
      <c r="C529" s="96" t="s">
        <v>9504</v>
      </c>
      <c r="D529" s="95">
        <v>44304</v>
      </c>
      <c r="E529" s="94" t="s">
        <v>9503</v>
      </c>
      <c r="I529" s="93">
        <v>14.93</v>
      </c>
      <c r="K529" s="93">
        <v>63230.69</v>
      </c>
    </row>
    <row r="530" spans="3:11" x14ac:dyDescent="0.2">
      <c r="C530" s="96" t="s">
        <v>9502</v>
      </c>
      <c r="D530" s="95">
        <v>44305</v>
      </c>
      <c r="E530" s="94" t="s">
        <v>9501</v>
      </c>
      <c r="I530" s="93">
        <v>9.74</v>
      </c>
      <c r="K530" s="93">
        <v>63240.43</v>
      </c>
    </row>
    <row r="531" spans="3:11" x14ac:dyDescent="0.2">
      <c r="C531" s="96" t="s">
        <v>9500</v>
      </c>
      <c r="D531" s="95">
        <v>44305</v>
      </c>
      <c r="E531" s="94" t="s">
        <v>9499</v>
      </c>
      <c r="I531" s="93">
        <v>5.57</v>
      </c>
      <c r="K531" s="93">
        <v>63246</v>
      </c>
    </row>
    <row r="532" spans="3:11" x14ac:dyDescent="0.2">
      <c r="C532" s="96" t="s">
        <v>9498</v>
      </c>
      <c r="D532" s="95">
        <v>44305</v>
      </c>
      <c r="E532" s="94" t="s">
        <v>9497</v>
      </c>
      <c r="I532" s="93">
        <v>2.2200000000000002</v>
      </c>
      <c r="K532" s="93">
        <v>63248.22</v>
      </c>
    </row>
    <row r="533" spans="3:11" x14ac:dyDescent="0.2">
      <c r="C533" s="96" t="s">
        <v>9496</v>
      </c>
      <c r="D533" s="95">
        <v>44305</v>
      </c>
      <c r="E533" s="94" t="s">
        <v>9495</v>
      </c>
      <c r="I533" s="93">
        <v>15.13</v>
      </c>
      <c r="K533" s="93">
        <v>63263.35</v>
      </c>
    </row>
    <row r="534" spans="3:11" x14ac:dyDescent="0.2">
      <c r="C534" s="96" t="s">
        <v>9494</v>
      </c>
      <c r="D534" s="95">
        <v>44305</v>
      </c>
      <c r="E534" s="94" t="s">
        <v>9493</v>
      </c>
      <c r="I534" s="93">
        <v>1.04</v>
      </c>
      <c r="K534" s="93">
        <v>63264.39</v>
      </c>
    </row>
    <row r="535" spans="3:11" x14ac:dyDescent="0.2">
      <c r="C535" s="96" t="s">
        <v>9492</v>
      </c>
      <c r="D535" s="95">
        <v>44305</v>
      </c>
      <c r="E535" s="94" t="s">
        <v>9491</v>
      </c>
      <c r="I535" s="93">
        <v>18</v>
      </c>
      <c r="K535" s="93">
        <v>63282.39</v>
      </c>
    </row>
    <row r="536" spans="3:11" x14ac:dyDescent="0.2">
      <c r="C536" s="96" t="s">
        <v>9490</v>
      </c>
      <c r="D536" s="95">
        <v>44305</v>
      </c>
      <c r="E536" s="94" t="s">
        <v>9489</v>
      </c>
      <c r="I536" s="93">
        <v>24.08</v>
      </c>
      <c r="K536" s="93">
        <v>63306.47</v>
      </c>
    </row>
    <row r="537" spans="3:11" x14ac:dyDescent="0.2">
      <c r="C537" s="96" t="s">
        <v>9488</v>
      </c>
      <c r="D537" s="95">
        <v>44305</v>
      </c>
      <c r="E537" s="94" t="s">
        <v>9487</v>
      </c>
      <c r="I537" s="93">
        <v>8.07</v>
      </c>
      <c r="K537" s="93">
        <v>63314.54</v>
      </c>
    </row>
    <row r="538" spans="3:11" x14ac:dyDescent="0.2">
      <c r="C538" s="96" t="s">
        <v>9486</v>
      </c>
      <c r="D538" s="95">
        <v>44305</v>
      </c>
      <c r="E538" s="94" t="s">
        <v>9485</v>
      </c>
      <c r="I538" s="93">
        <v>16.68</v>
      </c>
      <c r="K538" s="93">
        <v>63331.22</v>
      </c>
    </row>
    <row r="539" spans="3:11" x14ac:dyDescent="0.2">
      <c r="C539" s="96" t="s">
        <v>9484</v>
      </c>
      <c r="D539" s="95">
        <v>44305</v>
      </c>
      <c r="E539" s="94" t="s">
        <v>9483</v>
      </c>
      <c r="I539" s="93">
        <v>1.79</v>
      </c>
      <c r="K539" s="93">
        <v>63333.01</v>
      </c>
    </row>
    <row r="540" spans="3:11" x14ac:dyDescent="0.2">
      <c r="C540" s="96" t="s">
        <v>9482</v>
      </c>
      <c r="D540" s="95">
        <v>44305</v>
      </c>
      <c r="E540" s="94" t="s">
        <v>9481</v>
      </c>
      <c r="I540" s="93">
        <v>58.36</v>
      </c>
      <c r="K540" s="93">
        <v>63391.37</v>
      </c>
    </row>
    <row r="541" spans="3:11" x14ac:dyDescent="0.2">
      <c r="C541" s="96" t="s">
        <v>9480</v>
      </c>
      <c r="D541" s="95">
        <v>44305</v>
      </c>
      <c r="E541" s="94" t="s">
        <v>9479</v>
      </c>
      <c r="I541" s="93">
        <v>29.03</v>
      </c>
      <c r="K541" s="93">
        <v>63420.4</v>
      </c>
    </row>
    <row r="542" spans="3:11" x14ac:dyDescent="0.2">
      <c r="C542" s="96" t="s">
        <v>9478</v>
      </c>
      <c r="D542" s="95">
        <v>44305</v>
      </c>
      <c r="E542" s="94" t="s">
        <v>9477</v>
      </c>
      <c r="I542" s="93">
        <v>9.7200000000000006</v>
      </c>
      <c r="K542" s="93">
        <v>63430.12</v>
      </c>
    </row>
    <row r="543" spans="3:11" x14ac:dyDescent="0.2">
      <c r="C543" s="96" t="s">
        <v>9476</v>
      </c>
      <c r="D543" s="95">
        <v>44305</v>
      </c>
      <c r="E543" s="94" t="s">
        <v>9475</v>
      </c>
      <c r="I543" s="93">
        <v>4.18</v>
      </c>
      <c r="K543" s="93">
        <v>63434.3</v>
      </c>
    </row>
    <row r="544" spans="3:11" x14ac:dyDescent="0.2">
      <c r="C544" s="96" t="s">
        <v>9474</v>
      </c>
      <c r="D544" s="95">
        <v>44305</v>
      </c>
      <c r="E544" s="94" t="s">
        <v>9473</v>
      </c>
      <c r="I544" s="93">
        <v>3.7</v>
      </c>
      <c r="K544" s="93">
        <v>63438</v>
      </c>
    </row>
    <row r="545" spans="3:11" x14ac:dyDescent="0.2">
      <c r="C545" s="96" t="s">
        <v>9472</v>
      </c>
      <c r="D545" s="95">
        <v>44305</v>
      </c>
      <c r="E545" s="94" t="s">
        <v>9471</v>
      </c>
      <c r="I545" s="93">
        <v>4.5199999999999996</v>
      </c>
      <c r="K545" s="93">
        <v>63442.52</v>
      </c>
    </row>
    <row r="546" spans="3:11" x14ac:dyDescent="0.2">
      <c r="C546" s="96" t="s">
        <v>9470</v>
      </c>
      <c r="D546" s="95">
        <v>44305</v>
      </c>
      <c r="E546" s="94" t="s">
        <v>9469</v>
      </c>
      <c r="I546" s="93">
        <v>13.55</v>
      </c>
      <c r="K546" s="93">
        <v>63456.07</v>
      </c>
    </row>
    <row r="547" spans="3:11" x14ac:dyDescent="0.2">
      <c r="C547" s="96" t="s">
        <v>9468</v>
      </c>
      <c r="D547" s="95">
        <v>44305</v>
      </c>
      <c r="E547" s="94" t="s">
        <v>9467</v>
      </c>
      <c r="I547" s="93">
        <v>2.58</v>
      </c>
      <c r="K547" s="93">
        <v>63458.65</v>
      </c>
    </row>
    <row r="548" spans="3:11" x14ac:dyDescent="0.2">
      <c r="C548" s="96" t="s">
        <v>9466</v>
      </c>
      <c r="D548" s="95">
        <v>44305</v>
      </c>
      <c r="E548" s="94" t="s">
        <v>9465</v>
      </c>
      <c r="I548" s="93">
        <v>5.34</v>
      </c>
      <c r="K548" s="93">
        <v>63463.99</v>
      </c>
    </row>
    <row r="549" spans="3:11" x14ac:dyDescent="0.2">
      <c r="C549" s="96" t="s">
        <v>9464</v>
      </c>
      <c r="D549" s="95">
        <v>44305</v>
      </c>
      <c r="E549" s="94" t="s">
        <v>9463</v>
      </c>
      <c r="I549" s="93">
        <v>2.9</v>
      </c>
      <c r="K549" s="93">
        <v>63466.89</v>
      </c>
    </row>
    <row r="550" spans="3:11" x14ac:dyDescent="0.2">
      <c r="C550" s="96" t="s">
        <v>9462</v>
      </c>
      <c r="D550" s="95">
        <v>44305</v>
      </c>
      <c r="E550" s="94" t="s">
        <v>9461</v>
      </c>
      <c r="I550" s="93">
        <v>4.79</v>
      </c>
      <c r="K550" s="93">
        <v>63471.68</v>
      </c>
    </row>
    <row r="551" spans="3:11" x14ac:dyDescent="0.2">
      <c r="C551" s="96" t="s">
        <v>9460</v>
      </c>
      <c r="D551" s="95">
        <v>44305</v>
      </c>
      <c r="E551" s="94" t="s">
        <v>9459</v>
      </c>
      <c r="I551" s="93">
        <v>8.3800000000000008</v>
      </c>
      <c r="K551" s="93">
        <v>63480.06</v>
      </c>
    </row>
    <row r="552" spans="3:11" x14ac:dyDescent="0.2">
      <c r="C552" s="96" t="s">
        <v>9458</v>
      </c>
      <c r="D552" s="95">
        <v>44305</v>
      </c>
      <c r="E552" s="94" t="s">
        <v>9457</v>
      </c>
      <c r="I552" s="93">
        <v>1.68</v>
      </c>
      <c r="K552" s="93">
        <v>63481.74</v>
      </c>
    </row>
    <row r="553" spans="3:11" x14ac:dyDescent="0.2">
      <c r="C553" s="96" t="s">
        <v>9456</v>
      </c>
      <c r="D553" s="95">
        <v>44305</v>
      </c>
      <c r="E553" s="94" t="s">
        <v>9455</v>
      </c>
      <c r="I553" s="93">
        <v>8.3800000000000008</v>
      </c>
      <c r="K553" s="93">
        <v>63490.12</v>
      </c>
    </row>
    <row r="554" spans="3:11" x14ac:dyDescent="0.2">
      <c r="C554" s="96" t="s">
        <v>9454</v>
      </c>
      <c r="D554" s="95">
        <v>44305</v>
      </c>
      <c r="E554" s="94" t="s">
        <v>9453</v>
      </c>
      <c r="I554" s="93">
        <v>5</v>
      </c>
      <c r="K554" s="93">
        <v>63495.12</v>
      </c>
    </row>
    <row r="555" spans="3:11" x14ac:dyDescent="0.2">
      <c r="C555" s="96" t="s">
        <v>12385</v>
      </c>
      <c r="D555" s="95">
        <v>44305</v>
      </c>
      <c r="E555" s="94" t="s">
        <v>21514</v>
      </c>
      <c r="I555" s="93">
        <v>1.08</v>
      </c>
      <c r="K555" s="93">
        <v>63496.2</v>
      </c>
    </row>
    <row r="556" spans="3:11" x14ac:dyDescent="0.2">
      <c r="C556" s="96" t="s">
        <v>9452</v>
      </c>
      <c r="D556" s="95">
        <v>44306</v>
      </c>
      <c r="E556" s="94" t="s">
        <v>9451</v>
      </c>
      <c r="I556" s="93">
        <v>5.71</v>
      </c>
      <c r="K556" s="93">
        <v>63501.91</v>
      </c>
    </row>
    <row r="557" spans="3:11" x14ac:dyDescent="0.2">
      <c r="C557" s="96" t="s">
        <v>9450</v>
      </c>
      <c r="D557" s="95">
        <v>44306</v>
      </c>
      <c r="E557" s="94" t="s">
        <v>9449</v>
      </c>
      <c r="I557" s="93">
        <v>5.62</v>
      </c>
      <c r="K557" s="93">
        <v>63507.53</v>
      </c>
    </row>
    <row r="558" spans="3:11" x14ac:dyDescent="0.2">
      <c r="C558" s="96" t="s">
        <v>9448</v>
      </c>
      <c r="D558" s="95">
        <v>44306</v>
      </c>
      <c r="E558" s="94" t="s">
        <v>9447</v>
      </c>
      <c r="I558" s="93">
        <v>5.1100000000000003</v>
      </c>
      <c r="K558" s="93">
        <v>63512.639999999999</v>
      </c>
    </row>
    <row r="559" spans="3:11" x14ac:dyDescent="0.2">
      <c r="C559" s="96" t="s">
        <v>9446</v>
      </c>
      <c r="D559" s="95">
        <v>44306</v>
      </c>
      <c r="E559" s="94" t="s">
        <v>9445</v>
      </c>
      <c r="I559" s="93">
        <v>4.97</v>
      </c>
      <c r="K559" s="93">
        <v>63517.61</v>
      </c>
    </row>
    <row r="560" spans="3:11" x14ac:dyDescent="0.2">
      <c r="C560" s="96" t="s">
        <v>9444</v>
      </c>
      <c r="D560" s="95">
        <v>44306</v>
      </c>
      <c r="E560" s="94" t="s">
        <v>9443</v>
      </c>
      <c r="I560" s="93">
        <v>0.84</v>
      </c>
      <c r="K560" s="93">
        <v>63518.45</v>
      </c>
    </row>
    <row r="561" spans="3:11" x14ac:dyDescent="0.2">
      <c r="C561" s="96" t="s">
        <v>9442</v>
      </c>
      <c r="D561" s="95">
        <v>44306</v>
      </c>
      <c r="E561" s="94" t="s">
        <v>9441</v>
      </c>
      <c r="I561" s="93">
        <v>1.68</v>
      </c>
      <c r="K561" s="93">
        <v>63520.13</v>
      </c>
    </row>
    <row r="562" spans="3:11" x14ac:dyDescent="0.2">
      <c r="C562" s="96" t="s">
        <v>9440</v>
      </c>
      <c r="D562" s="95">
        <v>44306</v>
      </c>
      <c r="E562" s="94" t="s">
        <v>9439</v>
      </c>
      <c r="I562" s="93">
        <v>11.74</v>
      </c>
      <c r="K562" s="93">
        <v>63531.87</v>
      </c>
    </row>
    <row r="563" spans="3:11" x14ac:dyDescent="0.2">
      <c r="C563" s="96" t="s">
        <v>9438</v>
      </c>
      <c r="D563" s="95">
        <v>44306</v>
      </c>
      <c r="E563" s="94" t="s">
        <v>9437</v>
      </c>
      <c r="I563" s="93">
        <v>5.67</v>
      </c>
      <c r="K563" s="93">
        <v>63537.54</v>
      </c>
    </row>
    <row r="564" spans="3:11" x14ac:dyDescent="0.2">
      <c r="C564" s="96" t="s">
        <v>9436</v>
      </c>
      <c r="D564" s="95">
        <v>44306</v>
      </c>
      <c r="E564" s="94" t="s">
        <v>9435</v>
      </c>
      <c r="I564" s="93">
        <v>2.9</v>
      </c>
      <c r="K564" s="93">
        <v>63540.44</v>
      </c>
    </row>
    <row r="565" spans="3:11" x14ac:dyDescent="0.2">
      <c r="C565" s="96" t="s">
        <v>9434</v>
      </c>
      <c r="D565" s="95">
        <v>44306</v>
      </c>
      <c r="E565" s="94" t="s">
        <v>9433</v>
      </c>
      <c r="I565" s="93">
        <v>4.7</v>
      </c>
      <c r="K565" s="93">
        <v>63545.14</v>
      </c>
    </row>
    <row r="566" spans="3:11" x14ac:dyDescent="0.2">
      <c r="C566" s="96" t="s">
        <v>9432</v>
      </c>
      <c r="D566" s="95">
        <v>44306</v>
      </c>
      <c r="E566" s="94" t="s">
        <v>9431</v>
      </c>
      <c r="I566" s="93">
        <v>4.3</v>
      </c>
      <c r="K566" s="93">
        <v>63549.440000000002</v>
      </c>
    </row>
    <row r="567" spans="3:11" x14ac:dyDescent="0.2">
      <c r="C567" s="96" t="s">
        <v>9430</v>
      </c>
      <c r="D567" s="95">
        <v>44306</v>
      </c>
      <c r="E567" s="94" t="s">
        <v>9429</v>
      </c>
      <c r="I567" s="93">
        <v>5.32</v>
      </c>
      <c r="K567" s="93">
        <v>63554.76</v>
      </c>
    </row>
    <row r="568" spans="3:11" x14ac:dyDescent="0.2">
      <c r="C568" s="96" t="s">
        <v>9428</v>
      </c>
      <c r="D568" s="95">
        <v>44306</v>
      </c>
      <c r="E568" s="94" t="s">
        <v>9427</v>
      </c>
      <c r="I568" s="93">
        <v>1.96</v>
      </c>
      <c r="K568" s="93">
        <v>63556.72</v>
      </c>
    </row>
    <row r="569" spans="3:11" x14ac:dyDescent="0.2">
      <c r="C569" s="96" t="s">
        <v>9426</v>
      </c>
      <c r="D569" s="95">
        <v>44306</v>
      </c>
      <c r="E569" s="94" t="s">
        <v>9425</v>
      </c>
      <c r="I569" s="93">
        <v>2.58</v>
      </c>
      <c r="K569" s="93">
        <v>63559.3</v>
      </c>
    </row>
    <row r="570" spans="3:11" x14ac:dyDescent="0.2">
      <c r="C570" s="96" t="s">
        <v>9424</v>
      </c>
      <c r="D570" s="95">
        <v>44306</v>
      </c>
      <c r="E570" s="94" t="s">
        <v>9423</v>
      </c>
      <c r="I570" s="93">
        <v>1.94</v>
      </c>
      <c r="K570" s="93">
        <v>63561.24</v>
      </c>
    </row>
    <row r="571" spans="3:11" x14ac:dyDescent="0.2">
      <c r="C571" s="96" t="s">
        <v>9422</v>
      </c>
      <c r="D571" s="95">
        <v>44306</v>
      </c>
      <c r="E571" s="94" t="s">
        <v>9421</v>
      </c>
      <c r="I571" s="93">
        <v>6.84</v>
      </c>
      <c r="K571" s="93">
        <v>63568.08</v>
      </c>
    </row>
    <row r="572" spans="3:11" x14ac:dyDescent="0.2">
      <c r="C572" s="96" t="s">
        <v>9420</v>
      </c>
      <c r="D572" s="95">
        <v>44306</v>
      </c>
      <c r="E572" s="94" t="s">
        <v>9419</v>
      </c>
      <c r="I572" s="93">
        <v>10.38</v>
      </c>
      <c r="K572" s="93">
        <v>63578.46</v>
      </c>
    </row>
    <row r="573" spans="3:11" x14ac:dyDescent="0.2">
      <c r="C573" s="96" t="s">
        <v>9418</v>
      </c>
      <c r="D573" s="95">
        <v>44306</v>
      </c>
      <c r="E573" s="94" t="s">
        <v>9417</v>
      </c>
      <c r="I573" s="93">
        <v>2.23</v>
      </c>
      <c r="K573" s="93">
        <v>63580.69</v>
      </c>
    </row>
    <row r="574" spans="3:11" x14ac:dyDescent="0.2">
      <c r="C574" s="96" t="s">
        <v>9416</v>
      </c>
      <c r="D574" s="95">
        <v>44306</v>
      </c>
      <c r="E574" s="94" t="s">
        <v>9415</v>
      </c>
      <c r="I574" s="93">
        <v>8.3800000000000008</v>
      </c>
      <c r="K574" s="93">
        <v>63589.07</v>
      </c>
    </row>
    <row r="575" spans="3:11" x14ac:dyDescent="0.2">
      <c r="C575" s="96" t="s">
        <v>9414</v>
      </c>
      <c r="D575" s="95">
        <v>44306</v>
      </c>
      <c r="E575" s="94" t="s">
        <v>9413</v>
      </c>
      <c r="I575" s="93">
        <v>8.3800000000000008</v>
      </c>
      <c r="K575" s="93">
        <v>63597.45</v>
      </c>
    </row>
    <row r="576" spans="3:11" x14ac:dyDescent="0.2">
      <c r="C576" s="96" t="s">
        <v>9412</v>
      </c>
      <c r="D576" s="95">
        <v>44306</v>
      </c>
      <c r="E576" s="94" t="s">
        <v>9411</v>
      </c>
      <c r="I576" s="93">
        <v>1.96</v>
      </c>
      <c r="K576" s="93">
        <v>63599.41</v>
      </c>
    </row>
    <row r="577" spans="3:11" x14ac:dyDescent="0.2">
      <c r="C577" s="96" t="s">
        <v>9410</v>
      </c>
      <c r="D577" s="95">
        <v>44306</v>
      </c>
      <c r="E577" s="94" t="s">
        <v>9409</v>
      </c>
      <c r="I577" s="93">
        <v>5.2</v>
      </c>
      <c r="K577" s="93">
        <v>63604.61</v>
      </c>
    </row>
    <row r="578" spans="3:11" x14ac:dyDescent="0.2">
      <c r="C578" s="96" t="s">
        <v>9408</v>
      </c>
      <c r="D578" s="95">
        <v>44306</v>
      </c>
      <c r="E578" s="94" t="s">
        <v>9407</v>
      </c>
      <c r="I578" s="93">
        <v>1.94</v>
      </c>
      <c r="K578" s="93">
        <v>63606.55</v>
      </c>
    </row>
    <row r="579" spans="3:11" x14ac:dyDescent="0.2">
      <c r="C579" s="96" t="s">
        <v>9406</v>
      </c>
      <c r="D579" s="95">
        <v>44306</v>
      </c>
      <c r="E579" s="94" t="s">
        <v>9405</v>
      </c>
      <c r="I579" s="93">
        <v>4.95</v>
      </c>
      <c r="K579" s="93">
        <v>63611.5</v>
      </c>
    </row>
    <row r="580" spans="3:11" x14ac:dyDescent="0.2">
      <c r="C580" s="96" t="s">
        <v>9404</v>
      </c>
      <c r="D580" s="95">
        <v>44306</v>
      </c>
      <c r="E580" s="94" t="s">
        <v>9403</v>
      </c>
      <c r="I580" s="93">
        <v>25.14</v>
      </c>
      <c r="K580" s="93">
        <v>63636.639999999999</v>
      </c>
    </row>
    <row r="581" spans="3:11" x14ac:dyDescent="0.2">
      <c r="C581" s="96" t="s">
        <v>9402</v>
      </c>
      <c r="D581" s="95">
        <v>44307</v>
      </c>
      <c r="E581" s="94" t="s">
        <v>9401</v>
      </c>
      <c r="I581" s="93">
        <v>13.75</v>
      </c>
      <c r="K581" s="93">
        <v>63650.39</v>
      </c>
    </row>
    <row r="582" spans="3:11" x14ac:dyDescent="0.2">
      <c r="C582" s="96" t="s">
        <v>9400</v>
      </c>
      <c r="D582" s="95">
        <v>44307</v>
      </c>
      <c r="E582" s="94" t="s">
        <v>9399</v>
      </c>
      <c r="I582" s="93">
        <v>1</v>
      </c>
      <c r="K582" s="93">
        <v>63651.39</v>
      </c>
    </row>
    <row r="583" spans="3:11" x14ac:dyDescent="0.2">
      <c r="C583" s="96" t="s">
        <v>9398</v>
      </c>
      <c r="D583" s="95">
        <v>44307</v>
      </c>
      <c r="E583" s="94" t="s">
        <v>9397</v>
      </c>
      <c r="I583" s="93">
        <v>14.36</v>
      </c>
      <c r="K583" s="93">
        <v>63665.75</v>
      </c>
    </row>
    <row r="584" spans="3:11" x14ac:dyDescent="0.2">
      <c r="C584" s="96" t="s">
        <v>9396</v>
      </c>
      <c r="D584" s="95">
        <v>44307</v>
      </c>
      <c r="E584" s="94" t="s">
        <v>9395</v>
      </c>
      <c r="I584" s="93">
        <v>9.4600000000000009</v>
      </c>
      <c r="K584" s="93">
        <v>63675.21</v>
      </c>
    </row>
    <row r="585" spans="3:11" x14ac:dyDescent="0.2">
      <c r="C585" s="96" t="s">
        <v>9394</v>
      </c>
      <c r="D585" s="95">
        <v>44307</v>
      </c>
      <c r="E585" s="94" t="s">
        <v>9393</v>
      </c>
      <c r="I585" s="93">
        <v>12.3</v>
      </c>
      <c r="K585" s="93">
        <v>63687.51</v>
      </c>
    </row>
    <row r="586" spans="3:11" x14ac:dyDescent="0.2">
      <c r="C586" s="96" t="s">
        <v>9392</v>
      </c>
      <c r="D586" s="95">
        <v>44307</v>
      </c>
      <c r="E586" s="94" t="s">
        <v>9391</v>
      </c>
      <c r="I586" s="93">
        <v>3.91</v>
      </c>
      <c r="K586" s="93">
        <v>63691.42</v>
      </c>
    </row>
    <row r="587" spans="3:11" x14ac:dyDescent="0.2">
      <c r="C587" s="96" t="s">
        <v>9390</v>
      </c>
      <c r="D587" s="95">
        <v>44307</v>
      </c>
      <c r="E587" s="94" t="s">
        <v>9389</v>
      </c>
      <c r="I587" s="93">
        <v>8.3800000000000008</v>
      </c>
      <c r="K587" s="93">
        <v>63699.8</v>
      </c>
    </row>
    <row r="588" spans="3:11" x14ac:dyDescent="0.2">
      <c r="C588" s="96" t="s">
        <v>9388</v>
      </c>
      <c r="D588" s="95">
        <v>44307</v>
      </c>
      <c r="E588" s="94" t="s">
        <v>9387</v>
      </c>
      <c r="I588" s="93">
        <v>4.1900000000000004</v>
      </c>
      <c r="K588" s="93">
        <v>63703.99</v>
      </c>
    </row>
    <row r="589" spans="3:11" x14ac:dyDescent="0.2">
      <c r="C589" s="96" t="s">
        <v>9386</v>
      </c>
      <c r="D589" s="95">
        <v>44307</v>
      </c>
      <c r="E589" s="94" t="s">
        <v>9385</v>
      </c>
      <c r="I589" s="93">
        <v>27.85</v>
      </c>
      <c r="K589" s="93">
        <v>63731.839999999997</v>
      </c>
    </row>
    <row r="590" spans="3:11" x14ac:dyDescent="0.2">
      <c r="C590" s="96" t="s">
        <v>1538</v>
      </c>
      <c r="D590" s="95">
        <v>44307</v>
      </c>
      <c r="E590" s="94" t="s">
        <v>9384</v>
      </c>
      <c r="J590" s="112">
        <v>88.98</v>
      </c>
      <c r="K590" s="93">
        <v>63642.86</v>
      </c>
    </row>
    <row r="591" spans="3:11" x14ac:dyDescent="0.2">
      <c r="C591" s="96" t="s">
        <v>9383</v>
      </c>
      <c r="D591" s="95">
        <v>44309</v>
      </c>
      <c r="E591" s="94" t="s">
        <v>9382</v>
      </c>
      <c r="I591" s="93">
        <v>1.25</v>
      </c>
      <c r="K591" s="93">
        <v>63644.11</v>
      </c>
    </row>
    <row r="592" spans="3:11" x14ac:dyDescent="0.2">
      <c r="C592" s="96" t="s">
        <v>9381</v>
      </c>
      <c r="D592" s="95">
        <v>44309</v>
      </c>
      <c r="E592" s="94" t="s">
        <v>9380</v>
      </c>
      <c r="I592" s="93">
        <v>10.89</v>
      </c>
      <c r="K592" s="93">
        <v>63655</v>
      </c>
    </row>
    <row r="593" spans="3:11" x14ac:dyDescent="0.2">
      <c r="C593" s="96" t="s">
        <v>9379</v>
      </c>
      <c r="D593" s="95">
        <v>44309</v>
      </c>
      <c r="E593" s="94" t="s">
        <v>9378</v>
      </c>
      <c r="I593" s="93">
        <v>174.59</v>
      </c>
      <c r="K593" s="93">
        <v>63829.59</v>
      </c>
    </row>
    <row r="594" spans="3:11" x14ac:dyDescent="0.2">
      <c r="C594" s="96" t="s">
        <v>9377</v>
      </c>
      <c r="D594" s="95">
        <v>44309</v>
      </c>
      <c r="E594" s="94" t="s">
        <v>9376</v>
      </c>
      <c r="I594" s="93">
        <v>12.12</v>
      </c>
      <c r="K594" s="93">
        <v>63841.71</v>
      </c>
    </row>
    <row r="595" spans="3:11" x14ac:dyDescent="0.2">
      <c r="C595" s="96" t="s">
        <v>9375</v>
      </c>
      <c r="D595" s="95">
        <v>44309</v>
      </c>
      <c r="E595" s="94" t="s">
        <v>9374</v>
      </c>
      <c r="I595" s="93">
        <v>2.48</v>
      </c>
      <c r="K595" s="93">
        <v>63844.19</v>
      </c>
    </row>
    <row r="596" spans="3:11" x14ac:dyDescent="0.2">
      <c r="C596" s="96" t="s">
        <v>9373</v>
      </c>
      <c r="D596" s="95">
        <v>44309</v>
      </c>
      <c r="E596" s="94" t="s">
        <v>9372</v>
      </c>
      <c r="I596" s="93">
        <v>13.51</v>
      </c>
      <c r="K596" s="93">
        <v>63857.7</v>
      </c>
    </row>
    <row r="597" spans="3:11" x14ac:dyDescent="0.2">
      <c r="C597" s="96" t="s">
        <v>9371</v>
      </c>
      <c r="D597" s="95">
        <v>44311</v>
      </c>
      <c r="E597" s="94" t="s">
        <v>9370</v>
      </c>
      <c r="I597" s="93">
        <v>2.98</v>
      </c>
      <c r="K597" s="93">
        <v>63860.68</v>
      </c>
    </row>
    <row r="598" spans="3:11" x14ac:dyDescent="0.2">
      <c r="C598" s="96" t="s">
        <v>9369</v>
      </c>
      <c r="D598" s="95">
        <v>44312</v>
      </c>
      <c r="E598" s="94" t="s">
        <v>9368</v>
      </c>
      <c r="I598" s="93">
        <v>15.19</v>
      </c>
      <c r="K598" s="93">
        <v>63875.87</v>
      </c>
    </row>
    <row r="599" spans="3:11" x14ac:dyDescent="0.2">
      <c r="C599" s="96" t="s">
        <v>9367</v>
      </c>
      <c r="D599" s="95">
        <v>44312</v>
      </c>
      <c r="E599" s="94" t="s">
        <v>9366</v>
      </c>
      <c r="I599" s="93">
        <v>58.86</v>
      </c>
      <c r="K599" s="93">
        <v>63934.73</v>
      </c>
    </row>
    <row r="600" spans="3:11" x14ac:dyDescent="0.2">
      <c r="C600" s="96" t="s">
        <v>9365</v>
      </c>
      <c r="D600" s="95">
        <v>44312</v>
      </c>
      <c r="E600" s="94" t="s">
        <v>9364</v>
      </c>
      <c r="I600" s="93">
        <v>23.91</v>
      </c>
      <c r="K600" s="93">
        <v>63958.64</v>
      </c>
    </row>
    <row r="601" spans="3:11" x14ac:dyDescent="0.2">
      <c r="C601" s="96" t="s">
        <v>9363</v>
      </c>
      <c r="D601" s="95">
        <v>44312</v>
      </c>
      <c r="E601" s="94" t="s">
        <v>9362</v>
      </c>
      <c r="I601" s="93">
        <v>3.16</v>
      </c>
      <c r="K601" s="93">
        <v>63961.8</v>
      </c>
    </row>
    <row r="602" spans="3:11" x14ac:dyDescent="0.2">
      <c r="C602" s="96" t="s">
        <v>9361</v>
      </c>
      <c r="D602" s="95">
        <v>44312</v>
      </c>
      <c r="E602" s="94" t="s">
        <v>9360</v>
      </c>
      <c r="I602" s="93">
        <v>1.75</v>
      </c>
      <c r="K602" s="93">
        <v>63963.55</v>
      </c>
    </row>
    <row r="603" spans="3:11" x14ac:dyDescent="0.2">
      <c r="C603" s="96" t="s">
        <v>9359</v>
      </c>
      <c r="D603" s="95">
        <v>44312</v>
      </c>
      <c r="E603" s="94" t="s">
        <v>9358</v>
      </c>
      <c r="I603" s="93">
        <v>10.29</v>
      </c>
      <c r="K603" s="93">
        <v>63973.84</v>
      </c>
    </row>
    <row r="604" spans="3:11" x14ac:dyDescent="0.2">
      <c r="C604" s="96" t="s">
        <v>9357</v>
      </c>
      <c r="D604" s="95">
        <v>44312</v>
      </c>
      <c r="E604" s="94" t="s">
        <v>9356</v>
      </c>
      <c r="I604" s="93">
        <v>2</v>
      </c>
      <c r="K604" s="93">
        <v>63975.839999999997</v>
      </c>
    </row>
    <row r="605" spans="3:11" x14ac:dyDescent="0.2">
      <c r="C605" s="96" t="s">
        <v>9355</v>
      </c>
      <c r="D605" s="95">
        <v>44312</v>
      </c>
      <c r="E605" s="94" t="s">
        <v>9354</v>
      </c>
      <c r="I605" s="93">
        <v>9.23</v>
      </c>
      <c r="K605" s="93">
        <v>63985.07</v>
      </c>
    </row>
    <row r="606" spans="3:11" x14ac:dyDescent="0.2">
      <c r="C606" s="96" t="s">
        <v>9353</v>
      </c>
      <c r="D606" s="95">
        <v>44312</v>
      </c>
      <c r="E606" s="94" t="s">
        <v>9352</v>
      </c>
      <c r="I606" s="93">
        <v>1.78</v>
      </c>
      <c r="K606" s="93">
        <v>63986.85</v>
      </c>
    </row>
    <row r="607" spans="3:11" x14ac:dyDescent="0.2">
      <c r="C607" s="96" t="s">
        <v>9351</v>
      </c>
      <c r="D607" s="95">
        <v>44312</v>
      </c>
      <c r="E607" s="94" t="s">
        <v>9350</v>
      </c>
      <c r="I607" s="93">
        <v>3.46</v>
      </c>
      <c r="K607" s="93">
        <v>63990.31</v>
      </c>
    </row>
    <row r="608" spans="3:11" x14ac:dyDescent="0.2">
      <c r="C608" s="96" t="s">
        <v>9349</v>
      </c>
      <c r="D608" s="95">
        <v>44312</v>
      </c>
      <c r="E608" s="94" t="s">
        <v>9348</v>
      </c>
      <c r="I608" s="93">
        <v>0.77</v>
      </c>
      <c r="K608" s="93">
        <v>63991.08</v>
      </c>
    </row>
    <row r="609" spans="3:11" x14ac:dyDescent="0.2">
      <c r="C609" s="96" t="s">
        <v>9347</v>
      </c>
      <c r="D609" s="95">
        <v>44312</v>
      </c>
      <c r="E609" s="94" t="s">
        <v>9346</v>
      </c>
      <c r="I609" s="93">
        <v>11.79</v>
      </c>
      <c r="K609" s="93">
        <v>64002.87</v>
      </c>
    </row>
    <row r="610" spans="3:11" x14ac:dyDescent="0.2">
      <c r="C610" s="96" t="s">
        <v>9345</v>
      </c>
      <c r="D610" s="95">
        <v>44312</v>
      </c>
      <c r="E610" s="94" t="s">
        <v>9344</v>
      </c>
      <c r="I610" s="93">
        <v>7.99</v>
      </c>
      <c r="K610" s="93">
        <v>64010.86</v>
      </c>
    </row>
    <row r="611" spans="3:11" x14ac:dyDescent="0.2">
      <c r="C611" s="96" t="s">
        <v>9343</v>
      </c>
      <c r="D611" s="95">
        <v>44312</v>
      </c>
      <c r="E611" s="94" t="s">
        <v>9342</v>
      </c>
      <c r="I611" s="93">
        <v>3.58</v>
      </c>
      <c r="K611" s="93">
        <v>64014.44</v>
      </c>
    </row>
    <row r="612" spans="3:11" x14ac:dyDescent="0.2">
      <c r="C612" s="96" t="s">
        <v>9341</v>
      </c>
      <c r="D612" s="95">
        <v>44312</v>
      </c>
      <c r="E612" s="94" t="s">
        <v>9340</v>
      </c>
      <c r="I612" s="93">
        <v>6.32</v>
      </c>
      <c r="K612" s="93">
        <v>64020.76</v>
      </c>
    </row>
    <row r="613" spans="3:11" x14ac:dyDescent="0.2">
      <c r="C613" s="96" t="s">
        <v>9339</v>
      </c>
      <c r="D613" s="95">
        <v>44312</v>
      </c>
      <c r="E613" s="94" t="s">
        <v>9338</v>
      </c>
      <c r="I613" s="93">
        <v>8.65</v>
      </c>
      <c r="K613" s="93">
        <v>64029.41</v>
      </c>
    </row>
    <row r="614" spans="3:11" x14ac:dyDescent="0.2">
      <c r="C614" s="96" t="s">
        <v>9337</v>
      </c>
      <c r="D614" s="95">
        <v>44312</v>
      </c>
      <c r="E614" s="94" t="s">
        <v>9336</v>
      </c>
      <c r="I614" s="93">
        <v>3.74</v>
      </c>
      <c r="K614" s="93">
        <v>64033.15</v>
      </c>
    </row>
    <row r="615" spans="3:11" x14ac:dyDescent="0.2">
      <c r="C615" s="96" t="s">
        <v>9335</v>
      </c>
      <c r="D615" s="95">
        <v>44312</v>
      </c>
      <c r="E615" s="94" t="s">
        <v>9334</v>
      </c>
      <c r="I615" s="93">
        <v>5.43</v>
      </c>
      <c r="K615" s="93">
        <v>64038.58</v>
      </c>
    </row>
    <row r="616" spans="3:11" x14ac:dyDescent="0.2">
      <c r="C616" s="96" t="s">
        <v>9333</v>
      </c>
      <c r="D616" s="95">
        <v>44312</v>
      </c>
      <c r="E616" s="94" t="s">
        <v>9332</v>
      </c>
      <c r="I616" s="93">
        <v>25.14</v>
      </c>
      <c r="K616" s="93">
        <v>64063.72</v>
      </c>
    </row>
    <row r="617" spans="3:11" x14ac:dyDescent="0.2">
      <c r="C617" s="96" t="s">
        <v>9331</v>
      </c>
      <c r="D617" s="95">
        <v>44312</v>
      </c>
      <c r="E617" s="94" t="s">
        <v>9330</v>
      </c>
      <c r="I617" s="93">
        <v>1.68</v>
      </c>
      <c r="K617" s="93">
        <v>64065.4</v>
      </c>
    </row>
    <row r="618" spans="3:11" x14ac:dyDescent="0.2">
      <c r="C618" s="96" t="s">
        <v>9329</v>
      </c>
      <c r="D618" s="95">
        <v>44312</v>
      </c>
      <c r="E618" s="94" t="s">
        <v>9328</v>
      </c>
      <c r="I618" s="93">
        <v>7.36</v>
      </c>
      <c r="K618" s="93">
        <v>64072.76</v>
      </c>
    </row>
    <row r="619" spans="3:11" x14ac:dyDescent="0.2">
      <c r="C619" s="96" t="s">
        <v>9327</v>
      </c>
      <c r="D619" s="95">
        <v>44312</v>
      </c>
      <c r="E619" s="94" t="s">
        <v>9326</v>
      </c>
      <c r="I619" s="93">
        <v>1.68</v>
      </c>
      <c r="K619" s="93">
        <v>64074.44</v>
      </c>
    </row>
    <row r="620" spans="3:11" x14ac:dyDescent="0.2">
      <c r="C620" s="96" t="s">
        <v>9325</v>
      </c>
      <c r="D620" s="95">
        <v>44312</v>
      </c>
      <c r="E620" s="94" t="s">
        <v>9324</v>
      </c>
      <c r="I620" s="93">
        <v>8.3800000000000008</v>
      </c>
      <c r="K620" s="93">
        <v>64082.82</v>
      </c>
    </row>
    <row r="621" spans="3:11" x14ac:dyDescent="0.2">
      <c r="C621" s="96" t="s">
        <v>9323</v>
      </c>
      <c r="D621" s="95">
        <v>44312</v>
      </c>
      <c r="E621" s="94" t="s">
        <v>9322</v>
      </c>
      <c r="I621" s="93">
        <v>5.04</v>
      </c>
      <c r="K621" s="93">
        <v>64087.86</v>
      </c>
    </row>
    <row r="622" spans="3:11" x14ac:dyDescent="0.2">
      <c r="C622" s="96" t="s">
        <v>9321</v>
      </c>
      <c r="D622" s="95">
        <v>44312</v>
      </c>
      <c r="E622" s="94" t="s">
        <v>9320</v>
      </c>
      <c r="I622" s="93">
        <v>16.53</v>
      </c>
      <c r="K622" s="93">
        <v>64104.39</v>
      </c>
    </row>
    <row r="623" spans="3:11" x14ac:dyDescent="0.2">
      <c r="C623" s="96" t="s">
        <v>9319</v>
      </c>
      <c r="D623" s="95">
        <v>44312</v>
      </c>
      <c r="E623" s="94" t="s">
        <v>9318</v>
      </c>
      <c r="I623" s="93">
        <v>5.08</v>
      </c>
      <c r="K623" s="93">
        <v>64109.47</v>
      </c>
    </row>
    <row r="624" spans="3:11" x14ac:dyDescent="0.2">
      <c r="C624" s="96" t="s">
        <v>9317</v>
      </c>
      <c r="D624" s="95">
        <v>44312</v>
      </c>
      <c r="E624" s="94" t="s">
        <v>9316</v>
      </c>
      <c r="I624" s="93">
        <v>6.63</v>
      </c>
      <c r="K624" s="93">
        <v>64116.1</v>
      </c>
    </row>
    <row r="625" spans="3:11" x14ac:dyDescent="0.2">
      <c r="C625" s="96" t="s">
        <v>9315</v>
      </c>
      <c r="D625" s="95">
        <v>44312</v>
      </c>
      <c r="E625" s="94" t="s">
        <v>9314</v>
      </c>
      <c r="I625" s="93">
        <v>1.83</v>
      </c>
      <c r="K625" s="93">
        <v>64117.93</v>
      </c>
    </row>
    <row r="626" spans="3:11" x14ac:dyDescent="0.2">
      <c r="C626" s="96" t="s">
        <v>9313</v>
      </c>
      <c r="D626" s="95">
        <v>44312</v>
      </c>
      <c r="E626" s="94" t="s">
        <v>9312</v>
      </c>
      <c r="I626" s="93">
        <v>1.68</v>
      </c>
      <c r="K626" s="93">
        <v>64119.61</v>
      </c>
    </row>
    <row r="627" spans="3:11" x14ac:dyDescent="0.2">
      <c r="C627" s="96" t="s">
        <v>9311</v>
      </c>
      <c r="D627" s="95">
        <v>44312</v>
      </c>
      <c r="E627" s="94" t="s">
        <v>9310</v>
      </c>
      <c r="I627" s="93">
        <v>3.36</v>
      </c>
      <c r="K627" s="93">
        <v>64122.97</v>
      </c>
    </row>
    <row r="628" spans="3:11" x14ac:dyDescent="0.2">
      <c r="C628" s="96" t="s">
        <v>9309</v>
      </c>
      <c r="D628" s="95">
        <v>44312</v>
      </c>
      <c r="E628" s="94" t="s">
        <v>9308</v>
      </c>
      <c r="I628" s="93">
        <v>1.68</v>
      </c>
      <c r="K628" s="93">
        <v>64124.65</v>
      </c>
    </row>
    <row r="629" spans="3:11" x14ac:dyDescent="0.2">
      <c r="C629" s="96" t="s">
        <v>9307</v>
      </c>
      <c r="D629" s="95">
        <v>44312</v>
      </c>
      <c r="E629" s="94" t="s">
        <v>9306</v>
      </c>
      <c r="I629" s="93">
        <v>10.41</v>
      </c>
      <c r="K629" s="93">
        <v>64135.06</v>
      </c>
    </row>
    <row r="630" spans="3:11" x14ac:dyDescent="0.2">
      <c r="C630" s="96" t="s">
        <v>9305</v>
      </c>
      <c r="D630" s="95">
        <v>44312</v>
      </c>
      <c r="E630" s="94" t="s">
        <v>9304</v>
      </c>
      <c r="I630" s="93">
        <v>4.9800000000000004</v>
      </c>
      <c r="K630" s="93">
        <v>64140.04</v>
      </c>
    </row>
    <row r="631" spans="3:11" x14ac:dyDescent="0.2">
      <c r="C631" s="96" t="s">
        <v>9303</v>
      </c>
      <c r="D631" s="95">
        <v>44312</v>
      </c>
      <c r="E631" s="94" t="s">
        <v>9302</v>
      </c>
      <c r="I631" s="93">
        <v>2.95</v>
      </c>
      <c r="K631" s="93">
        <v>64142.99</v>
      </c>
    </row>
    <row r="632" spans="3:11" x14ac:dyDescent="0.2">
      <c r="C632" s="96" t="s">
        <v>9301</v>
      </c>
      <c r="D632" s="95">
        <v>44312</v>
      </c>
      <c r="E632" s="94" t="s">
        <v>9300</v>
      </c>
      <c r="I632" s="93">
        <v>1.68</v>
      </c>
      <c r="K632" s="93">
        <v>64144.67</v>
      </c>
    </row>
    <row r="633" spans="3:11" x14ac:dyDescent="0.2">
      <c r="C633" s="96" t="s">
        <v>9299</v>
      </c>
      <c r="D633" s="95">
        <v>44312</v>
      </c>
      <c r="E633" s="94" t="s">
        <v>9298</v>
      </c>
      <c r="I633" s="93">
        <v>2.83</v>
      </c>
      <c r="K633" s="93">
        <v>64147.5</v>
      </c>
    </row>
    <row r="634" spans="3:11" x14ac:dyDescent="0.2">
      <c r="C634" s="96" t="s">
        <v>9297</v>
      </c>
      <c r="D634" s="95">
        <v>44312</v>
      </c>
      <c r="E634" s="94" t="s">
        <v>9296</v>
      </c>
      <c r="I634" s="93">
        <v>16.149999999999999</v>
      </c>
      <c r="K634" s="93">
        <v>64163.65</v>
      </c>
    </row>
    <row r="635" spans="3:11" x14ac:dyDescent="0.2">
      <c r="C635" s="96" t="s">
        <v>9295</v>
      </c>
      <c r="D635" s="95">
        <v>44312</v>
      </c>
      <c r="E635" s="94" t="s">
        <v>9294</v>
      </c>
      <c r="I635" s="93">
        <v>7419.64</v>
      </c>
      <c r="K635" s="93">
        <v>71583.289999999994</v>
      </c>
    </row>
    <row r="636" spans="3:11" x14ac:dyDescent="0.2">
      <c r="C636" s="96" t="s">
        <v>9293</v>
      </c>
      <c r="D636" s="95">
        <v>44312</v>
      </c>
      <c r="E636" s="94" t="s">
        <v>9292</v>
      </c>
      <c r="I636" s="93">
        <v>5</v>
      </c>
      <c r="K636" s="93">
        <v>71588.289999999994</v>
      </c>
    </row>
    <row r="637" spans="3:11" x14ac:dyDescent="0.2">
      <c r="C637" s="96" t="s">
        <v>21513</v>
      </c>
      <c r="D637" s="95">
        <v>44313</v>
      </c>
      <c r="E637" s="94" t="s">
        <v>21512</v>
      </c>
      <c r="I637" s="93">
        <v>16.760000000000002</v>
      </c>
      <c r="K637" s="93">
        <v>71605.05</v>
      </c>
    </row>
    <row r="638" spans="3:11" x14ac:dyDescent="0.2">
      <c r="C638" s="96" t="s">
        <v>9291</v>
      </c>
      <c r="D638" s="95">
        <v>44313</v>
      </c>
      <c r="E638" s="94" t="s">
        <v>9290</v>
      </c>
      <c r="I638" s="93">
        <v>6.18</v>
      </c>
      <c r="K638" s="93">
        <v>71611.23</v>
      </c>
    </row>
    <row r="639" spans="3:11" x14ac:dyDescent="0.2">
      <c r="C639" s="96" t="s">
        <v>9289</v>
      </c>
      <c r="D639" s="95">
        <v>44313</v>
      </c>
      <c r="E639" s="94" t="s">
        <v>9288</v>
      </c>
      <c r="I639" s="93">
        <v>1.94</v>
      </c>
      <c r="K639" s="93">
        <v>71613.17</v>
      </c>
    </row>
    <row r="640" spans="3:11" x14ac:dyDescent="0.2">
      <c r="C640" s="96" t="s">
        <v>9287</v>
      </c>
      <c r="D640" s="95">
        <v>44313</v>
      </c>
      <c r="E640" s="94" t="s">
        <v>9286</v>
      </c>
      <c r="I640" s="93">
        <v>12.3</v>
      </c>
      <c r="K640" s="93">
        <v>71625.47</v>
      </c>
    </row>
    <row r="641" spans="3:11" x14ac:dyDescent="0.2">
      <c r="C641" s="96" t="s">
        <v>9285</v>
      </c>
      <c r="D641" s="95">
        <v>44313</v>
      </c>
      <c r="E641" s="94" t="s">
        <v>9284</v>
      </c>
      <c r="I641" s="93">
        <v>6.23</v>
      </c>
      <c r="K641" s="93">
        <v>71631.7</v>
      </c>
    </row>
    <row r="642" spans="3:11" x14ac:dyDescent="0.2">
      <c r="C642" s="96" t="s">
        <v>9283</v>
      </c>
      <c r="D642" s="95">
        <v>44313</v>
      </c>
      <c r="E642" s="94" t="s">
        <v>9282</v>
      </c>
      <c r="I642" s="93">
        <v>1.74</v>
      </c>
      <c r="K642" s="93">
        <v>71633.440000000002</v>
      </c>
    </row>
    <row r="643" spans="3:11" x14ac:dyDescent="0.2">
      <c r="C643" s="96" t="s">
        <v>9281</v>
      </c>
      <c r="D643" s="95">
        <v>44313</v>
      </c>
      <c r="E643" s="94" t="s">
        <v>9280</v>
      </c>
      <c r="I643" s="93">
        <v>1.68</v>
      </c>
      <c r="K643" s="93">
        <v>71635.12</v>
      </c>
    </row>
    <row r="644" spans="3:11" x14ac:dyDescent="0.2">
      <c r="C644" s="96" t="s">
        <v>9279</v>
      </c>
      <c r="D644" s="95">
        <v>44313</v>
      </c>
      <c r="E644" s="94" t="s">
        <v>9278</v>
      </c>
      <c r="I644" s="93">
        <v>1.68</v>
      </c>
      <c r="K644" s="93">
        <v>71636.800000000003</v>
      </c>
    </row>
    <row r="645" spans="3:11" x14ac:dyDescent="0.2">
      <c r="C645" s="96" t="s">
        <v>9277</v>
      </c>
      <c r="D645" s="95">
        <v>44313</v>
      </c>
      <c r="E645" s="94" t="s">
        <v>9276</v>
      </c>
      <c r="I645" s="93">
        <v>9.15</v>
      </c>
      <c r="K645" s="93">
        <v>71645.95</v>
      </c>
    </row>
    <row r="646" spans="3:11" x14ac:dyDescent="0.2">
      <c r="C646" s="96" t="s">
        <v>9275</v>
      </c>
      <c r="D646" s="95">
        <v>44313</v>
      </c>
      <c r="E646" s="94" t="s">
        <v>9274</v>
      </c>
      <c r="I646" s="93">
        <v>3.17</v>
      </c>
      <c r="K646" s="93">
        <v>71649.119999999995</v>
      </c>
    </row>
    <row r="647" spans="3:11" x14ac:dyDescent="0.2">
      <c r="C647" s="96" t="s">
        <v>9273</v>
      </c>
      <c r="D647" s="95">
        <v>44313</v>
      </c>
      <c r="E647" s="94" t="s">
        <v>9272</v>
      </c>
      <c r="I647" s="93">
        <v>4.9400000000000004</v>
      </c>
      <c r="K647" s="93">
        <v>71654.06</v>
      </c>
    </row>
    <row r="648" spans="3:11" x14ac:dyDescent="0.2">
      <c r="C648" s="96" t="s">
        <v>9271</v>
      </c>
      <c r="D648" s="95">
        <v>44313</v>
      </c>
      <c r="E648" s="94" t="s">
        <v>9270</v>
      </c>
      <c r="I648" s="93">
        <v>17.45</v>
      </c>
      <c r="K648" s="93">
        <v>71671.509999999995</v>
      </c>
    </row>
    <row r="649" spans="3:11" x14ac:dyDescent="0.2">
      <c r="C649" s="96" t="s">
        <v>9269</v>
      </c>
      <c r="D649" s="95">
        <v>44313</v>
      </c>
      <c r="E649" s="94" t="s">
        <v>9268</v>
      </c>
      <c r="I649" s="93">
        <v>2.27</v>
      </c>
      <c r="K649" s="93">
        <v>71673.78</v>
      </c>
    </row>
    <row r="650" spans="3:11" x14ac:dyDescent="0.2">
      <c r="C650" s="96" t="s">
        <v>9267</v>
      </c>
      <c r="D650" s="95">
        <v>44313</v>
      </c>
      <c r="E650" s="94" t="s">
        <v>9266</v>
      </c>
      <c r="I650" s="93">
        <v>19.87</v>
      </c>
      <c r="K650" s="93">
        <v>71693.649999999994</v>
      </c>
    </row>
    <row r="651" spans="3:11" x14ac:dyDescent="0.2">
      <c r="C651" s="96" t="s">
        <v>9265</v>
      </c>
      <c r="D651" s="95">
        <v>44313</v>
      </c>
      <c r="E651" s="94" t="s">
        <v>9264</v>
      </c>
      <c r="I651" s="93">
        <v>5.18</v>
      </c>
      <c r="K651" s="93">
        <v>71698.83</v>
      </c>
    </row>
    <row r="652" spans="3:11" x14ac:dyDescent="0.2">
      <c r="C652" s="96" t="s">
        <v>9263</v>
      </c>
      <c r="D652" s="95">
        <v>44313</v>
      </c>
      <c r="E652" s="94" t="s">
        <v>9262</v>
      </c>
      <c r="I652" s="93">
        <v>201.86</v>
      </c>
      <c r="K652" s="93">
        <v>71900.69</v>
      </c>
    </row>
    <row r="653" spans="3:11" x14ac:dyDescent="0.2">
      <c r="C653" s="96" t="s">
        <v>9261</v>
      </c>
      <c r="D653" s="95">
        <v>44313</v>
      </c>
      <c r="E653" s="94" t="s">
        <v>9260</v>
      </c>
      <c r="I653" s="93">
        <v>5.49</v>
      </c>
      <c r="K653" s="93">
        <v>71906.179999999993</v>
      </c>
    </row>
    <row r="654" spans="3:11" x14ac:dyDescent="0.2">
      <c r="C654" s="96" t="s">
        <v>9259</v>
      </c>
      <c r="D654" s="95">
        <v>44313</v>
      </c>
      <c r="E654" s="94" t="s">
        <v>9258</v>
      </c>
      <c r="I654" s="93">
        <v>5.85</v>
      </c>
      <c r="K654" s="93">
        <v>71912.03</v>
      </c>
    </row>
    <row r="655" spans="3:11" x14ac:dyDescent="0.2">
      <c r="C655" s="96" t="s">
        <v>9257</v>
      </c>
      <c r="D655" s="95">
        <v>44313</v>
      </c>
      <c r="E655" s="94" t="s">
        <v>9256</v>
      </c>
      <c r="I655" s="93">
        <v>7.68</v>
      </c>
      <c r="K655" s="93">
        <v>71919.710000000006</v>
      </c>
    </row>
    <row r="656" spans="3:11" x14ac:dyDescent="0.2">
      <c r="C656" s="96" t="s">
        <v>9255</v>
      </c>
      <c r="D656" s="95">
        <v>44313</v>
      </c>
      <c r="E656" s="94" t="s">
        <v>9254</v>
      </c>
      <c r="I656" s="93">
        <v>5.8</v>
      </c>
      <c r="K656" s="93">
        <v>71925.509999999995</v>
      </c>
    </row>
    <row r="657" spans="3:11" x14ac:dyDescent="0.2">
      <c r="C657" s="96" t="s">
        <v>9253</v>
      </c>
      <c r="D657" s="95">
        <v>44313</v>
      </c>
      <c r="E657" s="94" t="s">
        <v>9252</v>
      </c>
      <c r="I657" s="93">
        <v>2.63</v>
      </c>
      <c r="K657" s="93">
        <v>71928.14</v>
      </c>
    </row>
    <row r="658" spans="3:11" x14ac:dyDescent="0.2">
      <c r="C658" s="96" t="s">
        <v>9251</v>
      </c>
      <c r="D658" s="95">
        <v>44313</v>
      </c>
      <c r="E658" s="94" t="s">
        <v>9250</v>
      </c>
      <c r="I658" s="93">
        <v>8</v>
      </c>
      <c r="K658" s="93">
        <v>71936.14</v>
      </c>
    </row>
    <row r="659" spans="3:11" x14ac:dyDescent="0.2">
      <c r="C659" s="96" t="s">
        <v>9249</v>
      </c>
      <c r="D659" s="95">
        <v>44313</v>
      </c>
      <c r="E659" s="94" t="s">
        <v>9248</v>
      </c>
      <c r="I659" s="93">
        <v>1.68</v>
      </c>
      <c r="K659" s="93">
        <v>71937.820000000007</v>
      </c>
    </row>
    <row r="660" spans="3:11" x14ac:dyDescent="0.2">
      <c r="C660" s="96" t="s">
        <v>9247</v>
      </c>
      <c r="D660" s="95">
        <v>44313</v>
      </c>
      <c r="E660" s="94" t="s">
        <v>9246</v>
      </c>
      <c r="I660" s="93">
        <v>3.75</v>
      </c>
      <c r="K660" s="93">
        <v>71941.570000000007</v>
      </c>
    </row>
    <row r="661" spans="3:11" x14ac:dyDescent="0.2">
      <c r="C661" s="96" t="s">
        <v>9245</v>
      </c>
      <c r="D661" s="95">
        <v>44313</v>
      </c>
      <c r="E661" s="94" t="s">
        <v>9244</v>
      </c>
      <c r="I661" s="93">
        <v>1.68</v>
      </c>
      <c r="K661" s="93">
        <v>71943.25</v>
      </c>
    </row>
    <row r="662" spans="3:11" x14ac:dyDescent="0.2">
      <c r="C662" s="96" t="s">
        <v>9243</v>
      </c>
      <c r="D662" s="95">
        <v>44313</v>
      </c>
      <c r="E662" s="94" t="s">
        <v>9242</v>
      </c>
      <c r="I662" s="93">
        <v>1.77</v>
      </c>
      <c r="K662" s="93">
        <v>71945.02</v>
      </c>
    </row>
    <row r="663" spans="3:11" x14ac:dyDescent="0.2">
      <c r="C663" s="96" t="s">
        <v>9241</v>
      </c>
      <c r="D663" s="95">
        <v>44313</v>
      </c>
      <c r="E663" s="94" t="s">
        <v>9240</v>
      </c>
      <c r="I663" s="93">
        <v>11.87</v>
      </c>
      <c r="K663" s="93">
        <v>71956.89</v>
      </c>
    </row>
    <row r="664" spans="3:11" x14ac:dyDescent="0.2">
      <c r="C664" s="96" t="s">
        <v>9239</v>
      </c>
      <c r="D664" s="95">
        <v>44313</v>
      </c>
      <c r="E664" s="94" t="s">
        <v>9238</v>
      </c>
      <c r="I664" s="93">
        <v>8.3800000000000008</v>
      </c>
      <c r="K664" s="93">
        <v>71965.27</v>
      </c>
    </row>
    <row r="665" spans="3:11" x14ac:dyDescent="0.2">
      <c r="C665" s="96" t="s">
        <v>9237</v>
      </c>
      <c r="D665" s="95">
        <v>44313</v>
      </c>
      <c r="E665" s="94" t="s">
        <v>9236</v>
      </c>
      <c r="I665" s="93">
        <v>0.25</v>
      </c>
      <c r="K665" s="93">
        <v>71965.52</v>
      </c>
    </row>
    <row r="666" spans="3:11" x14ac:dyDescent="0.2">
      <c r="C666" s="96" t="s">
        <v>9235</v>
      </c>
      <c r="D666" s="95">
        <v>44313</v>
      </c>
      <c r="E666" s="94" t="s">
        <v>9234</v>
      </c>
      <c r="I666" s="93">
        <v>5.38</v>
      </c>
      <c r="K666" s="93">
        <v>71970.899999999994</v>
      </c>
    </row>
    <row r="667" spans="3:11" x14ac:dyDescent="0.2">
      <c r="C667" s="96" t="s">
        <v>9233</v>
      </c>
      <c r="D667" s="95">
        <v>44313</v>
      </c>
      <c r="E667" s="94" t="s">
        <v>9232</v>
      </c>
      <c r="I667" s="93">
        <v>3.48</v>
      </c>
      <c r="K667" s="93">
        <v>71974.38</v>
      </c>
    </row>
    <row r="668" spans="3:11" x14ac:dyDescent="0.2">
      <c r="C668" s="96" t="s">
        <v>9231</v>
      </c>
      <c r="D668" s="95">
        <v>44313</v>
      </c>
      <c r="E668" s="94" t="s">
        <v>9230</v>
      </c>
      <c r="I668" s="93">
        <v>7.3</v>
      </c>
      <c r="K668" s="93">
        <v>71981.679999999993</v>
      </c>
    </row>
    <row r="669" spans="3:11" x14ac:dyDescent="0.2">
      <c r="C669" s="96" t="s">
        <v>9229</v>
      </c>
      <c r="D669" s="95">
        <v>44313</v>
      </c>
      <c r="E669" s="94" t="s">
        <v>9228</v>
      </c>
      <c r="I669" s="93">
        <v>1.68</v>
      </c>
      <c r="K669" s="93">
        <v>71983.360000000001</v>
      </c>
    </row>
    <row r="670" spans="3:11" x14ac:dyDescent="0.2">
      <c r="C670" s="96" t="s">
        <v>9227</v>
      </c>
      <c r="D670" s="95">
        <v>44313</v>
      </c>
      <c r="E670" s="94" t="s">
        <v>9226</v>
      </c>
      <c r="I670" s="93">
        <v>10.6</v>
      </c>
      <c r="K670" s="93">
        <v>71993.960000000006</v>
      </c>
    </row>
    <row r="671" spans="3:11" x14ac:dyDescent="0.2">
      <c r="C671" s="96" t="s">
        <v>9225</v>
      </c>
      <c r="D671" s="95">
        <v>44313</v>
      </c>
      <c r="E671" s="94" t="s">
        <v>9224</v>
      </c>
      <c r="I671" s="93">
        <v>1.86</v>
      </c>
      <c r="K671" s="93">
        <v>71995.820000000007</v>
      </c>
    </row>
    <row r="672" spans="3:11" x14ac:dyDescent="0.2">
      <c r="C672" s="96" t="s">
        <v>9223</v>
      </c>
      <c r="D672" s="95">
        <v>44313</v>
      </c>
      <c r="E672" s="94" t="s">
        <v>9222</v>
      </c>
      <c r="I672" s="93">
        <v>25.14</v>
      </c>
      <c r="K672" s="93">
        <v>72020.960000000006</v>
      </c>
    </row>
    <row r="673" spans="3:11" x14ac:dyDescent="0.2">
      <c r="C673" s="96" t="s">
        <v>9221</v>
      </c>
      <c r="D673" s="95">
        <v>44313</v>
      </c>
      <c r="E673" s="94" t="s">
        <v>9220</v>
      </c>
      <c r="I673" s="93">
        <v>0.99</v>
      </c>
      <c r="K673" s="93">
        <v>72021.95</v>
      </c>
    </row>
    <row r="674" spans="3:11" x14ac:dyDescent="0.2">
      <c r="C674" s="96" t="s">
        <v>9219</v>
      </c>
      <c r="D674" s="95">
        <v>44313</v>
      </c>
      <c r="E674" s="94" t="s">
        <v>9218</v>
      </c>
      <c r="I674" s="93">
        <v>1.9</v>
      </c>
      <c r="K674" s="93">
        <v>72023.850000000006</v>
      </c>
    </row>
    <row r="675" spans="3:11" x14ac:dyDescent="0.2">
      <c r="C675" s="96" t="s">
        <v>9217</v>
      </c>
      <c r="D675" s="95">
        <v>44313</v>
      </c>
      <c r="E675" s="94" t="s">
        <v>9216</v>
      </c>
      <c r="I675" s="93">
        <v>4.1900000000000004</v>
      </c>
      <c r="K675" s="93">
        <v>72028.039999999994</v>
      </c>
    </row>
    <row r="676" spans="3:11" x14ac:dyDescent="0.2">
      <c r="C676" s="96" t="s">
        <v>9215</v>
      </c>
      <c r="D676" s="95">
        <v>44313</v>
      </c>
      <c r="E676" s="94" t="s">
        <v>9214</v>
      </c>
      <c r="I676" s="93">
        <v>24.12</v>
      </c>
      <c r="K676" s="93">
        <v>72052.160000000003</v>
      </c>
    </row>
    <row r="677" spans="3:11" x14ac:dyDescent="0.2">
      <c r="C677" s="96" t="s">
        <v>9213</v>
      </c>
      <c r="D677" s="95">
        <v>44313</v>
      </c>
      <c r="E677" s="94" t="s">
        <v>9212</v>
      </c>
      <c r="I677" s="93">
        <v>10</v>
      </c>
      <c r="K677" s="93">
        <v>72062.16</v>
      </c>
    </row>
    <row r="678" spans="3:11" x14ac:dyDescent="0.2">
      <c r="C678" s="96" t="s">
        <v>9211</v>
      </c>
      <c r="D678" s="95">
        <v>44313</v>
      </c>
      <c r="E678" s="94" t="s">
        <v>9210</v>
      </c>
      <c r="I678" s="93">
        <v>4.53</v>
      </c>
      <c r="K678" s="93">
        <v>72066.69</v>
      </c>
    </row>
    <row r="679" spans="3:11" x14ac:dyDescent="0.2">
      <c r="C679" s="96" t="s">
        <v>1543</v>
      </c>
      <c r="D679" s="95">
        <v>44313</v>
      </c>
      <c r="E679" s="94" t="s">
        <v>9209</v>
      </c>
      <c r="J679" s="112">
        <v>600</v>
      </c>
      <c r="K679" s="93">
        <v>71466.69</v>
      </c>
    </row>
    <row r="680" spans="3:11" x14ac:dyDescent="0.2">
      <c r="C680" s="96" t="s">
        <v>1550</v>
      </c>
      <c r="D680" s="95">
        <v>44313</v>
      </c>
      <c r="E680" s="94" t="s">
        <v>9208</v>
      </c>
      <c r="J680" s="112">
        <v>700</v>
      </c>
      <c r="K680" s="93">
        <v>70766.69</v>
      </c>
    </row>
    <row r="681" spans="3:11" x14ac:dyDescent="0.2">
      <c r="C681" s="96" t="s">
        <v>9207</v>
      </c>
      <c r="D681" s="95">
        <v>44314.535520833335</v>
      </c>
      <c r="E681" s="94" t="s">
        <v>9206</v>
      </c>
      <c r="I681" s="93">
        <v>5.04</v>
      </c>
      <c r="K681" s="93">
        <v>70771.73</v>
      </c>
    </row>
    <row r="682" spans="3:11" x14ac:dyDescent="0.2">
      <c r="C682" s="96" t="s">
        <v>9205</v>
      </c>
      <c r="D682" s="95">
        <v>44314</v>
      </c>
      <c r="E682" s="94" t="s">
        <v>9204</v>
      </c>
      <c r="I682" s="93">
        <v>1.57</v>
      </c>
      <c r="K682" s="93">
        <v>70773.3</v>
      </c>
    </row>
    <row r="683" spans="3:11" x14ac:dyDescent="0.2">
      <c r="C683" s="96" t="s">
        <v>9203</v>
      </c>
      <c r="D683" s="95">
        <v>44314</v>
      </c>
      <c r="E683" s="94" t="s">
        <v>9202</v>
      </c>
      <c r="I683" s="93">
        <v>1.68</v>
      </c>
      <c r="K683" s="93">
        <v>70774.98</v>
      </c>
    </row>
    <row r="684" spans="3:11" x14ac:dyDescent="0.2">
      <c r="C684" s="96" t="s">
        <v>9201</v>
      </c>
      <c r="D684" s="95">
        <v>44314</v>
      </c>
      <c r="E684" s="94" t="s">
        <v>9200</v>
      </c>
      <c r="I684" s="93">
        <v>6.06</v>
      </c>
      <c r="K684" s="93">
        <v>70781.039999999994</v>
      </c>
    </row>
    <row r="685" spans="3:11" x14ac:dyDescent="0.2">
      <c r="C685" s="96" t="s">
        <v>9199</v>
      </c>
      <c r="D685" s="95">
        <v>44314</v>
      </c>
      <c r="E685" s="94" t="s">
        <v>9198</v>
      </c>
      <c r="I685" s="93">
        <v>6.08</v>
      </c>
      <c r="K685" s="93">
        <v>70787.12</v>
      </c>
    </row>
    <row r="686" spans="3:11" x14ac:dyDescent="0.2">
      <c r="C686" s="96" t="s">
        <v>9197</v>
      </c>
      <c r="D686" s="95">
        <v>44314</v>
      </c>
      <c r="E686" s="94" t="s">
        <v>9196</v>
      </c>
      <c r="I686" s="93">
        <v>2.98</v>
      </c>
      <c r="K686" s="93">
        <v>70790.100000000006</v>
      </c>
    </row>
    <row r="687" spans="3:11" x14ac:dyDescent="0.2">
      <c r="C687" s="96" t="s">
        <v>9195</v>
      </c>
      <c r="D687" s="95">
        <v>44314</v>
      </c>
      <c r="E687" s="94" t="s">
        <v>9194</v>
      </c>
      <c r="I687" s="93">
        <v>6.13</v>
      </c>
      <c r="K687" s="93">
        <v>70796.23</v>
      </c>
    </row>
    <row r="688" spans="3:11" x14ac:dyDescent="0.2">
      <c r="C688" s="96" t="s">
        <v>9193</v>
      </c>
      <c r="D688" s="95">
        <v>44314</v>
      </c>
      <c r="E688" s="94" t="s">
        <v>9192</v>
      </c>
      <c r="I688" s="93">
        <v>3.85</v>
      </c>
      <c r="K688" s="93">
        <v>70800.08</v>
      </c>
    </row>
    <row r="689" spans="3:11" x14ac:dyDescent="0.2">
      <c r="C689" s="96" t="s">
        <v>9191</v>
      </c>
      <c r="D689" s="95">
        <v>44314</v>
      </c>
      <c r="E689" s="94" t="s">
        <v>9190</v>
      </c>
      <c r="I689" s="93">
        <v>2.68</v>
      </c>
      <c r="K689" s="93">
        <v>70802.759999999995</v>
      </c>
    </row>
    <row r="690" spans="3:11" x14ac:dyDescent="0.2">
      <c r="C690" s="96" t="s">
        <v>9189</v>
      </c>
      <c r="D690" s="95">
        <v>44314</v>
      </c>
      <c r="E690" s="94" t="s">
        <v>9188</v>
      </c>
      <c r="I690" s="93">
        <v>7.86</v>
      </c>
      <c r="K690" s="93">
        <v>70810.62</v>
      </c>
    </row>
    <row r="691" spans="3:11" x14ac:dyDescent="0.2">
      <c r="C691" s="96" t="s">
        <v>9187</v>
      </c>
      <c r="D691" s="95">
        <v>44314</v>
      </c>
      <c r="E691" s="94" t="s">
        <v>9186</v>
      </c>
      <c r="I691" s="93">
        <v>3.47</v>
      </c>
      <c r="K691" s="93">
        <v>70814.09</v>
      </c>
    </row>
    <row r="692" spans="3:11" x14ac:dyDescent="0.2">
      <c r="C692" s="96" t="s">
        <v>9185</v>
      </c>
      <c r="D692" s="95">
        <v>44314</v>
      </c>
      <c r="E692" s="94" t="s">
        <v>9184</v>
      </c>
      <c r="I692" s="93">
        <v>10.02</v>
      </c>
      <c r="K692" s="93">
        <v>70824.11</v>
      </c>
    </row>
    <row r="693" spans="3:11" x14ac:dyDescent="0.2">
      <c r="C693" s="96" t="s">
        <v>9183</v>
      </c>
      <c r="D693" s="95">
        <v>44314</v>
      </c>
      <c r="E693" s="94" t="s">
        <v>9182</v>
      </c>
      <c r="I693" s="93">
        <v>10.26</v>
      </c>
      <c r="K693" s="93">
        <v>70834.37</v>
      </c>
    </row>
    <row r="694" spans="3:11" x14ac:dyDescent="0.2">
      <c r="C694" s="96" t="s">
        <v>9181</v>
      </c>
      <c r="D694" s="95">
        <v>44314</v>
      </c>
      <c r="E694" s="94" t="s">
        <v>9180</v>
      </c>
      <c r="I694" s="93">
        <v>6.28</v>
      </c>
      <c r="K694" s="93">
        <v>70840.649999999994</v>
      </c>
    </row>
    <row r="695" spans="3:11" x14ac:dyDescent="0.2">
      <c r="C695" s="96" t="s">
        <v>9179</v>
      </c>
      <c r="D695" s="95">
        <v>44314</v>
      </c>
      <c r="E695" s="94" t="s">
        <v>9178</v>
      </c>
      <c r="I695" s="93">
        <v>6.45</v>
      </c>
      <c r="K695" s="93">
        <v>70847.100000000006</v>
      </c>
    </row>
    <row r="696" spans="3:11" x14ac:dyDescent="0.2">
      <c r="C696" s="96" t="s">
        <v>9177</v>
      </c>
      <c r="D696" s="95">
        <v>44314</v>
      </c>
      <c r="E696" s="94" t="s">
        <v>9176</v>
      </c>
      <c r="I696" s="93">
        <v>11.32</v>
      </c>
      <c r="K696" s="93">
        <v>70858.42</v>
      </c>
    </row>
    <row r="697" spans="3:11" x14ac:dyDescent="0.2">
      <c r="C697" s="96" t="s">
        <v>9175</v>
      </c>
      <c r="D697" s="95">
        <v>44314</v>
      </c>
      <c r="E697" s="94" t="s">
        <v>9174</v>
      </c>
      <c r="I697" s="93">
        <v>5.04</v>
      </c>
      <c r="K697" s="93">
        <v>70863.460000000006</v>
      </c>
    </row>
    <row r="698" spans="3:11" x14ac:dyDescent="0.2">
      <c r="C698" s="96" t="s">
        <v>9173</v>
      </c>
      <c r="D698" s="95">
        <v>44314</v>
      </c>
      <c r="E698" s="94" t="s">
        <v>9172</v>
      </c>
      <c r="I698" s="93">
        <v>4.26</v>
      </c>
      <c r="K698" s="93">
        <v>70867.72</v>
      </c>
    </row>
    <row r="699" spans="3:11" x14ac:dyDescent="0.2">
      <c r="C699" s="96" t="s">
        <v>9171</v>
      </c>
      <c r="D699" s="95">
        <v>44314</v>
      </c>
      <c r="E699" s="94" t="s">
        <v>9170</v>
      </c>
      <c r="I699" s="93">
        <v>4.18</v>
      </c>
      <c r="K699" s="93">
        <v>70871.899999999994</v>
      </c>
    </row>
    <row r="700" spans="3:11" x14ac:dyDescent="0.2">
      <c r="C700" s="96" t="s">
        <v>9169</v>
      </c>
      <c r="D700" s="95">
        <v>44314</v>
      </c>
      <c r="E700" s="94" t="s">
        <v>9168</v>
      </c>
      <c r="I700" s="93">
        <v>5.15</v>
      </c>
      <c r="K700" s="93">
        <v>70877.05</v>
      </c>
    </row>
    <row r="701" spans="3:11" x14ac:dyDescent="0.2">
      <c r="C701" s="96" t="s">
        <v>9167</v>
      </c>
      <c r="D701" s="95">
        <v>44314</v>
      </c>
      <c r="E701" s="94" t="s">
        <v>9166</v>
      </c>
      <c r="I701" s="93">
        <v>6.94</v>
      </c>
      <c r="K701" s="93">
        <v>70883.990000000005</v>
      </c>
    </row>
    <row r="702" spans="3:11" x14ac:dyDescent="0.2">
      <c r="C702" s="96" t="s">
        <v>9165</v>
      </c>
      <c r="D702" s="95">
        <v>44314</v>
      </c>
      <c r="E702" s="94" t="s">
        <v>9164</v>
      </c>
      <c r="I702" s="93">
        <v>4.12</v>
      </c>
      <c r="K702" s="93">
        <v>70888.11</v>
      </c>
    </row>
    <row r="703" spans="3:11" x14ac:dyDescent="0.2">
      <c r="C703" s="96" t="s">
        <v>9163</v>
      </c>
      <c r="D703" s="95">
        <v>44314</v>
      </c>
      <c r="E703" s="94" t="s">
        <v>9162</v>
      </c>
      <c r="I703" s="93">
        <v>1.68</v>
      </c>
      <c r="K703" s="93">
        <v>70889.789999999994</v>
      </c>
    </row>
    <row r="704" spans="3:11" x14ac:dyDescent="0.2">
      <c r="C704" s="96" t="s">
        <v>9161</v>
      </c>
      <c r="D704" s="95">
        <v>44314</v>
      </c>
      <c r="E704" s="94" t="s">
        <v>9160</v>
      </c>
      <c r="I704" s="93">
        <v>0.75</v>
      </c>
      <c r="K704" s="93">
        <v>70890.539999999994</v>
      </c>
    </row>
    <row r="705" spans="3:11" x14ac:dyDescent="0.2">
      <c r="C705" s="96" t="s">
        <v>9159</v>
      </c>
      <c r="D705" s="95">
        <v>44314</v>
      </c>
      <c r="E705" s="94" t="s">
        <v>9158</v>
      </c>
      <c r="I705" s="93">
        <v>1.94</v>
      </c>
      <c r="K705" s="93">
        <v>70892.479999999996</v>
      </c>
    </row>
    <row r="706" spans="3:11" x14ac:dyDescent="0.2">
      <c r="C706" s="96" t="s">
        <v>9157</v>
      </c>
      <c r="D706" s="95">
        <v>44314</v>
      </c>
      <c r="E706" s="94" t="s">
        <v>9156</v>
      </c>
      <c r="I706" s="93">
        <v>1.78</v>
      </c>
      <c r="K706" s="93">
        <v>70894.259999999995</v>
      </c>
    </row>
    <row r="707" spans="3:11" x14ac:dyDescent="0.2">
      <c r="C707" s="96" t="s">
        <v>9155</v>
      </c>
      <c r="D707" s="95">
        <v>44314</v>
      </c>
      <c r="E707" s="94" t="s">
        <v>9154</v>
      </c>
      <c r="I707" s="93">
        <v>4.5599999999999996</v>
      </c>
      <c r="K707" s="93">
        <v>70898.820000000007</v>
      </c>
    </row>
    <row r="708" spans="3:11" x14ac:dyDescent="0.2">
      <c r="C708" s="96" t="s">
        <v>9153</v>
      </c>
      <c r="D708" s="95">
        <v>44314</v>
      </c>
      <c r="E708" s="94" t="s">
        <v>9152</v>
      </c>
      <c r="I708" s="93">
        <v>1.05</v>
      </c>
      <c r="K708" s="93">
        <v>70899.87</v>
      </c>
    </row>
    <row r="709" spans="3:11" x14ac:dyDescent="0.2">
      <c r="C709" s="96" t="s">
        <v>9151</v>
      </c>
      <c r="D709" s="95">
        <v>44314</v>
      </c>
      <c r="E709" s="94" t="s">
        <v>9150</v>
      </c>
      <c r="I709" s="93">
        <v>2.04</v>
      </c>
      <c r="K709" s="93">
        <v>70901.91</v>
      </c>
    </row>
    <row r="710" spans="3:11" x14ac:dyDescent="0.2">
      <c r="C710" s="96" t="s">
        <v>9149</v>
      </c>
      <c r="D710" s="95">
        <v>44314</v>
      </c>
      <c r="E710" s="94" t="s">
        <v>9148</v>
      </c>
      <c r="I710" s="93">
        <v>9</v>
      </c>
      <c r="K710" s="93">
        <v>70910.91</v>
      </c>
    </row>
    <row r="711" spans="3:11" x14ac:dyDescent="0.2">
      <c r="C711" s="96" t="s">
        <v>9147</v>
      </c>
      <c r="D711" s="95">
        <v>44315</v>
      </c>
      <c r="E711" s="94" t="s">
        <v>9146</v>
      </c>
      <c r="I711" s="93">
        <v>103.44</v>
      </c>
      <c r="K711" s="93">
        <v>71014.350000000006</v>
      </c>
    </row>
    <row r="712" spans="3:11" x14ac:dyDescent="0.2">
      <c r="C712" s="96" t="s">
        <v>9145</v>
      </c>
      <c r="D712" s="95">
        <v>44315</v>
      </c>
      <c r="E712" s="94" t="s">
        <v>9144</v>
      </c>
      <c r="I712" s="93">
        <v>7.82</v>
      </c>
      <c r="K712" s="93">
        <v>71022.17</v>
      </c>
    </row>
    <row r="713" spans="3:11" x14ac:dyDescent="0.2">
      <c r="C713" s="96" t="s">
        <v>9143</v>
      </c>
      <c r="D713" s="95">
        <v>44315</v>
      </c>
      <c r="E713" s="94" t="s">
        <v>9142</v>
      </c>
      <c r="I713" s="93">
        <v>1</v>
      </c>
      <c r="K713" s="93">
        <v>71023.17</v>
      </c>
    </row>
    <row r="714" spans="3:11" x14ac:dyDescent="0.2">
      <c r="C714" s="96" t="s">
        <v>9141</v>
      </c>
      <c r="D714" s="95">
        <v>44315</v>
      </c>
      <c r="E714" s="94" t="s">
        <v>9140</v>
      </c>
      <c r="I714" s="93">
        <v>12.71</v>
      </c>
      <c r="K714" s="93">
        <v>71035.88</v>
      </c>
    </row>
    <row r="715" spans="3:11" x14ac:dyDescent="0.2">
      <c r="C715" s="96" t="s">
        <v>9139</v>
      </c>
      <c r="D715" s="95">
        <v>44315</v>
      </c>
      <c r="E715" s="94" t="s">
        <v>9138</v>
      </c>
      <c r="I715" s="93">
        <v>2.25</v>
      </c>
      <c r="K715" s="93">
        <v>71038.13</v>
      </c>
    </row>
    <row r="716" spans="3:11" x14ac:dyDescent="0.2">
      <c r="C716" s="96" t="s">
        <v>9137</v>
      </c>
      <c r="D716" s="95">
        <v>44315</v>
      </c>
      <c r="E716" s="94" t="s">
        <v>9136</v>
      </c>
      <c r="I716" s="93">
        <v>7.27</v>
      </c>
      <c r="K716" s="93">
        <v>71045.399999999994</v>
      </c>
    </row>
    <row r="717" spans="3:11" x14ac:dyDescent="0.2">
      <c r="C717" s="96" t="s">
        <v>9135</v>
      </c>
      <c r="D717" s="95">
        <v>44315</v>
      </c>
      <c r="E717" s="94" t="s">
        <v>9134</v>
      </c>
      <c r="I717" s="93">
        <v>1.68</v>
      </c>
      <c r="K717" s="93">
        <v>71047.08</v>
      </c>
    </row>
    <row r="718" spans="3:11" x14ac:dyDescent="0.2">
      <c r="C718" s="96" t="s">
        <v>9133</v>
      </c>
      <c r="D718" s="95">
        <v>44315</v>
      </c>
      <c r="E718" s="94" t="s">
        <v>9132</v>
      </c>
      <c r="I718" s="93">
        <v>12.41</v>
      </c>
      <c r="K718" s="93">
        <v>71059.490000000005</v>
      </c>
    </row>
    <row r="719" spans="3:11" x14ac:dyDescent="0.2">
      <c r="C719" s="96" t="s">
        <v>9131</v>
      </c>
      <c r="D719" s="95">
        <v>44315</v>
      </c>
      <c r="E719" s="94" t="s">
        <v>9130</v>
      </c>
      <c r="I719" s="93">
        <v>3.43</v>
      </c>
      <c r="K719" s="93">
        <v>71062.92</v>
      </c>
    </row>
    <row r="720" spans="3:11" x14ac:dyDescent="0.2">
      <c r="C720" s="96" t="s">
        <v>9129</v>
      </c>
      <c r="D720" s="95">
        <v>44315</v>
      </c>
      <c r="E720" s="94" t="s">
        <v>9128</v>
      </c>
      <c r="I720" s="93">
        <v>4.45</v>
      </c>
      <c r="K720" s="93">
        <v>71067.37</v>
      </c>
    </row>
    <row r="721" spans="3:11" x14ac:dyDescent="0.2">
      <c r="C721" s="96" t="s">
        <v>9127</v>
      </c>
      <c r="D721" s="95">
        <v>44315</v>
      </c>
      <c r="E721" s="94" t="s">
        <v>9126</v>
      </c>
      <c r="I721" s="93">
        <v>3.61</v>
      </c>
      <c r="K721" s="93">
        <v>71070.98</v>
      </c>
    </row>
    <row r="722" spans="3:11" x14ac:dyDescent="0.2">
      <c r="C722" s="96" t="s">
        <v>9125</v>
      </c>
      <c r="D722" s="95">
        <v>44315</v>
      </c>
      <c r="E722" s="94" t="s">
        <v>9124</v>
      </c>
      <c r="I722" s="93">
        <v>4.7699999999999996</v>
      </c>
      <c r="K722" s="93">
        <v>71075.75</v>
      </c>
    </row>
    <row r="723" spans="3:11" x14ac:dyDescent="0.2">
      <c r="C723" s="96" t="s">
        <v>9123</v>
      </c>
      <c r="D723" s="95">
        <v>44315</v>
      </c>
      <c r="E723" s="94" t="s">
        <v>9122</v>
      </c>
      <c r="I723" s="93">
        <v>50.95</v>
      </c>
      <c r="K723" s="93">
        <v>71126.7</v>
      </c>
    </row>
    <row r="724" spans="3:11" x14ac:dyDescent="0.2">
      <c r="C724" s="96" t="s">
        <v>9121</v>
      </c>
      <c r="D724" s="95">
        <v>44315</v>
      </c>
      <c r="E724" s="94" t="s">
        <v>9120</v>
      </c>
      <c r="I724" s="93">
        <v>8.57</v>
      </c>
      <c r="K724" s="93">
        <v>71135.27</v>
      </c>
    </row>
    <row r="725" spans="3:11" x14ac:dyDescent="0.2">
      <c r="C725" s="96" t="s">
        <v>9119</v>
      </c>
      <c r="D725" s="95">
        <v>44315</v>
      </c>
      <c r="E725" s="94" t="s">
        <v>9118</v>
      </c>
      <c r="I725" s="93">
        <v>1.1100000000000001</v>
      </c>
      <c r="K725" s="93">
        <v>71136.38</v>
      </c>
    </row>
    <row r="726" spans="3:11" x14ac:dyDescent="0.2">
      <c r="C726" s="96" t="s">
        <v>9117</v>
      </c>
      <c r="D726" s="95">
        <v>44315</v>
      </c>
      <c r="E726" s="94" t="s">
        <v>9116</v>
      </c>
      <c r="I726" s="93">
        <v>23.85</v>
      </c>
      <c r="K726" s="93">
        <v>71160.23</v>
      </c>
    </row>
    <row r="727" spans="3:11" x14ac:dyDescent="0.2">
      <c r="C727" s="96" t="s">
        <v>9115</v>
      </c>
      <c r="D727" s="95">
        <v>44315</v>
      </c>
      <c r="E727" s="94" t="s">
        <v>9114</v>
      </c>
      <c r="I727" s="93">
        <v>10</v>
      </c>
      <c r="K727" s="93">
        <v>71170.23</v>
      </c>
    </row>
    <row r="728" spans="3:11" x14ac:dyDescent="0.2">
      <c r="C728" s="96" t="s">
        <v>9113</v>
      </c>
      <c r="D728" s="95">
        <v>44315</v>
      </c>
      <c r="E728" s="94" t="s">
        <v>9112</v>
      </c>
      <c r="I728" s="93">
        <v>13.89</v>
      </c>
      <c r="K728" s="93">
        <v>71184.12</v>
      </c>
    </row>
    <row r="729" spans="3:11" x14ac:dyDescent="0.2">
      <c r="C729" s="96" t="s">
        <v>9111</v>
      </c>
      <c r="D729" s="95">
        <v>44315</v>
      </c>
      <c r="E729" s="94" t="s">
        <v>9110</v>
      </c>
      <c r="I729" s="93">
        <v>4.05</v>
      </c>
      <c r="K729" s="93">
        <v>71188.17</v>
      </c>
    </row>
    <row r="730" spans="3:11" x14ac:dyDescent="0.2">
      <c r="C730" s="96" t="s">
        <v>9109</v>
      </c>
      <c r="D730" s="95">
        <v>44315</v>
      </c>
      <c r="E730" s="94" t="s">
        <v>9108</v>
      </c>
      <c r="I730" s="93">
        <v>6.18</v>
      </c>
      <c r="K730" s="93">
        <v>71194.350000000006</v>
      </c>
    </row>
    <row r="731" spans="3:11" x14ac:dyDescent="0.2">
      <c r="C731" s="96" t="s">
        <v>9107</v>
      </c>
      <c r="D731" s="95">
        <v>44315</v>
      </c>
      <c r="E731" s="94" t="s">
        <v>9106</v>
      </c>
      <c r="I731" s="93">
        <v>9.0299999999999994</v>
      </c>
      <c r="K731" s="93">
        <v>71203.38</v>
      </c>
    </row>
    <row r="732" spans="3:11" x14ac:dyDescent="0.2">
      <c r="C732" s="96" t="s">
        <v>9105</v>
      </c>
      <c r="D732" s="95">
        <v>44315</v>
      </c>
      <c r="E732" s="94" t="s">
        <v>9104</v>
      </c>
      <c r="I732" s="93">
        <v>5.35</v>
      </c>
      <c r="K732" s="93">
        <v>71208.73</v>
      </c>
    </row>
    <row r="733" spans="3:11" x14ac:dyDescent="0.2">
      <c r="C733" s="96" t="s">
        <v>9103</v>
      </c>
      <c r="D733" s="95">
        <v>44315</v>
      </c>
      <c r="E733" s="94" t="s">
        <v>9102</v>
      </c>
      <c r="I733" s="93">
        <v>1.72</v>
      </c>
      <c r="K733" s="93">
        <v>71210.45</v>
      </c>
    </row>
    <row r="734" spans="3:11" x14ac:dyDescent="0.2">
      <c r="C734" s="96" t="s">
        <v>9101</v>
      </c>
      <c r="D734" s="95">
        <v>44315</v>
      </c>
      <c r="E734" s="94" t="s">
        <v>9100</v>
      </c>
      <c r="I734" s="93">
        <v>1.72</v>
      </c>
      <c r="K734" s="93">
        <v>71212.17</v>
      </c>
    </row>
    <row r="735" spans="3:11" x14ac:dyDescent="0.2">
      <c r="C735" s="96" t="s">
        <v>9099</v>
      </c>
      <c r="D735" s="95">
        <v>44315</v>
      </c>
      <c r="E735" s="94" t="s">
        <v>9098</v>
      </c>
      <c r="I735" s="93">
        <v>1.75</v>
      </c>
      <c r="K735" s="93">
        <v>71213.919999999998</v>
      </c>
    </row>
    <row r="736" spans="3:11" x14ac:dyDescent="0.2">
      <c r="C736" s="96" t="s">
        <v>9097</v>
      </c>
      <c r="D736" s="95">
        <v>44315</v>
      </c>
      <c r="E736" s="94" t="s">
        <v>9096</v>
      </c>
      <c r="I736" s="93">
        <v>2.1800000000000002</v>
      </c>
      <c r="K736" s="93">
        <v>71216.100000000006</v>
      </c>
    </row>
    <row r="737" spans="3:11" x14ac:dyDescent="0.2">
      <c r="C737" s="96" t="s">
        <v>9095</v>
      </c>
      <c r="D737" s="95">
        <v>44315</v>
      </c>
      <c r="E737" s="94" t="s">
        <v>9094</v>
      </c>
      <c r="I737" s="93">
        <v>4.43</v>
      </c>
      <c r="K737" s="93">
        <v>71220.53</v>
      </c>
    </row>
    <row r="738" spans="3:11" x14ac:dyDescent="0.2">
      <c r="C738" s="96" t="s">
        <v>9093</v>
      </c>
      <c r="D738" s="95">
        <v>44315</v>
      </c>
      <c r="E738" s="94" t="s">
        <v>9092</v>
      </c>
      <c r="I738" s="93">
        <v>1.68</v>
      </c>
      <c r="K738" s="93">
        <v>71222.210000000006</v>
      </c>
    </row>
    <row r="739" spans="3:11" x14ac:dyDescent="0.2">
      <c r="C739" s="96" t="s">
        <v>9091</v>
      </c>
      <c r="D739" s="95">
        <v>44315</v>
      </c>
      <c r="E739" s="94" t="s">
        <v>9090</v>
      </c>
      <c r="I739" s="93">
        <v>0.9</v>
      </c>
      <c r="K739" s="93">
        <v>71223.11</v>
      </c>
    </row>
    <row r="740" spans="3:11" x14ac:dyDescent="0.2">
      <c r="C740" s="96" t="s">
        <v>9089</v>
      </c>
      <c r="D740" s="95">
        <v>44315</v>
      </c>
      <c r="E740" s="94" t="s">
        <v>9088</v>
      </c>
      <c r="I740" s="93">
        <v>86.81</v>
      </c>
      <c r="K740" s="93">
        <v>71309.919999999998</v>
      </c>
    </row>
    <row r="741" spans="3:11" x14ac:dyDescent="0.2">
      <c r="C741" s="96" t="s">
        <v>1549</v>
      </c>
      <c r="D741" s="95">
        <v>44315</v>
      </c>
      <c r="E741" s="94" t="s">
        <v>9087</v>
      </c>
      <c r="J741" s="112">
        <v>313.41000000000003</v>
      </c>
      <c r="K741" s="93">
        <v>70996.509999999995</v>
      </c>
    </row>
    <row r="742" spans="3:11" x14ac:dyDescent="0.2">
      <c r="C742" s="96" t="s">
        <v>9086</v>
      </c>
      <c r="D742" s="95">
        <v>44315</v>
      </c>
      <c r="E742" s="94" t="s">
        <v>9085</v>
      </c>
      <c r="J742" s="112">
        <v>2873.17</v>
      </c>
      <c r="K742" s="93">
        <v>68123.34</v>
      </c>
    </row>
    <row r="743" spans="3:11" x14ac:dyDescent="0.2">
      <c r="C743" s="96" t="s">
        <v>6168</v>
      </c>
      <c r="D743" s="95">
        <v>44315</v>
      </c>
      <c r="E743" s="94" t="s">
        <v>9084</v>
      </c>
      <c r="J743" s="112">
        <v>1607.47</v>
      </c>
      <c r="K743" s="93">
        <v>66515.87</v>
      </c>
    </row>
    <row r="744" spans="3:11" x14ac:dyDescent="0.2">
      <c r="C744" s="96" t="s">
        <v>9083</v>
      </c>
      <c r="D744" s="95">
        <v>44316</v>
      </c>
      <c r="E744" s="94" t="s">
        <v>9082</v>
      </c>
      <c r="J744" s="112">
        <v>117.74</v>
      </c>
      <c r="K744" s="93">
        <v>66398.13</v>
      </c>
    </row>
    <row r="745" spans="3:11" x14ac:dyDescent="0.2">
      <c r="C745" s="96" t="s">
        <v>9081</v>
      </c>
      <c r="D745" s="95">
        <v>44316</v>
      </c>
      <c r="E745" s="94" t="s">
        <v>9080</v>
      </c>
      <c r="I745" s="93">
        <v>4.4800000000000004</v>
      </c>
      <c r="K745" s="93">
        <v>66402.61</v>
      </c>
    </row>
    <row r="746" spans="3:11" x14ac:dyDescent="0.2">
      <c r="C746" s="96" t="s">
        <v>9079</v>
      </c>
      <c r="D746" s="95">
        <v>44316</v>
      </c>
      <c r="E746" s="94" t="s">
        <v>9078</v>
      </c>
      <c r="I746" s="93">
        <v>4.9800000000000004</v>
      </c>
      <c r="K746" s="93">
        <v>66407.59</v>
      </c>
    </row>
    <row r="747" spans="3:11" x14ac:dyDescent="0.2">
      <c r="C747" s="96" t="s">
        <v>9077</v>
      </c>
      <c r="D747" s="95">
        <v>44316</v>
      </c>
      <c r="E747" s="94" t="s">
        <v>9076</v>
      </c>
      <c r="I747" s="93">
        <v>17.45</v>
      </c>
      <c r="K747" s="93">
        <v>66425.039999999994</v>
      </c>
    </row>
    <row r="748" spans="3:11" x14ac:dyDescent="0.2">
      <c r="C748" s="96" t="s">
        <v>9075</v>
      </c>
      <c r="D748" s="95">
        <v>44316</v>
      </c>
      <c r="E748" s="94" t="s">
        <v>9074</v>
      </c>
      <c r="I748" s="93">
        <v>27.33</v>
      </c>
      <c r="K748" s="93">
        <v>66452.37</v>
      </c>
    </row>
    <row r="749" spans="3:11" x14ac:dyDescent="0.2">
      <c r="C749" s="96" t="s">
        <v>9073</v>
      </c>
      <c r="D749" s="95">
        <v>44316</v>
      </c>
      <c r="E749" s="94" t="s">
        <v>9072</v>
      </c>
      <c r="I749" s="93">
        <v>2.06</v>
      </c>
      <c r="K749" s="93">
        <v>66454.429999999993</v>
      </c>
    </row>
    <row r="750" spans="3:11" x14ac:dyDescent="0.2">
      <c r="C750" s="96" t="s">
        <v>9071</v>
      </c>
      <c r="D750" s="95">
        <v>44316</v>
      </c>
      <c r="E750" s="94" t="s">
        <v>9070</v>
      </c>
      <c r="I750" s="93">
        <v>3.74</v>
      </c>
      <c r="K750" s="93">
        <v>66458.17</v>
      </c>
    </row>
    <row r="751" spans="3:11" x14ac:dyDescent="0.2">
      <c r="C751" s="96" t="s">
        <v>9069</v>
      </c>
      <c r="D751" s="95">
        <v>44316</v>
      </c>
      <c r="E751" s="94" t="s">
        <v>9068</v>
      </c>
      <c r="I751" s="93">
        <v>1.72</v>
      </c>
      <c r="K751" s="93">
        <v>66459.89</v>
      </c>
    </row>
    <row r="752" spans="3:11" x14ac:dyDescent="0.2">
      <c r="C752" s="96" t="s">
        <v>9067</v>
      </c>
      <c r="D752" s="95">
        <v>44316</v>
      </c>
      <c r="E752" s="94" t="s">
        <v>9066</v>
      </c>
      <c r="I752" s="93">
        <v>2.1800000000000002</v>
      </c>
      <c r="K752" s="93">
        <v>66462.070000000007</v>
      </c>
    </row>
    <row r="753" spans="3:11" x14ac:dyDescent="0.2">
      <c r="C753" s="96" t="s">
        <v>9065</v>
      </c>
      <c r="D753" s="95">
        <v>44316</v>
      </c>
      <c r="E753" s="94" t="s">
        <v>9064</v>
      </c>
      <c r="I753" s="93">
        <v>6.24</v>
      </c>
      <c r="K753" s="93">
        <v>66468.31</v>
      </c>
    </row>
    <row r="754" spans="3:11" x14ac:dyDescent="0.2">
      <c r="C754" s="96" t="s">
        <v>9063</v>
      </c>
      <c r="D754" s="95">
        <v>44316</v>
      </c>
      <c r="E754" s="94" t="s">
        <v>9062</v>
      </c>
      <c r="I754" s="93">
        <v>7.82</v>
      </c>
      <c r="K754" s="93">
        <v>66476.13</v>
      </c>
    </row>
    <row r="755" spans="3:11" x14ac:dyDescent="0.2">
      <c r="C755" s="96" t="s">
        <v>9061</v>
      </c>
      <c r="D755" s="95">
        <v>44316</v>
      </c>
      <c r="E755" s="94" t="s">
        <v>9060</v>
      </c>
      <c r="I755" s="93">
        <v>1.68</v>
      </c>
      <c r="K755" s="93">
        <v>66477.81</v>
      </c>
    </row>
    <row r="756" spans="3:11" x14ac:dyDescent="0.2">
      <c r="C756" s="96" t="s">
        <v>9059</v>
      </c>
      <c r="D756" s="95">
        <v>44316</v>
      </c>
      <c r="E756" s="94" t="s">
        <v>9058</v>
      </c>
      <c r="I756" s="93">
        <v>3.43</v>
      </c>
      <c r="K756" s="93">
        <v>66481.240000000005</v>
      </c>
    </row>
    <row r="757" spans="3:11" x14ac:dyDescent="0.2">
      <c r="C757" s="96" t="s">
        <v>9057</v>
      </c>
      <c r="D757" s="95">
        <v>44316</v>
      </c>
      <c r="E757" s="94" t="s">
        <v>9056</v>
      </c>
      <c r="I757" s="93">
        <v>8.2200000000000006</v>
      </c>
      <c r="K757" s="93">
        <v>66489.460000000006</v>
      </c>
    </row>
    <row r="758" spans="3:11" x14ac:dyDescent="0.2">
      <c r="C758" s="96" t="s">
        <v>9055</v>
      </c>
      <c r="D758" s="95">
        <v>44316</v>
      </c>
      <c r="E758" s="94" t="s">
        <v>9054</v>
      </c>
      <c r="I758" s="93">
        <v>2.4500000000000002</v>
      </c>
      <c r="K758" s="93">
        <v>66491.91</v>
      </c>
    </row>
    <row r="759" spans="3:11" x14ac:dyDescent="0.2">
      <c r="C759" s="96" t="s">
        <v>9053</v>
      </c>
      <c r="D759" s="95">
        <v>44316</v>
      </c>
      <c r="E759" s="94" t="s">
        <v>9052</v>
      </c>
      <c r="I759" s="93">
        <v>10.45</v>
      </c>
      <c r="K759" s="93">
        <v>66502.36</v>
      </c>
    </row>
    <row r="760" spans="3:11" x14ac:dyDescent="0.2">
      <c r="C760" s="96" t="s">
        <v>9051</v>
      </c>
      <c r="D760" s="95">
        <v>44316</v>
      </c>
      <c r="E760" s="94" t="s">
        <v>9050</v>
      </c>
      <c r="I760" s="93">
        <v>1.83</v>
      </c>
      <c r="K760" s="93">
        <v>66504.19</v>
      </c>
    </row>
    <row r="761" spans="3:11" x14ac:dyDescent="0.2">
      <c r="C761" s="96" t="s">
        <v>9049</v>
      </c>
      <c r="D761" s="95">
        <v>44316</v>
      </c>
      <c r="E761" s="94" t="s">
        <v>9048</v>
      </c>
      <c r="I761" s="93">
        <v>1.19</v>
      </c>
      <c r="K761" s="93">
        <v>66505.38</v>
      </c>
    </row>
    <row r="762" spans="3:11" x14ac:dyDescent="0.2">
      <c r="C762" s="96" t="s">
        <v>9047</v>
      </c>
      <c r="D762" s="95">
        <v>44316</v>
      </c>
      <c r="E762" s="94" t="s">
        <v>9046</v>
      </c>
      <c r="I762" s="93">
        <v>2.5299999999999998</v>
      </c>
      <c r="K762" s="93">
        <v>66507.91</v>
      </c>
    </row>
    <row r="763" spans="3:11" x14ac:dyDescent="0.2">
      <c r="C763" s="96" t="s">
        <v>9045</v>
      </c>
      <c r="D763" s="95">
        <v>44316</v>
      </c>
      <c r="E763" s="94" t="s">
        <v>9044</v>
      </c>
      <c r="I763" s="93">
        <v>2.69</v>
      </c>
      <c r="K763" s="93">
        <v>66510.600000000006</v>
      </c>
    </row>
    <row r="764" spans="3:11" x14ac:dyDescent="0.2">
      <c r="C764" s="96" t="s">
        <v>9043</v>
      </c>
      <c r="D764" s="95">
        <v>44316</v>
      </c>
      <c r="E764" s="94" t="s">
        <v>9042</v>
      </c>
      <c r="I764" s="93">
        <v>18.93</v>
      </c>
      <c r="K764" s="93">
        <v>66529.53</v>
      </c>
    </row>
    <row r="765" spans="3:11" x14ac:dyDescent="0.2">
      <c r="C765" s="96" t="s">
        <v>9041</v>
      </c>
      <c r="D765" s="95">
        <v>44316</v>
      </c>
      <c r="E765" s="94" t="s">
        <v>9040</v>
      </c>
      <c r="I765" s="93">
        <v>5.57</v>
      </c>
      <c r="K765" s="93">
        <v>66535.100000000006</v>
      </c>
    </row>
    <row r="766" spans="3:11" x14ac:dyDescent="0.2">
      <c r="C766" s="96" t="s">
        <v>9039</v>
      </c>
      <c r="D766" s="95">
        <v>44316</v>
      </c>
      <c r="E766" s="94" t="s">
        <v>9038</v>
      </c>
      <c r="I766" s="93">
        <v>2.9</v>
      </c>
      <c r="K766" s="93">
        <v>66538</v>
      </c>
    </row>
    <row r="767" spans="3:11" x14ac:dyDescent="0.2">
      <c r="C767" s="96" t="s">
        <v>9037</v>
      </c>
      <c r="D767" s="95">
        <v>44316</v>
      </c>
      <c r="E767" s="94" t="s">
        <v>9036</v>
      </c>
      <c r="I767" s="93">
        <v>2.08</v>
      </c>
      <c r="K767" s="93">
        <v>66540.08</v>
      </c>
    </row>
    <row r="768" spans="3:11" x14ac:dyDescent="0.2">
      <c r="C768" s="96" t="s">
        <v>9035</v>
      </c>
      <c r="D768" s="95">
        <v>44316</v>
      </c>
      <c r="E768" s="94" t="s">
        <v>9034</v>
      </c>
      <c r="I768" s="93">
        <v>2.2999999999999998</v>
      </c>
      <c r="K768" s="93">
        <v>66542.38</v>
      </c>
    </row>
    <row r="769" spans="3:11" x14ac:dyDescent="0.2">
      <c r="C769" s="96" t="s">
        <v>9033</v>
      </c>
      <c r="D769" s="95">
        <v>44316</v>
      </c>
      <c r="E769" s="94" t="s">
        <v>9032</v>
      </c>
      <c r="I769" s="93">
        <v>3.75</v>
      </c>
      <c r="K769" s="93">
        <v>66546.13</v>
      </c>
    </row>
    <row r="770" spans="3:11" x14ac:dyDescent="0.2">
      <c r="C770" s="96" t="s">
        <v>9031</v>
      </c>
      <c r="D770" s="95">
        <v>44316</v>
      </c>
      <c r="E770" s="94" t="s">
        <v>9030</v>
      </c>
      <c r="I770" s="93">
        <v>4.5</v>
      </c>
      <c r="K770" s="93">
        <v>66550.63</v>
      </c>
    </row>
    <row r="771" spans="3:11" x14ac:dyDescent="0.2">
      <c r="C771" s="96" t="s">
        <v>9029</v>
      </c>
      <c r="D771" s="95">
        <v>44316</v>
      </c>
      <c r="E771" s="94" t="s">
        <v>9028</v>
      </c>
      <c r="I771" s="93">
        <v>12.62</v>
      </c>
      <c r="K771" s="93">
        <v>66563.25</v>
      </c>
    </row>
    <row r="772" spans="3:11" x14ac:dyDescent="0.2">
      <c r="C772" s="96" t="s">
        <v>9027</v>
      </c>
      <c r="D772" s="95">
        <v>44316</v>
      </c>
      <c r="E772" s="94" t="s">
        <v>9026</v>
      </c>
      <c r="I772" s="93">
        <v>1.68</v>
      </c>
      <c r="K772" s="93">
        <v>66564.929999999993</v>
      </c>
    </row>
    <row r="773" spans="3:11" x14ac:dyDescent="0.2">
      <c r="C773" s="96" t="s">
        <v>9025</v>
      </c>
      <c r="D773" s="95">
        <v>44316</v>
      </c>
      <c r="E773" s="94" t="s">
        <v>9024</v>
      </c>
      <c r="I773" s="93">
        <v>6.08</v>
      </c>
      <c r="K773" s="93">
        <v>66571.009999999995</v>
      </c>
    </row>
    <row r="774" spans="3:11" x14ac:dyDescent="0.2">
      <c r="C774" s="96" t="s">
        <v>9023</v>
      </c>
      <c r="D774" s="95">
        <v>44316</v>
      </c>
      <c r="E774" s="94" t="s">
        <v>9022</v>
      </c>
      <c r="I774" s="93">
        <v>9.5</v>
      </c>
      <c r="K774" s="93">
        <v>66580.509999999995</v>
      </c>
    </row>
    <row r="775" spans="3:11" x14ac:dyDescent="0.2">
      <c r="C775" s="96" t="s">
        <v>9021</v>
      </c>
      <c r="D775" s="95">
        <v>44316</v>
      </c>
      <c r="E775" s="94" t="s">
        <v>9020</v>
      </c>
      <c r="I775" s="93">
        <v>2.86</v>
      </c>
      <c r="K775" s="93">
        <v>66583.37</v>
      </c>
    </row>
    <row r="776" spans="3:11" x14ac:dyDescent="0.2">
      <c r="C776" s="96" t="s">
        <v>9019</v>
      </c>
      <c r="D776" s="95">
        <v>44316</v>
      </c>
      <c r="E776" s="94" t="s">
        <v>9018</v>
      </c>
      <c r="I776" s="93">
        <v>9.0399999999999991</v>
      </c>
      <c r="K776" s="93">
        <v>66592.41</v>
      </c>
    </row>
    <row r="777" spans="3:11" x14ac:dyDescent="0.2">
      <c r="C777" s="96" t="s">
        <v>20149</v>
      </c>
      <c r="D777" s="95">
        <v>44316</v>
      </c>
      <c r="E777" s="94" t="s">
        <v>20148</v>
      </c>
      <c r="J777" s="112">
        <v>111.08</v>
      </c>
      <c r="K777" s="93">
        <v>66481.33</v>
      </c>
    </row>
    <row r="778" spans="3:11" x14ac:dyDescent="0.2">
      <c r="C778" s="92" t="s">
        <v>12</v>
      </c>
      <c r="D778" s="91">
        <v>64014.33</v>
      </c>
      <c r="E778" s="92" t="s">
        <v>11</v>
      </c>
      <c r="F778" s="91">
        <v>23004.880000000001</v>
      </c>
      <c r="G778" s="92" t="s">
        <v>10</v>
      </c>
      <c r="H778" s="91">
        <v>20537.88</v>
      </c>
      <c r="J778" s="92" t="s">
        <v>9</v>
      </c>
      <c r="K778" s="91">
        <v>66481.33</v>
      </c>
    </row>
    <row r="781" spans="3:11" x14ac:dyDescent="0.2">
      <c r="E781" s="14" t="s">
        <v>8</v>
      </c>
      <c r="K781" s="13" t="s">
        <v>7</v>
      </c>
    </row>
  </sheetData>
  <pageMargins left="0.75" right="0.75" top="1" bottom="1" header="0" footer="0"/>
  <pageSetup orientation="portrait" errors="NA" horizontalDpi="120" verticalDpi="72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05F40-1636-4B5A-AFE3-DC79DC6BB013}">
  <sheetPr>
    <pageSetUpPr fitToPage="1"/>
  </sheetPr>
  <dimension ref="A3:G274"/>
  <sheetViews>
    <sheetView topLeftCell="A169" workbookViewId="0">
      <selection activeCell="B175" sqref="B175"/>
    </sheetView>
  </sheetViews>
  <sheetFormatPr baseColWidth="10" defaultRowHeight="15" x14ac:dyDescent="0.25"/>
  <cols>
    <col min="2" max="2" width="45.42578125" customWidth="1"/>
    <col min="3" max="3" width="7.7109375" customWidth="1"/>
    <col min="4" max="4" width="12" customWidth="1"/>
    <col min="5" max="5" width="15.7109375" bestFit="1" customWidth="1"/>
    <col min="6" max="6" width="10.28515625" bestFit="1" customWidth="1"/>
    <col min="7" max="7" width="10.7109375" customWidth="1"/>
    <col min="258" max="258" width="45.42578125" customWidth="1"/>
    <col min="259" max="259" width="7.7109375" customWidth="1"/>
    <col min="260" max="260" width="12" customWidth="1"/>
    <col min="261" max="261" width="15.7109375" bestFit="1" customWidth="1"/>
    <col min="262" max="262" width="10.28515625" bestFit="1" customWidth="1"/>
    <col min="263" max="263" width="10.7109375" customWidth="1"/>
    <col min="514" max="514" width="45.42578125" customWidth="1"/>
    <col min="515" max="515" width="7.7109375" customWidth="1"/>
    <col min="516" max="516" width="12" customWidth="1"/>
    <col min="517" max="517" width="15.7109375" bestFit="1" customWidth="1"/>
    <col min="518" max="518" width="10.28515625" bestFit="1" customWidth="1"/>
    <col min="519" max="519" width="10.7109375" customWidth="1"/>
    <col min="770" max="770" width="45.42578125" customWidth="1"/>
    <col min="771" max="771" width="7.7109375" customWidth="1"/>
    <col min="772" max="772" width="12" customWidth="1"/>
    <col min="773" max="773" width="15.7109375" bestFit="1" customWidth="1"/>
    <col min="774" max="774" width="10.28515625" bestFit="1" customWidth="1"/>
    <col min="775" max="775" width="10.7109375" customWidth="1"/>
    <col min="1026" max="1026" width="45.42578125" customWidth="1"/>
    <col min="1027" max="1027" width="7.7109375" customWidth="1"/>
    <col min="1028" max="1028" width="12" customWidth="1"/>
    <col min="1029" max="1029" width="15.7109375" bestFit="1" customWidth="1"/>
    <col min="1030" max="1030" width="10.28515625" bestFit="1" customWidth="1"/>
    <col min="1031" max="1031" width="10.7109375" customWidth="1"/>
    <col min="1282" max="1282" width="45.42578125" customWidth="1"/>
    <col min="1283" max="1283" width="7.7109375" customWidth="1"/>
    <col min="1284" max="1284" width="12" customWidth="1"/>
    <col min="1285" max="1285" width="15.7109375" bestFit="1" customWidth="1"/>
    <col min="1286" max="1286" width="10.28515625" bestFit="1" customWidth="1"/>
    <col min="1287" max="1287" width="10.7109375" customWidth="1"/>
    <col min="1538" max="1538" width="45.42578125" customWidth="1"/>
    <col min="1539" max="1539" width="7.7109375" customWidth="1"/>
    <col min="1540" max="1540" width="12" customWidth="1"/>
    <col min="1541" max="1541" width="15.7109375" bestFit="1" customWidth="1"/>
    <col min="1542" max="1542" width="10.28515625" bestFit="1" customWidth="1"/>
    <col min="1543" max="1543" width="10.7109375" customWidth="1"/>
    <col min="1794" max="1794" width="45.42578125" customWidth="1"/>
    <col min="1795" max="1795" width="7.7109375" customWidth="1"/>
    <col min="1796" max="1796" width="12" customWidth="1"/>
    <col min="1797" max="1797" width="15.7109375" bestFit="1" customWidth="1"/>
    <col min="1798" max="1798" width="10.28515625" bestFit="1" customWidth="1"/>
    <col min="1799" max="1799" width="10.7109375" customWidth="1"/>
    <col min="2050" max="2050" width="45.42578125" customWidth="1"/>
    <col min="2051" max="2051" width="7.7109375" customWidth="1"/>
    <col min="2052" max="2052" width="12" customWidth="1"/>
    <col min="2053" max="2053" width="15.7109375" bestFit="1" customWidth="1"/>
    <col min="2054" max="2054" width="10.28515625" bestFit="1" customWidth="1"/>
    <col min="2055" max="2055" width="10.7109375" customWidth="1"/>
    <col min="2306" max="2306" width="45.42578125" customWidth="1"/>
    <col min="2307" max="2307" width="7.7109375" customWidth="1"/>
    <col min="2308" max="2308" width="12" customWidth="1"/>
    <col min="2309" max="2309" width="15.7109375" bestFit="1" customWidth="1"/>
    <col min="2310" max="2310" width="10.28515625" bestFit="1" customWidth="1"/>
    <col min="2311" max="2311" width="10.7109375" customWidth="1"/>
    <col min="2562" max="2562" width="45.42578125" customWidth="1"/>
    <col min="2563" max="2563" width="7.7109375" customWidth="1"/>
    <col min="2564" max="2564" width="12" customWidth="1"/>
    <col min="2565" max="2565" width="15.7109375" bestFit="1" customWidth="1"/>
    <col min="2566" max="2566" width="10.28515625" bestFit="1" customWidth="1"/>
    <col min="2567" max="2567" width="10.7109375" customWidth="1"/>
    <col min="2818" max="2818" width="45.42578125" customWidth="1"/>
    <col min="2819" max="2819" width="7.7109375" customWidth="1"/>
    <col min="2820" max="2820" width="12" customWidth="1"/>
    <col min="2821" max="2821" width="15.7109375" bestFit="1" customWidth="1"/>
    <col min="2822" max="2822" width="10.28515625" bestFit="1" customWidth="1"/>
    <col min="2823" max="2823" width="10.7109375" customWidth="1"/>
    <col min="3074" max="3074" width="45.42578125" customWidth="1"/>
    <col min="3075" max="3075" width="7.7109375" customWidth="1"/>
    <col min="3076" max="3076" width="12" customWidth="1"/>
    <col min="3077" max="3077" width="15.7109375" bestFit="1" customWidth="1"/>
    <col min="3078" max="3078" width="10.28515625" bestFit="1" customWidth="1"/>
    <col min="3079" max="3079" width="10.7109375" customWidth="1"/>
    <col min="3330" max="3330" width="45.42578125" customWidth="1"/>
    <col min="3331" max="3331" width="7.7109375" customWidth="1"/>
    <col min="3332" max="3332" width="12" customWidth="1"/>
    <col min="3333" max="3333" width="15.7109375" bestFit="1" customWidth="1"/>
    <col min="3334" max="3334" width="10.28515625" bestFit="1" customWidth="1"/>
    <col min="3335" max="3335" width="10.7109375" customWidth="1"/>
    <col min="3586" max="3586" width="45.42578125" customWidth="1"/>
    <col min="3587" max="3587" width="7.7109375" customWidth="1"/>
    <col min="3588" max="3588" width="12" customWidth="1"/>
    <col min="3589" max="3589" width="15.7109375" bestFit="1" customWidth="1"/>
    <col min="3590" max="3590" width="10.28515625" bestFit="1" customWidth="1"/>
    <col min="3591" max="3591" width="10.7109375" customWidth="1"/>
    <col min="3842" max="3842" width="45.42578125" customWidth="1"/>
    <col min="3843" max="3843" width="7.7109375" customWidth="1"/>
    <col min="3844" max="3844" width="12" customWidth="1"/>
    <col min="3845" max="3845" width="15.7109375" bestFit="1" customWidth="1"/>
    <col min="3846" max="3846" width="10.28515625" bestFit="1" customWidth="1"/>
    <col min="3847" max="3847" width="10.7109375" customWidth="1"/>
    <col min="4098" max="4098" width="45.42578125" customWidth="1"/>
    <col min="4099" max="4099" width="7.7109375" customWidth="1"/>
    <col min="4100" max="4100" width="12" customWidth="1"/>
    <col min="4101" max="4101" width="15.7109375" bestFit="1" customWidth="1"/>
    <col min="4102" max="4102" width="10.28515625" bestFit="1" customWidth="1"/>
    <col min="4103" max="4103" width="10.7109375" customWidth="1"/>
    <col min="4354" max="4354" width="45.42578125" customWidth="1"/>
    <col min="4355" max="4355" width="7.7109375" customWidth="1"/>
    <col min="4356" max="4356" width="12" customWidth="1"/>
    <col min="4357" max="4357" width="15.7109375" bestFit="1" customWidth="1"/>
    <col min="4358" max="4358" width="10.28515625" bestFit="1" customWidth="1"/>
    <col min="4359" max="4359" width="10.7109375" customWidth="1"/>
    <col min="4610" max="4610" width="45.42578125" customWidth="1"/>
    <col min="4611" max="4611" width="7.7109375" customWidth="1"/>
    <col min="4612" max="4612" width="12" customWidth="1"/>
    <col min="4613" max="4613" width="15.7109375" bestFit="1" customWidth="1"/>
    <col min="4614" max="4614" width="10.28515625" bestFit="1" customWidth="1"/>
    <col min="4615" max="4615" width="10.7109375" customWidth="1"/>
    <col min="4866" max="4866" width="45.42578125" customWidth="1"/>
    <col min="4867" max="4867" width="7.7109375" customWidth="1"/>
    <col min="4868" max="4868" width="12" customWidth="1"/>
    <col min="4869" max="4869" width="15.7109375" bestFit="1" customWidth="1"/>
    <col min="4870" max="4870" width="10.28515625" bestFit="1" customWidth="1"/>
    <col min="4871" max="4871" width="10.7109375" customWidth="1"/>
    <col min="5122" max="5122" width="45.42578125" customWidth="1"/>
    <col min="5123" max="5123" width="7.7109375" customWidth="1"/>
    <col min="5124" max="5124" width="12" customWidth="1"/>
    <col min="5125" max="5125" width="15.7109375" bestFit="1" customWidth="1"/>
    <col min="5126" max="5126" width="10.28515625" bestFit="1" customWidth="1"/>
    <col min="5127" max="5127" width="10.7109375" customWidth="1"/>
    <col min="5378" max="5378" width="45.42578125" customWidth="1"/>
    <col min="5379" max="5379" width="7.7109375" customWidth="1"/>
    <col min="5380" max="5380" width="12" customWidth="1"/>
    <col min="5381" max="5381" width="15.7109375" bestFit="1" customWidth="1"/>
    <col min="5382" max="5382" width="10.28515625" bestFit="1" customWidth="1"/>
    <col min="5383" max="5383" width="10.7109375" customWidth="1"/>
    <col min="5634" max="5634" width="45.42578125" customWidth="1"/>
    <col min="5635" max="5635" width="7.7109375" customWidth="1"/>
    <col min="5636" max="5636" width="12" customWidth="1"/>
    <col min="5637" max="5637" width="15.7109375" bestFit="1" customWidth="1"/>
    <col min="5638" max="5638" width="10.28515625" bestFit="1" customWidth="1"/>
    <col min="5639" max="5639" width="10.7109375" customWidth="1"/>
    <col min="5890" max="5890" width="45.42578125" customWidth="1"/>
    <col min="5891" max="5891" width="7.7109375" customWidth="1"/>
    <col min="5892" max="5892" width="12" customWidth="1"/>
    <col min="5893" max="5893" width="15.7109375" bestFit="1" customWidth="1"/>
    <col min="5894" max="5894" width="10.28515625" bestFit="1" customWidth="1"/>
    <col min="5895" max="5895" width="10.7109375" customWidth="1"/>
    <col min="6146" max="6146" width="45.42578125" customWidth="1"/>
    <col min="6147" max="6147" width="7.7109375" customWidth="1"/>
    <col min="6148" max="6148" width="12" customWidth="1"/>
    <col min="6149" max="6149" width="15.7109375" bestFit="1" customWidth="1"/>
    <col min="6150" max="6150" width="10.28515625" bestFit="1" customWidth="1"/>
    <col min="6151" max="6151" width="10.7109375" customWidth="1"/>
    <col min="6402" max="6402" width="45.42578125" customWidth="1"/>
    <col min="6403" max="6403" width="7.7109375" customWidth="1"/>
    <col min="6404" max="6404" width="12" customWidth="1"/>
    <col min="6405" max="6405" width="15.7109375" bestFit="1" customWidth="1"/>
    <col min="6406" max="6406" width="10.28515625" bestFit="1" customWidth="1"/>
    <col min="6407" max="6407" width="10.7109375" customWidth="1"/>
    <col min="6658" max="6658" width="45.42578125" customWidth="1"/>
    <col min="6659" max="6659" width="7.7109375" customWidth="1"/>
    <col min="6660" max="6660" width="12" customWidth="1"/>
    <col min="6661" max="6661" width="15.7109375" bestFit="1" customWidth="1"/>
    <col min="6662" max="6662" width="10.28515625" bestFit="1" customWidth="1"/>
    <col min="6663" max="6663" width="10.7109375" customWidth="1"/>
    <col min="6914" max="6914" width="45.42578125" customWidth="1"/>
    <col min="6915" max="6915" width="7.7109375" customWidth="1"/>
    <col min="6916" max="6916" width="12" customWidth="1"/>
    <col min="6917" max="6917" width="15.7109375" bestFit="1" customWidth="1"/>
    <col min="6918" max="6918" width="10.28515625" bestFit="1" customWidth="1"/>
    <col min="6919" max="6919" width="10.7109375" customWidth="1"/>
    <col min="7170" max="7170" width="45.42578125" customWidth="1"/>
    <col min="7171" max="7171" width="7.7109375" customWidth="1"/>
    <col min="7172" max="7172" width="12" customWidth="1"/>
    <col min="7173" max="7173" width="15.7109375" bestFit="1" customWidth="1"/>
    <col min="7174" max="7174" width="10.28515625" bestFit="1" customWidth="1"/>
    <col min="7175" max="7175" width="10.7109375" customWidth="1"/>
    <col min="7426" max="7426" width="45.42578125" customWidth="1"/>
    <col min="7427" max="7427" width="7.7109375" customWidth="1"/>
    <col min="7428" max="7428" width="12" customWidth="1"/>
    <col min="7429" max="7429" width="15.7109375" bestFit="1" customWidth="1"/>
    <col min="7430" max="7430" width="10.28515625" bestFit="1" customWidth="1"/>
    <col min="7431" max="7431" width="10.7109375" customWidth="1"/>
    <col min="7682" max="7682" width="45.42578125" customWidth="1"/>
    <col min="7683" max="7683" width="7.7109375" customWidth="1"/>
    <col min="7684" max="7684" width="12" customWidth="1"/>
    <col min="7685" max="7685" width="15.7109375" bestFit="1" customWidth="1"/>
    <col min="7686" max="7686" width="10.28515625" bestFit="1" customWidth="1"/>
    <col min="7687" max="7687" width="10.7109375" customWidth="1"/>
    <col min="7938" max="7938" width="45.42578125" customWidth="1"/>
    <col min="7939" max="7939" width="7.7109375" customWidth="1"/>
    <col min="7940" max="7940" width="12" customWidth="1"/>
    <col min="7941" max="7941" width="15.7109375" bestFit="1" customWidth="1"/>
    <col min="7942" max="7942" width="10.28515625" bestFit="1" customWidth="1"/>
    <col min="7943" max="7943" width="10.7109375" customWidth="1"/>
    <col min="8194" max="8194" width="45.42578125" customWidth="1"/>
    <col min="8195" max="8195" width="7.7109375" customWidth="1"/>
    <col min="8196" max="8196" width="12" customWidth="1"/>
    <col min="8197" max="8197" width="15.7109375" bestFit="1" customWidth="1"/>
    <col min="8198" max="8198" width="10.28515625" bestFit="1" customWidth="1"/>
    <col min="8199" max="8199" width="10.7109375" customWidth="1"/>
    <col min="8450" max="8450" width="45.42578125" customWidth="1"/>
    <col min="8451" max="8451" width="7.7109375" customWidth="1"/>
    <col min="8452" max="8452" width="12" customWidth="1"/>
    <col min="8453" max="8453" width="15.7109375" bestFit="1" customWidth="1"/>
    <col min="8454" max="8454" width="10.28515625" bestFit="1" customWidth="1"/>
    <col min="8455" max="8455" width="10.7109375" customWidth="1"/>
    <col min="8706" max="8706" width="45.42578125" customWidth="1"/>
    <col min="8707" max="8707" width="7.7109375" customWidth="1"/>
    <col min="8708" max="8708" width="12" customWidth="1"/>
    <col min="8709" max="8709" width="15.7109375" bestFit="1" customWidth="1"/>
    <col min="8710" max="8710" width="10.28515625" bestFit="1" customWidth="1"/>
    <col min="8711" max="8711" width="10.7109375" customWidth="1"/>
    <col min="8962" max="8962" width="45.42578125" customWidth="1"/>
    <col min="8963" max="8963" width="7.7109375" customWidth="1"/>
    <col min="8964" max="8964" width="12" customWidth="1"/>
    <col min="8965" max="8965" width="15.7109375" bestFit="1" customWidth="1"/>
    <col min="8966" max="8966" width="10.28515625" bestFit="1" customWidth="1"/>
    <col min="8967" max="8967" width="10.7109375" customWidth="1"/>
    <col min="9218" max="9218" width="45.42578125" customWidth="1"/>
    <col min="9219" max="9219" width="7.7109375" customWidth="1"/>
    <col min="9220" max="9220" width="12" customWidth="1"/>
    <col min="9221" max="9221" width="15.7109375" bestFit="1" customWidth="1"/>
    <col min="9222" max="9222" width="10.28515625" bestFit="1" customWidth="1"/>
    <col min="9223" max="9223" width="10.7109375" customWidth="1"/>
    <col min="9474" max="9474" width="45.42578125" customWidth="1"/>
    <col min="9475" max="9475" width="7.7109375" customWidth="1"/>
    <col min="9476" max="9476" width="12" customWidth="1"/>
    <col min="9477" max="9477" width="15.7109375" bestFit="1" customWidth="1"/>
    <col min="9478" max="9478" width="10.28515625" bestFit="1" customWidth="1"/>
    <col min="9479" max="9479" width="10.7109375" customWidth="1"/>
    <col min="9730" max="9730" width="45.42578125" customWidth="1"/>
    <col min="9731" max="9731" width="7.7109375" customWidth="1"/>
    <col min="9732" max="9732" width="12" customWidth="1"/>
    <col min="9733" max="9733" width="15.7109375" bestFit="1" customWidth="1"/>
    <col min="9734" max="9734" width="10.28515625" bestFit="1" customWidth="1"/>
    <col min="9735" max="9735" width="10.7109375" customWidth="1"/>
    <col min="9986" max="9986" width="45.42578125" customWidth="1"/>
    <col min="9987" max="9987" width="7.7109375" customWidth="1"/>
    <col min="9988" max="9988" width="12" customWidth="1"/>
    <col min="9989" max="9989" width="15.7109375" bestFit="1" customWidth="1"/>
    <col min="9990" max="9990" width="10.28515625" bestFit="1" customWidth="1"/>
    <col min="9991" max="9991" width="10.7109375" customWidth="1"/>
    <col min="10242" max="10242" width="45.42578125" customWidth="1"/>
    <col min="10243" max="10243" width="7.7109375" customWidth="1"/>
    <col min="10244" max="10244" width="12" customWidth="1"/>
    <col min="10245" max="10245" width="15.7109375" bestFit="1" customWidth="1"/>
    <col min="10246" max="10246" width="10.28515625" bestFit="1" customWidth="1"/>
    <col min="10247" max="10247" width="10.7109375" customWidth="1"/>
    <col min="10498" max="10498" width="45.42578125" customWidth="1"/>
    <col min="10499" max="10499" width="7.7109375" customWidth="1"/>
    <col min="10500" max="10500" width="12" customWidth="1"/>
    <col min="10501" max="10501" width="15.7109375" bestFit="1" customWidth="1"/>
    <col min="10502" max="10502" width="10.28515625" bestFit="1" customWidth="1"/>
    <col min="10503" max="10503" width="10.7109375" customWidth="1"/>
    <col min="10754" max="10754" width="45.42578125" customWidth="1"/>
    <col min="10755" max="10755" width="7.7109375" customWidth="1"/>
    <col min="10756" max="10756" width="12" customWidth="1"/>
    <col min="10757" max="10757" width="15.7109375" bestFit="1" customWidth="1"/>
    <col min="10758" max="10758" width="10.28515625" bestFit="1" customWidth="1"/>
    <col min="10759" max="10759" width="10.7109375" customWidth="1"/>
    <col min="11010" max="11010" width="45.42578125" customWidth="1"/>
    <col min="11011" max="11011" width="7.7109375" customWidth="1"/>
    <col min="11012" max="11012" width="12" customWidth="1"/>
    <col min="11013" max="11013" width="15.7109375" bestFit="1" customWidth="1"/>
    <col min="11014" max="11014" width="10.28515625" bestFit="1" customWidth="1"/>
    <col min="11015" max="11015" width="10.7109375" customWidth="1"/>
    <col min="11266" max="11266" width="45.42578125" customWidth="1"/>
    <col min="11267" max="11267" width="7.7109375" customWidth="1"/>
    <col min="11268" max="11268" width="12" customWidth="1"/>
    <col min="11269" max="11269" width="15.7109375" bestFit="1" customWidth="1"/>
    <col min="11270" max="11270" width="10.28515625" bestFit="1" customWidth="1"/>
    <col min="11271" max="11271" width="10.7109375" customWidth="1"/>
    <col min="11522" max="11522" width="45.42578125" customWidth="1"/>
    <col min="11523" max="11523" width="7.7109375" customWidth="1"/>
    <col min="11524" max="11524" width="12" customWidth="1"/>
    <col min="11525" max="11525" width="15.7109375" bestFit="1" customWidth="1"/>
    <col min="11526" max="11526" width="10.28515625" bestFit="1" customWidth="1"/>
    <col min="11527" max="11527" width="10.7109375" customWidth="1"/>
    <col min="11778" max="11778" width="45.42578125" customWidth="1"/>
    <col min="11779" max="11779" width="7.7109375" customWidth="1"/>
    <col min="11780" max="11780" width="12" customWidth="1"/>
    <col min="11781" max="11781" width="15.7109375" bestFit="1" customWidth="1"/>
    <col min="11782" max="11782" width="10.28515625" bestFit="1" customWidth="1"/>
    <col min="11783" max="11783" width="10.7109375" customWidth="1"/>
    <col min="12034" max="12034" width="45.42578125" customWidth="1"/>
    <col min="12035" max="12035" width="7.7109375" customWidth="1"/>
    <col min="12036" max="12036" width="12" customWidth="1"/>
    <col min="12037" max="12037" width="15.7109375" bestFit="1" customWidth="1"/>
    <col min="12038" max="12038" width="10.28515625" bestFit="1" customWidth="1"/>
    <col min="12039" max="12039" width="10.7109375" customWidth="1"/>
    <col min="12290" max="12290" width="45.42578125" customWidth="1"/>
    <col min="12291" max="12291" width="7.7109375" customWidth="1"/>
    <col min="12292" max="12292" width="12" customWidth="1"/>
    <col min="12293" max="12293" width="15.7109375" bestFit="1" customWidth="1"/>
    <col min="12294" max="12294" width="10.28515625" bestFit="1" customWidth="1"/>
    <col min="12295" max="12295" width="10.7109375" customWidth="1"/>
    <col min="12546" max="12546" width="45.42578125" customWidth="1"/>
    <col min="12547" max="12547" width="7.7109375" customWidth="1"/>
    <col min="12548" max="12548" width="12" customWidth="1"/>
    <col min="12549" max="12549" width="15.7109375" bestFit="1" customWidth="1"/>
    <col min="12550" max="12550" width="10.28515625" bestFit="1" customWidth="1"/>
    <col min="12551" max="12551" width="10.7109375" customWidth="1"/>
    <col min="12802" max="12802" width="45.42578125" customWidth="1"/>
    <col min="12803" max="12803" width="7.7109375" customWidth="1"/>
    <col min="12804" max="12804" width="12" customWidth="1"/>
    <col min="12805" max="12805" width="15.7109375" bestFit="1" customWidth="1"/>
    <col min="12806" max="12806" width="10.28515625" bestFit="1" customWidth="1"/>
    <col min="12807" max="12807" width="10.7109375" customWidth="1"/>
    <col min="13058" max="13058" width="45.42578125" customWidth="1"/>
    <col min="13059" max="13059" width="7.7109375" customWidth="1"/>
    <col min="13060" max="13060" width="12" customWidth="1"/>
    <col min="13061" max="13061" width="15.7109375" bestFit="1" customWidth="1"/>
    <col min="13062" max="13062" width="10.28515625" bestFit="1" customWidth="1"/>
    <col min="13063" max="13063" width="10.7109375" customWidth="1"/>
    <col min="13314" max="13314" width="45.42578125" customWidth="1"/>
    <col min="13315" max="13315" width="7.7109375" customWidth="1"/>
    <col min="13316" max="13316" width="12" customWidth="1"/>
    <col min="13317" max="13317" width="15.7109375" bestFit="1" customWidth="1"/>
    <col min="13318" max="13318" width="10.28515625" bestFit="1" customWidth="1"/>
    <col min="13319" max="13319" width="10.7109375" customWidth="1"/>
    <col min="13570" max="13570" width="45.42578125" customWidth="1"/>
    <col min="13571" max="13571" width="7.7109375" customWidth="1"/>
    <col min="13572" max="13572" width="12" customWidth="1"/>
    <col min="13573" max="13573" width="15.7109375" bestFit="1" customWidth="1"/>
    <col min="13574" max="13574" width="10.28515625" bestFit="1" customWidth="1"/>
    <col min="13575" max="13575" width="10.7109375" customWidth="1"/>
    <col min="13826" max="13826" width="45.42578125" customWidth="1"/>
    <col min="13827" max="13827" width="7.7109375" customWidth="1"/>
    <col min="13828" max="13828" width="12" customWidth="1"/>
    <col min="13829" max="13829" width="15.7109375" bestFit="1" customWidth="1"/>
    <col min="13830" max="13830" width="10.28515625" bestFit="1" customWidth="1"/>
    <col min="13831" max="13831" width="10.7109375" customWidth="1"/>
    <col min="14082" max="14082" width="45.42578125" customWidth="1"/>
    <col min="14083" max="14083" width="7.7109375" customWidth="1"/>
    <col min="14084" max="14084" width="12" customWidth="1"/>
    <col min="14085" max="14085" width="15.7109375" bestFit="1" customWidth="1"/>
    <col min="14086" max="14086" width="10.28515625" bestFit="1" customWidth="1"/>
    <col min="14087" max="14087" width="10.7109375" customWidth="1"/>
    <col min="14338" max="14338" width="45.42578125" customWidth="1"/>
    <col min="14339" max="14339" width="7.7109375" customWidth="1"/>
    <col min="14340" max="14340" width="12" customWidth="1"/>
    <col min="14341" max="14341" width="15.7109375" bestFit="1" customWidth="1"/>
    <col min="14342" max="14342" width="10.28515625" bestFit="1" customWidth="1"/>
    <col min="14343" max="14343" width="10.7109375" customWidth="1"/>
    <col min="14594" max="14594" width="45.42578125" customWidth="1"/>
    <col min="14595" max="14595" width="7.7109375" customWidth="1"/>
    <col min="14596" max="14596" width="12" customWidth="1"/>
    <col min="14597" max="14597" width="15.7109375" bestFit="1" customWidth="1"/>
    <col min="14598" max="14598" width="10.28515625" bestFit="1" customWidth="1"/>
    <col min="14599" max="14599" width="10.7109375" customWidth="1"/>
    <col min="14850" max="14850" width="45.42578125" customWidth="1"/>
    <col min="14851" max="14851" width="7.7109375" customWidth="1"/>
    <col min="14852" max="14852" width="12" customWidth="1"/>
    <col min="14853" max="14853" width="15.7109375" bestFit="1" customWidth="1"/>
    <col min="14854" max="14854" width="10.28515625" bestFit="1" customWidth="1"/>
    <col min="14855" max="14855" width="10.7109375" customWidth="1"/>
    <col min="15106" max="15106" width="45.42578125" customWidth="1"/>
    <col min="15107" max="15107" width="7.7109375" customWidth="1"/>
    <col min="15108" max="15108" width="12" customWidth="1"/>
    <col min="15109" max="15109" width="15.7109375" bestFit="1" customWidth="1"/>
    <col min="15110" max="15110" width="10.28515625" bestFit="1" customWidth="1"/>
    <col min="15111" max="15111" width="10.7109375" customWidth="1"/>
    <col min="15362" max="15362" width="45.42578125" customWidth="1"/>
    <col min="15363" max="15363" width="7.7109375" customWidth="1"/>
    <col min="15364" max="15364" width="12" customWidth="1"/>
    <col min="15365" max="15365" width="15.7109375" bestFit="1" customWidth="1"/>
    <col min="15366" max="15366" width="10.28515625" bestFit="1" customWidth="1"/>
    <col min="15367" max="15367" width="10.7109375" customWidth="1"/>
    <col min="15618" max="15618" width="45.42578125" customWidth="1"/>
    <col min="15619" max="15619" width="7.7109375" customWidth="1"/>
    <col min="15620" max="15620" width="12" customWidth="1"/>
    <col min="15621" max="15621" width="15.7109375" bestFit="1" customWidth="1"/>
    <col min="15622" max="15622" width="10.28515625" bestFit="1" customWidth="1"/>
    <col min="15623" max="15623" width="10.7109375" customWidth="1"/>
    <col min="15874" max="15874" width="45.42578125" customWidth="1"/>
    <col min="15875" max="15875" width="7.7109375" customWidth="1"/>
    <col min="15876" max="15876" width="12" customWidth="1"/>
    <col min="15877" max="15877" width="15.7109375" bestFit="1" customWidth="1"/>
    <col min="15878" max="15878" width="10.28515625" bestFit="1" customWidth="1"/>
    <col min="15879" max="15879" width="10.7109375" customWidth="1"/>
    <col min="16130" max="16130" width="45.42578125" customWidth="1"/>
    <col min="16131" max="16131" width="7.7109375" customWidth="1"/>
    <col min="16132" max="16132" width="12" customWidth="1"/>
    <col min="16133" max="16133" width="15.7109375" bestFit="1" customWidth="1"/>
    <col min="16134" max="16134" width="10.28515625" bestFit="1" customWidth="1"/>
    <col min="16135" max="16135" width="10.7109375" customWidth="1"/>
  </cols>
  <sheetData>
    <row r="3" spans="1:6" x14ac:dyDescent="0.25">
      <c r="A3" s="560" t="s">
        <v>32143</v>
      </c>
      <c r="B3" s="560"/>
      <c r="C3" s="560"/>
      <c r="D3" s="560"/>
      <c r="E3" s="560"/>
      <c r="F3" s="560"/>
    </row>
    <row r="4" spans="1:6" x14ac:dyDescent="0.25">
      <c r="A4" s="536" t="s">
        <v>532</v>
      </c>
      <c r="B4" s="538" t="s">
        <v>533</v>
      </c>
      <c r="C4" s="538" t="s">
        <v>2</v>
      </c>
      <c r="D4" s="538" t="s">
        <v>534</v>
      </c>
      <c r="E4" s="538" t="s">
        <v>1</v>
      </c>
      <c r="F4" s="539" t="s">
        <v>535</v>
      </c>
    </row>
    <row r="5" spans="1:6" x14ac:dyDescent="0.25">
      <c r="A5" s="533" t="s">
        <v>11573</v>
      </c>
      <c r="B5" s="533" t="s">
        <v>1082</v>
      </c>
      <c r="C5" s="533">
        <v>13.88</v>
      </c>
      <c r="D5" s="533">
        <v>356083</v>
      </c>
      <c r="E5" s="534">
        <v>44287.402731481481</v>
      </c>
      <c r="F5" s="532">
        <v>4470</v>
      </c>
    </row>
    <row r="6" spans="1:6" x14ac:dyDescent="0.25">
      <c r="A6" s="533" t="s">
        <v>11574</v>
      </c>
      <c r="B6" s="533" t="s">
        <v>3781</v>
      </c>
      <c r="C6" s="533">
        <v>1.68</v>
      </c>
      <c r="D6" s="533">
        <v>356847</v>
      </c>
      <c r="E6" s="534">
        <v>44287.485243055555</v>
      </c>
      <c r="F6" s="532">
        <v>4471</v>
      </c>
    </row>
    <row r="7" spans="1:6" x14ac:dyDescent="0.25">
      <c r="A7" s="533" t="s">
        <v>11575</v>
      </c>
      <c r="B7" s="533" t="s">
        <v>3788</v>
      </c>
      <c r="C7" s="533">
        <v>16.22</v>
      </c>
      <c r="D7" s="533">
        <v>356702</v>
      </c>
      <c r="E7" s="534">
        <v>44287.492002314815</v>
      </c>
      <c r="F7" s="532">
        <v>4472</v>
      </c>
    </row>
    <row r="8" spans="1:6" x14ac:dyDescent="0.25">
      <c r="A8" s="533" t="s">
        <v>11576</v>
      </c>
      <c r="B8" s="533" t="s">
        <v>1119</v>
      </c>
      <c r="C8" s="533">
        <v>1.68</v>
      </c>
      <c r="D8" s="533">
        <v>357417</v>
      </c>
      <c r="E8" s="534">
        <v>44287.494942129626</v>
      </c>
      <c r="F8" s="532">
        <v>4473</v>
      </c>
    </row>
    <row r="9" spans="1:6" x14ac:dyDescent="0.25">
      <c r="A9" s="533" t="s">
        <v>11577</v>
      </c>
      <c r="B9" s="533" t="s">
        <v>11578</v>
      </c>
      <c r="C9" s="533">
        <v>3.91</v>
      </c>
      <c r="D9" s="533">
        <v>350934</v>
      </c>
      <c r="E9" s="534">
        <v>44287.566770833335</v>
      </c>
      <c r="F9" s="532">
        <v>4476</v>
      </c>
    </row>
    <row r="10" spans="1:6" x14ac:dyDescent="0.25">
      <c r="A10" s="533" t="s">
        <v>4744</v>
      </c>
      <c r="B10" s="533" t="s">
        <v>11579</v>
      </c>
      <c r="C10" s="533">
        <v>7.45</v>
      </c>
      <c r="D10" s="533">
        <v>356417</v>
      </c>
      <c r="E10" s="534">
        <v>44287.706828703704</v>
      </c>
      <c r="F10" s="532">
        <v>4474</v>
      </c>
    </row>
    <row r="11" spans="1:6" x14ac:dyDescent="0.25">
      <c r="A11" s="533" t="s">
        <v>11580</v>
      </c>
      <c r="B11" s="533" t="s">
        <v>3780</v>
      </c>
      <c r="C11" s="533">
        <v>1.94</v>
      </c>
      <c r="D11" s="533">
        <v>357009</v>
      </c>
      <c r="E11" s="534">
        <v>44287.847743055558</v>
      </c>
      <c r="F11" s="532">
        <v>4475</v>
      </c>
    </row>
    <row r="12" spans="1:6" x14ac:dyDescent="0.25">
      <c r="A12" s="533"/>
      <c r="B12" s="536">
        <v>1</v>
      </c>
      <c r="C12" s="537">
        <f>SUM(C5:C11)</f>
        <v>46.760000000000005</v>
      </c>
      <c r="D12" s="533"/>
      <c r="E12" s="534"/>
      <c r="F12" s="532"/>
    </row>
    <row r="13" spans="1:6" x14ac:dyDescent="0.25">
      <c r="A13" s="533" t="s">
        <v>11581</v>
      </c>
      <c r="B13" s="533" t="s">
        <v>575</v>
      </c>
      <c r="C13" s="533">
        <v>9.6</v>
      </c>
      <c r="D13" s="533">
        <v>355933</v>
      </c>
      <c r="E13" s="534">
        <v>44291.927708333336</v>
      </c>
      <c r="F13" s="532">
        <v>4595</v>
      </c>
    </row>
    <row r="14" spans="1:6" x14ac:dyDescent="0.25">
      <c r="A14" s="533" t="s">
        <v>11582</v>
      </c>
      <c r="B14" s="533" t="s">
        <v>583</v>
      </c>
      <c r="C14" s="533">
        <v>3.36</v>
      </c>
      <c r="D14" s="533">
        <v>355985</v>
      </c>
      <c r="E14" s="534">
        <v>44291.927708333336</v>
      </c>
      <c r="F14" s="532">
        <v>4596</v>
      </c>
    </row>
    <row r="15" spans="1:6" x14ac:dyDescent="0.25">
      <c r="A15" s="533" t="s">
        <v>11583</v>
      </c>
      <c r="B15" s="533" t="s">
        <v>584</v>
      </c>
      <c r="C15" s="533">
        <v>7.82</v>
      </c>
      <c r="D15" s="533">
        <v>355824</v>
      </c>
      <c r="E15" s="534">
        <v>44291.927708333336</v>
      </c>
      <c r="F15" s="532">
        <v>4597</v>
      </c>
    </row>
    <row r="16" spans="1:6" x14ac:dyDescent="0.25">
      <c r="A16" s="533" t="s">
        <v>11584</v>
      </c>
      <c r="B16" s="533" t="s">
        <v>572</v>
      </c>
      <c r="C16" s="533">
        <v>2.73</v>
      </c>
      <c r="D16" s="533">
        <v>356196</v>
      </c>
      <c r="E16" s="534">
        <v>44291.927708333336</v>
      </c>
      <c r="F16" s="532">
        <v>4598</v>
      </c>
    </row>
    <row r="17" spans="1:6" x14ac:dyDescent="0.25">
      <c r="A17" s="533" t="s">
        <v>11585</v>
      </c>
      <c r="B17" s="533" t="s">
        <v>585</v>
      </c>
      <c r="C17" s="533">
        <v>12.3</v>
      </c>
      <c r="D17" s="533">
        <v>355878</v>
      </c>
      <c r="E17" s="534">
        <v>44291.927708333336</v>
      </c>
      <c r="F17" s="532">
        <v>4599</v>
      </c>
    </row>
    <row r="18" spans="1:6" x14ac:dyDescent="0.25">
      <c r="A18" s="533" t="s">
        <v>11586</v>
      </c>
      <c r="B18" s="533" t="s">
        <v>581</v>
      </c>
      <c r="C18" s="533">
        <v>4.1900000000000004</v>
      </c>
      <c r="D18" s="533">
        <v>356000</v>
      </c>
      <c r="E18" s="534">
        <v>44291.927708333336</v>
      </c>
      <c r="F18" s="532">
        <v>4600</v>
      </c>
    </row>
    <row r="19" spans="1:6" x14ac:dyDescent="0.25">
      <c r="A19" s="533" t="s">
        <v>11587</v>
      </c>
      <c r="B19" s="533" t="s">
        <v>578</v>
      </c>
      <c r="C19" s="533">
        <v>7.82</v>
      </c>
      <c r="D19" s="533">
        <v>355816</v>
      </c>
      <c r="E19" s="534">
        <v>44291.927708333336</v>
      </c>
      <c r="F19" s="532">
        <v>4601</v>
      </c>
    </row>
    <row r="20" spans="1:6" x14ac:dyDescent="0.25">
      <c r="A20" s="533" t="s">
        <v>11588</v>
      </c>
      <c r="B20" s="533" t="s">
        <v>579</v>
      </c>
      <c r="C20" s="533">
        <v>4.1900000000000004</v>
      </c>
      <c r="D20" s="533">
        <v>355982</v>
      </c>
      <c r="E20" s="534">
        <v>44291.927708333336</v>
      </c>
      <c r="F20" s="532">
        <v>4602</v>
      </c>
    </row>
    <row r="21" spans="1:6" x14ac:dyDescent="0.25">
      <c r="A21" s="533" t="s">
        <v>11589</v>
      </c>
      <c r="B21" s="533" t="s">
        <v>573</v>
      </c>
      <c r="C21" s="533">
        <v>5.48</v>
      </c>
      <c r="D21" s="533">
        <v>356811</v>
      </c>
      <c r="E21" s="534">
        <v>44291.927708333336</v>
      </c>
      <c r="F21" s="532">
        <v>4611</v>
      </c>
    </row>
    <row r="22" spans="1:6" x14ac:dyDescent="0.25">
      <c r="A22" s="533" t="s">
        <v>11590</v>
      </c>
      <c r="B22" s="533" t="s">
        <v>571</v>
      </c>
      <c r="C22" s="533">
        <v>1.72</v>
      </c>
      <c r="D22" s="533">
        <v>356958</v>
      </c>
      <c r="E22" s="534">
        <v>44291.927708333336</v>
      </c>
      <c r="F22" s="532">
        <v>4603</v>
      </c>
    </row>
    <row r="23" spans="1:6" x14ac:dyDescent="0.25">
      <c r="A23" s="533" t="s">
        <v>11591</v>
      </c>
      <c r="B23" s="533" t="s">
        <v>574</v>
      </c>
      <c r="C23" s="533">
        <v>1.75</v>
      </c>
      <c r="D23" s="533">
        <v>357187</v>
      </c>
      <c r="E23" s="534">
        <v>44291.927708333336</v>
      </c>
      <c r="F23" s="532">
        <v>4604</v>
      </c>
    </row>
    <row r="24" spans="1:6" x14ac:dyDescent="0.25">
      <c r="A24" s="533" t="s">
        <v>11592</v>
      </c>
      <c r="B24" s="533" t="s">
        <v>582</v>
      </c>
      <c r="C24" s="533">
        <v>1.78</v>
      </c>
      <c r="D24" s="533">
        <v>356399</v>
      </c>
      <c r="E24" s="534">
        <v>44291.927708333336</v>
      </c>
      <c r="F24" s="532">
        <v>4605</v>
      </c>
    </row>
    <row r="25" spans="1:6" x14ac:dyDescent="0.25">
      <c r="A25" s="533" t="s">
        <v>11593</v>
      </c>
      <c r="B25" s="533" t="s">
        <v>1093</v>
      </c>
      <c r="C25" s="533">
        <v>1.68</v>
      </c>
      <c r="D25" s="533">
        <v>357339</v>
      </c>
      <c r="E25" s="534">
        <v>44291.927708333336</v>
      </c>
      <c r="F25" s="532">
        <v>4607</v>
      </c>
    </row>
    <row r="26" spans="1:6" x14ac:dyDescent="0.25">
      <c r="A26" s="533" t="s">
        <v>11594</v>
      </c>
      <c r="B26" s="533" t="s">
        <v>570</v>
      </c>
      <c r="C26" s="533">
        <v>17.899999999999999</v>
      </c>
      <c r="D26" s="533">
        <v>355835</v>
      </c>
      <c r="E26" s="534">
        <v>44291.927708333336</v>
      </c>
      <c r="F26" s="532">
        <v>4608</v>
      </c>
    </row>
    <row r="27" spans="1:6" x14ac:dyDescent="0.25">
      <c r="A27" s="533" t="s">
        <v>11595</v>
      </c>
      <c r="B27" s="533" t="s">
        <v>576</v>
      </c>
      <c r="C27" s="533">
        <v>2.0099999999999998</v>
      </c>
      <c r="D27" s="533">
        <v>356073</v>
      </c>
      <c r="E27" s="534">
        <v>44291.927708333336</v>
      </c>
      <c r="F27" s="532">
        <v>4609</v>
      </c>
    </row>
    <row r="28" spans="1:6" x14ac:dyDescent="0.25">
      <c r="A28" s="533" t="s">
        <v>11596</v>
      </c>
      <c r="B28" s="533" t="s">
        <v>559</v>
      </c>
      <c r="C28" s="533">
        <v>6.94</v>
      </c>
      <c r="D28" s="533">
        <v>356065</v>
      </c>
      <c r="E28" s="534">
        <v>44291.927708333336</v>
      </c>
      <c r="F28" s="532">
        <v>4610</v>
      </c>
    </row>
    <row r="29" spans="1:6" x14ac:dyDescent="0.25">
      <c r="A29" s="533" t="s">
        <v>11597</v>
      </c>
      <c r="B29" s="533" t="s">
        <v>1092</v>
      </c>
      <c r="C29" s="533">
        <v>1.68</v>
      </c>
      <c r="D29" s="533">
        <v>357430</v>
      </c>
      <c r="E29" s="534">
        <v>44291.927708333336</v>
      </c>
      <c r="F29" s="532">
        <v>4612</v>
      </c>
    </row>
    <row r="30" spans="1:6" x14ac:dyDescent="0.25">
      <c r="A30" s="533" t="s">
        <v>11598</v>
      </c>
      <c r="B30" s="533" t="s">
        <v>560</v>
      </c>
      <c r="C30" s="533">
        <v>2.16</v>
      </c>
      <c r="D30" s="533">
        <v>356592</v>
      </c>
      <c r="E30" s="534">
        <v>44291.927708333336</v>
      </c>
      <c r="F30" s="532">
        <v>4613</v>
      </c>
    </row>
    <row r="31" spans="1:6" x14ac:dyDescent="0.25">
      <c r="A31" s="533" t="s">
        <v>11599</v>
      </c>
      <c r="B31" s="533" t="s">
        <v>565</v>
      </c>
      <c r="C31" s="533">
        <v>7.82</v>
      </c>
      <c r="D31" s="533">
        <v>355847</v>
      </c>
      <c r="E31" s="534">
        <v>44291.927708333336</v>
      </c>
      <c r="F31" s="532">
        <v>4615</v>
      </c>
    </row>
    <row r="32" spans="1:6" x14ac:dyDescent="0.25">
      <c r="A32" s="533" t="s">
        <v>11600</v>
      </c>
      <c r="B32" s="533" t="s">
        <v>551</v>
      </c>
      <c r="C32" s="533">
        <v>11.5</v>
      </c>
      <c r="D32" s="533">
        <v>356762</v>
      </c>
      <c r="E32" s="534">
        <v>44291.927708333336</v>
      </c>
      <c r="F32" s="532">
        <v>4616</v>
      </c>
    </row>
    <row r="33" spans="1:7" x14ac:dyDescent="0.25">
      <c r="A33" s="533" t="s">
        <v>11601</v>
      </c>
      <c r="B33" s="533" t="s">
        <v>561</v>
      </c>
      <c r="C33" s="533">
        <v>8.3800000000000008</v>
      </c>
      <c r="D33" s="533">
        <v>355911</v>
      </c>
      <c r="E33" s="534">
        <v>44291.927708333336</v>
      </c>
      <c r="F33" s="532">
        <v>4617</v>
      </c>
    </row>
    <row r="34" spans="1:7" x14ac:dyDescent="0.25">
      <c r="A34" s="533" t="s">
        <v>11602</v>
      </c>
      <c r="B34" s="533" t="s">
        <v>567</v>
      </c>
      <c r="C34" s="533">
        <v>1.68</v>
      </c>
      <c r="D34" s="533">
        <v>356127</v>
      </c>
      <c r="E34" s="534">
        <v>44291.927708333336</v>
      </c>
      <c r="F34" s="532">
        <v>4618</v>
      </c>
    </row>
    <row r="35" spans="1:7" x14ac:dyDescent="0.25">
      <c r="A35" s="533" t="s">
        <v>11603</v>
      </c>
      <c r="B35" s="533" t="s">
        <v>1083</v>
      </c>
      <c r="C35" s="533">
        <v>8.3800000000000008</v>
      </c>
      <c r="D35" s="533">
        <v>355883</v>
      </c>
      <c r="E35" s="534">
        <v>44291.927708333336</v>
      </c>
      <c r="F35" s="532">
        <v>4619</v>
      </c>
    </row>
    <row r="36" spans="1:7" x14ac:dyDescent="0.25">
      <c r="A36" s="533" t="s">
        <v>11604</v>
      </c>
      <c r="B36" s="533" t="s">
        <v>568</v>
      </c>
      <c r="C36" s="533">
        <v>7.47</v>
      </c>
      <c r="D36" s="533">
        <v>356141</v>
      </c>
      <c r="E36" s="534">
        <v>44291.927708333336</v>
      </c>
      <c r="F36" s="532">
        <v>4620</v>
      </c>
      <c r="G36" s="406"/>
    </row>
    <row r="37" spans="1:7" x14ac:dyDescent="0.25">
      <c r="A37" s="533" t="s">
        <v>11605</v>
      </c>
      <c r="B37" s="533" t="s">
        <v>569</v>
      </c>
      <c r="C37" s="533">
        <v>8.3800000000000008</v>
      </c>
      <c r="D37" s="533">
        <v>355984</v>
      </c>
      <c r="E37" s="534">
        <v>44291.927708333336</v>
      </c>
      <c r="F37" s="532">
        <v>4621</v>
      </c>
    </row>
    <row r="38" spans="1:7" x14ac:dyDescent="0.25">
      <c r="A38" s="533" t="s">
        <v>11606</v>
      </c>
      <c r="B38" s="533" t="s">
        <v>562</v>
      </c>
      <c r="C38" s="533">
        <v>8.3800000000000008</v>
      </c>
      <c r="D38" s="533">
        <v>355877</v>
      </c>
      <c r="E38" s="534">
        <v>44291.927708333336</v>
      </c>
      <c r="F38" s="532">
        <v>4622</v>
      </c>
    </row>
    <row r="39" spans="1:7" x14ac:dyDescent="0.25">
      <c r="A39" s="533" t="s">
        <v>11607</v>
      </c>
      <c r="B39" s="533" t="s">
        <v>563</v>
      </c>
      <c r="C39" s="533">
        <v>7.94</v>
      </c>
      <c r="D39" s="533">
        <v>356054</v>
      </c>
      <c r="E39" s="534">
        <v>44291.927708333336</v>
      </c>
      <c r="F39" s="532">
        <v>4623</v>
      </c>
    </row>
    <row r="40" spans="1:7" x14ac:dyDescent="0.25">
      <c r="A40" s="533" t="s">
        <v>11608</v>
      </c>
      <c r="B40" s="533" t="s">
        <v>555</v>
      </c>
      <c r="C40" s="533">
        <v>6.12</v>
      </c>
      <c r="D40" s="533">
        <v>355931</v>
      </c>
      <c r="E40" s="534">
        <v>44291.927708333336</v>
      </c>
      <c r="F40" s="532">
        <v>4624</v>
      </c>
    </row>
    <row r="41" spans="1:7" x14ac:dyDescent="0.25">
      <c r="A41" s="533" t="s">
        <v>11609</v>
      </c>
      <c r="B41" s="533" t="s">
        <v>556</v>
      </c>
      <c r="C41" s="533">
        <v>2.72</v>
      </c>
      <c r="D41" s="533">
        <v>356946</v>
      </c>
      <c r="E41" s="534">
        <v>44291.927708333336</v>
      </c>
      <c r="F41" s="532">
        <v>4625</v>
      </c>
    </row>
    <row r="42" spans="1:7" x14ac:dyDescent="0.25">
      <c r="A42" s="533" t="s">
        <v>11610</v>
      </c>
      <c r="B42" s="533" t="s">
        <v>1108</v>
      </c>
      <c r="C42" s="533">
        <v>3.75</v>
      </c>
      <c r="D42" s="533">
        <v>357006</v>
      </c>
      <c r="E42" s="534">
        <v>44291.927708333336</v>
      </c>
      <c r="F42" s="532">
        <v>4626</v>
      </c>
    </row>
    <row r="43" spans="1:7" x14ac:dyDescent="0.25">
      <c r="A43" s="533" t="s">
        <v>11611</v>
      </c>
      <c r="B43" s="533" t="s">
        <v>558</v>
      </c>
      <c r="C43" s="533">
        <v>2.98</v>
      </c>
      <c r="D43" s="533">
        <v>357055</v>
      </c>
      <c r="E43" s="534">
        <v>44291.927708333336</v>
      </c>
      <c r="F43" s="532">
        <v>4627</v>
      </c>
    </row>
    <row r="44" spans="1:7" x14ac:dyDescent="0.25">
      <c r="A44" s="533" t="s">
        <v>11612</v>
      </c>
      <c r="B44" s="533" t="s">
        <v>553</v>
      </c>
      <c r="C44" s="533">
        <v>8.3800000000000008</v>
      </c>
      <c r="D44" s="533">
        <v>355973</v>
      </c>
      <c r="E44" s="534">
        <v>44291.927708333336</v>
      </c>
      <c r="F44" s="532">
        <v>4628</v>
      </c>
    </row>
    <row r="45" spans="1:7" x14ac:dyDescent="0.25">
      <c r="A45" s="533" t="s">
        <v>11613</v>
      </c>
      <c r="B45" s="533" t="s">
        <v>566</v>
      </c>
      <c r="C45" s="533">
        <v>6.68</v>
      </c>
      <c r="D45" s="533">
        <v>355890</v>
      </c>
      <c r="E45" s="534">
        <v>44291.927708333336</v>
      </c>
      <c r="F45" s="532">
        <v>4629</v>
      </c>
    </row>
    <row r="46" spans="1:7" x14ac:dyDescent="0.25">
      <c r="A46" s="533" t="s">
        <v>11614</v>
      </c>
      <c r="B46" s="533" t="s">
        <v>554</v>
      </c>
      <c r="C46" s="533">
        <v>5.36</v>
      </c>
      <c r="D46" s="533">
        <v>356351</v>
      </c>
      <c r="E46" s="534">
        <v>44291.927708333336</v>
      </c>
      <c r="F46" s="532">
        <v>4630</v>
      </c>
    </row>
    <row r="47" spans="1:7" x14ac:dyDescent="0.25">
      <c r="A47" s="533" t="s">
        <v>11615</v>
      </c>
      <c r="B47" s="533" t="s">
        <v>550</v>
      </c>
      <c r="C47" s="533">
        <v>4.6900000000000004</v>
      </c>
      <c r="D47" s="533">
        <v>356252</v>
      </c>
      <c r="E47" s="534">
        <v>44291.927708333336</v>
      </c>
      <c r="F47" s="532">
        <v>4631</v>
      </c>
    </row>
    <row r="48" spans="1:7" x14ac:dyDescent="0.25">
      <c r="A48" s="533" t="s">
        <v>11616</v>
      </c>
      <c r="B48" s="533" t="s">
        <v>557</v>
      </c>
      <c r="C48" s="533">
        <v>8.3800000000000008</v>
      </c>
      <c r="D48" s="533">
        <v>355837</v>
      </c>
      <c r="E48" s="534">
        <v>44291.927708333336</v>
      </c>
      <c r="F48" s="532">
        <v>4632</v>
      </c>
    </row>
    <row r="49" spans="1:6" x14ac:dyDescent="0.25">
      <c r="A49" s="533" t="s">
        <v>11617</v>
      </c>
      <c r="B49" s="533" t="s">
        <v>589</v>
      </c>
      <c r="C49" s="533">
        <v>15.3</v>
      </c>
      <c r="D49" s="533">
        <v>357850</v>
      </c>
      <c r="E49" s="534">
        <v>44291.927708333336</v>
      </c>
      <c r="F49" s="532">
        <v>4633</v>
      </c>
    </row>
    <row r="50" spans="1:6" x14ac:dyDescent="0.25">
      <c r="A50" s="533" t="s">
        <v>11618</v>
      </c>
      <c r="B50" s="533" t="s">
        <v>589</v>
      </c>
      <c r="C50" s="533">
        <v>15.3</v>
      </c>
      <c r="D50" s="533">
        <v>357851</v>
      </c>
      <c r="E50" s="534">
        <v>44291.927708333336</v>
      </c>
      <c r="F50" s="532">
        <v>4634</v>
      </c>
    </row>
    <row r="51" spans="1:6" x14ac:dyDescent="0.25">
      <c r="A51" s="533" t="s">
        <v>11619</v>
      </c>
      <c r="B51" s="533" t="s">
        <v>589</v>
      </c>
      <c r="C51" s="533">
        <v>15.3</v>
      </c>
      <c r="D51" s="533">
        <v>357852</v>
      </c>
      <c r="E51" s="534">
        <v>44291.927708333336</v>
      </c>
      <c r="F51" s="532">
        <v>4635</v>
      </c>
    </row>
    <row r="52" spans="1:6" x14ac:dyDescent="0.25">
      <c r="A52" s="533" t="s">
        <v>11620</v>
      </c>
      <c r="B52" s="533" t="s">
        <v>6069</v>
      </c>
      <c r="C52" s="533">
        <v>2.5</v>
      </c>
      <c r="D52" s="533">
        <v>358011</v>
      </c>
      <c r="E52" s="534">
        <v>44291.927708333336</v>
      </c>
      <c r="F52" s="532">
        <v>4636</v>
      </c>
    </row>
    <row r="53" spans="1:6" x14ac:dyDescent="0.25">
      <c r="A53" s="533" t="s">
        <v>11621</v>
      </c>
      <c r="B53" s="533" t="s">
        <v>6069</v>
      </c>
      <c r="C53" s="533">
        <v>1.94</v>
      </c>
      <c r="D53" s="533">
        <v>358063</v>
      </c>
      <c r="E53" s="534">
        <v>44291.927708333336</v>
      </c>
      <c r="F53" s="532">
        <v>4637</v>
      </c>
    </row>
    <row r="54" spans="1:6" x14ac:dyDescent="0.25">
      <c r="A54" s="533" t="s">
        <v>11622</v>
      </c>
      <c r="B54" s="533" t="s">
        <v>590</v>
      </c>
      <c r="C54" s="533">
        <v>15.3</v>
      </c>
      <c r="D54" s="533">
        <v>357855</v>
      </c>
      <c r="E54" s="534">
        <v>44291.927708333336</v>
      </c>
      <c r="F54" s="532">
        <v>4638</v>
      </c>
    </row>
    <row r="55" spans="1:6" x14ac:dyDescent="0.25">
      <c r="A55" s="533" t="s">
        <v>11623</v>
      </c>
      <c r="B55" s="533" t="s">
        <v>591</v>
      </c>
      <c r="C55" s="533">
        <v>32.1</v>
      </c>
      <c r="D55" s="533">
        <v>357860</v>
      </c>
      <c r="E55" s="534">
        <v>44291.927708333336</v>
      </c>
      <c r="F55" s="532">
        <v>4639</v>
      </c>
    </row>
    <row r="56" spans="1:6" x14ac:dyDescent="0.25">
      <c r="A56" s="533" t="s">
        <v>11624</v>
      </c>
      <c r="B56" s="533" t="s">
        <v>586</v>
      </c>
      <c r="C56" s="533">
        <v>4.22</v>
      </c>
      <c r="D56" s="533">
        <v>358045</v>
      </c>
      <c r="E56" s="534">
        <v>44291.927708333336</v>
      </c>
      <c r="F56" s="532">
        <v>4640</v>
      </c>
    </row>
    <row r="57" spans="1:6" x14ac:dyDescent="0.25">
      <c r="A57" s="533" t="s">
        <v>11625</v>
      </c>
      <c r="B57" s="533" t="s">
        <v>588</v>
      </c>
      <c r="C57" s="533">
        <v>1.98</v>
      </c>
      <c r="D57" s="533">
        <v>357942</v>
      </c>
      <c r="E57" s="534">
        <v>44291.927708333336</v>
      </c>
      <c r="F57" s="532">
        <v>4641</v>
      </c>
    </row>
    <row r="58" spans="1:6" x14ac:dyDescent="0.25">
      <c r="A58" s="533" t="s">
        <v>11626</v>
      </c>
      <c r="B58" s="533" t="s">
        <v>587</v>
      </c>
      <c r="C58" s="533">
        <v>10.25</v>
      </c>
      <c r="D58" s="533">
        <v>357951</v>
      </c>
      <c r="E58" s="534">
        <v>44291.927708333336</v>
      </c>
      <c r="F58" s="532">
        <v>4642</v>
      </c>
    </row>
    <row r="59" spans="1:6" x14ac:dyDescent="0.25">
      <c r="A59" s="533"/>
      <c r="B59" s="536">
        <v>2</v>
      </c>
      <c r="C59" s="537">
        <f>SUM(C13:C58)</f>
        <v>328.29000000000008</v>
      </c>
      <c r="D59" s="533"/>
      <c r="E59" s="534"/>
      <c r="F59" s="532"/>
    </row>
    <row r="60" spans="1:6" x14ac:dyDescent="0.25">
      <c r="A60" s="533" t="str">
        <f>"3901940"</f>
        <v>3901940</v>
      </c>
      <c r="B60" s="533" t="s">
        <v>537</v>
      </c>
      <c r="C60" s="533">
        <v>11.4</v>
      </c>
      <c r="D60" s="533">
        <v>356135</v>
      </c>
      <c r="E60" s="534">
        <v>44292.367361111108</v>
      </c>
      <c r="F60" s="532">
        <v>4717</v>
      </c>
    </row>
    <row r="61" spans="1:6" x14ac:dyDescent="0.25">
      <c r="A61" s="533" t="str">
        <f>"3908996"</f>
        <v>3908996</v>
      </c>
      <c r="B61" s="533" t="s">
        <v>1583</v>
      </c>
      <c r="C61" s="533">
        <v>13.41</v>
      </c>
      <c r="D61" s="533">
        <v>356444</v>
      </c>
      <c r="E61" s="534">
        <v>44292.417696759258</v>
      </c>
      <c r="F61" s="532">
        <v>4718</v>
      </c>
    </row>
    <row r="62" spans="1:6" x14ac:dyDescent="0.25">
      <c r="A62" s="533" t="str">
        <f>"3907527"</f>
        <v>3907527</v>
      </c>
      <c r="B62" s="533" t="s">
        <v>1079</v>
      </c>
      <c r="C62" s="533">
        <v>10.31</v>
      </c>
      <c r="D62" s="533">
        <v>356128</v>
      </c>
      <c r="E62" s="534">
        <v>44292.455000000002</v>
      </c>
      <c r="F62" s="532">
        <v>4719</v>
      </c>
    </row>
    <row r="63" spans="1:6" x14ac:dyDescent="0.25">
      <c r="A63" s="533" t="str">
        <f>"3920065"</f>
        <v>3920065</v>
      </c>
      <c r="B63" s="533" t="s">
        <v>600</v>
      </c>
      <c r="C63" s="533">
        <v>30.6</v>
      </c>
      <c r="D63" s="533">
        <v>357846</v>
      </c>
      <c r="E63" s="534">
        <v>44292.533483796295</v>
      </c>
      <c r="F63" s="532">
        <v>4720</v>
      </c>
    </row>
    <row r="64" spans="1:6" x14ac:dyDescent="0.25">
      <c r="A64" s="533" t="str">
        <f>"3907156"</f>
        <v>3907156</v>
      </c>
      <c r="B64" s="533" t="s">
        <v>1111</v>
      </c>
      <c r="C64" s="533">
        <v>6.94</v>
      </c>
      <c r="D64" s="533">
        <v>356040</v>
      </c>
      <c r="E64" s="534">
        <v>44292.631666666668</v>
      </c>
      <c r="F64" s="532">
        <v>4721</v>
      </c>
    </row>
    <row r="65" spans="1:6" x14ac:dyDescent="0.25">
      <c r="A65" s="533" t="str">
        <f>"3900695"</f>
        <v>3900695</v>
      </c>
      <c r="B65" s="533" t="s">
        <v>3752</v>
      </c>
      <c r="C65" s="533">
        <v>3.64</v>
      </c>
      <c r="D65" s="533">
        <v>357044</v>
      </c>
      <c r="E65" s="534">
        <v>44292.642731481479</v>
      </c>
      <c r="F65" s="532">
        <v>4722</v>
      </c>
    </row>
    <row r="66" spans="1:6" x14ac:dyDescent="0.25">
      <c r="A66" s="533" t="str">
        <f>"23923204"</f>
        <v>23923204</v>
      </c>
      <c r="B66" s="533" t="s">
        <v>11627</v>
      </c>
      <c r="C66" s="533">
        <v>8.91</v>
      </c>
      <c r="D66" s="533">
        <v>4121</v>
      </c>
      <c r="E66" s="534">
        <v>44292.761782407404</v>
      </c>
      <c r="F66" s="532">
        <v>4723</v>
      </c>
    </row>
    <row r="67" spans="1:6" x14ac:dyDescent="0.25">
      <c r="A67" s="533"/>
      <c r="B67" s="536">
        <v>3</v>
      </c>
      <c r="C67" s="537">
        <f>SUM(C60:C66)</f>
        <v>85.21</v>
      </c>
      <c r="D67" s="533"/>
      <c r="E67" s="534"/>
      <c r="F67" s="532"/>
    </row>
    <row r="68" spans="1:6" x14ac:dyDescent="0.25">
      <c r="A68" s="533" t="str">
        <f>"3945455"</f>
        <v>3945455</v>
      </c>
      <c r="B68" s="533" t="s">
        <v>1117</v>
      </c>
      <c r="C68" s="533">
        <v>8.3800000000000008</v>
      </c>
      <c r="D68" s="533">
        <v>355913</v>
      </c>
      <c r="E68" s="534">
        <v>44293.341087962966</v>
      </c>
      <c r="F68" s="532">
        <v>4916</v>
      </c>
    </row>
    <row r="69" spans="1:6" x14ac:dyDescent="0.25">
      <c r="A69" s="533" t="str">
        <f>"3930078"</f>
        <v>3930078</v>
      </c>
      <c r="B69" s="533" t="s">
        <v>11628</v>
      </c>
      <c r="C69" s="533">
        <v>5.04</v>
      </c>
      <c r="D69" s="533">
        <v>351588</v>
      </c>
      <c r="E69" s="534">
        <v>44293.494328703702</v>
      </c>
      <c r="F69" s="532">
        <v>4920</v>
      </c>
    </row>
    <row r="70" spans="1:6" x14ac:dyDescent="0.25">
      <c r="A70" s="533" t="str">
        <f>"3909789"</f>
        <v>3909789</v>
      </c>
      <c r="B70" s="533" t="s">
        <v>594</v>
      </c>
      <c r="C70" s="533">
        <v>5.08</v>
      </c>
      <c r="D70" s="533">
        <v>356842</v>
      </c>
      <c r="E70" s="534">
        <v>44293.56653935185</v>
      </c>
      <c r="F70" s="532">
        <v>4921</v>
      </c>
    </row>
    <row r="71" spans="1:6" x14ac:dyDescent="0.25">
      <c r="A71" s="533" t="str">
        <f>"3906033"</f>
        <v>3906033</v>
      </c>
      <c r="B71" s="533" t="s">
        <v>1089</v>
      </c>
      <c r="C71" s="533">
        <v>1.68</v>
      </c>
      <c r="D71" s="533">
        <v>357247</v>
      </c>
      <c r="E71" s="534">
        <v>44293.57953703704</v>
      </c>
      <c r="F71" s="532">
        <v>4917</v>
      </c>
    </row>
    <row r="72" spans="1:6" x14ac:dyDescent="0.25">
      <c r="A72" s="533" t="str">
        <f>"3900357"</f>
        <v>3900357</v>
      </c>
      <c r="B72" s="533" t="s">
        <v>11629</v>
      </c>
      <c r="C72" s="533">
        <v>172.48</v>
      </c>
      <c r="D72" s="533">
        <v>344907</v>
      </c>
      <c r="E72" s="534">
        <v>44293.595393518517</v>
      </c>
      <c r="F72" s="532">
        <v>4922</v>
      </c>
    </row>
    <row r="73" spans="1:6" x14ac:dyDescent="0.25">
      <c r="A73" s="533" t="str">
        <f>"3909154"</f>
        <v>3909154</v>
      </c>
      <c r="B73" s="533" t="s">
        <v>1103</v>
      </c>
      <c r="C73" s="533">
        <v>15.44</v>
      </c>
      <c r="D73" s="533">
        <v>358062</v>
      </c>
      <c r="E73" s="534">
        <v>44293.602858796294</v>
      </c>
      <c r="F73" s="532">
        <v>4918</v>
      </c>
    </row>
    <row r="74" spans="1:6" x14ac:dyDescent="0.25">
      <c r="A74" s="533" t="str">
        <f>"3901242"</f>
        <v>3901242</v>
      </c>
      <c r="B74" s="533" t="s">
        <v>11630</v>
      </c>
      <c r="C74" s="533">
        <v>5.05</v>
      </c>
      <c r="D74" s="533">
        <v>349668</v>
      </c>
      <c r="E74" s="534">
        <v>44293.640729166669</v>
      </c>
      <c r="F74" s="532">
        <v>4923</v>
      </c>
    </row>
    <row r="75" spans="1:6" x14ac:dyDescent="0.25">
      <c r="A75" s="533" t="str">
        <f>"3945281"</f>
        <v>3945281</v>
      </c>
      <c r="B75" s="533" t="s">
        <v>1115</v>
      </c>
      <c r="C75" s="533">
        <v>4.1900000000000004</v>
      </c>
      <c r="D75" s="533">
        <v>355983</v>
      </c>
      <c r="E75" s="534">
        <v>44293.741863425923</v>
      </c>
      <c r="F75" s="532">
        <v>4919</v>
      </c>
    </row>
    <row r="76" spans="1:6" x14ac:dyDescent="0.25">
      <c r="A76" s="533"/>
      <c r="B76" s="536">
        <v>4</v>
      </c>
      <c r="C76" s="537">
        <f>SUM(C68:C75)</f>
        <v>217.34</v>
      </c>
      <c r="D76" s="533"/>
      <c r="E76" s="534"/>
      <c r="F76" s="532"/>
    </row>
    <row r="77" spans="1:6" x14ac:dyDescent="0.25">
      <c r="A77" s="533" t="str">
        <f>"3945471"</f>
        <v>3945471</v>
      </c>
      <c r="B77" s="533" t="s">
        <v>1088</v>
      </c>
      <c r="C77" s="533">
        <v>23.66</v>
      </c>
      <c r="D77" s="533">
        <v>355919</v>
      </c>
      <c r="E77" s="534">
        <v>44294.561967592592</v>
      </c>
      <c r="F77" s="532">
        <v>5006</v>
      </c>
    </row>
    <row r="78" spans="1:6" x14ac:dyDescent="0.25">
      <c r="A78" s="533" t="str">
        <f>"23923029"</f>
        <v>23923029</v>
      </c>
      <c r="B78" s="533" t="s">
        <v>611</v>
      </c>
      <c r="C78" s="533">
        <v>10.3</v>
      </c>
      <c r="D78" s="533">
        <v>4045</v>
      </c>
      <c r="E78" s="534">
        <v>44294.579583333332</v>
      </c>
      <c r="F78" s="532">
        <v>5007</v>
      </c>
    </row>
    <row r="79" spans="1:6" x14ac:dyDescent="0.25">
      <c r="A79" s="533" t="str">
        <f>"3909261"</f>
        <v>3909261</v>
      </c>
      <c r="B79" s="533" t="s">
        <v>6065</v>
      </c>
      <c r="C79" s="533">
        <v>7.0000000000000007E-2</v>
      </c>
      <c r="D79" s="533">
        <v>357734</v>
      </c>
      <c r="E79" s="534">
        <v>44294.613680555558</v>
      </c>
      <c r="F79" s="532">
        <v>5008</v>
      </c>
    </row>
    <row r="80" spans="1:6" x14ac:dyDescent="0.25">
      <c r="A80" s="533" t="str">
        <f>"3908040"</f>
        <v>3908040</v>
      </c>
      <c r="B80" s="533" t="s">
        <v>11631</v>
      </c>
      <c r="C80" s="533">
        <v>9.93</v>
      </c>
      <c r="D80" s="533">
        <v>357368</v>
      </c>
      <c r="E80" s="534">
        <v>44294.616782407407</v>
      </c>
      <c r="F80" s="532">
        <v>5009</v>
      </c>
    </row>
    <row r="81" spans="1:6" x14ac:dyDescent="0.25">
      <c r="A81" s="533" t="str">
        <f>"3908657"</f>
        <v>3908657</v>
      </c>
      <c r="B81" s="533" t="s">
        <v>1118</v>
      </c>
      <c r="C81" s="533">
        <v>5.56</v>
      </c>
      <c r="D81" s="533">
        <v>356838</v>
      </c>
      <c r="E81" s="534">
        <v>44294.645439814813</v>
      </c>
      <c r="F81" s="532">
        <v>5010</v>
      </c>
    </row>
    <row r="82" spans="1:6" x14ac:dyDescent="0.25">
      <c r="A82" s="533" t="str">
        <f>"3907330"</f>
        <v>3907330</v>
      </c>
      <c r="B82" s="533" t="s">
        <v>3766</v>
      </c>
      <c r="C82" s="533">
        <v>33.090000000000003</v>
      </c>
      <c r="D82" s="533">
        <v>356017</v>
      </c>
      <c r="E82" s="534">
        <v>44294.796817129631</v>
      </c>
      <c r="F82" s="532">
        <v>5011</v>
      </c>
    </row>
    <row r="83" spans="1:6" x14ac:dyDescent="0.25">
      <c r="A83" s="533" t="str">
        <f>"3902041"</f>
        <v>3902041</v>
      </c>
      <c r="B83" s="533" t="s">
        <v>3765</v>
      </c>
      <c r="C83" s="533">
        <v>16.760000000000002</v>
      </c>
      <c r="D83" s="533">
        <v>355943</v>
      </c>
      <c r="E83" s="534">
        <v>44294.797372685185</v>
      </c>
      <c r="F83" s="532">
        <v>5012</v>
      </c>
    </row>
    <row r="84" spans="1:6" x14ac:dyDescent="0.25">
      <c r="A84" s="533"/>
      <c r="B84" s="536">
        <v>5</v>
      </c>
      <c r="C84" s="537">
        <f>SUM(C77:C83)</f>
        <v>99.370000000000019</v>
      </c>
      <c r="D84" s="533"/>
      <c r="E84" s="534"/>
      <c r="F84" s="532"/>
    </row>
    <row r="85" spans="1:6" x14ac:dyDescent="0.25">
      <c r="A85" s="533" t="str">
        <f>"3900329"</f>
        <v>3900329</v>
      </c>
      <c r="B85" s="533" t="s">
        <v>1087</v>
      </c>
      <c r="C85" s="533">
        <v>2.0499999999999998</v>
      </c>
      <c r="D85" s="533">
        <v>356940</v>
      </c>
      <c r="E85" s="534">
        <v>44295.400902777779</v>
      </c>
      <c r="F85" s="532">
        <v>5083</v>
      </c>
    </row>
    <row r="86" spans="1:6" x14ac:dyDescent="0.25">
      <c r="A86" s="533" t="str">
        <f>"3901650"</f>
        <v>3901650</v>
      </c>
      <c r="B86" s="533" t="s">
        <v>3760</v>
      </c>
      <c r="C86" s="533">
        <v>5.44</v>
      </c>
      <c r="D86" s="533">
        <v>357434</v>
      </c>
      <c r="E86" s="534">
        <v>44295.412962962961</v>
      </c>
      <c r="F86" s="532">
        <v>5084</v>
      </c>
    </row>
    <row r="87" spans="1:6" x14ac:dyDescent="0.25">
      <c r="A87" s="533" t="str">
        <f>"3903592"</f>
        <v>3903592</v>
      </c>
      <c r="B87" s="533" t="s">
        <v>3770</v>
      </c>
      <c r="C87" s="533">
        <v>4.3499999999999996</v>
      </c>
      <c r="D87" s="533">
        <v>356653</v>
      </c>
      <c r="E87" s="534">
        <v>44295.439756944441</v>
      </c>
      <c r="F87" s="532">
        <v>5085</v>
      </c>
    </row>
    <row r="88" spans="1:6" x14ac:dyDescent="0.25">
      <c r="A88" s="533" t="str">
        <f>"3907615"</f>
        <v>3907615</v>
      </c>
      <c r="B88" s="533" t="s">
        <v>538</v>
      </c>
      <c r="C88" s="533">
        <v>1.89</v>
      </c>
      <c r="D88" s="533">
        <v>356227</v>
      </c>
      <c r="E88" s="534">
        <v>44295.467233796298</v>
      </c>
      <c r="F88" s="532">
        <v>5086</v>
      </c>
    </row>
    <row r="89" spans="1:6" x14ac:dyDescent="0.25">
      <c r="A89" s="533" t="str">
        <f>"3909119"</f>
        <v>3909119</v>
      </c>
      <c r="B89" s="533" t="s">
        <v>1114</v>
      </c>
      <c r="C89" s="533">
        <v>29.5</v>
      </c>
      <c r="D89" s="533">
        <v>356688</v>
      </c>
      <c r="E89" s="534">
        <v>44295.495509259257</v>
      </c>
      <c r="F89" s="532">
        <v>5087</v>
      </c>
    </row>
    <row r="90" spans="1:6" x14ac:dyDescent="0.25">
      <c r="A90" s="533"/>
      <c r="B90" s="536">
        <v>6</v>
      </c>
      <c r="C90" s="537">
        <f>SUM(C85:C89)</f>
        <v>43.230000000000004</v>
      </c>
      <c r="D90" s="533"/>
      <c r="E90" s="534"/>
      <c r="F90" s="532"/>
    </row>
    <row r="91" spans="1:6" x14ac:dyDescent="0.25">
      <c r="A91" s="533" t="str">
        <f>"3950207"</f>
        <v>3950207</v>
      </c>
      <c r="B91" s="533" t="s">
        <v>3773</v>
      </c>
      <c r="C91" s="533">
        <v>17.899999999999999</v>
      </c>
      <c r="D91" s="533">
        <v>355888</v>
      </c>
      <c r="E91" s="534">
        <v>44298.484270833331</v>
      </c>
      <c r="F91" s="532">
        <v>5200</v>
      </c>
    </row>
    <row r="92" spans="1:6" x14ac:dyDescent="0.25">
      <c r="A92" s="533" t="str">
        <f>"3960293"</f>
        <v>3960293</v>
      </c>
      <c r="B92" s="533" t="s">
        <v>3763</v>
      </c>
      <c r="C92" s="533">
        <v>11.42</v>
      </c>
      <c r="D92" s="533">
        <v>355842</v>
      </c>
      <c r="E92" s="534">
        <v>44298.620648148149</v>
      </c>
      <c r="F92" s="532">
        <v>5201</v>
      </c>
    </row>
    <row r="93" spans="1:6" x14ac:dyDescent="0.25">
      <c r="A93" s="533" t="str">
        <f>"3901540"</f>
        <v>3901540</v>
      </c>
      <c r="B93" s="533" t="s">
        <v>1552</v>
      </c>
      <c r="C93" s="533">
        <v>5.04</v>
      </c>
      <c r="D93" s="533">
        <v>357074</v>
      </c>
      <c r="E93" s="534">
        <v>44298.444652777776</v>
      </c>
      <c r="F93" s="532">
        <v>5211</v>
      </c>
    </row>
    <row r="94" spans="1:6" x14ac:dyDescent="0.25">
      <c r="A94" s="533" t="str">
        <f>"3907937"</f>
        <v>3907937</v>
      </c>
      <c r="B94" s="533" t="s">
        <v>1121</v>
      </c>
      <c r="C94" s="533">
        <v>8.4700000000000006</v>
      </c>
      <c r="D94" s="533">
        <v>357361</v>
      </c>
      <c r="E94" s="534">
        <v>44298.4453587963</v>
      </c>
      <c r="F94" s="532">
        <v>5202</v>
      </c>
    </row>
    <row r="95" spans="1:6" x14ac:dyDescent="0.25">
      <c r="A95" s="533" t="str">
        <f>"3908571"</f>
        <v>3908571</v>
      </c>
      <c r="B95" s="533" t="s">
        <v>6079</v>
      </c>
      <c r="C95" s="533">
        <v>0.47</v>
      </c>
      <c r="D95" s="533">
        <v>357663</v>
      </c>
      <c r="E95" s="534">
        <v>44298.471990740742</v>
      </c>
      <c r="F95" s="532">
        <v>5203</v>
      </c>
    </row>
    <row r="96" spans="1:6" x14ac:dyDescent="0.25">
      <c r="A96" s="533" t="str">
        <f>"3945304"</f>
        <v>3945304</v>
      </c>
      <c r="B96" s="533" t="s">
        <v>539</v>
      </c>
      <c r="C96" s="533">
        <v>25.38</v>
      </c>
      <c r="D96" s="533">
        <v>356013</v>
      </c>
      <c r="E96" s="534">
        <v>44298.519965277781</v>
      </c>
      <c r="F96" s="532">
        <v>5204</v>
      </c>
    </row>
    <row r="97" spans="1:6" x14ac:dyDescent="0.25">
      <c r="A97" s="533" t="str">
        <f>"3907525"</f>
        <v>3907525</v>
      </c>
      <c r="B97" s="533" t="s">
        <v>3775</v>
      </c>
      <c r="C97" s="533">
        <v>2.68</v>
      </c>
      <c r="D97" s="533">
        <v>357945</v>
      </c>
      <c r="E97" s="534">
        <v>44298.525439814817</v>
      </c>
      <c r="F97" s="532">
        <v>5205</v>
      </c>
    </row>
    <row r="98" spans="1:6" x14ac:dyDescent="0.25">
      <c r="A98" s="533" t="str">
        <f>"3907544"</f>
        <v>3907544</v>
      </c>
      <c r="B98" s="533" t="s">
        <v>3775</v>
      </c>
      <c r="C98" s="533">
        <v>1.94</v>
      </c>
      <c r="D98" s="533">
        <v>357944</v>
      </c>
      <c r="E98" s="534">
        <v>44298.52611111111</v>
      </c>
      <c r="F98" s="532">
        <v>5206</v>
      </c>
    </row>
    <row r="99" spans="1:6" x14ac:dyDescent="0.25">
      <c r="A99" s="533" t="str">
        <f>"3909922"</f>
        <v>3909922</v>
      </c>
      <c r="B99" s="533" t="s">
        <v>1080</v>
      </c>
      <c r="C99" s="533">
        <v>4.63</v>
      </c>
      <c r="D99" s="533">
        <v>357948</v>
      </c>
      <c r="E99" s="534">
        <v>44298.535624999997</v>
      </c>
      <c r="F99" s="532">
        <v>5207</v>
      </c>
    </row>
    <row r="100" spans="1:6" x14ac:dyDescent="0.25">
      <c r="A100" s="533" t="str">
        <f>"3907169"</f>
        <v>3907169</v>
      </c>
      <c r="B100" s="533" t="s">
        <v>1124</v>
      </c>
      <c r="C100" s="533">
        <v>14.77</v>
      </c>
      <c r="D100" s="533">
        <v>358237</v>
      </c>
      <c r="E100" s="534">
        <v>44298.610925925925</v>
      </c>
      <c r="F100" s="532">
        <v>5208</v>
      </c>
    </row>
    <row r="101" spans="1:6" x14ac:dyDescent="0.25">
      <c r="A101" s="533" t="str">
        <f>"3900343"</f>
        <v>3900343</v>
      </c>
      <c r="B101" s="533" t="s">
        <v>3767</v>
      </c>
      <c r="C101" s="533">
        <v>5.16</v>
      </c>
      <c r="D101" s="533">
        <v>358120</v>
      </c>
      <c r="E101" s="534">
        <v>44298.758634259262</v>
      </c>
      <c r="F101" s="532">
        <v>5209</v>
      </c>
    </row>
    <row r="102" spans="1:6" x14ac:dyDescent="0.25">
      <c r="A102" s="533" t="str">
        <f>"3903080"</f>
        <v>3903080</v>
      </c>
      <c r="B102" s="533" t="s">
        <v>3761</v>
      </c>
      <c r="C102" s="533">
        <v>3.36</v>
      </c>
      <c r="D102" s="533">
        <v>357180</v>
      </c>
      <c r="E102" s="534">
        <v>44298.867627314816</v>
      </c>
      <c r="F102" s="532">
        <v>5210</v>
      </c>
    </row>
    <row r="103" spans="1:6" x14ac:dyDescent="0.25">
      <c r="A103" s="533"/>
      <c r="B103" s="536">
        <v>7</v>
      </c>
      <c r="C103" s="537">
        <f>SUM(C91:C102)</f>
        <v>101.21999999999998</v>
      </c>
      <c r="D103" s="533"/>
      <c r="E103" s="534"/>
      <c r="F103" s="532"/>
    </row>
    <row r="104" spans="1:6" x14ac:dyDescent="0.25">
      <c r="A104" s="533" t="str">
        <f>"3920523"</f>
        <v>3920523</v>
      </c>
      <c r="B104" s="533" t="s">
        <v>609</v>
      </c>
      <c r="C104" s="533">
        <v>25.14</v>
      </c>
      <c r="D104" s="533">
        <v>355873</v>
      </c>
      <c r="E104" s="534">
        <v>44299.369502314818</v>
      </c>
      <c r="F104" s="532">
        <v>5258</v>
      </c>
    </row>
    <row r="105" spans="1:6" x14ac:dyDescent="0.25">
      <c r="A105" s="533" t="str">
        <f>"3906658"</f>
        <v>3906658</v>
      </c>
      <c r="B105" s="533" t="s">
        <v>604</v>
      </c>
      <c r="C105" s="533">
        <v>4.7</v>
      </c>
      <c r="D105" s="533">
        <v>357998</v>
      </c>
      <c r="E105" s="534">
        <v>44299.53800925926</v>
      </c>
      <c r="F105" s="532">
        <v>5253</v>
      </c>
    </row>
    <row r="106" spans="1:6" x14ac:dyDescent="0.25">
      <c r="A106" s="533" t="str">
        <f>"3907531"</f>
        <v>3907531</v>
      </c>
      <c r="B106" s="533" t="s">
        <v>3744</v>
      </c>
      <c r="C106" s="533">
        <v>9.7899999999999991</v>
      </c>
      <c r="D106" s="533">
        <v>356092</v>
      </c>
      <c r="E106" s="534">
        <v>44299.595868055556</v>
      </c>
      <c r="F106" s="532">
        <v>5254</v>
      </c>
    </row>
    <row r="107" spans="1:6" x14ac:dyDescent="0.25">
      <c r="A107" s="533" t="str">
        <f>"3909013"</f>
        <v>3909013</v>
      </c>
      <c r="B107" s="533" t="s">
        <v>615</v>
      </c>
      <c r="C107" s="533">
        <v>3.36</v>
      </c>
      <c r="D107" s="533">
        <v>356468</v>
      </c>
      <c r="E107" s="534">
        <v>44299.654814814814</v>
      </c>
      <c r="F107" s="532">
        <v>5255</v>
      </c>
    </row>
    <row r="108" spans="1:6" x14ac:dyDescent="0.25">
      <c r="A108" s="533" t="str">
        <f>"3960257"</f>
        <v>3960257</v>
      </c>
      <c r="B108" s="533" t="s">
        <v>595</v>
      </c>
      <c r="C108" s="533">
        <v>15.3</v>
      </c>
      <c r="D108" s="533">
        <v>357847</v>
      </c>
      <c r="E108" s="534">
        <v>44299.809027777781</v>
      </c>
      <c r="F108" s="532">
        <v>5256</v>
      </c>
    </row>
    <row r="109" spans="1:6" x14ac:dyDescent="0.25">
      <c r="A109" s="533" t="str">
        <f>"3960275"</f>
        <v>3960275</v>
      </c>
      <c r="B109" s="533" t="s">
        <v>595</v>
      </c>
      <c r="C109" s="533">
        <v>15.3</v>
      </c>
      <c r="D109" s="533">
        <v>357854</v>
      </c>
      <c r="E109" s="534">
        <v>44299.80945601852</v>
      </c>
      <c r="F109" s="532">
        <v>5257</v>
      </c>
    </row>
    <row r="110" spans="1:6" x14ac:dyDescent="0.25">
      <c r="A110" s="533"/>
      <c r="B110" s="536">
        <v>8</v>
      </c>
      <c r="C110" s="537">
        <f>SUM(C104:C109)</f>
        <v>73.589999999999989</v>
      </c>
      <c r="D110" s="533"/>
      <c r="E110" s="534"/>
      <c r="F110" s="532"/>
    </row>
    <row r="111" spans="1:6" x14ac:dyDescent="0.25">
      <c r="A111" s="533" t="str">
        <f>"3903487"</f>
        <v>3903487</v>
      </c>
      <c r="B111" s="533" t="s">
        <v>11632</v>
      </c>
      <c r="C111" s="533">
        <v>4.12</v>
      </c>
      <c r="D111" s="533">
        <v>356557</v>
      </c>
      <c r="E111" s="534">
        <v>44300.432291666664</v>
      </c>
      <c r="F111" s="532">
        <v>5271</v>
      </c>
    </row>
    <row r="112" spans="1:6" x14ac:dyDescent="0.25">
      <c r="A112" s="533" t="str">
        <f>"3901111"</f>
        <v>3901111</v>
      </c>
      <c r="B112" s="533" t="s">
        <v>626</v>
      </c>
      <c r="C112" s="533">
        <v>10.75</v>
      </c>
      <c r="D112" s="533">
        <v>357996</v>
      </c>
      <c r="E112" s="534">
        <v>44300.446840277778</v>
      </c>
      <c r="F112" s="532">
        <v>5272</v>
      </c>
    </row>
    <row r="113" spans="1:6" x14ac:dyDescent="0.25">
      <c r="A113" s="533" t="str">
        <f>"3902009"</f>
        <v>3902009</v>
      </c>
      <c r="B113" s="533" t="s">
        <v>598</v>
      </c>
      <c r="C113" s="533">
        <v>3.36</v>
      </c>
      <c r="D113" s="533">
        <v>357981</v>
      </c>
      <c r="E113" s="534">
        <v>44300.569328703707</v>
      </c>
      <c r="F113" s="532">
        <v>5273</v>
      </c>
    </row>
    <row r="114" spans="1:6" x14ac:dyDescent="0.25">
      <c r="A114" s="533" t="str">
        <f>"3903516"</f>
        <v>3903516</v>
      </c>
      <c r="B114" s="533" t="s">
        <v>3783</v>
      </c>
      <c r="C114" s="533">
        <v>1.88</v>
      </c>
      <c r="D114" s="533">
        <v>356707</v>
      </c>
      <c r="E114" s="534">
        <v>44300.634189814817</v>
      </c>
      <c r="F114" s="532">
        <v>5274</v>
      </c>
    </row>
    <row r="115" spans="1:6" x14ac:dyDescent="0.25">
      <c r="A115" s="533" t="str">
        <f>"3907960"</f>
        <v>3907960</v>
      </c>
      <c r="B115" s="533" t="s">
        <v>608</v>
      </c>
      <c r="C115" s="533">
        <v>4.28</v>
      </c>
      <c r="D115" s="533">
        <v>356748</v>
      </c>
      <c r="E115" s="534">
        <v>44300.658171296294</v>
      </c>
      <c r="F115" s="532">
        <v>5275</v>
      </c>
    </row>
    <row r="116" spans="1:6" x14ac:dyDescent="0.25">
      <c r="A116" s="533" t="str">
        <f>"3960392"</f>
        <v>3960392</v>
      </c>
      <c r="B116" s="533" t="s">
        <v>592</v>
      </c>
      <c r="C116" s="533">
        <v>8.3800000000000008</v>
      </c>
      <c r="D116" s="533">
        <v>355926</v>
      </c>
      <c r="E116" s="534">
        <v>44300.673321759263</v>
      </c>
      <c r="F116" s="532">
        <v>5276</v>
      </c>
    </row>
    <row r="117" spans="1:6" x14ac:dyDescent="0.25">
      <c r="A117" s="533"/>
      <c r="B117" s="536">
        <v>9</v>
      </c>
      <c r="C117" s="537">
        <f>SUM(C111:C116)</f>
        <v>32.770000000000003</v>
      </c>
      <c r="D117" s="533"/>
      <c r="E117" s="534"/>
      <c r="F117" s="532"/>
    </row>
    <row r="118" spans="1:6" x14ac:dyDescent="0.25">
      <c r="A118" s="533" t="str">
        <f>"3901461"</f>
        <v>3901461</v>
      </c>
      <c r="B118" s="533" t="s">
        <v>612</v>
      </c>
      <c r="C118" s="533">
        <v>15.3</v>
      </c>
      <c r="D118" s="533">
        <v>357865</v>
      </c>
      <c r="E118" s="534">
        <v>44301.352199074077</v>
      </c>
      <c r="F118" s="532">
        <v>5379</v>
      </c>
    </row>
    <row r="119" spans="1:6" x14ac:dyDescent="0.25">
      <c r="A119" s="533" t="str">
        <f>"3904232"</f>
        <v>3904232</v>
      </c>
      <c r="B119" s="533" t="s">
        <v>1112</v>
      </c>
      <c r="C119" s="533">
        <v>13.82</v>
      </c>
      <c r="D119" s="533">
        <v>357872</v>
      </c>
      <c r="E119" s="534">
        <v>44301.577453703707</v>
      </c>
      <c r="F119" s="532">
        <v>5380</v>
      </c>
    </row>
    <row r="120" spans="1:6" x14ac:dyDescent="0.25">
      <c r="A120" s="533" t="str">
        <f>"3960375"</f>
        <v>3960375</v>
      </c>
      <c r="B120" s="533" t="s">
        <v>614</v>
      </c>
      <c r="C120" s="533">
        <v>4.1900000000000004</v>
      </c>
      <c r="D120" s="533">
        <v>355905</v>
      </c>
      <c r="E120" s="534">
        <v>44301.623553240737</v>
      </c>
      <c r="F120" s="532">
        <v>5381</v>
      </c>
    </row>
    <row r="121" spans="1:6" x14ac:dyDescent="0.25">
      <c r="A121" s="533" t="str">
        <f>"3960269"</f>
        <v>3960269</v>
      </c>
      <c r="B121" s="533" t="s">
        <v>3734</v>
      </c>
      <c r="C121" s="533">
        <v>12.3</v>
      </c>
      <c r="D121" s="533">
        <v>355829</v>
      </c>
      <c r="E121" s="534">
        <v>44301.64947916667</v>
      </c>
      <c r="F121" s="532">
        <v>5382</v>
      </c>
    </row>
    <row r="122" spans="1:6" x14ac:dyDescent="0.25">
      <c r="A122" s="533" t="str">
        <f>"3930042"</f>
        <v>3930042</v>
      </c>
      <c r="B122" s="533" t="s">
        <v>610</v>
      </c>
      <c r="C122" s="533">
        <v>3.44</v>
      </c>
      <c r="D122" s="533">
        <v>357965</v>
      </c>
      <c r="E122" s="534">
        <v>44301.659490740742</v>
      </c>
      <c r="F122" s="532">
        <v>5383</v>
      </c>
    </row>
    <row r="123" spans="1:6" x14ac:dyDescent="0.25">
      <c r="A123" s="533" t="str">
        <f>"3900257"</f>
        <v>3900257</v>
      </c>
      <c r="B123" s="533" t="s">
        <v>3746</v>
      </c>
      <c r="C123" s="533">
        <v>3.86</v>
      </c>
      <c r="D123" s="533">
        <v>356925</v>
      </c>
      <c r="E123" s="534">
        <v>44301.689837962964</v>
      </c>
      <c r="F123" s="532">
        <v>5384</v>
      </c>
    </row>
    <row r="124" spans="1:6" x14ac:dyDescent="0.25">
      <c r="A124" s="533"/>
      <c r="B124" s="536">
        <v>10</v>
      </c>
      <c r="C124" s="537">
        <f>SUM(C118:C123)</f>
        <v>52.91</v>
      </c>
      <c r="D124" s="535"/>
      <c r="E124" s="534"/>
      <c r="F124" s="532"/>
    </row>
    <row r="125" spans="1:6" x14ac:dyDescent="0.25">
      <c r="A125" s="533" t="str">
        <f>"3960338"</f>
        <v>3960338</v>
      </c>
      <c r="B125" s="533" t="s">
        <v>11633</v>
      </c>
      <c r="C125" s="533">
        <v>58.25</v>
      </c>
      <c r="D125" s="533">
        <v>357856</v>
      </c>
      <c r="E125" s="534">
        <v>44302.411979166667</v>
      </c>
      <c r="F125" s="532">
        <v>5385</v>
      </c>
    </row>
    <row r="126" spans="1:6" x14ac:dyDescent="0.25">
      <c r="A126" s="533" t="str">
        <f>"3960344"</f>
        <v>3960344</v>
      </c>
      <c r="B126" s="533" t="s">
        <v>3736</v>
      </c>
      <c r="C126" s="533">
        <v>8.3800000000000008</v>
      </c>
      <c r="D126" s="533">
        <v>355885</v>
      </c>
      <c r="E126" s="534">
        <v>44302.464375000003</v>
      </c>
      <c r="F126" s="532">
        <v>5386</v>
      </c>
    </row>
    <row r="127" spans="1:6" x14ac:dyDescent="0.25">
      <c r="A127" s="533" t="str">
        <f>"23923238"</f>
        <v>23923238</v>
      </c>
      <c r="B127" s="533" t="s">
        <v>11634</v>
      </c>
      <c r="C127" s="533">
        <v>5.47</v>
      </c>
      <c r="D127" s="533">
        <v>4224</v>
      </c>
      <c r="E127" s="534">
        <v>44302.503136574072</v>
      </c>
      <c r="F127" s="532">
        <v>5387</v>
      </c>
    </row>
    <row r="128" spans="1:6" x14ac:dyDescent="0.25">
      <c r="A128" s="533" t="str">
        <f>"3908130"</f>
        <v>3908130</v>
      </c>
      <c r="B128" s="533" t="s">
        <v>3560</v>
      </c>
      <c r="C128" s="533">
        <v>3.74</v>
      </c>
      <c r="D128" s="533">
        <v>357383</v>
      </c>
      <c r="E128" s="534">
        <v>44302.559548611112</v>
      </c>
      <c r="F128" s="532">
        <v>5388</v>
      </c>
    </row>
    <row r="129" spans="1:6" x14ac:dyDescent="0.25">
      <c r="A129" s="533" t="str">
        <f>"3908344"</f>
        <v>3908344</v>
      </c>
      <c r="B129" s="533" t="s">
        <v>1120</v>
      </c>
      <c r="C129" s="533">
        <v>4.41</v>
      </c>
      <c r="D129" s="533">
        <v>357518</v>
      </c>
      <c r="E129" s="534">
        <v>44302.607627314814</v>
      </c>
      <c r="F129" s="532">
        <v>5389</v>
      </c>
    </row>
    <row r="130" spans="1:6" x14ac:dyDescent="0.25">
      <c r="A130" s="533" t="str">
        <f>"3908064"</f>
        <v>3908064</v>
      </c>
      <c r="B130" s="533" t="s">
        <v>6098</v>
      </c>
      <c r="C130" s="533">
        <v>2.11</v>
      </c>
      <c r="D130" s="533">
        <v>356790</v>
      </c>
      <c r="E130" s="534">
        <v>44302.609710648147</v>
      </c>
      <c r="F130" s="532">
        <v>5390</v>
      </c>
    </row>
    <row r="131" spans="1:6" x14ac:dyDescent="0.25">
      <c r="A131" s="533" t="str">
        <f>"3902744"</f>
        <v>3902744</v>
      </c>
      <c r="B131" s="533" t="s">
        <v>3753</v>
      </c>
      <c r="C131" s="533">
        <v>12.41</v>
      </c>
      <c r="D131" s="533">
        <v>357159</v>
      </c>
      <c r="E131" s="534">
        <v>44302.642291666663</v>
      </c>
      <c r="F131" s="532">
        <v>5391</v>
      </c>
    </row>
    <row r="132" spans="1:6" x14ac:dyDescent="0.25">
      <c r="A132" s="533" t="str">
        <f>"3903952"</f>
        <v>3903952</v>
      </c>
      <c r="B132" s="533" t="s">
        <v>3751</v>
      </c>
      <c r="C132" s="533">
        <v>19.39</v>
      </c>
      <c r="D132" s="533">
        <v>357226</v>
      </c>
      <c r="E132" s="534">
        <v>44302.738668981481</v>
      </c>
      <c r="F132" s="532">
        <v>5392</v>
      </c>
    </row>
    <row r="133" spans="1:6" x14ac:dyDescent="0.25">
      <c r="A133" s="533"/>
      <c r="B133" s="536">
        <v>11</v>
      </c>
      <c r="C133" s="537">
        <f>SUM(C125:C132)</f>
        <v>114.15999999999998</v>
      </c>
      <c r="D133" s="533"/>
      <c r="E133" s="534"/>
      <c r="F133" s="532"/>
    </row>
    <row r="134" spans="1:6" x14ac:dyDescent="0.25">
      <c r="A134" s="533" t="str">
        <f>"3903497"</f>
        <v>3903497</v>
      </c>
      <c r="B134" s="533" t="s">
        <v>1107</v>
      </c>
      <c r="C134" s="533">
        <v>2.58</v>
      </c>
      <c r="D134" s="533">
        <v>358209</v>
      </c>
      <c r="E134" s="534">
        <v>44305.438923611109</v>
      </c>
      <c r="F134" s="532">
        <v>5496</v>
      </c>
    </row>
    <row r="135" spans="1:6" x14ac:dyDescent="0.25">
      <c r="A135" s="533" t="str">
        <f>"3930382"</f>
        <v>3930382</v>
      </c>
      <c r="B135" s="533" t="s">
        <v>11635</v>
      </c>
      <c r="C135" s="533">
        <v>5.34</v>
      </c>
      <c r="D135" s="533">
        <v>358070</v>
      </c>
      <c r="E135" s="534">
        <v>44305.52511574074</v>
      </c>
      <c r="F135" s="532">
        <v>5497</v>
      </c>
    </row>
    <row r="136" spans="1:6" x14ac:dyDescent="0.25">
      <c r="A136" s="533" t="str">
        <f>"3930383"</f>
        <v>3930383</v>
      </c>
      <c r="B136" s="533" t="s">
        <v>11635</v>
      </c>
      <c r="C136" s="533">
        <v>2.9</v>
      </c>
      <c r="D136" s="533">
        <v>358071</v>
      </c>
      <c r="E136" s="534">
        <v>44305.525983796295</v>
      </c>
      <c r="F136" s="532">
        <v>5498</v>
      </c>
    </row>
    <row r="137" spans="1:6" x14ac:dyDescent="0.25">
      <c r="A137" s="533" t="str">
        <f>"3906821"</f>
        <v>3906821</v>
      </c>
      <c r="B137" s="533" t="s">
        <v>619</v>
      </c>
      <c r="C137" s="533">
        <v>4.79</v>
      </c>
      <c r="D137" s="533">
        <v>356679</v>
      </c>
      <c r="E137" s="534">
        <v>44305.557627314818</v>
      </c>
      <c r="F137" s="532">
        <v>5499</v>
      </c>
    </row>
    <row r="138" spans="1:6" x14ac:dyDescent="0.25">
      <c r="A138" s="533" t="str">
        <f>"3945113"</f>
        <v>3945113</v>
      </c>
      <c r="B138" s="533" t="s">
        <v>541</v>
      </c>
      <c r="C138" s="533">
        <v>8.3800000000000008</v>
      </c>
      <c r="D138" s="533">
        <v>355892</v>
      </c>
      <c r="E138" s="534">
        <v>44305.603831018518</v>
      </c>
      <c r="F138" s="532">
        <v>5500</v>
      </c>
    </row>
    <row r="139" spans="1:6" x14ac:dyDescent="0.25">
      <c r="A139" s="533" t="str">
        <f>"3900926"</f>
        <v>3900926</v>
      </c>
      <c r="B139" s="533" t="s">
        <v>3750</v>
      </c>
      <c r="C139" s="533">
        <v>1.68</v>
      </c>
      <c r="D139" s="533">
        <v>354642</v>
      </c>
      <c r="E139" s="534">
        <v>44305.65320601852</v>
      </c>
      <c r="F139" s="532">
        <v>5501</v>
      </c>
    </row>
    <row r="140" spans="1:6" x14ac:dyDescent="0.25">
      <c r="A140" s="533" t="str">
        <f>"3960357"</f>
        <v>3960357</v>
      </c>
      <c r="B140" s="533" t="s">
        <v>1076</v>
      </c>
      <c r="C140" s="533">
        <v>8.3800000000000008</v>
      </c>
      <c r="D140" s="533">
        <v>355928</v>
      </c>
      <c r="E140" s="534">
        <v>44305.851967592593</v>
      </c>
      <c r="F140" s="532">
        <v>5502</v>
      </c>
    </row>
    <row r="141" spans="1:6" x14ac:dyDescent="0.25">
      <c r="A141" s="533"/>
      <c r="B141" s="536">
        <v>12</v>
      </c>
      <c r="C141" s="537">
        <f>SUM(C134:C140)</f>
        <v>34.050000000000004</v>
      </c>
      <c r="D141" s="533"/>
      <c r="E141" s="534"/>
      <c r="F141" s="532"/>
    </row>
    <row r="142" spans="1:6" x14ac:dyDescent="0.25">
      <c r="A142" s="533" t="str">
        <f>"3945114"</f>
        <v>3945114</v>
      </c>
      <c r="B142" s="533" t="s">
        <v>617</v>
      </c>
      <c r="C142" s="533">
        <v>8.3800000000000008</v>
      </c>
      <c r="D142" s="533">
        <v>355891</v>
      </c>
      <c r="E142" s="534">
        <v>44306.421319444446</v>
      </c>
      <c r="F142" s="532">
        <v>5555</v>
      </c>
    </row>
    <row r="143" spans="1:6" x14ac:dyDescent="0.25">
      <c r="A143" s="533" t="str">
        <f>"3960373"</f>
        <v>3960373</v>
      </c>
      <c r="B143" s="533" t="s">
        <v>616</v>
      </c>
      <c r="C143" s="533">
        <v>8.3800000000000008</v>
      </c>
      <c r="D143" s="533">
        <v>355903</v>
      </c>
      <c r="E143" s="534">
        <v>44306.422453703701</v>
      </c>
      <c r="F143" s="532">
        <v>5556</v>
      </c>
    </row>
    <row r="144" spans="1:6" x14ac:dyDescent="0.25">
      <c r="A144" s="533" t="str">
        <f>"3907618"</f>
        <v>3907618</v>
      </c>
      <c r="B144" s="533" t="s">
        <v>540</v>
      </c>
      <c r="C144" s="533">
        <v>1.96</v>
      </c>
      <c r="D144" s="533">
        <v>357348</v>
      </c>
      <c r="E144" s="534">
        <v>44306.466909722221</v>
      </c>
      <c r="F144" s="532">
        <v>5557</v>
      </c>
    </row>
    <row r="145" spans="1:6" x14ac:dyDescent="0.25">
      <c r="A145" s="533" t="str">
        <f>"3903535"</f>
        <v>3903535</v>
      </c>
      <c r="B145" s="533" t="s">
        <v>11636</v>
      </c>
      <c r="C145" s="533">
        <v>5.2</v>
      </c>
      <c r="D145" s="533">
        <v>357192</v>
      </c>
      <c r="E145" s="534">
        <v>44306.549409722225</v>
      </c>
      <c r="F145" s="532">
        <v>5558</v>
      </c>
    </row>
    <row r="146" spans="1:6" x14ac:dyDescent="0.25">
      <c r="A146" s="533" t="str">
        <f>"3900176"</f>
        <v>3900176</v>
      </c>
      <c r="B146" s="533" t="s">
        <v>1104</v>
      </c>
      <c r="C146" s="533">
        <v>1.94</v>
      </c>
      <c r="D146" s="533">
        <v>358201</v>
      </c>
      <c r="E146" s="534">
        <v>44306.552337962959</v>
      </c>
      <c r="F146" s="532">
        <v>5559</v>
      </c>
    </row>
    <row r="147" spans="1:6" x14ac:dyDescent="0.25">
      <c r="A147" s="533" t="str">
        <f>"3960363"</f>
        <v>3960363</v>
      </c>
      <c r="B147" s="533" t="s">
        <v>11637</v>
      </c>
      <c r="C147" s="533">
        <v>25.14</v>
      </c>
      <c r="D147" s="533">
        <v>355889</v>
      </c>
      <c r="E147" s="534">
        <v>44306.554791666669</v>
      </c>
      <c r="F147" s="532">
        <v>5561</v>
      </c>
    </row>
    <row r="148" spans="1:6" x14ac:dyDescent="0.25">
      <c r="A148" s="533" t="str">
        <f>"3908228"</f>
        <v>3908228</v>
      </c>
      <c r="B148" s="533" t="s">
        <v>6067</v>
      </c>
      <c r="C148" s="533">
        <v>4.95</v>
      </c>
      <c r="D148" s="533">
        <v>357424</v>
      </c>
      <c r="E148" s="534">
        <v>44306.650405092594</v>
      </c>
      <c r="F148" s="532">
        <v>5560</v>
      </c>
    </row>
    <row r="149" spans="1:6" x14ac:dyDescent="0.25">
      <c r="A149" s="533"/>
      <c r="B149" s="536">
        <v>13</v>
      </c>
      <c r="C149" s="537">
        <f>SUM(C142:C148)</f>
        <v>55.95</v>
      </c>
      <c r="D149" s="533"/>
      <c r="E149" s="534"/>
      <c r="F149" s="532"/>
    </row>
    <row r="150" spans="1:6" x14ac:dyDescent="0.25">
      <c r="A150" s="533" t="str">
        <f>"3960276"</f>
        <v>3960276</v>
      </c>
      <c r="B150" s="533" t="s">
        <v>3739</v>
      </c>
      <c r="C150" s="533">
        <v>12.3</v>
      </c>
      <c r="D150" s="533">
        <v>355846</v>
      </c>
      <c r="E150" s="534">
        <v>44307.418402777781</v>
      </c>
      <c r="F150" s="532">
        <v>5584</v>
      </c>
    </row>
    <row r="151" spans="1:6" x14ac:dyDescent="0.25">
      <c r="A151" s="533" t="str">
        <f>"3920083"</f>
        <v>3920083</v>
      </c>
      <c r="B151" s="533" t="s">
        <v>620</v>
      </c>
      <c r="C151" s="533">
        <v>3.91</v>
      </c>
      <c r="D151" s="533">
        <v>355853</v>
      </c>
      <c r="E151" s="534">
        <v>44307.510162037041</v>
      </c>
      <c r="F151" s="532">
        <v>5585</v>
      </c>
    </row>
    <row r="152" spans="1:6" x14ac:dyDescent="0.25">
      <c r="A152" s="533" t="str">
        <f>"3960252"</f>
        <v>3960252</v>
      </c>
      <c r="B152" s="533" t="s">
        <v>1096</v>
      </c>
      <c r="C152" s="533">
        <v>8.3800000000000008</v>
      </c>
      <c r="D152" s="533">
        <v>355874</v>
      </c>
      <c r="E152" s="534">
        <v>44307.631805555553</v>
      </c>
      <c r="F152" s="532">
        <v>5586</v>
      </c>
    </row>
    <row r="153" spans="1:6" x14ac:dyDescent="0.25">
      <c r="A153" s="533" t="str">
        <f>"3903951"</f>
        <v>3903951</v>
      </c>
      <c r="B153" s="533" t="s">
        <v>1554</v>
      </c>
      <c r="C153" s="533">
        <v>4.1900000000000004</v>
      </c>
      <c r="D153" s="533">
        <v>355989</v>
      </c>
      <c r="E153" s="534">
        <v>44307.633472222224</v>
      </c>
      <c r="F153" s="532">
        <v>5587</v>
      </c>
    </row>
    <row r="154" spans="1:6" x14ac:dyDescent="0.25">
      <c r="A154" s="533"/>
      <c r="B154" s="536">
        <v>14</v>
      </c>
      <c r="C154" s="537">
        <f>SUM(C150:C153)</f>
        <v>28.780000000000005</v>
      </c>
      <c r="D154" s="533"/>
      <c r="E154" s="534"/>
      <c r="F154" s="532"/>
    </row>
    <row r="155" spans="1:6" x14ac:dyDescent="0.25">
      <c r="A155" s="533" t="str">
        <f>"3909002"</f>
        <v>3909002</v>
      </c>
      <c r="B155" s="533" t="s">
        <v>11638</v>
      </c>
      <c r="C155" s="533">
        <v>12.12</v>
      </c>
      <c r="D155" s="533">
        <v>358911</v>
      </c>
      <c r="E155" s="534">
        <v>44309.429791666669</v>
      </c>
      <c r="F155" s="532">
        <v>5628</v>
      </c>
    </row>
    <row r="156" spans="1:6" x14ac:dyDescent="0.25">
      <c r="A156" s="533" t="str">
        <f>"3960274"</f>
        <v>3960274</v>
      </c>
      <c r="B156" s="533" t="s">
        <v>543</v>
      </c>
      <c r="C156" s="533">
        <v>2.48</v>
      </c>
      <c r="D156" s="533">
        <v>358314</v>
      </c>
      <c r="E156" s="534">
        <v>44309.441851851851</v>
      </c>
      <c r="F156" s="532">
        <v>5629</v>
      </c>
    </row>
    <row r="157" spans="1:6" x14ac:dyDescent="0.25">
      <c r="A157" s="533" t="str">
        <f>"3903204"</f>
        <v>3903204</v>
      </c>
      <c r="B157" s="533" t="s">
        <v>1091</v>
      </c>
      <c r="C157" s="533">
        <v>13.51</v>
      </c>
      <c r="D157" s="533">
        <v>358680</v>
      </c>
      <c r="E157" s="534">
        <v>44309.736261574071</v>
      </c>
      <c r="F157" s="532">
        <v>5630</v>
      </c>
    </row>
    <row r="158" spans="1:6" x14ac:dyDescent="0.25">
      <c r="A158" s="533"/>
      <c r="B158" s="536">
        <v>15</v>
      </c>
      <c r="C158" s="537">
        <f>SUM(C155:C157)</f>
        <v>28.11</v>
      </c>
      <c r="D158" s="533"/>
      <c r="E158" s="534"/>
      <c r="F158" s="532"/>
    </row>
    <row r="159" spans="1:6" x14ac:dyDescent="0.25">
      <c r="A159" s="533" t="str">
        <f>"3908293"</f>
        <v>3908293</v>
      </c>
      <c r="B159" s="533" t="s">
        <v>1553</v>
      </c>
      <c r="C159" s="533">
        <v>1.68</v>
      </c>
      <c r="D159" s="533">
        <v>359933</v>
      </c>
      <c r="E159" s="534">
        <v>44312.447453703702</v>
      </c>
      <c r="F159" s="532">
        <v>5755</v>
      </c>
    </row>
    <row r="160" spans="1:6" x14ac:dyDescent="0.25">
      <c r="A160" s="533" t="str">
        <f>"3908160"</f>
        <v>3908160</v>
      </c>
      <c r="B160" s="533" t="s">
        <v>3787</v>
      </c>
      <c r="C160" s="533">
        <v>10.41</v>
      </c>
      <c r="D160" s="533">
        <v>359866</v>
      </c>
      <c r="E160" s="534">
        <v>44312.707268518519</v>
      </c>
      <c r="F160" s="532">
        <v>5756</v>
      </c>
    </row>
    <row r="161" spans="1:6" x14ac:dyDescent="0.25">
      <c r="A161" s="533" t="str">
        <f>"3906750"</f>
        <v>3906750</v>
      </c>
      <c r="B161" s="533" t="s">
        <v>606</v>
      </c>
      <c r="C161" s="533">
        <v>4.9800000000000004</v>
      </c>
      <c r="D161" s="533">
        <v>359023</v>
      </c>
      <c r="E161" s="534">
        <v>44312.513321759259</v>
      </c>
      <c r="F161" s="532">
        <v>5757</v>
      </c>
    </row>
    <row r="162" spans="1:6" x14ac:dyDescent="0.25">
      <c r="A162" s="533" t="str">
        <f>"3900563"</f>
        <v>3900563</v>
      </c>
      <c r="B162" s="533" t="s">
        <v>3556</v>
      </c>
      <c r="C162" s="533">
        <v>2.95</v>
      </c>
      <c r="D162" s="533">
        <v>359468</v>
      </c>
      <c r="E162" s="534">
        <v>44312.576620370368</v>
      </c>
      <c r="F162" s="532">
        <v>5758</v>
      </c>
    </row>
    <row r="163" spans="1:6" x14ac:dyDescent="0.25">
      <c r="A163" s="533" t="str">
        <f>"3930318"</f>
        <v>3930318</v>
      </c>
      <c r="B163" s="533" t="s">
        <v>11639</v>
      </c>
      <c r="C163" s="533">
        <v>1.68</v>
      </c>
      <c r="D163" s="533">
        <v>359187</v>
      </c>
      <c r="E163" s="534">
        <v>44312.581620370373</v>
      </c>
      <c r="F163" s="532">
        <v>5759</v>
      </c>
    </row>
    <row r="164" spans="1:6" x14ac:dyDescent="0.25">
      <c r="A164" s="533" t="str">
        <f>"3903179"</f>
        <v>3903179</v>
      </c>
      <c r="B164" s="533" t="s">
        <v>11640</v>
      </c>
      <c r="C164" s="533">
        <v>2.83</v>
      </c>
      <c r="D164" s="533">
        <v>358577</v>
      </c>
      <c r="E164" s="534">
        <v>44312.581990740742</v>
      </c>
      <c r="F164" s="532">
        <v>5760</v>
      </c>
    </row>
    <row r="165" spans="1:6" x14ac:dyDescent="0.25">
      <c r="A165" s="533" t="str">
        <f>"3903332"</f>
        <v>3903332</v>
      </c>
      <c r="B165" s="533" t="s">
        <v>11641</v>
      </c>
      <c r="C165" s="533">
        <v>16.149999999999999</v>
      </c>
      <c r="D165" s="533">
        <v>358762</v>
      </c>
      <c r="E165" s="534">
        <v>44312.872719907406</v>
      </c>
      <c r="F165" s="532">
        <v>5761</v>
      </c>
    </row>
    <row r="166" spans="1:6" x14ac:dyDescent="0.25">
      <c r="A166" s="533"/>
      <c r="B166" s="536">
        <v>16</v>
      </c>
      <c r="C166" s="537">
        <f>SUM(C159:C165)</f>
        <v>40.68</v>
      </c>
      <c r="D166" s="533"/>
      <c r="E166" s="534"/>
      <c r="F166" s="532"/>
    </row>
    <row r="167" spans="1:6" x14ac:dyDescent="0.25">
      <c r="A167" s="533" t="str">
        <f>"3903105"</f>
        <v>3903105</v>
      </c>
      <c r="B167" s="533" t="s">
        <v>601</v>
      </c>
      <c r="C167" s="533">
        <v>1.94</v>
      </c>
      <c r="D167" s="533">
        <v>358099</v>
      </c>
      <c r="E167" s="534">
        <v>44313.372106481482</v>
      </c>
      <c r="F167" s="532">
        <v>5787</v>
      </c>
    </row>
    <row r="168" spans="1:6" x14ac:dyDescent="0.25">
      <c r="A168" s="533" t="str">
        <f>"3960265"</f>
        <v>3960265</v>
      </c>
      <c r="B168" s="533" t="s">
        <v>628</v>
      </c>
      <c r="C168" s="533">
        <v>12.3</v>
      </c>
      <c r="D168" s="533">
        <v>358311</v>
      </c>
      <c r="E168" s="534">
        <v>44313.377141203702</v>
      </c>
      <c r="F168" s="532">
        <v>5788</v>
      </c>
    </row>
    <row r="169" spans="1:6" x14ac:dyDescent="0.25">
      <c r="A169" s="533" t="str">
        <f>"3907487"</f>
        <v>3907487</v>
      </c>
      <c r="B169" s="533" t="s">
        <v>6064</v>
      </c>
      <c r="C169" s="533">
        <v>6.23</v>
      </c>
      <c r="D169" s="533">
        <v>358562</v>
      </c>
      <c r="E169" s="534">
        <v>44313.381261574075</v>
      </c>
      <c r="F169" s="532">
        <v>5789</v>
      </c>
    </row>
    <row r="170" spans="1:6" x14ac:dyDescent="0.25">
      <c r="A170" s="533" t="str">
        <f>"3903866"</f>
        <v>3903866</v>
      </c>
      <c r="B170" s="533" t="s">
        <v>3764</v>
      </c>
      <c r="C170" s="533">
        <v>1.74</v>
      </c>
      <c r="D170" s="533">
        <v>359674</v>
      </c>
      <c r="E170" s="534">
        <v>44313.436307870368</v>
      </c>
      <c r="F170" s="532">
        <v>5790</v>
      </c>
    </row>
    <row r="171" spans="1:6" x14ac:dyDescent="0.25">
      <c r="A171" s="533" t="str">
        <f>"3903516"</f>
        <v>3903516</v>
      </c>
      <c r="B171" s="533" t="s">
        <v>3783</v>
      </c>
      <c r="C171" s="533">
        <v>1.68</v>
      </c>
      <c r="D171" s="533">
        <v>359179</v>
      </c>
      <c r="E171" s="534">
        <v>44313.493136574078</v>
      </c>
      <c r="F171" s="532">
        <v>5791</v>
      </c>
    </row>
    <row r="172" spans="1:6" x14ac:dyDescent="0.25">
      <c r="A172" s="533" t="str">
        <f>"3909239"</f>
        <v>3909239</v>
      </c>
      <c r="B172" s="533" t="s">
        <v>1077</v>
      </c>
      <c r="C172" s="533">
        <v>1.68</v>
      </c>
      <c r="D172" s="533">
        <v>359289</v>
      </c>
      <c r="E172" s="534">
        <v>44313.499398148146</v>
      </c>
      <c r="F172" s="532">
        <v>5792</v>
      </c>
    </row>
    <row r="173" spans="1:6" x14ac:dyDescent="0.25">
      <c r="A173" s="533" t="str">
        <f>"3903524"</f>
        <v>3903524</v>
      </c>
      <c r="B173" s="533" t="s">
        <v>11642</v>
      </c>
      <c r="C173" s="533">
        <v>9.15</v>
      </c>
      <c r="D173" s="533">
        <v>358981</v>
      </c>
      <c r="E173" s="534">
        <v>44313.513009259259</v>
      </c>
      <c r="F173" s="532">
        <v>5793</v>
      </c>
    </row>
    <row r="174" spans="1:6" x14ac:dyDescent="0.25">
      <c r="A174" s="533" t="str">
        <f>"3900375"</f>
        <v>3900375</v>
      </c>
      <c r="B174" s="533" t="s">
        <v>11643</v>
      </c>
      <c r="C174" s="533">
        <v>17.45</v>
      </c>
      <c r="D174" s="533">
        <v>355658</v>
      </c>
      <c r="E174" s="534">
        <v>44313.541481481479</v>
      </c>
      <c r="F174" s="532">
        <v>5796</v>
      </c>
    </row>
    <row r="175" spans="1:6" x14ac:dyDescent="0.25">
      <c r="A175" s="533" t="str">
        <f>"3909479"</f>
        <v>3909479</v>
      </c>
      <c r="B175" s="533" t="s">
        <v>11644</v>
      </c>
      <c r="C175" s="533">
        <v>3.17</v>
      </c>
      <c r="D175" s="533">
        <v>360348</v>
      </c>
      <c r="E175" s="534">
        <v>44313.671712962961</v>
      </c>
      <c r="F175" s="532">
        <v>5794</v>
      </c>
    </row>
    <row r="176" spans="1:6" x14ac:dyDescent="0.25">
      <c r="A176" s="533" t="str">
        <f>"3908019"</f>
        <v>3908019</v>
      </c>
      <c r="B176" s="533" t="s">
        <v>1084</v>
      </c>
      <c r="C176" s="533">
        <v>4.9400000000000004</v>
      </c>
      <c r="D176" s="533">
        <v>359165</v>
      </c>
      <c r="E176" s="534">
        <v>44313.686261574076</v>
      </c>
      <c r="F176" s="532">
        <v>5795</v>
      </c>
    </row>
    <row r="177" spans="1:6" x14ac:dyDescent="0.25">
      <c r="A177" s="533"/>
      <c r="B177" s="536">
        <v>17</v>
      </c>
      <c r="C177" s="537">
        <f>SUM(C167:C176)</f>
        <v>60.28</v>
      </c>
      <c r="D177" s="533"/>
      <c r="E177" s="534"/>
      <c r="F177" s="532"/>
    </row>
    <row r="178" spans="1:6" x14ac:dyDescent="0.25">
      <c r="A178" s="533" t="str">
        <f>"3930394"</f>
        <v>3930394</v>
      </c>
      <c r="B178" s="533" t="s">
        <v>548</v>
      </c>
      <c r="C178" s="533">
        <v>1.68</v>
      </c>
      <c r="D178" s="533">
        <v>359214</v>
      </c>
      <c r="E178" s="534">
        <v>44314.34302083333</v>
      </c>
      <c r="F178" s="532">
        <v>5849</v>
      </c>
    </row>
    <row r="179" spans="1:6" x14ac:dyDescent="0.25">
      <c r="A179" s="533" t="str">
        <f>"3907425"</f>
        <v>3907425</v>
      </c>
      <c r="B179" s="533" t="s">
        <v>549</v>
      </c>
      <c r="C179" s="533">
        <v>6.06</v>
      </c>
      <c r="D179" s="533">
        <v>359796</v>
      </c>
      <c r="E179" s="534">
        <v>44314.521365740744</v>
      </c>
      <c r="F179" s="532">
        <v>5850</v>
      </c>
    </row>
    <row r="180" spans="1:6" x14ac:dyDescent="0.25">
      <c r="A180" s="533"/>
      <c r="B180" s="536">
        <v>18</v>
      </c>
      <c r="C180" s="537">
        <f>SUM(C178:C179)</f>
        <v>7.7399999999999993</v>
      </c>
      <c r="D180" s="533"/>
      <c r="E180" s="534"/>
      <c r="F180" s="532"/>
    </row>
    <row r="181" spans="1:6" x14ac:dyDescent="0.25">
      <c r="A181" s="533" t="str">
        <f>"3903765"</f>
        <v>3903765</v>
      </c>
      <c r="B181" s="533" t="s">
        <v>3561</v>
      </c>
      <c r="C181" s="533">
        <v>1.72</v>
      </c>
      <c r="D181" s="533">
        <v>358835</v>
      </c>
      <c r="E181" s="534">
        <v>44315.422685185185</v>
      </c>
      <c r="F181" s="532">
        <v>5920</v>
      </c>
    </row>
    <row r="182" spans="1:6" x14ac:dyDescent="0.25">
      <c r="A182" s="533" t="str">
        <f>"3930030"</f>
        <v>3930030</v>
      </c>
      <c r="B182" s="533" t="s">
        <v>1101</v>
      </c>
      <c r="C182" s="533">
        <v>1.75</v>
      </c>
      <c r="D182" s="533">
        <v>358800</v>
      </c>
      <c r="E182" s="534">
        <v>44315.612291666665</v>
      </c>
      <c r="F182" s="532">
        <v>5921</v>
      </c>
    </row>
    <row r="183" spans="1:6" x14ac:dyDescent="0.25">
      <c r="A183" s="533" t="str">
        <f>"3909959"</f>
        <v>3909959</v>
      </c>
      <c r="B183" s="533" t="s">
        <v>3791</v>
      </c>
      <c r="C183" s="533">
        <v>2.1800000000000002</v>
      </c>
      <c r="D183" s="533">
        <v>358724</v>
      </c>
      <c r="E183" s="534">
        <v>44315.70412037037</v>
      </c>
      <c r="F183" s="532">
        <v>5922</v>
      </c>
    </row>
    <row r="184" spans="1:6" x14ac:dyDescent="0.25">
      <c r="A184" s="533"/>
      <c r="B184" s="536">
        <v>19</v>
      </c>
      <c r="C184" s="537">
        <f>SUM(C181:C183)</f>
        <v>5.65</v>
      </c>
      <c r="D184" s="533"/>
      <c r="E184" s="534"/>
      <c r="F184" s="532"/>
    </row>
    <row r="185" spans="1:6" x14ac:dyDescent="0.25">
      <c r="A185" s="533"/>
      <c r="B185" s="533"/>
      <c r="C185" s="533"/>
      <c r="D185" s="533"/>
      <c r="E185" s="534"/>
      <c r="F185" s="532"/>
    </row>
    <row r="186" spans="1:6" x14ac:dyDescent="0.25">
      <c r="A186" s="533"/>
      <c r="B186" s="533"/>
      <c r="C186" s="533"/>
      <c r="D186" s="533"/>
      <c r="E186" s="534"/>
      <c r="F186" s="532"/>
    </row>
    <row r="187" spans="1:6" x14ac:dyDescent="0.25">
      <c r="A187" s="533"/>
      <c r="B187" s="533"/>
      <c r="C187" s="533"/>
      <c r="D187" s="533"/>
      <c r="E187" s="534"/>
      <c r="F187" s="532"/>
    </row>
    <row r="188" spans="1:6" x14ac:dyDescent="0.25">
      <c r="A188" s="533"/>
      <c r="B188" s="533"/>
      <c r="C188" s="533"/>
      <c r="D188" s="533"/>
      <c r="E188" s="534"/>
      <c r="F188" s="532"/>
    </row>
    <row r="189" spans="1:6" x14ac:dyDescent="0.25">
      <c r="A189" s="533"/>
      <c r="B189" s="533"/>
      <c r="C189" s="533"/>
      <c r="D189" s="533"/>
      <c r="E189" s="534"/>
      <c r="F189" s="532"/>
    </row>
    <row r="190" spans="1:6" x14ac:dyDescent="0.25">
      <c r="A190" s="533"/>
      <c r="B190" s="533"/>
      <c r="C190" s="533"/>
      <c r="D190" s="533"/>
      <c r="E190" s="534"/>
      <c r="F190" s="532"/>
    </row>
    <row r="191" spans="1:6" x14ac:dyDescent="0.25">
      <c r="A191" s="533"/>
      <c r="B191" s="533"/>
      <c r="C191" s="533"/>
      <c r="D191" s="533"/>
      <c r="E191" s="534"/>
      <c r="F191" s="532"/>
    </row>
    <row r="192" spans="1:6" x14ac:dyDescent="0.25">
      <c r="A192" s="533"/>
      <c r="B192" s="533"/>
      <c r="C192" s="533"/>
      <c r="D192" s="533"/>
      <c r="E192" s="534"/>
      <c r="F192" s="532"/>
    </row>
    <row r="193" spans="1:6" x14ac:dyDescent="0.25">
      <c r="A193" s="533"/>
      <c r="B193" s="533"/>
      <c r="C193" s="533"/>
      <c r="D193" s="533"/>
      <c r="E193" s="534"/>
      <c r="F193" s="532"/>
    </row>
    <row r="194" spans="1:6" x14ac:dyDescent="0.25">
      <c r="A194" s="533"/>
      <c r="B194" s="533"/>
      <c r="C194" s="533"/>
      <c r="D194" s="533"/>
      <c r="E194" s="534"/>
      <c r="F194" s="532"/>
    </row>
    <row r="195" spans="1:6" x14ac:dyDescent="0.25">
      <c r="A195" s="530"/>
      <c r="B195" s="530"/>
      <c r="C195" s="530"/>
      <c r="D195" s="530"/>
      <c r="E195" s="531"/>
      <c r="F195" s="421"/>
    </row>
    <row r="196" spans="1:6" x14ac:dyDescent="0.25">
      <c r="A196" s="2"/>
      <c r="B196" s="2"/>
      <c r="C196" s="2"/>
      <c r="D196" s="2"/>
      <c r="E196" s="3"/>
      <c r="F196" s="89"/>
    </row>
    <row r="197" spans="1:6" x14ac:dyDescent="0.25">
      <c r="A197" s="2"/>
      <c r="B197" s="2"/>
      <c r="C197" s="2"/>
      <c r="D197" s="2"/>
      <c r="E197" s="3"/>
      <c r="F197" s="89"/>
    </row>
    <row r="198" spans="1:6" x14ac:dyDescent="0.25">
      <c r="A198" s="2"/>
      <c r="B198" s="2"/>
      <c r="C198" s="2"/>
      <c r="D198" s="2"/>
      <c r="E198" s="3"/>
      <c r="F198" s="89"/>
    </row>
    <row r="199" spans="1:6" x14ac:dyDescent="0.25">
      <c r="A199" s="2"/>
      <c r="B199" s="2"/>
      <c r="C199" s="2"/>
      <c r="D199" s="2"/>
      <c r="E199" s="3"/>
      <c r="F199" s="89"/>
    </row>
    <row r="200" spans="1:6" x14ac:dyDescent="0.25">
      <c r="A200" s="2"/>
      <c r="B200" s="2"/>
      <c r="C200" s="2"/>
      <c r="D200" s="2"/>
      <c r="E200" s="3"/>
      <c r="F200" s="89"/>
    </row>
    <row r="201" spans="1:6" x14ac:dyDescent="0.25">
      <c r="A201" s="2"/>
      <c r="B201" s="2"/>
      <c r="C201" s="2"/>
      <c r="D201" s="2"/>
      <c r="E201" s="3"/>
      <c r="F201" s="89"/>
    </row>
    <row r="202" spans="1:6" x14ac:dyDescent="0.25">
      <c r="A202" s="2"/>
      <c r="B202" s="2"/>
      <c r="C202" s="2"/>
      <c r="D202" s="2"/>
      <c r="E202" s="3"/>
      <c r="F202" s="89"/>
    </row>
    <row r="203" spans="1:6" x14ac:dyDescent="0.25">
      <c r="A203" s="2"/>
      <c r="B203" s="2"/>
      <c r="C203" s="2"/>
      <c r="D203" s="2"/>
      <c r="E203" s="3"/>
      <c r="F203" s="89"/>
    </row>
    <row r="204" spans="1:6" x14ac:dyDescent="0.25">
      <c r="A204" s="2"/>
      <c r="B204" s="2"/>
      <c r="C204" s="2"/>
      <c r="D204" s="2"/>
      <c r="E204" s="3"/>
      <c r="F204" s="89"/>
    </row>
    <row r="205" spans="1:6" x14ac:dyDescent="0.25">
      <c r="A205" s="2"/>
      <c r="B205" s="2"/>
      <c r="C205" s="2"/>
      <c r="D205" s="2"/>
      <c r="E205" s="3"/>
      <c r="F205" s="89"/>
    </row>
    <row r="206" spans="1:6" x14ac:dyDescent="0.25">
      <c r="A206" s="2"/>
      <c r="B206" s="2"/>
      <c r="C206" s="2"/>
      <c r="D206" s="2"/>
      <c r="E206" s="3"/>
      <c r="F206" s="89"/>
    </row>
    <row r="207" spans="1:6" x14ac:dyDescent="0.25">
      <c r="A207" s="2"/>
      <c r="B207" s="2"/>
      <c r="C207" s="2"/>
      <c r="D207" s="2"/>
      <c r="E207" s="3"/>
      <c r="F207" s="89"/>
    </row>
    <row r="208" spans="1:6" x14ac:dyDescent="0.25">
      <c r="A208" s="2"/>
      <c r="B208" s="2"/>
      <c r="C208" s="2"/>
      <c r="D208" s="2"/>
      <c r="E208" s="3"/>
      <c r="F208" s="89"/>
    </row>
    <row r="209" spans="1:6" x14ac:dyDescent="0.25">
      <c r="A209" s="2"/>
      <c r="B209" s="2"/>
      <c r="C209" s="2"/>
      <c r="D209" s="2"/>
      <c r="E209" s="3"/>
      <c r="F209" s="89"/>
    </row>
    <row r="210" spans="1:6" x14ac:dyDescent="0.25">
      <c r="A210" s="2"/>
      <c r="B210" s="2"/>
      <c r="C210" s="2"/>
      <c r="D210" s="2"/>
      <c r="E210" s="3"/>
      <c r="F210" s="89"/>
    </row>
    <row r="211" spans="1:6" x14ac:dyDescent="0.25">
      <c r="A211" s="2"/>
      <c r="B211" s="2"/>
      <c r="C211" s="2"/>
      <c r="D211" s="2"/>
      <c r="E211" s="3"/>
      <c r="F211" s="89"/>
    </row>
    <row r="212" spans="1:6" x14ac:dyDescent="0.25">
      <c r="A212" s="2"/>
      <c r="B212" s="2"/>
      <c r="C212" s="2"/>
      <c r="D212" s="2"/>
      <c r="E212" s="3"/>
      <c r="F212" s="89"/>
    </row>
    <row r="213" spans="1:6" x14ac:dyDescent="0.25">
      <c r="A213" s="2"/>
      <c r="B213" s="2"/>
      <c r="C213" s="2"/>
      <c r="D213" s="2"/>
      <c r="E213" s="3"/>
      <c r="F213" s="89"/>
    </row>
    <row r="214" spans="1:6" x14ac:dyDescent="0.25">
      <c r="A214" s="2"/>
      <c r="B214" s="2"/>
      <c r="C214" s="2"/>
      <c r="D214" s="2"/>
      <c r="E214" s="3"/>
      <c r="F214" s="89"/>
    </row>
    <row r="215" spans="1:6" x14ac:dyDescent="0.25">
      <c r="A215" s="2"/>
      <c r="B215" s="2"/>
      <c r="C215" s="2"/>
      <c r="D215" s="2"/>
      <c r="E215" s="3"/>
      <c r="F215" s="89"/>
    </row>
    <row r="216" spans="1:6" x14ac:dyDescent="0.25">
      <c r="A216" s="2"/>
      <c r="B216" s="2"/>
      <c r="C216" s="2"/>
      <c r="D216" s="2"/>
      <c r="E216" s="3"/>
      <c r="F216" s="89"/>
    </row>
    <row r="217" spans="1:6" x14ac:dyDescent="0.25">
      <c r="A217" s="2"/>
      <c r="B217" s="2"/>
      <c r="C217" s="2"/>
      <c r="D217" s="2"/>
      <c r="E217" s="3"/>
      <c r="F217" s="89"/>
    </row>
    <row r="218" spans="1:6" x14ac:dyDescent="0.25">
      <c r="A218" s="105"/>
      <c r="B218" s="105"/>
      <c r="C218" s="105"/>
      <c r="D218" s="105"/>
      <c r="E218" s="106"/>
      <c r="F218" s="107"/>
    </row>
    <row r="219" spans="1:6" x14ac:dyDescent="0.25">
      <c r="A219" s="2"/>
      <c r="B219" s="2"/>
      <c r="C219" s="2"/>
      <c r="D219" s="2"/>
      <c r="E219" s="3"/>
      <c r="F219" s="89"/>
    </row>
    <row r="220" spans="1:6" x14ac:dyDescent="0.25">
      <c r="A220" s="2"/>
      <c r="B220" s="2"/>
      <c r="C220" s="2"/>
      <c r="D220" s="2"/>
      <c r="E220" s="3"/>
      <c r="F220" s="89"/>
    </row>
    <row r="221" spans="1:6" x14ac:dyDescent="0.25">
      <c r="A221" s="2"/>
      <c r="B221" s="2"/>
      <c r="C221" s="2"/>
      <c r="D221" s="2"/>
      <c r="E221" s="3"/>
      <c r="F221" s="89"/>
    </row>
    <row r="222" spans="1:6" x14ac:dyDescent="0.25">
      <c r="A222" s="2"/>
      <c r="B222" s="2"/>
      <c r="C222" s="2"/>
      <c r="D222" s="2"/>
      <c r="E222" s="3"/>
      <c r="F222" s="89"/>
    </row>
    <row r="223" spans="1:6" x14ac:dyDescent="0.25">
      <c r="A223" s="2"/>
      <c r="B223" s="2"/>
      <c r="C223" s="2"/>
      <c r="D223" s="2"/>
      <c r="E223" s="3"/>
      <c r="F223" s="89"/>
    </row>
    <row r="224" spans="1:6" x14ac:dyDescent="0.25">
      <c r="A224" s="2"/>
      <c r="B224" s="2"/>
      <c r="C224" s="2"/>
      <c r="D224" s="2"/>
      <c r="E224" s="3"/>
      <c r="F224" s="89"/>
    </row>
    <row r="225" spans="1:6" x14ac:dyDescent="0.25">
      <c r="A225" s="2"/>
      <c r="B225" s="2"/>
      <c r="C225" s="2"/>
      <c r="D225" s="2"/>
      <c r="E225" s="3"/>
      <c r="F225" s="89"/>
    </row>
    <row r="226" spans="1:6" x14ac:dyDescent="0.25">
      <c r="A226" s="2"/>
      <c r="B226" s="2"/>
      <c r="C226" s="2"/>
      <c r="D226" s="2"/>
      <c r="E226" s="3"/>
      <c r="F226" s="89"/>
    </row>
    <row r="227" spans="1:6" x14ac:dyDescent="0.25">
      <c r="A227" s="2"/>
      <c r="B227" s="2"/>
      <c r="C227" s="2"/>
      <c r="D227" s="2"/>
      <c r="E227" s="3"/>
      <c r="F227" s="89"/>
    </row>
    <row r="228" spans="1:6" x14ac:dyDescent="0.25">
      <c r="A228" s="2"/>
      <c r="B228" s="2"/>
      <c r="C228" s="2"/>
      <c r="D228" s="2"/>
      <c r="E228" s="3"/>
      <c r="F228" s="89"/>
    </row>
    <row r="229" spans="1:6" x14ac:dyDescent="0.25">
      <c r="A229" s="2"/>
      <c r="B229" s="2"/>
      <c r="C229" s="2"/>
      <c r="D229" s="2"/>
      <c r="E229" s="3"/>
      <c r="F229" s="89"/>
    </row>
    <row r="230" spans="1:6" x14ac:dyDescent="0.25">
      <c r="A230" s="2"/>
      <c r="B230" s="2"/>
      <c r="C230" s="2"/>
      <c r="D230" s="2"/>
      <c r="E230" s="3"/>
      <c r="F230" s="89"/>
    </row>
    <row r="231" spans="1:6" x14ac:dyDescent="0.25">
      <c r="A231" s="2"/>
      <c r="B231" s="2"/>
      <c r="C231" s="2"/>
      <c r="D231" s="2"/>
      <c r="E231" s="3"/>
      <c r="F231" s="89"/>
    </row>
    <row r="232" spans="1:6" x14ac:dyDescent="0.25">
      <c r="A232" s="2"/>
      <c r="B232" s="2"/>
      <c r="C232" s="2"/>
      <c r="D232" s="2"/>
      <c r="E232" s="3"/>
      <c r="F232" s="89"/>
    </row>
    <row r="233" spans="1:6" x14ac:dyDescent="0.25">
      <c r="A233" s="2"/>
      <c r="B233" s="2"/>
      <c r="C233" s="2"/>
      <c r="D233" s="2"/>
      <c r="E233" s="3"/>
      <c r="F233" s="89"/>
    </row>
    <row r="234" spans="1:6" x14ac:dyDescent="0.25">
      <c r="A234" s="2"/>
      <c r="B234" s="2"/>
      <c r="C234" s="2"/>
      <c r="D234" s="2"/>
      <c r="E234" s="3"/>
      <c r="F234" s="89"/>
    </row>
    <row r="235" spans="1:6" x14ac:dyDescent="0.25">
      <c r="A235" s="2"/>
      <c r="B235" s="2"/>
      <c r="C235" s="2"/>
      <c r="D235" s="2"/>
      <c r="E235" s="3"/>
      <c r="F235" s="89"/>
    </row>
    <row r="236" spans="1:6" x14ac:dyDescent="0.25">
      <c r="A236" s="2"/>
      <c r="B236" s="2"/>
      <c r="C236" s="2"/>
      <c r="D236" s="2"/>
      <c r="E236" s="3"/>
      <c r="F236" s="89"/>
    </row>
    <row r="237" spans="1:6" x14ac:dyDescent="0.25">
      <c r="A237" s="2"/>
      <c r="B237" s="2"/>
      <c r="C237" s="2"/>
      <c r="D237" s="2"/>
      <c r="E237" s="3"/>
      <c r="F237" s="89"/>
    </row>
    <row r="238" spans="1:6" x14ac:dyDescent="0.25">
      <c r="A238" s="2"/>
      <c r="B238" s="2"/>
      <c r="C238" s="2"/>
      <c r="D238" s="2"/>
      <c r="E238" s="3"/>
      <c r="F238" s="89"/>
    </row>
    <row r="239" spans="1:6" x14ac:dyDescent="0.25">
      <c r="A239" s="2"/>
      <c r="B239" s="2"/>
      <c r="C239" s="2"/>
      <c r="D239" s="2"/>
      <c r="E239" s="3"/>
      <c r="F239" s="89"/>
    </row>
    <row r="240" spans="1:6" x14ac:dyDescent="0.25">
      <c r="A240" s="2"/>
      <c r="B240" s="2"/>
      <c r="C240" s="2"/>
      <c r="D240" s="2"/>
      <c r="E240" s="3"/>
      <c r="F240" s="89"/>
    </row>
    <row r="241" spans="1:6" x14ac:dyDescent="0.25">
      <c r="A241" s="2"/>
      <c r="B241" s="2"/>
      <c r="C241" s="2"/>
      <c r="D241" s="2"/>
      <c r="E241" s="3"/>
      <c r="F241" s="89"/>
    </row>
    <row r="242" spans="1:6" x14ac:dyDescent="0.25">
      <c r="A242" s="2"/>
      <c r="B242" s="2"/>
      <c r="C242" s="2"/>
      <c r="D242" s="2"/>
      <c r="E242" s="3"/>
      <c r="F242" s="89"/>
    </row>
    <row r="243" spans="1:6" x14ac:dyDescent="0.25">
      <c r="A243" s="2"/>
      <c r="B243" s="2"/>
      <c r="C243" s="2"/>
      <c r="D243" s="2"/>
      <c r="E243" s="3"/>
      <c r="F243" s="89"/>
    </row>
    <row r="244" spans="1:6" x14ac:dyDescent="0.25">
      <c r="A244" s="2"/>
      <c r="B244" s="2"/>
      <c r="C244" s="2"/>
      <c r="D244" s="2"/>
      <c r="E244" s="3"/>
      <c r="F244" s="89"/>
    </row>
    <row r="245" spans="1:6" x14ac:dyDescent="0.25">
      <c r="A245" s="2"/>
      <c r="B245" s="2"/>
      <c r="C245" s="2"/>
      <c r="D245" s="2"/>
      <c r="E245" s="3"/>
      <c r="F245" s="89"/>
    </row>
    <row r="246" spans="1:6" x14ac:dyDescent="0.25">
      <c r="A246" s="2"/>
      <c r="B246" s="2"/>
      <c r="C246" s="2"/>
      <c r="D246" s="2"/>
      <c r="E246" s="3"/>
      <c r="F246" s="89"/>
    </row>
    <row r="247" spans="1:6" x14ac:dyDescent="0.25">
      <c r="A247" s="2"/>
      <c r="B247" s="2"/>
      <c r="C247" s="2"/>
      <c r="D247" s="2"/>
      <c r="E247" s="3"/>
      <c r="F247" s="89"/>
    </row>
    <row r="248" spans="1:6" x14ac:dyDescent="0.25">
      <c r="A248" s="2"/>
      <c r="B248" s="2"/>
      <c r="C248" s="2"/>
      <c r="D248" s="2"/>
      <c r="E248" s="3"/>
      <c r="F248" s="89"/>
    </row>
    <row r="249" spans="1:6" x14ac:dyDescent="0.25">
      <c r="A249" s="2"/>
      <c r="B249" s="2"/>
      <c r="C249" s="2"/>
      <c r="D249" s="2"/>
      <c r="E249" s="3"/>
      <c r="F249" s="89"/>
    </row>
    <row r="250" spans="1:6" x14ac:dyDescent="0.25">
      <c r="A250" s="2"/>
      <c r="B250" s="2"/>
      <c r="C250" s="2"/>
      <c r="D250" s="2"/>
      <c r="E250" s="3"/>
      <c r="F250" s="89"/>
    </row>
    <row r="251" spans="1:6" x14ac:dyDescent="0.25">
      <c r="A251" s="2"/>
      <c r="B251" s="2"/>
      <c r="C251" s="2"/>
      <c r="D251" s="2"/>
      <c r="E251" s="3"/>
      <c r="F251" s="89"/>
    </row>
    <row r="252" spans="1:6" x14ac:dyDescent="0.25">
      <c r="A252" s="2"/>
      <c r="B252" s="2"/>
      <c r="C252" s="2"/>
      <c r="D252" s="2"/>
      <c r="E252" s="3"/>
      <c r="F252" s="89"/>
    </row>
    <row r="253" spans="1:6" x14ac:dyDescent="0.25">
      <c r="A253" s="2"/>
      <c r="B253" s="2"/>
      <c r="C253" s="2"/>
      <c r="D253" s="2"/>
      <c r="E253" s="3"/>
      <c r="F253" s="89"/>
    </row>
    <row r="254" spans="1:6" x14ac:dyDescent="0.25">
      <c r="A254" s="2"/>
      <c r="B254" s="2"/>
      <c r="C254" s="2"/>
      <c r="D254" s="2"/>
      <c r="E254" s="3"/>
      <c r="F254" s="89"/>
    </row>
    <row r="255" spans="1:6" x14ac:dyDescent="0.25">
      <c r="A255" s="2"/>
      <c r="B255" s="2"/>
      <c r="C255" s="2"/>
      <c r="D255" s="2"/>
      <c r="E255" s="3"/>
      <c r="F255" s="89"/>
    </row>
    <row r="256" spans="1:6" x14ac:dyDescent="0.25">
      <c r="A256" s="2"/>
      <c r="B256" s="2"/>
      <c r="C256" s="2"/>
      <c r="D256" s="2"/>
      <c r="E256" s="3"/>
      <c r="F256" s="89"/>
    </row>
    <row r="257" spans="1:6" x14ac:dyDescent="0.25">
      <c r="A257" s="2"/>
      <c r="B257" s="2"/>
      <c r="C257" s="2"/>
      <c r="D257" s="2"/>
      <c r="E257" s="3"/>
      <c r="F257" s="89"/>
    </row>
    <row r="258" spans="1:6" x14ac:dyDescent="0.25">
      <c r="A258" s="2"/>
      <c r="B258" s="2"/>
      <c r="C258" s="2"/>
      <c r="D258" s="2"/>
      <c r="E258" s="3"/>
      <c r="F258" s="89"/>
    </row>
    <row r="259" spans="1:6" x14ac:dyDescent="0.25">
      <c r="A259" s="2"/>
      <c r="B259" s="2"/>
      <c r="C259" s="2"/>
      <c r="D259" s="2"/>
      <c r="E259" s="3"/>
      <c r="F259" s="89"/>
    </row>
    <row r="260" spans="1:6" x14ac:dyDescent="0.25">
      <c r="A260" s="2"/>
      <c r="B260" s="2"/>
      <c r="C260" s="2"/>
      <c r="D260" s="2"/>
      <c r="E260" s="3"/>
      <c r="F260" s="89"/>
    </row>
    <row r="261" spans="1:6" x14ac:dyDescent="0.25">
      <c r="A261" s="2"/>
      <c r="B261" s="2"/>
      <c r="C261" s="2"/>
      <c r="D261" s="2"/>
      <c r="E261" s="3"/>
      <c r="F261" s="89"/>
    </row>
    <row r="262" spans="1:6" x14ac:dyDescent="0.25">
      <c r="A262" s="2"/>
      <c r="B262" s="2"/>
      <c r="C262" s="2"/>
      <c r="D262" s="2"/>
      <c r="E262" s="3"/>
      <c r="F262" s="89"/>
    </row>
    <row r="263" spans="1:6" x14ac:dyDescent="0.25">
      <c r="A263" s="2"/>
      <c r="B263" s="2"/>
      <c r="C263" s="2"/>
      <c r="D263" s="2"/>
      <c r="E263" s="3"/>
      <c r="F263" s="89"/>
    </row>
    <row r="264" spans="1:6" x14ac:dyDescent="0.25">
      <c r="A264" s="2"/>
      <c r="B264" s="2"/>
      <c r="C264" s="2"/>
      <c r="D264" s="2"/>
      <c r="E264" s="3"/>
      <c r="F264" s="89"/>
    </row>
    <row r="265" spans="1:6" x14ac:dyDescent="0.25">
      <c r="A265" s="2"/>
      <c r="B265" s="2"/>
      <c r="C265" s="2"/>
      <c r="D265" s="2"/>
      <c r="E265" s="3"/>
      <c r="F265" s="89"/>
    </row>
    <row r="266" spans="1:6" x14ac:dyDescent="0.25">
      <c r="A266" s="2"/>
      <c r="B266" s="2"/>
      <c r="C266" s="2"/>
      <c r="D266" s="2"/>
      <c r="E266" s="3"/>
      <c r="F266" s="89"/>
    </row>
    <row r="267" spans="1:6" x14ac:dyDescent="0.25">
      <c r="A267" s="2"/>
      <c r="B267" s="2"/>
      <c r="C267" s="2"/>
      <c r="D267" s="2"/>
      <c r="E267" s="3"/>
      <c r="F267" s="89"/>
    </row>
    <row r="268" spans="1:6" x14ac:dyDescent="0.25">
      <c r="A268" s="2"/>
      <c r="B268" s="2"/>
      <c r="C268" s="2"/>
      <c r="D268" s="2"/>
      <c r="E268" s="3"/>
      <c r="F268" s="89"/>
    </row>
    <row r="269" spans="1:6" x14ac:dyDescent="0.25">
      <c r="A269" s="2"/>
      <c r="B269" s="2"/>
      <c r="C269" s="2"/>
      <c r="D269" s="2"/>
      <c r="E269" s="3"/>
      <c r="F269" s="89"/>
    </row>
    <row r="270" spans="1:6" x14ac:dyDescent="0.25">
      <c r="A270" s="2"/>
      <c r="B270" s="2"/>
      <c r="C270" s="2"/>
      <c r="D270" s="2"/>
      <c r="E270" s="3"/>
      <c r="F270" s="89"/>
    </row>
    <row r="271" spans="1:6" x14ac:dyDescent="0.25">
      <c r="A271" s="2"/>
      <c r="B271" s="2"/>
      <c r="C271" s="2"/>
      <c r="D271" s="2"/>
      <c r="E271" s="3"/>
      <c r="F271" s="89"/>
    </row>
    <row r="272" spans="1:6" x14ac:dyDescent="0.25">
      <c r="A272" s="2"/>
      <c r="B272" s="2"/>
      <c r="C272" s="2"/>
      <c r="D272" s="2"/>
      <c r="E272" s="3"/>
      <c r="F272" s="89"/>
    </row>
    <row r="273" spans="1:6" x14ac:dyDescent="0.25">
      <c r="A273" s="2"/>
      <c r="B273" s="2"/>
      <c r="C273" s="2"/>
      <c r="D273" s="2"/>
      <c r="E273" s="3"/>
      <c r="F273" s="89"/>
    </row>
    <row r="274" spans="1:6" x14ac:dyDescent="0.25">
      <c r="A274" s="2"/>
      <c r="B274" s="2"/>
      <c r="C274" s="2"/>
      <c r="D274" s="2"/>
      <c r="E274" s="3"/>
      <c r="F274" s="89"/>
    </row>
  </sheetData>
  <mergeCells count="1">
    <mergeCell ref="A3:F3"/>
  </mergeCells>
  <pageMargins left="0.70866141732283472" right="0.70866141732283472" top="0.74803149606299213" bottom="0.74803149606299213" header="0.31496062992125984" footer="0.31496062992125984"/>
  <pageSetup paperSize="9" scale="77" fitToHeight="0" orientation="portrait" r:id="rId1"/>
  <headerFooter>
    <oddFooter>&amp;C&amp;P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B6094-07D2-4AFD-BE11-FFAF8B8DB85F}">
  <sheetPr>
    <pageSetUpPr fitToPage="1"/>
  </sheetPr>
  <dimension ref="A3:O627"/>
  <sheetViews>
    <sheetView zoomScaleNormal="100" workbookViewId="0">
      <selection activeCell="C7" sqref="C7"/>
    </sheetView>
  </sheetViews>
  <sheetFormatPr baseColWidth="10" defaultRowHeight="15" x14ac:dyDescent="0.25"/>
  <cols>
    <col min="3" max="3" width="25.85546875" customWidth="1"/>
    <col min="8" max="8" width="11.42578125" style="143"/>
  </cols>
  <sheetData>
    <row r="3" spans="1:8" x14ac:dyDescent="0.25">
      <c r="A3" s="561" t="s">
        <v>11572</v>
      </c>
      <c r="B3" s="561"/>
      <c r="C3" s="561"/>
      <c r="D3" s="561"/>
      <c r="E3" s="561"/>
      <c r="F3" s="561"/>
      <c r="G3" s="561"/>
      <c r="H3" s="561"/>
    </row>
    <row r="4" spans="1:8" x14ac:dyDescent="0.25">
      <c r="A4" s="88" t="s">
        <v>1070</v>
      </c>
      <c r="B4" s="88" t="s">
        <v>1069</v>
      </c>
      <c r="C4" s="88" t="s">
        <v>1068</v>
      </c>
      <c r="D4" s="88" t="s">
        <v>515</v>
      </c>
      <c r="E4" s="88" t="s">
        <v>1067</v>
      </c>
      <c r="F4" s="88" t="s">
        <v>1066</v>
      </c>
      <c r="G4" s="88" t="s">
        <v>1065</v>
      </c>
      <c r="H4" s="144" t="s">
        <v>535</v>
      </c>
    </row>
    <row r="5" spans="1:8" x14ac:dyDescent="0.25">
      <c r="A5" s="159">
        <v>44281</v>
      </c>
      <c r="B5" s="154"/>
      <c r="C5" s="160" t="s">
        <v>7770</v>
      </c>
      <c r="D5" s="154"/>
      <c r="E5" s="161">
        <v>4.17</v>
      </c>
      <c r="F5" s="154"/>
      <c r="G5" s="154"/>
      <c r="H5" s="156" t="s">
        <v>7771</v>
      </c>
    </row>
    <row r="6" spans="1:8" x14ac:dyDescent="0.25">
      <c r="A6" s="159">
        <v>44281</v>
      </c>
      <c r="B6" s="154"/>
      <c r="C6" s="160" t="s">
        <v>7768</v>
      </c>
      <c r="D6" s="154"/>
      <c r="E6" s="161">
        <v>20.399999999999999</v>
      </c>
      <c r="F6" s="154"/>
      <c r="G6" s="154"/>
      <c r="H6" s="156" t="s">
        <v>7769</v>
      </c>
    </row>
    <row r="7" spans="1:8" x14ac:dyDescent="0.25">
      <c r="A7" s="159">
        <v>44281</v>
      </c>
      <c r="B7" s="154"/>
      <c r="C7" s="160" t="s">
        <v>7766</v>
      </c>
      <c r="D7" s="154"/>
      <c r="E7" s="161">
        <v>9.42</v>
      </c>
      <c r="F7" s="154"/>
      <c r="G7" s="154"/>
      <c r="H7" s="156" t="s">
        <v>7767</v>
      </c>
    </row>
    <row r="8" spans="1:8" x14ac:dyDescent="0.25">
      <c r="A8" s="159">
        <v>44281</v>
      </c>
      <c r="B8" s="154"/>
      <c r="C8" s="160" t="s">
        <v>7764</v>
      </c>
      <c r="D8" s="154"/>
      <c r="E8" s="161">
        <v>1.93</v>
      </c>
      <c r="F8" s="154"/>
      <c r="G8" s="154"/>
      <c r="H8" s="156" t="s">
        <v>7765</v>
      </c>
    </row>
    <row r="9" spans="1:8" x14ac:dyDescent="0.25">
      <c r="A9" s="159">
        <v>44281</v>
      </c>
      <c r="B9" s="154"/>
      <c r="C9" s="160" t="s">
        <v>7762</v>
      </c>
      <c r="D9" s="154"/>
      <c r="E9" s="161">
        <v>14.67</v>
      </c>
      <c r="F9" s="154"/>
      <c r="G9" s="154"/>
      <c r="H9" s="156" t="s">
        <v>7763</v>
      </c>
    </row>
    <row r="10" spans="1:8" x14ac:dyDescent="0.25">
      <c r="A10" s="159">
        <v>44281</v>
      </c>
      <c r="B10" s="154"/>
      <c r="C10" s="160" t="s">
        <v>7760</v>
      </c>
      <c r="D10" s="154"/>
      <c r="E10" s="161">
        <v>5.62</v>
      </c>
      <c r="F10" s="154"/>
      <c r="G10" s="154"/>
      <c r="H10" s="156" t="s">
        <v>7761</v>
      </c>
    </row>
    <row r="11" spans="1:8" x14ac:dyDescent="0.25">
      <c r="A11" s="159">
        <v>44281</v>
      </c>
      <c r="B11" s="154"/>
      <c r="C11" s="160" t="s">
        <v>7758</v>
      </c>
      <c r="D11" s="154"/>
      <c r="E11" s="161">
        <v>5.04</v>
      </c>
      <c r="F11" s="154"/>
      <c r="G11" s="154"/>
      <c r="H11" s="156" t="s">
        <v>7759</v>
      </c>
    </row>
    <row r="12" spans="1:8" x14ac:dyDescent="0.25">
      <c r="A12" s="159">
        <v>44281</v>
      </c>
      <c r="B12" s="154"/>
      <c r="C12" s="160" t="s">
        <v>7756</v>
      </c>
      <c r="D12" s="154"/>
      <c r="E12" s="161">
        <v>16.46</v>
      </c>
      <c r="F12" s="154"/>
      <c r="G12" s="154"/>
      <c r="H12" s="156" t="s">
        <v>7757</v>
      </c>
    </row>
    <row r="13" spans="1:8" x14ac:dyDescent="0.25">
      <c r="A13" s="159">
        <v>44281</v>
      </c>
      <c r="B13" s="154"/>
      <c r="C13" s="160" t="s">
        <v>7754</v>
      </c>
      <c r="D13" s="154"/>
      <c r="E13" s="161">
        <v>7.91</v>
      </c>
      <c r="F13" s="154"/>
      <c r="G13" s="154"/>
      <c r="H13" s="156" t="s">
        <v>7755</v>
      </c>
    </row>
    <row r="14" spans="1:8" x14ac:dyDescent="0.25">
      <c r="A14" s="159">
        <v>44281</v>
      </c>
      <c r="B14" s="154"/>
      <c r="C14" s="160" t="s">
        <v>7752</v>
      </c>
      <c r="D14" s="154"/>
      <c r="E14" s="161">
        <v>8.06</v>
      </c>
      <c r="F14" s="154"/>
      <c r="G14" s="154"/>
      <c r="H14" s="156" t="s">
        <v>7753</v>
      </c>
    </row>
    <row r="15" spans="1:8" x14ac:dyDescent="0.25">
      <c r="A15" s="159">
        <v>44281</v>
      </c>
      <c r="B15" s="154"/>
      <c r="C15" s="160" t="s">
        <v>7750</v>
      </c>
      <c r="D15" s="154"/>
      <c r="E15" s="161">
        <v>1.94</v>
      </c>
      <c r="F15" s="154"/>
      <c r="G15" s="154"/>
      <c r="H15" s="156" t="s">
        <v>7751</v>
      </c>
    </row>
    <row r="16" spans="1:8" x14ac:dyDescent="0.25">
      <c r="A16" s="159">
        <v>44281</v>
      </c>
      <c r="B16" s="154"/>
      <c r="C16" s="160" t="s">
        <v>7748</v>
      </c>
      <c r="D16" s="154"/>
      <c r="E16" s="161">
        <v>8.6</v>
      </c>
      <c r="F16" s="154"/>
      <c r="G16" s="154"/>
      <c r="H16" s="156" t="s">
        <v>7749</v>
      </c>
    </row>
    <row r="17" spans="1:8" x14ac:dyDescent="0.25">
      <c r="A17" s="159">
        <v>44281</v>
      </c>
      <c r="B17" s="154"/>
      <c r="C17" s="160" t="s">
        <v>7746</v>
      </c>
      <c r="D17" s="154"/>
      <c r="E17" s="161">
        <v>0.9</v>
      </c>
      <c r="F17" s="154"/>
      <c r="G17" s="154"/>
      <c r="H17" s="156" t="s">
        <v>7747</v>
      </c>
    </row>
    <row r="18" spans="1:8" x14ac:dyDescent="0.25">
      <c r="A18" s="159">
        <v>44281</v>
      </c>
      <c r="B18" s="154"/>
      <c r="C18" s="160" t="s">
        <v>7744</v>
      </c>
      <c r="D18" s="154"/>
      <c r="E18" s="161">
        <v>10.23</v>
      </c>
      <c r="F18" s="154"/>
      <c r="G18" s="154"/>
      <c r="H18" s="156" t="s">
        <v>7745</v>
      </c>
    </row>
    <row r="19" spans="1:8" x14ac:dyDescent="0.25">
      <c r="A19" s="159">
        <v>44281</v>
      </c>
      <c r="B19" s="154"/>
      <c r="C19" s="160" t="s">
        <v>7742</v>
      </c>
      <c r="D19" s="154"/>
      <c r="E19" s="161">
        <v>1.72</v>
      </c>
      <c r="F19" s="154"/>
      <c r="G19" s="154"/>
      <c r="H19" s="156" t="s">
        <v>7743</v>
      </c>
    </row>
    <row r="20" spans="1:8" x14ac:dyDescent="0.25">
      <c r="A20" s="159">
        <v>44281</v>
      </c>
      <c r="B20" s="154"/>
      <c r="C20" s="160" t="s">
        <v>7738</v>
      </c>
      <c r="D20" s="154"/>
      <c r="E20" s="161">
        <v>10.3</v>
      </c>
      <c r="F20" s="154"/>
      <c r="G20" s="154"/>
      <c r="H20" s="156" t="s">
        <v>7739</v>
      </c>
    </row>
    <row r="21" spans="1:8" x14ac:dyDescent="0.25">
      <c r="A21" s="159">
        <v>44281</v>
      </c>
      <c r="B21" s="154"/>
      <c r="C21" s="160" t="s">
        <v>7736</v>
      </c>
      <c r="D21" s="154"/>
      <c r="E21" s="161">
        <v>1.68</v>
      </c>
      <c r="F21" s="154"/>
      <c r="G21" s="154"/>
      <c r="H21" s="156" t="s">
        <v>7737</v>
      </c>
    </row>
    <row r="22" spans="1:8" x14ac:dyDescent="0.25">
      <c r="A22" s="159">
        <v>44281</v>
      </c>
      <c r="B22" s="154"/>
      <c r="C22" s="160" t="s">
        <v>7734</v>
      </c>
      <c r="D22" s="154"/>
      <c r="E22" s="161">
        <v>4.3</v>
      </c>
      <c r="F22" s="154"/>
      <c r="G22" s="154"/>
      <c r="H22" s="156" t="s">
        <v>7735</v>
      </c>
    </row>
    <row r="23" spans="1:8" x14ac:dyDescent="0.25">
      <c r="A23" s="159">
        <v>44281</v>
      </c>
      <c r="B23" s="154"/>
      <c r="C23" s="160" t="s">
        <v>7732</v>
      </c>
      <c r="D23" s="154"/>
      <c r="E23" s="161">
        <v>41.05</v>
      </c>
      <c r="F23" s="154"/>
      <c r="G23" s="154"/>
      <c r="H23" s="156" t="s">
        <v>7733</v>
      </c>
    </row>
    <row r="24" spans="1:8" x14ac:dyDescent="0.25">
      <c r="A24" s="159">
        <v>44281</v>
      </c>
      <c r="B24" s="154"/>
      <c r="C24" s="160" t="s">
        <v>7730</v>
      </c>
      <c r="D24" s="154"/>
      <c r="E24" s="161">
        <v>15.79</v>
      </c>
      <c r="F24" s="154"/>
      <c r="G24" s="154"/>
      <c r="H24" s="156" t="s">
        <v>7731</v>
      </c>
    </row>
    <row r="25" spans="1:8" x14ac:dyDescent="0.25">
      <c r="A25" s="159">
        <v>44281</v>
      </c>
      <c r="B25" s="154"/>
      <c r="C25" s="160" t="s">
        <v>7728</v>
      </c>
      <c r="D25" s="154"/>
      <c r="E25" s="161">
        <v>5.48</v>
      </c>
      <c r="F25" s="154"/>
      <c r="G25" s="154"/>
      <c r="H25" s="156" t="s">
        <v>7729</v>
      </c>
    </row>
    <row r="26" spans="1:8" x14ac:dyDescent="0.25">
      <c r="A26" s="159">
        <v>44281</v>
      </c>
      <c r="B26" s="154"/>
      <c r="C26" s="160" t="s">
        <v>7726</v>
      </c>
      <c r="D26" s="154"/>
      <c r="E26" s="161">
        <v>5.17</v>
      </c>
      <c r="F26" s="154"/>
      <c r="G26" s="154"/>
      <c r="H26" s="156" t="s">
        <v>7727</v>
      </c>
    </row>
    <row r="27" spans="1:8" x14ac:dyDescent="0.25">
      <c r="A27" s="159">
        <v>44281</v>
      </c>
      <c r="B27" s="154"/>
      <c r="C27" s="160" t="s">
        <v>7724</v>
      </c>
      <c r="D27" s="154"/>
      <c r="E27" s="161">
        <v>8.3800000000000008</v>
      </c>
      <c r="F27" s="154"/>
      <c r="G27" s="154"/>
      <c r="H27" s="156" t="s">
        <v>7725</v>
      </c>
    </row>
    <row r="28" spans="1:8" x14ac:dyDescent="0.25">
      <c r="A28" s="159">
        <v>44281</v>
      </c>
      <c r="B28" s="154"/>
      <c r="C28" s="160" t="s">
        <v>7722</v>
      </c>
      <c r="D28" s="154"/>
      <c r="E28" s="161">
        <v>6.94</v>
      </c>
      <c r="F28" s="154"/>
      <c r="G28" s="154"/>
      <c r="H28" s="156" t="s">
        <v>7723</v>
      </c>
    </row>
    <row r="29" spans="1:8" x14ac:dyDescent="0.25">
      <c r="A29" s="159">
        <v>44281</v>
      </c>
      <c r="B29" s="154"/>
      <c r="C29" s="160" t="s">
        <v>7720</v>
      </c>
      <c r="D29" s="154"/>
      <c r="E29" s="161">
        <v>1.95</v>
      </c>
      <c r="F29" s="154"/>
      <c r="G29" s="154"/>
      <c r="H29" s="156" t="s">
        <v>7721</v>
      </c>
    </row>
    <row r="30" spans="1:8" x14ac:dyDescent="0.25">
      <c r="A30" s="159">
        <v>44281</v>
      </c>
      <c r="B30" s="154"/>
      <c r="C30" s="160" t="s">
        <v>7718</v>
      </c>
      <c r="D30" s="154"/>
      <c r="E30" s="161">
        <v>3.87</v>
      </c>
      <c r="F30" s="154"/>
      <c r="G30" s="154"/>
      <c r="H30" s="156" t="s">
        <v>7719</v>
      </c>
    </row>
    <row r="31" spans="1:8" x14ac:dyDescent="0.25">
      <c r="A31" s="159">
        <v>44281</v>
      </c>
      <c r="B31" s="154"/>
      <c r="C31" s="160" t="s">
        <v>7716</v>
      </c>
      <c r="D31" s="154"/>
      <c r="E31" s="161">
        <v>16.760000000000002</v>
      </c>
      <c r="F31" s="154"/>
      <c r="G31" s="154"/>
      <c r="H31" s="156" t="s">
        <v>7717</v>
      </c>
    </row>
    <row r="32" spans="1:8" x14ac:dyDescent="0.25">
      <c r="A32" s="159">
        <v>44281</v>
      </c>
      <c r="B32" s="154"/>
      <c r="C32" s="160" t="s">
        <v>7714</v>
      </c>
      <c r="D32" s="154"/>
      <c r="E32" s="161">
        <v>3.23</v>
      </c>
      <c r="F32" s="154"/>
      <c r="G32" s="154"/>
      <c r="H32" s="156" t="s">
        <v>7715</v>
      </c>
    </row>
    <row r="33" spans="1:8" x14ac:dyDescent="0.25">
      <c r="A33" s="159">
        <v>44282</v>
      </c>
      <c r="B33" s="154"/>
      <c r="C33" s="160" t="s">
        <v>7696</v>
      </c>
      <c r="D33" s="154"/>
      <c r="E33" s="161">
        <v>1.68</v>
      </c>
      <c r="F33" s="154"/>
      <c r="G33" s="154"/>
      <c r="H33" s="156" t="s">
        <v>7697</v>
      </c>
    </row>
    <row r="34" spans="1:8" x14ac:dyDescent="0.25">
      <c r="A34" s="159">
        <v>44282</v>
      </c>
      <c r="B34" s="154"/>
      <c r="C34" s="160" t="s">
        <v>7694</v>
      </c>
      <c r="D34" s="154"/>
      <c r="E34" s="161">
        <v>5.54</v>
      </c>
      <c r="F34" s="154"/>
      <c r="G34" s="154"/>
      <c r="H34" s="156" t="s">
        <v>7695</v>
      </c>
    </row>
    <row r="35" spans="1:8" x14ac:dyDescent="0.25">
      <c r="A35" s="159">
        <v>44282</v>
      </c>
      <c r="B35" s="154"/>
      <c r="C35" s="160" t="s">
        <v>7692</v>
      </c>
      <c r="D35" s="154"/>
      <c r="E35" s="161">
        <v>5.04</v>
      </c>
      <c r="F35" s="154"/>
      <c r="G35" s="154"/>
      <c r="H35" s="156" t="s">
        <v>7693</v>
      </c>
    </row>
    <row r="36" spans="1:8" x14ac:dyDescent="0.25">
      <c r="A36" s="159">
        <v>44282</v>
      </c>
      <c r="B36" s="154"/>
      <c r="C36" s="160" t="s">
        <v>7690</v>
      </c>
      <c r="D36" s="154"/>
      <c r="E36" s="161">
        <v>5.0599999999999996</v>
      </c>
      <c r="F36" s="154"/>
      <c r="G36" s="154"/>
      <c r="H36" s="156" t="s">
        <v>7691</v>
      </c>
    </row>
    <row r="37" spans="1:8" x14ac:dyDescent="0.25">
      <c r="A37" s="159">
        <v>44282</v>
      </c>
      <c r="B37" s="154"/>
      <c r="C37" s="160" t="s">
        <v>7688</v>
      </c>
      <c r="D37" s="154"/>
      <c r="E37" s="161">
        <v>6.22</v>
      </c>
      <c r="F37" s="154"/>
      <c r="G37" s="154"/>
      <c r="H37" s="156" t="s">
        <v>7689</v>
      </c>
    </row>
    <row r="38" spans="1:8" x14ac:dyDescent="0.25">
      <c r="A38" s="159">
        <v>44282</v>
      </c>
      <c r="B38" s="154"/>
      <c r="C38" s="160" t="s">
        <v>7686</v>
      </c>
      <c r="D38" s="154"/>
      <c r="E38" s="161">
        <v>5.79</v>
      </c>
      <c r="F38" s="154"/>
      <c r="G38" s="154"/>
      <c r="H38" s="156" t="s">
        <v>7687</v>
      </c>
    </row>
    <row r="39" spans="1:8" x14ac:dyDescent="0.25">
      <c r="A39" s="159">
        <v>44282</v>
      </c>
      <c r="B39" s="154"/>
      <c r="C39" s="160" t="s">
        <v>7684</v>
      </c>
      <c r="D39" s="154"/>
      <c r="E39" s="161">
        <v>3.49</v>
      </c>
      <c r="F39" s="154"/>
      <c r="G39" s="154"/>
      <c r="H39" s="156" t="s">
        <v>7685</v>
      </c>
    </row>
    <row r="40" spans="1:8" x14ac:dyDescent="0.25">
      <c r="A40" s="159">
        <v>44282</v>
      </c>
      <c r="B40" s="154"/>
      <c r="C40" s="160" t="s">
        <v>7682</v>
      </c>
      <c r="D40" s="154"/>
      <c r="E40" s="161">
        <v>0.85</v>
      </c>
      <c r="F40" s="154"/>
      <c r="G40" s="154"/>
      <c r="H40" s="156" t="s">
        <v>7683</v>
      </c>
    </row>
    <row r="41" spans="1:8" x14ac:dyDescent="0.25">
      <c r="A41" s="159">
        <v>44282</v>
      </c>
      <c r="B41" s="154"/>
      <c r="C41" s="160" t="s">
        <v>7680</v>
      </c>
      <c r="D41" s="154"/>
      <c r="E41" s="161">
        <v>3.36</v>
      </c>
      <c r="F41" s="154"/>
      <c r="G41" s="154"/>
      <c r="H41" s="156" t="s">
        <v>7681</v>
      </c>
    </row>
    <row r="42" spans="1:8" x14ac:dyDescent="0.25">
      <c r="A42" s="159">
        <v>44282</v>
      </c>
      <c r="B42" s="154"/>
      <c r="C42" s="160" t="s">
        <v>7678</v>
      </c>
      <c r="D42" s="154"/>
      <c r="E42" s="161">
        <v>4.8499999999999996</v>
      </c>
      <c r="F42" s="154"/>
      <c r="G42" s="154"/>
      <c r="H42" s="156" t="s">
        <v>7679</v>
      </c>
    </row>
    <row r="43" spans="1:8" x14ac:dyDescent="0.25">
      <c r="A43" s="159">
        <v>44282</v>
      </c>
      <c r="B43" s="154"/>
      <c r="C43" s="160" t="s">
        <v>7676</v>
      </c>
      <c r="D43" s="154"/>
      <c r="E43" s="161">
        <v>1.68</v>
      </c>
      <c r="F43" s="154"/>
      <c r="G43" s="154"/>
      <c r="H43" s="156" t="s">
        <v>7677</v>
      </c>
    </row>
    <row r="44" spans="1:8" x14ac:dyDescent="0.25">
      <c r="A44" s="159">
        <v>44282</v>
      </c>
      <c r="B44" s="154"/>
      <c r="C44" s="160" t="s">
        <v>7674</v>
      </c>
      <c r="D44" s="154"/>
      <c r="E44" s="161">
        <v>1.68</v>
      </c>
      <c r="F44" s="154"/>
      <c r="G44" s="154"/>
      <c r="H44" s="156" t="s">
        <v>7675</v>
      </c>
    </row>
    <row r="45" spans="1:8" x14ac:dyDescent="0.25">
      <c r="A45" s="159">
        <v>44282</v>
      </c>
      <c r="B45" s="154"/>
      <c r="C45" s="160" t="s">
        <v>7672</v>
      </c>
      <c r="D45" s="154"/>
      <c r="E45" s="161">
        <v>3.85</v>
      </c>
      <c r="F45" s="154"/>
      <c r="G45" s="154"/>
      <c r="H45" s="156" t="s">
        <v>7673</v>
      </c>
    </row>
    <row r="46" spans="1:8" x14ac:dyDescent="0.25">
      <c r="A46" s="159">
        <v>44282</v>
      </c>
      <c r="B46" s="154"/>
      <c r="C46" s="160" t="s">
        <v>7670</v>
      </c>
      <c r="D46" s="154"/>
      <c r="E46" s="161">
        <v>14.02</v>
      </c>
      <c r="F46" s="154"/>
      <c r="G46" s="154"/>
      <c r="H46" s="156" t="s">
        <v>7671</v>
      </c>
    </row>
    <row r="47" spans="1:8" x14ac:dyDescent="0.25">
      <c r="A47" s="159">
        <v>44282</v>
      </c>
      <c r="B47" s="154"/>
      <c r="C47" s="160" t="s">
        <v>7668</v>
      </c>
      <c r="D47" s="154"/>
      <c r="E47" s="161">
        <v>0.12</v>
      </c>
      <c r="F47" s="154"/>
      <c r="G47" s="154"/>
      <c r="H47" s="156" t="s">
        <v>7669</v>
      </c>
    </row>
    <row r="48" spans="1:8" x14ac:dyDescent="0.25">
      <c r="A48" s="159">
        <v>44283</v>
      </c>
      <c r="B48" s="154"/>
      <c r="C48" s="160" t="s">
        <v>7666</v>
      </c>
      <c r="D48" s="154"/>
      <c r="E48" s="161">
        <v>1.68</v>
      </c>
      <c r="F48" s="154"/>
      <c r="G48" s="154"/>
      <c r="H48" s="156" t="s">
        <v>7667</v>
      </c>
    </row>
    <row r="49" spans="1:8" x14ac:dyDescent="0.25">
      <c r="A49" s="159">
        <v>44283</v>
      </c>
      <c r="B49" s="154"/>
      <c r="C49" s="160" t="s">
        <v>7664</v>
      </c>
      <c r="D49" s="154"/>
      <c r="E49" s="161">
        <v>2.7</v>
      </c>
      <c r="F49" s="154"/>
      <c r="G49" s="154"/>
      <c r="H49" s="156" t="s">
        <v>7665</v>
      </c>
    </row>
    <row r="50" spans="1:8" x14ac:dyDescent="0.25">
      <c r="A50" s="159">
        <v>44283</v>
      </c>
      <c r="B50" s="154"/>
      <c r="C50" s="160" t="s">
        <v>7662</v>
      </c>
      <c r="D50" s="154"/>
      <c r="E50" s="161">
        <v>3.4</v>
      </c>
      <c r="F50" s="154"/>
      <c r="G50" s="154"/>
      <c r="H50" s="156" t="s">
        <v>7663</v>
      </c>
    </row>
    <row r="51" spans="1:8" x14ac:dyDescent="0.25">
      <c r="A51" s="159">
        <v>44283</v>
      </c>
      <c r="B51" s="154"/>
      <c r="C51" s="160" t="s">
        <v>7660</v>
      </c>
      <c r="D51" s="154"/>
      <c r="E51" s="161">
        <v>3.2</v>
      </c>
      <c r="F51" s="154"/>
      <c r="G51" s="154"/>
      <c r="H51" s="156" t="s">
        <v>7661</v>
      </c>
    </row>
    <row r="52" spans="1:8" x14ac:dyDescent="0.25">
      <c r="A52" s="159">
        <v>44284</v>
      </c>
      <c r="B52" s="154"/>
      <c r="C52" s="160" t="s">
        <v>7638</v>
      </c>
      <c r="D52" s="154"/>
      <c r="E52" s="161">
        <v>1.68</v>
      </c>
      <c r="F52" s="154"/>
      <c r="G52" s="154"/>
      <c r="H52" s="156" t="s">
        <v>7639</v>
      </c>
    </row>
    <row r="53" spans="1:8" x14ac:dyDescent="0.25">
      <c r="A53" s="159">
        <v>44284</v>
      </c>
      <c r="B53" s="154"/>
      <c r="C53" s="160" t="s">
        <v>7636</v>
      </c>
      <c r="D53" s="154"/>
      <c r="E53" s="161">
        <v>2.93</v>
      </c>
      <c r="F53" s="154"/>
      <c r="G53" s="154"/>
      <c r="H53" s="156" t="s">
        <v>7637</v>
      </c>
    </row>
    <row r="54" spans="1:8" x14ac:dyDescent="0.25">
      <c r="A54" s="159">
        <v>44284</v>
      </c>
      <c r="B54" s="154"/>
      <c r="C54" s="160" t="s">
        <v>7634</v>
      </c>
      <c r="D54" s="154"/>
      <c r="E54" s="161">
        <v>3.67</v>
      </c>
      <c r="F54" s="154"/>
      <c r="G54" s="154"/>
      <c r="H54" s="156" t="s">
        <v>7635</v>
      </c>
    </row>
    <row r="55" spans="1:8" x14ac:dyDescent="0.25">
      <c r="A55" s="159">
        <v>44284</v>
      </c>
      <c r="B55" s="154"/>
      <c r="C55" s="160" t="s">
        <v>7632</v>
      </c>
      <c r="D55" s="154"/>
      <c r="E55" s="161">
        <v>5.68</v>
      </c>
      <c r="F55" s="154"/>
      <c r="G55" s="154"/>
      <c r="H55" s="156" t="s">
        <v>7633</v>
      </c>
    </row>
    <row r="56" spans="1:8" x14ac:dyDescent="0.25">
      <c r="A56" s="159">
        <v>44284</v>
      </c>
      <c r="B56" s="154"/>
      <c r="C56" s="160" t="s">
        <v>7630</v>
      </c>
      <c r="D56" s="154"/>
      <c r="E56" s="161">
        <v>6.94</v>
      </c>
      <c r="F56" s="154"/>
      <c r="G56" s="154"/>
      <c r="H56" s="156" t="s">
        <v>7631</v>
      </c>
    </row>
    <row r="57" spans="1:8" x14ac:dyDescent="0.25">
      <c r="A57" s="159">
        <v>44284</v>
      </c>
      <c r="B57" s="154"/>
      <c r="C57" s="160" t="s">
        <v>7628</v>
      </c>
      <c r="D57" s="154"/>
      <c r="E57" s="161">
        <v>20.82</v>
      </c>
      <c r="F57" s="154"/>
      <c r="G57" s="154"/>
      <c r="H57" s="156" t="s">
        <v>7629</v>
      </c>
    </row>
    <row r="58" spans="1:8" x14ac:dyDescent="0.25">
      <c r="A58" s="159">
        <v>44284</v>
      </c>
      <c r="B58" s="154"/>
      <c r="C58" s="160" t="s">
        <v>7626</v>
      </c>
      <c r="D58" s="154"/>
      <c r="E58" s="161">
        <v>2.82</v>
      </c>
      <c r="F58" s="154"/>
      <c r="G58" s="154"/>
      <c r="H58" s="156" t="s">
        <v>7627</v>
      </c>
    </row>
    <row r="59" spans="1:8" x14ac:dyDescent="0.25">
      <c r="A59" s="159">
        <v>44284</v>
      </c>
      <c r="B59" s="154"/>
      <c r="C59" s="160" t="s">
        <v>7624</v>
      </c>
      <c r="D59" s="154"/>
      <c r="E59" s="161">
        <v>14.35</v>
      </c>
      <c r="F59" s="154"/>
      <c r="G59" s="154"/>
      <c r="H59" s="156" t="s">
        <v>7625</v>
      </c>
    </row>
    <row r="60" spans="1:8" x14ac:dyDescent="0.25">
      <c r="A60" s="159">
        <v>44284</v>
      </c>
      <c r="B60" s="154"/>
      <c r="C60" s="160" t="s">
        <v>7622</v>
      </c>
      <c r="D60" s="154"/>
      <c r="E60" s="161">
        <v>37.659999999999997</v>
      </c>
      <c r="F60" s="154"/>
      <c r="G60" s="154"/>
      <c r="H60" s="156" t="s">
        <v>7623</v>
      </c>
    </row>
    <row r="61" spans="1:8" x14ac:dyDescent="0.25">
      <c r="A61" s="159">
        <v>44284</v>
      </c>
      <c r="B61" s="154"/>
      <c r="C61" s="160" t="s">
        <v>7620</v>
      </c>
      <c r="D61" s="154"/>
      <c r="E61" s="161">
        <v>1.7</v>
      </c>
      <c r="F61" s="154"/>
      <c r="G61" s="154"/>
      <c r="H61" s="156" t="s">
        <v>7621</v>
      </c>
    </row>
    <row r="62" spans="1:8" x14ac:dyDescent="0.25">
      <c r="A62" s="159">
        <v>44284</v>
      </c>
      <c r="B62" s="154"/>
      <c r="C62" s="160" t="s">
        <v>7618</v>
      </c>
      <c r="D62" s="154"/>
      <c r="E62" s="161">
        <v>23.46</v>
      </c>
      <c r="F62" s="154"/>
      <c r="G62" s="154"/>
      <c r="H62" s="156" t="s">
        <v>7619</v>
      </c>
    </row>
    <row r="63" spans="1:8" x14ac:dyDescent="0.25">
      <c r="A63" s="159">
        <v>44284</v>
      </c>
      <c r="B63" s="154"/>
      <c r="C63" s="160" t="s">
        <v>7616</v>
      </c>
      <c r="D63" s="154"/>
      <c r="E63" s="161">
        <v>4.3600000000000003</v>
      </c>
      <c r="F63" s="154"/>
      <c r="G63" s="154"/>
      <c r="H63" s="156" t="s">
        <v>7617</v>
      </c>
    </row>
    <row r="64" spans="1:8" x14ac:dyDescent="0.25">
      <c r="A64" s="159">
        <v>44284</v>
      </c>
      <c r="B64" s="154"/>
      <c r="C64" s="160" t="s">
        <v>7614</v>
      </c>
      <c r="D64" s="154"/>
      <c r="E64" s="161">
        <v>7.52</v>
      </c>
      <c r="F64" s="154"/>
      <c r="G64" s="154"/>
      <c r="H64" s="156" t="s">
        <v>7615</v>
      </c>
    </row>
    <row r="65" spans="1:8" x14ac:dyDescent="0.25">
      <c r="A65" s="159">
        <v>44284</v>
      </c>
      <c r="B65" s="154"/>
      <c r="C65" s="160" t="s">
        <v>7612</v>
      </c>
      <c r="D65" s="154"/>
      <c r="E65" s="161">
        <v>2.33</v>
      </c>
      <c r="F65" s="154"/>
      <c r="G65" s="154"/>
      <c r="H65" s="156" t="s">
        <v>7613</v>
      </c>
    </row>
    <row r="66" spans="1:8" x14ac:dyDescent="0.25">
      <c r="A66" s="159">
        <v>44284</v>
      </c>
      <c r="B66" s="154"/>
      <c r="C66" s="160" t="s">
        <v>7610</v>
      </c>
      <c r="D66" s="154"/>
      <c r="E66" s="161">
        <v>8.4</v>
      </c>
      <c r="F66" s="154"/>
      <c r="G66" s="154"/>
      <c r="H66" s="156" t="s">
        <v>7611</v>
      </c>
    </row>
    <row r="67" spans="1:8" x14ac:dyDescent="0.25">
      <c r="A67" s="159">
        <v>44284</v>
      </c>
      <c r="B67" s="154"/>
      <c r="C67" s="160" t="s">
        <v>7608</v>
      </c>
      <c r="D67" s="154"/>
      <c r="E67" s="161">
        <v>4.05</v>
      </c>
      <c r="F67" s="154"/>
      <c r="G67" s="154"/>
      <c r="H67" s="156" t="s">
        <v>7609</v>
      </c>
    </row>
    <row r="68" spans="1:8" x14ac:dyDescent="0.25">
      <c r="A68" s="159">
        <v>44284</v>
      </c>
      <c r="B68" s="154"/>
      <c r="C68" s="160" t="s">
        <v>7606</v>
      </c>
      <c r="D68" s="154"/>
      <c r="E68" s="161">
        <v>2.41</v>
      </c>
      <c r="F68" s="154"/>
      <c r="G68" s="154"/>
      <c r="H68" s="156" t="s">
        <v>7607</v>
      </c>
    </row>
    <row r="69" spans="1:8" x14ac:dyDescent="0.25">
      <c r="A69" s="159">
        <v>44284</v>
      </c>
      <c r="B69" s="154"/>
      <c r="C69" s="160" t="s">
        <v>7604</v>
      </c>
      <c r="D69" s="154"/>
      <c r="E69" s="161">
        <v>6.71</v>
      </c>
      <c r="F69" s="154"/>
      <c r="G69" s="154"/>
      <c r="H69" s="156" t="s">
        <v>7605</v>
      </c>
    </row>
    <row r="70" spans="1:8" x14ac:dyDescent="0.25">
      <c r="A70" s="159">
        <v>44284</v>
      </c>
      <c r="B70" s="154"/>
      <c r="C70" s="160" t="s">
        <v>7602</v>
      </c>
      <c r="D70" s="154"/>
      <c r="E70" s="161">
        <v>1.97</v>
      </c>
      <c r="F70" s="154"/>
      <c r="G70" s="154"/>
      <c r="H70" s="156" t="s">
        <v>7603</v>
      </c>
    </row>
    <row r="71" spans="1:8" x14ac:dyDescent="0.25">
      <c r="A71" s="159">
        <v>44284</v>
      </c>
      <c r="B71" s="154"/>
      <c r="C71" s="160" t="s">
        <v>7600</v>
      </c>
      <c r="D71" s="154"/>
      <c r="E71" s="161">
        <v>1.68</v>
      </c>
      <c r="F71" s="154"/>
      <c r="G71" s="154"/>
      <c r="H71" s="156" t="s">
        <v>7601</v>
      </c>
    </row>
    <row r="72" spans="1:8" x14ac:dyDescent="0.25">
      <c r="A72" s="159">
        <v>44284</v>
      </c>
      <c r="B72" s="154"/>
      <c r="C72" s="160" t="s">
        <v>7598</v>
      </c>
      <c r="D72" s="154"/>
      <c r="E72" s="161">
        <v>3.83</v>
      </c>
      <c r="F72" s="154"/>
      <c r="G72" s="154"/>
      <c r="H72" s="156" t="s">
        <v>7599</v>
      </c>
    </row>
    <row r="73" spans="1:8" x14ac:dyDescent="0.25">
      <c r="A73" s="159">
        <v>44285</v>
      </c>
      <c r="B73" s="154"/>
      <c r="C73" s="160" t="s">
        <v>7584</v>
      </c>
      <c r="D73" s="154"/>
      <c r="E73" s="161">
        <v>5.04</v>
      </c>
      <c r="F73" s="154"/>
      <c r="G73" s="154"/>
      <c r="H73" s="156" t="s">
        <v>7585</v>
      </c>
    </row>
    <row r="74" spans="1:8" x14ac:dyDescent="0.25">
      <c r="A74" s="159">
        <v>44285</v>
      </c>
      <c r="B74" s="154"/>
      <c r="C74" s="160" t="s">
        <v>7582</v>
      </c>
      <c r="D74" s="154"/>
      <c r="E74" s="161">
        <v>6.17</v>
      </c>
      <c r="F74" s="154"/>
      <c r="G74" s="154"/>
      <c r="H74" s="156" t="s">
        <v>7583</v>
      </c>
    </row>
    <row r="75" spans="1:8" x14ac:dyDescent="0.25">
      <c r="A75" s="159">
        <v>44285</v>
      </c>
      <c r="B75" s="154"/>
      <c r="C75" s="160" t="s">
        <v>7580</v>
      </c>
      <c r="D75" s="154"/>
      <c r="E75" s="161">
        <v>15.1</v>
      </c>
      <c r="F75" s="154"/>
      <c r="G75" s="154"/>
      <c r="H75" s="156" t="s">
        <v>7581</v>
      </c>
    </row>
    <row r="76" spans="1:8" x14ac:dyDescent="0.25">
      <c r="A76" s="159">
        <v>44285</v>
      </c>
      <c r="B76" s="154"/>
      <c r="C76" s="160" t="s">
        <v>7578</v>
      </c>
      <c r="D76" s="154"/>
      <c r="E76" s="161">
        <v>1.76</v>
      </c>
      <c r="F76" s="154"/>
      <c r="G76" s="154"/>
      <c r="H76" s="156" t="s">
        <v>7579</v>
      </c>
    </row>
    <row r="77" spans="1:8" x14ac:dyDescent="0.25">
      <c r="A77" s="159">
        <v>44285</v>
      </c>
      <c r="B77" s="154"/>
      <c r="C77" s="160" t="s">
        <v>7576</v>
      </c>
      <c r="D77" s="154"/>
      <c r="E77" s="161">
        <v>7.49</v>
      </c>
      <c r="F77" s="154"/>
      <c r="G77" s="154"/>
      <c r="H77" s="156" t="s">
        <v>7577</v>
      </c>
    </row>
    <row r="78" spans="1:8" x14ac:dyDescent="0.25">
      <c r="A78" s="159">
        <v>44285</v>
      </c>
      <c r="B78" s="154"/>
      <c r="C78" s="160" t="s">
        <v>7574</v>
      </c>
      <c r="D78" s="154"/>
      <c r="E78" s="161">
        <v>6.56</v>
      </c>
      <c r="F78" s="154"/>
      <c r="G78" s="154"/>
      <c r="H78" s="156" t="s">
        <v>7575</v>
      </c>
    </row>
    <row r="79" spans="1:8" x14ac:dyDescent="0.25">
      <c r="A79" s="159">
        <v>44285</v>
      </c>
      <c r="B79" s="154"/>
      <c r="C79" s="160" t="s">
        <v>7572</v>
      </c>
      <c r="D79" s="154"/>
      <c r="E79" s="161">
        <v>2.4300000000000002</v>
      </c>
      <c r="F79" s="154"/>
      <c r="G79" s="154"/>
      <c r="H79" s="156" t="s">
        <v>7573</v>
      </c>
    </row>
    <row r="80" spans="1:8" x14ac:dyDescent="0.25">
      <c r="A80" s="159">
        <v>44285</v>
      </c>
      <c r="B80" s="154"/>
      <c r="C80" s="160" t="s">
        <v>7570</v>
      </c>
      <c r="D80" s="154"/>
      <c r="E80" s="161">
        <v>7.96</v>
      </c>
      <c r="F80" s="154"/>
      <c r="G80" s="154"/>
      <c r="H80" s="156" t="s">
        <v>7571</v>
      </c>
    </row>
    <row r="81" spans="1:8" x14ac:dyDescent="0.25">
      <c r="A81" s="159">
        <v>44285</v>
      </c>
      <c r="B81" s="154"/>
      <c r="C81" s="160" t="s">
        <v>7568</v>
      </c>
      <c r="D81" s="154"/>
      <c r="E81" s="161">
        <v>3.42</v>
      </c>
      <c r="F81" s="154"/>
      <c r="G81" s="154"/>
      <c r="H81" s="156" t="s">
        <v>7569</v>
      </c>
    </row>
    <row r="82" spans="1:8" x14ac:dyDescent="0.25">
      <c r="A82" s="159">
        <v>44285</v>
      </c>
      <c r="B82" s="154"/>
      <c r="C82" s="160" t="s">
        <v>7566</v>
      </c>
      <c r="D82" s="154"/>
      <c r="E82" s="161">
        <v>5.28</v>
      </c>
      <c r="F82" s="154"/>
      <c r="G82" s="154"/>
      <c r="H82" s="156" t="s">
        <v>7567</v>
      </c>
    </row>
    <row r="83" spans="1:8" x14ac:dyDescent="0.25">
      <c r="A83" s="159">
        <v>44285</v>
      </c>
      <c r="B83" s="154"/>
      <c r="C83" s="160" t="s">
        <v>7564</v>
      </c>
      <c r="D83" s="154"/>
      <c r="E83" s="161">
        <v>1.68</v>
      </c>
      <c r="F83" s="154"/>
      <c r="G83" s="154"/>
      <c r="H83" s="156" t="s">
        <v>7565</v>
      </c>
    </row>
    <row r="84" spans="1:8" x14ac:dyDescent="0.25">
      <c r="A84" s="159">
        <v>44285</v>
      </c>
      <c r="B84" s="154"/>
      <c r="C84" s="160" t="s">
        <v>7562</v>
      </c>
      <c r="D84" s="154"/>
      <c r="E84" s="161">
        <v>16.760000000000002</v>
      </c>
      <c r="F84" s="154"/>
      <c r="G84" s="154"/>
      <c r="H84" s="156" t="s">
        <v>7563</v>
      </c>
    </row>
    <row r="85" spans="1:8" x14ac:dyDescent="0.25">
      <c r="A85" s="159">
        <v>44285</v>
      </c>
      <c r="B85" s="154"/>
      <c r="C85" s="160" t="s">
        <v>7560</v>
      </c>
      <c r="D85" s="154"/>
      <c r="E85" s="161">
        <v>6.03</v>
      </c>
      <c r="F85" s="154"/>
      <c r="G85" s="154"/>
      <c r="H85" s="156" t="s">
        <v>7561</v>
      </c>
    </row>
    <row r="86" spans="1:8" x14ac:dyDescent="0.25">
      <c r="A86" s="159">
        <v>44285</v>
      </c>
      <c r="B86" s="154"/>
      <c r="C86" s="160" t="s">
        <v>7558</v>
      </c>
      <c r="D86" s="154"/>
      <c r="E86" s="161">
        <v>7.46</v>
      </c>
      <c r="F86" s="154"/>
      <c r="G86" s="154"/>
      <c r="H86" s="156" t="s">
        <v>7559</v>
      </c>
    </row>
    <row r="87" spans="1:8" x14ac:dyDescent="0.25">
      <c r="A87" s="159">
        <v>44285</v>
      </c>
      <c r="B87" s="154"/>
      <c r="C87" s="160" t="s">
        <v>7556</v>
      </c>
      <c r="D87" s="154"/>
      <c r="E87" s="161">
        <v>27.04</v>
      </c>
      <c r="F87" s="154"/>
      <c r="G87" s="154"/>
      <c r="H87" s="156" t="s">
        <v>7557</v>
      </c>
    </row>
    <row r="88" spans="1:8" x14ac:dyDescent="0.25">
      <c r="A88" s="159">
        <v>44285</v>
      </c>
      <c r="B88" s="154"/>
      <c r="C88" s="160" t="s">
        <v>7554</v>
      </c>
      <c r="D88" s="154"/>
      <c r="E88" s="161">
        <v>5.62</v>
      </c>
      <c r="F88" s="154"/>
      <c r="G88" s="154"/>
      <c r="H88" s="156" t="s">
        <v>7555</v>
      </c>
    </row>
    <row r="89" spans="1:8" x14ac:dyDescent="0.25">
      <c r="A89" s="159">
        <v>44285</v>
      </c>
      <c r="B89" s="154"/>
      <c r="C89" s="160" t="s">
        <v>7552</v>
      </c>
      <c r="D89" s="154"/>
      <c r="E89" s="161">
        <v>1.95</v>
      </c>
      <c r="F89" s="154"/>
      <c r="G89" s="154"/>
      <c r="H89" s="156" t="s">
        <v>7553</v>
      </c>
    </row>
    <row r="90" spans="1:8" x14ac:dyDescent="0.25">
      <c r="A90" s="159">
        <v>44285</v>
      </c>
      <c r="B90" s="154"/>
      <c r="C90" s="160" t="s">
        <v>7540</v>
      </c>
      <c r="D90" s="154"/>
      <c r="E90" s="161">
        <v>2.5299999999999998</v>
      </c>
      <c r="F90" s="154"/>
      <c r="G90" s="154"/>
      <c r="H90" s="156" t="s">
        <v>7541</v>
      </c>
    </row>
    <row r="91" spans="1:8" x14ac:dyDescent="0.25">
      <c r="A91" s="159">
        <v>44286</v>
      </c>
      <c r="B91" s="154"/>
      <c r="C91" s="160" t="s">
        <v>7526</v>
      </c>
      <c r="D91" s="154"/>
      <c r="E91" s="161">
        <v>1.83</v>
      </c>
      <c r="F91" s="154"/>
      <c r="G91" s="154"/>
      <c r="H91" s="156" t="s">
        <v>7527</v>
      </c>
    </row>
    <row r="92" spans="1:8" x14ac:dyDescent="0.25">
      <c r="A92" s="159">
        <v>44286</v>
      </c>
      <c r="B92" s="154"/>
      <c r="C92" s="160" t="s">
        <v>7524</v>
      </c>
      <c r="D92" s="154"/>
      <c r="E92" s="161">
        <v>6.47</v>
      </c>
      <c r="F92" s="154"/>
      <c r="G92" s="154"/>
      <c r="H92" s="156" t="s">
        <v>7525</v>
      </c>
    </row>
    <row r="93" spans="1:8" x14ac:dyDescent="0.25">
      <c r="A93" s="159">
        <v>44286</v>
      </c>
      <c r="B93" s="154"/>
      <c r="C93" s="160" t="s">
        <v>7522</v>
      </c>
      <c r="D93" s="154"/>
      <c r="E93" s="161">
        <v>2.06</v>
      </c>
      <c r="F93" s="154"/>
      <c r="G93" s="154"/>
      <c r="H93" s="156" t="s">
        <v>7523</v>
      </c>
    </row>
    <row r="94" spans="1:8" x14ac:dyDescent="0.25">
      <c r="A94" s="159">
        <v>44286</v>
      </c>
      <c r="B94" s="154"/>
      <c r="C94" s="160" t="s">
        <v>7520</v>
      </c>
      <c r="D94" s="154"/>
      <c r="E94" s="161">
        <v>5.49</v>
      </c>
      <c r="F94" s="154"/>
      <c r="G94" s="154"/>
      <c r="H94" s="156" t="s">
        <v>7521</v>
      </c>
    </row>
    <row r="95" spans="1:8" x14ac:dyDescent="0.25">
      <c r="A95" s="159">
        <v>44286</v>
      </c>
      <c r="B95" s="154"/>
      <c r="C95" s="160" t="s">
        <v>7518</v>
      </c>
      <c r="D95" s="154"/>
      <c r="E95" s="161">
        <v>5.07</v>
      </c>
      <c r="F95" s="154"/>
      <c r="G95" s="154"/>
      <c r="H95" s="156" t="s">
        <v>7519</v>
      </c>
    </row>
    <row r="96" spans="1:8" x14ac:dyDescent="0.25">
      <c r="A96" s="159">
        <v>44286</v>
      </c>
      <c r="B96" s="154"/>
      <c r="C96" s="160" t="s">
        <v>7516</v>
      </c>
      <c r="D96" s="154"/>
      <c r="E96" s="161">
        <v>5.12</v>
      </c>
      <c r="F96" s="154"/>
      <c r="G96" s="154"/>
      <c r="H96" s="156" t="s">
        <v>7517</v>
      </c>
    </row>
    <row r="97" spans="1:8" x14ac:dyDescent="0.25">
      <c r="A97" s="159">
        <v>44286</v>
      </c>
      <c r="B97" s="154"/>
      <c r="C97" s="160" t="s">
        <v>7514</v>
      </c>
      <c r="D97" s="154"/>
      <c r="E97" s="161">
        <v>130.37</v>
      </c>
      <c r="F97" s="154"/>
      <c r="G97" s="154"/>
      <c r="H97" s="156" t="s">
        <v>7515</v>
      </c>
    </row>
    <row r="98" spans="1:8" x14ac:dyDescent="0.25">
      <c r="A98" s="159">
        <v>44286</v>
      </c>
      <c r="B98" s="154"/>
      <c r="C98" s="160" t="s">
        <v>7512</v>
      </c>
      <c r="D98" s="154"/>
      <c r="E98" s="161">
        <v>3.32</v>
      </c>
      <c r="F98" s="154"/>
      <c r="G98" s="154"/>
      <c r="H98" s="156" t="s">
        <v>7513</v>
      </c>
    </row>
    <row r="99" spans="1:8" x14ac:dyDescent="0.25">
      <c r="A99" s="159">
        <v>44286</v>
      </c>
      <c r="B99" s="154"/>
      <c r="C99" s="160" t="s">
        <v>7510</v>
      </c>
      <c r="D99" s="154"/>
      <c r="E99" s="161">
        <v>5.14</v>
      </c>
      <c r="F99" s="154"/>
      <c r="G99" s="154"/>
      <c r="H99" s="156" t="s">
        <v>7511</v>
      </c>
    </row>
    <row r="100" spans="1:8" x14ac:dyDescent="0.25">
      <c r="A100" s="159">
        <v>44286</v>
      </c>
      <c r="B100" s="154"/>
      <c r="C100" s="160" t="s">
        <v>7508</v>
      </c>
      <c r="D100" s="154"/>
      <c r="E100" s="161">
        <v>5.0599999999999996</v>
      </c>
      <c r="F100" s="154"/>
      <c r="G100" s="154"/>
      <c r="H100" s="156" t="s">
        <v>7509</v>
      </c>
    </row>
    <row r="101" spans="1:8" x14ac:dyDescent="0.25">
      <c r="A101" s="154"/>
      <c r="B101" s="154"/>
      <c r="C101" s="175" t="s">
        <v>21501</v>
      </c>
      <c r="D101" s="178"/>
      <c r="E101" s="187">
        <f>SUM(E5:E100)</f>
        <v>781.36</v>
      </c>
      <c r="F101" s="154"/>
      <c r="G101" s="154"/>
      <c r="H101" s="155"/>
    </row>
    <row r="102" spans="1:8" x14ac:dyDescent="0.25">
      <c r="A102" t="s">
        <v>11457</v>
      </c>
      <c r="B102" t="s">
        <v>11497</v>
      </c>
      <c r="C102" t="s">
        <v>11496</v>
      </c>
      <c r="D102" t="s">
        <v>3586</v>
      </c>
      <c r="E102" s="102">
        <v>3.36</v>
      </c>
      <c r="F102" t="s">
        <v>3587</v>
      </c>
      <c r="G102" t="s">
        <v>630</v>
      </c>
      <c r="H102" s="143">
        <v>4504</v>
      </c>
    </row>
    <row r="103" spans="1:8" x14ac:dyDescent="0.25">
      <c r="A103" t="s">
        <v>11457</v>
      </c>
      <c r="B103" t="s">
        <v>11495</v>
      </c>
      <c r="C103" t="s">
        <v>11494</v>
      </c>
      <c r="D103" t="s">
        <v>880</v>
      </c>
      <c r="E103" s="102">
        <v>8.26</v>
      </c>
      <c r="F103" t="s">
        <v>879</v>
      </c>
      <c r="G103" t="s">
        <v>630</v>
      </c>
      <c r="H103" s="143">
        <v>4505</v>
      </c>
    </row>
    <row r="104" spans="1:8" x14ac:dyDescent="0.25">
      <c r="A104" t="s">
        <v>11457</v>
      </c>
      <c r="B104" t="s">
        <v>11493</v>
      </c>
      <c r="C104" t="s">
        <v>11492</v>
      </c>
      <c r="D104" t="s">
        <v>10510</v>
      </c>
      <c r="E104" s="102">
        <v>1.75</v>
      </c>
      <c r="F104" t="s">
        <v>10509</v>
      </c>
      <c r="G104" t="s">
        <v>630</v>
      </c>
      <c r="H104" s="143">
        <v>4506</v>
      </c>
    </row>
    <row r="105" spans="1:8" x14ac:dyDescent="0.25">
      <c r="A105" t="s">
        <v>11457</v>
      </c>
      <c r="B105" t="s">
        <v>11491</v>
      </c>
      <c r="C105" t="s">
        <v>11490</v>
      </c>
      <c r="D105" t="s">
        <v>5091</v>
      </c>
      <c r="E105" s="102">
        <v>2.2799999999999998</v>
      </c>
      <c r="F105" t="s">
        <v>5092</v>
      </c>
      <c r="G105" t="s">
        <v>630</v>
      </c>
      <c r="H105" s="143">
        <v>4507</v>
      </c>
    </row>
    <row r="106" spans="1:8" x14ac:dyDescent="0.25">
      <c r="A106" t="s">
        <v>11457</v>
      </c>
      <c r="B106" t="s">
        <v>11489</v>
      </c>
      <c r="C106" t="s">
        <v>11488</v>
      </c>
      <c r="D106" t="s">
        <v>719</v>
      </c>
      <c r="E106" s="102">
        <v>3.43</v>
      </c>
      <c r="F106" t="s">
        <v>718</v>
      </c>
      <c r="G106" t="s">
        <v>630</v>
      </c>
      <c r="H106" s="143">
        <v>4508</v>
      </c>
    </row>
    <row r="107" spans="1:8" x14ac:dyDescent="0.25">
      <c r="A107" t="s">
        <v>11457</v>
      </c>
      <c r="B107" t="s">
        <v>11487</v>
      </c>
      <c r="C107" t="s">
        <v>11486</v>
      </c>
      <c r="D107" t="s">
        <v>1343</v>
      </c>
      <c r="E107" s="102">
        <v>5.85</v>
      </c>
      <c r="F107" t="s">
        <v>1342</v>
      </c>
      <c r="G107" t="s">
        <v>630</v>
      </c>
      <c r="H107" s="143">
        <v>4509</v>
      </c>
    </row>
    <row r="108" spans="1:8" x14ac:dyDescent="0.25">
      <c r="A108" t="s">
        <v>11457</v>
      </c>
      <c r="B108" t="s">
        <v>11485</v>
      </c>
      <c r="C108" t="s">
        <v>11484</v>
      </c>
      <c r="D108" t="s">
        <v>11483</v>
      </c>
      <c r="E108" s="102">
        <v>17.87</v>
      </c>
      <c r="F108" t="s">
        <v>11482</v>
      </c>
      <c r="G108" t="s">
        <v>630</v>
      </c>
      <c r="H108" s="143">
        <v>4510</v>
      </c>
    </row>
    <row r="109" spans="1:8" x14ac:dyDescent="0.25">
      <c r="A109" t="s">
        <v>11457</v>
      </c>
      <c r="B109" t="s">
        <v>11481</v>
      </c>
      <c r="C109" t="s">
        <v>11480</v>
      </c>
      <c r="D109" t="s">
        <v>11479</v>
      </c>
      <c r="E109" s="102">
        <v>1.76</v>
      </c>
      <c r="F109" t="s">
        <v>11466</v>
      </c>
      <c r="G109" t="s">
        <v>630</v>
      </c>
      <c r="H109" s="143">
        <v>4511</v>
      </c>
    </row>
    <row r="110" spans="1:8" x14ac:dyDescent="0.25">
      <c r="A110" t="s">
        <v>11457</v>
      </c>
      <c r="B110" t="s">
        <v>11478</v>
      </c>
      <c r="C110" t="s">
        <v>11477</v>
      </c>
      <c r="D110" t="s">
        <v>1129</v>
      </c>
      <c r="E110" s="102">
        <v>1.72</v>
      </c>
      <c r="F110" t="s">
        <v>1128</v>
      </c>
      <c r="G110" t="s">
        <v>630</v>
      </c>
      <c r="H110" s="143">
        <v>4512</v>
      </c>
    </row>
    <row r="111" spans="1:8" x14ac:dyDescent="0.25">
      <c r="A111" t="s">
        <v>11457</v>
      </c>
      <c r="B111" t="s">
        <v>11476</v>
      </c>
      <c r="C111" t="s">
        <v>11475</v>
      </c>
      <c r="D111" t="s">
        <v>11474</v>
      </c>
      <c r="E111" s="102">
        <v>4.3099999999999996</v>
      </c>
      <c r="F111" t="s">
        <v>11466</v>
      </c>
      <c r="G111" t="s">
        <v>630</v>
      </c>
      <c r="H111" s="143">
        <v>4513</v>
      </c>
    </row>
    <row r="112" spans="1:8" x14ac:dyDescent="0.25">
      <c r="A112" t="s">
        <v>11457</v>
      </c>
      <c r="B112" t="s">
        <v>11473</v>
      </c>
      <c r="C112" t="s">
        <v>11472</v>
      </c>
      <c r="D112" t="s">
        <v>4796</v>
      </c>
      <c r="E112" s="102">
        <v>16.760000000000002</v>
      </c>
      <c r="F112" t="s">
        <v>4797</v>
      </c>
      <c r="G112" t="s">
        <v>630</v>
      </c>
      <c r="H112" s="143">
        <v>4514</v>
      </c>
    </row>
    <row r="113" spans="1:8" x14ac:dyDescent="0.25">
      <c r="A113" t="s">
        <v>11457</v>
      </c>
      <c r="B113" t="s">
        <v>10909</v>
      </c>
      <c r="C113" t="s">
        <v>11471</v>
      </c>
      <c r="D113" t="s">
        <v>11470</v>
      </c>
      <c r="E113" s="102">
        <v>4.22</v>
      </c>
      <c r="F113" t="s">
        <v>11466</v>
      </c>
      <c r="G113" t="s">
        <v>630</v>
      </c>
      <c r="H113" s="143">
        <v>4515</v>
      </c>
    </row>
    <row r="114" spans="1:8" x14ac:dyDescent="0.25">
      <c r="A114" t="s">
        <v>11457</v>
      </c>
      <c r="B114" t="s">
        <v>11469</v>
      </c>
      <c r="C114" t="s">
        <v>11468</v>
      </c>
      <c r="D114" t="s">
        <v>11467</v>
      </c>
      <c r="E114" s="102">
        <v>4.79</v>
      </c>
      <c r="F114" t="s">
        <v>11466</v>
      </c>
      <c r="G114" t="s">
        <v>630</v>
      </c>
      <c r="H114" s="143">
        <v>4516</v>
      </c>
    </row>
    <row r="115" spans="1:8" x14ac:dyDescent="0.25">
      <c r="A115" t="s">
        <v>11457</v>
      </c>
      <c r="B115" t="s">
        <v>11465</v>
      </c>
      <c r="C115" t="s">
        <v>11464</v>
      </c>
      <c r="D115" t="s">
        <v>1138</v>
      </c>
      <c r="E115" s="102">
        <v>41.91</v>
      </c>
      <c r="F115" t="s">
        <v>1137</v>
      </c>
      <c r="G115" t="s">
        <v>630</v>
      </c>
      <c r="H115" s="143">
        <v>4517</v>
      </c>
    </row>
    <row r="116" spans="1:8" x14ac:dyDescent="0.25">
      <c r="A116" t="s">
        <v>11457</v>
      </c>
      <c r="B116" t="s">
        <v>11463</v>
      </c>
      <c r="C116" t="s">
        <v>11462</v>
      </c>
      <c r="D116" t="s">
        <v>3668</v>
      </c>
      <c r="E116" s="102">
        <v>34.58</v>
      </c>
      <c r="F116" t="s">
        <v>3669</v>
      </c>
      <c r="G116" t="s">
        <v>630</v>
      </c>
      <c r="H116" s="143">
        <v>4522</v>
      </c>
    </row>
    <row r="117" spans="1:8" x14ac:dyDescent="0.25">
      <c r="A117" t="s">
        <v>11457</v>
      </c>
      <c r="B117" t="s">
        <v>11461</v>
      </c>
      <c r="C117" t="s">
        <v>11460</v>
      </c>
      <c r="D117" t="s">
        <v>751</v>
      </c>
      <c r="E117" s="102">
        <v>1.68</v>
      </c>
      <c r="F117" t="s">
        <v>750</v>
      </c>
      <c r="G117" t="s">
        <v>630</v>
      </c>
      <c r="H117" s="143">
        <v>4523</v>
      </c>
    </row>
    <row r="118" spans="1:8" x14ac:dyDescent="0.25">
      <c r="A118" t="s">
        <v>11457</v>
      </c>
      <c r="B118" t="s">
        <v>11459</v>
      </c>
      <c r="C118" t="s">
        <v>11458</v>
      </c>
      <c r="D118" t="s">
        <v>1241</v>
      </c>
      <c r="E118" s="102">
        <v>9.49</v>
      </c>
      <c r="F118" t="s">
        <v>1240</v>
      </c>
      <c r="G118" t="s">
        <v>630</v>
      </c>
      <c r="H118" s="143">
        <v>4524</v>
      </c>
    </row>
    <row r="119" spans="1:8" x14ac:dyDescent="0.25">
      <c r="A119" t="s">
        <v>11457</v>
      </c>
      <c r="B119" t="s">
        <v>11456</v>
      </c>
      <c r="C119" t="s">
        <v>11455</v>
      </c>
      <c r="D119" t="s">
        <v>1056</v>
      </c>
      <c r="E119" s="102">
        <v>2.4900000000000002</v>
      </c>
      <c r="F119" t="s">
        <v>1055</v>
      </c>
      <c r="G119" t="s">
        <v>630</v>
      </c>
      <c r="H119" s="143">
        <v>4525</v>
      </c>
    </row>
    <row r="120" spans="1:8" x14ac:dyDescent="0.25">
      <c r="C120" s="104" t="s">
        <v>3727</v>
      </c>
      <c r="D120" s="104"/>
      <c r="E120" s="139">
        <f>SUM(E102:E119)</f>
        <v>166.51000000000002</v>
      </c>
    </row>
    <row r="121" spans="1:8" x14ac:dyDescent="0.25">
      <c r="A121" t="s">
        <v>11299</v>
      </c>
      <c r="B121" t="s">
        <v>11375</v>
      </c>
      <c r="C121" t="s">
        <v>11374</v>
      </c>
      <c r="D121" t="s">
        <v>1004</v>
      </c>
      <c r="E121" s="102">
        <v>5.62</v>
      </c>
      <c r="F121" t="s">
        <v>1003</v>
      </c>
      <c r="G121" t="s">
        <v>630</v>
      </c>
      <c r="H121" s="143">
        <v>4685</v>
      </c>
    </row>
    <row r="122" spans="1:8" x14ac:dyDescent="0.25">
      <c r="A122" t="s">
        <v>11299</v>
      </c>
      <c r="B122" t="s">
        <v>11373</v>
      </c>
      <c r="C122" t="s">
        <v>11372</v>
      </c>
      <c r="D122" t="s">
        <v>11371</v>
      </c>
      <c r="E122" s="102">
        <v>28.93</v>
      </c>
      <c r="F122" t="s">
        <v>11370</v>
      </c>
      <c r="G122" t="s">
        <v>630</v>
      </c>
      <c r="H122" s="143">
        <v>4686</v>
      </c>
    </row>
    <row r="123" spans="1:8" x14ac:dyDescent="0.25">
      <c r="A123" t="s">
        <v>11299</v>
      </c>
      <c r="B123" t="s">
        <v>11369</v>
      </c>
      <c r="C123" t="s">
        <v>11368</v>
      </c>
      <c r="D123" t="s">
        <v>4728</v>
      </c>
      <c r="E123" s="102">
        <v>21.16</v>
      </c>
      <c r="F123" t="s">
        <v>4729</v>
      </c>
      <c r="G123" t="s">
        <v>630</v>
      </c>
      <c r="H123" s="143">
        <v>4687</v>
      </c>
    </row>
    <row r="124" spans="1:8" x14ac:dyDescent="0.25">
      <c r="A124" t="s">
        <v>11299</v>
      </c>
      <c r="B124" t="s">
        <v>11367</v>
      </c>
      <c r="C124" t="s">
        <v>11366</v>
      </c>
      <c r="D124" t="s">
        <v>11365</v>
      </c>
      <c r="E124" s="102">
        <v>3.37</v>
      </c>
      <c r="F124" t="s">
        <v>11364</v>
      </c>
      <c r="G124" t="s">
        <v>630</v>
      </c>
      <c r="H124" s="143">
        <v>4688</v>
      </c>
    </row>
    <row r="125" spans="1:8" x14ac:dyDescent="0.25">
      <c r="A125" t="s">
        <v>11299</v>
      </c>
      <c r="B125" t="s">
        <v>11363</v>
      </c>
      <c r="C125" t="s">
        <v>11362</v>
      </c>
      <c r="D125" t="s">
        <v>3874</v>
      </c>
      <c r="E125" s="102">
        <v>6.39</v>
      </c>
      <c r="F125" t="s">
        <v>3875</v>
      </c>
      <c r="G125" t="s">
        <v>630</v>
      </c>
      <c r="H125" s="143">
        <v>4689</v>
      </c>
    </row>
    <row r="126" spans="1:8" x14ac:dyDescent="0.25">
      <c r="A126" t="s">
        <v>11299</v>
      </c>
      <c r="B126" t="s">
        <v>11361</v>
      </c>
      <c r="C126" t="s">
        <v>11360</v>
      </c>
      <c r="D126" t="s">
        <v>3594</v>
      </c>
      <c r="E126" s="102">
        <v>13.66</v>
      </c>
      <c r="F126" t="s">
        <v>3595</v>
      </c>
      <c r="G126" t="s">
        <v>630</v>
      </c>
      <c r="H126" s="143">
        <v>4690</v>
      </c>
    </row>
    <row r="127" spans="1:8" x14ac:dyDescent="0.25">
      <c r="A127" t="s">
        <v>11299</v>
      </c>
      <c r="B127" t="s">
        <v>11359</v>
      </c>
      <c r="C127" t="s">
        <v>11358</v>
      </c>
      <c r="D127" t="s">
        <v>774</v>
      </c>
      <c r="E127" s="102">
        <v>10.45</v>
      </c>
      <c r="F127" t="s">
        <v>773</v>
      </c>
      <c r="G127" t="s">
        <v>630</v>
      </c>
      <c r="H127" s="143">
        <v>4691</v>
      </c>
    </row>
    <row r="128" spans="1:8" x14ac:dyDescent="0.25">
      <c r="A128" t="s">
        <v>11299</v>
      </c>
      <c r="B128" t="s">
        <v>11357</v>
      </c>
      <c r="C128" t="s">
        <v>11356</v>
      </c>
      <c r="D128" t="s">
        <v>11355</v>
      </c>
      <c r="E128" s="102">
        <v>3.73</v>
      </c>
      <c r="F128" t="s">
        <v>11351</v>
      </c>
      <c r="G128" t="s">
        <v>630</v>
      </c>
      <c r="H128" s="143">
        <v>4693</v>
      </c>
    </row>
    <row r="129" spans="1:8" x14ac:dyDescent="0.25">
      <c r="A129" t="s">
        <v>11299</v>
      </c>
      <c r="B129" t="s">
        <v>11354</v>
      </c>
      <c r="C129" t="s">
        <v>11353</v>
      </c>
      <c r="D129" t="s">
        <v>11352</v>
      </c>
      <c r="E129" s="102">
        <v>3.97</v>
      </c>
      <c r="F129" t="s">
        <v>11351</v>
      </c>
      <c r="G129" t="s">
        <v>630</v>
      </c>
      <c r="H129" s="143">
        <v>4692</v>
      </c>
    </row>
    <row r="130" spans="1:8" x14ac:dyDescent="0.25">
      <c r="A130" t="s">
        <v>11299</v>
      </c>
      <c r="B130" t="s">
        <v>11350</v>
      </c>
      <c r="C130" t="s">
        <v>11349</v>
      </c>
      <c r="D130" t="s">
        <v>3900</v>
      </c>
      <c r="E130" s="102">
        <v>35</v>
      </c>
      <c r="F130" t="s">
        <v>3901</v>
      </c>
      <c r="G130" t="s">
        <v>630</v>
      </c>
      <c r="H130" s="143">
        <v>4694</v>
      </c>
    </row>
    <row r="131" spans="1:8" x14ac:dyDescent="0.25">
      <c r="A131" t="s">
        <v>11299</v>
      </c>
      <c r="B131" t="s">
        <v>11348</v>
      </c>
      <c r="C131" t="s">
        <v>11347</v>
      </c>
      <c r="D131" t="s">
        <v>11346</v>
      </c>
      <c r="E131" s="102">
        <v>6.04</v>
      </c>
      <c r="F131" t="s">
        <v>11345</v>
      </c>
      <c r="G131" t="s">
        <v>630</v>
      </c>
      <c r="H131" s="143">
        <v>4695</v>
      </c>
    </row>
    <row r="132" spans="1:8" x14ac:dyDescent="0.25">
      <c r="A132" t="s">
        <v>11299</v>
      </c>
      <c r="B132" t="s">
        <v>11344</v>
      </c>
      <c r="C132" t="s">
        <v>11343</v>
      </c>
      <c r="D132" t="s">
        <v>946</v>
      </c>
      <c r="E132" s="102">
        <v>8.82</v>
      </c>
      <c r="F132" t="s">
        <v>945</v>
      </c>
      <c r="G132" t="s">
        <v>630</v>
      </c>
      <c r="H132" s="143">
        <v>4696</v>
      </c>
    </row>
    <row r="133" spans="1:8" x14ac:dyDescent="0.25">
      <c r="A133" t="s">
        <v>11299</v>
      </c>
      <c r="B133" t="s">
        <v>11342</v>
      </c>
      <c r="C133" t="s">
        <v>11341</v>
      </c>
      <c r="D133" t="s">
        <v>11340</v>
      </c>
      <c r="E133" s="102">
        <v>25.87</v>
      </c>
      <c r="F133" t="s">
        <v>11339</v>
      </c>
      <c r="G133" t="s">
        <v>630</v>
      </c>
      <c r="H133" s="143">
        <v>4697</v>
      </c>
    </row>
    <row r="134" spans="1:8" x14ac:dyDescent="0.25">
      <c r="A134" t="s">
        <v>11299</v>
      </c>
      <c r="B134" t="s">
        <v>3453</v>
      </c>
      <c r="C134" t="s">
        <v>11338</v>
      </c>
      <c r="D134" t="s">
        <v>4400</v>
      </c>
      <c r="E134" s="102">
        <v>11.2</v>
      </c>
      <c r="F134" t="s">
        <v>4401</v>
      </c>
      <c r="G134" t="s">
        <v>630</v>
      </c>
      <c r="H134" s="143">
        <v>4698</v>
      </c>
    </row>
    <row r="135" spans="1:8" x14ac:dyDescent="0.25">
      <c r="A135" t="s">
        <v>11299</v>
      </c>
      <c r="B135" t="s">
        <v>11337</v>
      </c>
      <c r="C135" t="s">
        <v>11336</v>
      </c>
      <c r="D135" t="s">
        <v>4392</v>
      </c>
      <c r="E135" s="102">
        <v>13.21</v>
      </c>
      <c r="F135" t="s">
        <v>4393</v>
      </c>
      <c r="G135" t="s">
        <v>630</v>
      </c>
      <c r="H135" s="143">
        <v>4699</v>
      </c>
    </row>
    <row r="136" spans="1:8" x14ac:dyDescent="0.25">
      <c r="A136" t="s">
        <v>11299</v>
      </c>
      <c r="B136" t="s">
        <v>11335</v>
      </c>
      <c r="C136" t="s">
        <v>11334</v>
      </c>
      <c r="D136" t="s">
        <v>3656</v>
      </c>
      <c r="E136" s="102">
        <v>5.13</v>
      </c>
      <c r="F136" t="s">
        <v>3657</v>
      </c>
      <c r="G136" t="s">
        <v>630</v>
      </c>
      <c r="H136" s="143">
        <v>4700</v>
      </c>
    </row>
    <row r="137" spans="1:8" x14ac:dyDescent="0.25">
      <c r="A137" t="s">
        <v>11299</v>
      </c>
      <c r="B137" t="s">
        <v>11333</v>
      </c>
      <c r="C137" t="s">
        <v>11332</v>
      </c>
      <c r="D137" t="s">
        <v>749</v>
      </c>
      <c r="E137" s="102">
        <v>1.69</v>
      </c>
      <c r="F137" t="s">
        <v>748</v>
      </c>
      <c r="G137" t="s">
        <v>630</v>
      </c>
      <c r="H137" s="143">
        <v>4701</v>
      </c>
    </row>
    <row r="138" spans="1:8" x14ac:dyDescent="0.25">
      <c r="A138" t="s">
        <v>11299</v>
      </c>
      <c r="B138" t="s">
        <v>11331</v>
      </c>
      <c r="C138" t="s">
        <v>11330</v>
      </c>
      <c r="D138" t="s">
        <v>1006</v>
      </c>
      <c r="E138" s="102">
        <v>9.7899999999999991</v>
      </c>
      <c r="F138" t="s">
        <v>1005</v>
      </c>
      <c r="G138" t="s">
        <v>630</v>
      </c>
      <c r="H138" s="143">
        <v>4702</v>
      </c>
    </row>
    <row r="139" spans="1:8" x14ac:dyDescent="0.25">
      <c r="A139" t="s">
        <v>11299</v>
      </c>
      <c r="B139" t="s">
        <v>11329</v>
      </c>
      <c r="C139" t="s">
        <v>11328</v>
      </c>
      <c r="D139" t="s">
        <v>1515</v>
      </c>
      <c r="E139" s="102">
        <v>35.5</v>
      </c>
      <c r="F139" t="s">
        <v>1514</v>
      </c>
      <c r="G139" t="s">
        <v>630</v>
      </c>
      <c r="H139" s="143">
        <v>4703</v>
      </c>
    </row>
    <row r="140" spans="1:8" x14ac:dyDescent="0.25">
      <c r="A140" t="s">
        <v>11299</v>
      </c>
      <c r="B140" t="s">
        <v>11327</v>
      </c>
      <c r="C140" t="s">
        <v>11326</v>
      </c>
      <c r="D140" t="s">
        <v>11325</v>
      </c>
      <c r="E140" s="102">
        <v>4.82</v>
      </c>
      <c r="F140" t="s">
        <v>11324</v>
      </c>
      <c r="G140" t="s">
        <v>630</v>
      </c>
      <c r="H140" s="143">
        <v>4704</v>
      </c>
    </row>
    <row r="141" spans="1:8" x14ac:dyDescent="0.25">
      <c r="A141" t="s">
        <v>11299</v>
      </c>
      <c r="B141" t="s">
        <v>11323</v>
      </c>
      <c r="C141" t="s">
        <v>11322</v>
      </c>
      <c r="D141" t="s">
        <v>11321</v>
      </c>
      <c r="E141" s="102">
        <v>3.52</v>
      </c>
      <c r="F141" t="s">
        <v>11320</v>
      </c>
      <c r="G141" t="s">
        <v>630</v>
      </c>
      <c r="H141" s="143">
        <v>4705</v>
      </c>
    </row>
    <row r="142" spans="1:8" x14ac:dyDescent="0.25">
      <c r="A142" t="s">
        <v>11299</v>
      </c>
      <c r="B142" t="s">
        <v>11319</v>
      </c>
      <c r="C142" t="s">
        <v>11318</v>
      </c>
      <c r="D142" t="s">
        <v>4829</v>
      </c>
      <c r="E142" s="102">
        <v>7.41</v>
      </c>
      <c r="F142" t="s">
        <v>4830</v>
      </c>
      <c r="G142" t="s">
        <v>630</v>
      </c>
      <c r="H142" s="143">
        <v>4706</v>
      </c>
    </row>
    <row r="143" spans="1:8" x14ac:dyDescent="0.25">
      <c r="A143" t="s">
        <v>11299</v>
      </c>
      <c r="B143" t="s">
        <v>11317</v>
      </c>
      <c r="C143" t="s">
        <v>11316</v>
      </c>
      <c r="D143" t="s">
        <v>1323</v>
      </c>
      <c r="E143" s="102">
        <v>4.75</v>
      </c>
      <c r="F143" t="s">
        <v>1322</v>
      </c>
      <c r="G143" t="s">
        <v>630</v>
      </c>
      <c r="H143" s="143">
        <v>4707</v>
      </c>
    </row>
    <row r="144" spans="1:8" x14ac:dyDescent="0.25">
      <c r="A144" t="s">
        <v>11299</v>
      </c>
      <c r="B144" t="s">
        <v>11315</v>
      </c>
      <c r="C144" t="s">
        <v>11314</v>
      </c>
      <c r="D144" t="s">
        <v>4199</v>
      </c>
      <c r="E144" s="102">
        <v>10.65</v>
      </c>
      <c r="F144" t="s">
        <v>4200</v>
      </c>
      <c r="G144" t="s">
        <v>630</v>
      </c>
      <c r="H144" s="143">
        <v>4708</v>
      </c>
    </row>
    <row r="145" spans="1:8" x14ac:dyDescent="0.25">
      <c r="A145" t="s">
        <v>11299</v>
      </c>
      <c r="B145" t="s">
        <v>11313</v>
      </c>
      <c r="C145" t="s">
        <v>11312</v>
      </c>
      <c r="D145" t="s">
        <v>817</v>
      </c>
      <c r="E145" s="102">
        <v>4.6399999999999997</v>
      </c>
      <c r="F145" t="s">
        <v>816</v>
      </c>
      <c r="G145" t="s">
        <v>630</v>
      </c>
      <c r="H145" s="143">
        <v>4709</v>
      </c>
    </row>
    <row r="146" spans="1:8" x14ac:dyDescent="0.25">
      <c r="A146" t="s">
        <v>11299</v>
      </c>
      <c r="B146" t="s">
        <v>11311</v>
      </c>
      <c r="C146" t="s">
        <v>11310</v>
      </c>
      <c r="D146" t="s">
        <v>688</v>
      </c>
      <c r="E146" s="102">
        <v>8.3800000000000008</v>
      </c>
      <c r="F146" t="s">
        <v>687</v>
      </c>
      <c r="G146" t="s">
        <v>630</v>
      </c>
      <c r="H146" s="143">
        <v>4710</v>
      </c>
    </row>
    <row r="147" spans="1:8" x14ac:dyDescent="0.25">
      <c r="A147" t="s">
        <v>11299</v>
      </c>
      <c r="B147" t="s">
        <v>11309</v>
      </c>
      <c r="C147" t="s">
        <v>11308</v>
      </c>
      <c r="D147" t="s">
        <v>4082</v>
      </c>
      <c r="E147" s="102">
        <v>3.15</v>
      </c>
      <c r="F147" t="s">
        <v>4083</v>
      </c>
      <c r="G147" t="s">
        <v>630</v>
      </c>
      <c r="H147" s="143">
        <v>4711</v>
      </c>
    </row>
    <row r="148" spans="1:8" x14ac:dyDescent="0.25">
      <c r="A148" t="s">
        <v>11299</v>
      </c>
      <c r="B148" t="s">
        <v>11307</v>
      </c>
      <c r="C148" t="s">
        <v>11306</v>
      </c>
      <c r="D148" t="s">
        <v>4640</v>
      </c>
      <c r="E148" s="102">
        <v>6.97</v>
      </c>
      <c r="F148" t="s">
        <v>4641</v>
      </c>
      <c r="G148" t="s">
        <v>630</v>
      </c>
      <c r="H148" s="143">
        <v>4712</v>
      </c>
    </row>
    <row r="149" spans="1:8" x14ac:dyDescent="0.25">
      <c r="A149" t="s">
        <v>11299</v>
      </c>
      <c r="B149" t="s">
        <v>11305</v>
      </c>
      <c r="C149" t="s">
        <v>11304</v>
      </c>
      <c r="D149" t="s">
        <v>1566</v>
      </c>
      <c r="E149" s="102">
        <v>3.18</v>
      </c>
      <c r="F149" t="s">
        <v>1565</v>
      </c>
      <c r="G149" t="s">
        <v>630</v>
      </c>
      <c r="H149" s="143">
        <v>4713</v>
      </c>
    </row>
    <row r="150" spans="1:8" x14ac:dyDescent="0.25">
      <c r="A150" t="s">
        <v>11299</v>
      </c>
      <c r="B150" t="s">
        <v>11303</v>
      </c>
      <c r="C150" t="s">
        <v>11302</v>
      </c>
      <c r="D150" t="s">
        <v>907</v>
      </c>
      <c r="E150" s="102">
        <v>1.93</v>
      </c>
      <c r="F150" t="s">
        <v>906</v>
      </c>
      <c r="G150" t="s">
        <v>630</v>
      </c>
      <c r="H150" s="143">
        <v>4714</v>
      </c>
    </row>
    <row r="151" spans="1:8" x14ac:dyDescent="0.25">
      <c r="A151" t="s">
        <v>11299</v>
      </c>
      <c r="B151" t="s">
        <v>11301</v>
      </c>
      <c r="C151" t="s">
        <v>11300</v>
      </c>
      <c r="D151" t="s">
        <v>686</v>
      </c>
      <c r="E151" s="102">
        <v>7.41</v>
      </c>
      <c r="F151" t="s">
        <v>685</v>
      </c>
      <c r="G151" t="s">
        <v>630</v>
      </c>
      <c r="H151" s="143">
        <v>4715</v>
      </c>
    </row>
    <row r="152" spans="1:8" x14ac:dyDescent="0.25">
      <c r="A152" t="s">
        <v>11299</v>
      </c>
      <c r="B152" t="s">
        <v>11298</v>
      </c>
      <c r="C152" t="s">
        <v>11297</v>
      </c>
      <c r="D152" t="s">
        <v>4412</v>
      </c>
      <c r="E152" s="102">
        <v>13.57</v>
      </c>
      <c r="F152" t="s">
        <v>4413</v>
      </c>
      <c r="G152" t="s">
        <v>630</v>
      </c>
      <c r="H152" s="143">
        <v>4716</v>
      </c>
    </row>
    <row r="153" spans="1:8" x14ac:dyDescent="0.25">
      <c r="C153" s="104" t="s">
        <v>3727</v>
      </c>
      <c r="D153" s="104"/>
      <c r="E153" s="103">
        <f>SUM(E121:E152)</f>
        <v>329.90999999999997</v>
      </c>
    </row>
    <row r="154" spans="1:8" x14ac:dyDescent="0.25">
      <c r="A154" t="s">
        <v>11228</v>
      </c>
      <c r="B154" t="s">
        <v>11296</v>
      </c>
      <c r="C154" t="s">
        <v>11295</v>
      </c>
      <c r="D154" t="s">
        <v>1261</v>
      </c>
      <c r="E154" s="102">
        <v>2.59</v>
      </c>
      <c r="F154" t="s">
        <v>1260</v>
      </c>
      <c r="G154" t="s">
        <v>630</v>
      </c>
      <c r="H154" s="143">
        <v>4886</v>
      </c>
    </row>
    <row r="155" spans="1:8" x14ac:dyDescent="0.25">
      <c r="A155" t="s">
        <v>11228</v>
      </c>
      <c r="B155" t="s">
        <v>11294</v>
      </c>
      <c r="C155" t="s">
        <v>11293</v>
      </c>
      <c r="D155" t="s">
        <v>755</v>
      </c>
      <c r="E155" s="102">
        <v>3.91</v>
      </c>
      <c r="F155" t="s">
        <v>754</v>
      </c>
      <c r="G155" t="s">
        <v>630</v>
      </c>
      <c r="H155" s="143">
        <v>4887</v>
      </c>
    </row>
    <row r="156" spans="1:8" x14ac:dyDescent="0.25">
      <c r="A156" t="s">
        <v>11228</v>
      </c>
      <c r="B156" t="s">
        <v>11292</v>
      </c>
      <c r="C156" t="s">
        <v>11291</v>
      </c>
      <c r="D156" t="s">
        <v>11290</v>
      </c>
      <c r="E156" s="102">
        <v>8.5</v>
      </c>
      <c r="F156" t="s">
        <v>11289</v>
      </c>
      <c r="G156" t="s">
        <v>630</v>
      </c>
      <c r="H156" s="143">
        <v>4888</v>
      </c>
    </row>
    <row r="157" spans="1:8" x14ac:dyDescent="0.25">
      <c r="A157" t="s">
        <v>11228</v>
      </c>
      <c r="B157" t="s">
        <v>11288</v>
      </c>
      <c r="C157" t="s">
        <v>11287</v>
      </c>
      <c r="D157" t="s">
        <v>5476</v>
      </c>
      <c r="E157" s="102">
        <v>6.01</v>
      </c>
      <c r="F157" t="s">
        <v>5477</v>
      </c>
      <c r="G157" t="s">
        <v>630</v>
      </c>
      <c r="H157" s="143">
        <v>4889</v>
      </c>
    </row>
    <row r="158" spans="1:8" x14ac:dyDescent="0.25">
      <c r="A158" t="s">
        <v>11228</v>
      </c>
      <c r="B158" t="s">
        <v>11286</v>
      </c>
      <c r="C158" t="s">
        <v>11285</v>
      </c>
      <c r="D158" t="s">
        <v>11284</v>
      </c>
      <c r="E158" s="102">
        <v>7.54</v>
      </c>
      <c r="F158" t="s">
        <v>11283</v>
      </c>
      <c r="G158" t="s">
        <v>630</v>
      </c>
      <c r="H158" s="143">
        <v>4890</v>
      </c>
    </row>
    <row r="159" spans="1:8" x14ac:dyDescent="0.25">
      <c r="A159" t="s">
        <v>11228</v>
      </c>
      <c r="B159" t="s">
        <v>11282</v>
      </c>
      <c r="C159" t="s">
        <v>11281</v>
      </c>
      <c r="D159" t="s">
        <v>843</v>
      </c>
      <c r="E159" s="102">
        <v>3.36</v>
      </c>
      <c r="F159" t="s">
        <v>842</v>
      </c>
      <c r="G159" t="s">
        <v>630</v>
      </c>
      <c r="H159" s="143">
        <v>4891</v>
      </c>
    </row>
    <row r="160" spans="1:8" x14ac:dyDescent="0.25">
      <c r="A160" t="s">
        <v>11228</v>
      </c>
      <c r="B160" t="s">
        <v>11280</v>
      </c>
      <c r="C160" t="s">
        <v>11279</v>
      </c>
      <c r="D160" t="s">
        <v>1501</v>
      </c>
      <c r="E160" s="102">
        <v>3.76</v>
      </c>
      <c r="F160" t="s">
        <v>1500</v>
      </c>
      <c r="G160" t="s">
        <v>630</v>
      </c>
      <c r="H160" s="143">
        <v>4892</v>
      </c>
    </row>
    <row r="161" spans="1:8" x14ac:dyDescent="0.25">
      <c r="A161" t="s">
        <v>11228</v>
      </c>
      <c r="B161" t="s">
        <v>11278</v>
      </c>
      <c r="C161" t="s">
        <v>11277</v>
      </c>
      <c r="D161" t="s">
        <v>11276</v>
      </c>
      <c r="E161" s="102">
        <v>16.38</v>
      </c>
      <c r="F161" t="s">
        <v>11275</v>
      </c>
      <c r="G161" t="s">
        <v>630</v>
      </c>
      <c r="H161" s="143">
        <v>4893</v>
      </c>
    </row>
    <row r="162" spans="1:8" x14ac:dyDescent="0.25">
      <c r="A162" t="s">
        <v>11228</v>
      </c>
      <c r="B162" t="s">
        <v>11274</v>
      </c>
      <c r="C162" t="s">
        <v>11273</v>
      </c>
      <c r="D162" t="s">
        <v>4416</v>
      </c>
      <c r="E162" s="102">
        <v>15.3</v>
      </c>
      <c r="F162" t="s">
        <v>4417</v>
      </c>
      <c r="G162" t="s">
        <v>630</v>
      </c>
      <c r="H162" s="143">
        <v>4894</v>
      </c>
    </row>
    <row r="163" spans="1:8" x14ac:dyDescent="0.25">
      <c r="A163" t="s">
        <v>11228</v>
      </c>
      <c r="B163" t="s">
        <v>11272</v>
      </c>
      <c r="C163" t="s">
        <v>11271</v>
      </c>
      <c r="D163" t="s">
        <v>11270</v>
      </c>
      <c r="E163" s="102">
        <v>6.67</v>
      </c>
      <c r="F163" t="s">
        <v>11269</v>
      </c>
      <c r="G163" t="s">
        <v>630</v>
      </c>
      <c r="H163" s="143">
        <v>4895</v>
      </c>
    </row>
    <row r="164" spans="1:8" x14ac:dyDescent="0.25">
      <c r="A164" t="s">
        <v>11228</v>
      </c>
      <c r="B164" t="s">
        <v>11268</v>
      </c>
      <c r="C164" t="s">
        <v>11267</v>
      </c>
      <c r="D164" t="s">
        <v>782</v>
      </c>
      <c r="E164" s="102">
        <v>5.92</v>
      </c>
      <c r="F164" t="s">
        <v>781</v>
      </c>
      <c r="G164" t="s">
        <v>630</v>
      </c>
      <c r="H164" s="143">
        <v>4896</v>
      </c>
    </row>
    <row r="165" spans="1:8" x14ac:dyDescent="0.25">
      <c r="A165" t="s">
        <v>11228</v>
      </c>
      <c r="B165" t="s">
        <v>11266</v>
      </c>
      <c r="C165" t="s">
        <v>11265</v>
      </c>
      <c r="D165" t="s">
        <v>1463</v>
      </c>
      <c r="E165" s="102">
        <v>5.28</v>
      </c>
      <c r="F165" t="s">
        <v>1462</v>
      </c>
      <c r="G165" t="s">
        <v>630</v>
      </c>
      <c r="H165" s="143">
        <v>4897</v>
      </c>
    </row>
    <row r="166" spans="1:8" x14ac:dyDescent="0.25">
      <c r="A166" t="s">
        <v>11228</v>
      </c>
      <c r="B166" t="s">
        <v>11264</v>
      </c>
      <c r="C166" t="s">
        <v>11263</v>
      </c>
      <c r="D166" t="s">
        <v>1064</v>
      </c>
      <c r="E166" s="102">
        <v>2.9</v>
      </c>
      <c r="F166" t="s">
        <v>1063</v>
      </c>
      <c r="G166" t="s">
        <v>630</v>
      </c>
      <c r="H166" s="143">
        <v>4898</v>
      </c>
    </row>
    <row r="167" spans="1:8" x14ac:dyDescent="0.25">
      <c r="A167" t="s">
        <v>11228</v>
      </c>
      <c r="B167" t="s">
        <v>11262</v>
      </c>
      <c r="C167" t="s">
        <v>11261</v>
      </c>
      <c r="D167" t="s">
        <v>3652</v>
      </c>
      <c r="E167" s="102">
        <v>11.23</v>
      </c>
      <c r="F167" t="s">
        <v>3653</v>
      </c>
      <c r="G167" t="s">
        <v>630</v>
      </c>
      <c r="H167" s="143">
        <v>4899</v>
      </c>
    </row>
    <row r="168" spans="1:8" x14ac:dyDescent="0.25">
      <c r="A168" t="s">
        <v>11228</v>
      </c>
      <c r="B168" t="s">
        <v>11260</v>
      </c>
      <c r="C168" t="s">
        <v>11259</v>
      </c>
      <c r="D168" t="s">
        <v>1176</v>
      </c>
      <c r="E168" s="102">
        <v>11.5</v>
      </c>
      <c r="F168" t="s">
        <v>1175</v>
      </c>
      <c r="G168" t="s">
        <v>630</v>
      </c>
      <c r="H168" s="143">
        <v>4900</v>
      </c>
    </row>
    <row r="169" spans="1:8" x14ac:dyDescent="0.25">
      <c r="A169" t="s">
        <v>11228</v>
      </c>
      <c r="B169" t="s">
        <v>11258</v>
      </c>
      <c r="C169" t="s">
        <v>11257</v>
      </c>
      <c r="D169" t="s">
        <v>1421</v>
      </c>
      <c r="E169" s="102">
        <v>0.88</v>
      </c>
      <c r="F169" t="s">
        <v>1420</v>
      </c>
      <c r="G169" t="s">
        <v>630</v>
      </c>
      <c r="H169" s="143">
        <v>4901</v>
      </c>
    </row>
    <row r="170" spans="1:8" x14ac:dyDescent="0.25">
      <c r="A170" t="s">
        <v>11228</v>
      </c>
      <c r="B170" t="s">
        <v>11256</v>
      </c>
      <c r="C170" t="s">
        <v>11255</v>
      </c>
      <c r="D170" t="s">
        <v>1405</v>
      </c>
      <c r="E170" s="102">
        <v>4.1900000000000004</v>
      </c>
      <c r="F170" t="s">
        <v>1404</v>
      </c>
      <c r="G170" t="s">
        <v>630</v>
      </c>
      <c r="H170" s="143">
        <v>4902</v>
      </c>
    </row>
    <row r="171" spans="1:8" x14ac:dyDescent="0.25">
      <c r="A171" t="s">
        <v>11228</v>
      </c>
      <c r="B171" t="s">
        <v>11254</v>
      </c>
      <c r="C171" t="s">
        <v>11253</v>
      </c>
      <c r="D171" t="s">
        <v>1388</v>
      </c>
      <c r="E171" s="102">
        <v>3.36</v>
      </c>
      <c r="F171" t="s">
        <v>1387</v>
      </c>
      <c r="G171" t="s">
        <v>630</v>
      </c>
      <c r="H171" s="143">
        <v>4903</v>
      </c>
    </row>
    <row r="172" spans="1:8" x14ac:dyDescent="0.25">
      <c r="A172" t="s">
        <v>11228</v>
      </c>
      <c r="B172" t="s">
        <v>11252</v>
      </c>
      <c r="C172" t="s">
        <v>11251</v>
      </c>
      <c r="D172" t="s">
        <v>662</v>
      </c>
      <c r="E172" s="102">
        <v>3.26</v>
      </c>
      <c r="F172" t="s">
        <v>661</v>
      </c>
      <c r="G172" t="s">
        <v>630</v>
      </c>
      <c r="H172" s="143">
        <v>4904</v>
      </c>
    </row>
    <row r="173" spans="1:8" x14ac:dyDescent="0.25">
      <c r="A173" t="s">
        <v>11228</v>
      </c>
      <c r="B173" t="s">
        <v>11250</v>
      </c>
      <c r="C173" t="s">
        <v>11249</v>
      </c>
      <c r="D173" t="s">
        <v>4261</v>
      </c>
      <c r="E173" s="102">
        <v>1.8</v>
      </c>
      <c r="F173" t="s">
        <v>4262</v>
      </c>
      <c r="G173" t="s">
        <v>630</v>
      </c>
      <c r="H173" s="143">
        <v>4905</v>
      </c>
    </row>
    <row r="174" spans="1:8" x14ac:dyDescent="0.25">
      <c r="A174" t="s">
        <v>11228</v>
      </c>
      <c r="B174" t="s">
        <v>11248</v>
      </c>
      <c r="C174" t="s">
        <v>11247</v>
      </c>
      <c r="D174" t="s">
        <v>4265</v>
      </c>
      <c r="E174" s="102">
        <v>3.36</v>
      </c>
      <c r="F174" t="s">
        <v>4266</v>
      </c>
      <c r="G174" t="s">
        <v>630</v>
      </c>
      <c r="H174" s="143">
        <v>4906</v>
      </c>
    </row>
    <row r="175" spans="1:8" x14ac:dyDescent="0.25">
      <c r="A175" t="s">
        <v>11228</v>
      </c>
      <c r="B175" t="s">
        <v>11246</v>
      </c>
      <c r="C175" t="s">
        <v>11245</v>
      </c>
      <c r="D175" t="s">
        <v>4500</v>
      </c>
      <c r="E175" s="102">
        <v>3.36</v>
      </c>
      <c r="F175" t="s">
        <v>4501</v>
      </c>
      <c r="G175" t="s">
        <v>630</v>
      </c>
      <c r="H175" s="143">
        <v>4907</v>
      </c>
    </row>
    <row r="176" spans="1:8" x14ac:dyDescent="0.25">
      <c r="A176" t="s">
        <v>11228</v>
      </c>
      <c r="B176" t="s">
        <v>11244</v>
      </c>
      <c r="C176" t="s">
        <v>11243</v>
      </c>
      <c r="D176" t="s">
        <v>4346</v>
      </c>
      <c r="E176" s="102">
        <v>8.51</v>
      </c>
      <c r="F176" t="s">
        <v>4347</v>
      </c>
      <c r="G176" t="s">
        <v>630</v>
      </c>
      <c r="H176" s="143">
        <v>4908</v>
      </c>
    </row>
    <row r="177" spans="1:8" x14ac:dyDescent="0.25">
      <c r="A177" t="s">
        <v>11228</v>
      </c>
      <c r="B177" t="s">
        <v>11242</v>
      </c>
      <c r="C177" t="s">
        <v>11241</v>
      </c>
      <c r="D177" t="s">
        <v>975</v>
      </c>
      <c r="E177" s="102">
        <v>2.2000000000000002</v>
      </c>
      <c r="F177" t="s">
        <v>974</v>
      </c>
      <c r="G177" t="s">
        <v>630</v>
      </c>
      <c r="H177" s="143">
        <v>4909</v>
      </c>
    </row>
    <row r="178" spans="1:8" x14ac:dyDescent="0.25">
      <c r="A178" t="s">
        <v>11228</v>
      </c>
      <c r="B178" t="s">
        <v>11240</v>
      </c>
      <c r="C178" t="s">
        <v>11239</v>
      </c>
      <c r="D178" t="s">
        <v>857</v>
      </c>
      <c r="E178" s="102">
        <v>6.43</v>
      </c>
      <c r="F178" t="s">
        <v>856</v>
      </c>
      <c r="G178" t="s">
        <v>630</v>
      </c>
      <c r="H178" s="143">
        <v>4910</v>
      </c>
    </row>
    <row r="179" spans="1:8" x14ac:dyDescent="0.25">
      <c r="A179" t="s">
        <v>11228</v>
      </c>
      <c r="B179" t="s">
        <v>11238</v>
      </c>
      <c r="C179" t="s">
        <v>11237</v>
      </c>
      <c r="D179" t="s">
        <v>4114</v>
      </c>
      <c r="E179" s="102">
        <v>30.24</v>
      </c>
      <c r="F179" t="s">
        <v>4115</v>
      </c>
      <c r="G179" t="s">
        <v>630</v>
      </c>
      <c r="H179" s="143">
        <v>4911</v>
      </c>
    </row>
    <row r="180" spans="1:8" x14ac:dyDescent="0.25">
      <c r="A180" t="s">
        <v>11228</v>
      </c>
      <c r="B180" t="s">
        <v>11236</v>
      </c>
      <c r="C180" t="s">
        <v>11235</v>
      </c>
      <c r="D180" t="s">
        <v>11234</v>
      </c>
      <c r="E180" s="102">
        <v>0.77</v>
      </c>
      <c r="F180" t="s">
        <v>11233</v>
      </c>
      <c r="G180" t="s">
        <v>630</v>
      </c>
      <c r="H180" s="143">
        <v>4912</v>
      </c>
    </row>
    <row r="181" spans="1:8" x14ac:dyDescent="0.25">
      <c r="A181" t="s">
        <v>11228</v>
      </c>
      <c r="B181" t="s">
        <v>11232</v>
      </c>
      <c r="C181" t="s">
        <v>11231</v>
      </c>
      <c r="D181" t="s">
        <v>10590</v>
      </c>
      <c r="E181" s="102">
        <v>2.16</v>
      </c>
      <c r="F181" t="s">
        <v>10589</v>
      </c>
      <c r="G181" t="s">
        <v>630</v>
      </c>
      <c r="H181" s="143">
        <v>4913</v>
      </c>
    </row>
    <row r="182" spans="1:8" x14ac:dyDescent="0.25">
      <c r="A182" t="s">
        <v>11228</v>
      </c>
      <c r="B182" t="s">
        <v>11230</v>
      </c>
      <c r="C182" t="s">
        <v>11229</v>
      </c>
      <c r="D182" t="s">
        <v>10508</v>
      </c>
      <c r="E182" s="102">
        <v>2.9</v>
      </c>
      <c r="F182" t="s">
        <v>10507</v>
      </c>
      <c r="G182" t="s">
        <v>630</v>
      </c>
      <c r="H182" s="143">
        <v>4914</v>
      </c>
    </row>
    <row r="183" spans="1:8" x14ac:dyDescent="0.25">
      <c r="A183" t="s">
        <v>11228</v>
      </c>
      <c r="B183" t="s">
        <v>11227</v>
      </c>
      <c r="C183" t="s">
        <v>11226</v>
      </c>
      <c r="D183" t="s">
        <v>1440</v>
      </c>
      <c r="E183" s="102">
        <v>10.91</v>
      </c>
      <c r="F183" t="s">
        <v>1439</v>
      </c>
      <c r="G183" t="s">
        <v>630</v>
      </c>
      <c r="H183" s="143">
        <v>4915</v>
      </c>
    </row>
    <row r="184" spans="1:8" x14ac:dyDescent="0.25">
      <c r="C184" s="104" t="s">
        <v>3727</v>
      </c>
      <c r="D184" s="104"/>
      <c r="E184" s="103">
        <f>SUM(E154:E183)</f>
        <v>195.18</v>
      </c>
    </row>
    <row r="185" spans="1:8" x14ac:dyDescent="0.25">
      <c r="A185" t="s">
        <v>11192</v>
      </c>
      <c r="B185" t="s">
        <v>11225</v>
      </c>
      <c r="C185" t="s">
        <v>11224</v>
      </c>
      <c r="D185" t="s">
        <v>11223</v>
      </c>
      <c r="E185" s="102">
        <v>5.23</v>
      </c>
      <c r="F185" t="s">
        <v>11222</v>
      </c>
      <c r="G185" t="s">
        <v>630</v>
      </c>
      <c r="H185" s="143">
        <v>4993</v>
      </c>
    </row>
    <row r="186" spans="1:8" x14ac:dyDescent="0.25">
      <c r="A186" t="s">
        <v>11192</v>
      </c>
      <c r="B186" t="s">
        <v>11221</v>
      </c>
      <c r="C186" t="s">
        <v>11220</v>
      </c>
      <c r="D186" t="s">
        <v>11219</v>
      </c>
      <c r="E186" s="102">
        <v>93.27</v>
      </c>
      <c r="F186" t="s">
        <v>11218</v>
      </c>
      <c r="G186" t="s">
        <v>630</v>
      </c>
      <c r="H186" s="143">
        <v>4994</v>
      </c>
    </row>
    <row r="187" spans="1:8" x14ac:dyDescent="0.25">
      <c r="A187" t="s">
        <v>11192</v>
      </c>
      <c r="B187" t="s">
        <v>11217</v>
      </c>
      <c r="C187" t="s">
        <v>11216</v>
      </c>
      <c r="D187" t="s">
        <v>1327</v>
      </c>
      <c r="E187" s="102">
        <v>5.54</v>
      </c>
      <c r="F187" t="s">
        <v>1326</v>
      </c>
      <c r="G187" t="s">
        <v>630</v>
      </c>
      <c r="H187" s="143">
        <v>4995</v>
      </c>
    </row>
    <row r="188" spans="1:8" x14ac:dyDescent="0.25">
      <c r="A188" t="s">
        <v>11192</v>
      </c>
      <c r="B188" t="s">
        <v>11215</v>
      </c>
      <c r="C188" t="s">
        <v>11214</v>
      </c>
      <c r="D188" t="s">
        <v>4472</v>
      </c>
      <c r="E188" s="102">
        <v>5.0199999999999996</v>
      </c>
      <c r="F188" t="s">
        <v>4473</v>
      </c>
      <c r="G188" t="s">
        <v>630</v>
      </c>
      <c r="H188" s="143">
        <v>4996</v>
      </c>
    </row>
    <row r="189" spans="1:8" x14ac:dyDescent="0.25">
      <c r="A189" t="s">
        <v>11192</v>
      </c>
      <c r="B189" t="s">
        <v>11213</v>
      </c>
      <c r="C189" t="s">
        <v>11212</v>
      </c>
      <c r="D189" t="s">
        <v>830</v>
      </c>
      <c r="E189" s="102">
        <v>5.2</v>
      </c>
      <c r="F189" t="s">
        <v>829</v>
      </c>
      <c r="G189" t="s">
        <v>630</v>
      </c>
      <c r="H189" s="143">
        <v>4997</v>
      </c>
    </row>
    <row r="190" spans="1:8" x14ac:dyDescent="0.25">
      <c r="A190" t="s">
        <v>11192</v>
      </c>
      <c r="B190" t="s">
        <v>11211</v>
      </c>
      <c r="C190" t="s">
        <v>11210</v>
      </c>
      <c r="D190" t="s">
        <v>646</v>
      </c>
      <c r="E190" s="102">
        <v>3.08</v>
      </c>
      <c r="F190" t="s">
        <v>645</v>
      </c>
      <c r="G190" t="s">
        <v>630</v>
      </c>
      <c r="H190" s="143">
        <v>4998</v>
      </c>
    </row>
    <row r="191" spans="1:8" x14ac:dyDescent="0.25">
      <c r="A191" t="s">
        <v>11192</v>
      </c>
      <c r="B191" t="s">
        <v>11209</v>
      </c>
      <c r="C191" t="s">
        <v>11208</v>
      </c>
      <c r="D191" t="s">
        <v>1377</v>
      </c>
      <c r="E191" s="102">
        <v>3.36</v>
      </c>
      <c r="F191" t="s">
        <v>1376</v>
      </c>
      <c r="G191" t="s">
        <v>630</v>
      </c>
      <c r="H191" s="143">
        <v>4999</v>
      </c>
    </row>
    <row r="192" spans="1:8" x14ac:dyDescent="0.25">
      <c r="A192" t="s">
        <v>11192</v>
      </c>
      <c r="B192" t="s">
        <v>11207</v>
      </c>
      <c r="C192" t="s">
        <v>11206</v>
      </c>
      <c r="D192" t="s">
        <v>11205</v>
      </c>
      <c r="E192" s="102">
        <v>1.32</v>
      </c>
      <c r="F192" t="s">
        <v>11204</v>
      </c>
      <c r="G192" t="s">
        <v>630</v>
      </c>
      <c r="H192" s="143">
        <v>5000</v>
      </c>
    </row>
    <row r="193" spans="1:8" x14ac:dyDescent="0.25">
      <c r="A193" t="s">
        <v>11192</v>
      </c>
      <c r="B193" t="s">
        <v>11203</v>
      </c>
      <c r="C193" t="s">
        <v>11202</v>
      </c>
      <c r="D193" t="s">
        <v>4627</v>
      </c>
      <c r="E193" s="102">
        <v>4.67</v>
      </c>
      <c r="F193" t="s">
        <v>4628</v>
      </c>
      <c r="G193" t="s">
        <v>630</v>
      </c>
      <c r="H193" s="143">
        <v>5001</v>
      </c>
    </row>
    <row r="194" spans="1:8" x14ac:dyDescent="0.25">
      <c r="A194" t="s">
        <v>11192</v>
      </c>
      <c r="B194" t="s">
        <v>11201</v>
      </c>
      <c r="C194" t="s">
        <v>11200</v>
      </c>
      <c r="D194" t="s">
        <v>11199</v>
      </c>
      <c r="E194" s="102">
        <v>71.36</v>
      </c>
      <c r="F194" t="s">
        <v>11198</v>
      </c>
      <c r="G194" t="s">
        <v>630</v>
      </c>
      <c r="H194" s="143">
        <v>5002</v>
      </c>
    </row>
    <row r="195" spans="1:8" x14ac:dyDescent="0.25">
      <c r="A195" t="s">
        <v>11192</v>
      </c>
      <c r="B195" t="s">
        <v>11197</v>
      </c>
      <c r="C195" t="s">
        <v>11196</v>
      </c>
      <c r="D195" t="s">
        <v>673</v>
      </c>
      <c r="E195" s="102">
        <v>3.14</v>
      </c>
      <c r="F195" t="s">
        <v>672</v>
      </c>
      <c r="G195" t="s">
        <v>630</v>
      </c>
      <c r="H195" s="143">
        <v>5003</v>
      </c>
    </row>
    <row r="196" spans="1:8" x14ac:dyDescent="0.25">
      <c r="A196" t="s">
        <v>11192</v>
      </c>
      <c r="B196" t="s">
        <v>10735</v>
      </c>
      <c r="C196" t="s">
        <v>11195</v>
      </c>
      <c r="D196" t="s">
        <v>11194</v>
      </c>
      <c r="E196" s="102">
        <v>0.73</v>
      </c>
      <c r="F196" t="s">
        <v>11193</v>
      </c>
      <c r="G196" t="s">
        <v>630</v>
      </c>
      <c r="H196" s="143">
        <v>5004</v>
      </c>
    </row>
    <row r="197" spans="1:8" x14ac:dyDescent="0.25">
      <c r="A197" t="s">
        <v>11192</v>
      </c>
      <c r="B197" t="s">
        <v>11191</v>
      </c>
      <c r="C197" t="s">
        <v>11190</v>
      </c>
      <c r="D197" t="s">
        <v>11189</v>
      </c>
      <c r="E197" s="102">
        <v>1</v>
      </c>
      <c r="F197" t="s">
        <v>11188</v>
      </c>
      <c r="G197" t="s">
        <v>630</v>
      </c>
      <c r="H197" s="143">
        <v>5005</v>
      </c>
    </row>
    <row r="198" spans="1:8" x14ac:dyDescent="0.25">
      <c r="C198" s="104" t="s">
        <v>3727</v>
      </c>
      <c r="D198" s="104"/>
      <c r="E198" s="103">
        <f>SUM(E185:E197)</f>
        <v>202.92</v>
      </c>
    </row>
    <row r="199" spans="1:8" x14ac:dyDescent="0.25">
      <c r="A199" t="s">
        <v>11117</v>
      </c>
      <c r="B199" t="s">
        <v>11137</v>
      </c>
      <c r="C199" t="s">
        <v>11136</v>
      </c>
      <c r="D199" t="s">
        <v>4468</v>
      </c>
      <c r="E199" s="102">
        <v>4.37</v>
      </c>
      <c r="F199" t="s">
        <v>4469</v>
      </c>
      <c r="G199" t="s">
        <v>630</v>
      </c>
      <c r="H199" s="143">
        <v>5067</v>
      </c>
    </row>
    <row r="200" spans="1:8" x14ac:dyDescent="0.25">
      <c r="A200" t="s">
        <v>11117</v>
      </c>
      <c r="B200" t="s">
        <v>11135</v>
      </c>
      <c r="C200" t="s">
        <v>11134</v>
      </c>
      <c r="D200" t="s">
        <v>3614</v>
      </c>
      <c r="E200" s="102">
        <v>6.69</v>
      </c>
      <c r="F200" t="s">
        <v>3615</v>
      </c>
      <c r="G200" t="s">
        <v>630</v>
      </c>
      <c r="H200" s="143">
        <v>5068</v>
      </c>
    </row>
    <row r="201" spans="1:8" x14ac:dyDescent="0.25">
      <c r="A201" t="s">
        <v>11117</v>
      </c>
      <c r="B201" t="s">
        <v>11133</v>
      </c>
      <c r="C201" t="s">
        <v>11132</v>
      </c>
      <c r="D201" t="s">
        <v>4774</v>
      </c>
      <c r="E201" s="102">
        <v>5.81</v>
      </c>
      <c r="F201" t="s">
        <v>4775</v>
      </c>
      <c r="G201" t="s">
        <v>630</v>
      </c>
      <c r="H201" s="143">
        <v>5069</v>
      </c>
    </row>
    <row r="202" spans="1:8" x14ac:dyDescent="0.25">
      <c r="A202" t="s">
        <v>11117</v>
      </c>
      <c r="B202" t="s">
        <v>11131</v>
      </c>
      <c r="C202" t="s">
        <v>11130</v>
      </c>
      <c r="D202" t="s">
        <v>4564</v>
      </c>
      <c r="E202" s="102">
        <v>14.62</v>
      </c>
      <c r="F202" t="s">
        <v>4565</v>
      </c>
      <c r="G202" t="s">
        <v>630</v>
      </c>
      <c r="H202" s="143">
        <v>5070</v>
      </c>
    </row>
    <row r="203" spans="1:8" x14ac:dyDescent="0.25">
      <c r="A203" t="s">
        <v>11117</v>
      </c>
      <c r="B203" t="s">
        <v>11129</v>
      </c>
      <c r="C203" t="s">
        <v>11128</v>
      </c>
      <c r="D203" t="s">
        <v>952</v>
      </c>
      <c r="E203" s="102">
        <v>3.64</v>
      </c>
      <c r="F203" t="s">
        <v>951</v>
      </c>
      <c r="G203" t="s">
        <v>630</v>
      </c>
      <c r="H203" s="143">
        <v>5071</v>
      </c>
    </row>
    <row r="204" spans="1:8" x14ac:dyDescent="0.25">
      <c r="A204" t="s">
        <v>11117</v>
      </c>
      <c r="B204" t="s">
        <v>11127</v>
      </c>
      <c r="C204" t="s">
        <v>11126</v>
      </c>
      <c r="D204" t="s">
        <v>1210</v>
      </c>
      <c r="E204" s="102">
        <v>19.23</v>
      </c>
      <c r="F204" t="s">
        <v>1209</v>
      </c>
      <c r="G204" t="s">
        <v>630</v>
      </c>
      <c r="H204" s="143">
        <v>5072</v>
      </c>
    </row>
    <row r="205" spans="1:8" x14ac:dyDescent="0.25">
      <c r="A205" t="s">
        <v>11117</v>
      </c>
      <c r="B205" t="s">
        <v>11125</v>
      </c>
      <c r="C205" t="s">
        <v>11124</v>
      </c>
      <c r="D205" t="s">
        <v>1191</v>
      </c>
      <c r="E205" s="102">
        <v>11.4</v>
      </c>
      <c r="F205" t="s">
        <v>1190</v>
      </c>
      <c r="G205" t="s">
        <v>630</v>
      </c>
      <c r="H205" s="143">
        <v>5073</v>
      </c>
    </row>
    <row r="206" spans="1:8" x14ac:dyDescent="0.25">
      <c r="A206" t="s">
        <v>11117</v>
      </c>
      <c r="B206" t="s">
        <v>11123</v>
      </c>
      <c r="C206" t="s">
        <v>11122</v>
      </c>
      <c r="D206" t="s">
        <v>1285</v>
      </c>
      <c r="E206" s="102">
        <v>5.61</v>
      </c>
      <c r="F206" t="s">
        <v>1284</v>
      </c>
      <c r="G206" t="s">
        <v>630</v>
      </c>
      <c r="H206" s="143">
        <v>5074</v>
      </c>
    </row>
    <row r="207" spans="1:8" x14ac:dyDescent="0.25">
      <c r="A207" t="s">
        <v>11117</v>
      </c>
      <c r="B207" t="s">
        <v>11121</v>
      </c>
      <c r="C207" t="s">
        <v>11120</v>
      </c>
      <c r="D207" t="s">
        <v>745</v>
      </c>
      <c r="E207" s="102">
        <v>9.99</v>
      </c>
      <c r="F207" t="s">
        <v>744</v>
      </c>
      <c r="G207" t="s">
        <v>630</v>
      </c>
      <c r="H207" s="143">
        <v>5075</v>
      </c>
    </row>
    <row r="208" spans="1:8" x14ac:dyDescent="0.25">
      <c r="A208" t="s">
        <v>11117</v>
      </c>
      <c r="B208" t="s">
        <v>11119</v>
      </c>
      <c r="C208" t="s">
        <v>11118</v>
      </c>
      <c r="D208" t="s">
        <v>4900</v>
      </c>
      <c r="E208" s="102">
        <v>2.6</v>
      </c>
      <c r="F208" t="s">
        <v>4901</v>
      </c>
      <c r="G208" t="s">
        <v>630</v>
      </c>
      <c r="H208" s="143">
        <v>5076</v>
      </c>
    </row>
    <row r="209" spans="1:8" x14ac:dyDescent="0.25">
      <c r="A209" t="s">
        <v>11117</v>
      </c>
      <c r="B209" t="s">
        <v>11116</v>
      </c>
      <c r="C209" t="s">
        <v>11115</v>
      </c>
      <c r="D209" t="s">
        <v>11114</v>
      </c>
      <c r="E209" s="102">
        <v>5.04</v>
      </c>
      <c r="F209" t="s">
        <v>11113</v>
      </c>
      <c r="G209" t="s">
        <v>630</v>
      </c>
      <c r="H209" s="143">
        <v>5077</v>
      </c>
    </row>
    <row r="210" spans="1:8" x14ac:dyDescent="0.25">
      <c r="C210" s="104" t="s">
        <v>3727</v>
      </c>
      <c r="D210" s="104"/>
      <c r="E210" s="103">
        <f>SUM(E199:E209)</f>
        <v>89</v>
      </c>
    </row>
    <row r="211" spans="1:8" x14ac:dyDescent="0.25">
      <c r="A211" t="s">
        <v>11063</v>
      </c>
      <c r="B211" t="s">
        <v>11098</v>
      </c>
      <c r="C211" t="s">
        <v>11097</v>
      </c>
      <c r="D211" t="s">
        <v>11096</v>
      </c>
      <c r="E211" s="102">
        <v>15.19</v>
      </c>
      <c r="F211" t="s">
        <v>11095</v>
      </c>
      <c r="G211" t="s">
        <v>630</v>
      </c>
      <c r="H211" s="143">
        <v>5187</v>
      </c>
    </row>
    <row r="212" spans="1:8" x14ac:dyDescent="0.25">
      <c r="A212" t="s">
        <v>11063</v>
      </c>
      <c r="B212" t="s">
        <v>11094</v>
      </c>
      <c r="C212" t="s">
        <v>11093</v>
      </c>
      <c r="D212" t="s">
        <v>1004</v>
      </c>
      <c r="E212" s="102">
        <v>5.62</v>
      </c>
      <c r="F212" t="s">
        <v>1003</v>
      </c>
      <c r="G212" t="s">
        <v>630</v>
      </c>
      <c r="H212" s="143" t="s">
        <v>11092</v>
      </c>
    </row>
    <row r="213" spans="1:8" x14ac:dyDescent="0.25">
      <c r="A213" t="s">
        <v>11063</v>
      </c>
      <c r="B213" t="s">
        <v>11091</v>
      </c>
      <c r="C213" t="s">
        <v>11090</v>
      </c>
      <c r="D213" t="s">
        <v>11089</v>
      </c>
      <c r="E213" s="102">
        <v>6.22</v>
      </c>
      <c r="F213" t="s">
        <v>11088</v>
      </c>
      <c r="G213" t="s">
        <v>630</v>
      </c>
      <c r="H213" s="143">
        <v>5188</v>
      </c>
    </row>
    <row r="214" spans="1:8" x14ac:dyDescent="0.25">
      <c r="A214" t="s">
        <v>11063</v>
      </c>
      <c r="B214" t="s">
        <v>11087</v>
      </c>
      <c r="C214" t="s">
        <v>11086</v>
      </c>
      <c r="D214" t="s">
        <v>10516</v>
      </c>
      <c r="E214" s="102">
        <v>5.56</v>
      </c>
      <c r="F214" t="s">
        <v>10515</v>
      </c>
      <c r="G214" t="s">
        <v>630</v>
      </c>
      <c r="H214" s="143">
        <v>5189</v>
      </c>
    </row>
    <row r="215" spans="1:8" x14ac:dyDescent="0.25">
      <c r="A215" t="s">
        <v>11063</v>
      </c>
      <c r="B215" t="s">
        <v>11085</v>
      </c>
      <c r="C215" t="s">
        <v>11084</v>
      </c>
      <c r="D215" t="s">
        <v>3974</v>
      </c>
      <c r="E215" s="102">
        <v>25.43</v>
      </c>
      <c r="F215" t="s">
        <v>3975</v>
      </c>
      <c r="G215" t="s">
        <v>630</v>
      </c>
      <c r="H215" s="143">
        <v>5190</v>
      </c>
    </row>
    <row r="216" spans="1:8" x14ac:dyDescent="0.25">
      <c r="A216" t="s">
        <v>11063</v>
      </c>
      <c r="B216" t="s">
        <v>11083</v>
      </c>
      <c r="C216" t="s">
        <v>11082</v>
      </c>
      <c r="D216" t="s">
        <v>4086</v>
      </c>
      <c r="E216" s="102">
        <v>6.62</v>
      </c>
      <c r="F216" t="s">
        <v>4087</v>
      </c>
      <c r="G216" t="s">
        <v>630</v>
      </c>
      <c r="H216" s="143">
        <v>5191</v>
      </c>
    </row>
    <row r="217" spans="1:8" x14ac:dyDescent="0.25">
      <c r="A217" t="s">
        <v>11063</v>
      </c>
      <c r="B217" t="s">
        <v>11081</v>
      </c>
      <c r="C217" t="s">
        <v>11080</v>
      </c>
      <c r="D217" t="s">
        <v>4823</v>
      </c>
      <c r="E217" s="102">
        <v>3.61</v>
      </c>
      <c r="F217" t="s">
        <v>4824</v>
      </c>
      <c r="G217" t="s">
        <v>630</v>
      </c>
      <c r="H217" s="143">
        <v>5192</v>
      </c>
    </row>
    <row r="218" spans="1:8" x14ac:dyDescent="0.25">
      <c r="A218" t="s">
        <v>11063</v>
      </c>
      <c r="B218" t="s">
        <v>11079</v>
      </c>
      <c r="C218" t="s">
        <v>11078</v>
      </c>
      <c r="D218" t="s">
        <v>11077</v>
      </c>
      <c r="E218" s="102">
        <v>4.49</v>
      </c>
      <c r="F218" t="s">
        <v>11076</v>
      </c>
      <c r="G218" t="s">
        <v>630</v>
      </c>
      <c r="H218" s="143">
        <v>5193</v>
      </c>
    </row>
    <row r="219" spans="1:8" x14ac:dyDescent="0.25">
      <c r="A219" t="s">
        <v>11063</v>
      </c>
      <c r="B219" t="s">
        <v>11075</v>
      </c>
      <c r="C219" t="s">
        <v>11074</v>
      </c>
      <c r="D219" t="s">
        <v>3855</v>
      </c>
      <c r="E219" s="102">
        <v>17.98</v>
      </c>
      <c r="F219" t="s">
        <v>3856</v>
      </c>
      <c r="G219" t="s">
        <v>630</v>
      </c>
      <c r="H219" s="143">
        <v>5194</v>
      </c>
    </row>
    <row r="220" spans="1:8" x14ac:dyDescent="0.25">
      <c r="A220" t="s">
        <v>11063</v>
      </c>
      <c r="B220" t="s">
        <v>11073</v>
      </c>
      <c r="C220" t="s">
        <v>11072</v>
      </c>
      <c r="D220" t="s">
        <v>4708</v>
      </c>
      <c r="E220" s="102">
        <v>2.78</v>
      </c>
      <c r="F220" t="s">
        <v>4709</v>
      </c>
      <c r="G220" t="s">
        <v>630</v>
      </c>
      <c r="H220" s="143">
        <v>5195</v>
      </c>
    </row>
    <row r="221" spans="1:8" x14ac:dyDescent="0.25">
      <c r="A221" t="s">
        <v>11063</v>
      </c>
      <c r="B221" t="s">
        <v>11071</v>
      </c>
      <c r="C221" t="s">
        <v>11070</v>
      </c>
      <c r="D221" t="s">
        <v>4786</v>
      </c>
      <c r="E221" s="102">
        <v>10.55</v>
      </c>
      <c r="F221" t="s">
        <v>4787</v>
      </c>
      <c r="G221" t="s">
        <v>630</v>
      </c>
      <c r="H221" s="143">
        <v>5196</v>
      </c>
    </row>
    <row r="222" spans="1:8" x14ac:dyDescent="0.25">
      <c r="A222" t="s">
        <v>11063</v>
      </c>
      <c r="B222" t="s">
        <v>11069</v>
      </c>
      <c r="C222" t="s">
        <v>11068</v>
      </c>
      <c r="D222" t="s">
        <v>11067</v>
      </c>
      <c r="E222" s="102">
        <v>15.12</v>
      </c>
      <c r="F222" t="s">
        <v>11066</v>
      </c>
      <c r="G222" t="s">
        <v>630</v>
      </c>
      <c r="H222" s="143">
        <v>5197</v>
      </c>
    </row>
    <row r="223" spans="1:8" x14ac:dyDescent="0.25">
      <c r="A223" t="s">
        <v>11063</v>
      </c>
      <c r="B223" t="s">
        <v>11065</v>
      </c>
      <c r="C223" t="s">
        <v>11064</v>
      </c>
      <c r="D223" t="s">
        <v>806</v>
      </c>
      <c r="E223" s="102">
        <v>3.79</v>
      </c>
      <c r="F223" t="s">
        <v>805</v>
      </c>
      <c r="G223" t="s">
        <v>630</v>
      </c>
      <c r="H223" s="143">
        <v>5198</v>
      </c>
    </row>
    <row r="224" spans="1:8" x14ac:dyDescent="0.25">
      <c r="A224" t="s">
        <v>11063</v>
      </c>
      <c r="B224" t="s">
        <v>11062</v>
      </c>
      <c r="C224" t="s">
        <v>11061</v>
      </c>
      <c r="D224" t="s">
        <v>4654</v>
      </c>
      <c r="E224" s="102">
        <v>3.97</v>
      </c>
      <c r="F224" t="s">
        <v>4655</v>
      </c>
      <c r="G224" t="s">
        <v>630</v>
      </c>
      <c r="H224" s="143">
        <v>5199</v>
      </c>
    </row>
    <row r="225" spans="1:8" x14ac:dyDescent="0.25">
      <c r="C225" s="104" t="s">
        <v>3727</v>
      </c>
      <c r="D225" s="104"/>
      <c r="E225" s="103">
        <f>SUM(E211:E224)</f>
        <v>126.93</v>
      </c>
    </row>
    <row r="226" spans="1:8" x14ac:dyDescent="0.25">
      <c r="A226" t="s">
        <v>10959</v>
      </c>
      <c r="B226" t="s">
        <v>11006</v>
      </c>
      <c r="C226" t="s">
        <v>11005</v>
      </c>
      <c r="D226" t="s">
        <v>882</v>
      </c>
      <c r="E226" s="102">
        <v>4.3099999999999996</v>
      </c>
      <c r="F226" t="s">
        <v>1292</v>
      </c>
      <c r="G226" t="s">
        <v>630</v>
      </c>
      <c r="H226">
        <v>5277</v>
      </c>
    </row>
    <row r="227" spans="1:8" x14ac:dyDescent="0.25">
      <c r="A227" t="s">
        <v>10959</v>
      </c>
      <c r="B227" t="s">
        <v>11004</v>
      </c>
      <c r="C227" t="s">
        <v>11003</v>
      </c>
      <c r="D227" t="s">
        <v>3970</v>
      </c>
      <c r="E227" s="102">
        <v>5.43</v>
      </c>
      <c r="F227" t="s">
        <v>3971</v>
      </c>
      <c r="G227" t="s">
        <v>630</v>
      </c>
      <c r="H227">
        <v>5278</v>
      </c>
    </row>
    <row r="228" spans="1:8" x14ac:dyDescent="0.25">
      <c r="A228" t="s">
        <v>10959</v>
      </c>
      <c r="B228" t="s">
        <v>11002</v>
      </c>
      <c r="C228" t="s">
        <v>11001</v>
      </c>
      <c r="D228" t="s">
        <v>11000</v>
      </c>
      <c r="E228" s="102">
        <v>5.04</v>
      </c>
      <c r="F228" t="s">
        <v>10999</v>
      </c>
      <c r="G228" t="s">
        <v>630</v>
      </c>
      <c r="H228">
        <v>5279</v>
      </c>
    </row>
    <row r="229" spans="1:8" x14ac:dyDescent="0.25">
      <c r="A229" t="s">
        <v>10959</v>
      </c>
      <c r="B229" t="s">
        <v>10998</v>
      </c>
      <c r="C229" t="s">
        <v>10997</v>
      </c>
      <c r="D229" t="s">
        <v>10596</v>
      </c>
      <c r="E229" s="102">
        <v>3.6</v>
      </c>
      <c r="F229" t="s">
        <v>10595</v>
      </c>
      <c r="G229" t="s">
        <v>630</v>
      </c>
      <c r="H229">
        <v>5280</v>
      </c>
    </row>
    <row r="230" spans="1:8" x14ac:dyDescent="0.25">
      <c r="A230" t="s">
        <v>10959</v>
      </c>
      <c r="B230" t="s">
        <v>10996</v>
      </c>
      <c r="C230" t="s">
        <v>10995</v>
      </c>
      <c r="D230" t="s">
        <v>822</v>
      </c>
      <c r="E230" s="102">
        <v>4.72</v>
      </c>
      <c r="F230" t="s">
        <v>821</v>
      </c>
      <c r="G230" t="s">
        <v>630</v>
      </c>
      <c r="H230">
        <v>5281</v>
      </c>
    </row>
    <row r="231" spans="1:8" x14ac:dyDescent="0.25">
      <c r="A231" t="s">
        <v>10959</v>
      </c>
      <c r="B231" t="s">
        <v>10994</v>
      </c>
      <c r="C231" t="s">
        <v>10993</v>
      </c>
      <c r="D231" t="s">
        <v>1569</v>
      </c>
      <c r="E231" s="102">
        <v>12.89</v>
      </c>
      <c r="F231" t="s">
        <v>1570</v>
      </c>
      <c r="G231" t="s">
        <v>630</v>
      </c>
      <c r="H231">
        <v>5282</v>
      </c>
    </row>
    <row r="232" spans="1:8" x14ac:dyDescent="0.25">
      <c r="A232" t="s">
        <v>10959</v>
      </c>
      <c r="B232" t="s">
        <v>10992</v>
      </c>
      <c r="C232" t="s">
        <v>10991</v>
      </c>
      <c r="D232" t="s">
        <v>10990</v>
      </c>
      <c r="E232" s="102">
        <v>62.46</v>
      </c>
      <c r="F232" t="s">
        <v>10989</v>
      </c>
      <c r="G232" t="s">
        <v>630</v>
      </c>
      <c r="H232">
        <v>5283</v>
      </c>
    </row>
    <row r="233" spans="1:8" x14ac:dyDescent="0.25">
      <c r="A233" t="s">
        <v>10959</v>
      </c>
      <c r="B233" t="s">
        <v>10988</v>
      </c>
      <c r="C233" t="s">
        <v>10987</v>
      </c>
      <c r="D233" t="s">
        <v>10986</v>
      </c>
      <c r="E233" s="102">
        <v>7.28</v>
      </c>
      <c r="F233" t="s">
        <v>10985</v>
      </c>
      <c r="G233" t="s">
        <v>630</v>
      </c>
      <c r="H233">
        <v>5284</v>
      </c>
    </row>
    <row r="234" spans="1:8" x14ac:dyDescent="0.25">
      <c r="A234" t="s">
        <v>10959</v>
      </c>
      <c r="B234" t="s">
        <v>10984</v>
      </c>
      <c r="C234" t="s">
        <v>10983</v>
      </c>
      <c r="D234" t="s">
        <v>1446</v>
      </c>
      <c r="E234" s="102">
        <v>1.72</v>
      </c>
      <c r="F234" t="s">
        <v>1445</v>
      </c>
      <c r="G234" t="s">
        <v>630</v>
      </c>
      <c r="H234">
        <v>5285</v>
      </c>
    </row>
    <row r="235" spans="1:8" x14ac:dyDescent="0.25">
      <c r="A235" t="s">
        <v>10959</v>
      </c>
      <c r="B235" t="s">
        <v>10982</v>
      </c>
      <c r="C235" t="s">
        <v>10981</v>
      </c>
      <c r="D235" t="s">
        <v>979</v>
      </c>
      <c r="E235" s="102">
        <v>6.15</v>
      </c>
      <c r="F235" t="s">
        <v>978</v>
      </c>
      <c r="G235" t="s">
        <v>630</v>
      </c>
      <c r="H235">
        <v>5286</v>
      </c>
    </row>
    <row r="236" spans="1:8" x14ac:dyDescent="0.25">
      <c r="A236" t="s">
        <v>10959</v>
      </c>
      <c r="B236" t="s">
        <v>10980</v>
      </c>
      <c r="C236" t="s">
        <v>10979</v>
      </c>
      <c r="D236" t="s">
        <v>1279</v>
      </c>
      <c r="E236" s="102">
        <v>17.91</v>
      </c>
      <c r="F236" t="s">
        <v>1278</v>
      </c>
      <c r="G236" t="s">
        <v>630</v>
      </c>
      <c r="H236">
        <v>5287</v>
      </c>
    </row>
    <row r="237" spans="1:8" x14ac:dyDescent="0.25">
      <c r="A237" t="s">
        <v>10959</v>
      </c>
      <c r="B237" t="s">
        <v>10978</v>
      </c>
      <c r="C237" t="s">
        <v>10977</v>
      </c>
      <c r="D237" t="s">
        <v>1271</v>
      </c>
      <c r="E237" s="102">
        <v>3.54</v>
      </c>
      <c r="F237" t="s">
        <v>1270</v>
      </c>
      <c r="G237" t="s">
        <v>630</v>
      </c>
      <c r="H237">
        <v>5288</v>
      </c>
    </row>
    <row r="238" spans="1:8" x14ac:dyDescent="0.25">
      <c r="A238" t="s">
        <v>10959</v>
      </c>
      <c r="B238" t="s">
        <v>10976</v>
      </c>
      <c r="C238" t="s">
        <v>10975</v>
      </c>
      <c r="D238" t="s">
        <v>10974</v>
      </c>
      <c r="E238" s="102">
        <v>5.04</v>
      </c>
      <c r="F238" t="s">
        <v>10973</v>
      </c>
      <c r="G238" t="s">
        <v>630</v>
      </c>
      <c r="H238" t="s">
        <v>10972</v>
      </c>
    </row>
    <row r="239" spans="1:8" x14ac:dyDescent="0.25">
      <c r="A239" t="s">
        <v>10959</v>
      </c>
      <c r="B239" t="s">
        <v>10971</v>
      </c>
      <c r="C239" t="s">
        <v>10970</v>
      </c>
      <c r="D239" t="s">
        <v>912</v>
      </c>
      <c r="E239" s="102">
        <v>8.3800000000000008</v>
      </c>
      <c r="F239" t="s">
        <v>911</v>
      </c>
      <c r="G239" t="s">
        <v>630</v>
      </c>
      <c r="H239">
        <v>5289</v>
      </c>
    </row>
    <row r="240" spans="1:8" x14ac:dyDescent="0.25">
      <c r="A240" t="s">
        <v>10959</v>
      </c>
      <c r="B240" t="s">
        <v>10969</v>
      </c>
      <c r="C240" t="s">
        <v>10968</v>
      </c>
      <c r="D240" t="s">
        <v>960</v>
      </c>
      <c r="E240" s="102">
        <v>8.3800000000000008</v>
      </c>
      <c r="F240" t="s">
        <v>959</v>
      </c>
      <c r="G240" t="s">
        <v>630</v>
      </c>
      <c r="H240">
        <v>5290</v>
      </c>
    </row>
    <row r="241" spans="1:8" x14ac:dyDescent="0.25">
      <c r="A241" t="s">
        <v>10959</v>
      </c>
      <c r="B241" t="s">
        <v>10967</v>
      </c>
      <c r="C241" t="s">
        <v>10966</v>
      </c>
      <c r="D241" t="s">
        <v>4230</v>
      </c>
      <c r="E241" s="102">
        <v>7.18</v>
      </c>
      <c r="F241" t="s">
        <v>4231</v>
      </c>
      <c r="G241" t="s">
        <v>630</v>
      </c>
      <c r="H241">
        <v>5291</v>
      </c>
    </row>
    <row r="242" spans="1:8" x14ac:dyDescent="0.25">
      <c r="A242" t="s">
        <v>10959</v>
      </c>
      <c r="B242" t="s">
        <v>10965</v>
      </c>
      <c r="C242" t="s">
        <v>10964</v>
      </c>
      <c r="D242" t="s">
        <v>4072</v>
      </c>
      <c r="E242" s="102">
        <v>3.91</v>
      </c>
      <c r="F242" t="s">
        <v>4073</v>
      </c>
      <c r="G242" t="s">
        <v>630</v>
      </c>
      <c r="H242">
        <v>5292</v>
      </c>
    </row>
    <row r="243" spans="1:8" x14ac:dyDescent="0.25">
      <c r="A243" t="s">
        <v>10959</v>
      </c>
      <c r="B243" t="s">
        <v>10963</v>
      </c>
      <c r="C243" t="s">
        <v>10962</v>
      </c>
      <c r="D243" t="s">
        <v>964</v>
      </c>
      <c r="E243" s="102">
        <v>4.8600000000000003</v>
      </c>
      <c r="F243" t="s">
        <v>963</v>
      </c>
      <c r="G243" t="s">
        <v>630</v>
      </c>
      <c r="H243">
        <v>5293</v>
      </c>
    </row>
    <row r="244" spans="1:8" x14ac:dyDescent="0.25">
      <c r="A244" t="s">
        <v>10959</v>
      </c>
      <c r="B244" t="s">
        <v>10961</v>
      </c>
      <c r="C244" t="s">
        <v>10960</v>
      </c>
      <c r="D244" t="s">
        <v>4015</v>
      </c>
      <c r="E244" s="102">
        <v>5.36</v>
      </c>
      <c r="F244" t="s">
        <v>4016</v>
      </c>
      <c r="G244" t="s">
        <v>630</v>
      </c>
      <c r="H244">
        <v>5294</v>
      </c>
    </row>
    <row r="245" spans="1:8" x14ac:dyDescent="0.25">
      <c r="A245" t="s">
        <v>10959</v>
      </c>
      <c r="B245" t="s">
        <v>10958</v>
      </c>
      <c r="C245" t="s">
        <v>10957</v>
      </c>
      <c r="D245" t="s">
        <v>1144</v>
      </c>
      <c r="E245" s="102">
        <v>14.99</v>
      </c>
      <c r="F245" t="s">
        <v>1143</v>
      </c>
      <c r="G245" t="s">
        <v>630</v>
      </c>
      <c r="H245">
        <v>5295</v>
      </c>
    </row>
    <row r="246" spans="1:8" x14ac:dyDescent="0.25">
      <c r="C246" s="104" t="s">
        <v>3727</v>
      </c>
      <c r="D246" s="104"/>
      <c r="E246" s="103">
        <f>SUM(E226:E245)</f>
        <v>193.15</v>
      </c>
    </row>
    <row r="247" spans="1:8" x14ac:dyDescent="0.25">
      <c r="C247" s="179" t="s">
        <v>21502</v>
      </c>
      <c r="D247" s="180"/>
      <c r="E247" s="181">
        <f>+E120+E153+E184+E198+E210+E225+E246</f>
        <v>1303.5999999999999</v>
      </c>
    </row>
    <row r="248" spans="1:8" x14ac:dyDescent="0.25">
      <c r="C248" s="182" t="s">
        <v>21498</v>
      </c>
      <c r="D248" s="162"/>
      <c r="E248" s="186">
        <v>69.22</v>
      </c>
    </row>
    <row r="249" spans="1:8" x14ac:dyDescent="0.25">
      <c r="C249" s="184" t="s">
        <v>21503</v>
      </c>
      <c r="D249" s="185"/>
      <c r="E249" s="186">
        <f>+E247-E248</f>
        <v>1234.3799999999999</v>
      </c>
    </row>
    <row r="250" spans="1:8" x14ac:dyDescent="0.25">
      <c r="A250" s="165">
        <v>44281</v>
      </c>
      <c r="B250" s="166"/>
      <c r="C250" s="167" t="s">
        <v>7740</v>
      </c>
      <c r="D250" s="168"/>
      <c r="E250" s="169">
        <v>1.68</v>
      </c>
      <c r="F250" s="166"/>
      <c r="G250" s="166"/>
      <c r="H250" s="170" t="s">
        <v>7741</v>
      </c>
    </row>
    <row r="251" spans="1:8" x14ac:dyDescent="0.25">
      <c r="A251" s="165">
        <v>44286</v>
      </c>
      <c r="B251" s="166"/>
      <c r="C251" s="167" t="s">
        <v>7506</v>
      </c>
      <c r="D251" s="168"/>
      <c r="E251" s="171">
        <v>2.69</v>
      </c>
      <c r="F251" s="166"/>
      <c r="G251" s="166"/>
      <c r="H251" s="170" t="s">
        <v>7507</v>
      </c>
    </row>
    <row r="252" spans="1:8" x14ac:dyDescent="0.25">
      <c r="A252" s="165">
        <v>44286</v>
      </c>
      <c r="B252" s="166"/>
      <c r="C252" s="167" t="s">
        <v>7504</v>
      </c>
      <c r="D252" s="168"/>
      <c r="E252" s="171">
        <v>2.69</v>
      </c>
      <c r="F252" s="166"/>
      <c r="G252" s="166"/>
      <c r="H252" s="170" t="s">
        <v>7505</v>
      </c>
    </row>
    <row r="253" spans="1:8" x14ac:dyDescent="0.25">
      <c r="A253" s="165">
        <v>44286</v>
      </c>
      <c r="B253" s="166"/>
      <c r="C253" s="167" t="s">
        <v>7502</v>
      </c>
      <c r="D253" s="168"/>
      <c r="E253" s="171">
        <v>2.97</v>
      </c>
      <c r="F253" s="166"/>
      <c r="G253" s="166"/>
      <c r="H253" s="170" t="s">
        <v>7503</v>
      </c>
    </row>
    <row r="254" spans="1:8" x14ac:dyDescent="0.25">
      <c r="A254" s="165">
        <v>44286</v>
      </c>
      <c r="B254" s="166"/>
      <c r="C254" s="167" t="s">
        <v>7500</v>
      </c>
      <c r="D254" s="168"/>
      <c r="E254" s="171">
        <v>3.55</v>
      </c>
      <c r="F254" s="166"/>
      <c r="G254" s="166"/>
      <c r="H254" s="170" t="s">
        <v>7501</v>
      </c>
    </row>
    <row r="255" spans="1:8" x14ac:dyDescent="0.25">
      <c r="A255" s="165">
        <v>44286</v>
      </c>
      <c r="B255" s="166"/>
      <c r="C255" s="167" t="s">
        <v>7498</v>
      </c>
      <c r="D255" s="168"/>
      <c r="E255" s="171">
        <v>3.62</v>
      </c>
      <c r="F255" s="166"/>
      <c r="G255" s="166"/>
      <c r="H255" s="170" t="s">
        <v>7499</v>
      </c>
    </row>
    <row r="256" spans="1:8" x14ac:dyDescent="0.25">
      <c r="A256" s="165">
        <v>44286</v>
      </c>
      <c r="B256" s="166"/>
      <c r="C256" s="167" t="s">
        <v>7496</v>
      </c>
      <c r="D256" s="168"/>
      <c r="E256" s="171">
        <v>3.38</v>
      </c>
      <c r="F256" s="166"/>
      <c r="G256" s="166"/>
      <c r="H256" s="170" t="s">
        <v>7497</v>
      </c>
    </row>
    <row r="257" spans="1:8" x14ac:dyDescent="0.25">
      <c r="A257" s="165">
        <v>44286</v>
      </c>
      <c r="B257" s="166"/>
      <c r="C257" s="167" t="s">
        <v>7494</v>
      </c>
      <c r="D257" s="168"/>
      <c r="E257" s="171">
        <v>3.36</v>
      </c>
      <c r="F257" s="166"/>
      <c r="G257" s="166"/>
      <c r="H257" s="170" t="s">
        <v>7495</v>
      </c>
    </row>
    <row r="258" spans="1:8" x14ac:dyDescent="0.25">
      <c r="A258" s="165">
        <v>44286</v>
      </c>
      <c r="B258" s="166"/>
      <c r="C258" s="167" t="s">
        <v>7492</v>
      </c>
      <c r="D258" s="168"/>
      <c r="E258" s="171">
        <v>3.61</v>
      </c>
      <c r="F258" s="166"/>
      <c r="G258" s="166"/>
      <c r="H258" s="170" t="s">
        <v>7493</v>
      </c>
    </row>
    <row r="259" spans="1:8" x14ac:dyDescent="0.25">
      <c r="A259" s="165">
        <v>44286</v>
      </c>
      <c r="B259" s="166"/>
      <c r="C259" s="167" t="s">
        <v>7490</v>
      </c>
      <c r="D259" s="168"/>
      <c r="E259" s="171">
        <v>3.58</v>
      </c>
      <c r="F259" s="166"/>
      <c r="G259" s="166"/>
      <c r="H259" s="170" t="s">
        <v>7491</v>
      </c>
    </row>
    <row r="260" spans="1:8" x14ac:dyDescent="0.25">
      <c r="A260" s="165">
        <v>44286</v>
      </c>
      <c r="B260" s="166"/>
      <c r="C260" s="167" t="s">
        <v>7488</v>
      </c>
      <c r="D260" s="168"/>
      <c r="E260" s="171">
        <v>16.760000000000002</v>
      </c>
      <c r="F260" s="166"/>
      <c r="G260" s="166"/>
      <c r="H260" s="170" t="s">
        <v>7489</v>
      </c>
    </row>
    <row r="261" spans="1:8" x14ac:dyDescent="0.25">
      <c r="A261" s="165">
        <v>44286</v>
      </c>
      <c r="B261" s="166"/>
      <c r="C261" s="167" t="s">
        <v>7486</v>
      </c>
      <c r="D261" s="168"/>
      <c r="E261" s="171">
        <v>16.760000000000002</v>
      </c>
      <c r="F261" s="166"/>
      <c r="G261" s="166"/>
      <c r="H261" s="170" t="s">
        <v>7487</v>
      </c>
    </row>
    <row r="262" spans="1:8" x14ac:dyDescent="0.25">
      <c r="A262" s="165">
        <v>44286</v>
      </c>
      <c r="B262" s="166"/>
      <c r="C262" s="167" t="s">
        <v>7484</v>
      </c>
      <c r="D262" s="168"/>
      <c r="E262" s="172">
        <v>4.57</v>
      </c>
      <c r="F262" s="166"/>
      <c r="G262" s="166"/>
      <c r="H262" s="170" t="s">
        <v>7485</v>
      </c>
    </row>
    <row r="263" spans="1:8" x14ac:dyDescent="0.25">
      <c r="C263" s="174" t="s">
        <v>3567</v>
      </c>
      <c r="D263" s="162"/>
      <c r="E263" s="173">
        <f>SUM(E250:E262)</f>
        <v>69.22</v>
      </c>
    </row>
    <row r="264" spans="1:8" x14ac:dyDescent="0.25">
      <c r="A264" t="s">
        <v>11526</v>
      </c>
      <c r="B264" t="s">
        <v>11571</v>
      </c>
      <c r="C264" t="s">
        <v>11570</v>
      </c>
      <c r="D264" t="s">
        <v>1201</v>
      </c>
      <c r="E264" s="102">
        <v>4.53</v>
      </c>
      <c r="F264" t="s">
        <v>3277</v>
      </c>
      <c r="G264" t="s">
        <v>630</v>
      </c>
      <c r="H264" s="143">
        <v>4445</v>
      </c>
    </row>
    <row r="265" spans="1:8" x14ac:dyDescent="0.25">
      <c r="A265" t="s">
        <v>11526</v>
      </c>
      <c r="B265" t="s">
        <v>11569</v>
      </c>
      <c r="C265" t="s">
        <v>11568</v>
      </c>
      <c r="D265" t="s">
        <v>1308</v>
      </c>
      <c r="E265" s="102">
        <v>8.5299999999999994</v>
      </c>
      <c r="F265" t="s">
        <v>1307</v>
      </c>
      <c r="G265" t="s">
        <v>630</v>
      </c>
      <c r="H265" s="143">
        <v>4446</v>
      </c>
    </row>
    <row r="266" spans="1:8" x14ac:dyDescent="0.25">
      <c r="A266" t="s">
        <v>11526</v>
      </c>
      <c r="B266" t="s">
        <v>11567</v>
      </c>
      <c r="C266" t="s">
        <v>11566</v>
      </c>
      <c r="D266" t="s">
        <v>1229</v>
      </c>
      <c r="E266" s="102">
        <v>5.07</v>
      </c>
      <c r="F266" t="s">
        <v>1228</v>
      </c>
      <c r="G266" t="s">
        <v>630</v>
      </c>
      <c r="H266" s="143">
        <v>4447</v>
      </c>
    </row>
    <row r="267" spans="1:8" x14ac:dyDescent="0.25">
      <c r="A267" t="s">
        <v>11526</v>
      </c>
      <c r="B267" t="s">
        <v>11565</v>
      </c>
      <c r="C267" t="s">
        <v>11564</v>
      </c>
      <c r="D267" t="s">
        <v>11563</v>
      </c>
      <c r="E267" s="102">
        <v>5.04</v>
      </c>
      <c r="F267" t="s">
        <v>11562</v>
      </c>
      <c r="G267" t="s">
        <v>630</v>
      </c>
      <c r="H267" s="143">
        <v>4448</v>
      </c>
    </row>
    <row r="268" spans="1:8" x14ac:dyDescent="0.25">
      <c r="A268" t="s">
        <v>11526</v>
      </c>
      <c r="B268" t="s">
        <v>5083</v>
      </c>
      <c r="C268" t="s">
        <v>11561</v>
      </c>
      <c r="D268" t="s">
        <v>4863</v>
      </c>
      <c r="E268" s="102">
        <v>8.3800000000000008</v>
      </c>
      <c r="F268" t="s">
        <v>4864</v>
      </c>
      <c r="G268" t="s">
        <v>630</v>
      </c>
      <c r="H268" s="143">
        <v>4449</v>
      </c>
    </row>
    <row r="269" spans="1:8" x14ac:dyDescent="0.25">
      <c r="A269" t="s">
        <v>11526</v>
      </c>
      <c r="B269" t="s">
        <v>11560</v>
      </c>
      <c r="C269" t="s">
        <v>11559</v>
      </c>
      <c r="D269" t="s">
        <v>1581</v>
      </c>
      <c r="E269" s="102">
        <v>3.6</v>
      </c>
      <c r="F269" t="s">
        <v>1582</v>
      </c>
      <c r="G269" t="s">
        <v>630</v>
      </c>
      <c r="H269" s="143">
        <v>4450</v>
      </c>
    </row>
    <row r="270" spans="1:8" x14ac:dyDescent="0.25">
      <c r="A270" t="s">
        <v>11526</v>
      </c>
      <c r="B270" t="s">
        <v>11558</v>
      </c>
      <c r="C270" t="s">
        <v>11557</v>
      </c>
      <c r="D270" t="s">
        <v>11556</v>
      </c>
      <c r="E270" s="102">
        <v>5.04</v>
      </c>
      <c r="F270" t="s">
        <v>11555</v>
      </c>
      <c r="G270" t="s">
        <v>630</v>
      </c>
      <c r="H270" s="143">
        <v>4451</v>
      </c>
    </row>
    <row r="271" spans="1:8" x14ac:dyDescent="0.25">
      <c r="A271" t="s">
        <v>11526</v>
      </c>
      <c r="B271" t="s">
        <v>11554</v>
      </c>
      <c r="C271" t="s">
        <v>11553</v>
      </c>
      <c r="D271" t="s">
        <v>11552</v>
      </c>
      <c r="E271" s="102">
        <v>17.03</v>
      </c>
      <c r="F271" t="s">
        <v>11551</v>
      </c>
      <c r="G271" t="s">
        <v>630</v>
      </c>
      <c r="H271" s="143">
        <v>4452</v>
      </c>
    </row>
    <row r="272" spans="1:8" x14ac:dyDescent="0.25">
      <c r="A272" t="s">
        <v>11526</v>
      </c>
      <c r="B272" t="s">
        <v>11550</v>
      </c>
      <c r="C272" t="s">
        <v>11549</v>
      </c>
      <c r="D272" t="s">
        <v>11548</v>
      </c>
      <c r="E272" s="102">
        <v>5.04</v>
      </c>
      <c r="F272" t="s">
        <v>11547</v>
      </c>
      <c r="G272" t="s">
        <v>630</v>
      </c>
      <c r="H272" s="143">
        <v>4453</v>
      </c>
    </row>
    <row r="273" spans="1:8" x14ac:dyDescent="0.25">
      <c r="A273" t="s">
        <v>11526</v>
      </c>
      <c r="B273" t="s">
        <v>11546</v>
      </c>
      <c r="C273" t="s">
        <v>11545</v>
      </c>
      <c r="D273" t="s">
        <v>4790</v>
      </c>
      <c r="E273" s="102">
        <v>3.36</v>
      </c>
      <c r="F273" t="s">
        <v>4791</v>
      </c>
      <c r="G273" t="s">
        <v>630</v>
      </c>
      <c r="H273" s="143">
        <v>4454</v>
      </c>
    </row>
    <row r="274" spans="1:8" x14ac:dyDescent="0.25">
      <c r="A274" t="s">
        <v>11526</v>
      </c>
      <c r="B274" t="s">
        <v>11544</v>
      </c>
      <c r="C274" t="s">
        <v>11543</v>
      </c>
      <c r="D274" t="s">
        <v>11542</v>
      </c>
      <c r="E274" s="102">
        <v>9.1999999999999993</v>
      </c>
      <c r="F274" t="s">
        <v>11541</v>
      </c>
      <c r="G274" t="s">
        <v>630</v>
      </c>
      <c r="H274" s="143">
        <v>4455</v>
      </c>
    </row>
    <row r="275" spans="1:8" x14ac:dyDescent="0.25">
      <c r="A275" t="s">
        <v>11526</v>
      </c>
      <c r="B275" t="s">
        <v>11540</v>
      </c>
      <c r="C275" t="s">
        <v>11539</v>
      </c>
      <c r="D275" t="s">
        <v>983</v>
      </c>
      <c r="E275" s="102">
        <v>1.71</v>
      </c>
      <c r="F275" t="s">
        <v>982</v>
      </c>
      <c r="G275" t="s">
        <v>630</v>
      </c>
      <c r="H275" s="143">
        <v>4456</v>
      </c>
    </row>
    <row r="276" spans="1:8" x14ac:dyDescent="0.25">
      <c r="A276" t="s">
        <v>11526</v>
      </c>
      <c r="B276" t="s">
        <v>11538</v>
      </c>
      <c r="C276" t="s">
        <v>11537</v>
      </c>
      <c r="D276" t="s">
        <v>5169</v>
      </c>
      <c r="E276" s="102">
        <v>1.68</v>
      </c>
      <c r="F276" t="s">
        <v>5170</v>
      </c>
      <c r="G276" t="s">
        <v>630</v>
      </c>
      <c r="H276" s="143">
        <v>4457</v>
      </c>
    </row>
    <row r="277" spans="1:8" x14ac:dyDescent="0.25">
      <c r="A277" t="s">
        <v>11526</v>
      </c>
      <c r="B277" t="s">
        <v>11536</v>
      </c>
      <c r="C277" t="s">
        <v>11535</v>
      </c>
      <c r="D277" t="s">
        <v>1054</v>
      </c>
      <c r="E277" s="102">
        <v>1.68</v>
      </c>
      <c r="F277" t="s">
        <v>1053</v>
      </c>
      <c r="G277" t="s">
        <v>630</v>
      </c>
      <c r="H277" s="143">
        <v>4458</v>
      </c>
    </row>
    <row r="278" spans="1:8" x14ac:dyDescent="0.25">
      <c r="A278" t="s">
        <v>11526</v>
      </c>
      <c r="B278" t="s">
        <v>11534</v>
      </c>
      <c r="C278" t="s">
        <v>11533</v>
      </c>
      <c r="D278" t="s">
        <v>642</v>
      </c>
      <c r="E278" s="102">
        <v>3.06</v>
      </c>
      <c r="F278" t="s">
        <v>641</v>
      </c>
      <c r="G278" t="s">
        <v>630</v>
      </c>
      <c r="H278" s="143">
        <v>4459</v>
      </c>
    </row>
    <row r="279" spans="1:8" x14ac:dyDescent="0.25">
      <c r="A279" t="s">
        <v>11526</v>
      </c>
      <c r="B279" t="s">
        <v>11532</v>
      </c>
      <c r="C279" t="s">
        <v>11531</v>
      </c>
      <c r="D279" t="s">
        <v>11530</v>
      </c>
      <c r="E279" s="102">
        <v>1.85</v>
      </c>
      <c r="F279" t="s">
        <v>11529</v>
      </c>
      <c r="G279" t="s">
        <v>630</v>
      </c>
      <c r="H279" s="143">
        <v>4460</v>
      </c>
    </row>
    <row r="280" spans="1:8" x14ac:dyDescent="0.25">
      <c r="A280" t="s">
        <v>11526</v>
      </c>
      <c r="B280" t="s">
        <v>11528</v>
      </c>
      <c r="C280" t="s">
        <v>11527</v>
      </c>
      <c r="D280" t="s">
        <v>4679</v>
      </c>
      <c r="E280" s="102">
        <v>3.4</v>
      </c>
      <c r="F280" t="s">
        <v>4680</v>
      </c>
      <c r="G280" t="s">
        <v>630</v>
      </c>
      <c r="H280" s="143">
        <v>4461</v>
      </c>
    </row>
    <row r="281" spans="1:8" x14ac:dyDescent="0.25">
      <c r="A281" t="s">
        <v>11526</v>
      </c>
      <c r="B281" t="s">
        <v>11525</v>
      </c>
      <c r="C281" t="s">
        <v>11524</v>
      </c>
      <c r="D281" t="s">
        <v>3709</v>
      </c>
      <c r="E281" s="102">
        <v>2.14</v>
      </c>
      <c r="F281" t="s">
        <v>3710</v>
      </c>
      <c r="G281" t="s">
        <v>630</v>
      </c>
      <c r="H281" s="143">
        <v>4462</v>
      </c>
    </row>
    <row r="282" spans="1:8" x14ac:dyDescent="0.25">
      <c r="C282" s="104" t="s">
        <v>3567</v>
      </c>
      <c r="D282" s="104"/>
      <c r="E282" s="103">
        <f>SUM(E264:E281)</f>
        <v>90.340000000000018</v>
      </c>
    </row>
    <row r="283" spans="1:8" x14ac:dyDescent="0.25">
      <c r="A283" t="s">
        <v>11502</v>
      </c>
      <c r="B283" t="s">
        <v>11523</v>
      </c>
      <c r="C283" t="s">
        <v>11522</v>
      </c>
      <c r="D283" t="s">
        <v>4118</v>
      </c>
      <c r="E283" s="102">
        <v>5.97</v>
      </c>
      <c r="F283" t="s">
        <v>4119</v>
      </c>
      <c r="G283" t="s">
        <v>630</v>
      </c>
      <c r="H283" s="143">
        <v>4489</v>
      </c>
    </row>
    <row r="284" spans="1:8" x14ac:dyDescent="0.25">
      <c r="A284" t="s">
        <v>11502</v>
      </c>
      <c r="B284" t="s">
        <v>11521</v>
      </c>
      <c r="C284" t="s">
        <v>11520</v>
      </c>
      <c r="D284" t="s">
        <v>824</v>
      </c>
      <c r="E284" s="102">
        <v>2.7</v>
      </c>
      <c r="F284" t="s">
        <v>823</v>
      </c>
      <c r="G284" t="s">
        <v>630</v>
      </c>
      <c r="H284" s="143">
        <v>4490</v>
      </c>
    </row>
    <row r="285" spans="1:8" x14ac:dyDescent="0.25">
      <c r="A285" t="s">
        <v>11502</v>
      </c>
      <c r="B285" t="s">
        <v>11519</v>
      </c>
      <c r="C285" t="s">
        <v>11518</v>
      </c>
      <c r="D285" t="s">
        <v>1185</v>
      </c>
      <c r="E285" s="102">
        <v>4.03</v>
      </c>
      <c r="F285" t="s">
        <v>1184</v>
      </c>
      <c r="G285" t="s">
        <v>630</v>
      </c>
      <c r="H285" s="143">
        <v>4491</v>
      </c>
    </row>
    <row r="286" spans="1:8" x14ac:dyDescent="0.25">
      <c r="A286" t="s">
        <v>11502</v>
      </c>
      <c r="B286" t="s">
        <v>11517</v>
      </c>
      <c r="C286" t="s">
        <v>11516</v>
      </c>
      <c r="D286" t="s">
        <v>2934</v>
      </c>
      <c r="E286" s="102">
        <v>1.25</v>
      </c>
      <c r="F286" t="s">
        <v>2935</v>
      </c>
      <c r="G286" t="s">
        <v>630</v>
      </c>
      <c r="H286" s="143">
        <v>4492</v>
      </c>
    </row>
    <row r="287" spans="1:8" x14ac:dyDescent="0.25">
      <c r="A287" t="s">
        <v>11502</v>
      </c>
      <c r="B287" t="s">
        <v>11515</v>
      </c>
      <c r="C287" t="s">
        <v>11514</v>
      </c>
      <c r="D287" t="s">
        <v>4338</v>
      </c>
      <c r="E287" s="102">
        <v>2.3199999999999998</v>
      </c>
      <c r="F287" t="s">
        <v>4339</v>
      </c>
      <c r="G287" t="s">
        <v>630</v>
      </c>
      <c r="H287" s="143">
        <v>4493</v>
      </c>
    </row>
    <row r="288" spans="1:8" x14ac:dyDescent="0.25">
      <c r="A288" t="s">
        <v>11502</v>
      </c>
      <c r="B288" t="s">
        <v>4955</v>
      </c>
      <c r="C288" t="s">
        <v>11513</v>
      </c>
      <c r="D288" t="s">
        <v>794</v>
      </c>
      <c r="E288" s="102">
        <v>12.36</v>
      </c>
      <c r="F288" t="s">
        <v>793</v>
      </c>
      <c r="G288" t="s">
        <v>630</v>
      </c>
      <c r="H288" s="143">
        <v>4494</v>
      </c>
    </row>
    <row r="289" spans="1:8" x14ac:dyDescent="0.25">
      <c r="A289" t="s">
        <v>11502</v>
      </c>
      <c r="B289" t="s">
        <v>11512</v>
      </c>
      <c r="C289" t="s">
        <v>11511</v>
      </c>
      <c r="D289" t="s">
        <v>1357</v>
      </c>
      <c r="E289" s="102">
        <v>1.7</v>
      </c>
      <c r="F289" t="s">
        <v>1356</v>
      </c>
      <c r="G289" t="s">
        <v>630</v>
      </c>
      <c r="H289" s="143">
        <v>4495</v>
      </c>
    </row>
    <row r="290" spans="1:8" x14ac:dyDescent="0.25">
      <c r="A290" t="s">
        <v>11502</v>
      </c>
      <c r="B290" t="s">
        <v>11510</v>
      </c>
      <c r="C290" t="s">
        <v>11509</v>
      </c>
      <c r="D290" t="s">
        <v>1160</v>
      </c>
      <c r="E290" s="102">
        <v>6.11</v>
      </c>
      <c r="F290" t="s">
        <v>1159</v>
      </c>
      <c r="G290" t="s">
        <v>630</v>
      </c>
      <c r="H290" s="143">
        <v>4496</v>
      </c>
    </row>
    <row r="291" spans="1:8" x14ac:dyDescent="0.25">
      <c r="A291" t="s">
        <v>11502</v>
      </c>
      <c r="B291" t="s">
        <v>11508</v>
      </c>
      <c r="C291" t="s">
        <v>11507</v>
      </c>
      <c r="D291" t="s">
        <v>997</v>
      </c>
      <c r="E291" s="102">
        <v>1.68</v>
      </c>
      <c r="F291" t="s">
        <v>996</v>
      </c>
      <c r="G291" t="s">
        <v>630</v>
      </c>
      <c r="H291" s="143">
        <v>4497</v>
      </c>
    </row>
    <row r="292" spans="1:8" x14ac:dyDescent="0.25">
      <c r="A292" t="s">
        <v>11502</v>
      </c>
      <c r="B292" t="s">
        <v>11506</v>
      </c>
      <c r="C292" t="s">
        <v>11505</v>
      </c>
      <c r="D292" t="s">
        <v>11504</v>
      </c>
      <c r="E292" s="102">
        <v>64.19</v>
      </c>
      <c r="F292" t="s">
        <v>11503</v>
      </c>
      <c r="G292" t="s">
        <v>630</v>
      </c>
      <c r="H292" s="143">
        <v>4498</v>
      </c>
    </row>
    <row r="293" spans="1:8" x14ac:dyDescent="0.25">
      <c r="A293" t="s">
        <v>11502</v>
      </c>
      <c r="B293" t="s">
        <v>11501</v>
      </c>
      <c r="C293" t="s">
        <v>11500</v>
      </c>
      <c r="D293" t="s">
        <v>11499</v>
      </c>
      <c r="E293" s="102">
        <v>5.73</v>
      </c>
      <c r="F293" t="s">
        <v>11498</v>
      </c>
      <c r="G293" t="s">
        <v>630</v>
      </c>
      <c r="H293" s="143">
        <v>4503</v>
      </c>
    </row>
    <row r="294" spans="1:8" x14ac:dyDescent="0.25">
      <c r="C294" s="104" t="s">
        <v>3567</v>
      </c>
      <c r="D294" s="104"/>
      <c r="E294" s="103">
        <f>SUM(E283:E293)</f>
        <v>108.04</v>
      </c>
    </row>
    <row r="295" spans="1:8" x14ac:dyDescent="0.25">
      <c r="A295" t="s">
        <v>11442</v>
      </c>
      <c r="B295" t="s">
        <v>11454</v>
      </c>
      <c r="C295" t="s">
        <v>11453</v>
      </c>
      <c r="D295" t="s">
        <v>11452</v>
      </c>
      <c r="E295" s="102">
        <v>5.04</v>
      </c>
      <c r="F295" t="s">
        <v>11451</v>
      </c>
      <c r="G295" t="s">
        <v>630</v>
      </c>
      <c r="H295" s="143">
        <v>4526</v>
      </c>
    </row>
    <row r="296" spans="1:8" x14ac:dyDescent="0.25">
      <c r="A296" t="s">
        <v>11442</v>
      </c>
      <c r="B296" t="s">
        <v>11450</v>
      </c>
      <c r="C296" t="s">
        <v>11449</v>
      </c>
      <c r="D296" t="s">
        <v>3962</v>
      </c>
      <c r="E296" s="102">
        <v>1.85</v>
      </c>
      <c r="F296" t="s">
        <v>3963</v>
      </c>
      <c r="G296" t="s">
        <v>630</v>
      </c>
      <c r="H296" s="143">
        <v>4527</v>
      </c>
    </row>
    <row r="297" spans="1:8" x14ac:dyDescent="0.25">
      <c r="A297" t="s">
        <v>11442</v>
      </c>
      <c r="B297" t="s">
        <v>11448</v>
      </c>
      <c r="C297" t="s">
        <v>11447</v>
      </c>
      <c r="D297" t="s">
        <v>940</v>
      </c>
      <c r="E297" s="102">
        <v>1.85</v>
      </c>
      <c r="F297" t="s">
        <v>939</v>
      </c>
      <c r="G297" t="s">
        <v>630</v>
      </c>
      <c r="H297" s="143">
        <v>4528</v>
      </c>
    </row>
    <row r="298" spans="1:8" x14ac:dyDescent="0.25">
      <c r="A298" t="s">
        <v>11442</v>
      </c>
      <c r="B298" t="s">
        <v>11446</v>
      </c>
      <c r="C298" t="s">
        <v>11445</v>
      </c>
      <c r="D298" t="s">
        <v>4845</v>
      </c>
      <c r="E298" s="102">
        <v>1.69</v>
      </c>
      <c r="F298" t="s">
        <v>4846</v>
      </c>
      <c r="G298" t="s">
        <v>630</v>
      </c>
      <c r="H298" s="143">
        <v>4529</v>
      </c>
    </row>
    <row r="299" spans="1:8" x14ac:dyDescent="0.25">
      <c r="A299" t="s">
        <v>11442</v>
      </c>
      <c r="B299" t="s">
        <v>11444</v>
      </c>
      <c r="C299" t="s">
        <v>11443</v>
      </c>
      <c r="D299" t="s">
        <v>4529</v>
      </c>
      <c r="E299" s="102">
        <v>3.36</v>
      </c>
      <c r="F299" t="s">
        <v>4530</v>
      </c>
      <c r="G299" t="s">
        <v>630</v>
      </c>
      <c r="H299" s="143">
        <v>4530</v>
      </c>
    </row>
    <row r="300" spans="1:8" x14ac:dyDescent="0.25">
      <c r="A300" t="s">
        <v>11442</v>
      </c>
      <c r="B300" t="s">
        <v>11441</v>
      </c>
      <c r="C300" t="s">
        <v>11440</v>
      </c>
      <c r="D300" t="s">
        <v>665</v>
      </c>
      <c r="E300" s="102">
        <v>4.47</v>
      </c>
      <c r="F300" t="s">
        <v>664</v>
      </c>
      <c r="G300" t="s">
        <v>630</v>
      </c>
      <c r="H300" s="143">
        <v>4531</v>
      </c>
    </row>
    <row r="301" spans="1:8" x14ac:dyDescent="0.25">
      <c r="C301" s="104" t="s">
        <v>3567</v>
      </c>
      <c r="D301" s="104"/>
      <c r="E301" s="103">
        <f>SUM(E295:E300)</f>
        <v>18.259999999999998</v>
      </c>
    </row>
    <row r="302" spans="1:8" x14ac:dyDescent="0.25">
      <c r="A302" t="s">
        <v>11378</v>
      </c>
      <c r="B302" t="s">
        <v>11439</v>
      </c>
      <c r="C302" t="s">
        <v>11438</v>
      </c>
      <c r="D302" t="s">
        <v>1206</v>
      </c>
      <c r="E302" s="102">
        <v>5.26</v>
      </c>
      <c r="F302" t="s">
        <v>1205</v>
      </c>
      <c r="G302" t="s">
        <v>630</v>
      </c>
      <c r="H302" s="143">
        <v>4532</v>
      </c>
    </row>
    <row r="303" spans="1:8" x14ac:dyDescent="0.25">
      <c r="A303" t="s">
        <v>11378</v>
      </c>
      <c r="B303" t="s">
        <v>11437</v>
      </c>
      <c r="C303" t="s">
        <v>11436</v>
      </c>
      <c r="D303" t="s">
        <v>1040</v>
      </c>
      <c r="E303" s="102">
        <v>3.71</v>
      </c>
      <c r="F303" t="s">
        <v>1039</v>
      </c>
      <c r="G303" t="s">
        <v>630</v>
      </c>
      <c r="H303" s="143">
        <v>4533</v>
      </c>
    </row>
    <row r="304" spans="1:8" x14ac:dyDescent="0.25">
      <c r="A304" t="s">
        <v>11378</v>
      </c>
      <c r="B304" t="s">
        <v>4780</v>
      </c>
      <c r="C304" t="s">
        <v>11435</v>
      </c>
      <c r="D304" t="s">
        <v>4183</v>
      </c>
      <c r="E304" s="102">
        <v>2.99</v>
      </c>
      <c r="F304" t="s">
        <v>4184</v>
      </c>
      <c r="G304" t="s">
        <v>630</v>
      </c>
      <c r="H304" s="143">
        <v>4534</v>
      </c>
    </row>
    <row r="305" spans="1:8" x14ac:dyDescent="0.25">
      <c r="A305" t="s">
        <v>11378</v>
      </c>
      <c r="B305" t="s">
        <v>11434</v>
      </c>
      <c r="C305" t="s">
        <v>11433</v>
      </c>
      <c r="D305" t="s">
        <v>985</v>
      </c>
      <c r="E305" s="102">
        <v>2.69</v>
      </c>
      <c r="F305" t="s">
        <v>984</v>
      </c>
      <c r="G305" t="s">
        <v>630</v>
      </c>
      <c r="H305" s="143">
        <v>4535</v>
      </c>
    </row>
    <row r="306" spans="1:8" x14ac:dyDescent="0.25">
      <c r="A306" t="s">
        <v>11378</v>
      </c>
      <c r="B306" t="s">
        <v>11432</v>
      </c>
      <c r="C306" t="s">
        <v>11431</v>
      </c>
      <c r="D306" t="s">
        <v>989</v>
      </c>
      <c r="E306" s="102">
        <v>2.15</v>
      </c>
      <c r="F306" t="s">
        <v>988</v>
      </c>
      <c r="G306" t="s">
        <v>630</v>
      </c>
      <c r="H306" s="143">
        <v>4536</v>
      </c>
    </row>
    <row r="307" spans="1:8" x14ac:dyDescent="0.25">
      <c r="A307" t="s">
        <v>11378</v>
      </c>
      <c r="B307" t="s">
        <v>11430</v>
      </c>
      <c r="C307" t="s">
        <v>11429</v>
      </c>
      <c r="D307" t="s">
        <v>715</v>
      </c>
      <c r="E307" s="102">
        <v>5.29</v>
      </c>
      <c r="F307" t="s">
        <v>714</v>
      </c>
      <c r="G307" t="s">
        <v>630</v>
      </c>
      <c r="H307" s="143">
        <v>4537</v>
      </c>
    </row>
    <row r="308" spans="1:8" x14ac:dyDescent="0.25">
      <c r="A308" t="s">
        <v>11378</v>
      </c>
      <c r="B308" t="s">
        <v>11428</v>
      </c>
      <c r="C308" t="s">
        <v>11427</v>
      </c>
      <c r="D308" t="s">
        <v>4611</v>
      </c>
      <c r="E308" s="102">
        <v>1.03</v>
      </c>
      <c r="F308" t="s">
        <v>4612</v>
      </c>
      <c r="G308" t="s">
        <v>630</v>
      </c>
      <c r="H308" s="143">
        <v>4538</v>
      </c>
    </row>
    <row r="309" spans="1:8" x14ac:dyDescent="0.25">
      <c r="A309" t="s">
        <v>11378</v>
      </c>
      <c r="B309" t="s">
        <v>11426</v>
      </c>
      <c r="C309" t="s">
        <v>11425</v>
      </c>
      <c r="D309" t="s">
        <v>3626</v>
      </c>
      <c r="E309" s="102">
        <v>3.92</v>
      </c>
      <c r="F309" t="s">
        <v>3627</v>
      </c>
      <c r="G309" t="s">
        <v>630</v>
      </c>
      <c r="H309" s="143">
        <v>4539</v>
      </c>
    </row>
    <row r="310" spans="1:8" x14ac:dyDescent="0.25">
      <c r="A310" t="s">
        <v>11378</v>
      </c>
      <c r="B310" t="s">
        <v>11424</v>
      </c>
      <c r="C310" t="s">
        <v>11423</v>
      </c>
      <c r="D310" t="s">
        <v>1219</v>
      </c>
      <c r="E310" s="102">
        <v>1.68</v>
      </c>
      <c r="F310" t="s">
        <v>1218</v>
      </c>
      <c r="G310" t="s">
        <v>630</v>
      </c>
      <c r="H310" s="143">
        <v>4540</v>
      </c>
    </row>
    <row r="311" spans="1:8" x14ac:dyDescent="0.25">
      <c r="A311" t="s">
        <v>11378</v>
      </c>
      <c r="B311" t="s">
        <v>11422</v>
      </c>
      <c r="C311" t="s">
        <v>11421</v>
      </c>
      <c r="D311" t="s">
        <v>11420</v>
      </c>
      <c r="E311" s="102">
        <v>5.61</v>
      </c>
      <c r="F311" t="s">
        <v>11419</v>
      </c>
      <c r="G311" t="s">
        <v>630</v>
      </c>
      <c r="H311" s="143">
        <v>4541</v>
      </c>
    </row>
    <row r="312" spans="1:8" x14ac:dyDescent="0.25">
      <c r="A312" t="s">
        <v>11378</v>
      </c>
      <c r="B312" t="s">
        <v>11418</v>
      </c>
      <c r="C312" t="s">
        <v>11417</v>
      </c>
      <c r="D312" t="s">
        <v>1142</v>
      </c>
      <c r="E312" s="102">
        <v>2.14</v>
      </c>
      <c r="F312" t="s">
        <v>1141</v>
      </c>
      <c r="G312" t="s">
        <v>630</v>
      </c>
      <c r="H312" s="143">
        <v>4542</v>
      </c>
    </row>
    <row r="313" spans="1:8" x14ac:dyDescent="0.25">
      <c r="A313" t="s">
        <v>11378</v>
      </c>
      <c r="B313" t="s">
        <v>11416</v>
      </c>
      <c r="C313" t="s">
        <v>11415</v>
      </c>
      <c r="D313" t="s">
        <v>11414</v>
      </c>
      <c r="E313" s="102">
        <v>0.27</v>
      </c>
      <c r="F313" t="s">
        <v>11413</v>
      </c>
      <c r="G313" t="s">
        <v>630</v>
      </c>
      <c r="H313" s="143">
        <v>4543</v>
      </c>
    </row>
    <row r="314" spans="1:8" x14ac:dyDescent="0.25">
      <c r="A314" t="s">
        <v>11378</v>
      </c>
      <c r="B314" t="s">
        <v>11412</v>
      </c>
      <c r="C314" t="s">
        <v>11411</v>
      </c>
      <c r="D314" t="s">
        <v>849</v>
      </c>
      <c r="E314" s="102">
        <v>7.32</v>
      </c>
      <c r="F314" t="s">
        <v>848</v>
      </c>
      <c r="G314" t="s">
        <v>630</v>
      </c>
      <c r="H314" s="143">
        <v>4544</v>
      </c>
    </row>
    <row r="315" spans="1:8" x14ac:dyDescent="0.25">
      <c r="A315" t="s">
        <v>11378</v>
      </c>
      <c r="B315" t="s">
        <v>11410</v>
      </c>
      <c r="C315" t="s">
        <v>11409</v>
      </c>
      <c r="D315" t="s">
        <v>972</v>
      </c>
      <c r="E315" s="102">
        <v>4.32</v>
      </c>
      <c r="F315" t="s">
        <v>971</v>
      </c>
      <c r="G315" t="s">
        <v>630</v>
      </c>
      <c r="H315" s="143">
        <v>4545</v>
      </c>
    </row>
    <row r="316" spans="1:8" x14ac:dyDescent="0.25">
      <c r="A316" t="s">
        <v>11378</v>
      </c>
      <c r="B316" t="s">
        <v>11408</v>
      </c>
      <c r="C316" t="s">
        <v>11407</v>
      </c>
      <c r="D316" t="s">
        <v>1281</v>
      </c>
      <c r="E316" s="102">
        <v>1.69</v>
      </c>
      <c r="F316" t="s">
        <v>1280</v>
      </c>
      <c r="G316" t="s">
        <v>630</v>
      </c>
      <c r="H316" s="143">
        <v>4546</v>
      </c>
    </row>
    <row r="317" spans="1:8" x14ac:dyDescent="0.25">
      <c r="A317" t="s">
        <v>11378</v>
      </c>
      <c r="B317" t="s">
        <v>11406</v>
      </c>
      <c r="C317" t="s">
        <v>11405</v>
      </c>
      <c r="D317" t="s">
        <v>1372</v>
      </c>
      <c r="E317" s="102">
        <v>3.91</v>
      </c>
      <c r="F317" t="s">
        <v>1371</v>
      </c>
      <c r="G317" t="s">
        <v>630</v>
      </c>
      <c r="H317" s="143">
        <v>4547</v>
      </c>
    </row>
    <row r="318" spans="1:8" x14ac:dyDescent="0.25">
      <c r="A318" t="s">
        <v>11378</v>
      </c>
      <c r="B318" t="s">
        <v>11404</v>
      </c>
      <c r="C318" t="s">
        <v>11403</v>
      </c>
      <c r="D318" t="s">
        <v>3922</v>
      </c>
      <c r="E318" s="102">
        <v>5.88</v>
      </c>
      <c r="F318" t="s">
        <v>3923</v>
      </c>
      <c r="G318" t="s">
        <v>630</v>
      </c>
      <c r="H318" s="143">
        <v>4548</v>
      </c>
    </row>
    <row r="319" spans="1:8" x14ac:dyDescent="0.25">
      <c r="A319" t="s">
        <v>11378</v>
      </c>
      <c r="B319" t="s">
        <v>11402</v>
      </c>
      <c r="C319" t="s">
        <v>11401</v>
      </c>
      <c r="D319" t="s">
        <v>5352</v>
      </c>
      <c r="E319" s="102">
        <v>1.68</v>
      </c>
      <c r="F319" t="s">
        <v>5353</v>
      </c>
      <c r="G319" t="s">
        <v>630</v>
      </c>
      <c r="H319" s="143">
        <v>4549</v>
      </c>
    </row>
    <row r="320" spans="1:8" x14ac:dyDescent="0.25">
      <c r="A320" t="s">
        <v>11378</v>
      </c>
      <c r="B320" t="s">
        <v>11400</v>
      </c>
      <c r="C320" t="s">
        <v>11399</v>
      </c>
      <c r="D320" t="s">
        <v>4043</v>
      </c>
      <c r="E320" s="102">
        <v>1.52</v>
      </c>
      <c r="F320" t="s">
        <v>4044</v>
      </c>
      <c r="G320" t="s">
        <v>630</v>
      </c>
      <c r="H320" s="143">
        <v>4550</v>
      </c>
    </row>
    <row r="321" spans="1:8" x14ac:dyDescent="0.25">
      <c r="A321" t="s">
        <v>11378</v>
      </c>
      <c r="B321" t="s">
        <v>11398</v>
      </c>
      <c r="C321" t="s">
        <v>11397</v>
      </c>
      <c r="D321" t="s">
        <v>1024</v>
      </c>
      <c r="E321" s="102">
        <v>5.7</v>
      </c>
      <c r="F321" t="s">
        <v>1023</v>
      </c>
      <c r="G321" t="s">
        <v>630</v>
      </c>
      <c r="H321" s="143">
        <v>4551</v>
      </c>
    </row>
    <row r="322" spans="1:8" x14ac:dyDescent="0.25">
      <c r="A322" t="s">
        <v>11378</v>
      </c>
      <c r="B322" t="s">
        <v>11396</v>
      </c>
      <c r="C322" t="s">
        <v>11395</v>
      </c>
      <c r="D322" t="s">
        <v>1012</v>
      </c>
      <c r="E322" s="102">
        <v>5.52</v>
      </c>
      <c r="F322" t="s">
        <v>1011</v>
      </c>
      <c r="G322" t="s">
        <v>630</v>
      </c>
      <c r="H322" s="143">
        <v>4552</v>
      </c>
    </row>
    <row r="323" spans="1:8" x14ac:dyDescent="0.25">
      <c r="A323" t="s">
        <v>11378</v>
      </c>
      <c r="B323" t="s">
        <v>11394</v>
      </c>
      <c r="C323" t="s">
        <v>11393</v>
      </c>
      <c r="D323" t="s">
        <v>3638</v>
      </c>
      <c r="E323" s="102">
        <v>5.3</v>
      </c>
      <c r="F323" t="s">
        <v>3639</v>
      </c>
      <c r="G323" t="s">
        <v>630</v>
      </c>
      <c r="H323" s="143">
        <v>4553</v>
      </c>
    </row>
    <row r="324" spans="1:8" x14ac:dyDescent="0.25">
      <c r="A324" t="s">
        <v>11378</v>
      </c>
      <c r="B324" t="s">
        <v>11392</v>
      </c>
      <c r="C324" t="s">
        <v>11391</v>
      </c>
      <c r="D324" t="s">
        <v>656</v>
      </c>
      <c r="E324" s="102">
        <v>4.2</v>
      </c>
      <c r="F324" t="s">
        <v>655</v>
      </c>
      <c r="G324" t="s">
        <v>630</v>
      </c>
      <c r="H324" s="143">
        <v>4554</v>
      </c>
    </row>
    <row r="325" spans="1:8" x14ac:dyDescent="0.25">
      <c r="A325" t="s">
        <v>11378</v>
      </c>
      <c r="B325" t="s">
        <v>11390</v>
      </c>
      <c r="C325" t="s">
        <v>11389</v>
      </c>
      <c r="D325" t="s">
        <v>828</v>
      </c>
      <c r="E325" s="102">
        <v>5.71</v>
      </c>
      <c r="F325" t="s">
        <v>827</v>
      </c>
      <c r="G325" t="s">
        <v>630</v>
      </c>
      <c r="H325" s="143">
        <v>4555</v>
      </c>
    </row>
    <row r="326" spans="1:8" x14ac:dyDescent="0.25">
      <c r="A326" t="s">
        <v>11378</v>
      </c>
      <c r="B326" t="s">
        <v>11388</v>
      </c>
      <c r="C326" t="s">
        <v>11387</v>
      </c>
      <c r="D326" t="s">
        <v>4917</v>
      </c>
      <c r="E326" s="102">
        <v>3.92</v>
      </c>
      <c r="F326" t="s">
        <v>4918</v>
      </c>
      <c r="G326" t="s">
        <v>630</v>
      </c>
      <c r="H326" s="143">
        <v>4556</v>
      </c>
    </row>
    <row r="327" spans="1:8" x14ac:dyDescent="0.25">
      <c r="A327" t="s">
        <v>11378</v>
      </c>
      <c r="B327" t="s">
        <v>11386</v>
      </c>
      <c r="C327" t="s">
        <v>11385</v>
      </c>
      <c r="D327" t="s">
        <v>1038</v>
      </c>
      <c r="E327" s="102">
        <v>5.41</v>
      </c>
      <c r="F327" t="s">
        <v>1037</v>
      </c>
      <c r="G327" t="s">
        <v>630</v>
      </c>
      <c r="H327" s="143">
        <v>4557</v>
      </c>
    </row>
    <row r="328" spans="1:8" x14ac:dyDescent="0.25">
      <c r="A328" t="s">
        <v>11378</v>
      </c>
      <c r="B328" t="s">
        <v>11384</v>
      </c>
      <c r="C328" t="s">
        <v>11383</v>
      </c>
      <c r="D328" t="s">
        <v>3955</v>
      </c>
      <c r="E328" s="102">
        <v>12.17</v>
      </c>
      <c r="F328" t="s">
        <v>3956</v>
      </c>
      <c r="G328" t="s">
        <v>630</v>
      </c>
      <c r="H328" s="143">
        <v>4588</v>
      </c>
    </row>
    <row r="329" spans="1:8" x14ac:dyDescent="0.25">
      <c r="A329" t="s">
        <v>11378</v>
      </c>
      <c r="B329" t="s">
        <v>11382</v>
      </c>
      <c r="C329" t="s">
        <v>11381</v>
      </c>
      <c r="D329" t="s">
        <v>5232</v>
      </c>
      <c r="E329" s="102">
        <v>1.97</v>
      </c>
      <c r="F329" t="s">
        <v>5233</v>
      </c>
      <c r="G329" t="s">
        <v>630</v>
      </c>
      <c r="H329" s="143">
        <v>4589</v>
      </c>
    </row>
    <row r="330" spans="1:8" x14ac:dyDescent="0.25">
      <c r="A330" t="s">
        <v>11378</v>
      </c>
      <c r="B330" t="s">
        <v>11380</v>
      </c>
      <c r="C330" t="s">
        <v>11379</v>
      </c>
      <c r="D330" t="s">
        <v>1183</v>
      </c>
      <c r="E330" s="102">
        <v>3.51</v>
      </c>
      <c r="F330" t="s">
        <v>1182</v>
      </c>
      <c r="G330" t="s">
        <v>630</v>
      </c>
      <c r="H330" s="143">
        <v>4590</v>
      </c>
    </row>
    <row r="331" spans="1:8" x14ac:dyDescent="0.25">
      <c r="A331" t="s">
        <v>11378</v>
      </c>
      <c r="B331" t="s">
        <v>11377</v>
      </c>
      <c r="C331" t="s">
        <v>11376</v>
      </c>
      <c r="D331" t="s">
        <v>4373</v>
      </c>
      <c r="E331" s="102">
        <v>6.75</v>
      </c>
      <c r="F331" t="s">
        <v>4374</v>
      </c>
      <c r="G331" t="s">
        <v>630</v>
      </c>
      <c r="H331" s="143">
        <v>4591</v>
      </c>
    </row>
    <row r="332" spans="1:8" x14ac:dyDescent="0.25">
      <c r="C332" s="104" t="s">
        <v>3567</v>
      </c>
      <c r="D332" s="104"/>
      <c r="E332" s="103">
        <f>SUM(E302:E331)</f>
        <v>123.22</v>
      </c>
    </row>
    <row r="333" spans="1:8" x14ac:dyDescent="0.25">
      <c r="A333" t="s">
        <v>11140</v>
      </c>
      <c r="B333" t="s">
        <v>11187</v>
      </c>
      <c r="C333" t="s">
        <v>11186</v>
      </c>
      <c r="D333" t="s">
        <v>11185</v>
      </c>
      <c r="E333" s="102">
        <v>37.47</v>
      </c>
      <c r="F333" t="s">
        <v>11184</v>
      </c>
      <c r="G333" t="s">
        <v>630</v>
      </c>
      <c r="H333" s="143">
        <v>5046</v>
      </c>
    </row>
    <row r="334" spans="1:8" x14ac:dyDescent="0.25">
      <c r="A334" t="s">
        <v>11140</v>
      </c>
      <c r="B334" t="s">
        <v>11183</v>
      </c>
      <c r="C334" t="s">
        <v>11182</v>
      </c>
      <c r="D334" t="s">
        <v>11181</v>
      </c>
      <c r="E334" s="102">
        <v>5.1100000000000003</v>
      </c>
      <c r="F334" t="s">
        <v>11180</v>
      </c>
      <c r="G334" t="s">
        <v>630</v>
      </c>
      <c r="H334" s="143">
        <v>5047</v>
      </c>
    </row>
    <row r="335" spans="1:8" x14ac:dyDescent="0.25">
      <c r="A335" t="s">
        <v>11140</v>
      </c>
      <c r="B335" t="s">
        <v>6060</v>
      </c>
      <c r="C335" t="s">
        <v>11179</v>
      </c>
      <c r="D335" t="s">
        <v>1148</v>
      </c>
      <c r="E335" s="102">
        <v>9.07</v>
      </c>
      <c r="F335" t="s">
        <v>1147</v>
      </c>
      <c r="G335" t="s">
        <v>630</v>
      </c>
      <c r="H335" s="143">
        <v>5048</v>
      </c>
    </row>
    <row r="336" spans="1:8" x14ac:dyDescent="0.25">
      <c r="A336" t="s">
        <v>11140</v>
      </c>
      <c r="B336" t="s">
        <v>11178</v>
      </c>
      <c r="C336" t="s">
        <v>11177</v>
      </c>
      <c r="D336" t="s">
        <v>4615</v>
      </c>
      <c r="E336" s="102">
        <v>3.4</v>
      </c>
      <c r="F336" t="s">
        <v>4616</v>
      </c>
      <c r="G336" t="s">
        <v>630</v>
      </c>
      <c r="H336" s="143">
        <v>5049</v>
      </c>
    </row>
    <row r="337" spans="1:8" x14ac:dyDescent="0.25">
      <c r="A337" t="s">
        <v>11140</v>
      </c>
      <c r="B337" t="s">
        <v>11176</v>
      </c>
      <c r="C337" t="s">
        <v>11175</v>
      </c>
      <c r="D337" t="s">
        <v>3930</v>
      </c>
      <c r="E337" s="102">
        <v>5.25</v>
      </c>
      <c r="F337" t="s">
        <v>3931</v>
      </c>
      <c r="G337" t="s">
        <v>630</v>
      </c>
      <c r="H337" s="143">
        <v>5050</v>
      </c>
    </row>
    <row r="338" spans="1:8" x14ac:dyDescent="0.25">
      <c r="A338" t="s">
        <v>11140</v>
      </c>
      <c r="B338" t="s">
        <v>11174</v>
      </c>
      <c r="C338" t="s">
        <v>11173</v>
      </c>
      <c r="D338" t="s">
        <v>4106</v>
      </c>
      <c r="E338" s="102">
        <v>4.25</v>
      </c>
      <c r="F338" t="s">
        <v>4107</v>
      </c>
      <c r="G338" t="s">
        <v>630</v>
      </c>
      <c r="H338" s="143">
        <v>5051</v>
      </c>
    </row>
    <row r="339" spans="1:8" x14ac:dyDescent="0.25">
      <c r="A339" t="s">
        <v>11140</v>
      </c>
      <c r="B339" t="s">
        <v>11172</v>
      </c>
      <c r="C339" t="s">
        <v>11171</v>
      </c>
      <c r="D339" t="s">
        <v>962</v>
      </c>
      <c r="E339" s="102">
        <v>2.36</v>
      </c>
      <c r="F339" t="s">
        <v>961</v>
      </c>
      <c r="G339" t="s">
        <v>630</v>
      </c>
      <c r="H339" s="143">
        <v>5052</v>
      </c>
    </row>
    <row r="340" spans="1:8" x14ac:dyDescent="0.25">
      <c r="A340" t="s">
        <v>11140</v>
      </c>
      <c r="B340" t="s">
        <v>11170</v>
      </c>
      <c r="C340" t="s">
        <v>11169</v>
      </c>
      <c r="D340" t="s">
        <v>4034</v>
      </c>
      <c r="E340" s="102">
        <v>5.21</v>
      </c>
      <c r="F340" t="s">
        <v>4035</v>
      </c>
      <c r="G340" t="s">
        <v>630</v>
      </c>
      <c r="H340" s="143">
        <v>5053</v>
      </c>
    </row>
    <row r="341" spans="1:8" x14ac:dyDescent="0.25">
      <c r="A341" t="s">
        <v>11140</v>
      </c>
      <c r="B341" t="s">
        <v>11168</v>
      </c>
      <c r="C341" t="s">
        <v>11167</v>
      </c>
      <c r="D341" t="s">
        <v>2908</v>
      </c>
      <c r="E341" s="102">
        <v>7.93</v>
      </c>
      <c r="F341" t="s">
        <v>2909</v>
      </c>
      <c r="G341" t="s">
        <v>630</v>
      </c>
      <c r="H341" s="143">
        <v>5054</v>
      </c>
    </row>
    <row r="342" spans="1:8" x14ac:dyDescent="0.25">
      <c r="A342" t="s">
        <v>11140</v>
      </c>
      <c r="B342" t="s">
        <v>11166</v>
      </c>
      <c r="C342" t="s">
        <v>11165</v>
      </c>
      <c r="D342" t="s">
        <v>650</v>
      </c>
      <c r="E342" s="102">
        <v>4.3099999999999996</v>
      </c>
      <c r="F342" t="s">
        <v>649</v>
      </c>
      <c r="G342" t="s">
        <v>630</v>
      </c>
      <c r="H342" s="143">
        <v>5055</v>
      </c>
    </row>
    <row r="343" spans="1:8" x14ac:dyDescent="0.25">
      <c r="A343" t="s">
        <v>11140</v>
      </c>
      <c r="B343" t="s">
        <v>11164</v>
      </c>
      <c r="C343" t="s">
        <v>11163</v>
      </c>
      <c r="D343" t="s">
        <v>1423</v>
      </c>
      <c r="E343" s="102">
        <v>3.39</v>
      </c>
      <c r="F343" t="s">
        <v>1422</v>
      </c>
      <c r="G343" t="s">
        <v>630</v>
      </c>
      <c r="H343" s="143">
        <v>5056</v>
      </c>
    </row>
    <row r="344" spans="1:8" x14ac:dyDescent="0.25">
      <c r="A344" t="s">
        <v>11140</v>
      </c>
      <c r="B344" t="s">
        <v>11162</v>
      </c>
      <c r="C344" t="s">
        <v>11161</v>
      </c>
      <c r="D344" t="s">
        <v>4593</v>
      </c>
      <c r="E344" s="102">
        <v>3.54</v>
      </c>
      <c r="F344" t="s">
        <v>4594</v>
      </c>
      <c r="G344" t="s">
        <v>630</v>
      </c>
      <c r="H344" s="143">
        <v>5057</v>
      </c>
    </row>
    <row r="345" spans="1:8" x14ac:dyDescent="0.25">
      <c r="A345" t="s">
        <v>11140</v>
      </c>
      <c r="B345" t="s">
        <v>11160</v>
      </c>
      <c r="C345" t="s">
        <v>11159</v>
      </c>
      <c r="D345" t="s">
        <v>1559</v>
      </c>
      <c r="E345" s="102">
        <v>6.27</v>
      </c>
      <c r="F345" t="s">
        <v>1558</v>
      </c>
      <c r="G345" t="s">
        <v>630</v>
      </c>
      <c r="H345" s="143">
        <v>5058</v>
      </c>
    </row>
    <row r="346" spans="1:8" x14ac:dyDescent="0.25">
      <c r="A346" t="s">
        <v>11140</v>
      </c>
      <c r="B346" t="s">
        <v>11158</v>
      </c>
      <c r="C346" t="s">
        <v>11157</v>
      </c>
      <c r="D346" t="s">
        <v>11156</v>
      </c>
      <c r="E346" s="102">
        <v>7.05</v>
      </c>
      <c r="F346" t="s">
        <v>11155</v>
      </c>
      <c r="G346" t="s">
        <v>630</v>
      </c>
      <c r="H346" s="143">
        <v>5059</v>
      </c>
    </row>
    <row r="347" spans="1:8" x14ac:dyDescent="0.25">
      <c r="A347" t="s">
        <v>11140</v>
      </c>
      <c r="B347" t="s">
        <v>11154</v>
      </c>
      <c r="C347" t="s">
        <v>11153</v>
      </c>
      <c r="D347" t="s">
        <v>3701</v>
      </c>
      <c r="E347" s="102">
        <v>5.04</v>
      </c>
      <c r="F347" t="s">
        <v>3702</v>
      </c>
      <c r="G347" t="s">
        <v>630</v>
      </c>
      <c r="H347" s="143">
        <v>5060</v>
      </c>
    </row>
    <row r="348" spans="1:8" x14ac:dyDescent="0.25">
      <c r="A348" t="s">
        <v>11140</v>
      </c>
      <c r="B348" t="s">
        <v>11152</v>
      </c>
      <c r="C348" t="s">
        <v>11151</v>
      </c>
      <c r="D348" t="s">
        <v>11150</v>
      </c>
      <c r="E348" s="102">
        <v>22</v>
      </c>
      <c r="F348" t="s">
        <v>11149</v>
      </c>
      <c r="G348" t="s">
        <v>630</v>
      </c>
      <c r="H348" s="143">
        <v>5061</v>
      </c>
    </row>
    <row r="349" spans="1:8" x14ac:dyDescent="0.25">
      <c r="A349" t="s">
        <v>11140</v>
      </c>
      <c r="B349" t="s">
        <v>11148</v>
      </c>
      <c r="C349" t="s">
        <v>11147</v>
      </c>
      <c r="D349" t="s">
        <v>1052</v>
      </c>
      <c r="E349" s="102">
        <v>16.760000000000002</v>
      </c>
      <c r="F349" t="s">
        <v>1051</v>
      </c>
      <c r="G349" t="s">
        <v>630</v>
      </c>
      <c r="H349" s="143">
        <v>5062</v>
      </c>
    </row>
    <row r="350" spans="1:8" x14ac:dyDescent="0.25">
      <c r="A350" t="s">
        <v>11140</v>
      </c>
      <c r="B350" t="s">
        <v>11146</v>
      </c>
      <c r="C350" t="s">
        <v>11145</v>
      </c>
      <c r="D350" t="s">
        <v>1365</v>
      </c>
      <c r="E350" s="102">
        <v>2.1800000000000002</v>
      </c>
      <c r="F350" t="s">
        <v>1364</v>
      </c>
      <c r="G350" t="s">
        <v>630</v>
      </c>
      <c r="H350" s="143">
        <v>5063</v>
      </c>
    </row>
    <row r="351" spans="1:8" x14ac:dyDescent="0.25">
      <c r="A351" t="s">
        <v>11140</v>
      </c>
      <c r="B351" t="s">
        <v>11144</v>
      </c>
      <c r="C351" t="s">
        <v>11143</v>
      </c>
      <c r="D351" t="s">
        <v>1245</v>
      </c>
      <c r="E351" s="102">
        <v>37.76</v>
      </c>
      <c r="F351" t="s">
        <v>1244</v>
      </c>
      <c r="G351" t="s">
        <v>630</v>
      </c>
      <c r="H351" s="143">
        <v>5064</v>
      </c>
    </row>
    <row r="352" spans="1:8" x14ac:dyDescent="0.25">
      <c r="A352" t="s">
        <v>11140</v>
      </c>
      <c r="B352" t="s">
        <v>11142</v>
      </c>
      <c r="C352" t="s">
        <v>11141</v>
      </c>
      <c r="D352" t="s">
        <v>4408</v>
      </c>
      <c r="E352" s="102">
        <v>4.21</v>
      </c>
      <c r="F352" t="s">
        <v>4409</v>
      </c>
      <c r="G352" t="s">
        <v>630</v>
      </c>
      <c r="H352" s="143">
        <v>5065</v>
      </c>
    </row>
    <row r="353" spans="1:15" x14ac:dyDescent="0.25">
      <c r="A353" t="s">
        <v>11140</v>
      </c>
      <c r="B353" t="s">
        <v>11139</v>
      </c>
      <c r="C353" t="s">
        <v>11138</v>
      </c>
      <c r="D353" t="s">
        <v>5175</v>
      </c>
      <c r="E353" s="102">
        <v>4.2300000000000004</v>
      </c>
      <c r="F353" t="s">
        <v>5176</v>
      </c>
      <c r="G353" t="s">
        <v>630</v>
      </c>
      <c r="H353" s="143">
        <v>5066</v>
      </c>
    </row>
    <row r="354" spans="1:15" x14ac:dyDescent="0.25">
      <c r="C354" s="104" t="s">
        <v>3567</v>
      </c>
      <c r="D354" s="104"/>
      <c r="E354" s="103">
        <f>SUM(E333:E353)</f>
        <v>196.78999999999996</v>
      </c>
    </row>
    <row r="355" spans="1:15" x14ac:dyDescent="0.25">
      <c r="A355" t="s">
        <v>11101</v>
      </c>
      <c r="B355" t="s">
        <v>11112</v>
      </c>
      <c r="C355" t="s">
        <v>11111</v>
      </c>
      <c r="D355" t="s">
        <v>899</v>
      </c>
      <c r="E355" s="102">
        <v>30.3</v>
      </c>
      <c r="F355" t="s">
        <v>898</v>
      </c>
      <c r="G355" t="s">
        <v>630</v>
      </c>
      <c r="H355" s="143">
        <v>5078</v>
      </c>
    </row>
    <row r="356" spans="1:15" x14ac:dyDescent="0.25">
      <c r="A356" t="s">
        <v>11101</v>
      </c>
      <c r="B356" t="s">
        <v>11052</v>
      </c>
      <c r="C356" t="s">
        <v>11110</v>
      </c>
      <c r="D356" t="s">
        <v>11109</v>
      </c>
      <c r="E356" s="102">
        <v>1.33</v>
      </c>
      <c r="F356" t="s">
        <v>11108</v>
      </c>
      <c r="G356" t="s">
        <v>630</v>
      </c>
      <c r="H356" s="143">
        <v>5079</v>
      </c>
    </row>
    <row r="357" spans="1:15" x14ac:dyDescent="0.25">
      <c r="A357" t="s">
        <v>11101</v>
      </c>
      <c r="B357" t="s">
        <v>11107</v>
      </c>
      <c r="C357" t="s">
        <v>11106</v>
      </c>
      <c r="D357" t="s">
        <v>4342</v>
      </c>
      <c r="E357" s="102">
        <v>6.67</v>
      </c>
      <c r="F357" t="s">
        <v>4343</v>
      </c>
      <c r="G357" t="s">
        <v>630</v>
      </c>
      <c r="H357" s="143">
        <v>5080</v>
      </c>
    </row>
    <row r="358" spans="1:15" x14ac:dyDescent="0.25">
      <c r="A358" t="s">
        <v>11101</v>
      </c>
      <c r="B358" t="s">
        <v>11105</v>
      </c>
      <c r="C358" t="s">
        <v>11104</v>
      </c>
      <c r="D358" t="s">
        <v>4364</v>
      </c>
      <c r="E358" s="102">
        <v>4.7699999999999996</v>
      </c>
      <c r="F358" t="s">
        <v>4365</v>
      </c>
      <c r="G358" t="s">
        <v>630</v>
      </c>
      <c r="H358" s="143">
        <v>5081</v>
      </c>
    </row>
    <row r="359" spans="1:15" x14ac:dyDescent="0.25">
      <c r="A359" t="s">
        <v>11101</v>
      </c>
      <c r="B359" t="s">
        <v>11103</v>
      </c>
      <c r="C359" t="s">
        <v>11102</v>
      </c>
      <c r="D359" t="s">
        <v>995</v>
      </c>
      <c r="E359" s="102">
        <v>4.12</v>
      </c>
      <c r="F359" t="s">
        <v>994</v>
      </c>
      <c r="G359" t="s">
        <v>630</v>
      </c>
      <c r="H359" s="143">
        <v>5082</v>
      </c>
    </row>
    <row r="360" spans="1:15" x14ac:dyDescent="0.25">
      <c r="A360" t="s">
        <v>11101</v>
      </c>
      <c r="B360" t="s">
        <v>11100</v>
      </c>
      <c r="C360" t="s">
        <v>11099</v>
      </c>
      <c r="D360" t="s">
        <v>2842</v>
      </c>
      <c r="E360" s="102">
        <v>11.61</v>
      </c>
      <c r="F360" t="s">
        <v>2843</v>
      </c>
      <c r="G360" t="s">
        <v>630</v>
      </c>
      <c r="H360" s="143">
        <v>5095</v>
      </c>
    </row>
    <row r="361" spans="1:15" x14ac:dyDescent="0.25">
      <c r="C361" s="104" t="s">
        <v>3567</v>
      </c>
      <c r="D361" s="104"/>
      <c r="E361" s="103">
        <f>SUM(E355:E360)</f>
        <v>58.800000000000004</v>
      </c>
    </row>
    <row r="362" spans="1:15" x14ac:dyDescent="0.25">
      <c r="A362" t="s">
        <v>11009</v>
      </c>
      <c r="B362" t="s">
        <v>11060</v>
      </c>
      <c r="C362" t="s">
        <v>11059</v>
      </c>
      <c r="D362" t="s">
        <v>5707</v>
      </c>
      <c r="E362" s="102">
        <v>1.95</v>
      </c>
      <c r="F362" t="s">
        <v>5708</v>
      </c>
      <c r="G362" t="s">
        <v>630</v>
      </c>
      <c r="H362" s="143">
        <v>5232</v>
      </c>
    </row>
    <row r="363" spans="1:15" x14ac:dyDescent="0.25">
      <c r="A363" t="s">
        <v>11009</v>
      </c>
      <c r="B363" t="s">
        <v>11058</v>
      </c>
      <c r="C363" t="s">
        <v>11057</v>
      </c>
      <c r="D363" t="s">
        <v>4223</v>
      </c>
      <c r="E363" s="102">
        <v>13.66</v>
      </c>
      <c r="F363" t="s">
        <v>4224</v>
      </c>
      <c r="G363" t="s">
        <v>630</v>
      </c>
      <c r="H363" s="143">
        <v>5233</v>
      </c>
      <c r="O363" s="102"/>
    </row>
    <row r="364" spans="1:15" x14ac:dyDescent="0.25">
      <c r="A364" t="s">
        <v>11009</v>
      </c>
      <c r="B364" t="s">
        <v>11056</v>
      </c>
      <c r="C364" t="s">
        <v>11055</v>
      </c>
      <c r="D364" t="s">
        <v>743</v>
      </c>
      <c r="E364" s="102">
        <v>4.6500000000000004</v>
      </c>
      <c r="F364" t="s">
        <v>742</v>
      </c>
      <c r="G364" t="s">
        <v>630</v>
      </c>
      <c r="H364" s="143">
        <v>5234</v>
      </c>
      <c r="O364" s="102"/>
    </row>
    <row r="365" spans="1:15" x14ac:dyDescent="0.25">
      <c r="A365" t="s">
        <v>11009</v>
      </c>
      <c r="B365" t="s">
        <v>11054</v>
      </c>
      <c r="C365" t="s">
        <v>11053</v>
      </c>
      <c r="D365" t="s">
        <v>10974</v>
      </c>
      <c r="E365" s="102">
        <v>5.04</v>
      </c>
      <c r="F365" t="s">
        <v>10973</v>
      </c>
      <c r="G365" t="s">
        <v>630</v>
      </c>
      <c r="H365" s="143">
        <v>5235</v>
      </c>
      <c r="O365" s="102"/>
    </row>
    <row r="366" spans="1:15" x14ac:dyDescent="0.25">
      <c r="A366" t="s">
        <v>11009</v>
      </c>
      <c r="B366" t="s">
        <v>11052</v>
      </c>
      <c r="C366" t="s">
        <v>11051</v>
      </c>
      <c r="D366" t="s">
        <v>776</v>
      </c>
      <c r="E366" s="102">
        <v>2.41</v>
      </c>
      <c r="F366" t="s">
        <v>775</v>
      </c>
      <c r="G366" t="s">
        <v>630</v>
      </c>
      <c r="H366" s="143">
        <v>5236</v>
      </c>
      <c r="O366" s="102"/>
    </row>
    <row r="367" spans="1:15" x14ac:dyDescent="0.25">
      <c r="A367" t="s">
        <v>11009</v>
      </c>
      <c r="B367" t="s">
        <v>11050</v>
      </c>
      <c r="C367" t="s">
        <v>11049</v>
      </c>
      <c r="D367" t="s">
        <v>777</v>
      </c>
      <c r="E367" s="102">
        <v>5.86</v>
      </c>
      <c r="F367" t="s">
        <v>775</v>
      </c>
      <c r="G367" t="s">
        <v>630</v>
      </c>
      <c r="H367" s="143">
        <v>5237</v>
      </c>
      <c r="O367" s="102"/>
    </row>
    <row r="368" spans="1:15" x14ac:dyDescent="0.25">
      <c r="A368" t="s">
        <v>11009</v>
      </c>
      <c r="B368" t="s">
        <v>11048</v>
      </c>
      <c r="C368" t="s">
        <v>11047</v>
      </c>
      <c r="D368" t="s">
        <v>11046</v>
      </c>
      <c r="E368" s="102">
        <v>26.28</v>
      </c>
      <c r="F368" t="s">
        <v>11045</v>
      </c>
      <c r="G368" t="s">
        <v>630</v>
      </c>
      <c r="H368" s="143">
        <v>5238</v>
      </c>
      <c r="O368" s="102"/>
    </row>
    <row r="369" spans="1:15" x14ac:dyDescent="0.25">
      <c r="A369" t="s">
        <v>11009</v>
      </c>
      <c r="B369" t="s">
        <v>11044</v>
      </c>
      <c r="C369" t="s">
        <v>11043</v>
      </c>
      <c r="D369" t="s">
        <v>884</v>
      </c>
      <c r="E369" s="102">
        <v>10.95</v>
      </c>
      <c r="F369" t="s">
        <v>883</v>
      </c>
      <c r="G369" t="s">
        <v>630</v>
      </c>
      <c r="H369" s="143">
        <v>5239</v>
      </c>
      <c r="O369" s="102"/>
    </row>
    <row r="370" spans="1:15" x14ac:dyDescent="0.25">
      <c r="A370" t="s">
        <v>11009</v>
      </c>
      <c r="B370" t="s">
        <v>11042</v>
      </c>
      <c r="C370" t="s">
        <v>11041</v>
      </c>
      <c r="D370" t="s">
        <v>11040</v>
      </c>
      <c r="E370" s="102">
        <v>17.36</v>
      </c>
      <c r="F370" t="s">
        <v>11039</v>
      </c>
      <c r="G370" t="s">
        <v>630</v>
      </c>
      <c r="H370" s="143">
        <v>5240</v>
      </c>
      <c r="O370" s="102"/>
    </row>
    <row r="371" spans="1:15" x14ac:dyDescent="0.25">
      <c r="A371" t="s">
        <v>11009</v>
      </c>
      <c r="B371" t="s">
        <v>11038</v>
      </c>
      <c r="C371" t="s">
        <v>11037</v>
      </c>
      <c r="D371" t="s">
        <v>11036</v>
      </c>
      <c r="E371" s="102">
        <v>37.15</v>
      </c>
      <c r="F371" t="s">
        <v>11035</v>
      </c>
      <c r="G371" t="s">
        <v>630</v>
      </c>
      <c r="H371" s="143">
        <v>5241</v>
      </c>
      <c r="O371" s="102"/>
    </row>
    <row r="372" spans="1:15" x14ac:dyDescent="0.25">
      <c r="A372" t="s">
        <v>11009</v>
      </c>
      <c r="B372" t="s">
        <v>11034</v>
      </c>
      <c r="C372" t="s">
        <v>11033</v>
      </c>
      <c r="D372" t="s">
        <v>11032</v>
      </c>
      <c r="E372" s="102">
        <v>8.69</v>
      </c>
      <c r="F372" t="s">
        <v>11031</v>
      </c>
      <c r="G372" t="s">
        <v>630</v>
      </c>
      <c r="H372" s="143">
        <v>5242</v>
      </c>
      <c r="O372" s="102"/>
    </row>
    <row r="373" spans="1:15" x14ac:dyDescent="0.25">
      <c r="A373" t="s">
        <v>11009</v>
      </c>
      <c r="B373" t="s">
        <v>11030</v>
      </c>
      <c r="C373" t="s">
        <v>11029</v>
      </c>
      <c r="D373" t="s">
        <v>5322</v>
      </c>
      <c r="E373" s="102">
        <v>30.6</v>
      </c>
      <c r="F373" t="s">
        <v>5323</v>
      </c>
      <c r="G373" t="s">
        <v>630</v>
      </c>
      <c r="H373" s="143">
        <v>5243</v>
      </c>
      <c r="O373" s="102"/>
    </row>
    <row r="374" spans="1:15" x14ac:dyDescent="0.25">
      <c r="A374" t="s">
        <v>11009</v>
      </c>
      <c r="B374" t="s">
        <v>11028</v>
      </c>
      <c r="C374" t="s">
        <v>11027</v>
      </c>
      <c r="D374" t="s">
        <v>677</v>
      </c>
      <c r="E374" s="102">
        <v>3.36</v>
      </c>
      <c r="F374" t="s">
        <v>676</v>
      </c>
      <c r="G374" t="s">
        <v>630</v>
      </c>
      <c r="H374" s="143">
        <v>5244</v>
      </c>
      <c r="O374" s="102"/>
    </row>
    <row r="375" spans="1:15" x14ac:dyDescent="0.25">
      <c r="A375" t="s">
        <v>11009</v>
      </c>
      <c r="B375" t="s">
        <v>11026</v>
      </c>
      <c r="C375" t="s">
        <v>11025</v>
      </c>
      <c r="D375" t="s">
        <v>4132</v>
      </c>
      <c r="E375" s="102">
        <v>3.5</v>
      </c>
      <c r="F375" t="s">
        <v>4129</v>
      </c>
      <c r="G375" t="s">
        <v>630</v>
      </c>
      <c r="H375" s="143">
        <v>5246</v>
      </c>
      <c r="O375" s="102"/>
    </row>
    <row r="376" spans="1:15" x14ac:dyDescent="0.25">
      <c r="A376" t="s">
        <v>11009</v>
      </c>
      <c r="B376" t="s">
        <v>11024</v>
      </c>
      <c r="C376" t="s">
        <v>11023</v>
      </c>
      <c r="D376" t="s">
        <v>4128</v>
      </c>
      <c r="E376" s="102">
        <v>3.6</v>
      </c>
      <c r="F376" t="s">
        <v>4129</v>
      </c>
      <c r="G376" t="s">
        <v>630</v>
      </c>
      <c r="H376" s="143">
        <v>5245</v>
      </c>
      <c r="O376" s="102"/>
    </row>
    <row r="377" spans="1:15" x14ac:dyDescent="0.25">
      <c r="A377" t="s">
        <v>11009</v>
      </c>
      <c r="B377" t="s">
        <v>11022</v>
      </c>
      <c r="C377" t="s">
        <v>11021</v>
      </c>
      <c r="D377" t="s">
        <v>5711</v>
      </c>
      <c r="E377" s="102">
        <v>2.46</v>
      </c>
      <c r="F377" t="s">
        <v>5712</v>
      </c>
      <c r="G377" t="s">
        <v>630</v>
      </c>
      <c r="H377" s="143">
        <v>5247</v>
      </c>
      <c r="O377" s="102"/>
    </row>
    <row r="378" spans="1:15" x14ac:dyDescent="0.25">
      <c r="A378" t="s">
        <v>11009</v>
      </c>
      <c r="B378" t="s">
        <v>11020</v>
      </c>
      <c r="C378" t="s">
        <v>11019</v>
      </c>
      <c r="D378" t="s">
        <v>4449</v>
      </c>
      <c r="E378" s="102">
        <v>3.47</v>
      </c>
      <c r="F378" t="s">
        <v>4450</v>
      </c>
      <c r="G378" t="s">
        <v>630</v>
      </c>
      <c r="H378" s="143">
        <v>5248</v>
      </c>
      <c r="O378" s="102"/>
    </row>
    <row r="379" spans="1:15" x14ac:dyDescent="0.25">
      <c r="A379" t="s">
        <v>11009</v>
      </c>
      <c r="B379" t="s">
        <v>11018</v>
      </c>
      <c r="C379" t="s">
        <v>11017</v>
      </c>
      <c r="D379" t="s">
        <v>784</v>
      </c>
      <c r="E379" s="102">
        <v>16.760000000000002</v>
      </c>
      <c r="F379" t="s">
        <v>783</v>
      </c>
      <c r="G379" t="s">
        <v>630</v>
      </c>
      <c r="H379" s="143">
        <v>5249</v>
      </c>
      <c r="O379" s="102"/>
    </row>
    <row r="380" spans="1:15" x14ac:dyDescent="0.25">
      <c r="A380" t="s">
        <v>11009</v>
      </c>
      <c r="B380" t="s">
        <v>11016</v>
      </c>
      <c r="C380" t="s">
        <v>11015</v>
      </c>
      <c r="D380" t="s">
        <v>11014</v>
      </c>
      <c r="E380" s="102">
        <v>3.49</v>
      </c>
      <c r="F380" t="s">
        <v>11013</v>
      </c>
      <c r="G380" t="s">
        <v>630</v>
      </c>
      <c r="H380" s="143" t="s">
        <v>11012</v>
      </c>
      <c r="O380" s="102"/>
    </row>
    <row r="381" spans="1:15" x14ac:dyDescent="0.25">
      <c r="A381" t="s">
        <v>11009</v>
      </c>
      <c r="B381" t="s">
        <v>11011</v>
      </c>
      <c r="C381" t="s">
        <v>11010</v>
      </c>
      <c r="D381" t="s">
        <v>3618</v>
      </c>
      <c r="E381" s="102">
        <v>6.63</v>
      </c>
      <c r="F381" t="s">
        <v>3619</v>
      </c>
      <c r="G381" t="s">
        <v>630</v>
      </c>
      <c r="H381" s="143">
        <v>5251</v>
      </c>
      <c r="O381" s="102"/>
    </row>
    <row r="382" spans="1:15" x14ac:dyDescent="0.25">
      <c r="A382" t="s">
        <v>11009</v>
      </c>
      <c r="B382" t="s">
        <v>11008</v>
      </c>
      <c r="C382" t="s">
        <v>11007</v>
      </c>
      <c r="D382" t="s">
        <v>4162</v>
      </c>
      <c r="E382" s="102">
        <v>3.27</v>
      </c>
      <c r="F382" t="s">
        <v>4163</v>
      </c>
      <c r="G382" t="s">
        <v>630</v>
      </c>
      <c r="H382" s="143">
        <v>5252</v>
      </c>
      <c r="O382" s="102"/>
    </row>
    <row r="383" spans="1:15" x14ac:dyDescent="0.25">
      <c r="C383" s="104" t="s">
        <v>3567</v>
      </c>
      <c r="D383" s="104"/>
      <c r="E383" s="103">
        <f>SUM(E362:E382)</f>
        <v>211.14000000000001</v>
      </c>
      <c r="M383" s="104"/>
      <c r="N383" s="104"/>
      <c r="O383" s="103"/>
    </row>
    <row r="384" spans="1:15" x14ac:dyDescent="0.25">
      <c r="A384" t="s">
        <v>10893</v>
      </c>
      <c r="B384" t="s">
        <v>10956</v>
      </c>
      <c r="C384" t="s">
        <v>10955</v>
      </c>
      <c r="D384" t="s">
        <v>905</v>
      </c>
      <c r="E384" s="102">
        <v>5.4</v>
      </c>
      <c r="F384" t="s">
        <v>904</v>
      </c>
      <c r="G384" t="s">
        <v>630</v>
      </c>
      <c r="H384" s="143">
        <v>5336</v>
      </c>
    </row>
    <row r="385" spans="1:8" x14ac:dyDescent="0.25">
      <c r="A385" t="s">
        <v>10893</v>
      </c>
      <c r="B385" t="s">
        <v>10954</v>
      </c>
      <c r="C385" t="s">
        <v>10953</v>
      </c>
      <c r="D385" t="s">
        <v>832</v>
      </c>
      <c r="E385" s="102">
        <v>5.91</v>
      </c>
      <c r="F385" t="s">
        <v>831</v>
      </c>
      <c r="G385" t="s">
        <v>630</v>
      </c>
      <c r="H385" s="143">
        <v>5337</v>
      </c>
    </row>
    <row r="386" spans="1:8" x14ac:dyDescent="0.25">
      <c r="A386" t="s">
        <v>10893</v>
      </c>
      <c r="B386" t="s">
        <v>10952</v>
      </c>
      <c r="C386" t="s">
        <v>10951</v>
      </c>
      <c r="D386" t="s">
        <v>5625</v>
      </c>
      <c r="E386" s="102">
        <v>1.68</v>
      </c>
      <c r="F386" t="s">
        <v>5626</v>
      </c>
      <c r="G386" t="s">
        <v>630</v>
      </c>
      <c r="H386" s="143">
        <v>5338</v>
      </c>
    </row>
    <row r="387" spans="1:8" x14ac:dyDescent="0.25">
      <c r="A387" t="s">
        <v>10893</v>
      </c>
      <c r="B387" t="s">
        <v>10950</v>
      </c>
      <c r="C387" t="s">
        <v>10949</v>
      </c>
      <c r="D387" t="s">
        <v>4179</v>
      </c>
      <c r="E387" s="102">
        <v>7.43</v>
      </c>
      <c r="F387" t="s">
        <v>4180</v>
      </c>
      <c r="G387" t="s">
        <v>630</v>
      </c>
      <c r="H387" s="143">
        <v>5339</v>
      </c>
    </row>
    <row r="388" spans="1:8" x14ac:dyDescent="0.25">
      <c r="A388" t="s">
        <v>10893</v>
      </c>
      <c r="B388" t="s">
        <v>10948</v>
      </c>
      <c r="C388" t="s">
        <v>10947</v>
      </c>
      <c r="D388" t="s">
        <v>1319</v>
      </c>
      <c r="E388" s="102">
        <v>3.05</v>
      </c>
      <c r="F388" t="s">
        <v>1318</v>
      </c>
      <c r="G388" t="s">
        <v>630</v>
      </c>
      <c r="H388" s="143">
        <v>5340</v>
      </c>
    </row>
    <row r="389" spans="1:8" x14ac:dyDescent="0.25">
      <c r="A389" t="s">
        <v>10893</v>
      </c>
      <c r="B389" t="s">
        <v>10946</v>
      </c>
      <c r="C389" t="s">
        <v>10945</v>
      </c>
      <c r="D389" t="s">
        <v>10944</v>
      </c>
      <c r="E389" s="102">
        <v>5.49</v>
      </c>
      <c r="F389" t="s">
        <v>10943</v>
      </c>
      <c r="G389" t="s">
        <v>630</v>
      </c>
      <c r="H389" s="143">
        <v>5341</v>
      </c>
    </row>
    <row r="390" spans="1:8" x14ac:dyDescent="0.25">
      <c r="A390" t="s">
        <v>10893</v>
      </c>
      <c r="B390" t="s">
        <v>10886</v>
      </c>
      <c r="C390" t="s">
        <v>10942</v>
      </c>
      <c r="D390" t="s">
        <v>5228</v>
      </c>
      <c r="E390" s="102">
        <v>1.95</v>
      </c>
      <c r="F390" t="s">
        <v>5229</v>
      </c>
      <c r="G390" t="s">
        <v>630</v>
      </c>
      <c r="H390" s="143">
        <v>5342</v>
      </c>
    </row>
    <row r="391" spans="1:8" x14ac:dyDescent="0.25">
      <c r="A391" t="s">
        <v>10893</v>
      </c>
      <c r="B391" t="s">
        <v>10941</v>
      </c>
      <c r="C391" t="s">
        <v>10940</v>
      </c>
      <c r="D391" t="s">
        <v>4535</v>
      </c>
      <c r="E391" s="102">
        <v>3.39</v>
      </c>
      <c r="F391" t="s">
        <v>4536</v>
      </c>
      <c r="G391" t="s">
        <v>630</v>
      </c>
      <c r="H391" s="143">
        <v>5343</v>
      </c>
    </row>
    <row r="392" spans="1:8" x14ac:dyDescent="0.25">
      <c r="A392" t="s">
        <v>10893</v>
      </c>
      <c r="B392" t="s">
        <v>10939</v>
      </c>
      <c r="C392" t="s">
        <v>10938</v>
      </c>
      <c r="D392" t="s">
        <v>10937</v>
      </c>
      <c r="E392" s="102">
        <v>8.5299999999999994</v>
      </c>
      <c r="F392" t="s">
        <v>10936</v>
      </c>
      <c r="G392" t="s">
        <v>630</v>
      </c>
      <c r="H392" s="143">
        <v>5344</v>
      </c>
    </row>
    <row r="393" spans="1:8" x14ac:dyDescent="0.25">
      <c r="A393" t="s">
        <v>10893</v>
      </c>
      <c r="B393" t="s">
        <v>10935</v>
      </c>
      <c r="C393" t="s">
        <v>10934</v>
      </c>
      <c r="D393" t="s">
        <v>1395</v>
      </c>
      <c r="E393" s="102">
        <v>5.28</v>
      </c>
      <c r="F393" t="s">
        <v>1394</v>
      </c>
      <c r="G393" t="s">
        <v>630</v>
      </c>
      <c r="H393" s="143">
        <v>5345</v>
      </c>
    </row>
    <row r="394" spans="1:8" x14ac:dyDescent="0.25">
      <c r="A394" t="s">
        <v>10893</v>
      </c>
      <c r="B394" t="s">
        <v>10933</v>
      </c>
      <c r="C394" t="s">
        <v>10932</v>
      </c>
      <c r="D394" t="s">
        <v>926</v>
      </c>
      <c r="E394" s="102">
        <v>2.2599999999999998</v>
      </c>
      <c r="F394" t="s">
        <v>925</v>
      </c>
      <c r="G394" t="s">
        <v>630</v>
      </c>
      <c r="H394" s="143">
        <v>5346</v>
      </c>
    </row>
    <row r="395" spans="1:8" x14ac:dyDescent="0.25">
      <c r="A395" t="s">
        <v>10893</v>
      </c>
      <c r="B395" t="s">
        <v>10931</v>
      </c>
      <c r="C395" t="s">
        <v>10930</v>
      </c>
      <c r="D395" t="s">
        <v>3648</v>
      </c>
      <c r="E395" s="102">
        <v>2.36</v>
      </c>
      <c r="F395" t="s">
        <v>3649</v>
      </c>
      <c r="G395" t="s">
        <v>630</v>
      </c>
      <c r="H395" s="143">
        <v>5347</v>
      </c>
    </row>
    <row r="396" spans="1:8" x14ac:dyDescent="0.25">
      <c r="A396" t="s">
        <v>10893</v>
      </c>
      <c r="B396" t="s">
        <v>10929</v>
      </c>
      <c r="C396" t="s">
        <v>10928</v>
      </c>
      <c r="D396" t="s">
        <v>3572</v>
      </c>
      <c r="E396" s="102">
        <v>11.24</v>
      </c>
      <c r="F396" t="s">
        <v>3573</v>
      </c>
      <c r="G396" t="s">
        <v>630</v>
      </c>
      <c r="H396" s="143">
        <v>5348</v>
      </c>
    </row>
    <row r="397" spans="1:8" x14ac:dyDescent="0.25">
      <c r="A397" t="s">
        <v>10893</v>
      </c>
      <c r="B397" t="s">
        <v>10927</v>
      </c>
      <c r="C397" t="s">
        <v>10926</v>
      </c>
      <c r="D397" t="s">
        <v>3473</v>
      </c>
      <c r="E397" s="102">
        <v>7.45</v>
      </c>
      <c r="F397" t="s">
        <v>3474</v>
      </c>
      <c r="G397" t="s">
        <v>630</v>
      </c>
      <c r="H397" s="143">
        <v>5349</v>
      </c>
    </row>
    <row r="398" spans="1:8" x14ac:dyDescent="0.25">
      <c r="A398" t="s">
        <v>10893</v>
      </c>
      <c r="B398" t="s">
        <v>10925</v>
      </c>
      <c r="C398" t="s">
        <v>10924</v>
      </c>
      <c r="D398" t="s">
        <v>839</v>
      </c>
      <c r="E398" s="102">
        <v>29.56</v>
      </c>
      <c r="F398" t="s">
        <v>838</v>
      </c>
      <c r="G398" t="s">
        <v>630</v>
      </c>
      <c r="H398" s="143">
        <v>5350</v>
      </c>
    </row>
    <row r="399" spans="1:8" x14ac:dyDescent="0.25">
      <c r="A399" t="s">
        <v>10893</v>
      </c>
      <c r="B399" t="s">
        <v>10923</v>
      </c>
      <c r="C399" t="s">
        <v>10922</v>
      </c>
      <c r="D399" t="s">
        <v>1225</v>
      </c>
      <c r="E399" s="102">
        <v>1.78</v>
      </c>
      <c r="F399" t="s">
        <v>1224</v>
      </c>
      <c r="G399" t="s">
        <v>630</v>
      </c>
      <c r="H399" s="143">
        <v>5351</v>
      </c>
    </row>
    <row r="400" spans="1:8" x14ac:dyDescent="0.25">
      <c r="A400" t="s">
        <v>10893</v>
      </c>
      <c r="B400" t="s">
        <v>10921</v>
      </c>
      <c r="C400" t="s">
        <v>10920</v>
      </c>
      <c r="D400" t="s">
        <v>876</v>
      </c>
      <c r="E400" s="102">
        <v>5.71</v>
      </c>
      <c r="F400" t="s">
        <v>874</v>
      </c>
      <c r="G400" t="s">
        <v>630</v>
      </c>
      <c r="H400" s="143">
        <v>5353</v>
      </c>
    </row>
    <row r="401" spans="1:8" x14ac:dyDescent="0.25">
      <c r="A401" t="s">
        <v>10893</v>
      </c>
      <c r="B401" t="s">
        <v>10919</v>
      </c>
      <c r="C401" t="s">
        <v>10918</v>
      </c>
      <c r="D401" t="s">
        <v>875</v>
      </c>
      <c r="E401" s="102">
        <v>3.78</v>
      </c>
      <c r="F401" t="s">
        <v>874</v>
      </c>
      <c r="G401" t="s">
        <v>630</v>
      </c>
      <c r="H401" s="143">
        <v>5352</v>
      </c>
    </row>
    <row r="402" spans="1:8" x14ac:dyDescent="0.25">
      <c r="A402" t="s">
        <v>10893</v>
      </c>
      <c r="B402" t="s">
        <v>10917</v>
      </c>
      <c r="C402" t="s">
        <v>10916</v>
      </c>
      <c r="D402" t="s">
        <v>10915</v>
      </c>
      <c r="E402" s="102">
        <v>0.48</v>
      </c>
      <c r="F402" t="s">
        <v>10914</v>
      </c>
      <c r="G402" t="s">
        <v>630</v>
      </c>
      <c r="H402" s="143">
        <v>5354</v>
      </c>
    </row>
    <row r="403" spans="1:8" x14ac:dyDescent="0.25">
      <c r="A403" t="s">
        <v>10893</v>
      </c>
      <c r="B403" t="s">
        <v>10913</v>
      </c>
      <c r="C403" t="s">
        <v>10912</v>
      </c>
      <c r="D403" t="s">
        <v>10911</v>
      </c>
      <c r="E403" s="102">
        <v>0.23</v>
      </c>
      <c r="F403" t="s">
        <v>10910</v>
      </c>
      <c r="G403" t="s">
        <v>630</v>
      </c>
      <c r="H403" s="143">
        <v>5371</v>
      </c>
    </row>
    <row r="404" spans="1:8" x14ac:dyDescent="0.25">
      <c r="A404" t="s">
        <v>10893</v>
      </c>
      <c r="B404" t="s">
        <v>10909</v>
      </c>
      <c r="C404" t="s">
        <v>10908</v>
      </c>
      <c r="D404" t="s">
        <v>10907</v>
      </c>
      <c r="E404" s="102">
        <v>16.899999999999999</v>
      </c>
      <c r="F404" t="s">
        <v>10906</v>
      </c>
      <c r="G404" t="s">
        <v>630</v>
      </c>
      <c r="H404" s="143">
        <v>5372</v>
      </c>
    </row>
    <row r="405" spans="1:8" x14ac:dyDescent="0.25">
      <c r="A405" t="s">
        <v>10893</v>
      </c>
      <c r="B405" t="s">
        <v>10905</v>
      </c>
      <c r="C405" t="s">
        <v>10904</v>
      </c>
      <c r="D405" t="s">
        <v>10903</v>
      </c>
      <c r="E405" s="102">
        <v>6.81</v>
      </c>
      <c r="F405" t="s">
        <v>10902</v>
      </c>
      <c r="G405" t="s">
        <v>630</v>
      </c>
      <c r="H405" s="143">
        <v>5373</v>
      </c>
    </row>
    <row r="406" spans="1:8" x14ac:dyDescent="0.25">
      <c r="A406" t="s">
        <v>10893</v>
      </c>
      <c r="B406" t="s">
        <v>10901</v>
      </c>
      <c r="C406" t="s">
        <v>10900</v>
      </c>
      <c r="D406" t="s">
        <v>3719</v>
      </c>
      <c r="E406" s="102">
        <v>1.68</v>
      </c>
      <c r="F406" t="s">
        <v>3720</v>
      </c>
      <c r="G406" t="s">
        <v>630</v>
      </c>
      <c r="H406" s="143">
        <v>5374</v>
      </c>
    </row>
    <row r="407" spans="1:8" x14ac:dyDescent="0.25">
      <c r="A407" t="s">
        <v>10893</v>
      </c>
      <c r="B407" t="s">
        <v>10899</v>
      </c>
      <c r="C407" t="s">
        <v>10898</v>
      </c>
      <c r="D407" t="s">
        <v>1150</v>
      </c>
      <c r="E407" s="102">
        <v>8.3800000000000008</v>
      </c>
      <c r="F407" t="s">
        <v>1149</v>
      </c>
      <c r="G407" t="s">
        <v>630</v>
      </c>
      <c r="H407" s="143">
        <v>5375</v>
      </c>
    </row>
    <row r="408" spans="1:8" x14ac:dyDescent="0.25">
      <c r="A408" t="s">
        <v>10893</v>
      </c>
      <c r="B408" t="s">
        <v>10897</v>
      </c>
      <c r="C408" t="s">
        <v>10896</v>
      </c>
      <c r="D408" t="s">
        <v>10895</v>
      </c>
      <c r="E408" s="102">
        <v>14.99</v>
      </c>
      <c r="F408" t="s">
        <v>10894</v>
      </c>
      <c r="G408" t="s">
        <v>630</v>
      </c>
      <c r="H408" s="143">
        <v>5376</v>
      </c>
    </row>
    <row r="409" spans="1:8" x14ac:dyDescent="0.25">
      <c r="A409" t="s">
        <v>10893</v>
      </c>
      <c r="B409" t="s">
        <v>10892</v>
      </c>
      <c r="C409" t="s">
        <v>10891</v>
      </c>
      <c r="D409" t="s">
        <v>10890</v>
      </c>
      <c r="E409" s="102">
        <v>0.99</v>
      </c>
      <c r="F409" t="s">
        <v>10889</v>
      </c>
      <c r="G409" t="s">
        <v>630</v>
      </c>
      <c r="H409" s="143">
        <v>5377</v>
      </c>
    </row>
    <row r="410" spans="1:8" x14ac:dyDescent="0.25">
      <c r="C410" s="104" t="s">
        <v>3567</v>
      </c>
      <c r="D410" s="104"/>
      <c r="E410" s="103">
        <f>SUM(E384:E409)</f>
        <v>162.71000000000004</v>
      </c>
    </row>
    <row r="411" spans="1:8" x14ac:dyDescent="0.25">
      <c r="C411" s="179" t="s">
        <v>21502</v>
      </c>
      <c r="D411" s="180"/>
      <c r="E411" s="181">
        <f>+E263+E282+E294+E301+E332+E354+E361+E383+E410</f>
        <v>1038.52</v>
      </c>
    </row>
    <row r="412" spans="1:8" x14ac:dyDescent="0.25">
      <c r="C412" s="182" t="s">
        <v>21498</v>
      </c>
      <c r="D412" s="162"/>
      <c r="E412" s="183">
        <v>83.73</v>
      </c>
    </row>
    <row r="413" spans="1:8" x14ac:dyDescent="0.25">
      <c r="C413" s="184" t="s">
        <v>21504</v>
      </c>
      <c r="D413" s="185"/>
      <c r="E413" s="186">
        <f>+E411-E412</f>
        <v>954.79</v>
      </c>
    </row>
    <row r="414" spans="1:8" x14ac:dyDescent="0.25">
      <c r="A414" t="s">
        <v>10844</v>
      </c>
      <c r="B414" t="s">
        <v>10888</v>
      </c>
      <c r="C414" t="s">
        <v>10887</v>
      </c>
      <c r="D414" t="s">
        <v>4381</v>
      </c>
      <c r="E414" s="102">
        <v>7.67</v>
      </c>
      <c r="F414" t="s">
        <v>4382</v>
      </c>
      <c r="G414" t="s">
        <v>630</v>
      </c>
      <c r="H414" s="143">
        <v>5402</v>
      </c>
    </row>
    <row r="415" spans="1:8" x14ac:dyDescent="0.25">
      <c r="A415" t="s">
        <v>10844</v>
      </c>
      <c r="B415" t="s">
        <v>10886</v>
      </c>
      <c r="C415" t="s">
        <v>10885</v>
      </c>
      <c r="D415" t="s">
        <v>4512</v>
      </c>
      <c r="E415" s="102">
        <v>13.45</v>
      </c>
      <c r="F415" t="s">
        <v>4513</v>
      </c>
      <c r="G415" t="s">
        <v>630</v>
      </c>
      <c r="H415" s="143">
        <v>5403</v>
      </c>
    </row>
    <row r="416" spans="1:8" x14ac:dyDescent="0.25">
      <c r="A416" t="s">
        <v>10844</v>
      </c>
      <c r="B416" t="s">
        <v>10884</v>
      </c>
      <c r="C416" t="s">
        <v>10883</v>
      </c>
      <c r="D416" t="s">
        <v>1473</v>
      </c>
      <c r="E416" s="102">
        <v>1.94</v>
      </c>
      <c r="F416" t="s">
        <v>1472</v>
      </c>
      <c r="G416" t="s">
        <v>630</v>
      </c>
      <c r="H416" s="143">
        <v>5404</v>
      </c>
    </row>
    <row r="417" spans="1:8" x14ac:dyDescent="0.25">
      <c r="A417" t="s">
        <v>10844</v>
      </c>
      <c r="B417" t="s">
        <v>10882</v>
      </c>
      <c r="C417" t="s">
        <v>10881</v>
      </c>
      <c r="D417" t="s">
        <v>1567</v>
      </c>
      <c r="E417" s="102">
        <v>5.63</v>
      </c>
      <c r="F417" t="s">
        <v>651</v>
      </c>
      <c r="G417" t="s">
        <v>630</v>
      </c>
      <c r="H417" s="143">
        <v>5405</v>
      </c>
    </row>
    <row r="418" spans="1:8" x14ac:dyDescent="0.25">
      <c r="A418" t="s">
        <v>10844</v>
      </c>
      <c r="B418" t="s">
        <v>10880</v>
      </c>
      <c r="C418" t="s">
        <v>10879</v>
      </c>
      <c r="D418" t="s">
        <v>1414</v>
      </c>
      <c r="E418" s="102">
        <v>9.61</v>
      </c>
      <c r="F418" t="s">
        <v>1413</v>
      </c>
      <c r="G418" t="s">
        <v>630</v>
      </c>
      <c r="H418" s="143">
        <v>5406</v>
      </c>
    </row>
    <row r="419" spans="1:8" x14ac:dyDescent="0.25">
      <c r="A419" t="s">
        <v>10844</v>
      </c>
      <c r="B419" t="s">
        <v>6057</v>
      </c>
      <c r="C419" t="s">
        <v>10878</v>
      </c>
      <c r="D419" t="s">
        <v>1401</v>
      </c>
      <c r="E419" s="102">
        <v>3.54</v>
      </c>
      <c r="F419" t="s">
        <v>1400</v>
      </c>
      <c r="G419" t="s">
        <v>630</v>
      </c>
      <c r="H419" s="143">
        <v>5407</v>
      </c>
    </row>
    <row r="420" spans="1:8" x14ac:dyDescent="0.25">
      <c r="A420" t="s">
        <v>10844</v>
      </c>
      <c r="B420" t="s">
        <v>10877</v>
      </c>
      <c r="C420" t="s">
        <v>10876</v>
      </c>
      <c r="D420" t="s">
        <v>802</v>
      </c>
      <c r="E420" s="102">
        <v>4.97</v>
      </c>
      <c r="F420" t="s">
        <v>801</v>
      </c>
      <c r="G420" t="s">
        <v>630</v>
      </c>
      <c r="H420" s="143">
        <v>5408</v>
      </c>
    </row>
    <row r="421" spans="1:8" x14ac:dyDescent="0.25">
      <c r="A421" t="s">
        <v>10844</v>
      </c>
      <c r="B421" t="s">
        <v>10875</v>
      </c>
      <c r="C421" t="s">
        <v>10874</v>
      </c>
      <c r="D421" t="s">
        <v>4583</v>
      </c>
      <c r="E421" s="102">
        <v>1.36</v>
      </c>
      <c r="F421" t="s">
        <v>4584</v>
      </c>
      <c r="G421" t="s">
        <v>630</v>
      </c>
      <c r="H421" s="143">
        <v>5409</v>
      </c>
    </row>
    <row r="422" spans="1:8" x14ac:dyDescent="0.25">
      <c r="A422" t="s">
        <v>10844</v>
      </c>
      <c r="B422" t="s">
        <v>10873</v>
      </c>
      <c r="C422" t="s">
        <v>10872</v>
      </c>
      <c r="D422" t="s">
        <v>3078</v>
      </c>
      <c r="E422" s="102">
        <v>5.07</v>
      </c>
      <c r="F422" t="s">
        <v>3079</v>
      </c>
      <c r="G422" t="s">
        <v>630</v>
      </c>
      <c r="H422" s="143">
        <v>5410</v>
      </c>
    </row>
    <row r="423" spans="1:8" x14ac:dyDescent="0.25">
      <c r="A423" t="s">
        <v>10844</v>
      </c>
      <c r="B423" t="s">
        <v>10871</v>
      </c>
      <c r="C423" t="s">
        <v>10870</v>
      </c>
      <c r="D423" t="s">
        <v>10869</v>
      </c>
      <c r="E423" s="102">
        <v>1.87</v>
      </c>
      <c r="F423" t="s">
        <v>10868</v>
      </c>
      <c r="G423" t="s">
        <v>630</v>
      </c>
      <c r="H423" s="143">
        <v>5411</v>
      </c>
    </row>
    <row r="424" spans="1:8" x14ac:dyDescent="0.25">
      <c r="A424" t="s">
        <v>10844</v>
      </c>
      <c r="B424" t="s">
        <v>10867</v>
      </c>
      <c r="C424" t="s">
        <v>10866</v>
      </c>
      <c r="D424" t="s">
        <v>10865</v>
      </c>
      <c r="E424" s="102">
        <v>5.3</v>
      </c>
      <c r="F424" t="s">
        <v>10864</v>
      </c>
      <c r="G424" t="s">
        <v>630</v>
      </c>
      <c r="H424" s="143">
        <v>5412</v>
      </c>
    </row>
    <row r="425" spans="1:8" x14ac:dyDescent="0.25">
      <c r="A425" t="s">
        <v>10844</v>
      </c>
      <c r="B425" t="s">
        <v>10863</v>
      </c>
      <c r="C425" t="s">
        <v>10862</v>
      </c>
      <c r="D425" t="s">
        <v>10861</v>
      </c>
      <c r="E425" s="102">
        <v>34.92</v>
      </c>
      <c r="F425" t="s">
        <v>10860</v>
      </c>
      <c r="G425" t="s">
        <v>630</v>
      </c>
      <c r="H425" s="143">
        <v>5413</v>
      </c>
    </row>
    <row r="426" spans="1:8" x14ac:dyDescent="0.25">
      <c r="A426" t="s">
        <v>10844</v>
      </c>
      <c r="B426" t="s">
        <v>10859</v>
      </c>
      <c r="C426" t="s">
        <v>10858</v>
      </c>
      <c r="D426" t="s">
        <v>5717</v>
      </c>
      <c r="E426" s="102">
        <v>1.68</v>
      </c>
      <c r="F426" t="s">
        <v>5718</v>
      </c>
      <c r="G426" t="s">
        <v>630</v>
      </c>
      <c r="H426" s="143">
        <v>5414</v>
      </c>
    </row>
    <row r="427" spans="1:8" x14ac:dyDescent="0.25">
      <c r="A427" t="s">
        <v>10844</v>
      </c>
      <c r="B427" t="s">
        <v>10857</v>
      </c>
      <c r="C427" t="s">
        <v>10856</v>
      </c>
      <c r="D427" t="s">
        <v>916</v>
      </c>
      <c r="E427" s="102">
        <v>1.97</v>
      </c>
      <c r="F427" t="s">
        <v>915</v>
      </c>
      <c r="G427" t="s">
        <v>630</v>
      </c>
      <c r="H427" s="143">
        <v>5415</v>
      </c>
    </row>
    <row r="428" spans="1:8" x14ac:dyDescent="0.25">
      <c r="A428" t="s">
        <v>10844</v>
      </c>
      <c r="B428" t="s">
        <v>10855</v>
      </c>
      <c r="C428" t="s">
        <v>10854</v>
      </c>
      <c r="D428" t="s">
        <v>669</v>
      </c>
      <c r="E428" s="102">
        <v>4.3</v>
      </c>
      <c r="F428" t="s">
        <v>668</v>
      </c>
      <c r="G428" t="s">
        <v>630</v>
      </c>
      <c r="H428" s="143">
        <v>5416</v>
      </c>
    </row>
    <row r="429" spans="1:8" x14ac:dyDescent="0.25">
      <c r="A429" t="s">
        <v>10844</v>
      </c>
      <c r="B429" t="s">
        <v>10853</v>
      </c>
      <c r="C429" t="s">
        <v>10852</v>
      </c>
      <c r="D429" t="s">
        <v>780</v>
      </c>
      <c r="E429" s="102">
        <v>2.67</v>
      </c>
      <c r="F429" t="s">
        <v>1458</v>
      </c>
      <c r="G429" t="s">
        <v>630</v>
      </c>
      <c r="H429" s="143">
        <v>5417</v>
      </c>
    </row>
    <row r="430" spans="1:8" x14ac:dyDescent="0.25">
      <c r="A430" t="s">
        <v>10844</v>
      </c>
      <c r="B430" t="s">
        <v>10851</v>
      </c>
      <c r="C430" t="s">
        <v>10850</v>
      </c>
      <c r="D430" t="s">
        <v>1351</v>
      </c>
      <c r="E430" s="102">
        <v>12.3</v>
      </c>
      <c r="F430" t="s">
        <v>1350</v>
      </c>
      <c r="G430" t="s">
        <v>630</v>
      </c>
      <c r="H430" s="143">
        <v>5418</v>
      </c>
    </row>
    <row r="431" spans="1:8" x14ac:dyDescent="0.25">
      <c r="A431" t="s">
        <v>10844</v>
      </c>
      <c r="B431" t="s">
        <v>10849</v>
      </c>
      <c r="C431" t="s">
        <v>10848</v>
      </c>
      <c r="D431" t="s">
        <v>3578</v>
      </c>
      <c r="E431" s="102">
        <v>2.34</v>
      </c>
      <c r="F431" t="s">
        <v>3579</v>
      </c>
      <c r="G431" t="s">
        <v>630</v>
      </c>
      <c r="H431" s="143">
        <v>5419</v>
      </c>
    </row>
    <row r="432" spans="1:8" x14ac:dyDescent="0.25">
      <c r="A432" t="s">
        <v>10844</v>
      </c>
      <c r="B432" t="s">
        <v>5614</v>
      </c>
      <c r="C432" t="s">
        <v>10847</v>
      </c>
      <c r="D432" t="s">
        <v>636</v>
      </c>
      <c r="E432" s="102">
        <v>3.66</v>
      </c>
      <c r="F432" t="s">
        <v>635</v>
      </c>
      <c r="G432" t="s">
        <v>630</v>
      </c>
      <c r="H432" s="143">
        <v>5420</v>
      </c>
    </row>
    <row r="433" spans="1:8" x14ac:dyDescent="0.25">
      <c r="A433" t="s">
        <v>10844</v>
      </c>
      <c r="B433" t="s">
        <v>10846</v>
      </c>
      <c r="C433" t="s">
        <v>10845</v>
      </c>
      <c r="D433" t="s">
        <v>1208</v>
      </c>
      <c r="E433" s="102">
        <v>8.02</v>
      </c>
      <c r="F433" t="s">
        <v>1207</v>
      </c>
      <c r="G433" t="s">
        <v>630</v>
      </c>
      <c r="H433" s="143">
        <v>5421</v>
      </c>
    </row>
    <row r="434" spans="1:8" x14ac:dyDescent="0.25">
      <c r="A434" t="s">
        <v>10844</v>
      </c>
      <c r="B434" t="s">
        <v>10843</v>
      </c>
      <c r="C434" t="s">
        <v>10842</v>
      </c>
      <c r="D434" t="s">
        <v>928</v>
      </c>
      <c r="E434" s="102">
        <v>1.68</v>
      </c>
      <c r="F434" t="s">
        <v>927</v>
      </c>
      <c r="G434" t="s">
        <v>630</v>
      </c>
      <c r="H434" s="143">
        <v>5432</v>
      </c>
    </row>
    <row r="435" spans="1:8" x14ac:dyDescent="0.25">
      <c r="C435" s="104" t="s">
        <v>3568</v>
      </c>
      <c r="D435" s="104"/>
      <c r="E435" s="103">
        <f>SUM(E414:E434)</f>
        <v>133.94999999999999</v>
      </c>
    </row>
    <row r="436" spans="1:8" x14ac:dyDescent="0.25">
      <c r="A436" t="s">
        <v>10818</v>
      </c>
      <c r="B436" t="s">
        <v>10841</v>
      </c>
      <c r="C436" t="s">
        <v>10840</v>
      </c>
      <c r="D436" t="s">
        <v>1008</v>
      </c>
      <c r="E436" s="102">
        <v>2.02</v>
      </c>
      <c r="F436" t="s">
        <v>1007</v>
      </c>
      <c r="G436" t="s">
        <v>630</v>
      </c>
      <c r="H436" s="143">
        <v>5433</v>
      </c>
    </row>
    <row r="437" spans="1:8" x14ac:dyDescent="0.25">
      <c r="A437" t="s">
        <v>10818</v>
      </c>
      <c r="B437" t="s">
        <v>10839</v>
      </c>
      <c r="C437" t="s">
        <v>10838</v>
      </c>
      <c r="D437" t="s">
        <v>999</v>
      </c>
      <c r="E437" s="102">
        <v>2.99</v>
      </c>
      <c r="F437" t="s">
        <v>998</v>
      </c>
      <c r="G437" t="s">
        <v>630</v>
      </c>
      <c r="H437" s="143">
        <v>5434</v>
      </c>
    </row>
    <row r="438" spans="1:8" x14ac:dyDescent="0.25">
      <c r="A438" t="s">
        <v>10818</v>
      </c>
      <c r="B438" t="s">
        <v>10837</v>
      </c>
      <c r="C438" t="s">
        <v>10836</v>
      </c>
      <c r="D438" t="s">
        <v>1277</v>
      </c>
      <c r="E438" s="102">
        <v>1.68</v>
      </c>
      <c r="F438" t="s">
        <v>1276</v>
      </c>
      <c r="G438" t="s">
        <v>630</v>
      </c>
      <c r="H438" s="143">
        <v>5435</v>
      </c>
    </row>
    <row r="439" spans="1:8" x14ac:dyDescent="0.25">
      <c r="A439" t="s">
        <v>10818</v>
      </c>
      <c r="B439" t="s">
        <v>10835</v>
      </c>
      <c r="C439" t="s">
        <v>10834</v>
      </c>
      <c r="D439" t="s">
        <v>1359</v>
      </c>
      <c r="E439" s="102">
        <v>13.46</v>
      </c>
      <c r="F439" t="s">
        <v>1358</v>
      </c>
      <c r="G439" t="s">
        <v>630</v>
      </c>
      <c r="H439" s="143">
        <v>5436</v>
      </c>
    </row>
    <row r="440" spans="1:8" x14ac:dyDescent="0.25">
      <c r="A440" t="s">
        <v>10818</v>
      </c>
      <c r="B440" t="s">
        <v>3386</v>
      </c>
      <c r="C440" t="s">
        <v>10833</v>
      </c>
      <c r="D440" t="s">
        <v>10832</v>
      </c>
      <c r="E440" s="102">
        <v>0.54</v>
      </c>
      <c r="F440" t="s">
        <v>10831</v>
      </c>
      <c r="G440" t="s">
        <v>630</v>
      </c>
      <c r="H440" s="143">
        <v>5437</v>
      </c>
    </row>
    <row r="441" spans="1:8" x14ac:dyDescent="0.25">
      <c r="A441" t="s">
        <v>10818</v>
      </c>
      <c r="B441" t="s">
        <v>10830</v>
      </c>
      <c r="C441" t="s">
        <v>10829</v>
      </c>
      <c r="D441" t="s">
        <v>10828</v>
      </c>
      <c r="E441" s="102">
        <v>0.28999999999999998</v>
      </c>
      <c r="F441" t="s">
        <v>10827</v>
      </c>
      <c r="G441" t="s">
        <v>630</v>
      </c>
      <c r="H441" s="143">
        <v>5438</v>
      </c>
    </row>
    <row r="442" spans="1:8" x14ac:dyDescent="0.25">
      <c r="A442" t="s">
        <v>10818</v>
      </c>
      <c r="B442" t="s">
        <v>10826</v>
      </c>
      <c r="C442" t="s">
        <v>10825</v>
      </c>
      <c r="D442" t="s">
        <v>10824</v>
      </c>
      <c r="E442" s="102">
        <v>3.98</v>
      </c>
      <c r="F442" t="s">
        <v>10823</v>
      </c>
      <c r="G442" t="s">
        <v>630</v>
      </c>
      <c r="H442" s="143">
        <v>5439</v>
      </c>
    </row>
    <row r="443" spans="1:8" x14ac:dyDescent="0.25">
      <c r="A443" t="s">
        <v>10818</v>
      </c>
      <c r="B443" t="s">
        <v>10822</v>
      </c>
      <c r="C443" t="s">
        <v>10821</v>
      </c>
      <c r="D443" t="s">
        <v>4696</v>
      </c>
      <c r="E443" s="102">
        <v>3.75</v>
      </c>
      <c r="F443" t="s">
        <v>4697</v>
      </c>
      <c r="G443" t="s">
        <v>630</v>
      </c>
      <c r="H443" s="143">
        <v>5440</v>
      </c>
    </row>
    <row r="444" spans="1:8" x14ac:dyDescent="0.25">
      <c r="A444" t="s">
        <v>10818</v>
      </c>
      <c r="B444" t="s">
        <v>10820</v>
      </c>
      <c r="C444" t="s">
        <v>10819</v>
      </c>
      <c r="D444" t="s">
        <v>942</v>
      </c>
      <c r="E444" s="102">
        <v>8.7100000000000009</v>
      </c>
      <c r="F444" t="s">
        <v>941</v>
      </c>
      <c r="G444" t="s">
        <v>630</v>
      </c>
      <c r="H444" s="143">
        <v>5441</v>
      </c>
    </row>
    <row r="445" spans="1:8" x14ac:dyDescent="0.25">
      <c r="A445" t="s">
        <v>10818</v>
      </c>
      <c r="B445" t="s">
        <v>10817</v>
      </c>
      <c r="C445" t="s">
        <v>10816</v>
      </c>
      <c r="D445" t="s">
        <v>1231</v>
      </c>
      <c r="E445" s="102">
        <v>2.5099999999999998</v>
      </c>
      <c r="F445" t="s">
        <v>1230</v>
      </c>
      <c r="G445" t="s">
        <v>630</v>
      </c>
      <c r="H445" s="143">
        <v>5442</v>
      </c>
    </row>
    <row r="446" spans="1:8" x14ac:dyDescent="0.25">
      <c r="C446" s="104" t="s">
        <v>3568</v>
      </c>
      <c r="D446" s="104"/>
      <c r="E446" s="103">
        <f>SUM(E436:E445)</f>
        <v>39.93</v>
      </c>
    </row>
    <row r="447" spans="1:8" x14ac:dyDescent="0.25">
      <c r="A447" t="s">
        <v>10807</v>
      </c>
      <c r="B447" t="s">
        <v>10815</v>
      </c>
      <c r="C447" t="s">
        <v>10814</v>
      </c>
      <c r="D447" t="s">
        <v>903</v>
      </c>
      <c r="E447" s="102">
        <v>30.28</v>
      </c>
      <c r="F447" t="s">
        <v>902</v>
      </c>
      <c r="G447" t="s">
        <v>630</v>
      </c>
      <c r="H447" s="143">
        <v>5443</v>
      </c>
    </row>
    <row r="448" spans="1:8" x14ac:dyDescent="0.25">
      <c r="A448" t="s">
        <v>10807</v>
      </c>
      <c r="B448" t="s">
        <v>10813</v>
      </c>
      <c r="C448" t="s">
        <v>10812</v>
      </c>
      <c r="D448" t="s">
        <v>2857</v>
      </c>
      <c r="E448" s="102">
        <v>2.31</v>
      </c>
      <c r="F448" t="s">
        <v>2858</v>
      </c>
      <c r="G448" t="s">
        <v>630</v>
      </c>
      <c r="H448" s="143">
        <v>5444</v>
      </c>
    </row>
    <row r="449" spans="1:8" x14ac:dyDescent="0.25">
      <c r="A449" t="s">
        <v>10807</v>
      </c>
      <c r="B449" t="s">
        <v>10811</v>
      </c>
      <c r="C449" t="s">
        <v>10810</v>
      </c>
      <c r="D449" t="s">
        <v>851</v>
      </c>
      <c r="E449" s="102">
        <v>3.9</v>
      </c>
      <c r="F449" t="s">
        <v>850</v>
      </c>
      <c r="G449" t="s">
        <v>630</v>
      </c>
      <c r="H449" s="143">
        <v>5445</v>
      </c>
    </row>
    <row r="450" spans="1:8" x14ac:dyDescent="0.25">
      <c r="A450" t="s">
        <v>10807</v>
      </c>
      <c r="B450" t="s">
        <v>10809</v>
      </c>
      <c r="C450" t="s">
        <v>10808</v>
      </c>
      <c r="D450" t="s">
        <v>4621</v>
      </c>
      <c r="E450" s="102">
        <v>5.3</v>
      </c>
      <c r="F450" t="s">
        <v>4622</v>
      </c>
      <c r="G450" t="s">
        <v>630</v>
      </c>
      <c r="H450" s="143">
        <v>5446</v>
      </c>
    </row>
    <row r="451" spans="1:8" x14ac:dyDescent="0.25">
      <c r="A451" t="s">
        <v>10807</v>
      </c>
      <c r="B451" t="s">
        <v>10806</v>
      </c>
      <c r="C451" t="s">
        <v>10805</v>
      </c>
      <c r="D451" t="s">
        <v>3994</v>
      </c>
      <c r="E451" s="102">
        <v>14.93</v>
      </c>
      <c r="F451" t="s">
        <v>3995</v>
      </c>
      <c r="G451" t="s">
        <v>630</v>
      </c>
      <c r="H451" s="143">
        <v>5447</v>
      </c>
    </row>
    <row r="452" spans="1:8" x14ac:dyDescent="0.25">
      <c r="C452" s="104" t="s">
        <v>3568</v>
      </c>
      <c r="D452" s="104"/>
      <c r="E452" s="103">
        <f>SUM(E447:E451)</f>
        <v>56.72</v>
      </c>
    </row>
    <row r="453" spans="1:8" x14ac:dyDescent="0.25">
      <c r="A453" t="s">
        <v>10770</v>
      </c>
      <c r="B453" t="s">
        <v>10804</v>
      </c>
      <c r="C453" t="s">
        <v>10803</v>
      </c>
      <c r="D453" t="s">
        <v>798</v>
      </c>
      <c r="E453" s="102">
        <v>2.2200000000000002</v>
      </c>
      <c r="F453" t="s">
        <v>797</v>
      </c>
      <c r="G453" t="s">
        <v>630</v>
      </c>
      <c r="H453" s="143">
        <v>5481</v>
      </c>
    </row>
    <row r="454" spans="1:8" x14ac:dyDescent="0.25">
      <c r="A454" t="s">
        <v>10770</v>
      </c>
      <c r="B454" t="s">
        <v>10802</v>
      </c>
      <c r="C454" t="s">
        <v>10801</v>
      </c>
      <c r="D454" t="s">
        <v>4051</v>
      </c>
      <c r="E454" s="102">
        <v>15.13</v>
      </c>
      <c r="F454" t="s">
        <v>4052</v>
      </c>
      <c r="G454" t="s">
        <v>630</v>
      </c>
      <c r="H454" s="143">
        <v>5482</v>
      </c>
    </row>
    <row r="455" spans="1:8" x14ac:dyDescent="0.25">
      <c r="A455" t="s">
        <v>10770</v>
      </c>
      <c r="B455" t="s">
        <v>10800</v>
      </c>
      <c r="C455" t="s">
        <v>10799</v>
      </c>
      <c r="D455" t="s">
        <v>10528</v>
      </c>
      <c r="E455" s="102">
        <v>1.04</v>
      </c>
      <c r="F455" t="s">
        <v>10527</v>
      </c>
      <c r="G455" t="s">
        <v>630</v>
      </c>
      <c r="H455" s="143">
        <v>5483</v>
      </c>
    </row>
    <row r="456" spans="1:8" x14ac:dyDescent="0.25">
      <c r="A456" t="s">
        <v>10770</v>
      </c>
      <c r="B456" t="s">
        <v>10798</v>
      </c>
      <c r="C456" t="s">
        <v>10797</v>
      </c>
      <c r="D456" t="s">
        <v>5274</v>
      </c>
      <c r="E456" s="102">
        <v>18</v>
      </c>
      <c r="F456" t="s">
        <v>5275</v>
      </c>
      <c r="G456" t="s">
        <v>630</v>
      </c>
      <c r="H456" s="143">
        <v>5484</v>
      </c>
    </row>
    <row r="457" spans="1:8" x14ac:dyDescent="0.25">
      <c r="A457" t="s">
        <v>10770</v>
      </c>
      <c r="B457" t="s">
        <v>5085</v>
      </c>
      <c r="C457" t="s">
        <v>10796</v>
      </c>
      <c r="D457" t="s">
        <v>10795</v>
      </c>
      <c r="E457" s="102">
        <v>24.08</v>
      </c>
      <c r="F457" t="s">
        <v>10794</v>
      </c>
      <c r="G457" t="s">
        <v>630</v>
      </c>
      <c r="H457" s="143">
        <v>5485</v>
      </c>
    </row>
    <row r="458" spans="1:8" x14ac:dyDescent="0.25">
      <c r="A458" t="s">
        <v>10770</v>
      </c>
      <c r="B458" t="s">
        <v>10793</v>
      </c>
      <c r="C458" t="s">
        <v>10792</v>
      </c>
      <c r="D458" t="s">
        <v>10791</v>
      </c>
      <c r="E458" s="102">
        <v>8.07</v>
      </c>
      <c r="F458" t="s">
        <v>10790</v>
      </c>
      <c r="G458" t="s">
        <v>630</v>
      </c>
      <c r="H458" s="143">
        <v>5486</v>
      </c>
    </row>
    <row r="459" spans="1:8" x14ac:dyDescent="0.25">
      <c r="A459" t="s">
        <v>10770</v>
      </c>
      <c r="B459" t="s">
        <v>10789</v>
      </c>
      <c r="C459" t="s">
        <v>10788</v>
      </c>
      <c r="D459" t="s">
        <v>5110</v>
      </c>
      <c r="E459" s="102">
        <v>16.68</v>
      </c>
      <c r="F459" t="s">
        <v>5111</v>
      </c>
      <c r="G459" t="s">
        <v>630</v>
      </c>
      <c r="H459" s="143">
        <v>5487</v>
      </c>
    </row>
    <row r="460" spans="1:8" x14ac:dyDescent="0.25">
      <c r="A460" t="s">
        <v>10770</v>
      </c>
      <c r="B460" t="s">
        <v>10787</v>
      </c>
      <c r="C460" t="s">
        <v>10786</v>
      </c>
      <c r="D460" t="s">
        <v>847</v>
      </c>
      <c r="E460" s="102">
        <v>1.79</v>
      </c>
      <c r="F460" t="s">
        <v>846</v>
      </c>
      <c r="G460" t="s">
        <v>630</v>
      </c>
      <c r="H460" s="143">
        <v>5488</v>
      </c>
    </row>
    <row r="461" spans="1:8" x14ac:dyDescent="0.25">
      <c r="A461" t="s">
        <v>10770</v>
      </c>
      <c r="B461" t="s">
        <v>10785</v>
      </c>
      <c r="C461" t="s">
        <v>10784</v>
      </c>
      <c r="D461" t="s">
        <v>4024</v>
      </c>
      <c r="E461" s="102">
        <v>58.36</v>
      </c>
      <c r="F461" t="s">
        <v>4025</v>
      </c>
      <c r="G461" t="s">
        <v>630</v>
      </c>
      <c r="H461" s="143">
        <v>5489</v>
      </c>
    </row>
    <row r="462" spans="1:8" x14ac:dyDescent="0.25">
      <c r="A462" t="s">
        <v>10770</v>
      </c>
      <c r="B462" t="s">
        <v>10783</v>
      </c>
      <c r="C462" t="s">
        <v>10782</v>
      </c>
      <c r="D462" t="s">
        <v>10781</v>
      </c>
      <c r="E462" s="102">
        <v>29.03</v>
      </c>
      <c r="F462" t="s">
        <v>10780</v>
      </c>
      <c r="G462" t="s">
        <v>630</v>
      </c>
      <c r="H462" s="143">
        <v>5490</v>
      </c>
    </row>
    <row r="463" spans="1:8" x14ac:dyDescent="0.25">
      <c r="A463" t="s">
        <v>10770</v>
      </c>
      <c r="B463" t="s">
        <v>10779</v>
      </c>
      <c r="C463" t="s">
        <v>10778</v>
      </c>
      <c r="D463" t="s">
        <v>4028</v>
      </c>
      <c r="E463" s="102">
        <v>9.7200000000000006</v>
      </c>
      <c r="F463" t="s">
        <v>4029</v>
      </c>
      <c r="G463" t="s">
        <v>630</v>
      </c>
      <c r="H463" s="143">
        <v>5491</v>
      </c>
    </row>
    <row r="464" spans="1:8" x14ac:dyDescent="0.25">
      <c r="A464" t="s">
        <v>10770</v>
      </c>
      <c r="B464" t="s">
        <v>10777</v>
      </c>
      <c r="C464" t="s">
        <v>10776</v>
      </c>
      <c r="D464" t="s">
        <v>4659</v>
      </c>
      <c r="E464" s="102">
        <v>4.18</v>
      </c>
      <c r="F464" t="s">
        <v>4660</v>
      </c>
      <c r="G464" t="s">
        <v>630</v>
      </c>
      <c r="H464" s="143">
        <v>5492</v>
      </c>
    </row>
    <row r="465" spans="1:8" x14ac:dyDescent="0.25">
      <c r="A465" t="s">
        <v>10770</v>
      </c>
      <c r="B465" t="s">
        <v>10775</v>
      </c>
      <c r="C465" t="s">
        <v>10774</v>
      </c>
      <c r="D465" t="s">
        <v>10773</v>
      </c>
      <c r="E465" s="102">
        <v>4.5199999999999996</v>
      </c>
      <c r="F465" t="s">
        <v>4492</v>
      </c>
      <c r="G465" t="s">
        <v>630</v>
      </c>
      <c r="H465" s="143">
        <v>5494</v>
      </c>
    </row>
    <row r="466" spans="1:8" x14ac:dyDescent="0.25">
      <c r="A466" t="s">
        <v>10770</v>
      </c>
      <c r="B466" t="s">
        <v>10772</v>
      </c>
      <c r="C466" t="s">
        <v>10771</v>
      </c>
      <c r="D466" t="s">
        <v>4491</v>
      </c>
      <c r="E466" s="102">
        <v>3.7</v>
      </c>
      <c r="F466" t="s">
        <v>4492</v>
      </c>
      <c r="G466" t="s">
        <v>630</v>
      </c>
      <c r="H466" s="143">
        <v>5493</v>
      </c>
    </row>
    <row r="467" spans="1:8" x14ac:dyDescent="0.25">
      <c r="A467" t="s">
        <v>10770</v>
      </c>
      <c r="B467" t="s">
        <v>10769</v>
      </c>
      <c r="C467" t="s">
        <v>10768</v>
      </c>
      <c r="D467" t="s">
        <v>1227</v>
      </c>
      <c r="E467" s="102">
        <v>13.55</v>
      </c>
      <c r="F467" t="s">
        <v>1226</v>
      </c>
      <c r="G467" t="s">
        <v>630</v>
      </c>
      <c r="H467" s="143">
        <v>5495</v>
      </c>
    </row>
    <row r="468" spans="1:8" x14ac:dyDescent="0.25">
      <c r="C468" s="104" t="s">
        <v>3568</v>
      </c>
      <c r="D468" s="104"/>
      <c r="E468" s="103">
        <f>SUM(E453:E467)</f>
        <v>210.07000000000002</v>
      </c>
    </row>
    <row r="469" spans="1:8" x14ac:dyDescent="0.25">
      <c r="A469" t="s">
        <v>10727</v>
      </c>
      <c r="B469" t="s">
        <v>10767</v>
      </c>
      <c r="C469" t="s">
        <v>10766</v>
      </c>
      <c r="D469" t="s">
        <v>1136</v>
      </c>
      <c r="E469" s="102">
        <v>4.97</v>
      </c>
      <c r="F469" t="s">
        <v>663</v>
      </c>
      <c r="G469" t="s">
        <v>630</v>
      </c>
      <c r="H469" s="143">
        <v>5526</v>
      </c>
    </row>
    <row r="470" spans="1:8" x14ac:dyDescent="0.25">
      <c r="A470" t="s">
        <v>10727</v>
      </c>
      <c r="B470" t="s">
        <v>10765</v>
      </c>
      <c r="C470" t="s">
        <v>10764</v>
      </c>
      <c r="D470" t="s">
        <v>828</v>
      </c>
      <c r="E470" s="102">
        <v>5.71</v>
      </c>
      <c r="F470" t="s">
        <v>827</v>
      </c>
      <c r="G470" t="s">
        <v>630</v>
      </c>
      <c r="H470" s="143" t="s">
        <v>10763</v>
      </c>
    </row>
    <row r="471" spans="1:8" x14ac:dyDescent="0.25">
      <c r="A471" t="s">
        <v>10727</v>
      </c>
      <c r="B471" t="s">
        <v>10762</v>
      </c>
      <c r="C471" t="s">
        <v>10761</v>
      </c>
      <c r="D471" t="s">
        <v>762</v>
      </c>
      <c r="E471" s="102">
        <v>0.84</v>
      </c>
      <c r="F471" t="s">
        <v>761</v>
      </c>
      <c r="G471" t="s">
        <v>630</v>
      </c>
      <c r="H471" s="143">
        <v>5527</v>
      </c>
    </row>
    <row r="472" spans="1:8" x14ac:dyDescent="0.25">
      <c r="A472" t="s">
        <v>10727</v>
      </c>
      <c r="B472" t="s">
        <v>10760</v>
      </c>
      <c r="C472" t="s">
        <v>10759</v>
      </c>
      <c r="D472" t="s">
        <v>1042</v>
      </c>
      <c r="E472" s="102">
        <v>1.68</v>
      </c>
      <c r="F472" t="s">
        <v>1041</v>
      </c>
      <c r="G472" t="s">
        <v>630</v>
      </c>
      <c r="H472" s="143">
        <v>5539</v>
      </c>
    </row>
    <row r="473" spans="1:8" x14ac:dyDescent="0.25">
      <c r="A473" t="s">
        <v>10727</v>
      </c>
      <c r="B473" t="s">
        <v>10758</v>
      </c>
      <c r="C473" t="s">
        <v>10757</v>
      </c>
      <c r="D473" t="s">
        <v>845</v>
      </c>
      <c r="E473" s="102">
        <v>11.74</v>
      </c>
      <c r="F473" t="s">
        <v>844</v>
      </c>
      <c r="G473" t="s">
        <v>630</v>
      </c>
      <c r="H473" s="143">
        <v>5540</v>
      </c>
    </row>
    <row r="474" spans="1:8" x14ac:dyDescent="0.25">
      <c r="A474" t="s">
        <v>10727</v>
      </c>
      <c r="B474" t="s">
        <v>10756</v>
      </c>
      <c r="C474" t="s">
        <v>10755</v>
      </c>
      <c r="D474" t="s">
        <v>1004</v>
      </c>
      <c r="E474" s="102">
        <v>5.62</v>
      </c>
      <c r="F474" t="s">
        <v>1003</v>
      </c>
      <c r="G474" t="s">
        <v>630</v>
      </c>
      <c r="H474" s="143" t="s">
        <v>10754</v>
      </c>
    </row>
    <row r="475" spans="1:8" x14ac:dyDescent="0.25">
      <c r="A475" t="s">
        <v>10727</v>
      </c>
      <c r="B475" t="s">
        <v>10753</v>
      </c>
      <c r="C475" t="s">
        <v>10752</v>
      </c>
      <c r="D475" t="s">
        <v>10751</v>
      </c>
      <c r="E475" s="102">
        <v>5.67</v>
      </c>
      <c r="F475" t="s">
        <v>10750</v>
      </c>
      <c r="G475" t="s">
        <v>630</v>
      </c>
      <c r="H475" s="143">
        <v>5541</v>
      </c>
    </row>
    <row r="476" spans="1:8" x14ac:dyDescent="0.25">
      <c r="A476" t="s">
        <v>10727</v>
      </c>
      <c r="B476" t="s">
        <v>10749</v>
      </c>
      <c r="C476" t="s">
        <v>10748</v>
      </c>
      <c r="D476" t="s">
        <v>727</v>
      </c>
      <c r="E476" s="102">
        <v>2.9</v>
      </c>
      <c r="F476" t="s">
        <v>726</v>
      </c>
      <c r="G476" t="s">
        <v>630</v>
      </c>
      <c r="H476" s="143">
        <v>5542</v>
      </c>
    </row>
    <row r="477" spans="1:8" x14ac:dyDescent="0.25">
      <c r="A477" t="s">
        <v>10727</v>
      </c>
      <c r="B477" t="s">
        <v>10747</v>
      </c>
      <c r="C477" t="s">
        <v>10746</v>
      </c>
      <c r="D477" t="s">
        <v>1259</v>
      </c>
      <c r="E477" s="102">
        <v>4.7</v>
      </c>
      <c r="F477" t="s">
        <v>1258</v>
      </c>
      <c r="G477" t="s">
        <v>630</v>
      </c>
      <c r="H477" s="143">
        <v>5543</v>
      </c>
    </row>
    <row r="478" spans="1:8" x14ac:dyDescent="0.25">
      <c r="A478" t="s">
        <v>10727</v>
      </c>
      <c r="B478" t="s">
        <v>10745</v>
      </c>
      <c r="C478" t="s">
        <v>10744</v>
      </c>
      <c r="D478" t="s">
        <v>10743</v>
      </c>
      <c r="E478" s="102">
        <v>4.3</v>
      </c>
      <c r="F478" t="s">
        <v>10742</v>
      </c>
      <c r="G478" t="s">
        <v>630</v>
      </c>
      <c r="H478" s="143">
        <v>5544</v>
      </c>
    </row>
    <row r="479" spans="1:8" x14ac:dyDescent="0.25">
      <c r="A479" t="s">
        <v>10727</v>
      </c>
      <c r="B479" t="s">
        <v>10741</v>
      </c>
      <c r="C479" t="s">
        <v>10740</v>
      </c>
      <c r="D479" t="s">
        <v>10739</v>
      </c>
      <c r="E479" s="102">
        <v>5.32</v>
      </c>
      <c r="F479" t="s">
        <v>10738</v>
      </c>
      <c r="G479" t="s">
        <v>630</v>
      </c>
      <c r="H479" s="143">
        <v>5545</v>
      </c>
    </row>
    <row r="480" spans="1:8" x14ac:dyDescent="0.25">
      <c r="A480" t="s">
        <v>10727</v>
      </c>
      <c r="B480" t="s">
        <v>10737</v>
      </c>
      <c r="C480" t="s">
        <v>10736</v>
      </c>
      <c r="D480" t="s">
        <v>834</v>
      </c>
      <c r="E480" s="102">
        <v>1.96</v>
      </c>
      <c r="F480" t="s">
        <v>833</v>
      </c>
      <c r="G480" t="s">
        <v>630</v>
      </c>
      <c r="H480" s="143">
        <v>5546</v>
      </c>
    </row>
    <row r="481" spans="1:8" x14ac:dyDescent="0.25">
      <c r="A481" t="s">
        <v>10727</v>
      </c>
      <c r="B481" t="s">
        <v>10735</v>
      </c>
      <c r="C481" t="s">
        <v>10734</v>
      </c>
      <c r="D481" t="s">
        <v>786</v>
      </c>
      <c r="E481" s="102">
        <v>2.58</v>
      </c>
      <c r="F481" t="s">
        <v>785</v>
      </c>
      <c r="G481" t="s">
        <v>630</v>
      </c>
      <c r="H481" s="143">
        <v>5548</v>
      </c>
    </row>
    <row r="482" spans="1:8" x14ac:dyDescent="0.25">
      <c r="A482" t="s">
        <v>10727</v>
      </c>
      <c r="B482" t="s">
        <v>10733</v>
      </c>
      <c r="C482" t="s">
        <v>10732</v>
      </c>
      <c r="D482" t="s">
        <v>811</v>
      </c>
      <c r="E482" s="102">
        <v>1.94</v>
      </c>
      <c r="F482" t="s">
        <v>810</v>
      </c>
      <c r="G482" t="s">
        <v>630</v>
      </c>
      <c r="H482" s="143">
        <v>5549</v>
      </c>
    </row>
    <row r="483" spans="1:8" x14ac:dyDescent="0.25">
      <c r="A483" t="s">
        <v>10727</v>
      </c>
      <c r="B483" t="s">
        <v>10731</v>
      </c>
      <c r="C483" t="s">
        <v>10730</v>
      </c>
      <c r="D483" t="s">
        <v>4312</v>
      </c>
      <c r="E483" s="102">
        <v>6.84</v>
      </c>
      <c r="F483" t="s">
        <v>4313</v>
      </c>
      <c r="G483" t="s">
        <v>630</v>
      </c>
      <c r="H483" s="143">
        <v>5551</v>
      </c>
    </row>
    <row r="484" spans="1:8" x14ac:dyDescent="0.25">
      <c r="A484" t="s">
        <v>10727</v>
      </c>
      <c r="B484" t="s">
        <v>10729</v>
      </c>
      <c r="C484" t="s">
        <v>10728</v>
      </c>
      <c r="D484" t="s">
        <v>4589</v>
      </c>
      <c r="E484" s="102">
        <v>10.38</v>
      </c>
      <c r="F484" t="s">
        <v>4590</v>
      </c>
      <c r="G484" t="s">
        <v>630</v>
      </c>
      <c r="H484" s="143">
        <v>5552</v>
      </c>
    </row>
    <row r="485" spans="1:8" x14ac:dyDescent="0.25">
      <c r="A485" t="s">
        <v>10727</v>
      </c>
      <c r="B485" t="s">
        <v>10726</v>
      </c>
      <c r="C485" t="s">
        <v>10725</v>
      </c>
      <c r="D485" t="s">
        <v>5925</v>
      </c>
      <c r="E485" s="102">
        <v>2.23</v>
      </c>
      <c r="F485" t="s">
        <v>5926</v>
      </c>
      <c r="G485" t="s">
        <v>630</v>
      </c>
      <c r="H485" s="143">
        <v>5553</v>
      </c>
    </row>
    <row r="486" spans="1:8" x14ac:dyDescent="0.25">
      <c r="C486" s="104" t="s">
        <v>3568</v>
      </c>
      <c r="D486" s="104"/>
      <c r="E486" s="103">
        <f>SUM(E469:E485)</f>
        <v>79.38</v>
      </c>
    </row>
    <row r="487" spans="1:8" x14ac:dyDescent="0.25">
      <c r="A487" t="s">
        <v>10720</v>
      </c>
      <c r="B487" t="s">
        <v>10724</v>
      </c>
      <c r="C487" t="s">
        <v>10723</v>
      </c>
      <c r="D487" t="s">
        <v>10722</v>
      </c>
      <c r="E487" s="102">
        <v>14.36</v>
      </c>
      <c r="F487" t="s">
        <v>10721</v>
      </c>
      <c r="G487" t="s">
        <v>630</v>
      </c>
      <c r="H487" s="143">
        <v>5582</v>
      </c>
    </row>
    <row r="488" spans="1:8" x14ac:dyDescent="0.25">
      <c r="A488" t="s">
        <v>10720</v>
      </c>
      <c r="B488" t="s">
        <v>10719</v>
      </c>
      <c r="C488" t="s">
        <v>10718</v>
      </c>
      <c r="D488" t="s">
        <v>10717</v>
      </c>
      <c r="E488" s="102">
        <v>9.4600000000000009</v>
      </c>
      <c r="F488" t="s">
        <v>10716</v>
      </c>
      <c r="G488" t="s">
        <v>630</v>
      </c>
      <c r="H488" s="143">
        <v>5583</v>
      </c>
    </row>
    <row r="489" spans="1:8" x14ac:dyDescent="0.25">
      <c r="C489" s="104" t="s">
        <v>3568</v>
      </c>
      <c r="D489" s="104"/>
      <c r="E489" s="103">
        <f>SUM(E487:E488)</f>
        <v>23.82</v>
      </c>
    </row>
    <row r="490" spans="1:8" x14ac:dyDescent="0.25">
      <c r="C490" s="175" t="s">
        <v>21500</v>
      </c>
      <c r="D490" s="176"/>
      <c r="E490" s="177">
        <f>+E407+E418+E424+E440+E458+E461</f>
        <v>90.26</v>
      </c>
    </row>
    <row r="491" spans="1:8" x14ac:dyDescent="0.25">
      <c r="A491" t="s">
        <v>10659</v>
      </c>
      <c r="B491" t="s">
        <v>10715</v>
      </c>
      <c r="C491" t="s">
        <v>10714</v>
      </c>
      <c r="D491" t="s">
        <v>704</v>
      </c>
      <c r="E491" s="102">
        <v>1.75</v>
      </c>
      <c r="F491" t="s">
        <v>703</v>
      </c>
      <c r="G491" t="s">
        <v>630</v>
      </c>
      <c r="H491" s="143">
        <v>5710</v>
      </c>
    </row>
    <row r="492" spans="1:8" x14ac:dyDescent="0.25">
      <c r="A492" t="s">
        <v>10659</v>
      </c>
      <c r="B492" t="s">
        <v>10713</v>
      </c>
      <c r="C492" t="s">
        <v>10712</v>
      </c>
      <c r="D492" t="s">
        <v>700</v>
      </c>
      <c r="E492" s="102">
        <v>10.29</v>
      </c>
      <c r="F492" t="s">
        <v>699</v>
      </c>
      <c r="G492" t="s">
        <v>630</v>
      </c>
      <c r="H492" s="143">
        <v>5711</v>
      </c>
    </row>
    <row r="493" spans="1:8" x14ac:dyDescent="0.25">
      <c r="A493" t="s">
        <v>10659</v>
      </c>
      <c r="B493" t="s">
        <v>10711</v>
      </c>
      <c r="C493" t="s">
        <v>10710</v>
      </c>
      <c r="D493" t="s">
        <v>5476</v>
      </c>
      <c r="E493" s="102">
        <v>2</v>
      </c>
      <c r="F493" t="s">
        <v>5477</v>
      </c>
      <c r="G493" t="s">
        <v>630</v>
      </c>
      <c r="H493" s="143">
        <v>5712</v>
      </c>
    </row>
    <row r="494" spans="1:8" x14ac:dyDescent="0.25">
      <c r="A494" t="s">
        <v>10659</v>
      </c>
      <c r="B494" t="s">
        <v>10709</v>
      </c>
      <c r="C494" t="s">
        <v>10708</v>
      </c>
      <c r="D494" t="s">
        <v>1416</v>
      </c>
      <c r="E494" s="102">
        <v>9.23</v>
      </c>
      <c r="F494" t="s">
        <v>1415</v>
      </c>
      <c r="G494" t="s">
        <v>630</v>
      </c>
      <c r="H494" s="143">
        <v>5713</v>
      </c>
    </row>
    <row r="495" spans="1:8" x14ac:dyDescent="0.25">
      <c r="A495" t="s">
        <v>10659</v>
      </c>
      <c r="B495" t="s">
        <v>10707</v>
      </c>
      <c r="C495" t="s">
        <v>10706</v>
      </c>
      <c r="D495" t="s">
        <v>975</v>
      </c>
      <c r="E495" s="102">
        <v>1.78</v>
      </c>
      <c r="F495" t="s">
        <v>974</v>
      </c>
      <c r="G495" t="s">
        <v>630</v>
      </c>
      <c r="H495" s="143">
        <v>5714</v>
      </c>
    </row>
    <row r="496" spans="1:8" x14ac:dyDescent="0.25">
      <c r="A496" t="s">
        <v>10659</v>
      </c>
      <c r="B496" t="s">
        <v>10705</v>
      </c>
      <c r="C496" t="s">
        <v>10704</v>
      </c>
      <c r="D496" t="s">
        <v>737</v>
      </c>
      <c r="E496" s="102">
        <v>3.46</v>
      </c>
      <c r="F496" t="s">
        <v>736</v>
      </c>
      <c r="G496" t="s">
        <v>630</v>
      </c>
      <c r="H496" s="143">
        <v>5715</v>
      </c>
    </row>
    <row r="497" spans="1:8" x14ac:dyDescent="0.25">
      <c r="A497" t="s">
        <v>10659</v>
      </c>
      <c r="B497" t="s">
        <v>10703</v>
      </c>
      <c r="C497" t="s">
        <v>10702</v>
      </c>
      <c r="D497" t="s">
        <v>10701</v>
      </c>
      <c r="E497" s="102">
        <v>0.77</v>
      </c>
      <c r="F497" t="s">
        <v>10700</v>
      </c>
      <c r="G497" t="s">
        <v>630</v>
      </c>
      <c r="H497" s="143">
        <v>5716</v>
      </c>
    </row>
    <row r="498" spans="1:8" x14ac:dyDescent="0.25">
      <c r="A498" t="s">
        <v>10659</v>
      </c>
      <c r="B498" t="s">
        <v>10699</v>
      </c>
      <c r="C498" t="s">
        <v>10698</v>
      </c>
      <c r="D498" t="s">
        <v>5259</v>
      </c>
      <c r="E498" s="102">
        <v>11.79</v>
      </c>
      <c r="F498" t="s">
        <v>728</v>
      </c>
      <c r="G498" t="s">
        <v>630</v>
      </c>
      <c r="H498" s="143">
        <v>5717</v>
      </c>
    </row>
    <row r="499" spans="1:8" x14ac:dyDescent="0.25">
      <c r="A499" t="s">
        <v>10659</v>
      </c>
      <c r="B499" t="s">
        <v>10697</v>
      </c>
      <c r="C499" t="s">
        <v>10696</v>
      </c>
      <c r="D499" t="s">
        <v>3200</v>
      </c>
      <c r="E499" s="102">
        <v>7.99</v>
      </c>
      <c r="F499" t="s">
        <v>3201</v>
      </c>
      <c r="G499" t="s">
        <v>630</v>
      </c>
      <c r="H499" s="143">
        <v>5718</v>
      </c>
    </row>
    <row r="500" spans="1:8" x14ac:dyDescent="0.25">
      <c r="A500" t="s">
        <v>10659</v>
      </c>
      <c r="B500" t="s">
        <v>10695</v>
      </c>
      <c r="C500" t="s">
        <v>10694</v>
      </c>
      <c r="D500" t="s">
        <v>1483</v>
      </c>
      <c r="E500" s="102">
        <v>3.58</v>
      </c>
      <c r="F500" t="s">
        <v>1482</v>
      </c>
      <c r="G500" t="s">
        <v>630</v>
      </c>
      <c r="H500" s="143">
        <v>5719</v>
      </c>
    </row>
    <row r="501" spans="1:8" x14ac:dyDescent="0.25">
      <c r="A501" t="s">
        <v>10659</v>
      </c>
      <c r="B501" t="s">
        <v>10693</v>
      </c>
      <c r="C501" t="s">
        <v>10692</v>
      </c>
      <c r="D501" t="s">
        <v>10691</v>
      </c>
      <c r="E501" s="102">
        <v>6.32</v>
      </c>
      <c r="F501" t="s">
        <v>10690</v>
      </c>
      <c r="G501" t="s">
        <v>630</v>
      </c>
      <c r="H501" s="143">
        <v>5720</v>
      </c>
    </row>
    <row r="502" spans="1:8" x14ac:dyDescent="0.25">
      <c r="A502" t="s">
        <v>10659</v>
      </c>
      <c r="B502" t="s">
        <v>10689</v>
      </c>
      <c r="C502" t="s">
        <v>10688</v>
      </c>
      <c r="D502" t="s">
        <v>760</v>
      </c>
      <c r="E502" s="102">
        <v>8.65</v>
      </c>
      <c r="F502" t="s">
        <v>759</v>
      </c>
      <c r="G502" t="s">
        <v>630</v>
      </c>
      <c r="H502" s="143">
        <v>5721</v>
      </c>
    </row>
    <row r="503" spans="1:8" x14ac:dyDescent="0.25">
      <c r="A503" t="s">
        <v>10659</v>
      </c>
      <c r="B503" t="s">
        <v>10687</v>
      </c>
      <c r="C503" t="s">
        <v>10686</v>
      </c>
      <c r="D503" t="s">
        <v>5250</v>
      </c>
      <c r="E503" s="102">
        <v>3.74</v>
      </c>
      <c r="F503" t="s">
        <v>5251</v>
      </c>
      <c r="G503" t="s">
        <v>630</v>
      </c>
      <c r="H503" s="143">
        <v>5722</v>
      </c>
    </row>
    <row r="504" spans="1:8" x14ac:dyDescent="0.25">
      <c r="A504" t="s">
        <v>10659</v>
      </c>
      <c r="B504" t="s">
        <v>10685</v>
      </c>
      <c r="C504" t="s">
        <v>10684</v>
      </c>
      <c r="D504" t="s">
        <v>4427</v>
      </c>
      <c r="E504" s="102">
        <v>5.43</v>
      </c>
      <c r="F504" t="s">
        <v>4428</v>
      </c>
      <c r="G504" t="s">
        <v>630</v>
      </c>
      <c r="H504" s="143">
        <v>5723</v>
      </c>
    </row>
    <row r="505" spans="1:8" x14ac:dyDescent="0.25">
      <c r="A505" t="s">
        <v>10659</v>
      </c>
      <c r="B505" t="s">
        <v>10683</v>
      </c>
      <c r="C505" t="s">
        <v>10682</v>
      </c>
      <c r="D505" t="s">
        <v>1454</v>
      </c>
      <c r="E505" s="102">
        <v>25.14</v>
      </c>
      <c r="F505" t="s">
        <v>1453</v>
      </c>
      <c r="G505" t="s">
        <v>630</v>
      </c>
      <c r="H505" s="143">
        <v>5743</v>
      </c>
    </row>
    <row r="506" spans="1:8" x14ac:dyDescent="0.25">
      <c r="A506" t="s">
        <v>10659</v>
      </c>
      <c r="B506" t="s">
        <v>10681</v>
      </c>
      <c r="C506" t="s">
        <v>10680</v>
      </c>
      <c r="D506" t="s">
        <v>859</v>
      </c>
      <c r="E506" s="102">
        <v>1.68</v>
      </c>
      <c r="F506" t="s">
        <v>858</v>
      </c>
      <c r="G506" t="s">
        <v>630</v>
      </c>
      <c r="H506" s="143">
        <v>5744</v>
      </c>
    </row>
    <row r="507" spans="1:8" x14ac:dyDescent="0.25">
      <c r="A507" t="s">
        <v>10659</v>
      </c>
      <c r="B507" t="s">
        <v>10679</v>
      </c>
      <c r="C507" t="s">
        <v>10678</v>
      </c>
      <c r="D507" t="s">
        <v>10677</v>
      </c>
      <c r="E507" s="102">
        <v>7.36</v>
      </c>
      <c r="F507" t="s">
        <v>10676</v>
      </c>
      <c r="G507" t="s">
        <v>630</v>
      </c>
      <c r="H507" s="143">
        <v>5745</v>
      </c>
    </row>
    <row r="508" spans="1:8" x14ac:dyDescent="0.25">
      <c r="A508" t="s">
        <v>10659</v>
      </c>
      <c r="B508" t="s">
        <v>10675</v>
      </c>
      <c r="C508" t="s">
        <v>10674</v>
      </c>
      <c r="D508" t="s">
        <v>5836</v>
      </c>
      <c r="E508" s="102">
        <v>1.68</v>
      </c>
      <c r="F508" t="s">
        <v>5837</v>
      </c>
      <c r="G508" t="s">
        <v>630</v>
      </c>
      <c r="H508" s="143">
        <v>5746</v>
      </c>
    </row>
    <row r="509" spans="1:8" x14ac:dyDescent="0.25">
      <c r="A509" t="s">
        <v>10659</v>
      </c>
      <c r="B509" t="s">
        <v>10673</v>
      </c>
      <c r="C509" t="s">
        <v>10672</v>
      </c>
      <c r="D509" t="s">
        <v>675</v>
      </c>
      <c r="E509" s="102">
        <v>8.3800000000000008</v>
      </c>
      <c r="F509" t="s">
        <v>674</v>
      </c>
      <c r="G509" t="s">
        <v>630</v>
      </c>
      <c r="H509" s="143">
        <v>5747</v>
      </c>
    </row>
    <row r="510" spans="1:8" x14ac:dyDescent="0.25">
      <c r="A510" t="s">
        <v>10659</v>
      </c>
      <c r="B510" t="s">
        <v>10671</v>
      </c>
      <c r="C510" t="s">
        <v>10670</v>
      </c>
      <c r="D510" t="s">
        <v>741</v>
      </c>
      <c r="E510" s="102">
        <v>5.04</v>
      </c>
      <c r="F510" t="s">
        <v>740</v>
      </c>
      <c r="G510" t="s">
        <v>630</v>
      </c>
      <c r="H510" s="143">
        <v>5748</v>
      </c>
    </row>
    <row r="511" spans="1:8" x14ac:dyDescent="0.25">
      <c r="A511" t="s">
        <v>10659</v>
      </c>
      <c r="B511" t="s">
        <v>10669</v>
      </c>
      <c r="C511" t="s">
        <v>10668</v>
      </c>
      <c r="D511" t="s">
        <v>1028</v>
      </c>
      <c r="E511" s="102">
        <v>16.53</v>
      </c>
      <c r="F511" t="s">
        <v>1027</v>
      </c>
      <c r="G511" t="s">
        <v>630</v>
      </c>
      <c r="H511" s="143">
        <v>5749</v>
      </c>
    </row>
    <row r="512" spans="1:8" x14ac:dyDescent="0.25">
      <c r="A512" t="s">
        <v>10659</v>
      </c>
      <c r="B512" t="s">
        <v>10667</v>
      </c>
      <c r="C512" t="s">
        <v>10666</v>
      </c>
      <c r="D512" t="s">
        <v>1331</v>
      </c>
      <c r="E512" s="102">
        <v>5.08</v>
      </c>
      <c r="F512" t="s">
        <v>1330</v>
      </c>
      <c r="G512" t="s">
        <v>630</v>
      </c>
      <c r="H512" s="143">
        <v>5750</v>
      </c>
    </row>
    <row r="513" spans="1:8" x14ac:dyDescent="0.25">
      <c r="A513" t="s">
        <v>10659</v>
      </c>
      <c r="B513" t="s">
        <v>10665</v>
      </c>
      <c r="C513" t="s">
        <v>10664</v>
      </c>
      <c r="D513" t="s">
        <v>1146</v>
      </c>
      <c r="E513" s="102">
        <v>6.63</v>
      </c>
      <c r="F513" t="s">
        <v>1145</v>
      </c>
      <c r="G513" t="s">
        <v>630</v>
      </c>
      <c r="H513" s="143">
        <v>5751</v>
      </c>
    </row>
    <row r="514" spans="1:8" x14ac:dyDescent="0.25">
      <c r="A514" t="s">
        <v>10659</v>
      </c>
      <c r="B514" t="s">
        <v>10663</v>
      </c>
      <c r="C514" t="s">
        <v>10662</v>
      </c>
      <c r="D514" t="s">
        <v>758</v>
      </c>
      <c r="E514" s="102">
        <v>1.83</v>
      </c>
      <c r="F514" t="s">
        <v>756</v>
      </c>
      <c r="G514" t="s">
        <v>630</v>
      </c>
      <c r="H514" s="143">
        <v>5752</v>
      </c>
    </row>
    <row r="515" spans="1:8" x14ac:dyDescent="0.25">
      <c r="A515" t="s">
        <v>10659</v>
      </c>
      <c r="B515" t="s">
        <v>10661</v>
      </c>
      <c r="C515" t="s">
        <v>10660</v>
      </c>
      <c r="D515" t="s">
        <v>757</v>
      </c>
      <c r="E515" s="102">
        <v>1.68</v>
      </c>
      <c r="F515" t="s">
        <v>756</v>
      </c>
      <c r="G515" t="s">
        <v>630</v>
      </c>
      <c r="H515" s="143">
        <v>5753</v>
      </c>
    </row>
    <row r="516" spans="1:8" x14ac:dyDescent="0.25">
      <c r="A516" t="s">
        <v>10659</v>
      </c>
      <c r="B516" t="s">
        <v>10658</v>
      </c>
      <c r="C516" t="s">
        <v>10657</v>
      </c>
      <c r="D516" t="s">
        <v>938</v>
      </c>
      <c r="E516" s="102">
        <v>3.36</v>
      </c>
      <c r="F516" t="s">
        <v>937</v>
      </c>
      <c r="G516" t="s">
        <v>630</v>
      </c>
      <c r="H516" s="143">
        <v>5754</v>
      </c>
    </row>
    <row r="517" spans="1:8" x14ac:dyDescent="0.25">
      <c r="C517" s="104" t="s">
        <v>3729</v>
      </c>
      <c r="D517" s="104"/>
      <c r="E517" s="103">
        <f>SUM(E491:E516)</f>
        <v>161.17000000000007</v>
      </c>
    </row>
    <row r="518" spans="1:8" x14ac:dyDescent="0.25">
      <c r="A518" t="s">
        <v>10584</v>
      </c>
      <c r="B518" t="s">
        <v>10656</v>
      </c>
      <c r="C518" t="s">
        <v>10655</v>
      </c>
      <c r="D518" t="s">
        <v>10654</v>
      </c>
      <c r="E518" s="102">
        <v>2.27</v>
      </c>
      <c r="F518" t="s">
        <v>10653</v>
      </c>
      <c r="G518" t="s">
        <v>630</v>
      </c>
      <c r="H518" s="143">
        <v>5802</v>
      </c>
    </row>
    <row r="519" spans="1:8" x14ac:dyDescent="0.25">
      <c r="A519" t="s">
        <v>10584</v>
      </c>
      <c r="B519" t="s">
        <v>10652</v>
      </c>
      <c r="C519" t="s">
        <v>10651</v>
      </c>
      <c r="D519" t="s">
        <v>10650</v>
      </c>
      <c r="E519" s="102">
        <v>19.87</v>
      </c>
      <c r="F519" t="s">
        <v>10649</v>
      </c>
      <c r="G519" t="s">
        <v>630</v>
      </c>
      <c r="H519" s="143">
        <v>5803</v>
      </c>
    </row>
    <row r="520" spans="1:8" x14ac:dyDescent="0.25">
      <c r="A520" t="s">
        <v>10584</v>
      </c>
      <c r="B520" t="s">
        <v>10648</v>
      </c>
      <c r="C520" t="s">
        <v>10647</v>
      </c>
      <c r="D520" t="s">
        <v>4298</v>
      </c>
      <c r="E520" s="102">
        <v>5.49</v>
      </c>
      <c r="F520" t="s">
        <v>4299</v>
      </c>
      <c r="G520" t="s">
        <v>630</v>
      </c>
      <c r="H520" s="143">
        <v>5807</v>
      </c>
    </row>
    <row r="521" spans="1:8" x14ac:dyDescent="0.25">
      <c r="A521" t="s">
        <v>10584</v>
      </c>
      <c r="B521" t="s">
        <v>10646</v>
      </c>
      <c r="C521" t="s">
        <v>10645</v>
      </c>
      <c r="D521" t="s">
        <v>10644</v>
      </c>
      <c r="E521" s="102">
        <v>5.18</v>
      </c>
      <c r="F521" t="s">
        <v>10643</v>
      </c>
      <c r="G521" t="s">
        <v>630</v>
      </c>
      <c r="H521" s="143">
        <v>5804</v>
      </c>
    </row>
    <row r="522" spans="1:8" x14ac:dyDescent="0.25">
      <c r="A522" t="s">
        <v>10584</v>
      </c>
      <c r="B522" t="s">
        <v>10642</v>
      </c>
      <c r="C522" t="s">
        <v>10641</v>
      </c>
      <c r="D522" t="s">
        <v>10640</v>
      </c>
      <c r="E522" s="102">
        <v>201.86</v>
      </c>
      <c r="F522" t="s">
        <v>10639</v>
      </c>
      <c r="G522" t="s">
        <v>630</v>
      </c>
      <c r="H522" s="143">
        <v>5805</v>
      </c>
    </row>
    <row r="523" spans="1:8" x14ac:dyDescent="0.25">
      <c r="A523" t="s">
        <v>10584</v>
      </c>
      <c r="B523" t="s">
        <v>10638</v>
      </c>
      <c r="C523" t="s">
        <v>10637</v>
      </c>
      <c r="D523" t="s">
        <v>10636</v>
      </c>
      <c r="E523" s="102">
        <v>5.04</v>
      </c>
      <c r="F523" t="s">
        <v>10635</v>
      </c>
      <c r="G523" t="s">
        <v>630</v>
      </c>
      <c r="H523" s="143">
        <v>5808</v>
      </c>
    </row>
    <row r="524" spans="1:8" x14ac:dyDescent="0.25">
      <c r="A524" t="s">
        <v>10584</v>
      </c>
      <c r="B524" t="s">
        <v>10634</v>
      </c>
      <c r="C524" t="s">
        <v>10633</v>
      </c>
      <c r="D524" t="s">
        <v>10632</v>
      </c>
      <c r="E524" s="102">
        <v>5.85</v>
      </c>
      <c r="F524" t="s">
        <v>10631</v>
      </c>
      <c r="G524" t="s">
        <v>630</v>
      </c>
      <c r="H524" s="143">
        <v>5809</v>
      </c>
    </row>
    <row r="525" spans="1:8" x14ac:dyDescent="0.25">
      <c r="A525" t="s">
        <v>10584</v>
      </c>
      <c r="B525" t="s">
        <v>10630</v>
      </c>
      <c r="C525" t="s">
        <v>10629</v>
      </c>
      <c r="D525" t="s">
        <v>3610</v>
      </c>
      <c r="E525" s="102">
        <v>7.68</v>
      </c>
      <c r="F525" t="s">
        <v>3611</v>
      </c>
      <c r="G525" t="s">
        <v>630</v>
      </c>
      <c r="H525" s="143">
        <v>5810</v>
      </c>
    </row>
    <row r="526" spans="1:8" x14ac:dyDescent="0.25">
      <c r="A526" t="s">
        <v>10584</v>
      </c>
      <c r="B526" t="s">
        <v>10628</v>
      </c>
      <c r="C526" t="s">
        <v>10627</v>
      </c>
      <c r="D526" t="s">
        <v>4833</v>
      </c>
      <c r="E526" s="102">
        <v>5.8</v>
      </c>
      <c r="F526" t="s">
        <v>4834</v>
      </c>
      <c r="G526" t="s">
        <v>630</v>
      </c>
      <c r="H526" s="143">
        <v>5811</v>
      </c>
    </row>
    <row r="527" spans="1:8" x14ac:dyDescent="0.25">
      <c r="A527" t="s">
        <v>10584</v>
      </c>
      <c r="B527" t="s">
        <v>10626</v>
      </c>
      <c r="C527" t="s">
        <v>10625</v>
      </c>
      <c r="D527" t="s">
        <v>1321</v>
      </c>
      <c r="E527" s="102">
        <v>2.63</v>
      </c>
      <c r="F527" t="s">
        <v>1320</v>
      </c>
      <c r="G527" t="s">
        <v>630</v>
      </c>
      <c r="H527" s="143">
        <v>5812</v>
      </c>
    </row>
    <row r="528" spans="1:8" x14ac:dyDescent="0.25">
      <c r="A528" t="s">
        <v>10584</v>
      </c>
      <c r="B528" t="s">
        <v>10624</v>
      </c>
      <c r="C528" t="s">
        <v>10623</v>
      </c>
      <c r="D528" t="s">
        <v>768</v>
      </c>
      <c r="E528" s="102">
        <v>8</v>
      </c>
      <c r="F528" t="s">
        <v>767</v>
      </c>
      <c r="G528" t="s">
        <v>630</v>
      </c>
      <c r="H528" s="143">
        <v>5813</v>
      </c>
    </row>
    <row r="529" spans="1:8" x14ac:dyDescent="0.25">
      <c r="A529" t="s">
        <v>10584</v>
      </c>
      <c r="B529" t="s">
        <v>10622</v>
      </c>
      <c r="C529" t="s">
        <v>10621</v>
      </c>
      <c r="D529" t="s">
        <v>997</v>
      </c>
      <c r="E529" s="102">
        <v>1.68</v>
      </c>
      <c r="F529" t="s">
        <v>996</v>
      </c>
      <c r="G529" t="s">
        <v>630</v>
      </c>
      <c r="H529" s="143">
        <v>5814</v>
      </c>
    </row>
    <row r="530" spans="1:8" x14ac:dyDescent="0.25">
      <c r="A530" t="s">
        <v>10584</v>
      </c>
      <c r="B530" t="s">
        <v>10620</v>
      </c>
      <c r="C530" t="s">
        <v>10619</v>
      </c>
      <c r="D530" t="s">
        <v>901</v>
      </c>
      <c r="E530" s="102">
        <v>3.75</v>
      </c>
      <c r="F530" t="s">
        <v>900</v>
      </c>
      <c r="G530" t="s">
        <v>630</v>
      </c>
      <c r="H530" s="143">
        <v>5815</v>
      </c>
    </row>
    <row r="531" spans="1:8" x14ac:dyDescent="0.25">
      <c r="A531" t="s">
        <v>10584</v>
      </c>
      <c r="B531" t="s">
        <v>10618</v>
      </c>
      <c r="C531" t="s">
        <v>10617</v>
      </c>
      <c r="D531" t="s">
        <v>3586</v>
      </c>
      <c r="E531" s="102">
        <v>1.68</v>
      </c>
      <c r="F531" t="s">
        <v>3587</v>
      </c>
      <c r="G531" t="s">
        <v>630</v>
      </c>
      <c r="H531" s="143">
        <v>5816</v>
      </c>
    </row>
    <row r="532" spans="1:8" x14ac:dyDescent="0.25">
      <c r="A532" t="s">
        <v>10584</v>
      </c>
      <c r="B532" t="s">
        <v>10616</v>
      </c>
      <c r="C532" t="s">
        <v>10615</v>
      </c>
      <c r="D532" t="s">
        <v>983</v>
      </c>
      <c r="E532" s="102">
        <v>1.77</v>
      </c>
      <c r="F532" t="s">
        <v>982</v>
      </c>
      <c r="G532" t="s">
        <v>630</v>
      </c>
      <c r="H532" s="143">
        <v>5817</v>
      </c>
    </row>
    <row r="533" spans="1:8" x14ac:dyDescent="0.25">
      <c r="A533" t="s">
        <v>10584</v>
      </c>
      <c r="B533" t="s">
        <v>10614</v>
      </c>
      <c r="C533" t="s">
        <v>10613</v>
      </c>
      <c r="D533" t="s">
        <v>1317</v>
      </c>
      <c r="E533" s="102">
        <v>11.87</v>
      </c>
      <c r="F533" t="s">
        <v>1316</v>
      </c>
      <c r="G533" t="s">
        <v>630</v>
      </c>
      <c r="H533" s="143">
        <v>5818</v>
      </c>
    </row>
    <row r="534" spans="1:8" x14ac:dyDescent="0.25">
      <c r="A534" t="s">
        <v>10584</v>
      </c>
      <c r="B534" t="s">
        <v>2673</v>
      </c>
      <c r="C534" t="s">
        <v>10612</v>
      </c>
      <c r="D534" t="s">
        <v>836</v>
      </c>
      <c r="E534" s="102">
        <v>8.3800000000000008</v>
      </c>
      <c r="F534" t="s">
        <v>835</v>
      </c>
      <c r="G534" t="s">
        <v>630</v>
      </c>
      <c r="H534" s="143">
        <v>5819</v>
      </c>
    </row>
    <row r="535" spans="1:8" x14ac:dyDescent="0.25">
      <c r="A535" t="s">
        <v>10584</v>
      </c>
      <c r="B535" t="s">
        <v>10611</v>
      </c>
      <c r="C535" t="s">
        <v>10610</v>
      </c>
      <c r="D535" t="s">
        <v>10609</v>
      </c>
      <c r="E535" s="102">
        <v>0.25</v>
      </c>
      <c r="F535" t="s">
        <v>10608</v>
      </c>
      <c r="G535" t="s">
        <v>630</v>
      </c>
      <c r="H535" s="143">
        <v>5820</v>
      </c>
    </row>
    <row r="536" spans="1:8" x14ac:dyDescent="0.25">
      <c r="A536" t="s">
        <v>10584</v>
      </c>
      <c r="B536" t="s">
        <v>10607</v>
      </c>
      <c r="C536" t="s">
        <v>10606</v>
      </c>
      <c r="D536" t="s">
        <v>946</v>
      </c>
      <c r="E536" s="102">
        <v>5.38</v>
      </c>
      <c r="F536" t="s">
        <v>945</v>
      </c>
      <c r="G536" t="s">
        <v>630</v>
      </c>
      <c r="H536" s="143">
        <v>5821</v>
      </c>
    </row>
    <row r="537" spans="1:8" x14ac:dyDescent="0.25">
      <c r="A537" t="s">
        <v>10584</v>
      </c>
      <c r="B537" t="s">
        <v>4344</v>
      </c>
      <c r="C537" t="s">
        <v>10605</v>
      </c>
      <c r="D537" t="s">
        <v>1475</v>
      </c>
      <c r="E537" s="102">
        <v>3.48</v>
      </c>
      <c r="F537" t="s">
        <v>1474</v>
      </c>
      <c r="G537" t="s">
        <v>630</v>
      </c>
      <c r="H537" s="143">
        <v>5822</v>
      </c>
    </row>
    <row r="538" spans="1:8" x14ac:dyDescent="0.25">
      <c r="A538" t="s">
        <v>10584</v>
      </c>
      <c r="B538" t="s">
        <v>10604</v>
      </c>
      <c r="C538" t="s">
        <v>10603</v>
      </c>
      <c r="D538" t="s">
        <v>3025</v>
      </c>
      <c r="E538" s="102">
        <v>7.3</v>
      </c>
      <c r="F538" t="s">
        <v>3026</v>
      </c>
      <c r="G538" t="s">
        <v>630</v>
      </c>
      <c r="H538" s="143">
        <v>5823</v>
      </c>
    </row>
    <row r="539" spans="1:8" x14ac:dyDescent="0.25">
      <c r="A539" t="s">
        <v>10584</v>
      </c>
      <c r="B539" t="s">
        <v>10602</v>
      </c>
      <c r="C539" t="s">
        <v>10601</v>
      </c>
      <c r="D539" t="s">
        <v>1012</v>
      </c>
      <c r="E539" s="102">
        <v>1.68</v>
      </c>
      <c r="F539" t="s">
        <v>1011</v>
      </c>
      <c r="G539" t="s">
        <v>630</v>
      </c>
      <c r="H539" s="143">
        <v>5824</v>
      </c>
    </row>
    <row r="540" spans="1:8" x14ac:dyDescent="0.25">
      <c r="A540" t="s">
        <v>10584</v>
      </c>
      <c r="B540" t="s">
        <v>10600</v>
      </c>
      <c r="C540" t="s">
        <v>10599</v>
      </c>
      <c r="D540" t="s">
        <v>4516</v>
      </c>
      <c r="E540" s="102">
        <v>10.6</v>
      </c>
      <c r="F540" t="s">
        <v>4517</v>
      </c>
      <c r="G540" t="s">
        <v>630</v>
      </c>
      <c r="H540" s="143">
        <v>5825</v>
      </c>
    </row>
    <row r="541" spans="1:8" x14ac:dyDescent="0.25">
      <c r="A541" t="s">
        <v>10584</v>
      </c>
      <c r="B541" t="s">
        <v>10598</v>
      </c>
      <c r="C541" t="s">
        <v>10597</v>
      </c>
      <c r="D541" t="s">
        <v>10596</v>
      </c>
      <c r="E541" s="102">
        <v>1.86</v>
      </c>
      <c r="F541" t="s">
        <v>10595</v>
      </c>
      <c r="G541" t="s">
        <v>630</v>
      </c>
      <c r="H541" s="143">
        <v>5826</v>
      </c>
    </row>
    <row r="542" spans="1:8" x14ac:dyDescent="0.25">
      <c r="A542" t="s">
        <v>10584</v>
      </c>
      <c r="B542" t="s">
        <v>10594</v>
      </c>
      <c r="C542" t="s">
        <v>10593</v>
      </c>
      <c r="D542" t="s">
        <v>4867</v>
      </c>
      <c r="E542" s="102">
        <v>25.14</v>
      </c>
      <c r="F542" t="s">
        <v>4868</v>
      </c>
      <c r="G542" t="s">
        <v>630</v>
      </c>
      <c r="H542" s="143">
        <v>5827</v>
      </c>
    </row>
    <row r="543" spans="1:8" x14ac:dyDescent="0.25">
      <c r="A543" t="s">
        <v>10584</v>
      </c>
      <c r="B543" t="s">
        <v>10592</v>
      </c>
      <c r="C543" t="s">
        <v>10591</v>
      </c>
      <c r="D543" t="s">
        <v>10590</v>
      </c>
      <c r="E543" s="102">
        <v>0.99</v>
      </c>
      <c r="F543" t="s">
        <v>10589</v>
      </c>
      <c r="G543" t="s">
        <v>630</v>
      </c>
      <c r="H543" s="143">
        <v>5828</v>
      </c>
    </row>
    <row r="544" spans="1:8" x14ac:dyDescent="0.25">
      <c r="A544" t="s">
        <v>10584</v>
      </c>
      <c r="B544" t="s">
        <v>10588</v>
      </c>
      <c r="C544" t="s">
        <v>10587</v>
      </c>
      <c r="D544" t="s">
        <v>1152</v>
      </c>
      <c r="E544" s="102">
        <v>1.9</v>
      </c>
      <c r="F544" t="s">
        <v>1151</v>
      </c>
      <c r="G544" t="s">
        <v>630</v>
      </c>
      <c r="H544" s="143">
        <v>5829</v>
      </c>
    </row>
    <row r="545" spans="1:8" x14ac:dyDescent="0.25">
      <c r="A545" t="s">
        <v>10584</v>
      </c>
      <c r="B545" t="s">
        <v>10586</v>
      </c>
      <c r="C545" t="s">
        <v>10585</v>
      </c>
      <c r="D545" t="s">
        <v>2891</v>
      </c>
      <c r="E545" s="102">
        <v>4.1900000000000004</v>
      </c>
      <c r="F545" t="s">
        <v>2892</v>
      </c>
      <c r="G545" t="s">
        <v>630</v>
      </c>
      <c r="H545" s="143">
        <v>5830</v>
      </c>
    </row>
    <row r="546" spans="1:8" x14ac:dyDescent="0.25">
      <c r="A546" t="s">
        <v>10584</v>
      </c>
      <c r="B546" t="s">
        <v>10583</v>
      </c>
      <c r="C546" t="s">
        <v>10582</v>
      </c>
      <c r="D546" t="s">
        <v>5318</v>
      </c>
      <c r="E546" s="102">
        <v>24.12</v>
      </c>
      <c r="F546" t="s">
        <v>5319</v>
      </c>
      <c r="G546" t="s">
        <v>630</v>
      </c>
      <c r="H546" s="143">
        <v>5831</v>
      </c>
    </row>
    <row r="547" spans="1:8" x14ac:dyDescent="0.25">
      <c r="C547" s="104" t="s">
        <v>3729</v>
      </c>
      <c r="D547" s="104"/>
      <c r="E547" s="103">
        <f>SUM(E518:E546)</f>
        <v>385.69000000000005</v>
      </c>
    </row>
    <row r="548" spans="1:8" x14ac:dyDescent="0.25">
      <c r="A548" t="s">
        <v>10526</v>
      </c>
      <c r="B548" t="s">
        <v>10581</v>
      </c>
      <c r="C548" t="s">
        <v>10580</v>
      </c>
      <c r="D548" t="s">
        <v>3689</v>
      </c>
      <c r="E548" s="102">
        <v>6.08</v>
      </c>
      <c r="F548" t="s">
        <v>3690</v>
      </c>
      <c r="G548" t="s">
        <v>630</v>
      </c>
      <c r="H548" s="143">
        <v>5851</v>
      </c>
    </row>
    <row r="549" spans="1:8" x14ac:dyDescent="0.25">
      <c r="A549" t="s">
        <v>10526</v>
      </c>
      <c r="B549" t="s">
        <v>10579</v>
      </c>
      <c r="C549" t="s">
        <v>10578</v>
      </c>
      <c r="D549" t="s">
        <v>1154</v>
      </c>
      <c r="E549" s="102">
        <v>2.98</v>
      </c>
      <c r="F549" t="s">
        <v>1153</v>
      </c>
      <c r="G549" t="s">
        <v>630</v>
      </c>
      <c r="H549" s="143">
        <v>5852</v>
      </c>
    </row>
    <row r="550" spans="1:8" x14ac:dyDescent="0.25">
      <c r="A550" t="s">
        <v>10526</v>
      </c>
      <c r="B550" t="s">
        <v>10577</v>
      </c>
      <c r="C550" t="s">
        <v>10576</v>
      </c>
      <c r="D550" t="s">
        <v>4251</v>
      </c>
      <c r="E550" s="102">
        <v>6.13</v>
      </c>
      <c r="F550" t="s">
        <v>4252</v>
      </c>
      <c r="G550" t="s">
        <v>630</v>
      </c>
      <c r="H550" s="143">
        <v>5853</v>
      </c>
    </row>
    <row r="551" spans="1:8" x14ac:dyDescent="0.25">
      <c r="A551" t="s">
        <v>10526</v>
      </c>
      <c r="B551" t="s">
        <v>10575</v>
      </c>
      <c r="C551" t="s">
        <v>10574</v>
      </c>
      <c r="D551" t="s">
        <v>713</v>
      </c>
      <c r="E551" s="102">
        <v>3.85</v>
      </c>
      <c r="F551" t="s">
        <v>711</v>
      </c>
      <c r="G551" t="s">
        <v>630</v>
      </c>
      <c r="H551" s="143">
        <v>5854</v>
      </c>
    </row>
    <row r="552" spans="1:8" x14ac:dyDescent="0.25">
      <c r="A552" t="s">
        <v>10526</v>
      </c>
      <c r="B552" t="s">
        <v>10573</v>
      </c>
      <c r="C552" t="s">
        <v>10572</v>
      </c>
      <c r="D552" t="s">
        <v>712</v>
      </c>
      <c r="E552" s="102">
        <v>2.68</v>
      </c>
      <c r="F552" t="s">
        <v>711</v>
      </c>
      <c r="G552" t="s">
        <v>630</v>
      </c>
      <c r="H552" s="143">
        <v>5855</v>
      </c>
    </row>
    <row r="553" spans="1:8" x14ac:dyDescent="0.25">
      <c r="A553" t="s">
        <v>10526</v>
      </c>
      <c r="B553" t="s">
        <v>10571</v>
      </c>
      <c r="C553" t="s">
        <v>10570</v>
      </c>
      <c r="D553" t="s">
        <v>3808</v>
      </c>
      <c r="E553" s="102">
        <v>7.86</v>
      </c>
      <c r="F553" t="s">
        <v>3809</v>
      </c>
      <c r="G553" t="s">
        <v>630</v>
      </c>
      <c r="H553" s="143">
        <v>5856</v>
      </c>
    </row>
    <row r="554" spans="1:8" x14ac:dyDescent="0.25">
      <c r="A554" t="s">
        <v>10526</v>
      </c>
      <c r="B554" t="s">
        <v>10569</v>
      </c>
      <c r="C554" t="s">
        <v>10568</v>
      </c>
      <c r="D554" t="s">
        <v>1214</v>
      </c>
      <c r="E554" s="102">
        <v>3.47</v>
      </c>
      <c r="F554" t="s">
        <v>1213</v>
      </c>
      <c r="G554" t="s">
        <v>630</v>
      </c>
      <c r="H554" s="143">
        <v>5857</v>
      </c>
    </row>
    <row r="555" spans="1:8" x14ac:dyDescent="0.25">
      <c r="A555" t="s">
        <v>10526</v>
      </c>
      <c r="B555" t="s">
        <v>10567</v>
      </c>
      <c r="C555" t="s">
        <v>10566</v>
      </c>
      <c r="D555" t="s">
        <v>1215</v>
      </c>
      <c r="E555" s="102">
        <v>10.02</v>
      </c>
      <c r="F555" t="s">
        <v>1213</v>
      </c>
      <c r="G555" t="s">
        <v>630</v>
      </c>
      <c r="H555" s="143">
        <v>5858</v>
      </c>
    </row>
    <row r="556" spans="1:8" x14ac:dyDescent="0.25">
      <c r="A556" t="s">
        <v>10526</v>
      </c>
      <c r="B556" t="s">
        <v>10565</v>
      </c>
      <c r="C556" t="s">
        <v>10564</v>
      </c>
      <c r="D556" t="s">
        <v>10563</v>
      </c>
      <c r="E556" s="102">
        <v>10.26</v>
      </c>
      <c r="F556" t="s">
        <v>10562</v>
      </c>
      <c r="G556" t="s">
        <v>630</v>
      </c>
      <c r="H556" s="143">
        <v>5859</v>
      </c>
    </row>
    <row r="557" spans="1:8" x14ac:dyDescent="0.25">
      <c r="A557" t="s">
        <v>10526</v>
      </c>
      <c r="B557" t="s">
        <v>10561</v>
      </c>
      <c r="C557" t="s">
        <v>10560</v>
      </c>
      <c r="D557" t="s">
        <v>1337</v>
      </c>
      <c r="E557" s="102">
        <v>6.28</v>
      </c>
      <c r="F557" t="s">
        <v>1336</v>
      </c>
      <c r="G557" t="s">
        <v>630</v>
      </c>
      <c r="H557" s="143">
        <v>5860</v>
      </c>
    </row>
    <row r="558" spans="1:8" x14ac:dyDescent="0.25">
      <c r="A558" t="s">
        <v>10526</v>
      </c>
      <c r="B558" t="s">
        <v>10559</v>
      </c>
      <c r="C558" t="s">
        <v>10558</v>
      </c>
      <c r="D558" t="s">
        <v>3908</v>
      </c>
      <c r="E558" s="102">
        <v>6.45</v>
      </c>
      <c r="F558" t="s">
        <v>3909</v>
      </c>
      <c r="G558" t="s">
        <v>630</v>
      </c>
      <c r="H558" s="143">
        <v>5861</v>
      </c>
    </row>
    <row r="559" spans="1:8" x14ac:dyDescent="0.25">
      <c r="A559" t="s">
        <v>10526</v>
      </c>
      <c r="B559" t="s">
        <v>10557</v>
      </c>
      <c r="C559" t="s">
        <v>10556</v>
      </c>
      <c r="D559" t="s">
        <v>3912</v>
      </c>
      <c r="E559" s="102">
        <v>11.32</v>
      </c>
      <c r="F559" t="s">
        <v>3913</v>
      </c>
      <c r="G559" t="s">
        <v>630</v>
      </c>
      <c r="H559" s="143">
        <v>5862</v>
      </c>
    </row>
    <row r="560" spans="1:8" x14ac:dyDescent="0.25">
      <c r="A560" t="s">
        <v>10526</v>
      </c>
      <c r="B560" t="s">
        <v>10555</v>
      </c>
      <c r="C560" t="s">
        <v>10554</v>
      </c>
      <c r="D560" t="s">
        <v>3916</v>
      </c>
      <c r="E560" s="102">
        <v>5.04</v>
      </c>
      <c r="F560" t="s">
        <v>3917</v>
      </c>
      <c r="G560" t="s">
        <v>630</v>
      </c>
      <c r="H560" s="143">
        <v>5863</v>
      </c>
    </row>
    <row r="561" spans="1:8" x14ac:dyDescent="0.25">
      <c r="A561" t="s">
        <v>10526</v>
      </c>
      <c r="B561" t="s">
        <v>10553</v>
      </c>
      <c r="C561" t="s">
        <v>10552</v>
      </c>
      <c r="D561" t="s">
        <v>5913</v>
      </c>
      <c r="E561" s="102">
        <v>4.26</v>
      </c>
      <c r="F561" t="s">
        <v>5914</v>
      </c>
      <c r="G561" t="s">
        <v>630</v>
      </c>
      <c r="H561" s="143">
        <v>5864</v>
      </c>
    </row>
    <row r="562" spans="1:8" x14ac:dyDescent="0.25">
      <c r="A562" t="s">
        <v>10526</v>
      </c>
      <c r="B562" t="s">
        <v>10551</v>
      </c>
      <c r="C562" t="s">
        <v>10550</v>
      </c>
      <c r="D562" t="s">
        <v>10549</v>
      </c>
      <c r="E562" s="102">
        <v>4.18</v>
      </c>
      <c r="F562" t="s">
        <v>10548</v>
      </c>
      <c r="G562" t="s">
        <v>630</v>
      </c>
      <c r="H562" s="143">
        <v>5865</v>
      </c>
    </row>
    <row r="563" spans="1:8" x14ac:dyDescent="0.25">
      <c r="A563" t="s">
        <v>10526</v>
      </c>
      <c r="B563" t="s">
        <v>10547</v>
      </c>
      <c r="C563" t="s">
        <v>10546</v>
      </c>
      <c r="D563" t="s">
        <v>966</v>
      </c>
      <c r="E563" s="102">
        <v>5.15</v>
      </c>
      <c r="F563" t="s">
        <v>965</v>
      </c>
      <c r="G563" t="s">
        <v>630</v>
      </c>
      <c r="H563" s="143">
        <v>5866</v>
      </c>
    </row>
    <row r="564" spans="1:8" x14ac:dyDescent="0.25">
      <c r="A564" t="s">
        <v>10526</v>
      </c>
      <c r="B564" t="s">
        <v>10545</v>
      </c>
      <c r="C564" t="s">
        <v>10544</v>
      </c>
      <c r="D564" t="s">
        <v>723</v>
      </c>
      <c r="E564" s="102">
        <v>6.94</v>
      </c>
      <c r="F564" t="s">
        <v>722</v>
      </c>
      <c r="G564" t="s">
        <v>630</v>
      </c>
      <c r="H564" s="143">
        <v>5867</v>
      </c>
    </row>
    <row r="565" spans="1:8" x14ac:dyDescent="0.25">
      <c r="A565" t="s">
        <v>10526</v>
      </c>
      <c r="B565" t="s">
        <v>4197</v>
      </c>
      <c r="C565" t="s">
        <v>10543</v>
      </c>
      <c r="D565" t="s">
        <v>1442</v>
      </c>
      <c r="E565" s="102">
        <v>4.12</v>
      </c>
      <c r="F565" t="s">
        <v>1441</v>
      </c>
      <c r="G565" t="s">
        <v>630</v>
      </c>
      <c r="H565" s="143">
        <v>5868</v>
      </c>
    </row>
    <row r="566" spans="1:8" x14ac:dyDescent="0.25">
      <c r="A566" t="s">
        <v>10526</v>
      </c>
      <c r="B566" t="s">
        <v>10542</v>
      </c>
      <c r="C566" t="s">
        <v>10541</v>
      </c>
      <c r="D566" t="s">
        <v>3847</v>
      </c>
      <c r="E566" s="102">
        <v>1.68</v>
      </c>
      <c r="F566" t="s">
        <v>3848</v>
      </c>
      <c r="G566" t="s">
        <v>630</v>
      </c>
      <c r="H566" s="143">
        <v>5869</v>
      </c>
    </row>
    <row r="567" spans="1:8" x14ac:dyDescent="0.25">
      <c r="A567" t="s">
        <v>10526</v>
      </c>
      <c r="B567" t="s">
        <v>10540</v>
      </c>
      <c r="C567" t="s">
        <v>10539</v>
      </c>
      <c r="D567" t="s">
        <v>638</v>
      </c>
      <c r="E567" s="102">
        <v>0.75</v>
      </c>
      <c r="F567" t="s">
        <v>637</v>
      </c>
      <c r="G567" t="s">
        <v>630</v>
      </c>
      <c r="H567" s="143">
        <v>5870</v>
      </c>
    </row>
    <row r="568" spans="1:8" x14ac:dyDescent="0.25">
      <c r="A568" t="s">
        <v>10526</v>
      </c>
      <c r="B568" t="s">
        <v>10538</v>
      </c>
      <c r="C568" t="s">
        <v>10537</v>
      </c>
      <c r="D568" t="s">
        <v>10536</v>
      </c>
      <c r="E568" s="102">
        <v>1.94</v>
      </c>
      <c r="F568" t="s">
        <v>10535</v>
      </c>
      <c r="G568" t="s">
        <v>630</v>
      </c>
      <c r="H568" s="143">
        <v>5871</v>
      </c>
    </row>
    <row r="569" spans="1:8" x14ac:dyDescent="0.25">
      <c r="A569" t="s">
        <v>10526</v>
      </c>
      <c r="B569" t="s">
        <v>10534</v>
      </c>
      <c r="C569" t="s">
        <v>10533</v>
      </c>
      <c r="D569" t="s">
        <v>4487</v>
      </c>
      <c r="E569" s="102">
        <v>1.78</v>
      </c>
      <c r="F569" t="s">
        <v>4488</v>
      </c>
      <c r="G569" t="s">
        <v>630</v>
      </c>
      <c r="H569" s="143">
        <v>5872</v>
      </c>
    </row>
    <row r="570" spans="1:8" x14ac:dyDescent="0.25">
      <c r="A570" t="s">
        <v>10526</v>
      </c>
      <c r="B570" t="s">
        <v>10532</v>
      </c>
      <c r="C570" t="s">
        <v>10531</v>
      </c>
      <c r="D570" t="s">
        <v>869</v>
      </c>
      <c r="E570" s="102">
        <v>4.5599999999999996</v>
      </c>
      <c r="F570" t="s">
        <v>868</v>
      </c>
      <c r="G570" t="s">
        <v>630</v>
      </c>
      <c r="H570" s="143">
        <v>5873</v>
      </c>
    </row>
    <row r="571" spans="1:8" x14ac:dyDescent="0.25">
      <c r="A571" t="s">
        <v>10526</v>
      </c>
      <c r="B571" t="s">
        <v>10530</v>
      </c>
      <c r="C571" t="s">
        <v>10529</v>
      </c>
      <c r="D571" t="s">
        <v>10528</v>
      </c>
      <c r="E571" s="102">
        <v>1.05</v>
      </c>
      <c r="F571" t="s">
        <v>10527</v>
      </c>
      <c r="G571" t="s">
        <v>630</v>
      </c>
      <c r="H571" s="143">
        <v>5874</v>
      </c>
    </row>
    <row r="572" spans="1:8" x14ac:dyDescent="0.25">
      <c r="A572" t="s">
        <v>10526</v>
      </c>
      <c r="B572" t="s">
        <v>10525</v>
      </c>
      <c r="C572" t="s">
        <v>10524</v>
      </c>
      <c r="D572" t="s">
        <v>922</v>
      </c>
      <c r="E572" s="102">
        <v>2.04</v>
      </c>
      <c r="F572" t="s">
        <v>921</v>
      </c>
      <c r="G572" t="s">
        <v>630</v>
      </c>
      <c r="H572" s="143">
        <v>5875</v>
      </c>
    </row>
    <row r="573" spans="1:8" x14ac:dyDescent="0.25">
      <c r="C573" s="104" t="s">
        <v>3729</v>
      </c>
      <c r="D573" s="104"/>
      <c r="E573" s="103">
        <f>SUM(E548:E572)</f>
        <v>120.87000000000003</v>
      </c>
    </row>
    <row r="574" spans="1:8" x14ac:dyDescent="0.25">
      <c r="C574" s="188" t="s">
        <v>21499</v>
      </c>
      <c r="D574" s="189"/>
      <c r="E574" s="190">
        <f>+E517+E547+E573</f>
        <v>667.73000000000013</v>
      </c>
    </row>
    <row r="575" spans="1:8" x14ac:dyDescent="0.25">
      <c r="E575" s="102"/>
    </row>
    <row r="576" spans="1:8" x14ac:dyDescent="0.25">
      <c r="E576" s="102"/>
    </row>
    <row r="577" spans="5:5" x14ac:dyDescent="0.25">
      <c r="E577" s="102"/>
    </row>
    <row r="578" spans="5:5" x14ac:dyDescent="0.25">
      <c r="E578" s="102"/>
    </row>
    <row r="579" spans="5:5" x14ac:dyDescent="0.25">
      <c r="E579" s="102"/>
    </row>
    <row r="580" spans="5:5" x14ac:dyDescent="0.25">
      <c r="E580" s="102"/>
    </row>
    <row r="581" spans="5:5" x14ac:dyDescent="0.25">
      <c r="E581" s="102"/>
    </row>
    <row r="582" spans="5:5" x14ac:dyDescent="0.25">
      <c r="E582" s="102"/>
    </row>
    <row r="583" spans="5:5" x14ac:dyDescent="0.25">
      <c r="E583" s="102"/>
    </row>
    <row r="584" spans="5:5" x14ac:dyDescent="0.25">
      <c r="E584" s="102"/>
    </row>
    <row r="585" spans="5:5" x14ac:dyDescent="0.25">
      <c r="E585" s="102"/>
    </row>
    <row r="586" spans="5:5" x14ac:dyDescent="0.25">
      <c r="E586" s="102"/>
    </row>
    <row r="587" spans="5:5" x14ac:dyDescent="0.25">
      <c r="E587" s="102"/>
    </row>
    <row r="588" spans="5:5" x14ac:dyDescent="0.25">
      <c r="E588" s="102"/>
    </row>
    <row r="589" spans="5:5" x14ac:dyDescent="0.25">
      <c r="E589" s="102"/>
    </row>
    <row r="590" spans="5:5" x14ac:dyDescent="0.25">
      <c r="E590" s="102"/>
    </row>
    <row r="591" spans="5:5" x14ac:dyDescent="0.25">
      <c r="E591" s="102"/>
    </row>
    <row r="592" spans="5:5" x14ac:dyDescent="0.25">
      <c r="E592" s="102"/>
    </row>
    <row r="593" spans="5:5" x14ac:dyDescent="0.25">
      <c r="E593" s="102"/>
    </row>
    <row r="594" spans="5:5" x14ac:dyDescent="0.25">
      <c r="E594" s="102"/>
    </row>
    <row r="595" spans="5:5" x14ac:dyDescent="0.25">
      <c r="E595" s="102"/>
    </row>
    <row r="596" spans="5:5" x14ac:dyDescent="0.25">
      <c r="E596" s="102"/>
    </row>
    <row r="597" spans="5:5" x14ac:dyDescent="0.25">
      <c r="E597" s="102"/>
    </row>
    <row r="598" spans="5:5" x14ac:dyDescent="0.25">
      <c r="E598" s="102"/>
    </row>
    <row r="599" spans="5:5" x14ac:dyDescent="0.25">
      <c r="E599" s="102"/>
    </row>
    <row r="600" spans="5:5" x14ac:dyDescent="0.25">
      <c r="E600" s="102"/>
    </row>
    <row r="601" spans="5:5" x14ac:dyDescent="0.25">
      <c r="E601" s="102"/>
    </row>
    <row r="602" spans="5:5" x14ac:dyDescent="0.25">
      <c r="E602" s="102"/>
    </row>
    <row r="603" spans="5:5" x14ac:dyDescent="0.25">
      <c r="E603" s="102"/>
    </row>
    <row r="604" spans="5:5" x14ac:dyDescent="0.25">
      <c r="E604" s="102"/>
    </row>
    <row r="605" spans="5:5" x14ac:dyDescent="0.25">
      <c r="E605" s="102"/>
    </row>
    <row r="606" spans="5:5" x14ac:dyDescent="0.25">
      <c r="E606" s="102"/>
    </row>
    <row r="607" spans="5:5" x14ac:dyDescent="0.25">
      <c r="E607" s="102"/>
    </row>
    <row r="608" spans="5:5" x14ac:dyDescent="0.25">
      <c r="E608" s="102"/>
    </row>
    <row r="609" spans="5:5" x14ac:dyDescent="0.25">
      <c r="E609" s="102"/>
    </row>
    <row r="610" spans="5:5" x14ac:dyDescent="0.25">
      <c r="E610" s="102"/>
    </row>
    <row r="611" spans="5:5" x14ac:dyDescent="0.25">
      <c r="E611" s="102"/>
    </row>
    <row r="612" spans="5:5" x14ac:dyDescent="0.25">
      <c r="E612" s="102"/>
    </row>
    <row r="613" spans="5:5" x14ac:dyDescent="0.25">
      <c r="E613" s="102"/>
    </row>
    <row r="614" spans="5:5" x14ac:dyDescent="0.25">
      <c r="E614" s="102"/>
    </row>
    <row r="615" spans="5:5" x14ac:dyDescent="0.25">
      <c r="E615" s="102"/>
    </row>
    <row r="616" spans="5:5" x14ac:dyDescent="0.25">
      <c r="E616" s="102"/>
    </row>
    <row r="617" spans="5:5" x14ac:dyDescent="0.25">
      <c r="E617" s="102"/>
    </row>
    <row r="618" spans="5:5" x14ac:dyDescent="0.25">
      <c r="E618" s="102"/>
    </row>
    <row r="619" spans="5:5" x14ac:dyDescent="0.25">
      <c r="E619" s="102"/>
    </row>
    <row r="620" spans="5:5" x14ac:dyDescent="0.25">
      <c r="E620" s="102"/>
    </row>
    <row r="621" spans="5:5" x14ac:dyDescent="0.25">
      <c r="E621" s="102"/>
    </row>
    <row r="622" spans="5:5" x14ac:dyDescent="0.25">
      <c r="E622" s="102"/>
    </row>
    <row r="623" spans="5:5" x14ac:dyDescent="0.25">
      <c r="E623" s="102"/>
    </row>
    <row r="624" spans="5:5" x14ac:dyDescent="0.25">
      <c r="E624" s="102"/>
    </row>
    <row r="625" spans="5:5" x14ac:dyDescent="0.25">
      <c r="E625" s="102"/>
    </row>
    <row r="626" spans="5:5" x14ac:dyDescent="0.25">
      <c r="E626" s="102"/>
    </row>
    <row r="627" spans="5:5" x14ac:dyDescent="0.25">
      <c r="E627" s="102"/>
    </row>
  </sheetData>
  <mergeCells count="1">
    <mergeCell ref="A3:H3"/>
  </mergeCells>
  <pageMargins left="0.70866141732283472" right="0.70866141732283472" top="0.74803149606299213" bottom="0.74803149606299213" header="0.31496062992125984" footer="0.31496062992125984"/>
  <pageSetup paperSize="9" scale="82" fitToHeight="0" orientation="portrait" horizontalDpi="0" verticalDpi="0" r:id="rId1"/>
  <headerFooter>
    <oddFooter>&amp;C&amp;P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53FDE-0C47-4895-853D-5334DC96FA67}">
  <sheetPr>
    <pageSetUpPr fitToPage="1"/>
  </sheetPr>
  <dimension ref="A1:Q97"/>
  <sheetViews>
    <sheetView showGridLines="0" zoomScale="86" zoomScaleNormal="86" workbookViewId="0">
      <selection activeCell="F26" sqref="F26"/>
    </sheetView>
  </sheetViews>
  <sheetFormatPr baseColWidth="10" defaultRowHeight="15" x14ac:dyDescent="0.25"/>
  <cols>
    <col min="1" max="1" width="9" style="476" customWidth="1"/>
    <col min="2" max="2" width="35.5703125" customWidth="1"/>
    <col min="3" max="3" width="22.140625" customWidth="1"/>
    <col min="4" max="4" width="10.85546875" customWidth="1"/>
    <col min="5" max="5" width="9.28515625" style="143" customWidth="1"/>
    <col min="6" max="6" width="10.28515625" style="477" customWidth="1"/>
    <col min="7" max="7" width="14.42578125" customWidth="1"/>
    <col min="8" max="9" width="11.42578125" customWidth="1"/>
    <col min="10" max="10" width="11.7109375" customWidth="1"/>
  </cols>
  <sheetData>
    <row r="1" spans="1:8" ht="26.25" customHeight="1" x14ac:dyDescent="0.25">
      <c r="C1" s="431"/>
      <c r="D1" s="431"/>
      <c r="E1" s="431"/>
      <c r="F1" s="431"/>
      <c r="G1" s="431"/>
    </row>
    <row r="2" spans="1:8" ht="15" customHeight="1" x14ac:dyDescent="0.25">
      <c r="A2" s="552" t="s">
        <v>30500</v>
      </c>
      <c r="B2" s="552"/>
      <c r="C2" s="552"/>
      <c r="D2" s="552"/>
      <c r="E2" s="432"/>
      <c r="F2" s="433"/>
      <c r="G2" s="49"/>
    </row>
    <row r="3" spans="1:8" ht="4.5" customHeight="1" x14ac:dyDescent="0.25">
      <c r="A3" s="133"/>
      <c r="B3" s="49"/>
      <c r="C3" s="434"/>
      <c r="D3" s="49"/>
      <c r="E3" s="432"/>
      <c r="F3" s="433"/>
      <c r="G3" s="49"/>
    </row>
    <row r="4" spans="1:8" ht="22.5" customHeight="1" x14ac:dyDescent="0.3">
      <c r="A4" s="553" t="s">
        <v>30501</v>
      </c>
      <c r="B4" s="553"/>
      <c r="C4" s="553"/>
      <c r="D4" s="553"/>
      <c r="E4" s="435"/>
      <c r="F4" s="433"/>
      <c r="G4" s="49"/>
    </row>
    <row r="5" spans="1:8" ht="5.25" customHeight="1" x14ac:dyDescent="0.25">
      <c r="A5" s="453"/>
      <c r="B5" s="49"/>
      <c r="C5" s="49"/>
      <c r="D5" s="49"/>
      <c r="E5" s="432"/>
      <c r="F5" s="433"/>
      <c r="G5" s="49"/>
    </row>
    <row r="6" spans="1:8" ht="15" customHeight="1" x14ac:dyDescent="0.25">
      <c r="A6" s="554" t="s">
        <v>30528</v>
      </c>
      <c r="B6" s="554"/>
      <c r="C6" s="554"/>
      <c r="D6" s="554"/>
      <c r="E6" s="432"/>
      <c r="F6" s="433"/>
      <c r="G6" s="49"/>
    </row>
    <row r="7" spans="1:8" ht="4.5" customHeight="1" x14ac:dyDescent="0.25">
      <c r="A7" s="453"/>
      <c r="B7" s="434"/>
      <c r="C7" s="49"/>
      <c r="D7" s="49"/>
      <c r="E7" s="432"/>
      <c r="F7" s="433"/>
      <c r="G7" s="49"/>
    </row>
    <row r="8" spans="1:8" ht="15" customHeight="1" x14ac:dyDescent="0.25">
      <c r="A8" s="555" t="s">
        <v>30513</v>
      </c>
      <c r="B8" s="555"/>
      <c r="C8" s="555"/>
      <c r="D8" s="555"/>
      <c r="E8" s="432"/>
      <c r="F8" s="433"/>
      <c r="G8" s="49"/>
    </row>
    <row r="9" spans="1:8" ht="15.75" x14ac:dyDescent="0.25">
      <c r="A9" s="453"/>
      <c r="B9" s="434"/>
      <c r="C9" s="49"/>
      <c r="D9" s="49"/>
      <c r="E9" s="432"/>
      <c r="F9" s="433"/>
      <c r="G9" s="49"/>
    </row>
    <row r="10" spans="1:8" x14ac:dyDescent="0.25">
      <c r="A10" s="453"/>
      <c r="B10" s="436" t="s">
        <v>13193</v>
      </c>
      <c r="C10" s="437"/>
      <c r="D10" s="49"/>
      <c r="E10" s="432"/>
      <c r="F10" s="433"/>
      <c r="G10" s="482">
        <v>66115.47</v>
      </c>
    </row>
    <row r="11" spans="1:8" x14ac:dyDescent="0.25">
      <c r="A11" s="453"/>
      <c r="B11" s="49"/>
      <c r="C11" s="49"/>
      <c r="D11" s="49"/>
      <c r="E11" s="432"/>
      <c r="F11" s="433"/>
      <c r="G11" s="49"/>
    </row>
    <row r="12" spans="1:8" x14ac:dyDescent="0.25">
      <c r="A12" s="453"/>
      <c r="B12" s="439" t="s">
        <v>0</v>
      </c>
      <c r="C12" s="49"/>
      <c r="D12" s="49"/>
      <c r="E12" s="432"/>
      <c r="F12" s="433"/>
      <c r="G12" s="49"/>
    </row>
    <row r="13" spans="1:8" x14ac:dyDescent="0.25">
      <c r="A13" s="453"/>
      <c r="B13" s="440" t="s">
        <v>30503</v>
      </c>
      <c r="C13" s="49"/>
      <c r="D13" s="49"/>
      <c r="E13" s="432"/>
      <c r="F13" s="433"/>
      <c r="G13" s="49"/>
    </row>
    <row r="14" spans="1:8" x14ac:dyDescent="0.25">
      <c r="A14" s="419" t="s">
        <v>1</v>
      </c>
      <c r="B14" s="440" t="s">
        <v>30504</v>
      </c>
      <c r="C14" s="440"/>
      <c r="D14" s="419" t="s">
        <v>30505</v>
      </c>
      <c r="E14" s="419" t="s">
        <v>30506</v>
      </c>
      <c r="F14" s="441" t="s">
        <v>2</v>
      </c>
      <c r="G14" s="49"/>
    </row>
    <row r="15" spans="1:8" x14ac:dyDescent="0.25">
      <c r="A15" s="478"/>
      <c r="B15" s="556"/>
      <c r="C15" s="556"/>
      <c r="D15" s="443"/>
      <c r="E15" s="444"/>
      <c r="F15" s="445"/>
      <c r="H15" s="446"/>
    </row>
    <row r="16" spans="1:8" x14ac:dyDescent="0.25">
      <c r="A16" s="478"/>
      <c r="B16" s="447"/>
      <c r="C16" s="447"/>
      <c r="D16" s="443"/>
      <c r="E16" s="444"/>
      <c r="F16" s="433"/>
      <c r="G16" s="448">
        <f>SUM(F15:F15)</f>
        <v>0</v>
      </c>
      <c r="H16" s="446"/>
    </row>
    <row r="17" spans="1:17" x14ac:dyDescent="0.25">
      <c r="A17" s="478"/>
      <c r="B17" s="449"/>
      <c r="C17" s="440"/>
      <c r="D17" s="450"/>
      <c r="E17" s="444"/>
      <c r="F17" s="433"/>
      <c r="G17" s="49"/>
    </row>
    <row r="18" spans="1:17" x14ac:dyDescent="0.25">
      <c r="A18" s="456"/>
      <c r="B18" s="452" t="s">
        <v>4</v>
      </c>
      <c r="C18" s="49"/>
      <c r="D18" s="453"/>
      <c r="E18" s="453"/>
      <c r="F18" s="433"/>
      <c r="G18" s="448"/>
      <c r="M18" s="454"/>
      <c r="N18" s="454"/>
      <c r="O18" s="454"/>
      <c r="P18" s="454"/>
      <c r="Q18" s="455"/>
    </row>
    <row r="19" spans="1:17" x14ac:dyDescent="0.25">
      <c r="A19" s="456" t="s">
        <v>1</v>
      </c>
      <c r="B19" s="457" t="s">
        <v>30507</v>
      </c>
      <c r="C19" s="49"/>
      <c r="D19" s="453"/>
      <c r="E19" s="453"/>
      <c r="F19" s="441" t="s">
        <v>2</v>
      </c>
      <c r="G19" s="448"/>
    </row>
    <row r="20" spans="1:17" x14ac:dyDescent="0.25">
      <c r="A20" s="480"/>
      <c r="B20" s="459"/>
      <c r="C20" s="49"/>
      <c r="D20" s="49"/>
      <c r="E20" s="432"/>
      <c r="F20" s="445"/>
    </row>
    <row r="21" spans="1:17" x14ac:dyDescent="0.25">
      <c r="A21" s="480"/>
      <c r="B21" s="459"/>
      <c r="C21" s="49"/>
      <c r="D21" s="49"/>
      <c r="E21" s="432"/>
      <c r="F21" s="433"/>
      <c r="G21" s="448">
        <f>SUM(F20:F20)</f>
        <v>0</v>
      </c>
    </row>
    <row r="22" spans="1:17" x14ac:dyDescent="0.25">
      <c r="A22" s="453"/>
      <c r="B22" s="49"/>
      <c r="C22" s="49"/>
      <c r="D22" s="49"/>
      <c r="E22" s="432"/>
      <c r="F22" s="433"/>
      <c r="G22" s="448"/>
    </row>
    <row r="23" spans="1:17" x14ac:dyDescent="0.25">
      <c r="A23" s="453"/>
      <c r="B23" s="452" t="s">
        <v>0</v>
      </c>
      <c r="C23" s="49"/>
      <c r="D23" s="49"/>
      <c r="E23" s="432"/>
      <c r="F23" s="433"/>
      <c r="G23" s="49"/>
    </row>
    <row r="24" spans="1:17" x14ac:dyDescent="0.25">
      <c r="A24" s="419" t="s">
        <v>1</v>
      </c>
      <c r="B24" s="457" t="s">
        <v>30508</v>
      </c>
      <c r="C24" s="440"/>
      <c r="D24" s="440"/>
      <c r="E24" s="460"/>
      <c r="F24" s="441" t="s">
        <v>2</v>
      </c>
      <c r="G24" s="49"/>
    </row>
    <row r="25" spans="1:17" x14ac:dyDescent="0.25">
      <c r="A25" s="478"/>
      <c r="B25" s="459"/>
      <c r="C25" s="49"/>
      <c r="D25" s="49"/>
      <c r="E25" s="432"/>
      <c r="F25" s="445"/>
    </row>
    <row r="26" spans="1:17" x14ac:dyDescent="0.25">
      <c r="A26" s="478"/>
      <c r="B26" s="459"/>
      <c r="C26" s="49"/>
      <c r="D26" s="49"/>
      <c r="E26" s="432"/>
      <c r="F26" s="433"/>
      <c r="G26" s="448">
        <f>SUM(F25:F25)</f>
        <v>0</v>
      </c>
    </row>
    <row r="27" spans="1:17" x14ac:dyDescent="0.25">
      <c r="A27" s="478"/>
      <c r="B27" s="49"/>
      <c r="C27" s="49"/>
      <c r="D27" s="49"/>
      <c r="E27" s="432"/>
      <c r="F27" s="433"/>
      <c r="G27" s="461"/>
    </row>
    <row r="28" spans="1:17" x14ac:dyDescent="0.25">
      <c r="A28" s="419"/>
      <c r="B28" s="439" t="s">
        <v>4</v>
      </c>
      <c r="C28" s="440"/>
      <c r="D28" s="440"/>
      <c r="E28" s="460"/>
      <c r="F28" s="433"/>
      <c r="G28" s="49"/>
    </row>
    <row r="29" spans="1:17" x14ac:dyDescent="0.25">
      <c r="A29" s="419" t="s">
        <v>1</v>
      </c>
      <c r="B29" s="457" t="s">
        <v>30509</v>
      </c>
      <c r="C29" s="440"/>
      <c r="D29" s="419" t="s">
        <v>30510</v>
      </c>
      <c r="E29" s="460"/>
      <c r="F29" s="441" t="s">
        <v>2</v>
      </c>
      <c r="G29" s="49"/>
    </row>
    <row r="30" spans="1:17" x14ac:dyDescent="0.25">
      <c r="A30" s="493">
        <v>44315</v>
      </c>
      <c r="B30" s="158" t="s">
        <v>9138</v>
      </c>
      <c r="C30" s="440"/>
      <c r="D30" s="494" t="s">
        <v>9139</v>
      </c>
      <c r="E30" s="501" t="s">
        <v>3566</v>
      </c>
      <c r="F30" s="9">
        <v>2.25</v>
      </c>
      <c r="G30" s="49"/>
    </row>
    <row r="31" spans="1:17" x14ac:dyDescent="0.25">
      <c r="A31" s="493">
        <v>44315</v>
      </c>
      <c r="B31" s="158" t="s">
        <v>9136</v>
      </c>
      <c r="C31" s="440"/>
      <c r="D31" s="494" t="s">
        <v>9137</v>
      </c>
      <c r="E31" s="501" t="s">
        <v>3566</v>
      </c>
      <c r="F31" s="9">
        <v>7.27</v>
      </c>
      <c r="G31" s="49"/>
    </row>
    <row r="32" spans="1:17" x14ac:dyDescent="0.25">
      <c r="A32" s="493">
        <v>44315</v>
      </c>
      <c r="B32" s="158" t="s">
        <v>9134</v>
      </c>
      <c r="C32" s="440"/>
      <c r="D32" s="494" t="s">
        <v>9135</v>
      </c>
      <c r="E32" s="501" t="s">
        <v>3566</v>
      </c>
      <c r="F32" s="9">
        <v>1.68</v>
      </c>
      <c r="G32" s="49"/>
    </row>
    <row r="33" spans="1:7" x14ac:dyDescent="0.25">
      <c r="A33" s="493">
        <v>44315</v>
      </c>
      <c r="B33" s="158" t="s">
        <v>9132</v>
      </c>
      <c r="C33" s="440"/>
      <c r="D33" s="494" t="s">
        <v>9133</v>
      </c>
      <c r="E33" s="501" t="s">
        <v>3566</v>
      </c>
      <c r="F33" s="9">
        <v>12.41</v>
      </c>
      <c r="G33" s="49"/>
    </row>
    <row r="34" spans="1:7" x14ac:dyDescent="0.25">
      <c r="A34" s="493">
        <v>44315</v>
      </c>
      <c r="B34" s="158" t="s">
        <v>9130</v>
      </c>
      <c r="C34" s="440"/>
      <c r="D34" s="494" t="s">
        <v>9131</v>
      </c>
      <c r="E34" s="501" t="s">
        <v>3566</v>
      </c>
      <c r="F34" s="9">
        <v>3.43</v>
      </c>
      <c r="G34" s="49"/>
    </row>
    <row r="35" spans="1:7" x14ac:dyDescent="0.25">
      <c r="A35" s="493">
        <v>44315</v>
      </c>
      <c r="B35" s="158" t="s">
        <v>9128</v>
      </c>
      <c r="C35" s="440"/>
      <c r="D35" s="494" t="s">
        <v>9129</v>
      </c>
      <c r="E35" s="501" t="s">
        <v>3566</v>
      </c>
      <c r="F35" s="9">
        <v>4.45</v>
      </c>
      <c r="G35" s="49"/>
    </row>
    <row r="36" spans="1:7" x14ac:dyDescent="0.25">
      <c r="A36" s="493">
        <v>44315</v>
      </c>
      <c r="B36" s="158" t="s">
        <v>9126</v>
      </c>
      <c r="C36" s="440"/>
      <c r="D36" s="494" t="s">
        <v>9127</v>
      </c>
      <c r="E36" s="501" t="s">
        <v>3566</v>
      </c>
      <c r="F36" s="9">
        <v>3.61</v>
      </c>
      <c r="G36" s="49"/>
    </row>
    <row r="37" spans="1:7" x14ac:dyDescent="0.25">
      <c r="A37" s="493">
        <v>44315</v>
      </c>
      <c r="B37" s="158" t="s">
        <v>9124</v>
      </c>
      <c r="C37" s="440"/>
      <c r="D37" s="494" t="s">
        <v>9125</v>
      </c>
      <c r="E37" s="501" t="s">
        <v>3566</v>
      </c>
      <c r="F37" s="9">
        <v>4.7699999999999996</v>
      </c>
      <c r="G37" s="49"/>
    </row>
    <row r="38" spans="1:7" x14ac:dyDescent="0.25">
      <c r="A38" s="493">
        <v>44315</v>
      </c>
      <c r="B38" s="158" t="s">
        <v>9122</v>
      </c>
      <c r="C38" s="440"/>
      <c r="D38" s="494" t="s">
        <v>9123</v>
      </c>
      <c r="E38" s="501" t="s">
        <v>3566</v>
      </c>
      <c r="F38" s="9">
        <v>50.95</v>
      </c>
      <c r="G38" s="49"/>
    </row>
    <row r="39" spans="1:7" x14ac:dyDescent="0.25">
      <c r="A39" s="493">
        <v>44315</v>
      </c>
      <c r="B39" s="158" t="s">
        <v>9120</v>
      </c>
      <c r="C39" s="440"/>
      <c r="D39" s="494" t="s">
        <v>9121</v>
      </c>
      <c r="E39" s="501" t="s">
        <v>3566</v>
      </c>
      <c r="F39" s="9">
        <v>8.57</v>
      </c>
      <c r="G39" s="49"/>
    </row>
    <row r="40" spans="1:7" x14ac:dyDescent="0.25">
      <c r="A40" s="493">
        <v>44315</v>
      </c>
      <c r="B40" s="158" t="s">
        <v>9118</v>
      </c>
      <c r="C40" s="440"/>
      <c r="D40" s="494" t="s">
        <v>9119</v>
      </c>
      <c r="E40" s="501" t="s">
        <v>3566</v>
      </c>
      <c r="F40" s="9">
        <v>1.1100000000000001</v>
      </c>
      <c r="G40" s="49"/>
    </row>
    <row r="41" spans="1:7" x14ac:dyDescent="0.25">
      <c r="A41" s="493">
        <v>44315</v>
      </c>
      <c r="B41" s="158" t="s">
        <v>9116</v>
      </c>
      <c r="C41" s="440"/>
      <c r="D41" s="494" t="s">
        <v>9117</v>
      </c>
      <c r="E41" s="501" t="s">
        <v>3566</v>
      </c>
      <c r="F41" s="9">
        <v>23.85</v>
      </c>
      <c r="G41" s="49"/>
    </row>
    <row r="42" spans="1:7" x14ac:dyDescent="0.25">
      <c r="A42" s="493">
        <v>44315</v>
      </c>
      <c r="B42" s="158" t="s">
        <v>9112</v>
      </c>
      <c r="C42" s="440"/>
      <c r="D42" s="494" t="s">
        <v>9113</v>
      </c>
      <c r="E42" s="501" t="s">
        <v>3566</v>
      </c>
      <c r="F42" s="9">
        <v>13.89</v>
      </c>
      <c r="G42" s="49"/>
    </row>
    <row r="43" spans="1:7" x14ac:dyDescent="0.25">
      <c r="A43" s="493">
        <v>44315</v>
      </c>
      <c r="B43" s="158" t="s">
        <v>9110</v>
      </c>
      <c r="C43" s="440"/>
      <c r="D43" s="494" t="s">
        <v>9111</v>
      </c>
      <c r="E43" s="501" t="s">
        <v>3566</v>
      </c>
      <c r="F43" s="9">
        <v>4.05</v>
      </c>
      <c r="G43" s="49"/>
    </row>
    <row r="44" spans="1:7" x14ac:dyDescent="0.25">
      <c r="A44" s="493">
        <v>44315</v>
      </c>
      <c r="B44" s="158" t="s">
        <v>9108</v>
      </c>
      <c r="C44" s="440"/>
      <c r="D44" s="494" t="s">
        <v>9109</v>
      </c>
      <c r="E44" s="501" t="s">
        <v>3566</v>
      </c>
      <c r="F44" s="9">
        <v>6.18</v>
      </c>
      <c r="G44" s="49"/>
    </row>
    <row r="45" spans="1:7" x14ac:dyDescent="0.25">
      <c r="A45" s="493">
        <v>44315</v>
      </c>
      <c r="B45" s="158" t="s">
        <v>9106</v>
      </c>
      <c r="C45" s="440"/>
      <c r="D45" s="494" t="s">
        <v>9107</v>
      </c>
      <c r="E45" s="501" t="s">
        <v>3566</v>
      </c>
      <c r="F45" s="9">
        <v>9.0299999999999994</v>
      </c>
      <c r="G45" s="49"/>
    </row>
    <row r="46" spans="1:7" x14ac:dyDescent="0.25">
      <c r="A46" s="493">
        <v>44315</v>
      </c>
      <c r="B46" s="158" t="s">
        <v>9104</v>
      </c>
      <c r="C46" s="440"/>
      <c r="D46" s="494" t="s">
        <v>9105</v>
      </c>
      <c r="E46" s="501" t="s">
        <v>3566</v>
      </c>
      <c r="F46" s="9">
        <v>5.35</v>
      </c>
      <c r="G46" s="49"/>
    </row>
    <row r="47" spans="1:7" x14ac:dyDescent="0.25">
      <c r="A47" s="493">
        <v>44315</v>
      </c>
      <c r="B47" s="158" t="s">
        <v>9102</v>
      </c>
      <c r="C47" s="440"/>
      <c r="D47" s="494" t="s">
        <v>9103</v>
      </c>
      <c r="E47" s="501" t="s">
        <v>3566</v>
      </c>
      <c r="F47" s="9">
        <v>1.72</v>
      </c>
      <c r="G47" s="49"/>
    </row>
    <row r="48" spans="1:7" x14ac:dyDescent="0.25">
      <c r="A48" s="493">
        <v>44315</v>
      </c>
      <c r="B48" s="158" t="s">
        <v>9094</v>
      </c>
      <c r="C48" s="440"/>
      <c r="D48" s="494" t="s">
        <v>9095</v>
      </c>
      <c r="E48" s="501" t="s">
        <v>3566</v>
      </c>
      <c r="F48" s="9">
        <v>4.43</v>
      </c>
      <c r="G48" s="49"/>
    </row>
    <row r="49" spans="1:7" x14ac:dyDescent="0.25">
      <c r="A49" s="493">
        <v>44315</v>
      </c>
      <c r="B49" s="158" t="s">
        <v>9092</v>
      </c>
      <c r="C49" s="440"/>
      <c r="D49" s="494" t="s">
        <v>9093</v>
      </c>
      <c r="E49" s="501" t="s">
        <v>3566</v>
      </c>
      <c r="F49" s="9">
        <v>1.68</v>
      </c>
      <c r="G49" s="49"/>
    </row>
    <row r="50" spans="1:7" x14ac:dyDescent="0.25">
      <c r="A50" s="493">
        <v>44315</v>
      </c>
      <c r="B50" s="158" t="s">
        <v>9090</v>
      </c>
      <c r="C50" s="440"/>
      <c r="D50" s="494" t="s">
        <v>9091</v>
      </c>
      <c r="E50" s="501" t="s">
        <v>3566</v>
      </c>
      <c r="F50" s="9">
        <v>0.9</v>
      </c>
      <c r="G50" s="49"/>
    </row>
    <row r="51" spans="1:7" x14ac:dyDescent="0.25">
      <c r="A51" s="493">
        <v>44316</v>
      </c>
      <c r="B51" s="158" t="s">
        <v>9080</v>
      </c>
      <c r="C51" s="440"/>
      <c r="D51" s="494" t="s">
        <v>9081</v>
      </c>
      <c r="E51" s="501" t="s">
        <v>3566</v>
      </c>
      <c r="F51" s="9">
        <v>4.4800000000000004</v>
      </c>
      <c r="G51" s="49"/>
    </row>
    <row r="52" spans="1:7" x14ac:dyDescent="0.25">
      <c r="A52" s="493">
        <v>44316</v>
      </c>
      <c r="B52" s="158" t="s">
        <v>9078</v>
      </c>
      <c r="C52" s="440"/>
      <c r="D52" s="494" t="s">
        <v>9079</v>
      </c>
      <c r="E52" s="501" t="s">
        <v>3566</v>
      </c>
      <c r="F52" s="9">
        <v>4.9800000000000004</v>
      </c>
      <c r="G52" s="49"/>
    </row>
    <row r="53" spans="1:7" x14ac:dyDescent="0.25">
      <c r="A53" s="493">
        <v>44316</v>
      </c>
      <c r="B53" s="158" t="s">
        <v>9076</v>
      </c>
      <c r="C53" s="440"/>
      <c r="D53" s="494" t="s">
        <v>9077</v>
      </c>
      <c r="E53" s="501" t="s">
        <v>3566</v>
      </c>
      <c r="F53" s="9">
        <v>17.45</v>
      </c>
      <c r="G53" s="49"/>
    </row>
    <row r="54" spans="1:7" x14ac:dyDescent="0.25">
      <c r="A54" s="493">
        <v>44316</v>
      </c>
      <c r="B54" s="158" t="s">
        <v>9074</v>
      </c>
      <c r="C54" s="440"/>
      <c r="D54" s="494" t="s">
        <v>9075</v>
      </c>
      <c r="E54" s="501" t="s">
        <v>3566</v>
      </c>
      <c r="F54" s="9">
        <v>27.33</v>
      </c>
      <c r="G54" s="49"/>
    </row>
    <row r="55" spans="1:7" x14ac:dyDescent="0.25">
      <c r="A55" s="493">
        <v>44316</v>
      </c>
      <c r="B55" s="158" t="s">
        <v>9072</v>
      </c>
      <c r="C55" s="440"/>
      <c r="D55" s="494" t="s">
        <v>9073</v>
      </c>
      <c r="E55" s="501" t="s">
        <v>3566</v>
      </c>
      <c r="F55" s="9">
        <v>2.06</v>
      </c>
      <c r="G55" s="49"/>
    </row>
    <row r="56" spans="1:7" x14ac:dyDescent="0.25">
      <c r="A56" s="493">
        <v>44316</v>
      </c>
      <c r="B56" s="158" t="s">
        <v>9070</v>
      </c>
      <c r="C56" s="440"/>
      <c r="D56" s="494" t="s">
        <v>9071</v>
      </c>
      <c r="E56" s="501" t="s">
        <v>3566</v>
      </c>
      <c r="F56" s="9">
        <v>3.74</v>
      </c>
      <c r="G56" s="49"/>
    </row>
    <row r="57" spans="1:7" x14ac:dyDescent="0.25">
      <c r="A57" s="493">
        <v>44316</v>
      </c>
      <c r="B57" s="158" t="s">
        <v>9068</v>
      </c>
      <c r="C57" s="440"/>
      <c r="D57" s="494" t="s">
        <v>9069</v>
      </c>
      <c r="E57" s="501" t="s">
        <v>3566</v>
      </c>
      <c r="F57" s="9">
        <v>1.72</v>
      </c>
      <c r="G57" s="49"/>
    </row>
    <row r="58" spans="1:7" x14ac:dyDescent="0.25">
      <c r="A58" s="493">
        <v>44316</v>
      </c>
      <c r="B58" s="158" t="s">
        <v>9066</v>
      </c>
      <c r="C58" s="440"/>
      <c r="D58" s="494" t="s">
        <v>9067</v>
      </c>
      <c r="E58" s="501" t="s">
        <v>3566</v>
      </c>
      <c r="F58" s="9">
        <v>2.1800000000000002</v>
      </c>
      <c r="G58" s="49"/>
    </row>
    <row r="59" spans="1:7" x14ac:dyDescent="0.25">
      <c r="A59" s="493">
        <v>44316</v>
      </c>
      <c r="B59" s="158" t="s">
        <v>9064</v>
      </c>
      <c r="C59" s="440"/>
      <c r="D59" s="494" t="s">
        <v>9065</v>
      </c>
      <c r="E59" s="501" t="s">
        <v>3566</v>
      </c>
      <c r="F59" s="9">
        <v>6.24</v>
      </c>
      <c r="G59" s="49"/>
    </row>
    <row r="60" spans="1:7" x14ac:dyDescent="0.25">
      <c r="A60" s="493">
        <v>44316</v>
      </c>
      <c r="B60" s="158" t="s">
        <v>9062</v>
      </c>
      <c r="C60" s="440"/>
      <c r="D60" s="494" t="s">
        <v>9063</v>
      </c>
      <c r="E60" s="501" t="s">
        <v>3566</v>
      </c>
      <c r="F60" s="9">
        <v>7.82</v>
      </c>
      <c r="G60" s="49"/>
    </row>
    <row r="61" spans="1:7" x14ac:dyDescent="0.25">
      <c r="A61" s="493">
        <v>44316</v>
      </c>
      <c r="B61" s="158" t="s">
        <v>9060</v>
      </c>
      <c r="C61" s="440"/>
      <c r="D61" s="494" t="s">
        <v>9061</v>
      </c>
      <c r="E61" s="501" t="s">
        <v>3566</v>
      </c>
      <c r="F61" s="9">
        <v>1.68</v>
      </c>
      <c r="G61" s="49"/>
    </row>
    <row r="62" spans="1:7" x14ac:dyDescent="0.25">
      <c r="A62" s="493">
        <v>44316</v>
      </c>
      <c r="B62" s="158" t="s">
        <v>9058</v>
      </c>
      <c r="C62" s="440"/>
      <c r="D62" s="494" t="s">
        <v>9059</v>
      </c>
      <c r="E62" s="501" t="s">
        <v>3566</v>
      </c>
      <c r="F62" s="9">
        <v>3.43</v>
      </c>
      <c r="G62" s="49"/>
    </row>
    <row r="63" spans="1:7" x14ac:dyDescent="0.25">
      <c r="A63" s="493">
        <v>44316</v>
      </c>
      <c r="B63" s="158" t="s">
        <v>9056</v>
      </c>
      <c r="C63" s="440"/>
      <c r="D63" s="494" t="s">
        <v>9057</v>
      </c>
      <c r="E63" s="501" t="s">
        <v>3566</v>
      </c>
      <c r="F63" s="9">
        <v>8.2200000000000006</v>
      </c>
      <c r="G63" s="49"/>
    </row>
    <row r="64" spans="1:7" x14ac:dyDescent="0.25">
      <c r="A64" s="493">
        <v>44316</v>
      </c>
      <c r="B64" s="158" t="s">
        <v>9054</v>
      </c>
      <c r="C64" s="440"/>
      <c r="D64" s="494" t="s">
        <v>9055</v>
      </c>
      <c r="E64" s="501" t="s">
        <v>3566</v>
      </c>
      <c r="F64" s="9">
        <v>2.4500000000000002</v>
      </c>
      <c r="G64" s="49"/>
    </row>
    <row r="65" spans="1:7" x14ac:dyDescent="0.25">
      <c r="A65" s="493">
        <v>44316</v>
      </c>
      <c r="B65" s="158" t="s">
        <v>9052</v>
      </c>
      <c r="C65" s="440"/>
      <c r="D65" s="494" t="s">
        <v>9053</v>
      </c>
      <c r="E65" s="501" t="s">
        <v>3566</v>
      </c>
      <c r="F65" s="9">
        <v>10.45</v>
      </c>
      <c r="G65" s="49"/>
    </row>
    <row r="66" spans="1:7" x14ac:dyDescent="0.25">
      <c r="A66" s="493">
        <v>44316</v>
      </c>
      <c r="B66" s="158" t="s">
        <v>9050</v>
      </c>
      <c r="C66" s="440"/>
      <c r="D66" s="494" t="s">
        <v>9051</v>
      </c>
      <c r="E66" s="501" t="s">
        <v>3566</v>
      </c>
      <c r="F66" s="9">
        <v>1.83</v>
      </c>
      <c r="G66" s="49"/>
    </row>
    <row r="67" spans="1:7" x14ac:dyDescent="0.25">
      <c r="A67" s="493">
        <v>44316</v>
      </c>
      <c r="B67" s="158" t="s">
        <v>9048</v>
      </c>
      <c r="C67" s="440"/>
      <c r="D67" s="494" t="s">
        <v>9049</v>
      </c>
      <c r="E67" s="501" t="s">
        <v>3566</v>
      </c>
      <c r="F67" s="9">
        <v>1.19</v>
      </c>
      <c r="G67" s="49"/>
    </row>
    <row r="68" spans="1:7" x14ac:dyDescent="0.25">
      <c r="A68" s="493">
        <v>44316</v>
      </c>
      <c r="B68" s="158" t="s">
        <v>9046</v>
      </c>
      <c r="C68" s="440"/>
      <c r="D68" s="494" t="s">
        <v>9047</v>
      </c>
      <c r="E68" s="501" t="s">
        <v>3566</v>
      </c>
      <c r="F68" s="9">
        <v>2.5299999999999998</v>
      </c>
      <c r="G68" s="49"/>
    </row>
    <row r="69" spans="1:7" x14ac:dyDescent="0.25">
      <c r="A69" s="493">
        <v>44316</v>
      </c>
      <c r="B69" s="158" t="s">
        <v>9044</v>
      </c>
      <c r="C69" s="440"/>
      <c r="D69" s="494" t="s">
        <v>9045</v>
      </c>
      <c r="E69" s="501" t="s">
        <v>3566</v>
      </c>
      <c r="F69" s="9">
        <v>2.69</v>
      </c>
      <c r="G69" s="49"/>
    </row>
    <row r="70" spans="1:7" x14ac:dyDescent="0.25">
      <c r="A70" s="493">
        <v>44316</v>
      </c>
      <c r="B70" s="158" t="s">
        <v>9042</v>
      </c>
      <c r="C70" s="440"/>
      <c r="D70" s="494" t="s">
        <v>9043</v>
      </c>
      <c r="E70" s="501" t="s">
        <v>3566</v>
      </c>
      <c r="F70" s="9">
        <v>18.93</v>
      </c>
      <c r="G70" s="49"/>
    </row>
    <row r="71" spans="1:7" x14ac:dyDescent="0.25">
      <c r="A71" s="493">
        <v>44316</v>
      </c>
      <c r="B71" s="158" t="s">
        <v>9040</v>
      </c>
      <c r="C71" s="440"/>
      <c r="D71" s="494" t="s">
        <v>9041</v>
      </c>
      <c r="E71" s="501" t="s">
        <v>3566</v>
      </c>
      <c r="F71" s="9">
        <v>5.57</v>
      </c>
      <c r="G71" s="49"/>
    </row>
    <row r="72" spans="1:7" x14ac:dyDescent="0.25">
      <c r="A72" s="493">
        <v>44316</v>
      </c>
      <c r="B72" s="158" t="s">
        <v>9038</v>
      </c>
      <c r="C72" s="440"/>
      <c r="D72" s="494" t="s">
        <v>9039</v>
      </c>
      <c r="E72" s="501" t="s">
        <v>3566</v>
      </c>
      <c r="F72" s="9">
        <v>2.9</v>
      </c>
      <c r="G72" s="49"/>
    </row>
    <row r="73" spans="1:7" x14ac:dyDescent="0.25">
      <c r="A73" s="493">
        <v>44316</v>
      </c>
      <c r="B73" s="158" t="s">
        <v>9036</v>
      </c>
      <c r="C73" s="440"/>
      <c r="D73" s="494" t="s">
        <v>9037</v>
      </c>
      <c r="E73" s="501" t="s">
        <v>3566</v>
      </c>
      <c r="F73" s="9">
        <v>2.08</v>
      </c>
      <c r="G73" s="49"/>
    </row>
    <row r="74" spans="1:7" x14ac:dyDescent="0.25">
      <c r="A74" s="493">
        <v>44316</v>
      </c>
      <c r="B74" s="158" t="s">
        <v>9034</v>
      </c>
      <c r="C74" s="440"/>
      <c r="D74" s="494" t="s">
        <v>9035</v>
      </c>
      <c r="E74" s="501" t="s">
        <v>3566</v>
      </c>
      <c r="F74" s="9">
        <v>2.2999999999999998</v>
      </c>
      <c r="G74" s="49"/>
    </row>
    <row r="75" spans="1:7" x14ac:dyDescent="0.25">
      <c r="A75" s="493">
        <v>44316</v>
      </c>
      <c r="B75" s="158" t="s">
        <v>9032</v>
      </c>
      <c r="C75" s="440"/>
      <c r="D75" s="494" t="s">
        <v>9033</v>
      </c>
      <c r="E75" s="501" t="s">
        <v>3566</v>
      </c>
      <c r="F75" s="9">
        <v>3.75</v>
      </c>
      <c r="G75" s="49"/>
    </row>
    <row r="76" spans="1:7" x14ac:dyDescent="0.25">
      <c r="A76" s="493">
        <v>44316</v>
      </c>
      <c r="B76" s="158" t="s">
        <v>9030</v>
      </c>
      <c r="C76" s="440"/>
      <c r="D76" s="494" t="s">
        <v>9031</v>
      </c>
      <c r="E76" s="501" t="s">
        <v>3566</v>
      </c>
      <c r="F76" s="9">
        <v>4.5</v>
      </c>
      <c r="G76" s="49"/>
    </row>
    <row r="77" spans="1:7" x14ac:dyDescent="0.25">
      <c r="A77" s="493">
        <v>44316</v>
      </c>
      <c r="B77" s="158" t="s">
        <v>9028</v>
      </c>
      <c r="C77" s="484"/>
      <c r="D77" s="494" t="s">
        <v>9029</v>
      </c>
      <c r="E77" s="501" t="s">
        <v>3566</v>
      </c>
      <c r="F77" s="9">
        <v>12.62</v>
      </c>
      <c r="G77" s="49"/>
    </row>
    <row r="78" spans="1:7" x14ac:dyDescent="0.25">
      <c r="A78" s="493">
        <v>44316</v>
      </c>
      <c r="B78" s="158" t="s">
        <v>9026</v>
      </c>
      <c r="C78" s="484"/>
      <c r="D78" s="494" t="s">
        <v>9027</v>
      </c>
      <c r="E78" s="501" t="s">
        <v>3566</v>
      </c>
      <c r="F78" s="9">
        <v>1.68</v>
      </c>
      <c r="G78" s="49"/>
    </row>
    <row r="79" spans="1:7" x14ac:dyDescent="0.25">
      <c r="A79" s="493">
        <v>44316</v>
      </c>
      <c r="B79" s="158" t="s">
        <v>9024</v>
      </c>
      <c r="C79" s="484"/>
      <c r="D79" s="494" t="s">
        <v>9025</v>
      </c>
      <c r="E79" s="501" t="s">
        <v>3566</v>
      </c>
      <c r="F79" s="9">
        <v>6.08</v>
      </c>
      <c r="G79" s="49"/>
    </row>
    <row r="80" spans="1:7" x14ac:dyDescent="0.25">
      <c r="A80" s="493">
        <v>44316</v>
      </c>
      <c r="B80" s="158" t="s">
        <v>9022</v>
      </c>
      <c r="C80" s="484"/>
      <c r="D80" s="494" t="s">
        <v>9023</v>
      </c>
      <c r="E80" s="501" t="s">
        <v>3566</v>
      </c>
      <c r="F80" s="9">
        <v>9.5</v>
      </c>
      <c r="G80" s="49"/>
    </row>
    <row r="81" spans="1:7" x14ac:dyDescent="0.25">
      <c r="A81" s="493">
        <v>44316</v>
      </c>
      <c r="B81" s="158" t="s">
        <v>9020</v>
      </c>
      <c r="C81" s="484"/>
      <c r="D81" s="494" t="s">
        <v>9021</v>
      </c>
      <c r="E81" s="501" t="s">
        <v>3566</v>
      </c>
      <c r="F81" s="9">
        <v>2.86</v>
      </c>
      <c r="G81" s="49"/>
    </row>
    <row r="82" spans="1:7" x14ac:dyDescent="0.25">
      <c r="A82" s="493">
        <v>44316</v>
      </c>
      <c r="B82" s="158" t="s">
        <v>9018</v>
      </c>
      <c r="C82" s="484"/>
      <c r="D82" s="494" t="s">
        <v>9019</v>
      </c>
      <c r="E82" s="502" t="s">
        <v>30529</v>
      </c>
      <c r="F82" s="503">
        <v>9.0399999999999991</v>
      </c>
      <c r="G82" s="49"/>
    </row>
    <row r="83" spans="1:7" x14ac:dyDescent="0.25">
      <c r="A83" s="481"/>
      <c r="B83" s="465"/>
      <c r="C83" s="49"/>
      <c r="D83" s="466"/>
      <c r="E83" s="432"/>
      <c r="F83" s="467"/>
      <c r="G83" s="448">
        <f>SUM(F30:F82)</f>
        <v>365.85999999999996</v>
      </c>
    </row>
    <row r="84" spans="1:7" x14ac:dyDescent="0.25">
      <c r="A84" s="453"/>
      <c r="B84" s="49"/>
      <c r="C84" s="49"/>
      <c r="D84" s="49"/>
      <c r="E84" s="432"/>
      <c r="F84" s="433"/>
      <c r="G84" s="49"/>
    </row>
    <row r="85" spans="1:7" ht="15.75" thickBot="1" x14ac:dyDescent="0.3">
      <c r="A85" s="489"/>
      <c r="B85" s="469" t="s">
        <v>13194</v>
      </c>
      <c r="C85" s="470"/>
      <c r="D85" s="471"/>
      <c r="E85" s="468"/>
      <c r="F85" s="472"/>
      <c r="G85" s="473">
        <f>+G10-G16+G21-G26+G83</f>
        <v>66481.33</v>
      </c>
    </row>
    <row r="86" spans="1:7" ht="15.75" thickTop="1" x14ac:dyDescent="0.25">
      <c r="A86" s="453"/>
      <c r="B86" s="49"/>
      <c r="C86" s="49"/>
      <c r="D86" s="49"/>
      <c r="E86" s="432"/>
      <c r="F86" s="433"/>
      <c r="G86" s="49"/>
    </row>
    <row r="87" spans="1:7" x14ac:dyDescent="0.25">
      <c r="A87" s="453"/>
      <c r="B87" s="49"/>
      <c r="C87" s="49"/>
      <c r="D87" s="49"/>
      <c r="E87" s="432"/>
      <c r="F87" s="433"/>
      <c r="G87" s="49"/>
    </row>
    <row r="88" spans="1:7" x14ac:dyDescent="0.25">
      <c r="A88" s="453"/>
      <c r="B88" s="49"/>
      <c r="C88" s="49"/>
      <c r="D88" s="49"/>
      <c r="E88" s="432"/>
      <c r="F88" s="433"/>
      <c r="G88" s="49"/>
    </row>
    <row r="89" spans="1:7" x14ac:dyDescent="0.25">
      <c r="A89" s="453"/>
      <c r="B89" s="419" t="s">
        <v>5</v>
      </c>
      <c r="C89" s="49"/>
      <c r="D89" s="459"/>
      <c r="E89" s="419" t="s">
        <v>6</v>
      </c>
      <c r="F89" s="433"/>
      <c r="G89" s="49"/>
    </row>
    <row r="90" spans="1:7" x14ac:dyDescent="0.25">
      <c r="A90" s="453"/>
      <c r="B90" s="419"/>
      <c r="C90" s="49"/>
      <c r="D90" s="459"/>
      <c r="E90" s="419"/>
      <c r="F90" s="433"/>
      <c r="G90" s="49"/>
    </row>
    <row r="91" spans="1:7" x14ac:dyDescent="0.25">
      <c r="A91" s="453"/>
      <c r="B91" s="419"/>
      <c r="C91" s="49"/>
      <c r="D91" s="459"/>
      <c r="E91" s="419"/>
      <c r="F91" s="433"/>
      <c r="G91" s="49"/>
    </row>
    <row r="92" spans="1:7" x14ac:dyDescent="0.25">
      <c r="A92" s="453"/>
      <c r="B92" s="474"/>
      <c r="C92" s="49"/>
      <c r="D92" s="474"/>
      <c r="E92" s="475"/>
      <c r="F92" s="445"/>
      <c r="G92" s="49"/>
    </row>
    <row r="93" spans="1:7" x14ac:dyDescent="0.25">
      <c r="A93" s="453"/>
      <c r="B93" s="49"/>
      <c r="C93" s="49"/>
      <c r="D93" s="49"/>
      <c r="E93" s="49"/>
      <c r="F93" s="453"/>
      <c r="G93" s="49"/>
    </row>
    <row r="94" spans="1:7" x14ac:dyDescent="0.25">
      <c r="A94" s="453"/>
      <c r="B94" s="49"/>
      <c r="C94" s="49"/>
      <c r="D94" s="49"/>
      <c r="E94" s="49"/>
      <c r="F94" s="453"/>
      <c r="G94" s="49"/>
    </row>
    <row r="95" spans="1:7" x14ac:dyDescent="0.25">
      <c r="A95" s="453"/>
      <c r="B95" s="49"/>
      <c r="C95" s="49"/>
      <c r="D95" s="49"/>
      <c r="E95" s="49"/>
      <c r="F95" s="453"/>
      <c r="G95" s="49"/>
    </row>
    <row r="96" spans="1:7" x14ac:dyDescent="0.25">
      <c r="E96"/>
      <c r="F96" s="476"/>
    </row>
    <row r="97" spans="5:6" x14ac:dyDescent="0.25">
      <c r="E97"/>
      <c r="F97" s="476"/>
    </row>
  </sheetData>
  <mergeCells count="5">
    <mergeCell ref="A2:D2"/>
    <mergeCell ref="A4:D4"/>
    <mergeCell ref="A6:D6"/>
    <mergeCell ref="A8:D8"/>
    <mergeCell ref="B15:C15"/>
  </mergeCells>
  <pageMargins left="0.70866141732283472" right="0.70866141732283472" top="0.74803149606299213" bottom="0.74803149606299213" header="0.31496062992125984" footer="0.31496062992125984"/>
  <pageSetup scale="81" fitToHeight="0" orientation="portrait" r:id="rId1"/>
  <headerFooter>
    <oddFooter>&amp;C&amp;P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FFA29-8D60-4205-99EA-87B5975DD222}">
  <dimension ref="A2:K803"/>
  <sheetViews>
    <sheetView topLeftCell="A781" workbookViewId="0">
      <selection activeCell="K800" sqref="K800"/>
    </sheetView>
  </sheetViews>
  <sheetFormatPr baseColWidth="10" defaultRowHeight="12.75" x14ac:dyDescent="0.2"/>
  <cols>
    <col min="1" max="16384" width="11.42578125" style="1"/>
  </cols>
  <sheetData>
    <row r="2" spans="1:11" ht="19.5" x14ac:dyDescent="0.2">
      <c r="F2" s="22" t="s">
        <v>531</v>
      </c>
      <c r="J2" s="92" t="s">
        <v>530</v>
      </c>
      <c r="K2" s="101">
        <v>1</v>
      </c>
    </row>
    <row r="3" spans="1:11" x14ac:dyDescent="0.2">
      <c r="J3" s="92" t="s">
        <v>529</v>
      </c>
      <c r="K3" s="100">
        <v>44467</v>
      </c>
    </row>
    <row r="5" spans="1:11" x14ac:dyDescent="0.2">
      <c r="E5" s="21" t="s">
        <v>528</v>
      </c>
      <c r="F5" s="19" t="s">
        <v>13160</v>
      </c>
      <c r="G5" s="21" t="s">
        <v>527</v>
      </c>
      <c r="H5" s="19" t="s">
        <v>13160</v>
      </c>
      <c r="J5" s="236">
        <v>0.86605324074074075</v>
      </c>
    </row>
    <row r="7" spans="1:11" x14ac:dyDescent="0.2">
      <c r="J7" s="92" t="s">
        <v>526</v>
      </c>
      <c r="K7" s="96" t="s">
        <v>1568</v>
      </c>
    </row>
    <row r="8" spans="1:11" x14ac:dyDescent="0.2">
      <c r="C8" s="20" t="s">
        <v>525</v>
      </c>
      <c r="D8" s="19" t="s">
        <v>524</v>
      </c>
      <c r="F8" s="20" t="s">
        <v>523</v>
      </c>
      <c r="G8" s="19" t="s">
        <v>521</v>
      </c>
      <c r="I8" s="20" t="s">
        <v>522</v>
      </c>
      <c r="J8" s="19" t="s">
        <v>521</v>
      </c>
    </row>
    <row r="11" spans="1:11" x14ac:dyDescent="0.2">
      <c r="A11" s="99" t="s">
        <v>520</v>
      </c>
      <c r="C11" s="98" t="s">
        <v>519</v>
      </c>
      <c r="D11" s="98" t="s">
        <v>518</v>
      </c>
      <c r="F11" s="97" t="s">
        <v>517</v>
      </c>
      <c r="I11" s="92" t="s">
        <v>11</v>
      </c>
      <c r="J11" s="92" t="s">
        <v>10</v>
      </c>
      <c r="K11" s="92" t="s">
        <v>516</v>
      </c>
    </row>
    <row r="14" spans="1:11" x14ac:dyDescent="0.2">
      <c r="A14" s="99" t="s">
        <v>515</v>
      </c>
      <c r="B14" s="94" t="s">
        <v>514</v>
      </c>
    </row>
    <row r="16" spans="1:11" x14ac:dyDescent="0.2">
      <c r="A16" s="98" t="s">
        <v>513</v>
      </c>
      <c r="B16" s="96" t="s">
        <v>512</v>
      </c>
      <c r="J16" s="92" t="s">
        <v>12</v>
      </c>
      <c r="K16" s="93">
        <v>66481.33</v>
      </c>
    </row>
    <row r="18" spans="3:11" x14ac:dyDescent="0.2">
      <c r="C18" s="96" t="s">
        <v>13159</v>
      </c>
      <c r="D18" s="95">
        <v>44317</v>
      </c>
      <c r="E18" s="94" t="s">
        <v>13158</v>
      </c>
      <c r="I18" s="93">
        <v>3.4</v>
      </c>
      <c r="K18" s="93">
        <v>66484.73</v>
      </c>
    </row>
    <row r="19" spans="3:11" x14ac:dyDescent="0.2">
      <c r="C19" s="96" t="s">
        <v>13157</v>
      </c>
      <c r="D19" s="95">
        <v>44319</v>
      </c>
      <c r="E19" s="94" t="s">
        <v>2021</v>
      </c>
      <c r="I19" s="93">
        <v>4.7300000000000004</v>
      </c>
      <c r="K19" s="93">
        <v>66489.460000000006</v>
      </c>
    </row>
    <row r="20" spans="3:11" x14ac:dyDescent="0.2">
      <c r="C20" s="96" t="s">
        <v>21525</v>
      </c>
      <c r="D20" s="95">
        <v>44319</v>
      </c>
      <c r="E20" s="94" t="s">
        <v>21523</v>
      </c>
      <c r="I20" s="93">
        <v>3.8</v>
      </c>
      <c r="K20" s="93">
        <v>66493.259999999995</v>
      </c>
    </row>
    <row r="21" spans="3:11" x14ac:dyDescent="0.2">
      <c r="C21" s="96" t="s">
        <v>21524</v>
      </c>
      <c r="D21" s="95">
        <v>44319</v>
      </c>
      <c r="E21" s="94" t="s">
        <v>21523</v>
      </c>
      <c r="I21" s="93">
        <v>12.3</v>
      </c>
      <c r="K21" s="93">
        <v>66505.56</v>
      </c>
    </row>
    <row r="22" spans="3:11" x14ac:dyDescent="0.2">
      <c r="C22" s="96" t="s">
        <v>13156</v>
      </c>
      <c r="D22" s="95">
        <v>44319</v>
      </c>
      <c r="E22" s="94" t="s">
        <v>13155</v>
      </c>
      <c r="I22" s="93">
        <v>2.96</v>
      </c>
      <c r="K22" s="93">
        <v>66508.52</v>
      </c>
    </row>
    <row r="23" spans="3:11" x14ac:dyDescent="0.2">
      <c r="C23" s="96" t="s">
        <v>13154</v>
      </c>
      <c r="D23" s="95">
        <v>44319</v>
      </c>
      <c r="E23" s="94" t="s">
        <v>13153</v>
      </c>
      <c r="I23" s="93">
        <v>7.34</v>
      </c>
      <c r="K23" s="93">
        <v>66515.86</v>
      </c>
    </row>
    <row r="24" spans="3:11" x14ac:dyDescent="0.2">
      <c r="C24" s="96" t="s">
        <v>13152</v>
      </c>
      <c r="D24" s="95">
        <v>44319</v>
      </c>
      <c r="E24" s="94" t="s">
        <v>13151</v>
      </c>
      <c r="I24" s="93">
        <v>4.5599999999999996</v>
      </c>
      <c r="K24" s="93">
        <v>66520.42</v>
      </c>
    </row>
    <row r="25" spans="3:11" x14ac:dyDescent="0.2">
      <c r="C25" s="96" t="s">
        <v>13150</v>
      </c>
      <c r="D25" s="95">
        <v>44319</v>
      </c>
      <c r="E25" s="94" t="s">
        <v>13149</v>
      </c>
      <c r="I25" s="93">
        <v>10.51</v>
      </c>
      <c r="K25" s="93">
        <v>66530.929999999993</v>
      </c>
    </row>
    <row r="26" spans="3:11" x14ac:dyDescent="0.2">
      <c r="C26" s="96" t="s">
        <v>13148</v>
      </c>
      <c r="D26" s="95">
        <v>44319</v>
      </c>
      <c r="E26" s="94" t="s">
        <v>13147</v>
      </c>
      <c r="I26" s="93">
        <v>5.04</v>
      </c>
      <c r="K26" s="93">
        <v>66535.97</v>
      </c>
    </row>
    <row r="27" spans="3:11" x14ac:dyDescent="0.2">
      <c r="C27" s="96" t="s">
        <v>13146</v>
      </c>
      <c r="D27" s="95">
        <v>44319</v>
      </c>
      <c r="E27" s="94" t="s">
        <v>13145</v>
      </c>
      <c r="I27" s="93">
        <v>8.3800000000000008</v>
      </c>
      <c r="K27" s="93">
        <v>66544.350000000006</v>
      </c>
    </row>
    <row r="28" spans="3:11" x14ac:dyDescent="0.2">
      <c r="C28" s="96" t="s">
        <v>13144</v>
      </c>
      <c r="D28" s="95">
        <v>44319</v>
      </c>
      <c r="E28" s="94" t="s">
        <v>13143</v>
      </c>
      <c r="I28" s="93">
        <v>1.81</v>
      </c>
      <c r="K28" s="93">
        <v>66546.16</v>
      </c>
    </row>
    <row r="29" spans="3:11" x14ac:dyDescent="0.2">
      <c r="C29" s="96" t="s">
        <v>13142</v>
      </c>
      <c r="D29" s="95">
        <v>44319</v>
      </c>
      <c r="E29" s="94" t="s">
        <v>13141</v>
      </c>
      <c r="I29" s="93">
        <v>1.83</v>
      </c>
      <c r="K29" s="93">
        <v>66547.990000000005</v>
      </c>
    </row>
    <row r="30" spans="3:11" x14ac:dyDescent="0.2">
      <c r="C30" s="96" t="s">
        <v>13140</v>
      </c>
      <c r="D30" s="95">
        <v>44319</v>
      </c>
      <c r="E30" s="94" t="s">
        <v>13139</v>
      </c>
      <c r="I30" s="93">
        <v>5.68</v>
      </c>
      <c r="K30" s="93">
        <v>66553.67</v>
      </c>
    </row>
    <row r="31" spans="3:11" x14ac:dyDescent="0.2">
      <c r="C31" s="96" t="s">
        <v>13138</v>
      </c>
      <c r="D31" s="95">
        <v>44319</v>
      </c>
      <c r="E31" s="94" t="s">
        <v>13137</v>
      </c>
      <c r="I31" s="93">
        <v>1.68</v>
      </c>
      <c r="K31" s="93">
        <v>66555.350000000006</v>
      </c>
    </row>
    <row r="32" spans="3:11" x14ac:dyDescent="0.2">
      <c r="C32" s="96" t="s">
        <v>13136</v>
      </c>
      <c r="D32" s="95">
        <v>44319</v>
      </c>
      <c r="E32" s="94" t="s">
        <v>13135</v>
      </c>
      <c r="I32" s="93">
        <v>2.67</v>
      </c>
      <c r="K32" s="93">
        <v>66558.02</v>
      </c>
    </row>
    <row r="33" spans="3:11" x14ac:dyDescent="0.2">
      <c r="C33" s="96" t="s">
        <v>13134</v>
      </c>
      <c r="D33" s="95">
        <v>44319</v>
      </c>
      <c r="E33" s="94" t="s">
        <v>13133</v>
      </c>
      <c r="I33" s="93">
        <v>2.2999999999999998</v>
      </c>
      <c r="K33" s="93">
        <v>66560.320000000007</v>
      </c>
    </row>
    <row r="34" spans="3:11" x14ac:dyDescent="0.2">
      <c r="C34" s="96" t="s">
        <v>13132</v>
      </c>
      <c r="D34" s="95">
        <v>44319</v>
      </c>
      <c r="E34" s="94" t="s">
        <v>13131</v>
      </c>
      <c r="I34" s="93">
        <v>4.17</v>
      </c>
      <c r="K34" s="93">
        <v>66564.490000000005</v>
      </c>
    </row>
    <row r="35" spans="3:11" x14ac:dyDescent="0.2">
      <c r="C35" s="96" t="s">
        <v>13130</v>
      </c>
      <c r="D35" s="95">
        <v>44319</v>
      </c>
      <c r="E35" s="94" t="s">
        <v>13129</v>
      </c>
      <c r="I35" s="93">
        <v>1.85</v>
      </c>
      <c r="K35" s="93">
        <v>66566.34</v>
      </c>
    </row>
    <row r="36" spans="3:11" x14ac:dyDescent="0.2">
      <c r="C36" s="96" t="s">
        <v>13128</v>
      </c>
      <c r="D36" s="95">
        <v>44319</v>
      </c>
      <c r="E36" s="94" t="s">
        <v>13127</v>
      </c>
      <c r="I36" s="93">
        <v>1.68</v>
      </c>
      <c r="K36" s="93">
        <v>66568.02</v>
      </c>
    </row>
    <row r="37" spans="3:11" x14ac:dyDescent="0.2">
      <c r="C37" s="96" t="s">
        <v>13126</v>
      </c>
      <c r="D37" s="95">
        <v>44319</v>
      </c>
      <c r="E37" s="94" t="s">
        <v>13125</v>
      </c>
      <c r="I37" s="93">
        <v>1.68</v>
      </c>
      <c r="K37" s="93">
        <v>66569.7</v>
      </c>
    </row>
    <row r="38" spans="3:11" x14ac:dyDescent="0.2">
      <c r="C38" s="96" t="s">
        <v>13124</v>
      </c>
      <c r="D38" s="95">
        <v>44319</v>
      </c>
      <c r="E38" s="94" t="s">
        <v>13123</v>
      </c>
      <c r="I38" s="93">
        <v>3.36</v>
      </c>
      <c r="K38" s="93">
        <v>66573.06</v>
      </c>
    </row>
    <row r="39" spans="3:11" x14ac:dyDescent="0.2">
      <c r="C39" s="96" t="s">
        <v>13122</v>
      </c>
      <c r="D39" s="95">
        <v>44319</v>
      </c>
      <c r="E39" s="94" t="s">
        <v>13121</v>
      </c>
      <c r="I39" s="93">
        <v>6.94</v>
      </c>
      <c r="K39" s="93">
        <v>66580</v>
      </c>
    </row>
    <row r="40" spans="3:11" x14ac:dyDescent="0.2">
      <c r="C40" s="96" t="s">
        <v>13120</v>
      </c>
      <c r="D40" s="95">
        <v>44319</v>
      </c>
      <c r="E40" s="94" t="s">
        <v>13119</v>
      </c>
      <c r="I40" s="93">
        <v>0.37</v>
      </c>
      <c r="K40" s="93">
        <v>66580.37</v>
      </c>
    </row>
    <row r="41" spans="3:11" x14ac:dyDescent="0.2">
      <c r="C41" s="96" t="s">
        <v>13118</v>
      </c>
      <c r="D41" s="95">
        <v>44319</v>
      </c>
      <c r="E41" s="94" t="s">
        <v>13117</v>
      </c>
      <c r="I41" s="93">
        <v>2.0299999999999998</v>
      </c>
      <c r="K41" s="93">
        <v>66582.399999999994</v>
      </c>
    </row>
    <row r="42" spans="3:11" x14ac:dyDescent="0.2">
      <c r="C42" s="96" t="s">
        <v>13116</v>
      </c>
      <c r="D42" s="95">
        <v>44319</v>
      </c>
      <c r="E42" s="94" t="s">
        <v>13115</v>
      </c>
      <c r="I42" s="93">
        <v>8.3800000000000008</v>
      </c>
      <c r="K42" s="93">
        <v>66590.78</v>
      </c>
    </row>
    <row r="43" spans="3:11" x14ac:dyDescent="0.2">
      <c r="C43" s="96" t="s">
        <v>13114</v>
      </c>
      <c r="D43" s="95">
        <v>44319</v>
      </c>
      <c r="E43" s="94" t="s">
        <v>13113</v>
      </c>
      <c r="I43" s="93">
        <v>13.18</v>
      </c>
      <c r="K43" s="93">
        <v>66603.960000000006</v>
      </c>
    </row>
    <row r="44" spans="3:11" x14ac:dyDescent="0.2">
      <c r="C44" s="96" t="s">
        <v>13112</v>
      </c>
      <c r="D44" s="95">
        <v>44319</v>
      </c>
      <c r="E44" s="94" t="s">
        <v>13111</v>
      </c>
      <c r="I44" s="93">
        <v>1.68</v>
      </c>
      <c r="K44" s="93">
        <v>66605.64</v>
      </c>
    </row>
    <row r="45" spans="3:11" x14ac:dyDescent="0.2">
      <c r="C45" s="96" t="s">
        <v>13110</v>
      </c>
      <c r="D45" s="95">
        <v>44319</v>
      </c>
      <c r="E45" s="94" t="s">
        <v>13109</v>
      </c>
      <c r="I45" s="93">
        <v>3.24</v>
      </c>
      <c r="K45" s="93">
        <v>66608.88</v>
      </c>
    </row>
    <row r="46" spans="3:11" x14ac:dyDescent="0.2">
      <c r="C46" s="96" t="s">
        <v>13108</v>
      </c>
      <c r="D46" s="95">
        <v>44319</v>
      </c>
      <c r="E46" s="94" t="s">
        <v>13107</v>
      </c>
      <c r="I46" s="93">
        <v>22.36</v>
      </c>
      <c r="K46" s="93">
        <v>66631.240000000005</v>
      </c>
    </row>
    <row r="47" spans="3:11" x14ac:dyDescent="0.2">
      <c r="C47" s="96" t="s">
        <v>13106</v>
      </c>
      <c r="D47" s="95">
        <v>44319</v>
      </c>
      <c r="E47" s="94" t="s">
        <v>13105</v>
      </c>
      <c r="I47" s="93">
        <v>1.8</v>
      </c>
      <c r="K47" s="93">
        <v>66633.039999999994</v>
      </c>
    </row>
    <row r="48" spans="3:11" x14ac:dyDescent="0.2">
      <c r="C48" s="96" t="s">
        <v>13104</v>
      </c>
      <c r="D48" s="95">
        <v>44319</v>
      </c>
      <c r="E48" s="94" t="s">
        <v>13103</v>
      </c>
      <c r="I48" s="93">
        <v>3.91</v>
      </c>
      <c r="K48" s="93">
        <v>66636.95</v>
      </c>
    </row>
    <row r="49" spans="3:11" x14ac:dyDescent="0.2">
      <c r="C49" s="96" t="s">
        <v>13102</v>
      </c>
      <c r="D49" s="95">
        <v>44319</v>
      </c>
      <c r="E49" s="94" t="s">
        <v>13101</v>
      </c>
      <c r="I49" s="93">
        <v>1.94</v>
      </c>
      <c r="K49" s="93">
        <v>66638.89</v>
      </c>
    </row>
    <row r="50" spans="3:11" x14ac:dyDescent="0.2">
      <c r="C50" s="96" t="s">
        <v>13100</v>
      </c>
      <c r="D50" s="95">
        <v>44319</v>
      </c>
      <c r="E50" s="94" t="s">
        <v>13099</v>
      </c>
      <c r="I50" s="93">
        <v>1.68</v>
      </c>
      <c r="K50" s="93">
        <v>66640.570000000007</v>
      </c>
    </row>
    <row r="51" spans="3:11" x14ac:dyDescent="0.2">
      <c r="C51" s="96" t="s">
        <v>13098</v>
      </c>
      <c r="D51" s="95">
        <v>44319</v>
      </c>
      <c r="E51" s="94" t="s">
        <v>13097</v>
      </c>
      <c r="I51" s="93">
        <v>2</v>
      </c>
      <c r="K51" s="93">
        <v>66642.570000000007</v>
      </c>
    </row>
    <row r="52" spans="3:11" x14ac:dyDescent="0.2">
      <c r="C52" s="96" t="s">
        <v>13096</v>
      </c>
      <c r="D52" s="95">
        <v>44319</v>
      </c>
      <c r="E52" s="94" t="s">
        <v>13095</v>
      </c>
      <c r="I52" s="93">
        <v>5.61</v>
      </c>
      <c r="K52" s="93">
        <v>66648.179999999993</v>
      </c>
    </row>
    <row r="53" spans="3:11" x14ac:dyDescent="0.2">
      <c r="C53" s="96" t="s">
        <v>13094</v>
      </c>
      <c r="D53" s="95">
        <v>44319</v>
      </c>
      <c r="E53" s="94" t="s">
        <v>13093</v>
      </c>
      <c r="I53" s="93">
        <v>3.66</v>
      </c>
      <c r="K53" s="93">
        <v>66651.839999999997</v>
      </c>
    </row>
    <row r="54" spans="3:11" x14ac:dyDescent="0.2">
      <c r="C54" s="96" t="s">
        <v>13092</v>
      </c>
      <c r="D54" s="95">
        <v>44319</v>
      </c>
      <c r="E54" s="94" t="s">
        <v>13091</v>
      </c>
      <c r="I54" s="93">
        <v>1.86</v>
      </c>
      <c r="K54" s="93">
        <v>66653.7</v>
      </c>
    </row>
    <row r="55" spans="3:11" x14ac:dyDescent="0.2">
      <c r="C55" s="96" t="s">
        <v>13090</v>
      </c>
      <c r="D55" s="95">
        <v>44319</v>
      </c>
      <c r="E55" s="94" t="s">
        <v>13089</v>
      </c>
      <c r="I55" s="93">
        <v>2.31</v>
      </c>
      <c r="K55" s="93">
        <v>66656.009999999995</v>
      </c>
    </row>
    <row r="56" spans="3:11" x14ac:dyDescent="0.2">
      <c r="C56" s="96" t="s">
        <v>13088</v>
      </c>
      <c r="D56" s="95">
        <v>44319</v>
      </c>
      <c r="E56" s="94" t="s">
        <v>13087</v>
      </c>
      <c r="I56" s="93">
        <v>21.58</v>
      </c>
      <c r="K56" s="93">
        <v>66677.59</v>
      </c>
    </row>
    <row r="57" spans="3:11" x14ac:dyDescent="0.2">
      <c r="C57" s="96" t="s">
        <v>13086</v>
      </c>
      <c r="D57" s="95">
        <v>44319</v>
      </c>
      <c r="E57" s="94" t="s">
        <v>13085</v>
      </c>
      <c r="I57" s="93">
        <v>4.66</v>
      </c>
      <c r="K57" s="93">
        <v>66682.25</v>
      </c>
    </row>
    <row r="58" spans="3:11" x14ac:dyDescent="0.2">
      <c r="C58" s="96" t="s">
        <v>13084</v>
      </c>
      <c r="D58" s="95">
        <v>44319</v>
      </c>
      <c r="E58" s="94" t="s">
        <v>13083</v>
      </c>
      <c r="I58" s="93">
        <v>1.67</v>
      </c>
      <c r="K58" s="93">
        <v>66683.92</v>
      </c>
    </row>
    <row r="59" spans="3:11" x14ac:dyDescent="0.2">
      <c r="C59" s="96" t="s">
        <v>13082</v>
      </c>
      <c r="D59" s="95">
        <v>44319</v>
      </c>
      <c r="E59" s="94" t="s">
        <v>13081</v>
      </c>
      <c r="I59" s="93">
        <v>5.97</v>
      </c>
      <c r="K59" s="93">
        <v>66689.89</v>
      </c>
    </row>
    <row r="60" spans="3:11" x14ac:dyDescent="0.2">
      <c r="C60" s="96" t="s">
        <v>13080</v>
      </c>
      <c r="D60" s="95">
        <v>44319</v>
      </c>
      <c r="E60" s="94" t="s">
        <v>13079</v>
      </c>
      <c r="I60" s="93">
        <v>5</v>
      </c>
      <c r="K60" s="93">
        <v>66694.89</v>
      </c>
    </row>
    <row r="61" spans="3:11" x14ac:dyDescent="0.2">
      <c r="C61" s="96" t="s">
        <v>13078</v>
      </c>
      <c r="D61" s="95">
        <v>44320</v>
      </c>
      <c r="E61" s="94" t="s">
        <v>13077</v>
      </c>
      <c r="I61" s="93">
        <v>3.94</v>
      </c>
      <c r="K61" s="93">
        <v>66698.83</v>
      </c>
    </row>
    <row r="62" spans="3:11" x14ac:dyDescent="0.2">
      <c r="C62" s="96" t="s">
        <v>13076</v>
      </c>
      <c r="D62" s="95">
        <v>44320</v>
      </c>
      <c r="E62" s="94" t="s">
        <v>13075</v>
      </c>
      <c r="I62" s="93">
        <v>23.65</v>
      </c>
      <c r="K62" s="93">
        <v>66722.48</v>
      </c>
    </row>
    <row r="63" spans="3:11" x14ac:dyDescent="0.2">
      <c r="C63" s="96" t="s">
        <v>13074</v>
      </c>
      <c r="D63" s="95">
        <v>44320</v>
      </c>
      <c r="E63" s="94" t="s">
        <v>13073</v>
      </c>
      <c r="I63" s="93">
        <v>6.52</v>
      </c>
      <c r="K63" s="93">
        <v>66729</v>
      </c>
    </row>
    <row r="64" spans="3:11" x14ac:dyDescent="0.2">
      <c r="C64" s="96" t="s">
        <v>13072</v>
      </c>
      <c r="D64" s="95">
        <v>44320</v>
      </c>
      <c r="E64" s="94" t="s">
        <v>13071</v>
      </c>
      <c r="I64" s="93">
        <v>7.82</v>
      </c>
      <c r="K64" s="93">
        <v>66736.820000000007</v>
      </c>
    </row>
    <row r="65" spans="3:11" x14ac:dyDescent="0.2">
      <c r="C65" s="96" t="s">
        <v>13070</v>
      </c>
      <c r="D65" s="95">
        <v>44320</v>
      </c>
      <c r="E65" s="94" t="s">
        <v>13069</v>
      </c>
      <c r="I65" s="93">
        <v>8.2799999999999994</v>
      </c>
      <c r="K65" s="93">
        <v>66745.100000000006</v>
      </c>
    </row>
    <row r="66" spans="3:11" x14ac:dyDescent="0.2">
      <c r="C66" s="96" t="s">
        <v>13068</v>
      </c>
      <c r="D66" s="95">
        <v>44320</v>
      </c>
      <c r="E66" s="94" t="s">
        <v>13067</v>
      </c>
      <c r="I66" s="93">
        <v>1.68</v>
      </c>
      <c r="K66" s="93">
        <v>66746.78</v>
      </c>
    </row>
    <row r="67" spans="3:11" x14ac:dyDescent="0.2">
      <c r="C67" s="96" t="s">
        <v>13066</v>
      </c>
      <c r="D67" s="95">
        <v>44320</v>
      </c>
      <c r="E67" s="94" t="s">
        <v>13065</v>
      </c>
      <c r="I67" s="93">
        <v>13.92</v>
      </c>
      <c r="K67" s="93">
        <v>66760.7</v>
      </c>
    </row>
    <row r="68" spans="3:11" x14ac:dyDescent="0.2">
      <c r="C68" s="96" t="s">
        <v>13064</v>
      </c>
      <c r="D68" s="95">
        <v>44320</v>
      </c>
      <c r="E68" s="94" t="s">
        <v>13063</v>
      </c>
      <c r="I68" s="93">
        <v>29.94</v>
      </c>
      <c r="K68" s="93">
        <v>66790.64</v>
      </c>
    </row>
    <row r="69" spans="3:11" x14ac:dyDescent="0.2">
      <c r="C69" s="96" t="s">
        <v>13062</v>
      </c>
      <c r="D69" s="95">
        <v>44320</v>
      </c>
      <c r="E69" s="94" t="s">
        <v>13061</v>
      </c>
      <c r="I69" s="93">
        <v>2.31</v>
      </c>
      <c r="K69" s="93">
        <v>66792.95</v>
      </c>
    </row>
    <row r="70" spans="3:11" x14ac:dyDescent="0.2">
      <c r="C70" s="96" t="s">
        <v>13060</v>
      </c>
      <c r="D70" s="95">
        <v>44320</v>
      </c>
      <c r="E70" s="94" t="s">
        <v>13059</v>
      </c>
      <c r="I70" s="93">
        <v>6.38</v>
      </c>
      <c r="K70" s="93">
        <v>66799.33</v>
      </c>
    </row>
    <row r="71" spans="3:11" x14ac:dyDescent="0.2">
      <c r="C71" s="96" t="s">
        <v>13058</v>
      </c>
      <c r="D71" s="95">
        <v>44320</v>
      </c>
      <c r="E71" s="94" t="s">
        <v>13057</v>
      </c>
      <c r="I71" s="93">
        <v>11.52</v>
      </c>
      <c r="K71" s="93">
        <v>66810.850000000006</v>
      </c>
    </row>
    <row r="72" spans="3:11" x14ac:dyDescent="0.2">
      <c r="C72" s="96" t="s">
        <v>13056</v>
      </c>
      <c r="D72" s="95">
        <v>44320</v>
      </c>
      <c r="E72" s="94" t="s">
        <v>13055</v>
      </c>
      <c r="I72" s="93">
        <v>6.02</v>
      </c>
      <c r="K72" s="93">
        <v>66816.87</v>
      </c>
    </row>
    <row r="73" spans="3:11" x14ac:dyDescent="0.2">
      <c r="C73" s="96" t="s">
        <v>13054</v>
      </c>
      <c r="D73" s="95">
        <v>44320</v>
      </c>
      <c r="E73" s="94" t="s">
        <v>13053</v>
      </c>
      <c r="I73" s="93">
        <v>2.14</v>
      </c>
      <c r="K73" s="93">
        <v>66819.009999999995</v>
      </c>
    </row>
    <row r="74" spans="3:11" x14ac:dyDescent="0.2">
      <c r="C74" s="96" t="s">
        <v>13052</v>
      </c>
      <c r="D74" s="95">
        <v>44320</v>
      </c>
      <c r="E74" s="94" t="s">
        <v>13051</v>
      </c>
      <c r="I74" s="93">
        <v>5.16</v>
      </c>
      <c r="K74" s="93">
        <v>66824.17</v>
      </c>
    </row>
    <row r="75" spans="3:11" x14ac:dyDescent="0.2">
      <c r="C75" s="96" t="s">
        <v>13050</v>
      </c>
      <c r="D75" s="95">
        <v>44320</v>
      </c>
      <c r="E75" s="94" t="s">
        <v>13049</v>
      </c>
      <c r="I75" s="93">
        <v>2.25</v>
      </c>
      <c r="K75" s="93">
        <v>66826.42</v>
      </c>
    </row>
    <row r="76" spans="3:11" x14ac:dyDescent="0.2">
      <c r="C76" s="96" t="s">
        <v>13048</v>
      </c>
      <c r="D76" s="95">
        <v>44320</v>
      </c>
      <c r="E76" s="94" t="s">
        <v>13047</v>
      </c>
      <c r="I76" s="93">
        <v>6.78</v>
      </c>
      <c r="K76" s="93">
        <v>66833.2</v>
      </c>
    </row>
    <row r="77" spans="3:11" x14ac:dyDescent="0.2">
      <c r="C77" s="96" t="s">
        <v>13046</v>
      </c>
      <c r="D77" s="95">
        <v>44320</v>
      </c>
      <c r="E77" s="94" t="s">
        <v>13045</v>
      </c>
      <c r="I77" s="93">
        <v>2.81</v>
      </c>
      <c r="K77" s="93">
        <v>66836.009999999995</v>
      </c>
    </row>
    <row r="78" spans="3:11" x14ac:dyDescent="0.2">
      <c r="C78" s="96" t="s">
        <v>13044</v>
      </c>
      <c r="D78" s="95">
        <v>44320</v>
      </c>
      <c r="E78" s="94" t="s">
        <v>13043</v>
      </c>
      <c r="I78" s="93">
        <v>2.39</v>
      </c>
      <c r="K78" s="93">
        <v>66838.399999999994</v>
      </c>
    </row>
    <row r="79" spans="3:11" x14ac:dyDescent="0.2">
      <c r="C79" s="96" t="s">
        <v>13042</v>
      </c>
      <c r="D79" s="95">
        <v>44320</v>
      </c>
      <c r="E79" s="94" t="s">
        <v>13041</v>
      </c>
      <c r="I79" s="93">
        <v>1.98</v>
      </c>
      <c r="K79" s="93">
        <v>66840.38</v>
      </c>
    </row>
    <row r="80" spans="3:11" x14ac:dyDescent="0.2">
      <c r="C80" s="96" t="s">
        <v>13040</v>
      </c>
      <c r="D80" s="95">
        <v>44320</v>
      </c>
      <c r="E80" s="94" t="s">
        <v>13039</v>
      </c>
      <c r="I80" s="93">
        <v>18.489999999999998</v>
      </c>
      <c r="K80" s="93">
        <v>66858.87</v>
      </c>
    </row>
    <row r="81" spans="3:11" x14ac:dyDescent="0.2">
      <c r="C81" s="96" t="s">
        <v>13038</v>
      </c>
      <c r="D81" s="95">
        <v>44320</v>
      </c>
      <c r="E81" s="94" t="s">
        <v>13037</v>
      </c>
      <c r="I81" s="93">
        <v>5.8</v>
      </c>
      <c r="K81" s="93">
        <v>66864.67</v>
      </c>
    </row>
    <row r="82" spans="3:11" x14ac:dyDescent="0.2">
      <c r="C82" s="96" t="s">
        <v>13036</v>
      </c>
      <c r="D82" s="95">
        <v>44320</v>
      </c>
      <c r="E82" s="94" t="s">
        <v>13035</v>
      </c>
      <c r="I82" s="93">
        <v>3.02</v>
      </c>
      <c r="K82" s="93">
        <v>66867.69</v>
      </c>
    </row>
    <row r="83" spans="3:11" x14ac:dyDescent="0.2">
      <c r="C83" s="96" t="s">
        <v>13034</v>
      </c>
      <c r="D83" s="95">
        <v>44320</v>
      </c>
      <c r="E83" s="94" t="s">
        <v>13033</v>
      </c>
      <c r="I83" s="93">
        <v>6.25</v>
      </c>
      <c r="K83" s="93">
        <v>66873.94</v>
      </c>
    </row>
    <row r="84" spans="3:11" x14ac:dyDescent="0.2">
      <c r="C84" s="96" t="s">
        <v>13032</v>
      </c>
      <c r="D84" s="95">
        <v>44320</v>
      </c>
      <c r="E84" s="94" t="s">
        <v>13031</v>
      </c>
      <c r="I84" s="93">
        <v>1.68</v>
      </c>
      <c r="K84" s="93">
        <v>66875.62</v>
      </c>
    </row>
    <row r="85" spans="3:11" x14ac:dyDescent="0.2">
      <c r="C85" s="96" t="s">
        <v>13030</v>
      </c>
      <c r="D85" s="95">
        <v>44320</v>
      </c>
      <c r="E85" s="94" t="s">
        <v>13029</v>
      </c>
      <c r="I85" s="93">
        <v>9.76</v>
      </c>
      <c r="K85" s="93">
        <v>66885.38</v>
      </c>
    </row>
    <row r="86" spans="3:11" x14ac:dyDescent="0.2">
      <c r="C86" s="96" t="s">
        <v>13028</v>
      </c>
      <c r="D86" s="95">
        <v>44320</v>
      </c>
      <c r="E86" s="94" t="s">
        <v>13027</v>
      </c>
      <c r="I86" s="93">
        <v>8.69</v>
      </c>
      <c r="K86" s="93">
        <v>66894.070000000007</v>
      </c>
    </row>
    <row r="87" spans="3:11" x14ac:dyDescent="0.2">
      <c r="C87" s="96" t="s">
        <v>13026</v>
      </c>
      <c r="D87" s="95">
        <v>44320</v>
      </c>
      <c r="E87" s="94" t="s">
        <v>13025</v>
      </c>
      <c r="I87" s="93">
        <v>2.71</v>
      </c>
      <c r="K87" s="93">
        <v>66896.78</v>
      </c>
    </row>
    <row r="88" spans="3:11" x14ac:dyDescent="0.2">
      <c r="C88" s="96" t="s">
        <v>13024</v>
      </c>
      <c r="D88" s="95">
        <v>44320</v>
      </c>
      <c r="E88" s="94" t="s">
        <v>13023</v>
      </c>
      <c r="I88" s="93">
        <v>2.84</v>
      </c>
      <c r="K88" s="93">
        <v>66899.62</v>
      </c>
    </row>
    <row r="89" spans="3:11" x14ac:dyDescent="0.2">
      <c r="C89" s="96" t="s">
        <v>13022</v>
      </c>
      <c r="D89" s="95">
        <v>44320</v>
      </c>
      <c r="E89" s="94" t="s">
        <v>13021</v>
      </c>
      <c r="I89" s="93">
        <v>28.3</v>
      </c>
      <c r="K89" s="93">
        <v>66927.92</v>
      </c>
    </row>
    <row r="90" spans="3:11" x14ac:dyDescent="0.2">
      <c r="C90" s="96" t="s">
        <v>13020</v>
      </c>
      <c r="D90" s="95">
        <v>44320</v>
      </c>
      <c r="E90" s="94" t="s">
        <v>13019</v>
      </c>
      <c r="I90" s="93">
        <v>3.56</v>
      </c>
      <c r="K90" s="93">
        <v>66931.48</v>
      </c>
    </row>
    <row r="91" spans="3:11" x14ac:dyDescent="0.2">
      <c r="C91" s="96" t="s">
        <v>13018</v>
      </c>
      <c r="D91" s="95">
        <v>44320</v>
      </c>
      <c r="E91" s="94" t="s">
        <v>13017</v>
      </c>
      <c r="I91" s="93">
        <v>0.02</v>
      </c>
      <c r="K91" s="93">
        <v>66931.5</v>
      </c>
    </row>
    <row r="92" spans="3:11" x14ac:dyDescent="0.2">
      <c r="C92" s="96" t="s">
        <v>13016</v>
      </c>
      <c r="D92" s="95">
        <v>44320</v>
      </c>
      <c r="E92" s="94" t="s">
        <v>13015</v>
      </c>
      <c r="I92" s="93">
        <v>9.1300000000000008</v>
      </c>
      <c r="K92" s="93">
        <v>66940.63</v>
      </c>
    </row>
    <row r="93" spans="3:11" x14ac:dyDescent="0.2">
      <c r="C93" s="96" t="s">
        <v>13014</v>
      </c>
      <c r="D93" s="95">
        <v>44320</v>
      </c>
      <c r="E93" s="94" t="s">
        <v>13013</v>
      </c>
      <c r="I93" s="93">
        <v>0.9</v>
      </c>
      <c r="K93" s="93">
        <v>66941.53</v>
      </c>
    </row>
    <row r="94" spans="3:11" x14ac:dyDescent="0.2">
      <c r="C94" s="96" t="s">
        <v>13012</v>
      </c>
      <c r="D94" s="95">
        <v>44320</v>
      </c>
      <c r="E94" s="94" t="s">
        <v>13011</v>
      </c>
      <c r="I94" s="93">
        <v>5.04</v>
      </c>
      <c r="K94" s="93">
        <v>66946.570000000007</v>
      </c>
    </row>
    <row r="95" spans="3:11" x14ac:dyDescent="0.2">
      <c r="C95" s="96" t="s">
        <v>13010</v>
      </c>
      <c r="D95" s="95">
        <v>44320</v>
      </c>
      <c r="E95" s="94" t="s">
        <v>13009</v>
      </c>
      <c r="I95" s="93">
        <v>10.72</v>
      </c>
      <c r="K95" s="93">
        <v>66957.289999999994</v>
      </c>
    </row>
    <row r="96" spans="3:11" x14ac:dyDescent="0.2">
      <c r="C96" s="96" t="s">
        <v>13008</v>
      </c>
      <c r="D96" s="95">
        <v>44320</v>
      </c>
      <c r="E96" s="94" t="s">
        <v>13007</v>
      </c>
      <c r="I96" s="93">
        <v>3.38</v>
      </c>
      <c r="K96" s="93">
        <v>66960.67</v>
      </c>
    </row>
    <row r="97" spans="3:11" x14ac:dyDescent="0.2">
      <c r="C97" s="96" t="s">
        <v>13006</v>
      </c>
      <c r="D97" s="95">
        <v>44320</v>
      </c>
      <c r="E97" s="94" t="s">
        <v>13005</v>
      </c>
      <c r="I97" s="93">
        <v>1.7</v>
      </c>
      <c r="K97" s="93">
        <v>66962.37</v>
      </c>
    </row>
    <row r="98" spans="3:11" x14ac:dyDescent="0.2">
      <c r="C98" s="96" t="s">
        <v>13004</v>
      </c>
      <c r="D98" s="95">
        <v>44320</v>
      </c>
      <c r="E98" s="94" t="s">
        <v>13003</v>
      </c>
      <c r="I98" s="93">
        <v>4.1900000000000004</v>
      </c>
      <c r="K98" s="93">
        <v>66966.559999999998</v>
      </c>
    </row>
    <row r="99" spans="3:11" x14ac:dyDescent="0.2">
      <c r="C99" s="96" t="s">
        <v>13002</v>
      </c>
      <c r="D99" s="95">
        <v>44320</v>
      </c>
      <c r="E99" s="94" t="s">
        <v>13001</v>
      </c>
      <c r="I99" s="93">
        <v>3.61</v>
      </c>
      <c r="K99" s="93">
        <v>66970.17</v>
      </c>
    </row>
    <row r="100" spans="3:11" x14ac:dyDescent="0.2">
      <c r="C100" s="96" t="s">
        <v>13000</v>
      </c>
      <c r="D100" s="95">
        <v>44320</v>
      </c>
      <c r="E100" s="94" t="s">
        <v>12999</v>
      </c>
      <c r="I100" s="93">
        <v>15.01</v>
      </c>
      <c r="K100" s="93">
        <v>66985.179999999993</v>
      </c>
    </row>
    <row r="101" spans="3:11" x14ac:dyDescent="0.2">
      <c r="C101" s="96" t="s">
        <v>12998</v>
      </c>
      <c r="D101" s="95">
        <v>44320</v>
      </c>
      <c r="E101" s="94" t="s">
        <v>12997</v>
      </c>
      <c r="I101" s="93">
        <v>12.59</v>
      </c>
      <c r="K101" s="93">
        <v>66997.77</v>
      </c>
    </row>
    <row r="102" spans="3:11" x14ac:dyDescent="0.2">
      <c r="C102" s="96" t="s">
        <v>12996</v>
      </c>
      <c r="D102" s="95">
        <v>44320</v>
      </c>
      <c r="E102" s="94" t="s">
        <v>12995</v>
      </c>
      <c r="I102" s="93">
        <v>3.38</v>
      </c>
      <c r="K102" s="93">
        <v>67001.149999999994</v>
      </c>
    </row>
    <row r="103" spans="3:11" x14ac:dyDescent="0.2">
      <c r="C103" s="96" t="s">
        <v>12994</v>
      </c>
      <c r="D103" s="95">
        <v>44320</v>
      </c>
      <c r="E103" s="94" t="s">
        <v>12993</v>
      </c>
      <c r="I103" s="93">
        <v>8.35</v>
      </c>
      <c r="K103" s="93">
        <v>67009.5</v>
      </c>
    </row>
    <row r="104" spans="3:11" x14ac:dyDescent="0.2">
      <c r="C104" s="96" t="s">
        <v>12992</v>
      </c>
      <c r="D104" s="95">
        <v>44320</v>
      </c>
      <c r="E104" s="94" t="s">
        <v>12991</v>
      </c>
      <c r="I104" s="93">
        <v>3.27</v>
      </c>
      <c r="K104" s="93">
        <v>67012.77</v>
      </c>
    </row>
    <row r="105" spans="3:11" x14ac:dyDescent="0.2">
      <c r="C105" s="96" t="s">
        <v>12990</v>
      </c>
      <c r="D105" s="95">
        <v>44320</v>
      </c>
      <c r="E105" s="94" t="s">
        <v>12989</v>
      </c>
      <c r="I105" s="93">
        <v>8.02</v>
      </c>
      <c r="K105" s="93">
        <v>67020.789999999994</v>
      </c>
    </row>
    <row r="106" spans="3:11" x14ac:dyDescent="0.2">
      <c r="C106" s="96" t="s">
        <v>12988</v>
      </c>
      <c r="D106" s="95">
        <v>44320</v>
      </c>
      <c r="E106" s="94" t="s">
        <v>12987</v>
      </c>
      <c r="I106" s="93">
        <v>25.14</v>
      </c>
      <c r="K106" s="93">
        <v>67045.929999999993</v>
      </c>
    </row>
    <row r="107" spans="3:11" x14ac:dyDescent="0.2">
      <c r="C107" s="96" t="s">
        <v>12986</v>
      </c>
      <c r="D107" s="95">
        <v>44320</v>
      </c>
      <c r="E107" s="94" t="s">
        <v>12985</v>
      </c>
      <c r="I107" s="93">
        <v>1.68</v>
      </c>
      <c r="K107" s="93">
        <v>67047.61</v>
      </c>
    </row>
    <row r="108" spans="3:11" x14ac:dyDescent="0.2">
      <c r="C108" s="96" t="s">
        <v>12984</v>
      </c>
      <c r="D108" s="95">
        <v>44320</v>
      </c>
      <c r="E108" s="94" t="s">
        <v>12983</v>
      </c>
      <c r="I108" s="93">
        <v>8.3800000000000008</v>
      </c>
      <c r="K108" s="93">
        <v>67055.990000000005</v>
      </c>
    </row>
    <row r="109" spans="3:11" x14ac:dyDescent="0.2">
      <c r="C109" s="96" t="s">
        <v>12982</v>
      </c>
      <c r="D109" s="95">
        <v>44320</v>
      </c>
      <c r="E109" s="94" t="s">
        <v>12981</v>
      </c>
      <c r="I109" s="93">
        <v>2.63</v>
      </c>
      <c r="K109" s="93">
        <v>67058.62</v>
      </c>
    </row>
    <row r="110" spans="3:11" x14ac:dyDescent="0.2">
      <c r="C110" s="96" t="s">
        <v>12980</v>
      </c>
      <c r="D110" s="95">
        <v>44320</v>
      </c>
      <c r="E110" s="94" t="s">
        <v>12979</v>
      </c>
      <c r="I110" s="93">
        <v>8.7899999999999991</v>
      </c>
      <c r="K110" s="93">
        <v>67067.41</v>
      </c>
    </row>
    <row r="111" spans="3:11" x14ac:dyDescent="0.2">
      <c r="C111" s="96" t="s">
        <v>12978</v>
      </c>
      <c r="D111" s="95">
        <v>44320</v>
      </c>
      <c r="E111" s="94" t="s">
        <v>12977</v>
      </c>
      <c r="I111" s="93">
        <v>4.6500000000000004</v>
      </c>
      <c r="K111" s="93">
        <v>67072.06</v>
      </c>
    </row>
    <row r="112" spans="3:11" x14ac:dyDescent="0.2">
      <c r="C112" s="96" t="s">
        <v>12976</v>
      </c>
      <c r="D112" s="95">
        <v>44320</v>
      </c>
      <c r="E112" s="94" t="s">
        <v>12975</v>
      </c>
      <c r="I112" s="93">
        <v>6.94</v>
      </c>
      <c r="K112" s="93">
        <v>67079</v>
      </c>
    </row>
    <row r="113" spans="3:11" x14ac:dyDescent="0.2">
      <c r="C113" s="96" t="s">
        <v>12974</v>
      </c>
      <c r="D113" s="95">
        <v>44320</v>
      </c>
      <c r="E113" s="94" t="s">
        <v>12973</v>
      </c>
      <c r="I113" s="93">
        <v>6.94</v>
      </c>
      <c r="K113" s="93">
        <v>67085.94</v>
      </c>
    </row>
    <row r="114" spans="3:11" x14ac:dyDescent="0.2">
      <c r="C114" s="96" t="s">
        <v>12972</v>
      </c>
      <c r="D114" s="95">
        <v>44320</v>
      </c>
      <c r="E114" s="94" t="s">
        <v>12971</v>
      </c>
      <c r="I114" s="93">
        <v>8.3800000000000008</v>
      </c>
      <c r="K114" s="93">
        <v>67094.320000000007</v>
      </c>
    </row>
    <row r="115" spans="3:11" x14ac:dyDescent="0.2">
      <c r="C115" s="96" t="s">
        <v>12970</v>
      </c>
      <c r="D115" s="95">
        <v>44320</v>
      </c>
      <c r="E115" s="94" t="s">
        <v>12969</v>
      </c>
      <c r="I115" s="93">
        <v>1.68</v>
      </c>
      <c r="K115" s="93">
        <v>67096</v>
      </c>
    </row>
    <row r="116" spans="3:11" x14ac:dyDescent="0.2">
      <c r="C116" s="96" t="s">
        <v>12968</v>
      </c>
      <c r="D116" s="95">
        <v>44320</v>
      </c>
      <c r="E116" s="94" t="s">
        <v>12967</v>
      </c>
      <c r="I116" s="93">
        <v>2.0299999999999998</v>
      </c>
      <c r="K116" s="93">
        <v>67098.03</v>
      </c>
    </row>
    <row r="117" spans="3:11" x14ac:dyDescent="0.2">
      <c r="C117" s="96" t="s">
        <v>12966</v>
      </c>
      <c r="D117" s="95">
        <v>44320</v>
      </c>
      <c r="E117" s="94" t="s">
        <v>12965</v>
      </c>
      <c r="I117" s="93">
        <v>8.3800000000000008</v>
      </c>
      <c r="K117" s="93">
        <v>67106.41</v>
      </c>
    </row>
    <row r="118" spans="3:11" x14ac:dyDescent="0.2">
      <c r="C118" s="96" t="s">
        <v>12964</v>
      </c>
      <c r="D118" s="95">
        <v>44320</v>
      </c>
      <c r="E118" s="94" t="s">
        <v>12963</v>
      </c>
      <c r="I118" s="93">
        <v>8.3800000000000008</v>
      </c>
      <c r="K118" s="93">
        <v>67114.789999999994</v>
      </c>
    </row>
    <row r="119" spans="3:11" x14ac:dyDescent="0.2">
      <c r="C119" s="96" t="s">
        <v>12962</v>
      </c>
      <c r="D119" s="95">
        <v>44320</v>
      </c>
      <c r="E119" s="94" t="s">
        <v>12961</v>
      </c>
      <c r="I119" s="93">
        <v>8.3800000000000008</v>
      </c>
      <c r="K119" s="93">
        <v>67123.17</v>
      </c>
    </row>
    <row r="120" spans="3:11" x14ac:dyDescent="0.2">
      <c r="C120" s="96" t="s">
        <v>12960</v>
      </c>
      <c r="D120" s="95">
        <v>44320</v>
      </c>
      <c r="E120" s="94" t="s">
        <v>12959</v>
      </c>
      <c r="I120" s="93">
        <v>8.65</v>
      </c>
      <c r="K120" s="93">
        <v>67131.820000000007</v>
      </c>
    </row>
    <row r="121" spans="3:11" x14ac:dyDescent="0.2">
      <c r="C121" s="96" t="s">
        <v>12958</v>
      </c>
      <c r="D121" s="95">
        <v>44320</v>
      </c>
      <c r="E121" s="94" t="s">
        <v>12957</v>
      </c>
      <c r="I121" s="93">
        <v>4.1900000000000004</v>
      </c>
      <c r="K121" s="93">
        <v>67136.009999999995</v>
      </c>
    </row>
    <row r="122" spans="3:11" x14ac:dyDescent="0.2">
      <c r="C122" s="96" t="s">
        <v>12956</v>
      </c>
      <c r="D122" s="95">
        <v>44320</v>
      </c>
      <c r="E122" s="94" t="s">
        <v>12955</v>
      </c>
      <c r="I122" s="93">
        <v>2.4500000000000002</v>
      </c>
      <c r="K122" s="93">
        <v>67138.460000000006</v>
      </c>
    </row>
    <row r="123" spans="3:11" x14ac:dyDescent="0.2">
      <c r="C123" s="96" t="s">
        <v>12954</v>
      </c>
      <c r="D123" s="95">
        <v>44320</v>
      </c>
      <c r="E123" s="94" t="s">
        <v>12953</v>
      </c>
      <c r="I123" s="93">
        <v>8.3800000000000008</v>
      </c>
      <c r="K123" s="93">
        <v>67146.84</v>
      </c>
    </row>
    <row r="124" spans="3:11" x14ac:dyDescent="0.2">
      <c r="C124" s="96" t="s">
        <v>12952</v>
      </c>
      <c r="D124" s="95">
        <v>44320</v>
      </c>
      <c r="E124" s="94" t="s">
        <v>12951</v>
      </c>
      <c r="I124" s="93">
        <v>1.87</v>
      </c>
      <c r="K124" s="93">
        <v>67148.710000000006</v>
      </c>
    </row>
    <row r="125" spans="3:11" x14ac:dyDescent="0.2">
      <c r="C125" s="96" t="s">
        <v>12950</v>
      </c>
      <c r="D125" s="95">
        <v>44320</v>
      </c>
      <c r="E125" s="94" t="s">
        <v>12949</v>
      </c>
      <c r="I125" s="93">
        <v>12.3</v>
      </c>
      <c r="K125" s="93">
        <v>67161.009999999995</v>
      </c>
    </row>
    <row r="126" spans="3:11" x14ac:dyDescent="0.2">
      <c r="C126" s="96" t="s">
        <v>12948</v>
      </c>
      <c r="D126" s="95">
        <v>44320</v>
      </c>
      <c r="E126" s="94" t="s">
        <v>12947</v>
      </c>
      <c r="I126" s="93">
        <v>1.68</v>
      </c>
      <c r="K126" s="93">
        <v>67162.69</v>
      </c>
    </row>
    <row r="127" spans="3:11" x14ac:dyDescent="0.2">
      <c r="C127" s="96" t="s">
        <v>12946</v>
      </c>
      <c r="D127" s="95">
        <v>44320</v>
      </c>
      <c r="E127" s="94" t="s">
        <v>12945</v>
      </c>
      <c r="I127" s="93">
        <v>3.47</v>
      </c>
      <c r="K127" s="93">
        <v>67166.16</v>
      </c>
    </row>
    <row r="128" spans="3:11" x14ac:dyDescent="0.2">
      <c r="C128" s="96" t="s">
        <v>12944</v>
      </c>
      <c r="D128" s="95">
        <v>44320</v>
      </c>
      <c r="E128" s="94" t="s">
        <v>12943</v>
      </c>
      <c r="I128" s="93">
        <v>4.1900000000000004</v>
      </c>
      <c r="K128" s="93">
        <v>67170.350000000006</v>
      </c>
    </row>
    <row r="129" spans="3:11" x14ac:dyDescent="0.2">
      <c r="C129" s="96" t="s">
        <v>12942</v>
      </c>
      <c r="D129" s="95">
        <v>44320</v>
      </c>
      <c r="E129" s="94" t="s">
        <v>12941</v>
      </c>
      <c r="I129" s="93">
        <v>7.82</v>
      </c>
      <c r="K129" s="93">
        <v>67178.17</v>
      </c>
    </row>
    <row r="130" spans="3:11" x14ac:dyDescent="0.2">
      <c r="C130" s="96" t="s">
        <v>12940</v>
      </c>
      <c r="D130" s="95">
        <v>44320</v>
      </c>
      <c r="E130" s="94" t="s">
        <v>12939</v>
      </c>
      <c r="I130" s="93">
        <v>4.1900000000000004</v>
      </c>
      <c r="K130" s="93">
        <v>67182.36</v>
      </c>
    </row>
    <row r="131" spans="3:11" x14ac:dyDescent="0.2">
      <c r="C131" s="96" t="s">
        <v>12938</v>
      </c>
      <c r="D131" s="95">
        <v>44320</v>
      </c>
      <c r="E131" s="94" t="s">
        <v>12937</v>
      </c>
      <c r="I131" s="93">
        <v>2.2000000000000002</v>
      </c>
      <c r="K131" s="93">
        <v>67184.56</v>
      </c>
    </row>
    <row r="132" spans="3:11" x14ac:dyDescent="0.2">
      <c r="C132" s="96" t="s">
        <v>12936</v>
      </c>
      <c r="D132" s="95">
        <v>44320</v>
      </c>
      <c r="E132" s="94" t="s">
        <v>12935</v>
      </c>
      <c r="I132" s="93">
        <v>8.3800000000000008</v>
      </c>
      <c r="K132" s="93">
        <v>67192.94</v>
      </c>
    </row>
    <row r="133" spans="3:11" x14ac:dyDescent="0.2">
      <c r="C133" s="96" t="s">
        <v>12934</v>
      </c>
      <c r="D133" s="95">
        <v>44320</v>
      </c>
      <c r="E133" s="94" t="s">
        <v>12933</v>
      </c>
      <c r="I133" s="93">
        <v>2.14</v>
      </c>
      <c r="K133" s="93">
        <v>67195.08</v>
      </c>
    </row>
    <row r="134" spans="3:11" x14ac:dyDescent="0.2">
      <c r="C134" s="96" t="s">
        <v>12932</v>
      </c>
      <c r="D134" s="95">
        <v>44320</v>
      </c>
      <c r="E134" s="94" t="s">
        <v>12931</v>
      </c>
      <c r="I134" s="93">
        <v>3.36</v>
      </c>
      <c r="K134" s="93">
        <v>67198.44</v>
      </c>
    </row>
    <row r="135" spans="3:11" x14ac:dyDescent="0.2">
      <c r="C135" s="96" t="s">
        <v>12930</v>
      </c>
      <c r="D135" s="95">
        <v>44320</v>
      </c>
      <c r="E135" s="94" t="s">
        <v>12929</v>
      </c>
      <c r="I135" s="93">
        <v>7.82</v>
      </c>
      <c r="K135" s="93">
        <v>67206.259999999995</v>
      </c>
    </row>
    <row r="136" spans="3:11" x14ac:dyDescent="0.2">
      <c r="C136" s="96" t="s">
        <v>12928</v>
      </c>
      <c r="D136" s="95">
        <v>44320</v>
      </c>
      <c r="E136" s="94" t="s">
        <v>12927</v>
      </c>
      <c r="I136" s="93">
        <v>1.99</v>
      </c>
      <c r="K136" s="93">
        <v>67208.25</v>
      </c>
    </row>
    <row r="137" spans="3:11" x14ac:dyDescent="0.2">
      <c r="C137" s="96" t="s">
        <v>12926</v>
      </c>
      <c r="D137" s="95">
        <v>44320</v>
      </c>
      <c r="E137" s="94" t="s">
        <v>12925</v>
      </c>
      <c r="I137" s="93">
        <v>1.9</v>
      </c>
      <c r="K137" s="93">
        <v>67210.149999999994</v>
      </c>
    </row>
    <row r="138" spans="3:11" x14ac:dyDescent="0.2">
      <c r="C138" s="96" t="s">
        <v>12924</v>
      </c>
      <c r="D138" s="95">
        <v>44320</v>
      </c>
      <c r="E138" s="94" t="s">
        <v>12923</v>
      </c>
      <c r="I138" s="93">
        <v>17.899999999999999</v>
      </c>
      <c r="K138" s="93">
        <v>67228.05</v>
      </c>
    </row>
    <row r="139" spans="3:11" x14ac:dyDescent="0.2">
      <c r="C139" s="96" t="s">
        <v>12922</v>
      </c>
      <c r="D139" s="95">
        <v>44320</v>
      </c>
      <c r="E139" s="94" t="s">
        <v>12921</v>
      </c>
      <c r="I139" s="93">
        <v>1.95</v>
      </c>
      <c r="K139" s="93">
        <v>67230</v>
      </c>
    </row>
    <row r="140" spans="3:11" x14ac:dyDescent="0.2">
      <c r="C140" s="96" t="s">
        <v>12920</v>
      </c>
      <c r="D140" s="95">
        <v>44320</v>
      </c>
      <c r="E140" s="94" t="s">
        <v>12919</v>
      </c>
      <c r="I140" s="93">
        <v>3.43</v>
      </c>
      <c r="K140" s="93">
        <v>67233.429999999993</v>
      </c>
    </row>
    <row r="141" spans="3:11" x14ac:dyDescent="0.2">
      <c r="C141" s="96" t="s">
        <v>12918</v>
      </c>
      <c r="D141" s="95">
        <v>44320</v>
      </c>
      <c r="E141" s="94" t="s">
        <v>12917</v>
      </c>
      <c r="I141" s="93">
        <v>2.0699999999999998</v>
      </c>
      <c r="K141" s="93">
        <v>67235.5</v>
      </c>
    </row>
    <row r="142" spans="3:11" x14ac:dyDescent="0.2">
      <c r="C142" s="96" t="s">
        <v>12916</v>
      </c>
      <c r="D142" s="95">
        <v>44320</v>
      </c>
      <c r="E142" s="94" t="s">
        <v>12915</v>
      </c>
      <c r="I142" s="93">
        <v>3.4</v>
      </c>
      <c r="K142" s="93">
        <v>67238.899999999994</v>
      </c>
    </row>
    <row r="143" spans="3:11" x14ac:dyDescent="0.2">
      <c r="C143" s="96" t="s">
        <v>12914</v>
      </c>
      <c r="D143" s="95">
        <v>44320</v>
      </c>
      <c r="E143" s="94" t="s">
        <v>12913</v>
      </c>
      <c r="I143" s="93">
        <v>15.3</v>
      </c>
      <c r="K143" s="93">
        <v>67254.2</v>
      </c>
    </row>
    <row r="144" spans="3:11" x14ac:dyDescent="0.2">
      <c r="C144" s="96" t="s">
        <v>12912</v>
      </c>
      <c r="D144" s="95">
        <v>44320</v>
      </c>
      <c r="E144" s="94" t="s">
        <v>12911</v>
      </c>
      <c r="I144" s="93">
        <v>15.3</v>
      </c>
      <c r="K144" s="93">
        <v>67269.5</v>
      </c>
    </row>
    <row r="145" spans="3:11" x14ac:dyDescent="0.2">
      <c r="C145" s="96" t="s">
        <v>12910</v>
      </c>
      <c r="D145" s="95">
        <v>44320</v>
      </c>
      <c r="E145" s="94" t="s">
        <v>12909</v>
      </c>
      <c r="I145" s="93">
        <v>15.3</v>
      </c>
      <c r="K145" s="93">
        <v>67284.800000000003</v>
      </c>
    </row>
    <row r="146" spans="3:11" x14ac:dyDescent="0.2">
      <c r="C146" s="96" t="s">
        <v>12908</v>
      </c>
      <c r="D146" s="95">
        <v>44320</v>
      </c>
      <c r="E146" s="94" t="s">
        <v>12907</v>
      </c>
      <c r="I146" s="93">
        <v>3.32</v>
      </c>
      <c r="K146" s="93">
        <v>67288.12</v>
      </c>
    </row>
    <row r="147" spans="3:11" x14ac:dyDescent="0.2">
      <c r="C147" s="96" t="s">
        <v>12906</v>
      </c>
      <c r="D147" s="95">
        <v>44320</v>
      </c>
      <c r="E147" s="94" t="s">
        <v>12905</v>
      </c>
      <c r="I147" s="93">
        <v>1.94</v>
      </c>
      <c r="K147" s="93">
        <v>67290.06</v>
      </c>
    </row>
    <row r="148" spans="3:11" x14ac:dyDescent="0.2">
      <c r="C148" s="96" t="s">
        <v>12904</v>
      </c>
      <c r="D148" s="95">
        <v>44320</v>
      </c>
      <c r="E148" s="94" t="s">
        <v>12903</v>
      </c>
      <c r="I148" s="93">
        <v>15.3</v>
      </c>
      <c r="K148" s="93">
        <v>67305.36</v>
      </c>
    </row>
    <row r="149" spans="3:11" x14ac:dyDescent="0.2">
      <c r="C149" s="96" t="s">
        <v>12902</v>
      </c>
      <c r="D149" s="95">
        <v>44320</v>
      </c>
      <c r="E149" s="94" t="s">
        <v>12901</v>
      </c>
      <c r="I149" s="93">
        <v>30.6</v>
      </c>
      <c r="K149" s="93">
        <v>67335.960000000006</v>
      </c>
    </row>
    <row r="150" spans="3:11" x14ac:dyDescent="0.2">
      <c r="C150" s="96" t="s">
        <v>12900</v>
      </c>
      <c r="D150" s="95">
        <v>44320</v>
      </c>
      <c r="E150" s="94" t="s">
        <v>12899</v>
      </c>
      <c r="I150" s="93">
        <v>10.91</v>
      </c>
      <c r="K150" s="93">
        <v>67346.87</v>
      </c>
    </row>
    <row r="151" spans="3:11" x14ac:dyDescent="0.2">
      <c r="C151" s="96" t="s">
        <v>12898</v>
      </c>
      <c r="D151" s="95">
        <v>44320</v>
      </c>
      <c r="E151" s="94" t="s">
        <v>12897</v>
      </c>
      <c r="I151" s="93">
        <v>13.88</v>
      </c>
      <c r="K151" s="93">
        <v>67360.75</v>
      </c>
    </row>
    <row r="152" spans="3:11" x14ac:dyDescent="0.2">
      <c r="C152" s="96" t="s">
        <v>12896</v>
      </c>
      <c r="D152" s="95">
        <v>44320</v>
      </c>
      <c r="E152" s="94" t="s">
        <v>12895</v>
      </c>
      <c r="I152" s="93">
        <v>39.22</v>
      </c>
      <c r="K152" s="93">
        <v>67399.97</v>
      </c>
    </row>
    <row r="153" spans="3:11" x14ac:dyDescent="0.2">
      <c r="C153" s="96" t="s">
        <v>12894</v>
      </c>
      <c r="D153" s="95">
        <v>44320</v>
      </c>
      <c r="E153" s="94" t="s">
        <v>12893</v>
      </c>
      <c r="I153" s="93">
        <v>7.88</v>
      </c>
      <c r="K153" s="93">
        <v>67407.850000000006</v>
      </c>
    </row>
    <row r="154" spans="3:11" x14ac:dyDescent="0.2">
      <c r="C154" s="96" t="s">
        <v>12892</v>
      </c>
      <c r="D154" s="95">
        <v>44320</v>
      </c>
      <c r="E154" s="94" t="s">
        <v>12891</v>
      </c>
      <c r="I154" s="93">
        <v>0.25</v>
      </c>
      <c r="K154" s="93">
        <v>67408.100000000006</v>
      </c>
    </row>
    <row r="155" spans="3:11" x14ac:dyDescent="0.2">
      <c r="C155" s="96" t="s">
        <v>12890</v>
      </c>
      <c r="D155" s="95">
        <v>44320</v>
      </c>
      <c r="E155" s="94" t="s">
        <v>12889</v>
      </c>
      <c r="I155" s="93">
        <v>6.85</v>
      </c>
      <c r="K155" s="93">
        <v>67414.95</v>
      </c>
    </row>
    <row r="156" spans="3:11" x14ac:dyDescent="0.2">
      <c r="C156" s="96" t="s">
        <v>12888</v>
      </c>
      <c r="D156" s="95">
        <v>44320</v>
      </c>
      <c r="E156" s="94" t="s">
        <v>12887</v>
      </c>
      <c r="I156" s="93">
        <v>6.06</v>
      </c>
      <c r="K156" s="93">
        <v>67421.009999999995</v>
      </c>
    </row>
    <row r="157" spans="3:11" x14ac:dyDescent="0.2">
      <c r="C157" s="96" t="s">
        <v>12886</v>
      </c>
      <c r="D157" s="95">
        <v>44320</v>
      </c>
      <c r="E157" s="94" t="s">
        <v>12885</v>
      </c>
      <c r="I157" s="93">
        <v>1.68</v>
      </c>
      <c r="K157" s="93">
        <v>67422.69</v>
      </c>
    </row>
    <row r="158" spans="3:11" x14ac:dyDescent="0.2">
      <c r="C158" s="96" t="s">
        <v>12884</v>
      </c>
      <c r="D158" s="95">
        <v>44320</v>
      </c>
      <c r="E158" s="94" t="s">
        <v>12883</v>
      </c>
      <c r="I158" s="93">
        <v>0.28999999999999998</v>
      </c>
      <c r="K158" s="93">
        <v>67422.98</v>
      </c>
    </row>
    <row r="159" spans="3:11" x14ac:dyDescent="0.2">
      <c r="C159" s="96" t="s">
        <v>12882</v>
      </c>
      <c r="D159" s="95">
        <v>44320</v>
      </c>
      <c r="E159" s="94" t="s">
        <v>12881</v>
      </c>
      <c r="I159" s="93">
        <v>0.78</v>
      </c>
      <c r="K159" s="93">
        <v>67423.759999999995</v>
      </c>
    </row>
    <row r="160" spans="3:11" x14ac:dyDescent="0.2">
      <c r="C160" s="96" t="s">
        <v>12880</v>
      </c>
      <c r="D160" s="95">
        <v>44320</v>
      </c>
      <c r="E160" s="94" t="s">
        <v>12879</v>
      </c>
      <c r="I160" s="93">
        <v>33.43</v>
      </c>
      <c r="K160" s="93">
        <v>67457.19</v>
      </c>
    </row>
    <row r="161" spans="3:11" x14ac:dyDescent="0.2">
      <c r="C161" s="96" t="s">
        <v>12878</v>
      </c>
      <c r="D161" s="95">
        <v>44320</v>
      </c>
      <c r="E161" s="94" t="s">
        <v>12877</v>
      </c>
      <c r="I161" s="93">
        <v>15.87</v>
      </c>
      <c r="K161" s="93">
        <v>67473.06</v>
      </c>
    </row>
    <row r="162" spans="3:11" x14ac:dyDescent="0.2">
      <c r="C162" s="96" t="s">
        <v>12876</v>
      </c>
      <c r="D162" s="95">
        <v>44320</v>
      </c>
      <c r="E162" s="94" t="s">
        <v>12875</v>
      </c>
      <c r="I162" s="93">
        <v>2.59</v>
      </c>
      <c r="K162" s="93">
        <v>67475.649999999994</v>
      </c>
    </row>
    <row r="163" spans="3:11" x14ac:dyDescent="0.2">
      <c r="C163" s="96" t="s">
        <v>12874</v>
      </c>
      <c r="D163" s="95">
        <v>44320</v>
      </c>
      <c r="E163" s="94" t="s">
        <v>12873</v>
      </c>
      <c r="I163" s="93">
        <v>10.62</v>
      </c>
      <c r="K163" s="93">
        <v>67486.27</v>
      </c>
    </row>
    <row r="164" spans="3:11" x14ac:dyDescent="0.2">
      <c r="C164" s="96" t="s">
        <v>12872</v>
      </c>
      <c r="D164" s="95">
        <v>44320</v>
      </c>
      <c r="E164" s="94" t="s">
        <v>12871</v>
      </c>
      <c r="I164" s="93">
        <v>4.4000000000000004</v>
      </c>
      <c r="K164" s="93">
        <v>67490.67</v>
      </c>
    </row>
    <row r="165" spans="3:11" x14ac:dyDescent="0.2">
      <c r="C165" s="96" t="s">
        <v>1522</v>
      </c>
      <c r="D165" s="95">
        <v>44320</v>
      </c>
      <c r="E165" s="94" t="s">
        <v>12870</v>
      </c>
      <c r="I165" s="93">
        <v>663.08</v>
      </c>
      <c r="K165" s="93">
        <v>68153.75</v>
      </c>
    </row>
    <row r="166" spans="3:11" x14ac:dyDescent="0.2">
      <c r="C166" s="96" t="s">
        <v>7205</v>
      </c>
      <c r="D166" s="95">
        <v>44320</v>
      </c>
      <c r="E166" s="94" t="s">
        <v>12869</v>
      </c>
      <c r="I166" s="93">
        <v>103.48</v>
      </c>
      <c r="K166" s="93">
        <v>68257.23</v>
      </c>
    </row>
    <row r="167" spans="3:11" x14ac:dyDescent="0.2">
      <c r="C167" s="96" t="s">
        <v>21522</v>
      </c>
      <c r="D167" s="95">
        <v>44321</v>
      </c>
      <c r="E167" s="94" t="s">
        <v>21515</v>
      </c>
      <c r="I167" s="93">
        <v>1.65</v>
      </c>
      <c r="K167" s="93">
        <v>68258.880000000005</v>
      </c>
    </row>
    <row r="168" spans="3:11" x14ac:dyDescent="0.2">
      <c r="C168" s="96" t="s">
        <v>12868</v>
      </c>
      <c r="D168" s="95">
        <v>44321</v>
      </c>
      <c r="E168" s="94" t="s">
        <v>12867</v>
      </c>
      <c r="I168" s="93">
        <v>8.3800000000000008</v>
      </c>
      <c r="K168" s="93">
        <v>68267.259999999995</v>
      </c>
    </row>
    <row r="169" spans="3:11" x14ac:dyDescent="0.2">
      <c r="C169" s="96" t="s">
        <v>12866</v>
      </c>
      <c r="D169" s="95">
        <v>44321</v>
      </c>
      <c r="E169" s="94" t="s">
        <v>12865</v>
      </c>
      <c r="I169" s="93">
        <v>3.79</v>
      </c>
      <c r="K169" s="93">
        <v>68271.05</v>
      </c>
    </row>
    <row r="170" spans="3:11" x14ac:dyDescent="0.2">
      <c r="C170" s="96" t="s">
        <v>12864</v>
      </c>
      <c r="D170" s="95">
        <v>44321</v>
      </c>
      <c r="E170" s="94" t="s">
        <v>12863</v>
      </c>
      <c r="I170" s="93">
        <v>5.31</v>
      </c>
      <c r="K170" s="93">
        <v>68276.36</v>
      </c>
    </row>
    <row r="171" spans="3:11" x14ac:dyDescent="0.2">
      <c r="C171" s="96" t="s">
        <v>12862</v>
      </c>
      <c r="D171" s="95">
        <v>44321</v>
      </c>
      <c r="E171" s="94" t="s">
        <v>12861</v>
      </c>
      <c r="I171" s="93">
        <v>18.22</v>
      </c>
      <c r="K171" s="93">
        <v>68294.58</v>
      </c>
    </row>
    <row r="172" spans="3:11" x14ac:dyDescent="0.2">
      <c r="C172" s="96" t="s">
        <v>12860</v>
      </c>
      <c r="D172" s="95">
        <v>44321</v>
      </c>
      <c r="E172" s="94" t="s">
        <v>12859</v>
      </c>
      <c r="I172" s="93">
        <v>25.14</v>
      </c>
      <c r="K172" s="93">
        <v>68319.72</v>
      </c>
    </row>
    <row r="173" spans="3:11" x14ac:dyDescent="0.2">
      <c r="C173" s="96" t="s">
        <v>12858</v>
      </c>
      <c r="D173" s="95">
        <v>44321</v>
      </c>
      <c r="E173" s="94" t="s">
        <v>12857</v>
      </c>
      <c r="I173" s="93">
        <v>1.96</v>
      </c>
      <c r="K173" s="93">
        <v>68321.679999999993</v>
      </c>
    </row>
    <row r="174" spans="3:11" x14ac:dyDescent="0.2">
      <c r="C174" s="96" t="s">
        <v>12856</v>
      </c>
      <c r="D174" s="95">
        <v>44321</v>
      </c>
      <c r="E174" s="94" t="s">
        <v>12855</v>
      </c>
      <c r="I174" s="93">
        <v>1.8</v>
      </c>
      <c r="K174" s="93">
        <v>68323.48</v>
      </c>
    </row>
    <row r="175" spans="3:11" x14ac:dyDescent="0.2">
      <c r="C175" s="96" t="s">
        <v>12854</v>
      </c>
      <c r="D175" s="95">
        <v>44321</v>
      </c>
      <c r="E175" s="94" t="s">
        <v>12853</v>
      </c>
      <c r="I175" s="93">
        <v>1.68</v>
      </c>
      <c r="K175" s="93">
        <v>68325.16</v>
      </c>
    </row>
    <row r="176" spans="3:11" x14ac:dyDescent="0.2">
      <c r="C176" s="96" t="s">
        <v>12852</v>
      </c>
      <c r="D176" s="95">
        <v>44321</v>
      </c>
      <c r="E176" s="94" t="s">
        <v>12851</v>
      </c>
      <c r="I176" s="93">
        <v>13.88</v>
      </c>
      <c r="K176" s="93">
        <v>68339.039999999994</v>
      </c>
    </row>
    <row r="177" spans="3:11" x14ac:dyDescent="0.2">
      <c r="C177" s="96" t="s">
        <v>12850</v>
      </c>
      <c r="D177" s="95">
        <v>44321</v>
      </c>
      <c r="E177" s="94" t="s">
        <v>12849</v>
      </c>
      <c r="I177" s="93">
        <v>13.08</v>
      </c>
      <c r="K177" s="93">
        <v>68352.12</v>
      </c>
    </row>
    <row r="178" spans="3:11" x14ac:dyDescent="0.2">
      <c r="C178" s="96" t="s">
        <v>12848</v>
      </c>
      <c r="D178" s="95">
        <v>44321</v>
      </c>
      <c r="E178" s="94" t="s">
        <v>12847</v>
      </c>
      <c r="I178" s="93">
        <v>3.37</v>
      </c>
      <c r="K178" s="93">
        <v>68355.490000000005</v>
      </c>
    </row>
    <row r="179" spans="3:11" x14ac:dyDescent="0.2">
      <c r="C179" s="96" t="s">
        <v>12846</v>
      </c>
      <c r="D179" s="95">
        <v>44321</v>
      </c>
      <c r="E179" s="94" t="s">
        <v>12845</v>
      </c>
      <c r="I179" s="93">
        <v>3.24</v>
      </c>
      <c r="K179" s="93">
        <v>68358.73</v>
      </c>
    </row>
    <row r="180" spans="3:11" x14ac:dyDescent="0.2">
      <c r="C180" s="96" t="s">
        <v>12844</v>
      </c>
      <c r="D180" s="95">
        <v>44321</v>
      </c>
      <c r="E180" s="94" t="s">
        <v>12843</v>
      </c>
      <c r="I180" s="93">
        <v>6.73</v>
      </c>
      <c r="K180" s="93">
        <v>68365.460000000006</v>
      </c>
    </row>
    <row r="181" spans="3:11" x14ac:dyDescent="0.2">
      <c r="C181" s="96" t="s">
        <v>12842</v>
      </c>
      <c r="D181" s="95">
        <v>44321</v>
      </c>
      <c r="E181" s="94" t="s">
        <v>12841</v>
      </c>
      <c r="I181" s="93">
        <v>3.36</v>
      </c>
      <c r="K181" s="93">
        <v>68368.820000000007</v>
      </c>
    </row>
    <row r="182" spans="3:11" x14ac:dyDescent="0.2">
      <c r="C182" s="96" t="s">
        <v>12840</v>
      </c>
      <c r="D182" s="95">
        <v>44321</v>
      </c>
      <c r="E182" s="94" t="s">
        <v>12839</v>
      </c>
      <c r="I182" s="93">
        <v>6.42</v>
      </c>
      <c r="K182" s="93">
        <v>68375.240000000005</v>
      </c>
    </row>
    <row r="183" spans="3:11" x14ac:dyDescent="0.2">
      <c r="C183" s="96" t="s">
        <v>12838</v>
      </c>
      <c r="D183" s="95">
        <v>44321</v>
      </c>
      <c r="E183" s="94" t="s">
        <v>12837</v>
      </c>
      <c r="I183" s="93">
        <v>2.12</v>
      </c>
      <c r="K183" s="93">
        <v>68377.36</v>
      </c>
    </row>
    <row r="184" spans="3:11" x14ac:dyDescent="0.2">
      <c r="C184" s="96" t="s">
        <v>12836</v>
      </c>
      <c r="D184" s="95">
        <v>44321</v>
      </c>
      <c r="E184" s="94" t="s">
        <v>12835</v>
      </c>
      <c r="I184" s="93">
        <v>4</v>
      </c>
      <c r="K184" s="93">
        <v>68381.36</v>
      </c>
    </row>
    <row r="185" spans="3:11" x14ac:dyDescent="0.2">
      <c r="C185" s="96" t="s">
        <v>12834</v>
      </c>
      <c r="D185" s="95">
        <v>44321</v>
      </c>
      <c r="E185" s="94" t="s">
        <v>12833</v>
      </c>
      <c r="I185" s="93">
        <v>10.84</v>
      </c>
      <c r="K185" s="93">
        <v>68392.2</v>
      </c>
    </row>
    <row r="186" spans="3:11" x14ac:dyDescent="0.2">
      <c r="C186" s="96" t="s">
        <v>12832</v>
      </c>
      <c r="D186" s="95">
        <v>44321</v>
      </c>
      <c r="E186" s="94" t="s">
        <v>12831</v>
      </c>
      <c r="I186" s="93">
        <v>1.68</v>
      </c>
      <c r="K186" s="93">
        <v>68393.88</v>
      </c>
    </row>
    <row r="187" spans="3:11" x14ac:dyDescent="0.2">
      <c r="C187" s="96" t="s">
        <v>12830</v>
      </c>
      <c r="D187" s="95">
        <v>44321</v>
      </c>
      <c r="E187" s="94" t="s">
        <v>12829</v>
      </c>
      <c r="I187" s="93">
        <v>3.56</v>
      </c>
      <c r="K187" s="93">
        <v>68397.440000000002</v>
      </c>
    </row>
    <row r="188" spans="3:11" x14ac:dyDescent="0.2">
      <c r="C188" s="96" t="s">
        <v>12828</v>
      </c>
      <c r="D188" s="95">
        <v>44321</v>
      </c>
      <c r="E188" s="94" t="s">
        <v>12827</v>
      </c>
      <c r="I188" s="93">
        <v>1.08</v>
      </c>
      <c r="K188" s="93">
        <v>68398.52</v>
      </c>
    </row>
    <row r="189" spans="3:11" x14ac:dyDescent="0.2">
      <c r="C189" s="96" t="s">
        <v>12826</v>
      </c>
      <c r="D189" s="95">
        <v>44321</v>
      </c>
      <c r="E189" s="94" t="s">
        <v>12825</v>
      </c>
      <c r="I189" s="93">
        <v>3.66</v>
      </c>
      <c r="K189" s="93">
        <v>68402.179999999993</v>
      </c>
    </row>
    <row r="190" spans="3:11" x14ac:dyDescent="0.2">
      <c r="C190" s="96" t="s">
        <v>12824</v>
      </c>
      <c r="D190" s="95">
        <v>44321</v>
      </c>
      <c r="E190" s="94" t="s">
        <v>12823</v>
      </c>
      <c r="I190" s="93">
        <v>5.89</v>
      </c>
      <c r="K190" s="93">
        <v>68408.070000000007</v>
      </c>
    </row>
    <row r="191" spans="3:11" x14ac:dyDescent="0.2">
      <c r="C191" s="96" t="s">
        <v>12822</v>
      </c>
      <c r="D191" s="95">
        <v>44321</v>
      </c>
      <c r="E191" s="94" t="s">
        <v>12821</v>
      </c>
      <c r="I191" s="93">
        <v>3.71</v>
      </c>
      <c r="K191" s="93">
        <v>68411.78</v>
      </c>
    </row>
    <row r="192" spans="3:11" x14ac:dyDescent="0.2">
      <c r="C192" s="96" t="s">
        <v>12820</v>
      </c>
      <c r="D192" s="95">
        <v>44321</v>
      </c>
      <c r="E192" s="94" t="s">
        <v>12819</v>
      </c>
      <c r="I192" s="93">
        <v>5.28</v>
      </c>
      <c r="K192" s="93">
        <v>68417.06</v>
      </c>
    </row>
    <row r="193" spans="3:11" x14ac:dyDescent="0.2">
      <c r="C193" s="96" t="s">
        <v>12818</v>
      </c>
      <c r="D193" s="95">
        <v>44321</v>
      </c>
      <c r="E193" s="94" t="s">
        <v>12817</v>
      </c>
      <c r="I193" s="93">
        <v>3.96</v>
      </c>
      <c r="K193" s="93">
        <v>68421.02</v>
      </c>
    </row>
    <row r="194" spans="3:11" x14ac:dyDescent="0.2">
      <c r="C194" s="96" t="s">
        <v>12816</v>
      </c>
      <c r="D194" s="95">
        <v>44321</v>
      </c>
      <c r="E194" s="94" t="s">
        <v>12815</v>
      </c>
      <c r="I194" s="93">
        <v>5.0199999999999996</v>
      </c>
      <c r="K194" s="93">
        <v>68426.039999999994</v>
      </c>
    </row>
    <row r="195" spans="3:11" x14ac:dyDescent="0.2">
      <c r="C195" s="96" t="s">
        <v>12814</v>
      </c>
      <c r="D195" s="95">
        <v>44321</v>
      </c>
      <c r="E195" s="94" t="s">
        <v>12813</v>
      </c>
      <c r="I195" s="93">
        <v>5.45</v>
      </c>
      <c r="K195" s="93">
        <v>68431.490000000005</v>
      </c>
    </row>
    <row r="196" spans="3:11" x14ac:dyDescent="0.2">
      <c r="C196" s="96" t="s">
        <v>12812</v>
      </c>
      <c r="D196" s="95">
        <v>44321</v>
      </c>
      <c r="E196" s="94" t="s">
        <v>12811</v>
      </c>
      <c r="I196" s="93">
        <v>4.62</v>
      </c>
      <c r="K196" s="93">
        <v>68436.11</v>
      </c>
    </row>
    <row r="197" spans="3:11" x14ac:dyDescent="0.2">
      <c r="C197" s="96" t="s">
        <v>12810</v>
      </c>
      <c r="D197" s="95">
        <v>44321</v>
      </c>
      <c r="E197" s="94" t="s">
        <v>12809</v>
      </c>
      <c r="I197" s="93">
        <v>0.63</v>
      </c>
      <c r="K197" s="93">
        <v>68436.740000000005</v>
      </c>
    </row>
    <row r="198" spans="3:11" x14ac:dyDescent="0.2">
      <c r="C198" s="96" t="s">
        <v>12808</v>
      </c>
      <c r="D198" s="95">
        <v>44321</v>
      </c>
      <c r="E198" s="94" t="s">
        <v>12807</v>
      </c>
      <c r="I198" s="93">
        <v>5.04</v>
      </c>
      <c r="K198" s="93">
        <v>68441.78</v>
      </c>
    </row>
    <row r="199" spans="3:11" x14ac:dyDescent="0.2">
      <c r="C199" s="96" t="s">
        <v>12806</v>
      </c>
      <c r="D199" s="95">
        <v>44321</v>
      </c>
      <c r="E199" s="94" t="s">
        <v>12805</v>
      </c>
      <c r="I199" s="93">
        <v>5.04</v>
      </c>
      <c r="K199" s="93">
        <v>68446.820000000007</v>
      </c>
    </row>
    <row r="200" spans="3:11" x14ac:dyDescent="0.2">
      <c r="C200" s="96" t="s">
        <v>12804</v>
      </c>
      <c r="D200" s="95">
        <v>44321</v>
      </c>
      <c r="E200" s="94" t="s">
        <v>12803</v>
      </c>
      <c r="I200" s="93">
        <v>19.14</v>
      </c>
      <c r="K200" s="93">
        <v>68465.960000000006</v>
      </c>
    </row>
    <row r="201" spans="3:11" x14ac:dyDescent="0.2">
      <c r="C201" s="96" t="s">
        <v>12802</v>
      </c>
      <c r="D201" s="95">
        <v>44321</v>
      </c>
      <c r="E201" s="94" t="s">
        <v>12801</v>
      </c>
      <c r="I201" s="93">
        <v>6.14</v>
      </c>
      <c r="K201" s="93">
        <v>68472.100000000006</v>
      </c>
    </row>
    <row r="202" spans="3:11" x14ac:dyDescent="0.2">
      <c r="C202" s="96" t="s">
        <v>12800</v>
      </c>
      <c r="D202" s="95">
        <v>44321</v>
      </c>
      <c r="E202" s="94" t="s">
        <v>12799</v>
      </c>
      <c r="I202" s="93">
        <v>2.31</v>
      </c>
      <c r="K202" s="93">
        <v>68474.41</v>
      </c>
    </row>
    <row r="203" spans="3:11" x14ac:dyDescent="0.2">
      <c r="C203" s="96" t="s">
        <v>12798</v>
      </c>
      <c r="D203" s="95">
        <v>44321</v>
      </c>
      <c r="E203" s="94" t="s">
        <v>12797</v>
      </c>
      <c r="I203" s="93">
        <v>2.63</v>
      </c>
      <c r="K203" s="93">
        <v>68477.039999999994</v>
      </c>
    </row>
    <row r="204" spans="3:11" x14ac:dyDescent="0.2">
      <c r="C204" s="96" t="s">
        <v>12796</v>
      </c>
      <c r="D204" s="95">
        <v>44321</v>
      </c>
      <c r="E204" s="94" t="s">
        <v>12795</v>
      </c>
      <c r="I204" s="93">
        <v>3.36</v>
      </c>
      <c r="K204" s="93">
        <v>68480.399999999994</v>
      </c>
    </row>
    <row r="205" spans="3:11" x14ac:dyDescent="0.2">
      <c r="C205" s="96" t="s">
        <v>12794</v>
      </c>
      <c r="D205" s="95">
        <v>44321</v>
      </c>
      <c r="E205" s="94" t="s">
        <v>12793</v>
      </c>
      <c r="I205" s="93">
        <v>11.6</v>
      </c>
      <c r="K205" s="93">
        <v>68492</v>
      </c>
    </row>
    <row r="206" spans="3:11" x14ac:dyDescent="0.2">
      <c r="C206" s="96" t="s">
        <v>12792</v>
      </c>
      <c r="D206" s="95">
        <v>44321</v>
      </c>
      <c r="E206" s="94" t="s">
        <v>12791</v>
      </c>
      <c r="I206" s="93">
        <v>23.45</v>
      </c>
      <c r="K206" s="93">
        <v>68515.45</v>
      </c>
    </row>
    <row r="207" spans="3:11" x14ac:dyDescent="0.2">
      <c r="C207" s="96" t="s">
        <v>12790</v>
      </c>
      <c r="D207" s="95">
        <v>44321</v>
      </c>
      <c r="E207" s="94" t="s">
        <v>12789</v>
      </c>
      <c r="I207" s="93">
        <v>4.4000000000000004</v>
      </c>
      <c r="K207" s="93">
        <v>68519.850000000006</v>
      </c>
    </row>
    <row r="208" spans="3:11" x14ac:dyDescent="0.2">
      <c r="C208" s="96" t="s">
        <v>12788</v>
      </c>
      <c r="D208" s="95">
        <v>44321</v>
      </c>
      <c r="E208" s="94" t="s">
        <v>12787</v>
      </c>
      <c r="I208" s="93">
        <v>8.3800000000000008</v>
      </c>
      <c r="K208" s="93">
        <v>68528.23</v>
      </c>
    </row>
    <row r="209" spans="3:11" x14ac:dyDescent="0.2">
      <c r="C209" s="96" t="s">
        <v>12786</v>
      </c>
      <c r="D209" s="95">
        <v>44321</v>
      </c>
      <c r="E209" s="94" t="s">
        <v>12785</v>
      </c>
      <c r="I209" s="93">
        <v>2.09</v>
      </c>
      <c r="K209" s="93">
        <v>68530.320000000007</v>
      </c>
    </row>
    <row r="210" spans="3:11" x14ac:dyDescent="0.2">
      <c r="C210" s="96" t="s">
        <v>12784</v>
      </c>
      <c r="D210" s="95">
        <v>44321</v>
      </c>
      <c r="E210" s="94" t="s">
        <v>12783</v>
      </c>
      <c r="I210" s="93">
        <v>4.79</v>
      </c>
      <c r="K210" s="93">
        <v>68535.11</v>
      </c>
    </row>
    <row r="211" spans="3:11" x14ac:dyDescent="0.2">
      <c r="C211" s="96" t="s">
        <v>12782</v>
      </c>
      <c r="D211" s="95">
        <v>44321</v>
      </c>
      <c r="E211" s="94" t="s">
        <v>12781</v>
      </c>
      <c r="I211" s="93">
        <v>3.88</v>
      </c>
      <c r="K211" s="93">
        <v>68538.990000000005</v>
      </c>
    </row>
    <row r="212" spans="3:11" x14ac:dyDescent="0.2">
      <c r="C212" s="96" t="s">
        <v>12780</v>
      </c>
      <c r="D212" s="95">
        <v>44321</v>
      </c>
      <c r="E212" s="94" t="s">
        <v>12779</v>
      </c>
      <c r="I212" s="93">
        <v>1.95</v>
      </c>
      <c r="K212" s="93">
        <v>68540.94</v>
      </c>
    </row>
    <row r="213" spans="3:11" x14ac:dyDescent="0.2">
      <c r="C213" s="96" t="s">
        <v>12778</v>
      </c>
      <c r="D213" s="95">
        <v>44321</v>
      </c>
      <c r="E213" s="94" t="s">
        <v>12777</v>
      </c>
      <c r="I213" s="93">
        <v>2.4300000000000002</v>
      </c>
      <c r="K213" s="93">
        <v>68543.37</v>
      </c>
    </row>
    <row r="214" spans="3:11" x14ac:dyDescent="0.2">
      <c r="C214" s="96" t="s">
        <v>12776</v>
      </c>
      <c r="D214" s="95">
        <v>44321</v>
      </c>
      <c r="E214" s="94" t="s">
        <v>12775</v>
      </c>
      <c r="I214" s="93">
        <v>4.5199999999999996</v>
      </c>
      <c r="K214" s="93">
        <v>68547.89</v>
      </c>
    </row>
    <row r="215" spans="3:11" x14ac:dyDescent="0.2">
      <c r="C215" s="96" t="s">
        <v>12774</v>
      </c>
      <c r="D215" s="95">
        <v>44321</v>
      </c>
      <c r="E215" s="94" t="s">
        <v>12773</v>
      </c>
      <c r="I215" s="93">
        <v>13.88</v>
      </c>
      <c r="K215" s="93">
        <v>68561.77</v>
      </c>
    </row>
    <row r="216" spans="3:11" x14ac:dyDescent="0.2">
      <c r="C216" s="96" t="s">
        <v>12772</v>
      </c>
      <c r="D216" s="95">
        <v>44321</v>
      </c>
      <c r="E216" s="94" t="s">
        <v>12771</v>
      </c>
      <c r="I216" s="93">
        <v>12.9</v>
      </c>
      <c r="K216" s="93">
        <v>68574.67</v>
      </c>
    </row>
    <row r="217" spans="3:11" x14ac:dyDescent="0.2">
      <c r="C217" s="96" t="s">
        <v>12770</v>
      </c>
      <c r="D217" s="95">
        <v>44321</v>
      </c>
      <c r="E217" s="94" t="s">
        <v>12769</v>
      </c>
      <c r="I217" s="93">
        <v>20.29</v>
      </c>
      <c r="K217" s="93">
        <v>68594.960000000006</v>
      </c>
    </row>
    <row r="218" spans="3:11" x14ac:dyDescent="0.2">
      <c r="C218" s="96" t="s">
        <v>12768</v>
      </c>
      <c r="D218" s="95">
        <v>44321</v>
      </c>
      <c r="E218" s="94" t="s">
        <v>12767</v>
      </c>
      <c r="I218" s="93">
        <v>7.93</v>
      </c>
      <c r="K218" s="93">
        <v>68602.89</v>
      </c>
    </row>
    <row r="219" spans="3:11" x14ac:dyDescent="0.2">
      <c r="C219" s="96" t="s">
        <v>12766</v>
      </c>
      <c r="D219" s="95">
        <v>44321</v>
      </c>
      <c r="E219" s="94" t="s">
        <v>12765</v>
      </c>
      <c r="I219" s="93">
        <v>1.68</v>
      </c>
      <c r="K219" s="93">
        <v>68604.570000000007</v>
      </c>
    </row>
    <row r="220" spans="3:11" x14ac:dyDescent="0.2">
      <c r="C220" s="96" t="s">
        <v>12764</v>
      </c>
      <c r="D220" s="95">
        <v>44321</v>
      </c>
      <c r="E220" s="94" t="s">
        <v>12763</v>
      </c>
      <c r="I220" s="93">
        <v>2310.59</v>
      </c>
      <c r="K220" s="93">
        <v>70915.16</v>
      </c>
    </row>
    <row r="221" spans="3:11" x14ac:dyDescent="0.2">
      <c r="C221" s="96" t="s">
        <v>12762</v>
      </c>
      <c r="D221" s="95">
        <v>44321</v>
      </c>
      <c r="E221" s="94" t="s">
        <v>12761</v>
      </c>
      <c r="I221" s="93">
        <v>30.6</v>
      </c>
      <c r="K221" s="93">
        <v>70945.759999999995</v>
      </c>
    </row>
    <row r="222" spans="3:11" x14ac:dyDescent="0.2">
      <c r="C222" s="96" t="s">
        <v>12627</v>
      </c>
      <c r="D222" s="95">
        <v>44321</v>
      </c>
      <c r="E222" s="94" t="s">
        <v>21521</v>
      </c>
      <c r="I222" s="93">
        <v>1.95</v>
      </c>
      <c r="K222" s="93">
        <v>70947.710000000006</v>
      </c>
    </row>
    <row r="223" spans="3:11" x14ac:dyDescent="0.2">
      <c r="C223" s="96" t="s">
        <v>20154</v>
      </c>
      <c r="D223" s="95">
        <v>44321</v>
      </c>
      <c r="E223" s="94" t="s">
        <v>20153</v>
      </c>
      <c r="J223" s="112">
        <v>5.32</v>
      </c>
      <c r="K223" s="93">
        <v>70942.39</v>
      </c>
    </row>
    <row r="224" spans="3:11" x14ac:dyDescent="0.2">
      <c r="C224" s="96" t="s">
        <v>12760</v>
      </c>
      <c r="D224" s="95">
        <v>44322</v>
      </c>
      <c r="E224" s="94" t="s">
        <v>12759</v>
      </c>
      <c r="I224" s="93">
        <v>4.1900000000000004</v>
      </c>
      <c r="K224" s="93">
        <v>70946.58</v>
      </c>
    </row>
    <row r="225" spans="3:11" x14ac:dyDescent="0.2">
      <c r="C225" s="96" t="s">
        <v>12758</v>
      </c>
      <c r="D225" s="95">
        <v>44322</v>
      </c>
      <c r="E225" s="94" t="s">
        <v>12757</v>
      </c>
      <c r="I225" s="93">
        <v>8.3800000000000008</v>
      </c>
      <c r="K225" s="93">
        <v>70954.960000000006</v>
      </c>
    </row>
    <row r="226" spans="3:11" x14ac:dyDescent="0.2">
      <c r="C226" s="96" t="s">
        <v>12756</v>
      </c>
      <c r="D226" s="95">
        <v>44322</v>
      </c>
      <c r="E226" s="94" t="s">
        <v>12755</v>
      </c>
      <c r="I226" s="93">
        <v>3.21</v>
      </c>
      <c r="K226" s="93">
        <v>70958.17</v>
      </c>
    </row>
    <row r="227" spans="3:11" x14ac:dyDescent="0.2">
      <c r="C227" s="96" t="s">
        <v>12754</v>
      </c>
      <c r="D227" s="95">
        <v>44322</v>
      </c>
      <c r="E227" s="94" t="s">
        <v>12753</v>
      </c>
      <c r="I227" s="93">
        <v>8.3800000000000008</v>
      </c>
      <c r="K227" s="93">
        <v>70966.55</v>
      </c>
    </row>
    <row r="228" spans="3:11" x14ac:dyDescent="0.2">
      <c r="C228" s="96" t="s">
        <v>12752</v>
      </c>
      <c r="D228" s="95">
        <v>44322</v>
      </c>
      <c r="E228" s="94" t="s">
        <v>12751</v>
      </c>
      <c r="I228" s="93">
        <v>8.0399999999999991</v>
      </c>
      <c r="K228" s="93">
        <v>70974.59</v>
      </c>
    </row>
    <row r="229" spans="3:11" x14ac:dyDescent="0.2">
      <c r="C229" s="96" t="s">
        <v>12750</v>
      </c>
      <c r="D229" s="95">
        <v>44322</v>
      </c>
      <c r="E229" s="94" t="s">
        <v>12749</v>
      </c>
      <c r="I229" s="93">
        <v>15.3</v>
      </c>
      <c r="K229" s="93">
        <v>70989.89</v>
      </c>
    </row>
    <row r="230" spans="3:11" x14ac:dyDescent="0.2">
      <c r="C230" s="96" t="s">
        <v>12748</v>
      </c>
      <c r="D230" s="95">
        <v>44322</v>
      </c>
      <c r="E230" s="94" t="s">
        <v>12747</v>
      </c>
      <c r="I230" s="93">
        <v>10.74</v>
      </c>
      <c r="K230" s="93">
        <v>71000.63</v>
      </c>
    </row>
    <row r="231" spans="3:11" x14ac:dyDescent="0.2">
      <c r="C231" s="96" t="s">
        <v>12746</v>
      </c>
      <c r="D231" s="95">
        <v>44322</v>
      </c>
      <c r="E231" s="94" t="s">
        <v>12745</v>
      </c>
      <c r="I231" s="93">
        <v>15.3</v>
      </c>
      <c r="K231" s="93">
        <v>71015.929999999993</v>
      </c>
    </row>
    <row r="232" spans="3:11" x14ac:dyDescent="0.2">
      <c r="C232" s="96" t="s">
        <v>12744</v>
      </c>
      <c r="D232" s="95">
        <v>44322</v>
      </c>
      <c r="E232" s="94" t="s">
        <v>12743</v>
      </c>
      <c r="I232" s="93">
        <v>15.3</v>
      </c>
      <c r="K232" s="93">
        <v>71031.23</v>
      </c>
    </row>
    <row r="233" spans="3:11" x14ac:dyDescent="0.2">
      <c r="C233" s="96" t="s">
        <v>12742</v>
      </c>
      <c r="D233" s="95">
        <v>44322</v>
      </c>
      <c r="E233" s="94" t="s">
        <v>12741</v>
      </c>
      <c r="I233" s="93">
        <v>21.65</v>
      </c>
      <c r="K233" s="93">
        <v>71052.88</v>
      </c>
    </row>
    <row r="234" spans="3:11" x14ac:dyDescent="0.2">
      <c r="C234" s="96" t="s">
        <v>12740</v>
      </c>
      <c r="D234" s="95">
        <v>44322</v>
      </c>
      <c r="E234" s="94" t="s">
        <v>12739</v>
      </c>
      <c r="I234" s="93">
        <v>7.4</v>
      </c>
      <c r="K234" s="93">
        <v>71060.28</v>
      </c>
    </row>
    <row r="235" spans="3:11" x14ac:dyDescent="0.2">
      <c r="C235" s="96" t="s">
        <v>12738</v>
      </c>
      <c r="D235" s="95">
        <v>44322</v>
      </c>
      <c r="E235" s="94" t="s">
        <v>12737</v>
      </c>
      <c r="I235" s="93">
        <v>8.3800000000000008</v>
      </c>
      <c r="K235" s="93">
        <v>71068.66</v>
      </c>
    </row>
    <row r="236" spans="3:11" x14ac:dyDescent="0.2">
      <c r="C236" s="96" t="s">
        <v>12736</v>
      </c>
      <c r="D236" s="95">
        <v>44322</v>
      </c>
      <c r="E236" s="94" t="s">
        <v>12735</v>
      </c>
      <c r="I236" s="93">
        <v>3.4</v>
      </c>
      <c r="K236" s="93">
        <v>71072.06</v>
      </c>
    </row>
    <row r="237" spans="3:11" x14ac:dyDescent="0.2">
      <c r="C237" s="96" t="s">
        <v>12734</v>
      </c>
      <c r="D237" s="95">
        <v>44322</v>
      </c>
      <c r="E237" s="94" t="s">
        <v>12733</v>
      </c>
      <c r="I237" s="93">
        <v>7.91</v>
      </c>
      <c r="K237" s="93">
        <v>71079.97</v>
      </c>
    </row>
    <row r="238" spans="3:11" x14ac:dyDescent="0.2">
      <c r="C238" s="96" t="s">
        <v>12732</v>
      </c>
      <c r="D238" s="95">
        <v>44322</v>
      </c>
      <c r="E238" s="94" t="s">
        <v>12731</v>
      </c>
      <c r="I238" s="93">
        <v>1.85</v>
      </c>
      <c r="K238" s="93">
        <v>71081.820000000007</v>
      </c>
    </row>
    <row r="239" spans="3:11" x14ac:dyDescent="0.2">
      <c r="C239" s="96" t="s">
        <v>12730</v>
      </c>
      <c r="D239" s="95">
        <v>44322</v>
      </c>
      <c r="E239" s="94" t="s">
        <v>12729</v>
      </c>
      <c r="I239" s="93">
        <v>2.46</v>
      </c>
      <c r="K239" s="93">
        <v>71084.28</v>
      </c>
    </row>
    <row r="240" spans="3:11" x14ac:dyDescent="0.2">
      <c r="C240" s="96" t="s">
        <v>12728</v>
      </c>
      <c r="D240" s="95">
        <v>44322</v>
      </c>
      <c r="E240" s="94" t="s">
        <v>12727</v>
      </c>
      <c r="I240" s="93">
        <v>4.75</v>
      </c>
      <c r="K240" s="93">
        <v>71089.03</v>
      </c>
    </row>
    <row r="241" spans="3:11" x14ac:dyDescent="0.2">
      <c r="C241" s="96" t="s">
        <v>12726</v>
      </c>
      <c r="D241" s="95">
        <v>44322</v>
      </c>
      <c r="E241" s="94" t="s">
        <v>12725</v>
      </c>
      <c r="I241" s="93">
        <v>7.02</v>
      </c>
      <c r="K241" s="93">
        <v>71096.05</v>
      </c>
    </row>
    <row r="242" spans="3:11" x14ac:dyDescent="0.2">
      <c r="C242" s="96" t="s">
        <v>12724</v>
      </c>
      <c r="D242" s="95">
        <v>44322</v>
      </c>
      <c r="E242" s="94" t="s">
        <v>12723</v>
      </c>
      <c r="I242" s="93">
        <v>6.31</v>
      </c>
      <c r="K242" s="93">
        <v>71102.36</v>
      </c>
    </row>
    <row r="243" spans="3:11" x14ac:dyDescent="0.2">
      <c r="C243" s="96" t="s">
        <v>12722</v>
      </c>
      <c r="D243" s="95">
        <v>44322</v>
      </c>
      <c r="E243" s="94" t="s">
        <v>12721</v>
      </c>
      <c r="I243" s="93">
        <v>15.12</v>
      </c>
      <c r="K243" s="93">
        <v>71117.48</v>
      </c>
    </row>
    <row r="244" spans="3:11" x14ac:dyDescent="0.2">
      <c r="C244" s="96" t="s">
        <v>12720</v>
      </c>
      <c r="D244" s="95">
        <v>44322</v>
      </c>
      <c r="E244" s="94" t="s">
        <v>12719</v>
      </c>
      <c r="I244" s="93">
        <v>2.31</v>
      </c>
      <c r="K244" s="93">
        <v>71119.789999999994</v>
      </c>
    </row>
    <row r="245" spans="3:11" x14ac:dyDescent="0.2">
      <c r="C245" s="96" t="s">
        <v>12718</v>
      </c>
      <c r="D245" s="95">
        <v>44322</v>
      </c>
      <c r="E245" s="94" t="s">
        <v>12717</v>
      </c>
      <c r="I245" s="93">
        <v>8.83</v>
      </c>
      <c r="K245" s="93">
        <v>71128.62</v>
      </c>
    </row>
    <row r="246" spans="3:11" x14ac:dyDescent="0.2">
      <c r="C246" s="96" t="s">
        <v>12716</v>
      </c>
      <c r="D246" s="95">
        <v>44322</v>
      </c>
      <c r="E246" s="94" t="s">
        <v>12715</v>
      </c>
      <c r="I246" s="93">
        <v>4.88</v>
      </c>
      <c r="K246" s="93">
        <v>71133.5</v>
      </c>
    </row>
    <row r="247" spans="3:11" x14ac:dyDescent="0.2">
      <c r="C247" s="96" t="s">
        <v>12714</v>
      </c>
      <c r="D247" s="95">
        <v>44322</v>
      </c>
      <c r="E247" s="94" t="s">
        <v>12713</v>
      </c>
      <c r="I247" s="93">
        <v>2.21</v>
      </c>
      <c r="K247" s="93">
        <v>71135.710000000006</v>
      </c>
    </row>
    <row r="248" spans="3:11" x14ac:dyDescent="0.2">
      <c r="C248" s="96" t="s">
        <v>12712</v>
      </c>
      <c r="D248" s="95">
        <v>44322</v>
      </c>
      <c r="E248" s="94" t="s">
        <v>12711</v>
      </c>
      <c r="I248" s="93">
        <v>3.4</v>
      </c>
      <c r="K248" s="93">
        <v>71139.11</v>
      </c>
    </row>
    <row r="249" spans="3:11" x14ac:dyDescent="0.2">
      <c r="C249" s="96" t="s">
        <v>12710</v>
      </c>
      <c r="D249" s="95">
        <v>44322</v>
      </c>
      <c r="E249" s="94" t="s">
        <v>12709</v>
      </c>
      <c r="I249" s="93">
        <v>12.78</v>
      </c>
      <c r="K249" s="93">
        <v>71151.89</v>
      </c>
    </row>
    <row r="250" spans="3:11" x14ac:dyDescent="0.2">
      <c r="C250" s="96" t="s">
        <v>12708</v>
      </c>
      <c r="D250" s="95">
        <v>44322</v>
      </c>
      <c r="E250" s="94" t="s">
        <v>12707</v>
      </c>
      <c r="I250" s="93">
        <v>4.05</v>
      </c>
      <c r="K250" s="93">
        <v>71155.94</v>
      </c>
    </row>
    <row r="251" spans="3:11" x14ac:dyDescent="0.2">
      <c r="C251" s="96" t="s">
        <v>12706</v>
      </c>
      <c r="D251" s="95">
        <v>44322</v>
      </c>
      <c r="E251" s="94" t="s">
        <v>12705</v>
      </c>
      <c r="I251" s="93">
        <v>4.5599999999999996</v>
      </c>
      <c r="K251" s="93">
        <v>71160.5</v>
      </c>
    </row>
    <row r="252" spans="3:11" x14ac:dyDescent="0.2">
      <c r="C252" s="96" t="s">
        <v>12704</v>
      </c>
      <c r="D252" s="95">
        <v>44322</v>
      </c>
      <c r="E252" s="94" t="s">
        <v>12703</v>
      </c>
      <c r="I252" s="93">
        <v>14.37</v>
      </c>
      <c r="K252" s="93">
        <v>71174.87</v>
      </c>
    </row>
    <row r="253" spans="3:11" x14ac:dyDescent="0.2">
      <c r="C253" s="96" t="s">
        <v>12702</v>
      </c>
      <c r="D253" s="95">
        <v>44322</v>
      </c>
      <c r="E253" s="94" t="s">
        <v>12701</v>
      </c>
      <c r="I253" s="93">
        <v>7.83</v>
      </c>
      <c r="K253" s="93">
        <v>71182.7</v>
      </c>
    </row>
    <row r="254" spans="3:11" x14ac:dyDescent="0.2">
      <c r="C254" s="96" t="s">
        <v>12700</v>
      </c>
      <c r="D254" s="95">
        <v>44322</v>
      </c>
      <c r="E254" s="94" t="s">
        <v>12699</v>
      </c>
      <c r="I254" s="93">
        <v>5.44</v>
      </c>
      <c r="K254" s="93">
        <v>71188.14</v>
      </c>
    </row>
    <row r="255" spans="3:11" x14ac:dyDescent="0.2">
      <c r="C255" s="96" t="s">
        <v>12698</v>
      </c>
      <c r="D255" s="95">
        <v>44322</v>
      </c>
      <c r="E255" s="94" t="s">
        <v>12697</v>
      </c>
      <c r="I255" s="93">
        <v>3.91</v>
      </c>
      <c r="K255" s="93">
        <v>71192.05</v>
      </c>
    </row>
    <row r="256" spans="3:11" x14ac:dyDescent="0.2">
      <c r="C256" s="96" t="s">
        <v>12696</v>
      </c>
      <c r="D256" s="95">
        <v>44322</v>
      </c>
      <c r="E256" s="94" t="s">
        <v>12695</v>
      </c>
      <c r="I256" s="93">
        <v>10.94</v>
      </c>
      <c r="K256" s="93">
        <v>71202.990000000005</v>
      </c>
    </row>
    <row r="257" spans="3:11" x14ac:dyDescent="0.2">
      <c r="C257" s="96" t="s">
        <v>12694</v>
      </c>
      <c r="D257" s="95">
        <v>44322</v>
      </c>
      <c r="E257" s="94" t="s">
        <v>12693</v>
      </c>
      <c r="I257" s="93">
        <v>1.68</v>
      </c>
      <c r="K257" s="93">
        <v>71204.67</v>
      </c>
    </row>
    <row r="258" spans="3:11" x14ac:dyDescent="0.2">
      <c r="C258" s="96" t="s">
        <v>12692</v>
      </c>
      <c r="D258" s="95">
        <v>44322</v>
      </c>
      <c r="E258" s="94" t="s">
        <v>12691</v>
      </c>
      <c r="I258" s="93">
        <v>4.4000000000000004</v>
      </c>
      <c r="K258" s="93">
        <v>71209.070000000007</v>
      </c>
    </row>
    <row r="259" spans="3:11" x14ac:dyDescent="0.2">
      <c r="C259" s="96" t="s">
        <v>12690</v>
      </c>
      <c r="D259" s="95">
        <v>44322</v>
      </c>
      <c r="E259" s="94" t="s">
        <v>12689</v>
      </c>
      <c r="I259" s="93">
        <v>5.75</v>
      </c>
      <c r="K259" s="93">
        <v>71214.820000000007</v>
      </c>
    </row>
    <row r="260" spans="3:11" x14ac:dyDescent="0.2">
      <c r="C260" s="96" t="s">
        <v>12688</v>
      </c>
      <c r="D260" s="95">
        <v>44322</v>
      </c>
      <c r="E260" s="94" t="s">
        <v>12687</v>
      </c>
      <c r="I260" s="93">
        <v>25.5</v>
      </c>
      <c r="K260" s="93">
        <v>71240.320000000007</v>
      </c>
    </row>
    <row r="261" spans="3:11" x14ac:dyDescent="0.2">
      <c r="C261" s="96" t="s">
        <v>12686</v>
      </c>
      <c r="D261" s="95">
        <v>44322</v>
      </c>
      <c r="E261" s="94" t="s">
        <v>12685</v>
      </c>
      <c r="I261" s="93">
        <v>3.42</v>
      </c>
      <c r="K261" s="93">
        <v>71243.740000000005</v>
      </c>
    </row>
    <row r="262" spans="3:11" x14ac:dyDescent="0.2">
      <c r="C262" s="96" t="s">
        <v>12684</v>
      </c>
      <c r="D262" s="95">
        <v>44322</v>
      </c>
      <c r="E262" s="94" t="s">
        <v>12683</v>
      </c>
      <c r="I262" s="93">
        <v>9.3000000000000007</v>
      </c>
      <c r="K262" s="93">
        <v>71253.039999999994</v>
      </c>
    </row>
    <row r="263" spans="3:11" x14ac:dyDescent="0.2">
      <c r="C263" s="96" t="s">
        <v>12682</v>
      </c>
      <c r="D263" s="95">
        <v>44322</v>
      </c>
      <c r="E263" s="94" t="s">
        <v>12681</v>
      </c>
      <c r="I263" s="93">
        <v>1.68</v>
      </c>
      <c r="K263" s="93">
        <v>71254.720000000001</v>
      </c>
    </row>
    <row r="264" spans="3:11" x14ac:dyDescent="0.2">
      <c r="C264" s="96" t="s">
        <v>12680</v>
      </c>
      <c r="D264" s="95">
        <v>44323</v>
      </c>
      <c r="E264" s="94" t="s">
        <v>12679</v>
      </c>
      <c r="I264" s="93">
        <v>5.43</v>
      </c>
      <c r="K264" s="93">
        <v>71260.149999999994</v>
      </c>
    </row>
    <row r="265" spans="3:11" x14ac:dyDescent="0.2">
      <c r="C265" s="96" t="s">
        <v>12678</v>
      </c>
      <c r="D265" s="95">
        <v>44323</v>
      </c>
      <c r="E265" s="94" t="s">
        <v>12677</v>
      </c>
      <c r="I265" s="93">
        <v>1.68</v>
      </c>
      <c r="K265" s="93">
        <v>71261.83</v>
      </c>
    </row>
    <row r="266" spans="3:11" x14ac:dyDescent="0.2">
      <c r="C266" s="96" t="s">
        <v>12676</v>
      </c>
      <c r="D266" s="95">
        <v>44323</v>
      </c>
      <c r="E266" s="94" t="s">
        <v>12675</v>
      </c>
      <c r="I266" s="93">
        <v>1.87</v>
      </c>
      <c r="K266" s="93">
        <v>71263.7</v>
      </c>
    </row>
    <row r="267" spans="3:11" x14ac:dyDescent="0.2">
      <c r="C267" s="96" t="s">
        <v>12674</v>
      </c>
      <c r="D267" s="95">
        <v>44323</v>
      </c>
      <c r="E267" s="94" t="s">
        <v>12673</v>
      </c>
      <c r="I267" s="93">
        <v>1.72</v>
      </c>
      <c r="K267" s="93">
        <v>71265.42</v>
      </c>
    </row>
    <row r="268" spans="3:11" x14ac:dyDescent="0.2">
      <c r="C268" s="96" t="s">
        <v>12672</v>
      </c>
      <c r="D268" s="95">
        <v>44323</v>
      </c>
      <c r="E268" s="94" t="s">
        <v>12671</v>
      </c>
      <c r="I268" s="93">
        <v>2.57</v>
      </c>
      <c r="K268" s="93">
        <v>71267.990000000005</v>
      </c>
    </row>
    <row r="269" spans="3:11" x14ac:dyDescent="0.2">
      <c r="C269" s="96" t="s">
        <v>12670</v>
      </c>
      <c r="D269" s="95">
        <v>44323</v>
      </c>
      <c r="E269" s="94" t="s">
        <v>12669</v>
      </c>
      <c r="I269" s="93">
        <v>3.53</v>
      </c>
      <c r="K269" s="93">
        <v>71271.520000000004</v>
      </c>
    </row>
    <row r="270" spans="3:11" x14ac:dyDescent="0.2">
      <c r="C270" s="96" t="s">
        <v>12668</v>
      </c>
      <c r="D270" s="95">
        <v>44323</v>
      </c>
      <c r="E270" s="94" t="s">
        <v>12667</v>
      </c>
      <c r="I270" s="93">
        <v>41.47</v>
      </c>
      <c r="K270" s="93">
        <v>71312.990000000005</v>
      </c>
    </row>
    <row r="271" spans="3:11" x14ac:dyDescent="0.2">
      <c r="C271" s="96" t="s">
        <v>12666</v>
      </c>
      <c r="D271" s="95">
        <v>44323</v>
      </c>
      <c r="E271" s="94" t="s">
        <v>12665</v>
      </c>
      <c r="I271" s="93">
        <v>8.81</v>
      </c>
      <c r="K271" s="93">
        <v>71321.8</v>
      </c>
    </row>
    <row r="272" spans="3:11" x14ac:dyDescent="0.2">
      <c r="C272" s="96" t="s">
        <v>12664</v>
      </c>
      <c r="D272" s="95">
        <v>44323</v>
      </c>
      <c r="E272" s="94" t="s">
        <v>12663</v>
      </c>
      <c r="I272" s="93">
        <v>1.72</v>
      </c>
      <c r="K272" s="93">
        <v>71323.520000000004</v>
      </c>
    </row>
    <row r="273" spans="3:11" x14ac:dyDescent="0.2">
      <c r="C273" s="96" t="s">
        <v>12662</v>
      </c>
      <c r="D273" s="95">
        <v>44323</v>
      </c>
      <c r="E273" s="94" t="s">
        <v>12661</v>
      </c>
      <c r="I273" s="93">
        <v>3.41</v>
      </c>
      <c r="K273" s="93">
        <v>71326.929999999993</v>
      </c>
    </row>
    <row r="274" spans="3:11" x14ac:dyDescent="0.2">
      <c r="C274" s="96" t="s">
        <v>12660</v>
      </c>
      <c r="D274" s="95">
        <v>44323</v>
      </c>
      <c r="E274" s="94" t="s">
        <v>12659</v>
      </c>
      <c r="I274" s="93">
        <v>5.17</v>
      </c>
      <c r="K274" s="93">
        <v>71332.100000000006</v>
      </c>
    </row>
    <row r="275" spans="3:11" x14ac:dyDescent="0.2">
      <c r="C275" s="96" t="s">
        <v>12658</v>
      </c>
      <c r="D275" s="95">
        <v>44323</v>
      </c>
      <c r="E275" s="94" t="s">
        <v>12657</v>
      </c>
      <c r="I275" s="93">
        <v>2.81</v>
      </c>
      <c r="K275" s="93">
        <v>71334.91</v>
      </c>
    </row>
    <row r="276" spans="3:11" x14ac:dyDescent="0.2">
      <c r="C276" s="96" t="s">
        <v>12656</v>
      </c>
      <c r="D276" s="95">
        <v>44323</v>
      </c>
      <c r="E276" s="94" t="s">
        <v>12655</v>
      </c>
      <c r="I276" s="93">
        <v>3.77</v>
      </c>
      <c r="K276" s="93">
        <v>71338.679999999993</v>
      </c>
    </row>
    <row r="277" spans="3:11" x14ac:dyDescent="0.2">
      <c r="C277" s="96" t="s">
        <v>12654</v>
      </c>
      <c r="D277" s="95">
        <v>44323</v>
      </c>
      <c r="E277" s="94" t="s">
        <v>12653</v>
      </c>
      <c r="I277" s="93">
        <v>13.88</v>
      </c>
      <c r="K277" s="93">
        <v>71352.56</v>
      </c>
    </row>
    <row r="278" spans="3:11" x14ac:dyDescent="0.2">
      <c r="C278" s="96" t="s">
        <v>12652</v>
      </c>
      <c r="D278" s="95">
        <v>44323</v>
      </c>
      <c r="E278" s="94" t="s">
        <v>12651</v>
      </c>
      <c r="I278" s="93">
        <v>8.69</v>
      </c>
      <c r="K278" s="93">
        <v>71361.25</v>
      </c>
    </row>
    <row r="279" spans="3:11" x14ac:dyDescent="0.2">
      <c r="C279" s="96" t="s">
        <v>12650</v>
      </c>
      <c r="D279" s="95">
        <v>44323</v>
      </c>
      <c r="E279" s="94" t="s">
        <v>12649</v>
      </c>
      <c r="I279" s="93">
        <v>5.8</v>
      </c>
      <c r="K279" s="93">
        <v>71367.05</v>
      </c>
    </row>
    <row r="280" spans="3:11" x14ac:dyDescent="0.2">
      <c r="C280" s="96" t="s">
        <v>12648</v>
      </c>
      <c r="D280" s="95">
        <v>44323</v>
      </c>
      <c r="E280" s="94" t="s">
        <v>12647</v>
      </c>
      <c r="I280" s="93">
        <v>2.35</v>
      </c>
      <c r="K280" s="93">
        <v>71369.399999999994</v>
      </c>
    </row>
    <row r="281" spans="3:11" x14ac:dyDescent="0.2">
      <c r="C281" s="96" t="s">
        <v>12646</v>
      </c>
      <c r="D281" s="95">
        <v>44323</v>
      </c>
      <c r="E281" s="94" t="s">
        <v>12645</v>
      </c>
      <c r="I281" s="93">
        <v>8.3800000000000008</v>
      </c>
      <c r="K281" s="93">
        <v>71377.78</v>
      </c>
    </row>
    <row r="282" spans="3:11" x14ac:dyDescent="0.2">
      <c r="C282" s="96" t="s">
        <v>12644</v>
      </c>
      <c r="D282" s="95">
        <v>44323</v>
      </c>
      <c r="E282" s="94" t="s">
        <v>12643</v>
      </c>
      <c r="I282" s="93">
        <v>3.96</v>
      </c>
      <c r="K282" s="93">
        <v>71381.740000000005</v>
      </c>
    </row>
    <row r="283" spans="3:11" x14ac:dyDescent="0.2">
      <c r="C283" s="96" t="s">
        <v>12642</v>
      </c>
      <c r="D283" s="95">
        <v>44323</v>
      </c>
      <c r="E283" s="94" t="s">
        <v>12641</v>
      </c>
      <c r="I283" s="93">
        <v>8.3800000000000008</v>
      </c>
      <c r="K283" s="93">
        <v>71390.12</v>
      </c>
    </row>
    <row r="284" spans="3:11" x14ac:dyDescent="0.2">
      <c r="C284" s="96" t="s">
        <v>12640</v>
      </c>
      <c r="D284" s="95">
        <v>44323</v>
      </c>
      <c r="E284" s="94" t="s">
        <v>12639</v>
      </c>
      <c r="I284" s="93">
        <v>12.15</v>
      </c>
      <c r="K284" s="93">
        <v>71402.27</v>
      </c>
    </row>
    <row r="285" spans="3:11" x14ac:dyDescent="0.2">
      <c r="C285" s="96" t="s">
        <v>12638</v>
      </c>
      <c r="D285" s="95">
        <v>44323</v>
      </c>
      <c r="E285" s="94" t="s">
        <v>12637</v>
      </c>
      <c r="I285" s="93">
        <v>2.61</v>
      </c>
      <c r="K285" s="93">
        <v>71404.88</v>
      </c>
    </row>
    <row r="286" spans="3:11" x14ac:dyDescent="0.2">
      <c r="C286" s="96" t="s">
        <v>12636</v>
      </c>
      <c r="D286" s="95">
        <v>44323</v>
      </c>
      <c r="E286" s="94" t="s">
        <v>12635</v>
      </c>
      <c r="I286" s="93">
        <v>2.06</v>
      </c>
      <c r="K286" s="93">
        <v>71406.94</v>
      </c>
    </row>
    <row r="287" spans="3:11" x14ac:dyDescent="0.2">
      <c r="C287" s="96" t="s">
        <v>12634</v>
      </c>
      <c r="D287" s="95">
        <v>44323</v>
      </c>
      <c r="E287" s="94" t="s">
        <v>12633</v>
      </c>
      <c r="I287" s="93">
        <v>4.1900000000000004</v>
      </c>
      <c r="K287" s="93">
        <v>71411.13</v>
      </c>
    </row>
    <row r="288" spans="3:11" x14ac:dyDescent="0.2">
      <c r="C288" s="96" t="s">
        <v>12027</v>
      </c>
      <c r="D288" s="95">
        <v>44323</v>
      </c>
      <c r="E288" s="94" t="s">
        <v>21520</v>
      </c>
      <c r="I288" s="93">
        <v>8.43</v>
      </c>
      <c r="K288" s="93">
        <v>71419.56</v>
      </c>
    </row>
    <row r="289" spans="3:11" x14ac:dyDescent="0.2">
      <c r="C289" s="96" t="s">
        <v>290</v>
      </c>
      <c r="D289" s="95">
        <v>44323</v>
      </c>
      <c r="E289" s="94" t="s">
        <v>12632</v>
      </c>
      <c r="J289" s="112">
        <v>83.73</v>
      </c>
      <c r="K289" s="93">
        <v>71335.83</v>
      </c>
    </row>
    <row r="290" spans="3:11" x14ac:dyDescent="0.2">
      <c r="C290" s="96" t="s">
        <v>12631</v>
      </c>
      <c r="D290" s="95">
        <v>44324.673692129632</v>
      </c>
      <c r="E290" s="94" t="s">
        <v>12630</v>
      </c>
      <c r="I290" s="93">
        <v>3.39</v>
      </c>
      <c r="K290" s="93">
        <v>71339.22</v>
      </c>
    </row>
    <row r="291" spans="3:11" x14ac:dyDescent="0.2">
      <c r="C291" s="96" t="s">
        <v>12629</v>
      </c>
      <c r="D291" s="95">
        <v>44324.677175925928</v>
      </c>
      <c r="E291" s="94" t="s">
        <v>12628</v>
      </c>
      <c r="I291" s="93">
        <v>2.2000000000000002</v>
      </c>
      <c r="K291" s="93">
        <v>71341.42</v>
      </c>
    </row>
    <row r="292" spans="3:11" x14ac:dyDescent="0.2">
      <c r="C292" s="96" t="s">
        <v>12626</v>
      </c>
      <c r="D292" s="95">
        <v>44326</v>
      </c>
      <c r="E292" s="94" t="s">
        <v>12625</v>
      </c>
      <c r="I292" s="93">
        <v>0.9</v>
      </c>
      <c r="K292" s="93">
        <v>71342.320000000007</v>
      </c>
    </row>
    <row r="293" spans="3:11" x14ac:dyDescent="0.2">
      <c r="C293" s="96" t="s">
        <v>12624</v>
      </c>
      <c r="D293" s="95">
        <v>44326</v>
      </c>
      <c r="E293" s="94" t="s">
        <v>12623</v>
      </c>
      <c r="I293" s="93">
        <v>5.68</v>
      </c>
      <c r="K293" s="93">
        <v>71348</v>
      </c>
    </row>
    <row r="294" spans="3:11" x14ac:dyDescent="0.2">
      <c r="C294" s="96" t="s">
        <v>12622</v>
      </c>
      <c r="D294" s="95">
        <v>44326</v>
      </c>
      <c r="E294" s="94" t="s">
        <v>12621</v>
      </c>
      <c r="I294" s="93">
        <v>7.28</v>
      </c>
      <c r="K294" s="93">
        <v>71355.28</v>
      </c>
    </row>
    <row r="295" spans="3:11" x14ac:dyDescent="0.2">
      <c r="C295" s="96" t="s">
        <v>12620</v>
      </c>
      <c r="D295" s="95">
        <v>44326</v>
      </c>
      <c r="E295" s="94" t="s">
        <v>12619</v>
      </c>
      <c r="I295" s="93">
        <v>10</v>
      </c>
      <c r="K295" s="93">
        <v>71365.279999999999</v>
      </c>
    </row>
    <row r="296" spans="3:11" x14ac:dyDescent="0.2">
      <c r="C296" s="96" t="s">
        <v>12618</v>
      </c>
      <c r="D296" s="95">
        <v>44326</v>
      </c>
      <c r="E296" s="94" t="s">
        <v>12617</v>
      </c>
      <c r="I296" s="93">
        <v>1.86</v>
      </c>
      <c r="K296" s="93">
        <v>71367.14</v>
      </c>
    </row>
    <row r="297" spans="3:11" x14ac:dyDescent="0.2">
      <c r="C297" s="96" t="s">
        <v>12616</v>
      </c>
      <c r="D297" s="95">
        <v>44326</v>
      </c>
      <c r="E297" s="94" t="s">
        <v>12615</v>
      </c>
      <c r="I297" s="93">
        <v>8.85</v>
      </c>
      <c r="K297" s="93">
        <v>71375.990000000005</v>
      </c>
    </row>
    <row r="298" spans="3:11" x14ac:dyDescent="0.2">
      <c r="C298" s="96" t="s">
        <v>12614</v>
      </c>
      <c r="D298" s="95">
        <v>44326</v>
      </c>
      <c r="E298" s="94" t="s">
        <v>12613</v>
      </c>
      <c r="I298" s="93">
        <v>1.71</v>
      </c>
      <c r="K298" s="93">
        <v>71377.7</v>
      </c>
    </row>
    <row r="299" spans="3:11" x14ac:dyDescent="0.2">
      <c r="C299" s="96" t="s">
        <v>12612</v>
      </c>
      <c r="D299" s="95">
        <v>44326</v>
      </c>
      <c r="E299" s="94" t="s">
        <v>12611</v>
      </c>
      <c r="I299" s="93">
        <v>1.23</v>
      </c>
      <c r="K299" s="93">
        <v>71378.929999999993</v>
      </c>
    </row>
    <row r="300" spans="3:11" x14ac:dyDescent="0.2">
      <c r="C300" s="96" t="s">
        <v>12610</v>
      </c>
      <c r="D300" s="95">
        <v>44326</v>
      </c>
      <c r="E300" s="94" t="s">
        <v>12609</v>
      </c>
      <c r="I300" s="93">
        <v>0.4</v>
      </c>
      <c r="K300" s="93">
        <v>71379.33</v>
      </c>
    </row>
    <row r="301" spans="3:11" x14ac:dyDescent="0.2">
      <c r="C301" s="96" t="s">
        <v>12608</v>
      </c>
      <c r="D301" s="95">
        <v>44326</v>
      </c>
      <c r="E301" s="94" t="s">
        <v>12607</v>
      </c>
      <c r="I301" s="93">
        <v>2.25</v>
      </c>
      <c r="K301" s="93">
        <v>71381.58</v>
      </c>
    </row>
    <row r="302" spans="3:11" x14ac:dyDescent="0.2">
      <c r="C302" s="96" t="s">
        <v>12606</v>
      </c>
      <c r="D302" s="95">
        <v>44326</v>
      </c>
      <c r="E302" s="94" t="s">
        <v>12605</v>
      </c>
      <c r="I302" s="93">
        <v>5.38</v>
      </c>
      <c r="K302" s="93">
        <v>71386.960000000006</v>
      </c>
    </row>
    <row r="303" spans="3:11" x14ac:dyDescent="0.2">
      <c r="C303" s="96" t="s">
        <v>12604</v>
      </c>
      <c r="D303" s="95">
        <v>44326</v>
      </c>
      <c r="E303" s="94" t="s">
        <v>12603</v>
      </c>
      <c r="I303" s="93">
        <v>5.89</v>
      </c>
      <c r="K303" s="93">
        <v>71392.850000000006</v>
      </c>
    </row>
    <row r="304" spans="3:11" x14ac:dyDescent="0.2">
      <c r="C304" s="96" t="s">
        <v>12602</v>
      </c>
      <c r="D304" s="95">
        <v>44326</v>
      </c>
      <c r="E304" s="94" t="s">
        <v>12601</v>
      </c>
      <c r="I304" s="93">
        <v>5.1100000000000003</v>
      </c>
      <c r="K304" s="93">
        <v>71397.960000000006</v>
      </c>
    </row>
    <row r="305" spans="3:11" x14ac:dyDescent="0.2">
      <c r="C305" s="96" t="s">
        <v>12600</v>
      </c>
      <c r="D305" s="95">
        <v>44326</v>
      </c>
      <c r="E305" s="94" t="s">
        <v>12599</v>
      </c>
      <c r="I305" s="93">
        <v>6.4</v>
      </c>
      <c r="K305" s="93">
        <v>71404.36</v>
      </c>
    </row>
    <row r="306" spans="3:11" x14ac:dyDescent="0.2">
      <c r="C306" s="96" t="s">
        <v>12598</v>
      </c>
      <c r="D306" s="95">
        <v>44326</v>
      </c>
      <c r="E306" s="94" t="s">
        <v>12597</v>
      </c>
      <c r="I306" s="93">
        <v>7.82</v>
      </c>
      <c r="K306" s="93">
        <v>71412.179999999993</v>
      </c>
    </row>
    <row r="307" spans="3:11" x14ac:dyDescent="0.2">
      <c r="C307" s="96" t="s">
        <v>12596</v>
      </c>
      <c r="D307" s="95">
        <v>44326</v>
      </c>
      <c r="E307" s="94" t="s">
        <v>12595</v>
      </c>
      <c r="I307" s="93">
        <v>1.68</v>
      </c>
      <c r="K307" s="93">
        <v>71413.86</v>
      </c>
    </row>
    <row r="308" spans="3:11" x14ac:dyDescent="0.2">
      <c r="C308" s="96" t="s">
        <v>12594</v>
      </c>
      <c r="D308" s="95">
        <v>44326</v>
      </c>
      <c r="E308" s="94" t="s">
        <v>12593</v>
      </c>
      <c r="I308" s="93">
        <v>3.74</v>
      </c>
      <c r="K308" s="93">
        <v>71417.600000000006</v>
      </c>
    </row>
    <row r="309" spans="3:11" x14ac:dyDescent="0.2">
      <c r="C309" s="96" t="s">
        <v>12592</v>
      </c>
      <c r="D309" s="95">
        <v>44326</v>
      </c>
      <c r="E309" s="94" t="s">
        <v>12591</v>
      </c>
      <c r="I309" s="93">
        <v>5.04</v>
      </c>
      <c r="K309" s="93">
        <v>71422.64</v>
      </c>
    </row>
    <row r="310" spans="3:11" x14ac:dyDescent="0.2">
      <c r="C310" s="96" t="s">
        <v>12590</v>
      </c>
      <c r="D310" s="95">
        <v>44326</v>
      </c>
      <c r="E310" s="94" t="s">
        <v>12589</v>
      </c>
      <c r="I310" s="93">
        <v>5.04</v>
      </c>
      <c r="K310" s="93">
        <v>71427.679999999993</v>
      </c>
    </row>
    <row r="311" spans="3:11" x14ac:dyDescent="0.2">
      <c r="C311" s="96" t="s">
        <v>12588</v>
      </c>
      <c r="D311" s="95">
        <v>44326</v>
      </c>
      <c r="E311" s="94" t="s">
        <v>12587</v>
      </c>
      <c r="I311" s="93">
        <v>12.71</v>
      </c>
      <c r="K311" s="93">
        <v>71440.39</v>
      </c>
    </row>
    <row r="312" spans="3:11" x14ac:dyDescent="0.2">
      <c r="C312" s="96" t="s">
        <v>12586</v>
      </c>
      <c r="D312" s="95">
        <v>44326</v>
      </c>
      <c r="E312" s="94" t="s">
        <v>12585</v>
      </c>
      <c r="I312" s="93">
        <v>15.79</v>
      </c>
      <c r="K312" s="93">
        <v>71456.179999999993</v>
      </c>
    </row>
    <row r="313" spans="3:11" x14ac:dyDescent="0.2">
      <c r="C313" s="96" t="s">
        <v>12584</v>
      </c>
      <c r="D313" s="95">
        <v>44326</v>
      </c>
      <c r="E313" s="94" t="s">
        <v>12583</v>
      </c>
      <c r="I313" s="93">
        <v>0.66</v>
      </c>
      <c r="K313" s="93">
        <v>71456.84</v>
      </c>
    </row>
    <row r="314" spans="3:11" x14ac:dyDescent="0.2">
      <c r="C314" s="96" t="s">
        <v>12582</v>
      </c>
      <c r="D314" s="95">
        <v>44326</v>
      </c>
      <c r="E314" s="94" t="s">
        <v>12581</v>
      </c>
      <c r="I314" s="93">
        <v>5.79</v>
      </c>
      <c r="K314" s="93">
        <v>71462.63</v>
      </c>
    </row>
    <row r="315" spans="3:11" x14ac:dyDescent="0.2">
      <c r="C315" s="96" t="s">
        <v>12580</v>
      </c>
      <c r="D315" s="95">
        <v>44326</v>
      </c>
      <c r="E315" s="94" t="s">
        <v>12579</v>
      </c>
      <c r="I315" s="93">
        <v>1.89</v>
      </c>
      <c r="K315" s="93">
        <v>71464.52</v>
      </c>
    </row>
    <row r="316" spans="3:11" x14ac:dyDescent="0.2">
      <c r="C316" s="96" t="s">
        <v>12578</v>
      </c>
      <c r="D316" s="95">
        <v>44326</v>
      </c>
      <c r="E316" s="94" t="s">
        <v>12577</v>
      </c>
      <c r="I316" s="93">
        <v>23.11</v>
      </c>
      <c r="K316" s="93">
        <v>71487.63</v>
      </c>
    </row>
    <row r="317" spans="3:11" x14ac:dyDescent="0.2">
      <c r="C317" s="96" t="s">
        <v>12576</v>
      </c>
      <c r="D317" s="95">
        <v>44326</v>
      </c>
      <c r="E317" s="94" t="s">
        <v>12575</v>
      </c>
      <c r="I317" s="93">
        <v>25.84</v>
      </c>
      <c r="K317" s="93">
        <v>71513.47</v>
      </c>
    </row>
    <row r="318" spans="3:11" x14ac:dyDescent="0.2">
      <c r="C318" s="96" t="s">
        <v>12574</v>
      </c>
      <c r="D318" s="95">
        <v>44326</v>
      </c>
      <c r="E318" s="94" t="s">
        <v>12573</v>
      </c>
      <c r="I318" s="93">
        <v>15.63</v>
      </c>
      <c r="K318" s="93">
        <v>71529.100000000006</v>
      </c>
    </row>
    <row r="319" spans="3:11" x14ac:dyDescent="0.2">
      <c r="C319" s="96" t="s">
        <v>12572</v>
      </c>
      <c r="D319" s="95">
        <v>44326</v>
      </c>
      <c r="E319" s="94" t="s">
        <v>12571</v>
      </c>
      <c r="I319" s="93">
        <v>34.25</v>
      </c>
      <c r="K319" s="93">
        <v>71563.350000000006</v>
      </c>
    </row>
    <row r="320" spans="3:11" x14ac:dyDescent="0.2">
      <c r="C320" s="96" t="s">
        <v>12570</v>
      </c>
      <c r="D320" s="95">
        <v>44326</v>
      </c>
      <c r="E320" s="94" t="s">
        <v>12569</v>
      </c>
      <c r="I320" s="93">
        <v>2.02</v>
      </c>
      <c r="K320" s="93">
        <v>71565.37</v>
      </c>
    </row>
    <row r="321" spans="3:11" x14ac:dyDescent="0.2">
      <c r="C321" s="96" t="s">
        <v>12568</v>
      </c>
      <c r="D321" s="95">
        <v>44326</v>
      </c>
      <c r="E321" s="94" t="s">
        <v>12567</v>
      </c>
      <c r="I321" s="93">
        <v>3.37</v>
      </c>
      <c r="K321" s="93">
        <v>71568.740000000005</v>
      </c>
    </row>
    <row r="322" spans="3:11" x14ac:dyDescent="0.2">
      <c r="C322" s="96" t="s">
        <v>12566</v>
      </c>
      <c r="D322" s="95">
        <v>44326</v>
      </c>
      <c r="E322" s="94" t="s">
        <v>12565</v>
      </c>
      <c r="I322" s="93">
        <v>3.36</v>
      </c>
      <c r="K322" s="93">
        <v>71572.100000000006</v>
      </c>
    </row>
    <row r="323" spans="3:11" x14ac:dyDescent="0.2">
      <c r="C323" s="96" t="s">
        <v>12564</v>
      </c>
      <c r="D323" s="95">
        <v>44326</v>
      </c>
      <c r="E323" s="94" t="s">
        <v>12563</v>
      </c>
      <c r="I323" s="93">
        <v>8.3800000000000008</v>
      </c>
      <c r="K323" s="93">
        <v>71580.479999999996</v>
      </c>
    </row>
    <row r="324" spans="3:11" x14ac:dyDescent="0.2">
      <c r="C324" s="96" t="s">
        <v>12562</v>
      </c>
      <c r="D324" s="95">
        <v>44326</v>
      </c>
      <c r="E324" s="94" t="s">
        <v>12561</v>
      </c>
      <c r="I324" s="93">
        <v>13.43</v>
      </c>
      <c r="K324" s="93">
        <v>71593.91</v>
      </c>
    </row>
    <row r="325" spans="3:11" x14ac:dyDescent="0.2">
      <c r="C325" s="96" t="s">
        <v>12560</v>
      </c>
      <c r="D325" s="95">
        <v>44326</v>
      </c>
      <c r="E325" s="94" t="s">
        <v>12559</v>
      </c>
      <c r="I325" s="93">
        <v>14.04</v>
      </c>
      <c r="K325" s="93">
        <v>71607.95</v>
      </c>
    </row>
    <row r="326" spans="3:11" x14ac:dyDescent="0.2">
      <c r="C326" s="96" t="s">
        <v>12558</v>
      </c>
      <c r="D326" s="95">
        <v>44326</v>
      </c>
      <c r="E326" s="94" t="s">
        <v>12557</v>
      </c>
      <c r="I326" s="93">
        <v>2.86</v>
      </c>
      <c r="K326" s="93">
        <v>71610.81</v>
      </c>
    </row>
    <row r="327" spans="3:11" x14ac:dyDescent="0.2">
      <c r="C327" s="96" t="s">
        <v>12556</v>
      </c>
      <c r="D327" s="95">
        <v>44327</v>
      </c>
      <c r="E327" s="94" t="s">
        <v>12555</v>
      </c>
      <c r="I327" s="93">
        <v>2.2999999999999998</v>
      </c>
      <c r="K327" s="93">
        <v>71613.11</v>
      </c>
    </row>
    <row r="328" spans="3:11" x14ac:dyDescent="0.2">
      <c r="C328" s="96" t="s">
        <v>12554</v>
      </c>
      <c r="D328" s="95">
        <v>44327</v>
      </c>
      <c r="E328" s="94" t="s">
        <v>12553</v>
      </c>
      <c r="I328" s="93">
        <v>4.78</v>
      </c>
      <c r="K328" s="93">
        <v>71617.89</v>
      </c>
    </row>
    <row r="329" spans="3:11" x14ac:dyDescent="0.2">
      <c r="C329" s="96" t="s">
        <v>12552</v>
      </c>
      <c r="D329" s="95">
        <v>44327</v>
      </c>
      <c r="E329" s="94" t="s">
        <v>12551</v>
      </c>
      <c r="I329" s="93">
        <v>2895.35</v>
      </c>
      <c r="K329" s="93">
        <v>74513.240000000005</v>
      </c>
    </row>
    <row r="330" spans="3:11" x14ac:dyDescent="0.2">
      <c r="C330" s="96" t="s">
        <v>12550</v>
      </c>
      <c r="D330" s="95">
        <v>44327</v>
      </c>
      <c r="E330" s="94" t="s">
        <v>12549</v>
      </c>
      <c r="I330" s="93">
        <v>249.63</v>
      </c>
      <c r="K330" s="93">
        <v>74762.87</v>
      </c>
    </row>
    <row r="331" spans="3:11" x14ac:dyDescent="0.2">
      <c r="C331" s="96" t="s">
        <v>12548</v>
      </c>
      <c r="D331" s="95">
        <v>44327.768530092595</v>
      </c>
      <c r="E331" s="94" t="s">
        <v>12547</v>
      </c>
      <c r="I331" s="93">
        <v>5.61</v>
      </c>
      <c r="K331" s="93">
        <v>74768.479999999996</v>
      </c>
    </row>
    <row r="332" spans="3:11" x14ac:dyDescent="0.2">
      <c r="C332" s="96" t="s">
        <v>12546</v>
      </c>
      <c r="D332" s="95">
        <v>44327.770127314812</v>
      </c>
      <c r="E332" s="94" t="s">
        <v>12545</v>
      </c>
      <c r="I332" s="93">
        <v>72.45</v>
      </c>
      <c r="K332" s="93">
        <v>74840.929999999993</v>
      </c>
    </row>
    <row r="333" spans="3:11" x14ac:dyDescent="0.2">
      <c r="C333" s="96" t="s">
        <v>12544</v>
      </c>
      <c r="D333" s="95">
        <v>44327</v>
      </c>
      <c r="E333" s="94" t="s">
        <v>12543</v>
      </c>
      <c r="I333" s="93">
        <v>1.78</v>
      </c>
      <c r="K333" s="93">
        <v>74842.710000000006</v>
      </c>
    </row>
    <row r="334" spans="3:11" x14ac:dyDescent="0.2">
      <c r="C334" s="96" t="s">
        <v>12542</v>
      </c>
      <c r="D334" s="95">
        <v>44327</v>
      </c>
      <c r="E334" s="94" t="s">
        <v>12541</v>
      </c>
      <c r="I334" s="93">
        <v>5.3</v>
      </c>
      <c r="K334" s="93">
        <v>74848.009999999995</v>
      </c>
    </row>
    <row r="335" spans="3:11" x14ac:dyDescent="0.2">
      <c r="C335" s="96" t="s">
        <v>12540</v>
      </c>
      <c r="D335" s="95">
        <v>44327</v>
      </c>
      <c r="E335" s="94" t="s">
        <v>12539</v>
      </c>
      <c r="I335" s="93">
        <v>5.09</v>
      </c>
      <c r="K335" s="93">
        <v>74853.100000000006</v>
      </c>
    </row>
    <row r="336" spans="3:11" x14ac:dyDescent="0.2">
      <c r="C336" s="96" t="s">
        <v>12538</v>
      </c>
      <c r="D336" s="95">
        <v>44327</v>
      </c>
      <c r="E336" s="94" t="s">
        <v>12537</v>
      </c>
      <c r="I336" s="93">
        <v>3.81</v>
      </c>
      <c r="K336" s="93">
        <v>74856.91</v>
      </c>
    </row>
    <row r="337" spans="3:11" x14ac:dyDescent="0.2">
      <c r="C337" s="96" t="s">
        <v>12536</v>
      </c>
      <c r="D337" s="95">
        <v>44327</v>
      </c>
      <c r="E337" s="94" t="s">
        <v>12535</v>
      </c>
      <c r="I337" s="93">
        <v>5.68</v>
      </c>
      <c r="K337" s="93">
        <v>74862.59</v>
      </c>
    </row>
    <row r="338" spans="3:11" x14ac:dyDescent="0.2">
      <c r="C338" s="96" t="s">
        <v>12534</v>
      </c>
      <c r="D338" s="95">
        <v>44327</v>
      </c>
      <c r="E338" s="94" t="s">
        <v>12533</v>
      </c>
      <c r="I338" s="93">
        <v>4.96</v>
      </c>
      <c r="K338" s="93">
        <v>74867.55</v>
      </c>
    </row>
    <row r="339" spans="3:11" x14ac:dyDescent="0.2">
      <c r="C339" s="96" t="s">
        <v>12532</v>
      </c>
      <c r="D339" s="95">
        <v>44327</v>
      </c>
      <c r="E339" s="94" t="s">
        <v>12531</v>
      </c>
      <c r="I339" s="93">
        <v>3.42</v>
      </c>
      <c r="K339" s="93">
        <v>74870.97</v>
      </c>
    </row>
    <row r="340" spans="3:11" x14ac:dyDescent="0.2">
      <c r="C340" s="96" t="s">
        <v>12530</v>
      </c>
      <c r="D340" s="95">
        <v>44327</v>
      </c>
      <c r="E340" s="94" t="s">
        <v>12529</v>
      </c>
      <c r="I340" s="93">
        <v>8.32</v>
      </c>
      <c r="K340" s="93">
        <v>74879.289999999994</v>
      </c>
    </row>
    <row r="341" spans="3:11" x14ac:dyDescent="0.2">
      <c r="C341" s="96" t="s">
        <v>12528</v>
      </c>
      <c r="D341" s="95">
        <v>44327</v>
      </c>
      <c r="E341" s="94" t="s">
        <v>12527</v>
      </c>
      <c r="I341" s="93">
        <v>33.06</v>
      </c>
      <c r="K341" s="93">
        <v>74912.350000000006</v>
      </c>
    </row>
    <row r="342" spans="3:11" x14ac:dyDescent="0.2">
      <c r="C342" s="96" t="s">
        <v>12526</v>
      </c>
      <c r="D342" s="95">
        <v>44327</v>
      </c>
      <c r="E342" s="94" t="s">
        <v>12525</v>
      </c>
      <c r="I342" s="93">
        <v>4.8099999999999996</v>
      </c>
      <c r="K342" s="93">
        <v>74917.16</v>
      </c>
    </row>
    <row r="343" spans="3:11" x14ac:dyDescent="0.2">
      <c r="C343" s="96" t="s">
        <v>12524</v>
      </c>
      <c r="D343" s="95">
        <v>44327</v>
      </c>
      <c r="E343" s="94" t="s">
        <v>12523</v>
      </c>
      <c r="I343" s="93">
        <v>10.01</v>
      </c>
      <c r="K343" s="93">
        <v>74927.17</v>
      </c>
    </row>
    <row r="344" spans="3:11" x14ac:dyDescent="0.2">
      <c r="C344" s="96" t="s">
        <v>12522</v>
      </c>
      <c r="D344" s="95">
        <v>44327</v>
      </c>
      <c r="E344" s="94" t="s">
        <v>12521</v>
      </c>
      <c r="I344" s="93">
        <v>23.54</v>
      </c>
      <c r="K344" s="93">
        <v>74950.710000000006</v>
      </c>
    </row>
    <row r="345" spans="3:11" x14ac:dyDescent="0.2">
      <c r="C345" s="96" t="s">
        <v>12520</v>
      </c>
      <c r="D345" s="95">
        <v>44327</v>
      </c>
      <c r="E345" s="94" t="s">
        <v>12519</v>
      </c>
      <c r="I345" s="93">
        <v>0.16</v>
      </c>
      <c r="K345" s="93">
        <v>74950.87</v>
      </c>
    </row>
    <row r="346" spans="3:11" x14ac:dyDescent="0.2">
      <c r="C346" s="96" t="s">
        <v>12518</v>
      </c>
      <c r="D346" s="95">
        <v>44327</v>
      </c>
      <c r="E346" s="94" t="s">
        <v>12517</v>
      </c>
      <c r="I346" s="93">
        <v>17.96</v>
      </c>
      <c r="K346" s="93">
        <v>74968.83</v>
      </c>
    </row>
    <row r="347" spans="3:11" x14ac:dyDescent="0.2">
      <c r="C347" s="96" t="s">
        <v>12516</v>
      </c>
      <c r="D347" s="95">
        <v>44327</v>
      </c>
      <c r="E347" s="94" t="s">
        <v>12515</v>
      </c>
      <c r="I347" s="93">
        <v>4.0199999999999996</v>
      </c>
      <c r="K347" s="93">
        <v>74972.850000000006</v>
      </c>
    </row>
    <row r="348" spans="3:11" x14ac:dyDescent="0.2">
      <c r="C348" s="96" t="s">
        <v>12514</v>
      </c>
      <c r="D348" s="95">
        <v>44327</v>
      </c>
      <c r="E348" s="94" t="s">
        <v>12513</v>
      </c>
      <c r="I348" s="93">
        <v>18.54</v>
      </c>
      <c r="K348" s="93">
        <v>74991.39</v>
      </c>
    </row>
    <row r="349" spans="3:11" x14ac:dyDescent="0.2">
      <c r="C349" s="96" t="s">
        <v>12512</v>
      </c>
      <c r="D349" s="95">
        <v>44327</v>
      </c>
      <c r="E349" s="94" t="s">
        <v>12511</v>
      </c>
      <c r="I349" s="93">
        <v>8.4700000000000006</v>
      </c>
      <c r="K349" s="93">
        <v>74999.86</v>
      </c>
    </row>
    <row r="350" spans="3:11" x14ac:dyDescent="0.2">
      <c r="C350" s="96" t="s">
        <v>12510</v>
      </c>
      <c r="D350" s="95">
        <v>44327</v>
      </c>
      <c r="E350" s="94" t="s">
        <v>12509</v>
      </c>
      <c r="I350" s="93">
        <v>23.73</v>
      </c>
      <c r="K350" s="93">
        <v>75023.59</v>
      </c>
    </row>
    <row r="351" spans="3:11" x14ac:dyDescent="0.2">
      <c r="C351" s="96" t="s">
        <v>12508</v>
      </c>
      <c r="D351" s="95">
        <v>44327</v>
      </c>
      <c r="E351" s="94" t="s">
        <v>12507</v>
      </c>
      <c r="I351" s="93">
        <v>1.93</v>
      </c>
      <c r="K351" s="93">
        <v>75025.52</v>
      </c>
    </row>
    <row r="352" spans="3:11" x14ac:dyDescent="0.2">
      <c r="C352" s="96" t="s">
        <v>12506</v>
      </c>
      <c r="D352" s="95">
        <v>44327</v>
      </c>
      <c r="E352" s="94" t="s">
        <v>12505</v>
      </c>
      <c r="I352" s="93">
        <v>1.84</v>
      </c>
      <c r="K352" s="93">
        <v>75027.360000000001</v>
      </c>
    </row>
    <row r="353" spans="3:11" x14ac:dyDescent="0.2">
      <c r="C353" s="96" t="s">
        <v>12504</v>
      </c>
      <c r="D353" s="95">
        <v>44327</v>
      </c>
      <c r="E353" s="94" t="s">
        <v>12503</v>
      </c>
      <c r="I353" s="93">
        <v>3.36</v>
      </c>
      <c r="K353" s="93">
        <v>75030.720000000001</v>
      </c>
    </row>
    <row r="354" spans="3:11" x14ac:dyDescent="0.2">
      <c r="C354" s="96" t="s">
        <v>12502</v>
      </c>
      <c r="D354" s="95">
        <v>44327</v>
      </c>
      <c r="E354" s="94" t="s">
        <v>12501</v>
      </c>
      <c r="I354" s="93">
        <v>5.39</v>
      </c>
      <c r="K354" s="93">
        <v>75036.11</v>
      </c>
    </row>
    <row r="355" spans="3:11" x14ac:dyDescent="0.2">
      <c r="C355" s="96" t="s">
        <v>12500</v>
      </c>
      <c r="D355" s="95">
        <v>44327</v>
      </c>
      <c r="E355" s="94" t="s">
        <v>12499</v>
      </c>
      <c r="I355" s="93">
        <v>3.34</v>
      </c>
      <c r="K355" s="93">
        <v>75039.45</v>
      </c>
    </row>
    <row r="356" spans="3:11" x14ac:dyDescent="0.2">
      <c r="C356" s="96" t="s">
        <v>12498</v>
      </c>
      <c r="D356" s="95">
        <v>44327</v>
      </c>
      <c r="E356" s="94" t="s">
        <v>12497</v>
      </c>
      <c r="I356" s="93">
        <v>1.94</v>
      </c>
      <c r="K356" s="93">
        <v>75041.39</v>
      </c>
    </row>
    <row r="357" spans="3:11" x14ac:dyDescent="0.2">
      <c r="C357" s="96" t="s">
        <v>12496</v>
      </c>
      <c r="D357" s="95">
        <v>44327</v>
      </c>
      <c r="E357" s="94" t="s">
        <v>12495</v>
      </c>
      <c r="I357" s="93">
        <v>12.34</v>
      </c>
      <c r="K357" s="93">
        <v>75053.73</v>
      </c>
    </row>
    <row r="358" spans="3:11" x14ac:dyDescent="0.2">
      <c r="C358" s="96" t="s">
        <v>12494</v>
      </c>
      <c r="D358" s="95">
        <v>44327</v>
      </c>
      <c r="E358" s="94" t="s">
        <v>12493</v>
      </c>
      <c r="I358" s="93">
        <v>2.56</v>
      </c>
      <c r="K358" s="93">
        <v>75056.289999999994</v>
      </c>
    </row>
    <row r="359" spans="3:11" x14ac:dyDescent="0.2">
      <c r="C359" s="96" t="s">
        <v>12492</v>
      </c>
      <c r="D359" s="95">
        <v>44327</v>
      </c>
      <c r="E359" s="94" t="s">
        <v>12491</v>
      </c>
      <c r="I359" s="93">
        <v>4.1900000000000004</v>
      </c>
      <c r="K359" s="93">
        <v>75060.479999999996</v>
      </c>
    </row>
    <row r="360" spans="3:11" x14ac:dyDescent="0.2">
      <c r="C360" s="96" t="s">
        <v>12490</v>
      </c>
      <c r="D360" s="95">
        <v>44327</v>
      </c>
      <c r="E360" s="94" t="s">
        <v>12489</v>
      </c>
      <c r="I360" s="93">
        <v>3.36</v>
      </c>
      <c r="K360" s="93">
        <v>75063.839999999997</v>
      </c>
    </row>
    <row r="361" spans="3:11" x14ac:dyDescent="0.2">
      <c r="C361" s="96" t="s">
        <v>12488</v>
      </c>
      <c r="D361" s="95">
        <v>44327</v>
      </c>
      <c r="E361" s="94" t="s">
        <v>12487</v>
      </c>
      <c r="I361" s="93">
        <v>2.54</v>
      </c>
      <c r="K361" s="93">
        <v>75066.38</v>
      </c>
    </row>
    <row r="362" spans="3:11" x14ac:dyDescent="0.2">
      <c r="C362" s="96" t="s">
        <v>12486</v>
      </c>
      <c r="D362" s="95">
        <v>44327</v>
      </c>
      <c r="E362" s="94" t="s">
        <v>12485</v>
      </c>
      <c r="I362" s="93">
        <v>3.46</v>
      </c>
      <c r="K362" s="93">
        <v>75069.84</v>
      </c>
    </row>
    <row r="363" spans="3:11" x14ac:dyDescent="0.2">
      <c r="C363" s="96" t="s">
        <v>12484</v>
      </c>
      <c r="D363" s="95">
        <v>44327</v>
      </c>
      <c r="E363" s="94" t="s">
        <v>12483</v>
      </c>
      <c r="I363" s="93">
        <v>3.56</v>
      </c>
      <c r="K363" s="93">
        <v>75073.399999999994</v>
      </c>
    </row>
    <row r="364" spans="3:11" x14ac:dyDescent="0.2">
      <c r="C364" s="96" t="s">
        <v>12482</v>
      </c>
      <c r="D364" s="95">
        <v>44327</v>
      </c>
      <c r="E364" s="94" t="s">
        <v>12481</v>
      </c>
      <c r="I364" s="93">
        <v>53.57</v>
      </c>
      <c r="K364" s="93">
        <v>75126.97</v>
      </c>
    </row>
    <row r="365" spans="3:11" x14ac:dyDescent="0.2">
      <c r="C365" s="96" t="s">
        <v>12480</v>
      </c>
      <c r="D365" s="95">
        <v>44327</v>
      </c>
      <c r="E365" s="94" t="s">
        <v>12479</v>
      </c>
      <c r="I365" s="93">
        <v>7.15</v>
      </c>
      <c r="K365" s="93">
        <v>75134.12</v>
      </c>
    </row>
    <row r="366" spans="3:11" x14ac:dyDescent="0.2">
      <c r="C366" s="96" t="s">
        <v>12478</v>
      </c>
      <c r="D366" s="95">
        <v>44327</v>
      </c>
      <c r="E366" s="94" t="s">
        <v>12477</v>
      </c>
      <c r="I366" s="93">
        <v>11.38</v>
      </c>
      <c r="K366" s="93">
        <v>75145.5</v>
      </c>
    </row>
    <row r="367" spans="3:11" x14ac:dyDescent="0.2">
      <c r="C367" s="96" t="s">
        <v>12476</v>
      </c>
      <c r="D367" s="95">
        <v>44327</v>
      </c>
      <c r="E367" s="94" t="s">
        <v>12475</v>
      </c>
      <c r="I367" s="93">
        <v>4.26</v>
      </c>
      <c r="K367" s="93">
        <v>75149.759999999995</v>
      </c>
    </row>
    <row r="368" spans="3:11" x14ac:dyDescent="0.2">
      <c r="C368" s="96" t="s">
        <v>12474</v>
      </c>
      <c r="D368" s="95">
        <v>44327</v>
      </c>
      <c r="E368" s="94" t="s">
        <v>12473</v>
      </c>
      <c r="I368" s="93">
        <v>12.46</v>
      </c>
      <c r="K368" s="93">
        <v>75162.22</v>
      </c>
    </row>
    <row r="369" spans="3:11" x14ac:dyDescent="0.2">
      <c r="C369" s="96" t="s">
        <v>12472</v>
      </c>
      <c r="D369" s="95">
        <v>44327</v>
      </c>
      <c r="E369" s="94" t="s">
        <v>12471</v>
      </c>
      <c r="I369" s="93">
        <v>3</v>
      </c>
      <c r="K369" s="93">
        <v>75165.22</v>
      </c>
    </row>
    <row r="370" spans="3:11" x14ac:dyDescent="0.2">
      <c r="C370" s="96" t="s">
        <v>12470</v>
      </c>
      <c r="D370" s="95">
        <v>44327</v>
      </c>
      <c r="E370" s="94" t="s">
        <v>12469</v>
      </c>
      <c r="I370" s="93">
        <v>4.05</v>
      </c>
      <c r="K370" s="93">
        <v>75169.27</v>
      </c>
    </row>
    <row r="371" spans="3:11" x14ac:dyDescent="0.2">
      <c r="C371" s="96" t="s">
        <v>12468</v>
      </c>
      <c r="D371" s="95">
        <v>44327</v>
      </c>
      <c r="E371" s="94" t="s">
        <v>12467</v>
      </c>
      <c r="I371" s="93">
        <v>5.04</v>
      </c>
      <c r="K371" s="93">
        <v>75174.31</v>
      </c>
    </row>
    <row r="372" spans="3:11" x14ac:dyDescent="0.2">
      <c r="C372" s="96" t="s">
        <v>12466</v>
      </c>
      <c r="D372" s="95">
        <v>44327</v>
      </c>
      <c r="E372" s="94" t="s">
        <v>12465</v>
      </c>
      <c r="I372" s="93">
        <v>6.08</v>
      </c>
      <c r="K372" s="93">
        <v>75180.39</v>
      </c>
    </row>
    <row r="373" spans="3:11" x14ac:dyDescent="0.2">
      <c r="C373" s="96" t="s">
        <v>12464</v>
      </c>
      <c r="D373" s="95">
        <v>44327</v>
      </c>
      <c r="E373" s="94" t="s">
        <v>12463</v>
      </c>
      <c r="I373" s="93">
        <v>39.5</v>
      </c>
      <c r="K373" s="93">
        <v>75219.89</v>
      </c>
    </row>
    <row r="374" spans="3:11" x14ac:dyDescent="0.2">
      <c r="C374" s="96" t="s">
        <v>12462</v>
      </c>
      <c r="D374" s="95">
        <v>44327</v>
      </c>
      <c r="E374" s="94" t="s">
        <v>12461</v>
      </c>
      <c r="I374" s="93">
        <v>5.04</v>
      </c>
      <c r="K374" s="93">
        <v>75224.929999999993</v>
      </c>
    </row>
    <row r="375" spans="3:11" x14ac:dyDescent="0.2">
      <c r="C375" s="96" t="s">
        <v>12460</v>
      </c>
      <c r="D375" s="95">
        <v>44327</v>
      </c>
      <c r="E375" s="94" t="s">
        <v>12459</v>
      </c>
      <c r="I375" s="93">
        <v>3.88</v>
      </c>
      <c r="K375" s="93">
        <v>75228.81</v>
      </c>
    </row>
    <row r="376" spans="3:11" x14ac:dyDescent="0.2">
      <c r="C376" s="96" t="s">
        <v>9621</v>
      </c>
      <c r="D376" s="95">
        <v>44327</v>
      </c>
      <c r="E376" s="94" t="s">
        <v>12458</v>
      </c>
      <c r="J376" s="112">
        <v>15.46</v>
      </c>
      <c r="K376" s="93">
        <v>75213.350000000006</v>
      </c>
    </row>
    <row r="377" spans="3:11" x14ac:dyDescent="0.2">
      <c r="C377" s="96" t="s">
        <v>9514</v>
      </c>
      <c r="D377" s="95">
        <v>44327</v>
      </c>
      <c r="E377" s="94" t="s">
        <v>12457</v>
      </c>
      <c r="J377" s="112">
        <v>1174.8800000000001</v>
      </c>
      <c r="K377" s="93">
        <v>74038.47</v>
      </c>
    </row>
    <row r="378" spans="3:11" x14ac:dyDescent="0.2">
      <c r="C378" s="96" t="s">
        <v>6739</v>
      </c>
      <c r="D378" s="95">
        <v>44327</v>
      </c>
      <c r="E378" s="94" t="s">
        <v>12456</v>
      </c>
      <c r="J378" s="112">
        <v>12.27</v>
      </c>
      <c r="K378" s="93">
        <v>74026.2</v>
      </c>
    </row>
    <row r="379" spans="3:11" x14ac:dyDescent="0.2">
      <c r="C379" s="96" t="s">
        <v>6737</v>
      </c>
      <c r="D379" s="95">
        <v>44327</v>
      </c>
      <c r="E379" s="94" t="s">
        <v>12455</v>
      </c>
      <c r="J379" s="112">
        <v>13.52</v>
      </c>
      <c r="K379" s="93">
        <v>74012.679999999993</v>
      </c>
    </row>
    <row r="380" spans="3:11" x14ac:dyDescent="0.2">
      <c r="C380" s="96" t="s">
        <v>6588</v>
      </c>
      <c r="D380" s="95">
        <v>44327</v>
      </c>
      <c r="E380" s="94" t="s">
        <v>12454</v>
      </c>
      <c r="J380" s="112">
        <v>1704.78</v>
      </c>
      <c r="K380" s="93">
        <v>72307.899999999994</v>
      </c>
    </row>
    <row r="381" spans="3:11" x14ac:dyDescent="0.2">
      <c r="C381" s="96" t="s">
        <v>6586</v>
      </c>
      <c r="D381" s="95">
        <v>44327</v>
      </c>
      <c r="E381" s="94" t="s">
        <v>12453</v>
      </c>
      <c r="J381" s="112">
        <v>21.9</v>
      </c>
      <c r="K381" s="93">
        <v>72286</v>
      </c>
    </row>
    <row r="382" spans="3:11" x14ac:dyDescent="0.2">
      <c r="C382" s="96" t="s">
        <v>1526</v>
      </c>
      <c r="D382" s="95">
        <v>44327</v>
      </c>
      <c r="E382" s="94" t="s">
        <v>12452</v>
      </c>
      <c r="J382" s="112">
        <v>571.01</v>
      </c>
      <c r="K382" s="93">
        <v>71714.990000000005</v>
      </c>
    </row>
    <row r="383" spans="3:11" x14ac:dyDescent="0.2">
      <c r="C383" s="96" t="s">
        <v>1525</v>
      </c>
      <c r="D383" s="95">
        <v>44327</v>
      </c>
      <c r="E383" s="94" t="s">
        <v>12451</v>
      </c>
      <c r="J383" s="112">
        <v>307.98</v>
      </c>
      <c r="K383" s="93">
        <v>71407.009999999995</v>
      </c>
    </row>
    <row r="384" spans="3:11" x14ac:dyDescent="0.2">
      <c r="C384" s="96" t="s">
        <v>1524</v>
      </c>
      <c r="D384" s="95">
        <v>44327</v>
      </c>
      <c r="E384" s="94" t="s">
        <v>12450</v>
      </c>
      <c r="J384" s="112">
        <v>116.99</v>
      </c>
      <c r="K384" s="93">
        <v>71290.02</v>
      </c>
    </row>
    <row r="385" spans="3:11" x14ac:dyDescent="0.2">
      <c r="C385" s="96" t="s">
        <v>6807</v>
      </c>
      <c r="D385" s="95">
        <v>44327</v>
      </c>
      <c r="E385" s="94" t="s">
        <v>12449</v>
      </c>
      <c r="J385" s="112">
        <v>88</v>
      </c>
      <c r="K385" s="93">
        <v>71202.02</v>
      </c>
    </row>
    <row r="386" spans="3:11" x14ac:dyDescent="0.2">
      <c r="C386" s="96" t="s">
        <v>12448</v>
      </c>
      <c r="D386" s="95">
        <v>44328</v>
      </c>
      <c r="E386" s="94" t="s">
        <v>12447</v>
      </c>
      <c r="I386" s="93">
        <v>7.4</v>
      </c>
      <c r="K386" s="93">
        <v>71209.42</v>
      </c>
    </row>
    <row r="387" spans="3:11" x14ac:dyDescent="0.2">
      <c r="C387" s="96" t="s">
        <v>12446</v>
      </c>
      <c r="D387" s="95">
        <v>44328</v>
      </c>
      <c r="E387" s="94" t="s">
        <v>12445</v>
      </c>
      <c r="I387" s="93">
        <v>5.04</v>
      </c>
      <c r="K387" s="93">
        <v>71214.460000000006</v>
      </c>
    </row>
    <row r="388" spans="3:11" x14ac:dyDescent="0.2">
      <c r="C388" s="96" t="s">
        <v>12444</v>
      </c>
      <c r="D388" s="95">
        <v>44328</v>
      </c>
      <c r="E388" s="94" t="s">
        <v>12443</v>
      </c>
      <c r="I388" s="93">
        <v>3.43</v>
      </c>
      <c r="K388" s="93">
        <v>71217.89</v>
      </c>
    </row>
    <row r="389" spans="3:11" x14ac:dyDescent="0.2">
      <c r="C389" s="96" t="s">
        <v>12442</v>
      </c>
      <c r="D389" s="95">
        <v>44328</v>
      </c>
      <c r="E389" s="94" t="s">
        <v>12441</v>
      </c>
      <c r="I389" s="93">
        <v>3.1</v>
      </c>
      <c r="K389" s="93">
        <v>71220.990000000005</v>
      </c>
    </row>
    <row r="390" spans="3:11" x14ac:dyDescent="0.2">
      <c r="C390" s="96" t="s">
        <v>12440</v>
      </c>
      <c r="D390" s="95">
        <v>44328</v>
      </c>
      <c r="E390" s="94" t="s">
        <v>12439</v>
      </c>
      <c r="I390" s="93">
        <v>2.16</v>
      </c>
      <c r="K390" s="93">
        <v>71223.149999999994</v>
      </c>
    </row>
    <row r="391" spans="3:11" x14ac:dyDescent="0.2">
      <c r="C391" s="96" t="s">
        <v>12438</v>
      </c>
      <c r="D391" s="95">
        <v>44328</v>
      </c>
      <c r="E391" s="94" t="s">
        <v>12437</v>
      </c>
      <c r="I391" s="93">
        <v>3.95</v>
      </c>
      <c r="K391" s="93">
        <v>71227.100000000006</v>
      </c>
    </row>
    <row r="392" spans="3:11" x14ac:dyDescent="0.2">
      <c r="C392" s="96" t="s">
        <v>12436</v>
      </c>
      <c r="D392" s="95">
        <v>44328</v>
      </c>
      <c r="E392" s="94" t="s">
        <v>12435</v>
      </c>
      <c r="I392" s="93">
        <v>7.41</v>
      </c>
      <c r="K392" s="93">
        <v>71234.509999999995</v>
      </c>
    </row>
    <row r="393" spans="3:11" x14ac:dyDescent="0.2">
      <c r="C393" s="96" t="s">
        <v>12434</v>
      </c>
      <c r="D393" s="95">
        <v>44328</v>
      </c>
      <c r="E393" s="94" t="s">
        <v>12433</v>
      </c>
      <c r="I393" s="93">
        <v>7</v>
      </c>
      <c r="K393" s="93">
        <v>71241.509999999995</v>
      </c>
    </row>
    <row r="394" spans="3:11" x14ac:dyDescent="0.2">
      <c r="C394" s="96" t="s">
        <v>12432</v>
      </c>
      <c r="D394" s="95">
        <v>44328</v>
      </c>
      <c r="E394" s="94" t="s">
        <v>12431</v>
      </c>
      <c r="I394" s="93">
        <v>7.77</v>
      </c>
      <c r="K394" s="93">
        <v>71249.279999999999</v>
      </c>
    </row>
    <row r="395" spans="3:11" x14ac:dyDescent="0.2">
      <c r="C395" s="96" t="s">
        <v>12430</v>
      </c>
      <c r="D395" s="95">
        <v>44328</v>
      </c>
      <c r="E395" s="94" t="s">
        <v>12429</v>
      </c>
      <c r="I395" s="93">
        <v>5.77</v>
      </c>
      <c r="K395" s="93">
        <v>71255.05</v>
      </c>
    </row>
    <row r="396" spans="3:11" x14ac:dyDescent="0.2">
      <c r="C396" s="96" t="s">
        <v>12428</v>
      </c>
      <c r="D396" s="95">
        <v>44328</v>
      </c>
      <c r="E396" s="94" t="s">
        <v>12427</v>
      </c>
      <c r="I396" s="93">
        <v>2.64</v>
      </c>
      <c r="K396" s="93">
        <v>71257.69</v>
      </c>
    </row>
    <row r="397" spans="3:11" x14ac:dyDescent="0.2">
      <c r="C397" s="96" t="s">
        <v>12426</v>
      </c>
      <c r="D397" s="95">
        <v>44328</v>
      </c>
      <c r="E397" s="94" t="s">
        <v>12425</v>
      </c>
      <c r="I397" s="93">
        <v>4.33</v>
      </c>
      <c r="K397" s="93">
        <v>71262.02</v>
      </c>
    </row>
    <row r="398" spans="3:11" x14ac:dyDescent="0.2">
      <c r="C398" s="96" t="s">
        <v>12424</v>
      </c>
      <c r="D398" s="95">
        <v>44328</v>
      </c>
      <c r="E398" s="94" t="s">
        <v>12423</v>
      </c>
      <c r="I398" s="93">
        <v>6.94</v>
      </c>
      <c r="K398" s="93">
        <v>71268.960000000006</v>
      </c>
    </row>
    <row r="399" spans="3:11" x14ac:dyDescent="0.2">
      <c r="C399" s="96" t="s">
        <v>12422</v>
      </c>
      <c r="D399" s="95">
        <v>44328</v>
      </c>
      <c r="E399" s="94" t="s">
        <v>12421</v>
      </c>
      <c r="I399" s="93">
        <v>8.59</v>
      </c>
      <c r="K399" s="93">
        <v>71277.55</v>
      </c>
    </row>
    <row r="400" spans="3:11" x14ac:dyDescent="0.2">
      <c r="C400" s="96" t="s">
        <v>12420</v>
      </c>
      <c r="D400" s="95">
        <v>44328</v>
      </c>
      <c r="E400" s="94" t="s">
        <v>12419</v>
      </c>
      <c r="I400" s="93">
        <v>5.04</v>
      </c>
      <c r="K400" s="93">
        <v>71282.59</v>
      </c>
    </row>
    <row r="401" spans="3:11" x14ac:dyDescent="0.2">
      <c r="C401" s="96" t="s">
        <v>12418</v>
      </c>
      <c r="D401" s="95">
        <v>44328</v>
      </c>
      <c r="E401" s="94" t="s">
        <v>12417</v>
      </c>
      <c r="I401" s="93">
        <v>5.84</v>
      </c>
      <c r="K401" s="93">
        <v>71288.429999999993</v>
      </c>
    </row>
    <row r="402" spans="3:11" x14ac:dyDescent="0.2">
      <c r="C402" s="96" t="s">
        <v>12416</v>
      </c>
      <c r="D402" s="95">
        <v>44328</v>
      </c>
      <c r="E402" s="94" t="s">
        <v>12415</v>
      </c>
      <c r="I402" s="93">
        <v>12.26</v>
      </c>
      <c r="K402" s="93">
        <v>71300.69</v>
      </c>
    </row>
    <row r="403" spans="3:11" x14ac:dyDescent="0.2">
      <c r="C403" s="96" t="s">
        <v>12414</v>
      </c>
      <c r="D403" s="95">
        <v>44328</v>
      </c>
      <c r="E403" s="94" t="s">
        <v>12413</v>
      </c>
      <c r="I403" s="93">
        <v>4.38</v>
      </c>
      <c r="K403" s="93">
        <v>71305.070000000007</v>
      </c>
    </row>
    <row r="404" spans="3:11" x14ac:dyDescent="0.2">
      <c r="C404" s="96" t="s">
        <v>12412</v>
      </c>
      <c r="D404" s="95">
        <v>44328</v>
      </c>
      <c r="E404" s="94" t="s">
        <v>12411</v>
      </c>
      <c r="I404" s="93">
        <v>6.33</v>
      </c>
      <c r="K404" s="93">
        <v>71311.399999999994</v>
      </c>
    </row>
    <row r="405" spans="3:11" x14ac:dyDescent="0.2">
      <c r="C405" s="96" t="s">
        <v>12410</v>
      </c>
      <c r="D405" s="95">
        <v>44328</v>
      </c>
      <c r="E405" s="94" t="s">
        <v>12409</v>
      </c>
      <c r="I405" s="93">
        <v>23.51</v>
      </c>
      <c r="K405" s="93">
        <v>71334.91</v>
      </c>
    </row>
    <row r="406" spans="3:11" x14ac:dyDescent="0.2">
      <c r="C406" s="96" t="s">
        <v>12408</v>
      </c>
      <c r="D406" s="95">
        <v>44328</v>
      </c>
      <c r="E406" s="94" t="s">
        <v>12407</v>
      </c>
      <c r="I406" s="93">
        <v>6.34</v>
      </c>
      <c r="K406" s="93">
        <v>71341.25</v>
      </c>
    </row>
    <row r="407" spans="3:11" x14ac:dyDescent="0.2">
      <c r="C407" s="96" t="s">
        <v>12406</v>
      </c>
      <c r="D407" s="95">
        <v>44328</v>
      </c>
      <c r="E407" s="94" t="s">
        <v>12405</v>
      </c>
      <c r="I407" s="93">
        <v>2.08</v>
      </c>
      <c r="K407" s="93">
        <v>71343.33</v>
      </c>
    </row>
    <row r="408" spans="3:11" x14ac:dyDescent="0.2">
      <c r="C408" s="96" t="s">
        <v>12404</v>
      </c>
      <c r="D408" s="95">
        <v>44328</v>
      </c>
      <c r="E408" s="94" t="s">
        <v>12403</v>
      </c>
      <c r="I408" s="93">
        <v>15.3</v>
      </c>
      <c r="K408" s="93">
        <v>71358.63</v>
      </c>
    </row>
    <row r="409" spans="3:11" x14ac:dyDescent="0.2">
      <c r="C409" s="96" t="s">
        <v>12402</v>
      </c>
      <c r="D409" s="95">
        <v>44328</v>
      </c>
      <c r="E409" s="94" t="s">
        <v>12401</v>
      </c>
      <c r="I409" s="93">
        <v>95.43</v>
      </c>
      <c r="K409" s="93">
        <v>71454.06</v>
      </c>
    </row>
    <row r="410" spans="3:11" x14ac:dyDescent="0.2">
      <c r="C410" s="96" t="s">
        <v>12400</v>
      </c>
      <c r="D410" s="95">
        <v>44328</v>
      </c>
      <c r="E410" s="94" t="s">
        <v>12399</v>
      </c>
      <c r="I410" s="93">
        <v>4.1900000000000004</v>
      </c>
      <c r="K410" s="93">
        <v>71458.25</v>
      </c>
    </row>
    <row r="411" spans="3:11" x14ac:dyDescent="0.2">
      <c r="C411" s="96" t="s">
        <v>12398</v>
      </c>
      <c r="D411" s="95">
        <v>44328</v>
      </c>
      <c r="E411" s="94" t="s">
        <v>12397</v>
      </c>
      <c r="I411" s="93">
        <v>1.68</v>
      </c>
      <c r="K411" s="93">
        <v>71459.929999999993</v>
      </c>
    </row>
    <row r="412" spans="3:11" x14ac:dyDescent="0.2">
      <c r="C412" s="96" t="s">
        <v>12396</v>
      </c>
      <c r="D412" s="95">
        <v>44328</v>
      </c>
      <c r="E412" s="94" t="s">
        <v>12395</v>
      </c>
      <c r="I412" s="93">
        <v>5.48</v>
      </c>
      <c r="K412" s="93">
        <v>71465.41</v>
      </c>
    </row>
    <row r="413" spans="3:11" x14ac:dyDescent="0.2">
      <c r="C413" s="96" t="s">
        <v>12394</v>
      </c>
      <c r="D413" s="95">
        <v>44328</v>
      </c>
      <c r="E413" s="94" t="s">
        <v>12393</v>
      </c>
      <c r="I413" s="93">
        <v>4.3</v>
      </c>
      <c r="K413" s="93">
        <v>71469.710000000006</v>
      </c>
    </row>
    <row r="414" spans="3:11" x14ac:dyDescent="0.2">
      <c r="C414" s="96" t="s">
        <v>12392</v>
      </c>
      <c r="D414" s="95">
        <v>44328</v>
      </c>
      <c r="E414" s="94" t="s">
        <v>12391</v>
      </c>
      <c r="I414" s="93">
        <v>0.75</v>
      </c>
      <c r="K414" s="93">
        <v>71470.460000000006</v>
      </c>
    </row>
    <row r="415" spans="3:11" x14ac:dyDescent="0.2">
      <c r="C415" s="96" t="s">
        <v>12390</v>
      </c>
      <c r="D415" s="95">
        <v>44328</v>
      </c>
      <c r="E415" s="94" t="s">
        <v>12389</v>
      </c>
      <c r="I415" s="93">
        <v>0.65</v>
      </c>
      <c r="K415" s="93">
        <v>71471.11</v>
      </c>
    </row>
    <row r="416" spans="3:11" x14ac:dyDescent="0.2">
      <c r="C416" s="96" t="s">
        <v>1521</v>
      </c>
      <c r="D416" s="95">
        <v>44328</v>
      </c>
      <c r="E416" s="94" t="s">
        <v>12388</v>
      </c>
      <c r="J416" s="112">
        <v>665.76</v>
      </c>
      <c r="K416" s="93">
        <v>70805.350000000006</v>
      </c>
    </row>
    <row r="417" spans="3:11" x14ac:dyDescent="0.2">
      <c r="C417" s="96" t="s">
        <v>12387</v>
      </c>
      <c r="D417" s="95">
        <v>44329</v>
      </c>
      <c r="E417" s="94" t="s">
        <v>12386</v>
      </c>
      <c r="I417" s="93">
        <v>4.5599999999999996</v>
      </c>
      <c r="K417" s="93">
        <v>70809.91</v>
      </c>
    </row>
    <row r="418" spans="3:11" x14ac:dyDescent="0.2">
      <c r="C418" s="96" t="s">
        <v>12384</v>
      </c>
      <c r="D418" s="95">
        <v>44329</v>
      </c>
      <c r="E418" s="94" t="s">
        <v>12383</v>
      </c>
      <c r="I418" s="93">
        <v>16.760000000000002</v>
      </c>
      <c r="K418" s="93">
        <v>70826.67</v>
      </c>
    </row>
    <row r="419" spans="3:11" x14ac:dyDescent="0.2">
      <c r="C419" s="96" t="s">
        <v>12382</v>
      </c>
      <c r="D419" s="95">
        <v>44329</v>
      </c>
      <c r="E419" s="94" t="s">
        <v>12381</v>
      </c>
      <c r="I419" s="93">
        <v>5.0999999999999996</v>
      </c>
      <c r="K419" s="93">
        <v>70831.77</v>
      </c>
    </row>
    <row r="420" spans="3:11" x14ac:dyDescent="0.2">
      <c r="C420" s="96" t="s">
        <v>12380</v>
      </c>
      <c r="D420" s="95">
        <v>44329</v>
      </c>
      <c r="E420" s="94" t="s">
        <v>12379</v>
      </c>
      <c r="I420" s="93">
        <v>8.3800000000000008</v>
      </c>
      <c r="K420" s="93">
        <v>70840.149999999994</v>
      </c>
    </row>
    <row r="421" spans="3:11" x14ac:dyDescent="0.2">
      <c r="C421" s="96" t="s">
        <v>12378</v>
      </c>
      <c r="D421" s="95">
        <v>44329</v>
      </c>
      <c r="E421" s="94" t="s">
        <v>12377</v>
      </c>
      <c r="I421" s="93">
        <v>1.68</v>
      </c>
      <c r="K421" s="93">
        <v>70841.83</v>
      </c>
    </row>
    <row r="422" spans="3:11" x14ac:dyDescent="0.2">
      <c r="C422" s="96" t="s">
        <v>12376</v>
      </c>
      <c r="D422" s="95">
        <v>44329</v>
      </c>
      <c r="E422" s="94" t="s">
        <v>12375</v>
      </c>
      <c r="I422" s="93">
        <v>2.5099999999999998</v>
      </c>
      <c r="K422" s="93">
        <v>70844.34</v>
      </c>
    </row>
    <row r="423" spans="3:11" x14ac:dyDescent="0.2">
      <c r="C423" s="96" t="s">
        <v>12374</v>
      </c>
      <c r="D423" s="95">
        <v>44329</v>
      </c>
      <c r="E423" s="94" t="s">
        <v>12373</v>
      </c>
      <c r="I423" s="93">
        <v>2.48</v>
      </c>
      <c r="K423" s="93">
        <v>70846.820000000007</v>
      </c>
    </row>
    <row r="424" spans="3:11" x14ac:dyDescent="0.2">
      <c r="C424" s="96" t="s">
        <v>12372</v>
      </c>
      <c r="D424" s="95">
        <v>44329</v>
      </c>
      <c r="E424" s="94" t="s">
        <v>12371</v>
      </c>
      <c r="I424" s="93">
        <v>3.57</v>
      </c>
      <c r="K424" s="93">
        <v>70850.39</v>
      </c>
    </row>
    <row r="425" spans="3:11" x14ac:dyDescent="0.2">
      <c r="C425" s="96" t="s">
        <v>12370</v>
      </c>
      <c r="D425" s="95">
        <v>44329</v>
      </c>
      <c r="E425" s="94" t="s">
        <v>12369</v>
      </c>
      <c r="I425" s="93">
        <v>9.89</v>
      </c>
      <c r="K425" s="93">
        <v>70860.28</v>
      </c>
    </row>
    <row r="426" spans="3:11" x14ac:dyDescent="0.2">
      <c r="C426" s="96" t="s">
        <v>12368</v>
      </c>
      <c r="D426" s="95">
        <v>44329</v>
      </c>
      <c r="E426" s="94" t="s">
        <v>12367</v>
      </c>
      <c r="I426" s="93">
        <v>16.11</v>
      </c>
      <c r="K426" s="93">
        <v>70876.39</v>
      </c>
    </row>
    <row r="427" spans="3:11" x14ac:dyDescent="0.2">
      <c r="C427" s="96" t="s">
        <v>12366</v>
      </c>
      <c r="D427" s="95">
        <v>44329</v>
      </c>
      <c r="E427" s="94" t="s">
        <v>12365</v>
      </c>
      <c r="I427" s="93">
        <v>0.6</v>
      </c>
      <c r="K427" s="93">
        <v>70876.990000000005</v>
      </c>
    </row>
    <row r="428" spans="3:11" x14ac:dyDescent="0.2">
      <c r="C428" s="96" t="s">
        <v>12364</v>
      </c>
      <c r="D428" s="95">
        <v>44329</v>
      </c>
      <c r="E428" s="94" t="s">
        <v>12363</v>
      </c>
      <c r="I428" s="93">
        <v>3.59</v>
      </c>
      <c r="K428" s="93">
        <v>70880.58</v>
      </c>
    </row>
    <row r="429" spans="3:11" x14ac:dyDescent="0.2">
      <c r="C429" s="96" t="s">
        <v>12362</v>
      </c>
      <c r="D429" s="95">
        <v>44329</v>
      </c>
      <c r="E429" s="94" t="s">
        <v>12361</v>
      </c>
      <c r="I429" s="93">
        <v>8.44</v>
      </c>
      <c r="K429" s="93">
        <v>70889.02</v>
      </c>
    </row>
    <row r="430" spans="3:11" x14ac:dyDescent="0.2">
      <c r="C430" s="96" t="s">
        <v>12360</v>
      </c>
      <c r="D430" s="95">
        <v>44329</v>
      </c>
      <c r="E430" s="94" t="s">
        <v>12359</v>
      </c>
      <c r="I430" s="93">
        <v>6.1</v>
      </c>
      <c r="K430" s="93">
        <v>70895.12</v>
      </c>
    </row>
    <row r="431" spans="3:11" x14ac:dyDescent="0.2">
      <c r="C431" s="96" t="s">
        <v>12358</v>
      </c>
      <c r="D431" s="95">
        <v>44329</v>
      </c>
      <c r="E431" s="94" t="s">
        <v>12357</v>
      </c>
      <c r="I431" s="93">
        <v>1.68</v>
      </c>
      <c r="K431" s="93">
        <v>70896.800000000003</v>
      </c>
    </row>
    <row r="432" spans="3:11" x14ac:dyDescent="0.2">
      <c r="C432" s="96" t="s">
        <v>12356</v>
      </c>
      <c r="D432" s="95">
        <v>44329</v>
      </c>
      <c r="E432" s="94" t="s">
        <v>12355</v>
      </c>
      <c r="I432" s="93">
        <v>8.3800000000000008</v>
      </c>
      <c r="K432" s="93">
        <v>70905.179999999993</v>
      </c>
    </row>
    <row r="433" spans="3:11" x14ac:dyDescent="0.2">
      <c r="C433" s="96" t="s">
        <v>12354</v>
      </c>
      <c r="D433" s="95">
        <v>44329</v>
      </c>
      <c r="E433" s="94" t="s">
        <v>12353</v>
      </c>
      <c r="I433" s="93">
        <v>2.54</v>
      </c>
      <c r="K433" s="93">
        <v>70907.72</v>
      </c>
    </row>
    <row r="434" spans="3:11" x14ac:dyDescent="0.2">
      <c r="C434" s="96" t="s">
        <v>12352</v>
      </c>
      <c r="D434" s="95">
        <v>44329</v>
      </c>
      <c r="E434" s="94" t="s">
        <v>12351</v>
      </c>
      <c r="I434" s="93">
        <v>3.6</v>
      </c>
      <c r="K434" s="93">
        <v>70911.320000000007</v>
      </c>
    </row>
    <row r="435" spans="3:11" x14ac:dyDescent="0.2">
      <c r="C435" s="96" t="s">
        <v>12350</v>
      </c>
      <c r="D435" s="95">
        <v>44329</v>
      </c>
      <c r="E435" s="94" t="s">
        <v>12349</v>
      </c>
      <c r="I435" s="93">
        <v>6.53</v>
      </c>
      <c r="K435" s="93">
        <v>70917.850000000006</v>
      </c>
    </row>
    <row r="436" spans="3:11" x14ac:dyDescent="0.2">
      <c r="C436" s="96" t="s">
        <v>12348</v>
      </c>
      <c r="D436" s="95">
        <v>44330</v>
      </c>
      <c r="E436" s="94" t="s">
        <v>12347</v>
      </c>
      <c r="I436" s="93">
        <v>6.78</v>
      </c>
      <c r="K436" s="93">
        <v>70924.63</v>
      </c>
    </row>
    <row r="437" spans="3:11" x14ac:dyDescent="0.2">
      <c r="C437" s="96" t="s">
        <v>12346</v>
      </c>
      <c r="D437" s="95">
        <v>44330</v>
      </c>
      <c r="E437" s="94" t="s">
        <v>12345</v>
      </c>
      <c r="I437" s="93">
        <v>15.3</v>
      </c>
      <c r="K437" s="93">
        <v>70939.929999999993</v>
      </c>
    </row>
    <row r="438" spans="3:11" x14ac:dyDescent="0.2">
      <c r="C438" s="96" t="s">
        <v>12344</v>
      </c>
      <c r="D438" s="95">
        <v>44330</v>
      </c>
      <c r="E438" s="94" t="s">
        <v>12343</v>
      </c>
      <c r="I438" s="93">
        <v>0.25</v>
      </c>
      <c r="K438" s="93">
        <v>70940.179999999993</v>
      </c>
    </row>
    <row r="439" spans="3:11" x14ac:dyDescent="0.2">
      <c r="C439" s="96" t="s">
        <v>12342</v>
      </c>
      <c r="D439" s="95">
        <v>44330</v>
      </c>
      <c r="E439" s="94" t="s">
        <v>12341</v>
      </c>
      <c r="I439" s="93">
        <v>3.37</v>
      </c>
      <c r="K439" s="93">
        <v>70943.55</v>
      </c>
    </row>
    <row r="440" spans="3:11" x14ac:dyDescent="0.2">
      <c r="C440" s="96" t="s">
        <v>12340</v>
      </c>
      <c r="D440" s="95">
        <v>44330</v>
      </c>
      <c r="E440" s="94" t="s">
        <v>12339</v>
      </c>
      <c r="I440" s="93">
        <v>4.51</v>
      </c>
      <c r="K440" s="93">
        <v>70948.06</v>
      </c>
    </row>
    <row r="441" spans="3:11" x14ac:dyDescent="0.2">
      <c r="C441" s="96" t="s">
        <v>12338</v>
      </c>
      <c r="D441" s="95">
        <v>44330</v>
      </c>
      <c r="E441" s="94" t="s">
        <v>12337</v>
      </c>
      <c r="I441" s="93">
        <v>20.37</v>
      </c>
      <c r="K441" s="93">
        <v>70968.429999999993</v>
      </c>
    </row>
    <row r="442" spans="3:11" x14ac:dyDescent="0.2">
      <c r="C442" s="96" t="s">
        <v>12336</v>
      </c>
      <c r="D442" s="95">
        <v>44330</v>
      </c>
      <c r="E442" s="94" t="s">
        <v>12335</v>
      </c>
      <c r="I442" s="93">
        <v>2.78</v>
      </c>
      <c r="K442" s="93">
        <v>70971.210000000006</v>
      </c>
    </row>
    <row r="443" spans="3:11" x14ac:dyDescent="0.2">
      <c r="C443" s="96" t="s">
        <v>12334</v>
      </c>
      <c r="D443" s="95">
        <v>44330</v>
      </c>
      <c r="E443" s="94" t="s">
        <v>12333</v>
      </c>
      <c r="I443" s="93">
        <v>6.36</v>
      </c>
      <c r="K443" s="93">
        <v>70977.570000000007</v>
      </c>
    </row>
    <row r="444" spans="3:11" x14ac:dyDescent="0.2">
      <c r="C444" s="96" t="s">
        <v>12332</v>
      </c>
      <c r="D444" s="95">
        <v>44330</v>
      </c>
      <c r="E444" s="94" t="s">
        <v>12331</v>
      </c>
      <c r="I444" s="93">
        <v>16.97</v>
      </c>
      <c r="K444" s="93">
        <v>70994.539999999994</v>
      </c>
    </row>
    <row r="445" spans="3:11" x14ac:dyDescent="0.2">
      <c r="C445" s="96" t="s">
        <v>12330</v>
      </c>
      <c r="D445" s="95">
        <v>44330</v>
      </c>
      <c r="E445" s="94" t="s">
        <v>12329</v>
      </c>
      <c r="I445" s="93">
        <v>5.21</v>
      </c>
      <c r="K445" s="93">
        <v>70999.75</v>
      </c>
    </row>
    <row r="446" spans="3:11" x14ac:dyDescent="0.2">
      <c r="C446" s="96" t="s">
        <v>12328</v>
      </c>
      <c r="D446" s="95">
        <v>44330</v>
      </c>
      <c r="E446" s="94" t="s">
        <v>12327</v>
      </c>
      <c r="I446" s="93">
        <v>1.75</v>
      </c>
      <c r="K446" s="93">
        <v>71001.5</v>
      </c>
    </row>
    <row r="447" spans="3:11" x14ac:dyDescent="0.2">
      <c r="C447" s="96" t="s">
        <v>12326</v>
      </c>
      <c r="D447" s="95">
        <v>44330</v>
      </c>
      <c r="E447" s="94" t="s">
        <v>12325</v>
      </c>
      <c r="I447" s="93">
        <v>6.69</v>
      </c>
      <c r="K447" s="93">
        <v>71008.19</v>
      </c>
    </row>
    <row r="448" spans="3:11" x14ac:dyDescent="0.2">
      <c r="C448" s="96" t="s">
        <v>12324</v>
      </c>
      <c r="D448" s="95">
        <v>44330</v>
      </c>
      <c r="E448" s="94" t="s">
        <v>12323</v>
      </c>
      <c r="I448" s="93">
        <v>14.87</v>
      </c>
      <c r="K448" s="93">
        <v>71023.06</v>
      </c>
    </row>
    <row r="449" spans="3:11" x14ac:dyDescent="0.2">
      <c r="C449" s="96" t="s">
        <v>12322</v>
      </c>
      <c r="D449" s="95">
        <v>44330</v>
      </c>
      <c r="E449" s="94" t="s">
        <v>12321</v>
      </c>
      <c r="I449" s="93">
        <v>6.42</v>
      </c>
      <c r="K449" s="93">
        <v>71029.48</v>
      </c>
    </row>
    <row r="450" spans="3:11" x14ac:dyDescent="0.2">
      <c r="C450" s="96" t="s">
        <v>12320</v>
      </c>
      <c r="D450" s="95">
        <v>44330</v>
      </c>
      <c r="E450" s="94" t="s">
        <v>12319</v>
      </c>
      <c r="I450" s="93">
        <v>2.2200000000000002</v>
      </c>
      <c r="K450" s="93">
        <v>71031.7</v>
      </c>
    </row>
    <row r="451" spans="3:11" x14ac:dyDescent="0.2">
      <c r="C451" s="96" t="s">
        <v>12318</v>
      </c>
      <c r="D451" s="95">
        <v>44330</v>
      </c>
      <c r="E451" s="94" t="s">
        <v>12317</v>
      </c>
      <c r="I451" s="93">
        <v>7.52</v>
      </c>
      <c r="K451" s="93">
        <v>71039.22</v>
      </c>
    </row>
    <row r="452" spans="3:11" x14ac:dyDescent="0.2">
      <c r="C452" s="96" t="s">
        <v>12316</v>
      </c>
      <c r="D452" s="95">
        <v>44330</v>
      </c>
      <c r="E452" s="94" t="s">
        <v>12315</v>
      </c>
      <c r="I452" s="93">
        <v>65.23</v>
      </c>
      <c r="K452" s="93">
        <v>71104.45</v>
      </c>
    </row>
    <row r="453" spans="3:11" x14ac:dyDescent="0.2">
      <c r="C453" s="96" t="s">
        <v>1534</v>
      </c>
      <c r="D453" s="95">
        <v>44330</v>
      </c>
      <c r="E453" s="94" t="s">
        <v>12314</v>
      </c>
      <c r="J453" s="112">
        <v>16.23</v>
      </c>
      <c r="K453" s="93">
        <v>71088.22</v>
      </c>
    </row>
    <row r="454" spans="3:11" x14ac:dyDescent="0.2">
      <c r="C454" s="96" t="s">
        <v>6734</v>
      </c>
      <c r="D454" s="95">
        <v>44330</v>
      </c>
      <c r="E454" s="94" t="s">
        <v>12313</v>
      </c>
      <c r="J454" s="112">
        <v>11.7</v>
      </c>
      <c r="K454" s="93">
        <v>71076.52</v>
      </c>
    </row>
    <row r="455" spans="3:11" x14ac:dyDescent="0.2">
      <c r="C455" s="96" t="s">
        <v>6732</v>
      </c>
      <c r="D455" s="95">
        <v>44330</v>
      </c>
      <c r="E455" s="94" t="s">
        <v>12312</v>
      </c>
      <c r="J455" s="112">
        <v>10.76</v>
      </c>
      <c r="K455" s="93">
        <v>71065.759999999995</v>
      </c>
    </row>
    <row r="456" spans="3:11" x14ac:dyDescent="0.2">
      <c r="C456" s="96" t="s">
        <v>12311</v>
      </c>
      <c r="D456" s="95">
        <v>44330</v>
      </c>
      <c r="E456" s="94" t="s">
        <v>12310</v>
      </c>
      <c r="J456" s="112">
        <v>16.07</v>
      </c>
      <c r="K456" s="93">
        <v>71049.69</v>
      </c>
    </row>
    <row r="457" spans="3:11" x14ac:dyDescent="0.2">
      <c r="C457" s="96" t="s">
        <v>8113</v>
      </c>
      <c r="D457" s="95">
        <v>44330</v>
      </c>
      <c r="E457" s="94" t="s">
        <v>12309</v>
      </c>
      <c r="J457" s="112">
        <v>9.6199999999999992</v>
      </c>
      <c r="K457" s="93">
        <v>71040.070000000007</v>
      </c>
    </row>
    <row r="458" spans="3:11" x14ac:dyDescent="0.2">
      <c r="C458" s="96" t="s">
        <v>8348</v>
      </c>
      <c r="D458" s="95">
        <v>44330</v>
      </c>
      <c r="E458" s="94" t="s">
        <v>12308</v>
      </c>
      <c r="J458" s="112">
        <v>119.19</v>
      </c>
      <c r="K458" s="93">
        <v>70920.88</v>
      </c>
    </row>
    <row r="459" spans="3:11" x14ac:dyDescent="0.2">
      <c r="C459" s="96" t="s">
        <v>1539</v>
      </c>
      <c r="D459" s="95">
        <v>44330</v>
      </c>
      <c r="E459" s="94" t="s">
        <v>12307</v>
      </c>
      <c r="J459" s="112">
        <v>2800</v>
      </c>
      <c r="K459" s="93">
        <v>68120.88</v>
      </c>
    </row>
    <row r="460" spans="3:11" x14ac:dyDescent="0.2">
      <c r="C460" s="96" t="s">
        <v>1541</v>
      </c>
      <c r="D460" s="95">
        <v>44330</v>
      </c>
      <c r="E460" s="94" t="s">
        <v>12306</v>
      </c>
      <c r="J460" s="112">
        <v>1800</v>
      </c>
      <c r="K460" s="93">
        <v>66320.88</v>
      </c>
    </row>
    <row r="461" spans="3:11" x14ac:dyDescent="0.2">
      <c r="C461" s="96" t="s">
        <v>12305</v>
      </c>
      <c r="D461" s="95">
        <v>44331</v>
      </c>
      <c r="E461" s="94" t="s">
        <v>12304</v>
      </c>
      <c r="I461" s="93">
        <v>2.2999999999999998</v>
      </c>
      <c r="K461" s="93">
        <v>66323.179999999993</v>
      </c>
    </row>
    <row r="462" spans="3:11" x14ac:dyDescent="0.2">
      <c r="C462" s="96" t="s">
        <v>12303</v>
      </c>
      <c r="D462" s="95">
        <v>44332.664618055554</v>
      </c>
      <c r="E462" s="94" t="s">
        <v>12302</v>
      </c>
      <c r="I462" s="93">
        <v>2.21</v>
      </c>
      <c r="K462" s="93">
        <v>66325.39</v>
      </c>
    </row>
    <row r="463" spans="3:11" x14ac:dyDescent="0.2">
      <c r="C463" s="96" t="s">
        <v>12301</v>
      </c>
      <c r="D463" s="95">
        <v>44332.665659722225</v>
      </c>
      <c r="E463" s="94" t="s">
        <v>12300</v>
      </c>
      <c r="I463" s="93">
        <v>6.91</v>
      </c>
      <c r="K463" s="93">
        <v>66332.3</v>
      </c>
    </row>
    <row r="464" spans="3:11" x14ac:dyDescent="0.2">
      <c r="C464" s="96" t="s">
        <v>12299</v>
      </c>
      <c r="D464" s="95">
        <v>44332.666273148148</v>
      </c>
      <c r="E464" s="94" t="s">
        <v>12298</v>
      </c>
      <c r="I464" s="93">
        <v>4.45</v>
      </c>
      <c r="K464" s="93">
        <v>66336.75</v>
      </c>
    </row>
    <row r="465" spans="3:11" x14ac:dyDescent="0.2">
      <c r="C465" s="96" t="s">
        <v>12297</v>
      </c>
      <c r="D465" s="95">
        <v>44332.668935185182</v>
      </c>
      <c r="E465" s="94" t="s">
        <v>12296</v>
      </c>
      <c r="I465" s="93">
        <v>32.130000000000003</v>
      </c>
      <c r="K465" s="93">
        <v>66368.88</v>
      </c>
    </row>
    <row r="466" spans="3:11" x14ac:dyDescent="0.2">
      <c r="C466" s="96" t="s">
        <v>12295</v>
      </c>
      <c r="D466" s="95">
        <v>44332.669652777775</v>
      </c>
      <c r="E466" s="94" t="s">
        <v>12294</v>
      </c>
      <c r="I466" s="93">
        <v>1.8</v>
      </c>
      <c r="K466" s="93">
        <v>66370.679999999993</v>
      </c>
    </row>
    <row r="467" spans="3:11" x14ac:dyDescent="0.2">
      <c r="C467" s="96" t="s">
        <v>12293</v>
      </c>
      <c r="D467" s="95">
        <v>44332.670300925929</v>
      </c>
      <c r="E467" s="94" t="s">
        <v>12292</v>
      </c>
      <c r="I467" s="93">
        <v>4.72</v>
      </c>
      <c r="K467" s="93">
        <v>66375.399999999994</v>
      </c>
    </row>
    <row r="468" spans="3:11" x14ac:dyDescent="0.2">
      <c r="C468" s="96" t="s">
        <v>12291</v>
      </c>
      <c r="D468" s="95">
        <v>44332.670798611114</v>
      </c>
      <c r="E468" s="94" t="s">
        <v>12290</v>
      </c>
      <c r="I468" s="93">
        <v>1.85</v>
      </c>
      <c r="K468" s="93">
        <v>66377.25</v>
      </c>
    </row>
    <row r="469" spans="3:11" x14ac:dyDescent="0.2">
      <c r="C469" s="96" t="s">
        <v>12289</v>
      </c>
      <c r="D469" s="95">
        <v>44332</v>
      </c>
      <c r="E469" s="94" t="s">
        <v>12288</v>
      </c>
      <c r="J469" s="112">
        <v>1525.84</v>
      </c>
      <c r="K469" s="93">
        <v>64851.41</v>
      </c>
    </row>
    <row r="470" spans="3:11" x14ac:dyDescent="0.2">
      <c r="C470" s="96" t="s">
        <v>7467</v>
      </c>
      <c r="D470" s="95">
        <v>44332</v>
      </c>
      <c r="E470" s="94" t="s">
        <v>12287</v>
      </c>
      <c r="J470" s="112">
        <v>2.95</v>
      </c>
      <c r="K470" s="93">
        <v>64848.46</v>
      </c>
    </row>
    <row r="471" spans="3:11" x14ac:dyDescent="0.2">
      <c r="C471" s="96" t="s">
        <v>12286</v>
      </c>
      <c r="D471" s="95">
        <v>44333</v>
      </c>
      <c r="E471" s="94" t="s">
        <v>12285</v>
      </c>
      <c r="I471" s="93">
        <v>63.88</v>
      </c>
      <c r="K471" s="93">
        <v>64912.34</v>
      </c>
    </row>
    <row r="472" spans="3:11" x14ac:dyDescent="0.2">
      <c r="C472" s="96" t="s">
        <v>12284</v>
      </c>
      <c r="D472" s="95">
        <v>44333</v>
      </c>
      <c r="E472" s="94" t="s">
        <v>12283</v>
      </c>
      <c r="I472" s="93">
        <v>178.49</v>
      </c>
      <c r="K472" s="93">
        <v>65090.83</v>
      </c>
    </row>
    <row r="473" spans="3:11" x14ac:dyDescent="0.2">
      <c r="C473" s="96" t="s">
        <v>12282</v>
      </c>
      <c r="D473" s="95">
        <v>44333.458067129628</v>
      </c>
      <c r="E473" s="94" t="s">
        <v>12281</v>
      </c>
      <c r="I473" s="93">
        <v>52.33</v>
      </c>
      <c r="K473" s="93">
        <v>65143.16</v>
      </c>
    </row>
    <row r="474" spans="3:11" x14ac:dyDescent="0.2">
      <c r="C474" s="96" t="s">
        <v>12280</v>
      </c>
      <c r="D474" s="95">
        <v>44333.462650462963</v>
      </c>
      <c r="E474" s="94" t="s">
        <v>12279</v>
      </c>
      <c r="I474" s="93">
        <v>11.43</v>
      </c>
      <c r="K474" s="93">
        <v>65154.59</v>
      </c>
    </row>
    <row r="475" spans="3:11" x14ac:dyDescent="0.2">
      <c r="C475" s="96" t="s">
        <v>12278</v>
      </c>
      <c r="D475" s="95">
        <v>44333</v>
      </c>
      <c r="E475" s="94" t="s">
        <v>12277</v>
      </c>
      <c r="I475" s="93">
        <v>9.31</v>
      </c>
      <c r="K475" s="93">
        <v>65163.9</v>
      </c>
    </row>
    <row r="476" spans="3:11" x14ac:dyDescent="0.2">
      <c r="C476" s="96" t="s">
        <v>12276</v>
      </c>
      <c r="D476" s="95">
        <v>44333</v>
      </c>
      <c r="E476" s="94" t="s">
        <v>12275</v>
      </c>
      <c r="I476" s="93">
        <v>4.59</v>
      </c>
      <c r="K476" s="93">
        <v>65168.49</v>
      </c>
    </row>
    <row r="477" spans="3:11" x14ac:dyDescent="0.2">
      <c r="C477" s="96" t="s">
        <v>12274</v>
      </c>
      <c r="D477" s="95">
        <v>44333</v>
      </c>
      <c r="E477" s="94" t="s">
        <v>12273</v>
      </c>
      <c r="I477" s="93">
        <v>12.3</v>
      </c>
      <c r="K477" s="93">
        <v>65180.79</v>
      </c>
    </row>
    <row r="478" spans="3:11" x14ac:dyDescent="0.2">
      <c r="C478" s="96" t="s">
        <v>12272</v>
      </c>
      <c r="D478" s="95">
        <v>44333</v>
      </c>
      <c r="E478" s="94" t="s">
        <v>12271</v>
      </c>
      <c r="I478" s="93">
        <v>2.12</v>
      </c>
      <c r="K478" s="93">
        <v>65182.91</v>
      </c>
    </row>
    <row r="479" spans="3:11" x14ac:dyDescent="0.2">
      <c r="C479" s="96" t="s">
        <v>12270</v>
      </c>
      <c r="D479" s="95">
        <v>44333</v>
      </c>
      <c r="E479" s="94" t="s">
        <v>12269</v>
      </c>
      <c r="I479" s="93">
        <v>8.3800000000000008</v>
      </c>
      <c r="K479" s="93">
        <v>65191.29</v>
      </c>
    </row>
    <row r="480" spans="3:11" x14ac:dyDescent="0.2">
      <c r="C480" s="96" t="s">
        <v>12268</v>
      </c>
      <c r="D480" s="95">
        <v>44333</v>
      </c>
      <c r="E480" s="94" t="s">
        <v>12267</v>
      </c>
      <c r="I480" s="93">
        <v>3.36</v>
      </c>
      <c r="K480" s="93">
        <v>65194.65</v>
      </c>
    </row>
    <row r="481" spans="3:11" x14ac:dyDescent="0.2">
      <c r="C481" s="96" t="s">
        <v>12266</v>
      </c>
      <c r="D481" s="95">
        <v>44333</v>
      </c>
      <c r="E481" s="94" t="s">
        <v>12265</v>
      </c>
      <c r="I481" s="93">
        <v>15.64</v>
      </c>
      <c r="K481" s="93">
        <v>65210.29</v>
      </c>
    </row>
    <row r="482" spans="3:11" x14ac:dyDescent="0.2">
      <c r="C482" s="96" t="s">
        <v>12264</v>
      </c>
      <c r="D482" s="95">
        <v>44333</v>
      </c>
      <c r="E482" s="94" t="s">
        <v>12263</v>
      </c>
      <c r="I482" s="93">
        <v>8.3800000000000008</v>
      </c>
      <c r="K482" s="93">
        <v>65218.67</v>
      </c>
    </row>
    <row r="483" spans="3:11" x14ac:dyDescent="0.2">
      <c r="C483" s="96" t="s">
        <v>12262</v>
      </c>
      <c r="D483" s="95">
        <v>44333</v>
      </c>
      <c r="E483" s="94" t="s">
        <v>12261</v>
      </c>
      <c r="I483" s="93">
        <v>1.68</v>
      </c>
      <c r="K483" s="93">
        <v>65220.35</v>
      </c>
    </row>
    <row r="484" spans="3:11" x14ac:dyDescent="0.2">
      <c r="C484" s="96" t="s">
        <v>12260</v>
      </c>
      <c r="D484" s="95">
        <v>44333</v>
      </c>
      <c r="E484" s="94" t="s">
        <v>12259</v>
      </c>
      <c r="I484" s="93">
        <v>53.7</v>
      </c>
      <c r="K484" s="93">
        <v>65274.05</v>
      </c>
    </row>
    <row r="485" spans="3:11" x14ac:dyDescent="0.2">
      <c r="C485" s="96" t="s">
        <v>12258</v>
      </c>
      <c r="D485" s="95">
        <v>44333.795659722222</v>
      </c>
      <c r="E485" s="94" t="s">
        <v>12257</v>
      </c>
      <c r="I485" s="93">
        <v>4.03</v>
      </c>
      <c r="K485" s="93">
        <v>65278.080000000002</v>
      </c>
    </row>
    <row r="486" spans="3:11" x14ac:dyDescent="0.2">
      <c r="C486" s="96" t="s">
        <v>12256</v>
      </c>
      <c r="D486" s="95">
        <v>44333.796157407407</v>
      </c>
      <c r="E486" s="94" t="s">
        <v>12255</v>
      </c>
      <c r="I486" s="93">
        <v>7.58</v>
      </c>
      <c r="K486" s="93">
        <v>65285.66</v>
      </c>
    </row>
    <row r="487" spans="3:11" x14ac:dyDescent="0.2">
      <c r="C487" s="96" t="s">
        <v>12254</v>
      </c>
      <c r="D487" s="95">
        <v>44333.796574074076</v>
      </c>
      <c r="E487" s="94" t="s">
        <v>12253</v>
      </c>
      <c r="I487" s="93">
        <v>1.68</v>
      </c>
      <c r="K487" s="93">
        <v>65287.34</v>
      </c>
    </row>
    <row r="488" spans="3:11" x14ac:dyDescent="0.2">
      <c r="C488" s="96" t="s">
        <v>12252</v>
      </c>
      <c r="D488" s="95">
        <v>44333.797071759262</v>
      </c>
      <c r="E488" s="94" t="s">
        <v>12251</v>
      </c>
      <c r="I488" s="93">
        <v>3.36</v>
      </c>
      <c r="K488" s="93">
        <v>65290.7</v>
      </c>
    </row>
    <row r="489" spans="3:11" x14ac:dyDescent="0.2">
      <c r="C489" s="96" t="s">
        <v>12250</v>
      </c>
      <c r="D489" s="95">
        <v>44333.797407407408</v>
      </c>
      <c r="E489" s="94" t="s">
        <v>12249</v>
      </c>
      <c r="I489" s="93">
        <v>3.51</v>
      </c>
      <c r="K489" s="93">
        <v>65294.21</v>
      </c>
    </row>
    <row r="490" spans="3:11" x14ac:dyDescent="0.2">
      <c r="C490" s="96" t="s">
        <v>12248</v>
      </c>
      <c r="D490" s="95">
        <v>44333.797789351855</v>
      </c>
      <c r="E490" s="94" t="s">
        <v>12247</v>
      </c>
      <c r="I490" s="93">
        <v>1.68</v>
      </c>
      <c r="K490" s="93">
        <v>65295.89</v>
      </c>
    </row>
    <row r="491" spans="3:11" x14ac:dyDescent="0.2">
      <c r="C491" s="96" t="s">
        <v>12246</v>
      </c>
      <c r="D491" s="95">
        <v>44333.798171296294</v>
      </c>
      <c r="E491" s="94" t="s">
        <v>12245</v>
      </c>
      <c r="I491" s="93">
        <v>4.43</v>
      </c>
      <c r="K491" s="93">
        <v>65300.32</v>
      </c>
    </row>
    <row r="492" spans="3:11" x14ac:dyDescent="0.2">
      <c r="C492" s="96" t="s">
        <v>12244</v>
      </c>
      <c r="D492" s="95">
        <v>44333.798657407409</v>
      </c>
      <c r="E492" s="94" t="s">
        <v>12243</v>
      </c>
      <c r="I492" s="93">
        <v>3.36</v>
      </c>
      <c r="K492" s="93">
        <v>65303.68</v>
      </c>
    </row>
    <row r="493" spans="3:11" x14ac:dyDescent="0.2">
      <c r="C493" s="96" t="s">
        <v>12242</v>
      </c>
      <c r="D493" s="95">
        <v>44333.799571759257</v>
      </c>
      <c r="E493" s="94" t="s">
        <v>12241</v>
      </c>
      <c r="I493" s="93">
        <v>14.95</v>
      </c>
      <c r="K493" s="93">
        <v>65318.63</v>
      </c>
    </row>
    <row r="494" spans="3:11" x14ac:dyDescent="0.2">
      <c r="C494" s="96" t="s">
        <v>12240</v>
      </c>
      <c r="D494" s="95">
        <v>44333.800138888888</v>
      </c>
      <c r="E494" s="94" t="s">
        <v>12239</v>
      </c>
      <c r="I494" s="93">
        <v>2.35</v>
      </c>
      <c r="K494" s="93">
        <v>65320.98</v>
      </c>
    </row>
    <row r="495" spans="3:11" x14ac:dyDescent="0.2">
      <c r="C495" s="96" t="s">
        <v>12238</v>
      </c>
      <c r="D495" s="95">
        <v>44333.800543981481</v>
      </c>
      <c r="E495" s="94" t="s">
        <v>12237</v>
      </c>
      <c r="I495" s="93">
        <v>6.17</v>
      </c>
      <c r="K495" s="93">
        <v>65327.15</v>
      </c>
    </row>
    <row r="496" spans="3:11" x14ac:dyDescent="0.2">
      <c r="C496" s="96" t="s">
        <v>12236</v>
      </c>
      <c r="D496" s="95">
        <v>44333.800937499997</v>
      </c>
      <c r="E496" s="94" t="s">
        <v>12235</v>
      </c>
      <c r="I496" s="93">
        <v>8.3800000000000008</v>
      </c>
      <c r="K496" s="93">
        <v>65335.53</v>
      </c>
    </row>
    <row r="497" spans="3:11" x14ac:dyDescent="0.2">
      <c r="C497" s="96" t="s">
        <v>12234</v>
      </c>
      <c r="D497" s="95">
        <v>44333.80195601852</v>
      </c>
      <c r="E497" s="94" t="s">
        <v>12233</v>
      </c>
      <c r="I497" s="93">
        <v>5.36</v>
      </c>
      <c r="K497" s="93">
        <v>65340.89</v>
      </c>
    </row>
    <row r="498" spans="3:11" x14ac:dyDescent="0.2">
      <c r="C498" s="96" t="s">
        <v>12232</v>
      </c>
      <c r="D498" s="95">
        <v>44333.802939814814</v>
      </c>
      <c r="E498" s="94" t="s">
        <v>12231</v>
      </c>
      <c r="I498" s="93">
        <v>6.06</v>
      </c>
      <c r="K498" s="93">
        <v>65346.95</v>
      </c>
    </row>
    <row r="499" spans="3:11" x14ac:dyDescent="0.2">
      <c r="C499" s="96" t="s">
        <v>12230</v>
      </c>
      <c r="D499" s="95">
        <v>44333.803425925929</v>
      </c>
      <c r="E499" s="94" t="s">
        <v>12229</v>
      </c>
      <c r="I499" s="93">
        <v>7</v>
      </c>
      <c r="K499" s="93">
        <v>65353.95</v>
      </c>
    </row>
    <row r="500" spans="3:11" x14ac:dyDescent="0.2">
      <c r="C500" s="96" t="s">
        <v>12228</v>
      </c>
      <c r="D500" s="95">
        <v>44333.803784722222</v>
      </c>
      <c r="E500" s="94" t="s">
        <v>12227</v>
      </c>
      <c r="I500" s="93">
        <v>1.86</v>
      </c>
      <c r="K500" s="93">
        <v>65355.81</v>
      </c>
    </row>
    <row r="501" spans="3:11" x14ac:dyDescent="0.2">
      <c r="C501" s="96" t="s">
        <v>12226</v>
      </c>
      <c r="D501" s="95">
        <v>44333.804189814815</v>
      </c>
      <c r="E501" s="94" t="s">
        <v>12225</v>
      </c>
      <c r="I501" s="93">
        <v>1.68</v>
      </c>
      <c r="K501" s="93">
        <v>65357.49</v>
      </c>
    </row>
    <row r="502" spans="3:11" x14ac:dyDescent="0.2">
      <c r="C502" s="96" t="s">
        <v>12224</v>
      </c>
      <c r="D502" s="95">
        <v>44333.804548611108</v>
      </c>
      <c r="E502" s="94" t="s">
        <v>12223</v>
      </c>
      <c r="I502" s="93">
        <v>7.54</v>
      </c>
      <c r="K502" s="93">
        <v>65365.03</v>
      </c>
    </row>
    <row r="503" spans="3:11" x14ac:dyDescent="0.2">
      <c r="C503" s="96" t="s">
        <v>12222</v>
      </c>
      <c r="D503" s="95">
        <v>44333.805011574077</v>
      </c>
      <c r="E503" s="94" t="s">
        <v>12221</v>
      </c>
      <c r="I503" s="93">
        <v>2.52</v>
      </c>
      <c r="K503" s="93">
        <v>65367.55</v>
      </c>
    </row>
    <row r="504" spans="3:11" x14ac:dyDescent="0.2">
      <c r="C504" s="96" t="s">
        <v>12220</v>
      </c>
      <c r="D504" s="95">
        <v>44333.805451388886</v>
      </c>
      <c r="E504" s="94" t="s">
        <v>12219</v>
      </c>
      <c r="I504" s="93">
        <v>6.04</v>
      </c>
      <c r="K504" s="93">
        <v>65373.59</v>
      </c>
    </row>
    <row r="505" spans="3:11" x14ac:dyDescent="0.2">
      <c r="C505" s="96" t="s">
        <v>12218</v>
      </c>
      <c r="D505" s="95">
        <v>44333.806018518517</v>
      </c>
      <c r="E505" s="94" t="s">
        <v>12217</v>
      </c>
      <c r="I505" s="93">
        <v>1.79</v>
      </c>
      <c r="K505" s="93">
        <v>65375.38</v>
      </c>
    </row>
    <row r="506" spans="3:11" x14ac:dyDescent="0.2">
      <c r="C506" s="96" t="s">
        <v>12216</v>
      </c>
      <c r="D506" s="95">
        <v>44333.806377314817</v>
      </c>
      <c r="E506" s="94" t="s">
        <v>12215</v>
      </c>
      <c r="I506" s="93">
        <v>8.3800000000000008</v>
      </c>
      <c r="K506" s="93">
        <v>65383.76</v>
      </c>
    </row>
    <row r="507" spans="3:11" x14ac:dyDescent="0.2">
      <c r="C507" s="96" t="s">
        <v>12214</v>
      </c>
      <c r="D507" s="95">
        <v>44333.807025462964</v>
      </c>
      <c r="E507" s="94" t="s">
        <v>12213</v>
      </c>
      <c r="I507" s="93">
        <v>5.97</v>
      </c>
      <c r="K507" s="93">
        <v>65389.73</v>
      </c>
    </row>
    <row r="508" spans="3:11" x14ac:dyDescent="0.2">
      <c r="C508" s="96" t="s">
        <v>12212</v>
      </c>
      <c r="D508" s="95">
        <v>44333.807858796295</v>
      </c>
      <c r="E508" s="94" t="s">
        <v>12211</v>
      </c>
      <c r="I508" s="93">
        <v>1.88</v>
      </c>
      <c r="K508" s="93">
        <v>65391.61</v>
      </c>
    </row>
    <row r="509" spans="3:11" x14ac:dyDescent="0.2">
      <c r="C509" s="96" t="s">
        <v>1523</v>
      </c>
      <c r="D509" s="95">
        <v>44333</v>
      </c>
      <c r="E509" s="94" t="s">
        <v>12210</v>
      </c>
      <c r="J509" s="112">
        <v>521.77</v>
      </c>
      <c r="K509" s="93">
        <v>64869.84</v>
      </c>
    </row>
    <row r="510" spans="3:11" x14ac:dyDescent="0.2">
      <c r="C510" s="96" t="s">
        <v>12209</v>
      </c>
      <c r="D510" s="95">
        <v>44333</v>
      </c>
      <c r="E510" s="94" t="s">
        <v>12208</v>
      </c>
      <c r="J510" s="112">
        <v>752.73</v>
      </c>
      <c r="K510" s="93">
        <v>64117.11</v>
      </c>
    </row>
    <row r="511" spans="3:11" x14ac:dyDescent="0.2">
      <c r="C511" s="96" t="s">
        <v>7968</v>
      </c>
      <c r="D511" s="95">
        <v>44333</v>
      </c>
      <c r="E511" s="94" t="s">
        <v>12207</v>
      </c>
      <c r="J511" s="112">
        <v>1.47</v>
      </c>
      <c r="K511" s="93">
        <v>64115.64</v>
      </c>
    </row>
    <row r="512" spans="3:11" x14ac:dyDescent="0.2">
      <c r="C512" s="96" t="s">
        <v>12206</v>
      </c>
      <c r="D512" s="95">
        <v>44334.576388888891</v>
      </c>
      <c r="E512" s="94" t="s">
        <v>12205</v>
      </c>
      <c r="I512" s="93">
        <v>12.91</v>
      </c>
      <c r="K512" s="93">
        <v>64128.55</v>
      </c>
    </row>
    <row r="513" spans="3:11" x14ac:dyDescent="0.2">
      <c r="C513" s="96" t="s">
        <v>12204</v>
      </c>
      <c r="D513" s="95">
        <v>44334</v>
      </c>
      <c r="E513" s="94" t="s">
        <v>12203</v>
      </c>
      <c r="I513" s="93">
        <v>25.69</v>
      </c>
      <c r="K513" s="93">
        <v>64154.239999999998</v>
      </c>
    </row>
    <row r="514" spans="3:11" x14ac:dyDescent="0.2">
      <c r="C514" s="96" t="s">
        <v>12202</v>
      </c>
      <c r="D514" s="95">
        <v>44334.796493055554</v>
      </c>
      <c r="E514" s="94" t="s">
        <v>12201</v>
      </c>
      <c r="I514" s="93">
        <v>9.51</v>
      </c>
      <c r="K514" s="93">
        <v>64163.75</v>
      </c>
    </row>
    <row r="515" spans="3:11" x14ac:dyDescent="0.2">
      <c r="C515" s="96" t="s">
        <v>12200</v>
      </c>
      <c r="D515" s="95">
        <v>44334.797118055554</v>
      </c>
      <c r="E515" s="94" t="s">
        <v>12199</v>
      </c>
      <c r="I515" s="93">
        <v>4.18</v>
      </c>
      <c r="K515" s="93">
        <v>64167.93</v>
      </c>
    </row>
    <row r="516" spans="3:11" x14ac:dyDescent="0.2">
      <c r="C516" s="96" t="s">
        <v>12198</v>
      </c>
      <c r="D516" s="95">
        <v>44334.797789351855</v>
      </c>
      <c r="E516" s="94" t="s">
        <v>12197</v>
      </c>
      <c r="I516" s="93">
        <v>1.68</v>
      </c>
      <c r="K516" s="93">
        <v>64169.61</v>
      </c>
    </row>
    <row r="517" spans="3:11" x14ac:dyDescent="0.2">
      <c r="C517" s="96" t="s">
        <v>12196</v>
      </c>
      <c r="D517" s="95">
        <v>44334.798321759263</v>
      </c>
      <c r="E517" s="94" t="s">
        <v>12195</v>
      </c>
      <c r="I517" s="93">
        <v>15.06</v>
      </c>
      <c r="K517" s="93">
        <v>64184.67</v>
      </c>
    </row>
    <row r="518" spans="3:11" x14ac:dyDescent="0.2">
      <c r="C518" s="96" t="s">
        <v>12194</v>
      </c>
      <c r="D518" s="95">
        <v>44334.798831018517</v>
      </c>
      <c r="E518" s="94" t="s">
        <v>12193</v>
      </c>
      <c r="I518" s="93">
        <v>4.03</v>
      </c>
      <c r="K518" s="93">
        <v>64188.7</v>
      </c>
    </row>
    <row r="519" spans="3:11" x14ac:dyDescent="0.2">
      <c r="C519" s="96" t="s">
        <v>12192</v>
      </c>
      <c r="D519" s="95">
        <v>44334.799328703702</v>
      </c>
      <c r="E519" s="94" t="s">
        <v>12191</v>
      </c>
      <c r="I519" s="93">
        <v>1.94</v>
      </c>
      <c r="K519" s="93">
        <v>64190.64</v>
      </c>
    </row>
    <row r="520" spans="3:11" x14ac:dyDescent="0.2">
      <c r="C520" s="96" t="s">
        <v>12190</v>
      </c>
      <c r="D520" s="95">
        <v>44334.799803240741</v>
      </c>
      <c r="E520" s="94" t="s">
        <v>12189</v>
      </c>
      <c r="I520" s="93">
        <v>0.19</v>
      </c>
      <c r="K520" s="93">
        <v>64190.83</v>
      </c>
    </row>
    <row r="521" spans="3:11" x14ac:dyDescent="0.2">
      <c r="C521" s="96" t="s">
        <v>12188</v>
      </c>
      <c r="D521" s="95">
        <v>44334.800300925926</v>
      </c>
      <c r="E521" s="94" t="s">
        <v>12187</v>
      </c>
      <c r="I521" s="93">
        <v>0.76</v>
      </c>
      <c r="K521" s="93">
        <v>64191.59</v>
      </c>
    </row>
    <row r="522" spans="3:11" x14ac:dyDescent="0.2">
      <c r="C522" s="96" t="s">
        <v>12186</v>
      </c>
      <c r="D522" s="95">
        <v>44334.801180555558</v>
      </c>
      <c r="E522" s="94" t="s">
        <v>12185</v>
      </c>
      <c r="I522" s="93">
        <v>2.58</v>
      </c>
      <c r="K522" s="93">
        <v>64194.17</v>
      </c>
    </row>
    <row r="523" spans="3:11" x14ac:dyDescent="0.2">
      <c r="C523" s="96" t="s">
        <v>12184</v>
      </c>
      <c r="D523" s="95">
        <v>44334.801539351851</v>
      </c>
      <c r="E523" s="94" t="s">
        <v>12183</v>
      </c>
      <c r="I523" s="93">
        <v>4.1399999999999997</v>
      </c>
      <c r="K523" s="93">
        <v>64198.31</v>
      </c>
    </row>
    <row r="524" spans="3:11" x14ac:dyDescent="0.2">
      <c r="C524" s="96" t="s">
        <v>12182</v>
      </c>
      <c r="D524" s="95">
        <v>44334.801921296297</v>
      </c>
      <c r="E524" s="94" t="s">
        <v>12181</v>
      </c>
      <c r="I524" s="93">
        <v>8.59</v>
      </c>
      <c r="K524" s="93">
        <v>64206.9</v>
      </c>
    </row>
    <row r="525" spans="3:11" x14ac:dyDescent="0.2">
      <c r="C525" s="96" t="s">
        <v>12180</v>
      </c>
      <c r="D525" s="95">
        <v>44334.802384259259</v>
      </c>
      <c r="E525" s="94" t="s">
        <v>12179</v>
      </c>
      <c r="I525" s="93">
        <v>3.45</v>
      </c>
      <c r="K525" s="93">
        <v>64210.35</v>
      </c>
    </row>
    <row r="526" spans="3:11" x14ac:dyDescent="0.2">
      <c r="C526" s="96" t="s">
        <v>12178</v>
      </c>
      <c r="D526" s="95">
        <v>44334.802951388891</v>
      </c>
      <c r="E526" s="94" t="s">
        <v>12177</v>
      </c>
      <c r="I526" s="93">
        <v>5.04</v>
      </c>
      <c r="K526" s="93">
        <v>64215.39</v>
      </c>
    </row>
    <row r="527" spans="3:11" x14ac:dyDescent="0.2">
      <c r="C527" s="96" t="s">
        <v>12176</v>
      </c>
      <c r="D527" s="95">
        <v>44334.803414351853</v>
      </c>
      <c r="E527" s="94" t="s">
        <v>12175</v>
      </c>
      <c r="I527" s="93">
        <v>12.3</v>
      </c>
      <c r="K527" s="93">
        <v>64227.69</v>
      </c>
    </row>
    <row r="528" spans="3:11" x14ac:dyDescent="0.2">
      <c r="C528" s="96" t="s">
        <v>12174</v>
      </c>
      <c r="D528" s="95">
        <v>44334.804548611108</v>
      </c>
      <c r="E528" s="94" t="s">
        <v>12173</v>
      </c>
      <c r="I528" s="93">
        <v>2.79</v>
      </c>
      <c r="K528" s="93">
        <v>64230.48</v>
      </c>
    </row>
    <row r="529" spans="3:11" x14ac:dyDescent="0.2">
      <c r="C529" s="96" t="s">
        <v>12172</v>
      </c>
      <c r="D529" s="95">
        <v>44334.804988425924</v>
      </c>
      <c r="E529" s="94" t="s">
        <v>12171</v>
      </c>
      <c r="I529" s="93">
        <v>1.9</v>
      </c>
      <c r="K529" s="93">
        <v>64232.38</v>
      </c>
    </row>
    <row r="530" spans="3:11" x14ac:dyDescent="0.2">
      <c r="C530" s="96" t="s">
        <v>12170</v>
      </c>
      <c r="D530" s="95">
        <v>44334.805625000001</v>
      </c>
      <c r="E530" s="94" t="s">
        <v>12169</v>
      </c>
      <c r="I530" s="93">
        <v>5.48</v>
      </c>
      <c r="K530" s="93">
        <v>64237.86</v>
      </c>
    </row>
    <row r="531" spans="3:11" x14ac:dyDescent="0.2">
      <c r="C531" s="96" t="s">
        <v>12168</v>
      </c>
      <c r="D531" s="95">
        <v>44334.807187500002</v>
      </c>
      <c r="E531" s="94" t="s">
        <v>12167</v>
      </c>
      <c r="I531" s="93">
        <v>31.82</v>
      </c>
      <c r="K531" s="93">
        <v>64269.68</v>
      </c>
    </row>
    <row r="532" spans="3:11" x14ac:dyDescent="0.2">
      <c r="C532" s="96" t="s">
        <v>12166</v>
      </c>
      <c r="D532" s="95">
        <v>44334</v>
      </c>
      <c r="E532" s="94" t="s">
        <v>12165</v>
      </c>
      <c r="I532" s="93">
        <v>1.94</v>
      </c>
      <c r="K532" s="93">
        <v>64271.62</v>
      </c>
    </row>
    <row r="533" spans="3:11" x14ac:dyDescent="0.2">
      <c r="C533" s="96" t="s">
        <v>12164</v>
      </c>
      <c r="D533" s="95">
        <v>44334</v>
      </c>
      <c r="E533" s="94" t="s">
        <v>12163</v>
      </c>
      <c r="I533" s="93">
        <v>1.93</v>
      </c>
      <c r="K533" s="93">
        <v>64273.55</v>
      </c>
    </row>
    <row r="534" spans="3:11" x14ac:dyDescent="0.2">
      <c r="C534" s="96" t="s">
        <v>12162</v>
      </c>
      <c r="D534" s="95">
        <v>44334</v>
      </c>
      <c r="E534" s="94" t="s">
        <v>12161</v>
      </c>
      <c r="I534" s="93">
        <v>8.3800000000000008</v>
      </c>
      <c r="K534" s="93">
        <v>64281.93</v>
      </c>
    </row>
    <row r="535" spans="3:11" x14ac:dyDescent="0.2">
      <c r="C535" s="96" t="s">
        <v>12160</v>
      </c>
      <c r="D535" s="95">
        <v>44334</v>
      </c>
      <c r="E535" s="94" t="s">
        <v>12159</v>
      </c>
      <c r="I535" s="93">
        <v>12.3</v>
      </c>
      <c r="K535" s="93">
        <v>64294.23</v>
      </c>
    </row>
    <row r="536" spans="3:11" x14ac:dyDescent="0.2">
      <c r="C536" s="96" t="s">
        <v>12158</v>
      </c>
      <c r="D536" s="95">
        <v>44334</v>
      </c>
      <c r="E536" s="94" t="s">
        <v>12157</v>
      </c>
      <c r="I536" s="93">
        <v>16.47</v>
      </c>
      <c r="K536" s="93">
        <v>64310.7</v>
      </c>
    </row>
    <row r="537" spans="3:11" x14ac:dyDescent="0.2">
      <c r="C537" s="96" t="s">
        <v>12156</v>
      </c>
      <c r="D537" s="95">
        <v>44334</v>
      </c>
      <c r="E537" s="94" t="s">
        <v>12155</v>
      </c>
      <c r="I537" s="93">
        <v>2.5</v>
      </c>
      <c r="K537" s="93">
        <v>64313.2</v>
      </c>
    </row>
    <row r="538" spans="3:11" x14ac:dyDescent="0.2">
      <c r="C538" s="96" t="s">
        <v>12154</v>
      </c>
      <c r="D538" s="95">
        <v>44334</v>
      </c>
      <c r="E538" s="94" t="s">
        <v>12153</v>
      </c>
      <c r="I538" s="93">
        <v>4.1900000000000004</v>
      </c>
      <c r="K538" s="93">
        <v>64317.39</v>
      </c>
    </row>
    <row r="539" spans="3:11" x14ac:dyDescent="0.2">
      <c r="C539" s="96" t="s">
        <v>12152</v>
      </c>
      <c r="D539" s="95">
        <v>44334</v>
      </c>
      <c r="E539" s="94" t="s">
        <v>12151</v>
      </c>
      <c r="I539" s="93">
        <v>6.37</v>
      </c>
      <c r="K539" s="93">
        <v>64323.76</v>
      </c>
    </row>
    <row r="540" spans="3:11" x14ac:dyDescent="0.2">
      <c r="C540" s="96" t="s">
        <v>12150</v>
      </c>
      <c r="D540" s="95">
        <v>44334</v>
      </c>
      <c r="E540" s="94" t="s">
        <v>12149</v>
      </c>
      <c r="I540" s="93">
        <v>26.3</v>
      </c>
      <c r="K540" s="93">
        <v>64350.06</v>
      </c>
    </row>
    <row r="541" spans="3:11" x14ac:dyDescent="0.2">
      <c r="C541" s="96" t="s">
        <v>7465</v>
      </c>
      <c r="D541" s="95">
        <v>44334</v>
      </c>
      <c r="E541" s="94" t="s">
        <v>12148</v>
      </c>
      <c r="J541" s="112">
        <v>10.19</v>
      </c>
      <c r="K541" s="93">
        <v>64339.87</v>
      </c>
    </row>
    <row r="542" spans="3:11" x14ac:dyDescent="0.2">
      <c r="C542" s="96" t="s">
        <v>12147</v>
      </c>
      <c r="D542" s="95">
        <v>44335</v>
      </c>
      <c r="E542" s="94" t="s">
        <v>12146</v>
      </c>
      <c r="I542" s="93">
        <v>1.68</v>
      </c>
      <c r="K542" s="93">
        <v>64341.55</v>
      </c>
    </row>
    <row r="543" spans="3:11" x14ac:dyDescent="0.2">
      <c r="C543" s="96" t="s">
        <v>12145</v>
      </c>
      <c r="D543" s="95">
        <v>44335</v>
      </c>
      <c r="E543" s="94" t="s">
        <v>12144</v>
      </c>
      <c r="I543" s="93">
        <v>6.1</v>
      </c>
      <c r="K543" s="93">
        <v>64347.65</v>
      </c>
    </row>
    <row r="544" spans="3:11" x14ac:dyDescent="0.2">
      <c r="C544" s="96" t="s">
        <v>12143</v>
      </c>
      <c r="D544" s="95">
        <v>44335</v>
      </c>
      <c r="E544" s="94" t="s">
        <v>12142</v>
      </c>
      <c r="I544" s="93">
        <v>13.82</v>
      </c>
      <c r="K544" s="93">
        <v>64361.47</v>
      </c>
    </row>
    <row r="545" spans="3:11" x14ac:dyDescent="0.2">
      <c r="C545" s="96" t="s">
        <v>12141</v>
      </c>
      <c r="D545" s="95">
        <v>44335</v>
      </c>
      <c r="E545" s="94" t="s">
        <v>12140</v>
      </c>
      <c r="I545" s="93">
        <v>10</v>
      </c>
      <c r="K545" s="93">
        <v>64371.47</v>
      </c>
    </row>
    <row r="546" spans="3:11" x14ac:dyDescent="0.2">
      <c r="C546" s="96" t="s">
        <v>12139</v>
      </c>
      <c r="D546" s="95">
        <v>44335</v>
      </c>
      <c r="E546" s="94" t="s">
        <v>12138</v>
      </c>
      <c r="J546" s="112">
        <v>55.38</v>
      </c>
      <c r="K546" s="93">
        <v>64316.09</v>
      </c>
    </row>
    <row r="547" spans="3:11" x14ac:dyDescent="0.2">
      <c r="C547" s="96" t="s">
        <v>12137</v>
      </c>
      <c r="D547" s="95">
        <v>44336</v>
      </c>
      <c r="E547" s="94" t="s">
        <v>12136</v>
      </c>
      <c r="I547" s="93">
        <v>4.5199999999999996</v>
      </c>
      <c r="K547" s="93">
        <v>64320.61</v>
      </c>
    </row>
    <row r="548" spans="3:11" x14ac:dyDescent="0.2">
      <c r="C548" s="96" t="s">
        <v>12135</v>
      </c>
      <c r="D548" s="95">
        <v>44336.384895833333</v>
      </c>
      <c r="E548" s="94" t="s">
        <v>12134</v>
      </c>
      <c r="I548" s="93">
        <v>30.48</v>
      </c>
      <c r="K548" s="93">
        <v>64351.09</v>
      </c>
    </row>
    <row r="549" spans="3:11" x14ac:dyDescent="0.2">
      <c r="C549" s="96" t="s">
        <v>12133</v>
      </c>
      <c r="D549" s="95">
        <v>44336.38653935185</v>
      </c>
      <c r="E549" s="94" t="s">
        <v>12132</v>
      </c>
      <c r="I549" s="93">
        <v>3.83</v>
      </c>
      <c r="K549" s="93">
        <v>64354.92</v>
      </c>
    </row>
    <row r="550" spans="3:11" x14ac:dyDescent="0.2">
      <c r="C550" s="96" t="s">
        <v>12131</v>
      </c>
      <c r="D550" s="95">
        <v>44336.386956018519</v>
      </c>
      <c r="E550" s="94" t="s">
        <v>12130</v>
      </c>
      <c r="I550" s="93">
        <v>20.38</v>
      </c>
      <c r="K550" s="93">
        <v>64375.3</v>
      </c>
    </row>
    <row r="551" spans="3:11" x14ac:dyDescent="0.2">
      <c r="C551" s="96" t="s">
        <v>12129</v>
      </c>
      <c r="D551" s="95">
        <v>44336.387453703705</v>
      </c>
      <c r="E551" s="94" t="s">
        <v>12128</v>
      </c>
      <c r="I551" s="93">
        <v>3.74</v>
      </c>
      <c r="K551" s="93">
        <v>64379.040000000001</v>
      </c>
    </row>
    <row r="552" spans="3:11" x14ac:dyDescent="0.2">
      <c r="C552" s="96" t="s">
        <v>12127</v>
      </c>
      <c r="D552" s="95">
        <v>44336.397615740738</v>
      </c>
      <c r="E552" s="94" t="s">
        <v>12126</v>
      </c>
      <c r="I552" s="93">
        <v>30.6</v>
      </c>
      <c r="K552" s="93">
        <v>64409.64</v>
      </c>
    </row>
    <row r="553" spans="3:11" x14ac:dyDescent="0.2">
      <c r="C553" s="96" t="s">
        <v>12125</v>
      </c>
      <c r="D553" s="95">
        <v>44336.398240740738</v>
      </c>
      <c r="E553" s="94" t="s">
        <v>12124</v>
      </c>
      <c r="I553" s="93">
        <v>1.68</v>
      </c>
      <c r="K553" s="93">
        <v>64411.32</v>
      </c>
    </row>
    <row r="554" spans="3:11" x14ac:dyDescent="0.2">
      <c r="C554" s="96" t="s">
        <v>12123</v>
      </c>
      <c r="D554" s="95">
        <v>44336.399629629632</v>
      </c>
      <c r="E554" s="94" t="s">
        <v>12122</v>
      </c>
      <c r="I554" s="93">
        <v>5.04</v>
      </c>
      <c r="K554" s="93">
        <v>64416.36</v>
      </c>
    </row>
    <row r="555" spans="3:11" x14ac:dyDescent="0.2">
      <c r="C555" s="96" t="s">
        <v>12121</v>
      </c>
      <c r="D555" s="95">
        <v>44336.400740740741</v>
      </c>
      <c r="E555" s="94" t="s">
        <v>12120</v>
      </c>
      <c r="I555" s="93">
        <v>10.94</v>
      </c>
      <c r="K555" s="93">
        <v>64427.3</v>
      </c>
    </row>
    <row r="556" spans="3:11" x14ac:dyDescent="0.2">
      <c r="C556" s="96" t="s">
        <v>12119</v>
      </c>
      <c r="D556" s="95">
        <v>44336.401331018518</v>
      </c>
      <c r="E556" s="94" t="s">
        <v>12118</v>
      </c>
      <c r="I556" s="93">
        <v>5.04</v>
      </c>
      <c r="K556" s="93">
        <v>64432.34</v>
      </c>
    </row>
    <row r="557" spans="3:11" x14ac:dyDescent="0.2">
      <c r="C557" s="96" t="s">
        <v>12117</v>
      </c>
      <c r="D557" s="95">
        <v>44336.405497685184</v>
      </c>
      <c r="E557" s="94" t="s">
        <v>12116</v>
      </c>
      <c r="I557" s="93">
        <v>2.64</v>
      </c>
      <c r="K557" s="93">
        <v>64434.98</v>
      </c>
    </row>
    <row r="558" spans="3:11" x14ac:dyDescent="0.2">
      <c r="C558" s="96" t="s">
        <v>12115</v>
      </c>
      <c r="D558" s="95">
        <v>44336.406064814815</v>
      </c>
      <c r="E558" s="94" t="s">
        <v>12114</v>
      </c>
      <c r="I558" s="93">
        <v>1.32</v>
      </c>
      <c r="K558" s="93">
        <v>64436.3</v>
      </c>
    </row>
    <row r="559" spans="3:11" x14ac:dyDescent="0.2">
      <c r="C559" s="96" t="s">
        <v>12113</v>
      </c>
      <c r="D559" s="95">
        <v>44336.4065625</v>
      </c>
      <c r="E559" s="94" t="s">
        <v>12112</v>
      </c>
      <c r="I559" s="93">
        <v>7.83</v>
      </c>
      <c r="K559" s="93">
        <v>64444.13</v>
      </c>
    </row>
    <row r="560" spans="3:11" x14ac:dyDescent="0.2">
      <c r="C560" s="96" t="s">
        <v>12111</v>
      </c>
      <c r="D560" s="95">
        <v>44336.407210648147</v>
      </c>
      <c r="E560" s="94" t="s">
        <v>12110</v>
      </c>
      <c r="I560" s="93">
        <v>0.69</v>
      </c>
      <c r="K560" s="93">
        <v>64444.82</v>
      </c>
    </row>
    <row r="561" spans="3:11" x14ac:dyDescent="0.2">
      <c r="C561" s="96" t="s">
        <v>12109</v>
      </c>
      <c r="D561" s="95">
        <v>44336.407789351855</v>
      </c>
      <c r="E561" s="94" t="s">
        <v>12108</v>
      </c>
      <c r="I561" s="93">
        <v>4.3499999999999996</v>
      </c>
      <c r="K561" s="93">
        <v>64449.17</v>
      </c>
    </row>
    <row r="562" spans="3:11" x14ac:dyDescent="0.2">
      <c r="C562" s="96" t="s">
        <v>12107</v>
      </c>
      <c r="D562" s="95">
        <v>44336.408321759256</v>
      </c>
      <c r="E562" s="94" t="s">
        <v>12106</v>
      </c>
      <c r="I562" s="93">
        <v>1.68</v>
      </c>
      <c r="K562" s="93">
        <v>64450.85</v>
      </c>
    </row>
    <row r="563" spans="3:11" x14ac:dyDescent="0.2">
      <c r="C563" s="96" t="s">
        <v>12105</v>
      </c>
      <c r="D563" s="95">
        <v>44336</v>
      </c>
      <c r="E563" s="94" t="s">
        <v>12104</v>
      </c>
      <c r="I563" s="93">
        <v>8.3800000000000008</v>
      </c>
      <c r="K563" s="93">
        <v>64459.23</v>
      </c>
    </row>
    <row r="564" spans="3:11" x14ac:dyDescent="0.2">
      <c r="C564" s="96" t="s">
        <v>12103</v>
      </c>
      <c r="D564" s="95">
        <v>44336</v>
      </c>
      <c r="E564" s="94" t="s">
        <v>12102</v>
      </c>
      <c r="I564" s="93">
        <v>11.92</v>
      </c>
      <c r="K564" s="93">
        <v>64471.15</v>
      </c>
    </row>
    <row r="565" spans="3:11" x14ac:dyDescent="0.2">
      <c r="C565" s="96" t="s">
        <v>12101</v>
      </c>
      <c r="D565" s="95">
        <v>44336.781226851854</v>
      </c>
      <c r="E565" s="94" t="s">
        <v>12100</v>
      </c>
      <c r="I565" s="93">
        <v>9.14</v>
      </c>
      <c r="K565" s="93">
        <v>64480.29</v>
      </c>
    </row>
    <row r="566" spans="3:11" x14ac:dyDescent="0.2">
      <c r="C566" s="96" t="s">
        <v>12099</v>
      </c>
      <c r="D566" s="95">
        <v>44336</v>
      </c>
      <c r="E566" s="94" t="s">
        <v>12098</v>
      </c>
      <c r="I566" s="93">
        <v>8.3800000000000008</v>
      </c>
      <c r="K566" s="93">
        <v>64488.67</v>
      </c>
    </row>
    <row r="567" spans="3:11" x14ac:dyDescent="0.2">
      <c r="C567" s="96" t="s">
        <v>12097</v>
      </c>
      <c r="D567" s="95">
        <v>44336</v>
      </c>
      <c r="E567" s="94" t="s">
        <v>12096</v>
      </c>
      <c r="I567" s="93">
        <v>12.79</v>
      </c>
      <c r="K567" s="93">
        <v>64501.46</v>
      </c>
    </row>
    <row r="568" spans="3:11" x14ac:dyDescent="0.2">
      <c r="C568" s="96" t="s">
        <v>12095</v>
      </c>
      <c r="D568" s="95">
        <v>44336</v>
      </c>
      <c r="E568" s="94" t="s">
        <v>12094</v>
      </c>
      <c r="I568" s="93">
        <v>1.68</v>
      </c>
      <c r="K568" s="93">
        <v>64503.14</v>
      </c>
    </row>
    <row r="569" spans="3:11" x14ac:dyDescent="0.2">
      <c r="C569" s="96" t="s">
        <v>12093</v>
      </c>
      <c r="D569" s="95">
        <v>44336</v>
      </c>
      <c r="E569" s="94" t="s">
        <v>12092</v>
      </c>
      <c r="I569" s="93">
        <v>14.8</v>
      </c>
      <c r="K569" s="93">
        <v>64517.94</v>
      </c>
    </row>
    <row r="570" spans="3:11" x14ac:dyDescent="0.2">
      <c r="C570" s="96" t="s">
        <v>12091</v>
      </c>
      <c r="D570" s="95">
        <v>44337</v>
      </c>
      <c r="E570" s="94" t="s">
        <v>12090</v>
      </c>
      <c r="I570" s="93">
        <v>8.02</v>
      </c>
      <c r="K570" s="93">
        <v>64525.96</v>
      </c>
    </row>
    <row r="571" spans="3:11" x14ac:dyDescent="0.2">
      <c r="C571" s="96" t="s">
        <v>12089</v>
      </c>
      <c r="D571" s="95">
        <v>44337.303032407406</v>
      </c>
      <c r="E571" s="94" t="s">
        <v>12088</v>
      </c>
      <c r="I571" s="93">
        <v>5.61</v>
      </c>
      <c r="K571" s="93">
        <v>64531.57</v>
      </c>
    </row>
    <row r="572" spans="3:11" x14ac:dyDescent="0.2">
      <c r="C572" s="96" t="s">
        <v>12087</v>
      </c>
      <c r="D572" s="95">
        <v>44337.303807870368</v>
      </c>
      <c r="E572" s="94" t="s">
        <v>12086</v>
      </c>
      <c r="I572" s="93">
        <v>12.15</v>
      </c>
      <c r="K572" s="93">
        <v>64543.72</v>
      </c>
    </row>
    <row r="573" spans="3:11" x14ac:dyDescent="0.2">
      <c r="C573" s="96" t="s">
        <v>12085</v>
      </c>
      <c r="D573" s="95">
        <v>44337.304236111115</v>
      </c>
      <c r="E573" s="94" t="s">
        <v>12084</v>
      </c>
      <c r="I573" s="93">
        <v>8.44</v>
      </c>
      <c r="K573" s="93">
        <v>64552.160000000003</v>
      </c>
    </row>
    <row r="574" spans="3:11" x14ac:dyDescent="0.2">
      <c r="C574" s="96" t="s">
        <v>12083</v>
      </c>
      <c r="D574" s="95">
        <v>44337.310543981483</v>
      </c>
      <c r="E574" s="94" t="s">
        <v>12082</v>
      </c>
      <c r="I574" s="93">
        <v>2.2400000000000002</v>
      </c>
      <c r="K574" s="93">
        <v>64554.400000000001</v>
      </c>
    </row>
    <row r="575" spans="3:11" x14ac:dyDescent="0.2">
      <c r="C575" s="96" t="s">
        <v>12081</v>
      </c>
      <c r="D575" s="95">
        <v>44337.310925925929</v>
      </c>
      <c r="E575" s="94" t="s">
        <v>12080</v>
      </c>
      <c r="I575" s="93">
        <v>18.29</v>
      </c>
      <c r="K575" s="93">
        <v>64572.69</v>
      </c>
    </row>
    <row r="576" spans="3:11" x14ac:dyDescent="0.2">
      <c r="C576" s="96" t="s">
        <v>12079</v>
      </c>
      <c r="D576" s="95">
        <v>44337.31177083333</v>
      </c>
      <c r="E576" s="94" t="s">
        <v>12078</v>
      </c>
      <c r="I576" s="93">
        <v>10.16</v>
      </c>
      <c r="K576" s="93">
        <v>64582.85</v>
      </c>
    </row>
    <row r="577" spans="3:11" x14ac:dyDescent="0.2">
      <c r="C577" s="96" t="s">
        <v>12077</v>
      </c>
      <c r="D577" s="95">
        <v>44337.312199074076</v>
      </c>
      <c r="E577" s="94" t="s">
        <v>12076</v>
      </c>
      <c r="I577" s="93">
        <v>11.68</v>
      </c>
      <c r="K577" s="93">
        <v>64594.53</v>
      </c>
    </row>
    <row r="578" spans="3:11" x14ac:dyDescent="0.2">
      <c r="C578" s="96" t="s">
        <v>12075</v>
      </c>
      <c r="D578" s="95">
        <v>44337.312673611108</v>
      </c>
      <c r="E578" s="94" t="s">
        <v>12074</v>
      </c>
      <c r="I578" s="93">
        <v>3.05</v>
      </c>
      <c r="K578" s="93">
        <v>64597.58</v>
      </c>
    </row>
    <row r="579" spans="3:11" x14ac:dyDescent="0.2">
      <c r="C579" s="96" t="s">
        <v>12073</v>
      </c>
      <c r="D579" s="95">
        <v>44337.313148148147</v>
      </c>
      <c r="E579" s="94" t="s">
        <v>12072</v>
      </c>
      <c r="I579" s="93">
        <v>3.7</v>
      </c>
      <c r="K579" s="93">
        <v>64601.279999999999</v>
      </c>
    </row>
    <row r="580" spans="3:11" x14ac:dyDescent="0.2">
      <c r="C580" s="96" t="s">
        <v>12071</v>
      </c>
      <c r="D580" s="95">
        <v>44337.313761574071</v>
      </c>
      <c r="E580" s="94" t="s">
        <v>12070</v>
      </c>
      <c r="I580" s="93">
        <v>4.3499999999999996</v>
      </c>
      <c r="K580" s="93">
        <v>64605.63</v>
      </c>
    </row>
    <row r="581" spans="3:11" x14ac:dyDescent="0.2">
      <c r="C581" s="96" t="s">
        <v>12069</v>
      </c>
      <c r="D581" s="95">
        <v>44337.314305555556</v>
      </c>
      <c r="E581" s="94" t="s">
        <v>12068</v>
      </c>
      <c r="I581" s="93">
        <v>4.22</v>
      </c>
      <c r="K581" s="93">
        <v>64609.85</v>
      </c>
    </row>
    <row r="582" spans="3:11" x14ac:dyDescent="0.2">
      <c r="C582" s="96" t="s">
        <v>12067</v>
      </c>
      <c r="D582" s="95">
        <v>44337.315069444441</v>
      </c>
      <c r="E582" s="94" t="s">
        <v>12066</v>
      </c>
      <c r="I582" s="93">
        <v>2.58</v>
      </c>
      <c r="K582" s="93">
        <v>64612.43</v>
      </c>
    </row>
    <row r="583" spans="3:11" x14ac:dyDescent="0.2">
      <c r="C583" s="96" t="s">
        <v>12065</v>
      </c>
      <c r="D583" s="95">
        <v>44337</v>
      </c>
      <c r="E583" s="94" t="s">
        <v>12064</v>
      </c>
      <c r="I583" s="93">
        <v>6.68</v>
      </c>
      <c r="K583" s="93">
        <v>64619.11</v>
      </c>
    </row>
    <row r="584" spans="3:11" x14ac:dyDescent="0.2">
      <c r="C584" s="96" t="s">
        <v>12063</v>
      </c>
      <c r="D584" s="95">
        <v>44337</v>
      </c>
      <c r="E584" s="94" t="s">
        <v>12062</v>
      </c>
      <c r="I584" s="93">
        <v>8.3800000000000008</v>
      </c>
      <c r="K584" s="93">
        <v>64627.49</v>
      </c>
    </row>
    <row r="585" spans="3:11" x14ac:dyDescent="0.2">
      <c r="C585" s="96" t="s">
        <v>12061</v>
      </c>
      <c r="D585" s="95">
        <v>44337</v>
      </c>
      <c r="E585" s="94" t="s">
        <v>12060</v>
      </c>
      <c r="I585" s="93">
        <v>4.1900000000000004</v>
      </c>
      <c r="K585" s="93">
        <v>64631.68</v>
      </c>
    </row>
    <row r="586" spans="3:11" x14ac:dyDescent="0.2">
      <c r="C586" s="96" t="s">
        <v>12059</v>
      </c>
      <c r="D586" s="95">
        <v>44337</v>
      </c>
      <c r="E586" s="94" t="s">
        <v>12058</v>
      </c>
      <c r="I586" s="93">
        <v>174.59</v>
      </c>
      <c r="K586" s="93">
        <v>64806.27</v>
      </c>
    </row>
    <row r="587" spans="3:11" x14ac:dyDescent="0.2">
      <c r="C587" s="96" t="s">
        <v>12057</v>
      </c>
      <c r="D587" s="95">
        <v>44339.567916666667</v>
      </c>
      <c r="E587" s="94" t="s">
        <v>12056</v>
      </c>
      <c r="I587" s="93">
        <v>5.33</v>
      </c>
      <c r="K587" s="93">
        <v>64811.6</v>
      </c>
    </row>
    <row r="588" spans="3:11" x14ac:dyDescent="0.2">
      <c r="C588" s="96" t="s">
        <v>12055</v>
      </c>
      <c r="D588" s="95">
        <v>44339.569120370368</v>
      </c>
      <c r="E588" s="94" t="s">
        <v>12054</v>
      </c>
      <c r="I588" s="93">
        <v>18.66</v>
      </c>
      <c r="K588" s="93">
        <v>64830.26</v>
      </c>
    </row>
    <row r="589" spans="3:11" x14ac:dyDescent="0.2">
      <c r="C589" s="96" t="s">
        <v>12053</v>
      </c>
      <c r="D589" s="95">
        <v>44341.497650462959</v>
      </c>
      <c r="E589" s="94" t="s">
        <v>12052</v>
      </c>
      <c r="I589" s="93">
        <v>5.18</v>
      </c>
      <c r="K589" s="93">
        <v>64835.44</v>
      </c>
    </row>
    <row r="590" spans="3:11" x14ac:dyDescent="0.2">
      <c r="C590" s="96" t="s">
        <v>12051</v>
      </c>
      <c r="D590" s="95">
        <v>44341.498842592591</v>
      </c>
      <c r="E590" s="94" t="s">
        <v>12050</v>
      </c>
      <c r="I590" s="93">
        <v>5.04</v>
      </c>
      <c r="K590" s="93">
        <v>64840.480000000003</v>
      </c>
    </row>
    <row r="591" spans="3:11" x14ac:dyDescent="0.2">
      <c r="C591" s="96" t="s">
        <v>12049</v>
      </c>
      <c r="D591" s="95">
        <v>44341.499513888892</v>
      </c>
      <c r="E591" s="94" t="s">
        <v>12048</v>
      </c>
      <c r="I591" s="93">
        <v>7.25</v>
      </c>
      <c r="K591" s="93">
        <v>64847.73</v>
      </c>
    </row>
    <row r="592" spans="3:11" x14ac:dyDescent="0.2">
      <c r="C592" s="96" t="s">
        <v>12047</v>
      </c>
      <c r="D592" s="95">
        <v>44341.500393518516</v>
      </c>
      <c r="E592" s="94" t="s">
        <v>12046</v>
      </c>
      <c r="I592" s="93">
        <v>1.68</v>
      </c>
      <c r="K592" s="93">
        <v>64849.41</v>
      </c>
    </row>
    <row r="593" spans="3:11" x14ac:dyDescent="0.2">
      <c r="C593" s="96" t="s">
        <v>12045</v>
      </c>
      <c r="D593" s="95">
        <v>44341.500902777778</v>
      </c>
      <c r="E593" s="94" t="s">
        <v>12044</v>
      </c>
      <c r="I593" s="93">
        <v>9.23</v>
      </c>
      <c r="K593" s="93">
        <v>64858.64</v>
      </c>
    </row>
    <row r="594" spans="3:11" x14ac:dyDescent="0.2">
      <c r="C594" s="96" t="s">
        <v>12043</v>
      </c>
      <c r="D594" s="95">
        <v>44341.501863425925</v>
      </c>
      <c r="E594" s="94" t="s">
        <v>12042</v>
      </c>
      <c r="I594" s="93">
        <v>5.18</v>
      </c>
      <c r="K594" s="93">
        <v>64863.82</v>
      </c>
    </row>
    <row r="595" spans="3:11" x14ac:dyDescent="0.2">
      <c r="C595" s="96" t="s">
        <v>12041</v>
      </c>
      <c r="D595" s="95">
        <v>44341.649039351854</v>
      </c>
      <c r="E595" s="94" t="s">
        <v>12040</v>
      </c>
      <c r="I595" s="93">
        <v>100.55</v>
      </c>
      <c r="K595" s="93">
        <v>64964.37</v>
      </c>
    </row>
    <row r="596" spans="3:11" x14ac:dyDescent="0.2">
      <c r="C596" s="96" t="s">
        <v>12039</v>
      </c>
      <c r="D596" s="95">
        <v>44341.655798611115</v>
      </c>
      <c r="E596" s="94" t="s">
        <v>12038</v>
      </c>
      <c r="I596" s="93">
        <v>3.11</v>
      </c>
      <c r="K596" s="93">
        <v>64967.48</v>
      </c>
    </row>
    <row r="597" spans="3:11" x14ac:dyDescent="0.2">
      <c r="C597" s="96" t="s">
        <v>12037</v>
      </c>
      <c r="D597" s="95">
        <v>44341.658101851855</v>
      </c>
      <c r="E597" s="94" t="s">
        <v>12036</v>
      </c>
      <c r="I597" s="93">
        <v>3.36</v>
      </c>
      <c r="K597" s="93">
        <v>64970.84</v>
      </c>
    </row>
    <row r="598" spans="3:11" x14ac:dyDescent="0.2">
      <c r="C598" s="96" t="s">
        <v>12035</v>
      </c>
      <c r="D598" s="95">
        <v>44341.659328703703</v>
      </c>
      <c r="E598" s="94" t="s">
        <v>12034</v>
      </c>
      <c r="I598" s="93">
        <v>19.73</v>
      </c>
      <c r="K598" s="93">
        <v>64990.57</v>
      </c>
    </row>
    <row r="599" spans="3:11" x14ac:dyDescent="0.2">
      <c r="C599" s="96" t="s">
        <v>12033</v>
      </c>
      <c r="D599" s="95">
        <v>44341.661226851851</v>
      </c>
      <c r="E599" s="94" t="s">
        <v>12032</v>
      </c>
      <c r="I599" s="93">
        <v>9.16</v>
      </c>
      <c r="K599" s="93">
        <v>64999.73</v>
      </c>
    </row>
    <row r="600" spans="3:11" x14ac:dyDescent="0.2">
      <c r="C600" s="96" t="s">
        <v>12031</v>
      </c>
      <c r="D600" s="95">
        <v>44341.662060185183</v>
      </c>
      <c r="E600" s="94" t="s">
        <v>12030</v>
      </c>
      <c r="I600" s="93">
        <v>6.16</v>
      </c>
      <c r="K600" s="93">
        <v>65005.89</v>
      </c>
    </row>
    <row r="601" spans="3:11" x14ac:dyDescent="0.2">
      <c r="C601" s="96" t="s">
        <v>12029</v>
      </c>
      <c r="D601" s="95">
        <v>44341.663229166668</v>
      </c>
      <c r="E601" s="94" t="s">
        <v>12028</v>
      </c>
      <c r="I601" s="93">
        <v>2.15</v>
      </c>
      <c r="K601" s="93">
        <v>65008.04</v>
      </c>
    </row>
    <row r="602" spans="3:11" x14ac:dyDescent="0.2">
      <c r="C602" s="96" t="s">
        <v>12026</v>
      </c>
      <c r="D602" s="95">
        <v>44341.701747685183</v>
      </c>
      <c r="E602" s="94" t="s">
        <v>12025</v>
      </c>
      <c r="I602" s="93">
        <v>3.8</v>
      </c>
      <c r="K602" s="93">
        <v>65011.839999999997</v>
      </c>
    </row>
    <row r="603" spans="3:11" x14ac:dyDescent="0.2">
      <c r="C603" s="96" t="s">
        <v>12024</v>
      </c>
      <c r="D603" s="95">
        <v>44341</v>
      </c>
      <c r="E603" s="94" t="s">
        <v>12023</v>
      </c>
      <c r="I603" s="93">
        <v>7.82</v>
      </c>
      <c r="K603" s="93">
        <v>65019.66</v>
      </c>
    </row>
    <row r="604" spans="3:11" x14ac:dyDescent="0.2">
      <c r="C604" s="96" t="s">
        <v>12022</v>
      </c>
      <c r="D604" s="95">
        <v>44341</v>
      </c>
      <c r="E604" s="94" t="s">
        <v>12021</v>
      </c>
      <c r="I604" s="93">
        <v>3.81</v>
      </c>
      <c r="K604" s="93">
        <v>65023.47</v>
      </c>
    </row>
    <row r="605" spans="3:11" x14ac:dyDescent="0.2">
      <c r="C605" s="96" t="s">
        <v>12020</v>
      </c>
      <c r="D605" s="95">
        <v>44341</v>
      </c>
      <c r="E605" s="94" t="s">
        <v>12019</v>
      </c>
      <c r="I605" s="93">
        <v>6.94</v>
      </c>
      <c r="K605" s="93">
        <v>65030.41</v>
      </c>
    </row>
    <row r="606" spans="3:11" x14ac:dyDescent="0.2">
      <c r="C606" s="96" t="s">
        <v>12018</v>
      </c>
      <c r="D606" s="95">
        <v>44341</v>
      </c>
      <c r="E606" s="94" t="s">
        <v>12017</v>
      </c>
      <c r="I606" s="93">
        <v>8.3800000000000008</v>
      </c>
      <c r="K606" s="93">
        <v>65038.79</v>
      </c>
    </row>
    <row r="607" spans="3:11" x14ac:dyDescent="0.2">
      <c r="C607" s="96" t="s">
        <v>12016</v>
      </c>
      <c r="D607" s="95">
        <v>44341</v>
      </c>
      <c r="E607" s="94" t="s">
        <v>12015</v>
      </c>
      <c r="I607" s="93">
        <v>25.14</v>
      </c>
      <c r="K607" s="93">
        <v>65063.93</v>
      </c>
    </row>
    <row r="608" spans="3:11" x14ac:dyDescent="0.2">
      <c r="C608" s="96" t="s">
        <v>12014</v>
      </c>
      <c r="D608" s="95">
        <v>44341</v>
      </c>
      <c r="E608" s="94" t="s">
        <v>12013</v>
      </c>
      <c r="I608" s="93">
        <v>16.760000000000002</v>
      </c>
      <c r="K608" s="93">
        <v>65080.69</v>
      </c>
    </row>
    <row r="609" spans="3:11" x14ac:dyDescent="0.2">
      <c r="C609" s="96" t="s">
        <v>12012</v>
      </c>
      <c r="D609" s="95">
        <v>44341</v>
      </c>
      <c r="E609" s="94" t="s">
        <v>12011</v>
      </c>
      <c r="I609" s="93">
        <v>1.68</v>
      </c>
      <c r="K609" s="93">
        <v>65082.37</v>
      </c>
    </row>
    <row r="610" spans="3:11" x14ac:dyDescent="0.2">
      <c r="C610" s="96" t="s">
        <v>12010</v>
      </c>
      <c r="D610" s="95">
        <v>44341</v>
      </c>
      <c r="E610" s="94" t="s">
        <v>12009</v>
      </c>
      <c r="I610" s="93">
        <v>2.15</v>
      </c>
      <c r="K610" s="93">
        <v>65084.52</v>
      </c>
    </row>
    <row r="611" spans="3:11" x14ac:dyDescent="0.2">
      <c r="C611" s="96" t="s">
        <v>12008</v>
      </c>
      <c r="D611" s="95">
        <v>44341</v>
      </c>
      <c r="E611" s="94" t="s">
        <v>12007</v>
      </c>
      <c r="I611" s="93">
        <v>4.88</v>
      </c>
      <c r="K611" s="93">
        <v>65089.4</v>
      </c>
    </row>
    <row r="612" spans="3:11" x14ac:dyDescent="0.2">
      <c r="C612" s="96" t="s">
        <v>12006</v>
      </c>
      <c r="D612" s="95">
        <v>44341</v>
      </c>
      <c r="E612" s="94" t="s">
        <v>12005</v>
      </c>
      <c r="I612" s="93">
        <v>3.79</v>
      </c>
      <c r="K612" s="93">
        <v>65093.19</v>
      </c>
    </row>
    <row r="613" spans="3:11" x14ac:dyDescent="0.2">
      <c r="C613" s="96" t="s">
        <v>12004</v>
      </c>
      <c r="D613" s="95">
        <v>44341</v>
      </c>
      <c r="E613" s="94" t="s">
        <v>12003</v>
      </c>
      <c r="I613" s="93">
        <v>3.9</v>
      </c>
      <c r="K613" s="93">
        <v>65097.09</v>
      </c>
    </row>
    <row r="614" spans="3:11" x14ac:dyDescent="0.2">
      <c r="C614" s="96" t="s">
        <v>12002</v>
      </c>
      <c r="D614" s="95">
        <v>44341</v>
      </c>
      <c r="E614" s="94" t="s">
        <v>12001</v>
      </c>
      <c r="I614" s="93">
        <v>1.68</v>
      </c>
      <c r="K614" s="93">
        <v>65098.77</v>
      </c>
    </row>
    <row r="615" spans="3:11" x14ac:dyDescent="0.2">
      <c r="C615" s="96" t="s">
        <v>12000</v>
      </c>
      <c r="D615" s="95">
        <v>44341</v>
      </c>
      <c r="E615" s="94" t="s">
        <v>11999</v>
      </c>
      <c r="I615" s="93">
        <v>3.3</v>
      </c>
      <c r="K615" s="93">
        <v>65102.07</v>
      </c>
    </row>
    <row r="616" spans="3:11" x14ac:dyDescent="0.2">
      <c r="C616" s="96" t="s">
        <v>15210</v>
      </c>
      <c r="D616" s="95">
        <v>44341</v>
      </c>
      <c r="E616" s="94" t="s">
        <v>21519</v>
      </c>
      <c r="I616" s="93">
        <v>4.32</v>
      </c>
      <c r="K616" s="93">
        <v>65106.39</v>
      </c>
    </row>
    <row r="617" spans="3:11" x14ac:dyDescent="0.2">
      <c r="C617" s="96" t="s">
        <v>3</v>
      </c>
      <c r="D617" s="95">
        <v>44341</v>
      </c>
      <c r="E617" s="94" t="s">
        <v>11998</v>
      </c>
      <c r="J617" s="112">
        <v>26.48</v>
      </c>
      <c r="K617" s="93">
        <v>65079.91</v>
      </c>
    </row>
    <row r="618" spans="3:11" x14ac:dyDescent="0.2">
      <c r="C618" s="96" t="s">
        <v>11997</v>
      </c>
      <c r="D618" s="95">
        <v>44342.382800925923</v>
      </c>
      <c r="E618" s="94" t="s">
        <v>11996</v>
      </c>
      <c r="I618" s="93">
        <v>17.850000000000001</v>
      </c>
      <c r="K618" s="93">
        <v>65097.760000000002</v>
      </c>
    </row>
    <row r="619" spans="3:11" x14ac:dyDescent="0.2">
      <c r="C619" s="96" t="s">
        <v>11995</v>
      </c>
      <c r="D619" s="95">
        <v>44342.383796296293</v>
      </c>
      <c r="E619" s="94" t="s">
        <v>11994</v>
      </c>
      <c r="I619" s="93">
        <v>5.68</v>
      </c>
      <c r="K619" s="93">
        <v>65103.44</v>
      </c>
    </row>
    <row r="620" spans="3:11" x14ac:dyDescent="0.2">
      <c r="C620" s="96" t="s">
        <v>11993</v>
      </c>
      <c r="D620" s="95">
        <v>44342.384479166663</v>
      </c>
      <c r="E620" s="94" t="s">
        <v>11992</v>
      </c>
      <c r="I620" s="93">
        <v>3.32</v>
      </c>
      <c r="K620" s="93">
        <v>65106.76</v>
      </c>
    </row>
    <row r="621" spans="3:11" x14ac:dyDescent="0.2">
      <c r="C621" s="96" t="s">
        <v>11991</v>
      </c>
      <c r="D621" s="95">
        <v>44342.385081018518</v>
      </c>
      <c r="E621" s="94" t="s">
        <v>11990</v>
      </c>
      <c r="I621" s="93">
        <v>4.92</v>
      </c>
      <c r="K621" s="93">
        <v>65111.68</v>
      </c>
    </row>
    <row r="622" spans="3:11" x14ac:dyDescent="0.2">
      <c r="C622" s="96" t="s">
        <v>11989</v>
      </c>
      <c r="D622" s="95">
        <v>44342.390879629631</v>
      </c>
      <c r="E622" s="94" t="s">
        <v>11988</v>
      </c>
      <c r="I622" s="93">
        <v>3.24</v>
      </c>
      <c r="K622" s="93">
        <v>65114.92</v>
      </c>
    </row>
    <row r="623" spans="3:11" x14ac:dyDescent="0.2">
      <c r="C623" s="96" t="s">
        <v>11987</v>
      </c>
      <c r="D623" s="95">
        <v>44342.393576388888</v>
      </c>
      <c r="E623" s="94" t="s">
        <v>11986</v>
      </c>
      <c r="I623" s="93">
        <v>10.52</v>
      </c>
      <c r="K623" s="93">
        <v>65125.440000000002</v>
      </c>
    </row>
    <row r="624" spans="3:11" x14ac:dyDescent="0.2">
      <c r="C624" s="96" t="s">
        <v>11985</v>
      </c>
      <c r="D624" s="95">
        <v>44342.397499999999</v>
      </c>
      <c r="E624" s="94" t="s">
        <v>11984</v>
      </c>
      <c r="I624" s="93">
        <v>2.0699999999999998</v>
      </c>
      <c r="K624" s="93">
        <v>65127.51</v>
      </c>
    </row>
    <row r="625" spans="3:11" x14ac:dyDescent="0.2">
      <c r="C625" s="96" t="s">
        <v>11983</v>
      </c>
      <c r="D625" s="95">
        <v>44342.3987037037</v>
      </c>
      <c r="E625" s="94" t="s">
        <v>11982</v>
      </c>
      <c r="I625" s="93">
        <v>12.36</v>
      </c>
      <c r="K625" s="93">
        <v>65139.87</v>
      </c>
    </row>
    <row r="626" spans="3:11" x14ac:dyDescent="0.2">
      <c r="C626" s="96" t="s">
        <v>11981</v>
      </c>
      <c r="D626" s="95">
        <v>44342.399062500001</v>
      </c>
      <c r="E626" s="94" t="s">
        <v>11980</v>
      </c>
      <c r="I626" s="93">
        <v>1.68</v>
      </c>
      <c r="K626" s="93">
        <v>65141.55</v>
      </c>
    </row>
    <row r="627" spans="3:11" x14ac:dyDescent="0.2">
      <c r="C627" s="96" t="s">
        <v>11979</v>
      </c>
      <c r="D627" s="95">
        <v>44342.400902777779</v>
      </c>
      <c r="E627" s="94" t="s">
        <v>11978</v>
      </c>
      <c r="I627" s="93">
        <v>2.2200000000000002</v>
      </c>
      <c r="K627" s="93">
        <v>65143.77</v>
      </c>
    </row>
    <row r="628" spans="3:11" x14ac:dyDescent="0.2">
      <c r="C628" s="96" t="s">
        <v>11977</v>
      </c>
      <c r="D628" s="95">
        <v>44342.401655092595</v>
      </c>
      <c r="E628" s="94" t="s">
        <v>11976</v>
      </c>
      <c r="I628" s="93">
        <v>1.68</v>
      </c>
      <c r="K628" s="93">
        <v>65145.45</v>
      </c>
    </row>
    <row r="629" spans="3:11" x14ac:dyDescent="0.2">
      <c r="C629" s="96" t="s">
        <v>11975</v>
      </c>
      <c r="D629" s="95">
        <v>44342.402094907404</v>
      </c>
      <c r="E629" s="94" t="s">
        <v>11974</v>
      </c>
      <c r="I629" s="93">
        <v>2.38</v>
      </c>
      <c r="K629" s="93">
        <v>65147.83</v>
      </c>
    </row>
    <row r="630" spans="3:11" x14ac:dyDescent="0.2">
      <c r="C630" s="96" t="s">
        <v>11973</v>
      </c>
      <c r="D630" s="95">
        <v>44342.402962962966</v>
      </c>
      <c r="E630" s="94" t="s">
        <v>11972</v>
      </c>
      <c r="I630" s="93">
        <v>2.08</v>
      </c>
      <c r="K630" s="93">
        <v>65149.91</v>
      </c>
    </row>
    <row r="631" spans="3:11" x14ac:dyDescent="0.2">
      <c r="C631" s="96" t="s">
        <v>11971</v>
      </c>
      <c r="D631" s="95">
        <v>44342.406284722223</v>
      </c>
      <c r="E631" s="94" t="s">
        <v>11970</v>
      </c>
      <c r="I631" s="93">
        <v>1.68</v>
      </c>
      <c r="K631" s="93">
        <v>65151.59</v>
      </c>
    </row>
    <row r="632" spans="3:11" x14ac:dyDescent="0.2">
      <c r="C632" s="96" t="s">
        <v>11969</v>
      </c>
      <c r="D632" s="95">
        <v>44342.406712962962</v>
      </c>
      <c r="E632" s="94" t="s">
        <v>11968</v>
      </c>
      <c r="I632" s="93">
        <v>6.78</v>
      </c>
      <c r="K632" s="93">
        <v>65158.37</v>
      </c>
    </row>
    <row r="633" spans="3:11" x14ac:dyDescent="0.2">
      <c r="C633" s="96" t="s">
        <v>11967</v>
      </c>
      <c r="D633" s="95">
        <v>44342.41033564815</v>
      </c>
      <c r="E633" s="94" t="s">
        <v>11966</v>
      </c>
      <c r="I633" s="93">
        <v>1.68</v>
      </c>
      <c r="K633" s="93">
        <v>65160.05</v>
      </c>
    </row>
    <row r="634" spans="3:11" x14ac:dyDescent="0.2">
      <c r="C634" s="96" t="s">
        <v>11965</v>
      </c>
      <c r="D634" s="95">
        <v>44342.410752314812</v>
      </c>
      <c r="E634" s="94" t="s">
        <v>11964</v>
      </c>
      <c r="I634" s="93">
        <v>3.49</v>
      </c>
      <c r="K634" s="93">
        <v>65163.54</v>
      </c>
    </row>
    <row r="635" spans="3:11" x14ac:dyDescent="0.2">
      <c r="C635" s="96" t="s">
        <v>11963</v>
      </c>
      <c r="D635" s="95">
        <v>44342.411550925928</v>
      </c>
      <c r="E635" s="94" t="s">
        <v>11962</v>
      </c>
      <c r="I635" s="93">
        <v>2.2599999999999998</v>
      </c>
      <c r="K635" s="93">
        <v>65165.8</v>
      </c>
    </row>
    <row r="636" spans="3:11" x14ac:dyDescent="0.2">
      <c r="C636" s="96" t="s">
        <v>11961</v>
      </c>
      <c r="D636" s="95">
        <v>44342.411990740744</v>
      </c>
      <c r="E636" s="94" t="s">
        <v>11960</v>
      </c>
      <c r="I636" s="93">
        <v>17.350000000000001</v>
      </c>
      <c r="K636" s="93">
        <v>65183.15</v>
      </c>
    </row>
    <row r="637" spans="3:11" x14ac:dyDescent="0.2">
      <c r="C637" s="96" t="s">
        <v>11959</v>
      </c>
      <c r="D637" s="95">
        <v>44342.412442129629</v>
      </c>
      <c r="E637" s="94" t="s">
        <v>11958</v>
      </c>
      <c r="I637" s="93">
        <v>6.58</v>
      </c>
      <c r="K637" s="93">
        <v>65189.73</v>
      </c>
    </row>
    <row r="638" spans="3:11" x14ac:dyDescent="0.2">
      <c r="C638" s="96" t="s">
        <v>11957</v>
      </c>
      <c r="D638" s="95">
        <v>44342.412835648145</v>
      </c>
      <c r="E638" s="94" t="s">
        <v>11956</v>
      </c>
      <c r="I638" s="93">
        <v>6.27</v>
      </c>
      <c r="K638" s="93">
        <v>65196</v>
      </c>
    </row>
    <row r="639" spans="3:11" x14ac:dyDescent="0.2">
      <c r="C639" s="96" t="s">
        <v>11955</v>
      </c>
      <c r="D639" s="95">
        <v>44342.413263888891</v>
      </c>
      <c r="E639" s="94" t="s">
        <v>11954</v>
      </c>
      <c r="I639" s="93">
        <v>12.83</v>
      </c>
      <c r="K639" s="93">
        <v>65208.83</v>
      </c>
    </row>
    <row r="640" spans="3:11" x14ac:dyDescent="0.2">
      <c r="C640" s="96" t="s">
        <v>11953</v>
      </c>
      <c r="D640" s="95">
        <v>44342</v>
      </c>
      <c r="E640" s="94" t="s">
        <v>11952</v>
      </c>
      <c r="I640" s="93">
        <v>13.82</v>
      </c>
      <c r="K640" s="93">
        <v>65222.65</v>
      </c>
    </row>
    <row r="641" spans="3:11" x14ac:dyDescent="0.2">
      <c r="C641" s="96" t="s">
        <v>11951</v>
      </c>
      <c r="D641" s="95">
        <v>44342</v>
      </c>
      <c r="E641" s="94" t="s">
        <v>11950</v>
      </c>
      <c r="I641" s="93">
        <v>1.92</v>
      </c>
      <c r="K641" s="93">
        <v>65224.57</v>
      </c>
    </row>
    <row r="642" spans="3:11" x14ac:dyDescent="0.2">
      <c r="C642" s="96" t="s">
        <v>11949</v>
      </c>
      <c r="D642" s="95">
        <v>44342</v>
      </c>
      <c r="E642" s="94" t="s">
        <v>11948</v>
      </c>
      <c r="I642" s="93">
        <v>1.68</v>
      </c>
      <c r="K642" s="93">
        <v>65226.25</v>
      </c>
    </row>
    <row r="643" spans="3:11" x14ac:dyDescent="0.2">
      <c r="C643" s="96" t="s">
        <v>11947</v>
      </c>
      <c r="D643" s="95">
        <v>44342</v>
      </c>
      <c r="E643" s="94" t="s">
        <v>11946</v>
      </c>
      <c r="I643" s="93">
        <v>3.36</v>
      </c>
      <c r="K643" s="93">
        <v>65229.61</v>
      </c>
    </row>
    <row r="644" spans="3:11" x14ac:dyDescent="0.2">
      <c r="C644" s="96" t="s">
        <v>11945</v>
      </c>
      <c r="D644" s="95">
        <v>44342</v>
      </c>
      <c r="E644" s="94" t="s">
        <v>11944</v>
      </c>
      <c r="I644" s="93">
        <v>4.6399999999999997</v>
      </c>
      <c r="K644" s="93">
        <v>65234.25</v>
      </c>
    </row>
    <row r="645" spans="3:11" x14ac:dyDescent="0.2">
      <c r="C645" s="96" t="s">
        <v>11943</v>
      </c>
      <c r="D645" s="95">
        <v>44342</v>
      </c>
      <c r="E645" s="94" t="s">
        <v>11942</v>
      </c>
      <c r="I645" s="93">
        <v>13.16</v>
      </c>
      <c r="K645" s="93">
        <v>65247.41</v>
      </c>
    </row>
    <row r="646" spans="3:11" x14ac:dyDescent="0.2">
      <c r="C646" s="96" t="s">
        <v>11941</v>
      </c>
      <c r="D646" s="95">
        <v>44342</v>
      </c>
      <c r="E646" s="94" t="s">
        <v>11940</v>
      </c>
      <c r="I646" s="93">
        <v>1.68</v>
      </c>
      <c r="K646" s="93">
        <v>65249.09</v>
      </c>
    </row>
    <row r="647" spans="3:11" x14ac:dyDescent="0.2">
      <c r="C647" s="96" t="s">
        <v>11939</v>
      </c>
      <c r="D647" s="95">
        <v>44342</v>
      </c>
      <c r="E647" s="94" t="s">
        <v>11938</v>
      </c>
      <c r="I647" s="93">
        <v>8.01</v>
      </c>
      <c r="K647" s="93">
        <v>65257.1</v>
      </c>
    </row>
    <row r="648" spans="3:11" x14ac:dyDescent="0.2">
      <c r="C648" s="96" t="s">
        <v>11937</v>
      </c>
      <c r="D648" s="95">
        <v>44342</v>
      </c>
      <c r="E648" s="94" t="s">
        <v>11936</v>
      </c>
      <c r="I648" s="93">
        <v>2.08</v>
      </c>
      <c r="K648" s="93">
        <v>65259.18</v>
      </c>
    </row>
    <row r="649" spans="3:11" x14ac:dyDescent="0.2">
      <c r="C649" s="96" t="s">
        <v>11935</v>
      </c>
      <c r="D649" s="95">
        <v>44342</v>
      </c>
      <c r="E649" s="94" t="s">
        <v>11934</v>
      </c>
      <c r="I649" s="93">
        <v>25.14</v>
      </c>
      <c r="K649" s="93">
        <v>65284.32</v>
      </c>
    </row>
    <row r="650" spans="3:11" x14ac:dyDescent="0.2">
      <c r="C650" s="96" t="s">
        <v>11933</v>
      </c>
      <c r="D650" s="95">
        <v>44342</v>
      </c>
      <c r="E650" s="94" t="s">
        <v>11932</v>
      </c>
      <c r="I650" s="93">
        <v>12.3</v>
      </c>
      <c r="K650" s="93">
        <v>65296.62</v>
      </c>
    </row>
    <row r="651" spans="3:11" x14ac:dyDescent="0.2">
      <c r="C651" s="96" t="s">
        <v>11931</v>
      </c>
      <c r="D651" s="95">
        <v>44342</v>
      </c>
      <c r="E651" s="94" t="s">
        <v>11930</v>
      </c>
      <c r="I651" s="93">
        <v>4.3</v>
      </c>
      <c r="K651" s="93">
        <v>65300.92</v>
      </c>
    </row>
    <row r="652" spans="3:11" x14ac:dyDescent="0.2">
      <c r="C652" s="96" t="s">
        <v>11929</v>
      </c>
      <c r="D652" s="95">
        <v>44342</v>
      </c>
      <c r="E652" s="94" t="s">
        <v>11928</v>
      </c>
      <c r="I652" s="93">
        <v>4.62</v>
      </c>
      <c r="K652" s="93">
        <v>65305.54</v>
      </c>
    </row>
    <row r="653" spans="3:11" x14ac:dyDescent="0.2">
      <c r="C653" s="96" t="s">
        <v>11927</v>
      </c>
      <c r="D653" s="95">
        <v>44342</v>
      </c>
      <c r="E653" s="94" t="s">
        <v>11926</v>
      </c>
      <c r="I653" s="93">
        <v>6.6</v>
      </c>
      <c r="K653" s="93">
        <v>65312.14</v>
      </c>
    </row>
    <row r="654" spans="3:11" x14ac:dyDescent="0.2">
      <c r="C654" s="96" t="s">
        <v>11925</v>
      </c>
      <c r="D654" s="95">
        <v>44342</v>
      </c>
      <c r="E654" s="94" t="s">
        <v>11924</v>
      </c>
      <c r="I654" s="93">
        <v>27.06</v>
      </c>
      <c r="K654" s="93">
        <v>65339.199999999997</v>
      </c>
    </row>
    <row r="655" spans="3:11" x14ac:dyDescent="0.2">
      <c r="C655" s="96" t="s">
        <v>11923</v>
      </c>
      <c r="D655" s="95">
        <v>44342</v>
      </c>
      <c r="E655" s="94" t="s">
        <v>11922</v>
      </c>
      <c r="I655" s="93">
        <v>4.97</v>
      </c>
      <c r="K655" s="93">
        <v>65344.17</v>
      </c>
    </row>
    <row r="656" spans="3:11" x14ac:dyDescent="0.2">
      <c r="C656" s="96" t="s">
        <v>11921</v>
      </c>
      <c r="D656" s="95">
        <v>44342</v>
      </c>
      <c r="E656" s="94" t="s">
        <v>11920</v>
      </c>
      <c r="I656" s="93">
        <v>3.36</v>
      </c>
      <c r="K656" s="93">
        <v>65347.53</v>
      </c>
    </row>
    <row r="657" spans="3:11" x14ac:dyDescent="0.2">
      <c r="C657" s="96" t="s">
        <v>11919</v>
      </c>
      <c r="D657" s="95">
        <v>44342</v>
      </c>
      <c r="E657" s="94" t="s">
        <v>11918</v>
      </c>
      <c r="I657" s="93">
        <v>6.94</v>
      </c>
      <c r="K657" s="93">
        <v>65354.47</v>
      </c>
    </row>
    <row r="658" spans="3:11" x14ac:dyDescent="0.2">
      <c r="C658" s="96" t="s">
        <v>1535</v>
      </c>
      <c r="D658" s="95">
        <v>44342</v>
      </c>
      <c r="E658" s="94" t="s">
        <v>11917</v>
      </c>
      <c r="J658" s="112">
        <v>7.49</v>
      </c>
      <c r="K658" s="93">
        <v>65346.98</v>
      </c>
    </row>
    <row r="659" spans="3:11" x14ac:dyDescent="0.2">
      <c r="C659" s="96" t="s">
        <v>11916</v>
      </c>
      <c r="D659" s="95">
        <v>44343</v>
      </c>
      <c r="E659" s="94" t="s">
        <v>11915</v>
      </c>
      <c r="I659" s="93">
        <v>1253.0999999999999</v>
      </c>
      <c r="K659" s="93">
        <v>66600.08</v>
      </c>
    </row>
    <row r="660" spans="3:11" x14ac:dyDescent="0.2">
      <c r="C660" s="96" t="s">
        <v>21518</v>
      </c>
      <c r="D660" s="95">
        <v>44343</v>
      </c>
      <c r="E660" s="94" t="s">
        <v>21515</v>
      </c>
      <c r="I660" s="93">
        <v>3.57</v>
      </c>
      <c r="K660" s="93">
        <v>66603.649999999994</v>
      </c>
    </row>
    <row r="661" spans="3:11" x14ac:dyDescent="0.2">
      <c r="C661" s="96" t="s">
        <v>11914</v>
      </c>
      <c r="D661" s="95">
        <v>44343.404999999999</v>
      </c>
      <c r="E661" s="94" t="s">
        <v>11913</v>
      </c>
      <c r="I661" s="93">
        <v>3.42</v>
      </c>
      <c r="K661" s="93">
        <v>66607.070000000007</v>
      </c>
    </row>
    <row r="662" spans="3:11" x14ac:dyDescent="0.2">
      <c r="C662" s="96" t="s">
        <v>11912</v>
      </c>
      <c r="D662" s="95">
        <v>44343.405590277776</v>
      </c>
      <c r="E662" s="94" t="s">
        <v>11911</v>
      </c>
      <c r="I662" s="93">
        <v>1.84</v>
      </c>
      <c r="K662" s="93">
        <v>66608.91</v>
      </c>
    </row>
    <row r="663" spans="3:11" x14ac:dyDescent="0.2">
      <c r="C663" s="96" t="s">
        <v>11910</v>
      </c>
      <c r="D663" s="95">
        <v>44343.406006944446</v>
      </c>
      <c r="E663" s="94" t="s">
        <v>11909</v>
      </c>
      <c r="I663" s="93">
        <v>1.86</v>
      </c>
      <c r="K663" s="93">
        <v>66610.77</v>
      </c>
    </row>
    <row r="664" spans="3:11" x14ac:dyDescent="0.2">
      <c r="C664" s="96" t="s">
        <v>11908</v>
      </c>
      <c r="D664" s="95">
        <v>44343.406539351854</v>
      </c>
      <c r="E664" s="94" t="s">
        <v>11907</v>
      </c>
      <c r="I664" s="93">
        <v>4.45</v>
      </c>
      <c r="K664" s="93">
        <v>66615.22</v>
      </c>
    </row>
    <row r="665" spans="3:11" x14ac:dyDescent="0.2">
      <c r="C665" s="96" t="s">
        <v>11906</v>
      </c>
      <c r="D665" s="95">
        <v>44343.406921296293</v>
      </c>
      <c r="E665" s="94" t="s">
        <v>11905</v>
      </c>
      <c r="I665" s="93">
        <v>7.32</v>
      </c>
      <c r="K665" s="93">
        <v>66622.539999999994</v>
      </c>
    </row>
    <row r="666" spans="3:11" x14ac:dyDescent="0.2">
      <c r="C666" s="96" t="s">
        <v>11904</v>
      </c>
      <c r="D666" s="95">
        <v>44343.408912037034</v>
      </c>
      <c r="E666" s="94" t="s">
        <v>11903</v>
      </c>
      <c r="I666" s="93">
        <v>0.5</v>
      </c>
      <c r="K666" s="93">
        <v>66623.039999999994</v>
      </c>
    </row>
    <row r="667" spans="3:11" x14ac:dyDescent="0.2">
      <c r="C667" s="96" t="s">
        <v>11902</v>
      </c>
      <c r="D667" s="95">
        <v>44343.409375000003</v>
      </c>
      <c r="E667" s="94" t="s">
        <v>11901</v>
      </c>
      <c r="I667" s="93">
        <v>15.92</v>
      </c>
      <c r="K667" s="93">
        <v>66638.960000000006</v>
      </c>
    </row>
    <row r="668" spans="3:11" x14ac:dyDescent="0.2">
      <c r="C668" s="96" t="s">
        <v>11900</v>
      </c>
      <c r="D668" s="95">
        <v>44343.409814814811</v>
      </c>
      <c r="E668" s="94" t="s">
        <v>11899</v>
      </c>
      <c r="I668" s="93">
        <v>4.18</v>
      </c>
      <c r="K668" s="93">
        <v>66643.14</v>
      </c>
    </row>
    <row r="669" spans="3:11" x14ac:dyDescent="0.2">
      <c r="C669" s="96" t="s">
        <v>11898</v>
      </c>
      <c r="D669" s="95">
        <v>44343.410405092596</v>
      </c>
      <c r="E669" s="94" t="s">
        <v>11897</v>
      </c>
      <c r="I669" s="93">
        <v>3.48</v>
      </c>
      <c r="K669" s="93">
        <v>66646.62</v>
      </c>
    </row>
    <row r="670" spans="3:11" x14ac:dyDescent="0.2">
      <c r="C670" s="96" t="s">
        <v>11896</v>
      </c>
      <c r="D670" s="95">
        <v>44343.413518518515</v>
      </c>
      <c r="E670" s="94" t="s">
        <v>11895</v>
      </c>
      <c r="I670" s="93">
        <v>5.67</v>
      </c>
      <c r="K670" s="93">
        <v>66652.289999999994</v>
      </c>
    </row>
    <row r="671" spans="3:11" x14ac:dyDescent="0.2">
      <c r="C671" s="96" t="s">
        <v>11894</v>
      </c>
      <c r="D671" s="95">
        <v>44343.413958333331</v>
      </c>
      <c r="E671" s="94" t="s">
        <v>11893</v>
      </c>
      <c r="I671" s="93">
        <v>24.86</v>
      </c>
      <c r="K671" s="93">
        <v>66677.149999999994</v>
      </c>
    </row>
    <row r="672" spans="3:11" x14ac:dyDescent="0.2">
      <c r="C672" s="96" t="s">
        <v>11892</v>
      </c>
      <c r="D672" s="95">
        <v>44343.414409722223</v>
      </c>
      <c r="E672" s="94" t="s">
        <v>11891</v>
      </c>
      <c r="I672" s="93">
        <v>3.42</v>
      </c>
      <c r="K672" s="93">
        <v>66680.570000000007</v>
      </c>
    </row>
    <row r="673" spans="3:11" x14ac:dyDescent="0.2">
      <c r="C673" s="96" t="s">
        <v>11890</v>
      </c>
      <c r="D673" s="95">
        <v>44343.414814814816</v>
      </c>
      <c r="E673" s="94" t="s">
        <v>11889</v>
      </c>
      <c r="I673" s="93">
        <v>5.39</v>
      </c>
      <c r="K673" s="93">
        <v>66685.960000000006</v>
      </c>
    </row>
    <row r="674" spans="3:11" x14ac:dyDescent="0.2">
      <c r="C674" s="96" t="s">
        <v>11888</v>
      </c>
      <c r="D674" s="95">
        <v>44343.415497685186</v>
      </c>
      <c r="E674" s="94" t="s">
        <v>11887</v>
      </c>
      <c r="I674" s="93">
        <v>5.37</v>
      </c>
      <c r="K674" s="93">
        <v>66691.33</v>
      </c>
    </row>
    <row r="675" spans="3:11" x14ac:dyDescent="0.2">
      <c r="C675" s="96" t="s">
        <v>11886</v>
      </c>
      <c r="D675" s="95">
        <v>44343.415844907409</v>
      </c>
      <c r="E675" s="94" t="s">
        <v>11885</v>
      </c>
      <c r="I675" s="93">
        <v>1.56</v>
      </c>
      <c r="K675" s="93">
        <v>66692.89</v>
      </c>
    </row>
    <row r="676" spans="3:11" x14ac:dyDescent="0.2">
      <c r="C676" s="96" t="s">
        <v>11884</v>
      </c>
      <c r="D676" s="95">
        <v>44343.416284722225</v>
      </c>
      <c r="E676" s="94" t="s">
        <v>11883</v>
      </c>
      <c r="I676" s="93">
        <v>1</v>
      </c>
      <c r="K676" s="93">
        <v>66693.89</v>
      </c>
    </row>
    <row r="677" spans="3:11" x14ac:dyDescent="0.2">
      <c r="C677" s="96" t="s">
        <v>11882</v>
      </c>
      <c r="D677" s="95">
        <v>44343.416655092595</v>
      </c>
      <c r="E677" s="94" t="s">
        <v>11881</v>
      </c>
      <c r="I677" s="93">
        <v>3.19</v>
      </c>
      <c r="K677" s="93">
        <v>66697.08</v>
      </c>
    </row>
    <row r="678" spans="3:11" x14ac:dyDescent="0.2">
      <c r="C678" s="96" t="s">
        <v>11880</v>
      </c>
      <c r="D678" s="95">
        <v>44343.417037037034</v>
      </c>
      <c r="E678" s="94" t="s">
        <v>11879</v>
      </c>
      <c r="I678" s="93">
        <v>45.63</v>
      </c>
      <c r="K678" s="93">
        <v>66742.710000000006</v>
      </c>
    </row>
    <row r="679" spans="3:11" x14ac:dyDescent="0.2">
      <c r="C679" s="96" t="s">
        <v>11878</v>
      </c>
      <c r="D679" s="95">
        <v>44343.417500000003</v>
      </c>
      <c r="E679" s="94" t="s">
        <v>11877</v>
      </c>
      <c r="I679" s="93">
        <v>6.59</v>
      </c>
      <c r="K679" s="93">
        <v>66749.3</v>
      </c>
    </row>
    <row r="680" spans="3:11" x14ac:dyDescent="0.2">
      <c r="C680" s="96" t="s">
        <v>11876</v>
      </c>
      <c r="D680" s="95">
        <v>44343.417916666665</v>
      </c>
      <c r="E680" s="94" t="s">
        <v>11875</v>
      </c>
      <c r="I680" s="93">
        <v>18.98</v>
      </c>
      <c r="K680" s="93">
        <v>66768.28</v>
      </c>
    </row>
    <row r="681" spans="3:11" x14ac:dyDescent="0.2">
      <c r="C681" s="96" t="s">
        <v>11874</v>
      </c>
      <c r="D681" s="95">
        <v>44343.418495370373</v>
      </c>
      <c r="E681" s="94" t="s">
        <v>11873</v>
      </c>
      <c r="I681" s="93">
        <v>3.4</v>
      </c>
      <c r="K681" s="93">
        <v>66771.679999999993</v>
      </c>
    </row>
    <row r="682" spans="3:11" x14ac:dyDescent="0.2">
      <c r="C682" s="96" t="s">
        <v>11872</v>
      </c>
      <c r="D682" s="95">
        <v>44343.419004629628</v>
      </c>
      <c r="E682" s="94" t="s">
        <v>11871</v>
      </c>
      <c r="I682" s="93">
        <v>3.06</v>
      </c>
      <c r="K682" s="93">
        <v>66774.740000000005</v>
      </c>
    </row>
    <row r="683" spans="3:11" x14ac:dyDescent="0.2">
      <c r="C683" s="96" t="s">
        <v>11870</v>
      </c>
      <c r="D683" s="95">
        <v>44343</v>
      </c>
      <c r="E683" s="94" t="s">
        <v>11869</v>
      </c>
      <c r="I683" s="93">
        <v>16.760000000000002</v>
      </c>
      <c r="K683" s="93">
        <v>66791.5</v>
      </c>
    </row>
    <row r="684" spans="3:11" x14ac:dyDescent="0.2">
      <c r="C684" s="96" t="s">
        <v>11868</v>
      </c>
      <c r="D684" s="95">
        <v>44343</v>
      </c>
      <c r="E684" s="94" t="s">
        <v>11867</v>
      </c>
      <c r="I684" s="93">
        <v>5.28</v>
      </c>
      <c r="K684" s="93">
        <v>66796.78</v>
      </c>
    </row>
    <row r="685" spans="3:11" x14ac:dyDescent="0.2">
      <c r="C685" s="96" t="s">
        <v>11866</v>
      </c>
      <c r="D685" s="95">
        <v>44343</v>
      </c>
      <c r="E685" s="94" t="s">
        <v>11865</v>
      </c>
      <c r="I685" s="93">
        <v>7.85</v>
      </c>
      <c r="K685" s="93">
        <v>66804.63</v>
      </c>
    </row>
    <row r="686" spans="3:11" x14ac:dyDescent="0.2">
      <c r="C686" s="96" t="s">
        <v>11864</v>
      </c>
      <c r="D686" s="95">
        <v>44343</v>
      </c>
      <c r="E686" s="94" t="s">
        <v>11863</v>
      </c>
      <c r="I686" s="93">
        <v>3.36</v>
      </c>
      <c r="K686" s="93">
        <v>66807.990000000005</v>
      </c>
    </row>
    <row r="687" spans="3:11" x14ac:dyDescent="0.2">
      <c r="C687" s="96" t="s">
        <v>11862</v>
      </c>
      <c r="D687" s="95">
        <v>44343</v>
      </c>
      <c r="E687" s="94" t="s">
        <v>11861</v>
      </c>
      <c r="I687" s="93">
        <v>9.91</v>
      </c>
      <c r="K687" s="93">
        <v>66817.899999999994</v>
      </c>
    </row>
    <row r="688" spans="3:11" x14ac:dyDescent="0.2">
      <c r="C688" s="96" t="s">
        <v>11860</v>
      </c>
      <c r="D688" s="95">
        <v>44343</v>
      </c>
      <c r="E688" s="94" t="s">
        <v>11859</v>
      </c>
      <c r="I688" s="93">
        <v>15.31</v>
      </c>
      <c r="K688" s="93">
        <v>66833.210000000006</v>
      </c>
    </row>
    <row r="689" spans="3:11" x14ac:dyDescent="0.2">
      <c r="C689" s="96" t="s">
        <v>11858</v>
      </c>
      <c r="D689" s="95">
        <v>44343</v>
      </c>
      <c r="E689" s="94" t="s">
        <v>11857</v>
      </c>
      <c r="I689" s="93">
        <v>6.94</v>
      </c>
      <c r="K689" s="93">
        <v>66840.149999999994</v>
      </c>
    </row>
    <row r="690" spans="3:11" x14ac:dyDescent="0.2">
      <c r="C690" s="96" t="s">
        <v>11856</v>
      </c>
      <c r="D690" s="95">
        <v>44343</v>
      </c>
      <c r="E690" s="94" t="s">
        <v>11855</v>
      </c>
      <c r="I690" s="93">
        <v>35.799999999999997</v>
      </c>
      <c r="K690" s="93">
        <v>66875.95</v>
      </c>
    </row>
    <row r="691" spans="3:11" x14ac:dyDescent="0.2">
      <c r="C691" s="96" t="s">
        <v>11854</v>
      </c>
      <c r="D691" s="95">
        <v>44343</v>
      </c>
      <c r="E691" s="94" t="s">
        <v>11853</v>
      </c>
      <c r="I691" s="93">
        <v>7.1</v>
      </c>
      <c r="K691" s="93">
        <v>66883.05</v>
      </c>
    </row>
    <row r="692" spans="3:11" x14ac:dyDescent="0.2">
      <c r="C692" s="96" t="s">
        <v>11852</v>
      </c>
      <c r="D692" s="95">
        <v>44343</v>
      </c>
      <c r="E692" s="94" t="s">
        <v>11851</v>
      </c>
      <c r="I692" s="93">
        <v>6.64</v>
      </c>
      <c r="K692" s="93">
        <v>66889.69</v>
      </c>
    </row>
    <row r="693" spans="3:11" x14ac:dyDescent="0.2">
      <c r="C693" s="96" t="s">
        <v>11850</v>
      </c>
      <c r="D693" s="95">
        <v>44343</v>
      </c>
      <c r="E693" s="94" t="s">
        <v>11849</v>
      </c>
      <c r="I693" s="93">
        <v>1.72</v>
      </c>
      <c r="K693" s="93">
        <v>66891.41</v>
      </c>
    </row>
    <row r="694" spans="3:11" x14ac:dyDescent="0.2">
      <c r="C694" s="96" t="s">
        <v>11848</v>
      </c>
      <c r="D694" s="95">
        <v>44343</v>
      </c>
      <c r="E694" s="94" t="s">
        <v>11847</v>
      </c>
      <c r="I694" s="93">
        <v>3.36</v>
      </c>
      <c r="K694" s="93">
        <v>66894.77</v>
      </c>
    </row>
    <row r="695" spans="3:11" x14ac:dyDescent="0.2">
      <c r="C695" s="96" t="s">
        <v>11846</v>
      </c>
      <c r="D695" s="95">
        <v>44343</v>
      </c>
      <c r="E695" s="94" t="s">
        <v>11845</v>
      </c>
      <c r="I695" s="93">
        <v>13.88</v>
      </c>
      <c r="K695" s="93">
        <v>66908.649999999994</v>
      </c>
    </row>
    <row r="696" spans="3:11" x14ac:dyDescent="0.2">
      <c r="C696" s="96" t="s">
        <v>11844</v>
      </c>
      <c r="D696" s="95">
        <v>44343.772638888891</v>
      </c>
      <c r="E696" s="94" t="s">
        <v>11843</v>
      </c>
      <c r="I696" s="93">
        <v>0.84</v>
      </c>
      <c r="K696" s="93">
        <v>66909.490000000005</v>
      </c>
    </row>
    <row r="697" spans="3:11" x14ac:dyDescent="0.2">
      <c r="C697" s="96" t="s">
        <v>11842</v>
      </c>
      <c r="D697" s="95">
        <v>44343.773125</v>
      </c>
      <c r="E697" s="94" t="s">
        <v>11841</v>
      </c>
      <c r="I697" s="93">
        <v>8.44</v>
      </c>
      <c r="K697" s="93">
        <v>66917.929999999993</v>
      </c>
    </row>
    <row r="698" spans="3:11" x14ac:dyDescent="0.2">
      <c r="C698" s="96" t="s">
        <v>11840</v>
      </c>
      <c r="D698" s="95">
        <v>44343.773599537039</v>
      </c>
      <c r="E698" s="94" t="s">
        <v>11839</v>
      </c>
      <c r="I698" s="93">
        <v>6.94</v>
      </c>
      <c r="K698" s="93">
        <v>66924.87</v>
      </c>
    </row>
    <row r="699" spans="3:11" x14ac:dyDescent="0.2">
      <c r="C699" s="96" t="s">
        <v>11838</v>
      </c>
      <c r="D699" s="95">
        <v>44343.775775462964</v>
      </c>
      <c r="E699" s="94" t="s">
        <v>11837</v>
      </c>
      <c r="I699" s="93">
        <v>4.5999999999999996</v>
      </c>
      <c r="K699" s="93">
        <v>66929.47</v>
      </c>
    </row>
    <row r="700" spans="3:11" x14ac:dyDescent="0.2">
      <c r="C700" s="96" t="s">
        <v>11836</v>
      </c>
      <c r="D700" s="95">
        <v>44343.777870370373</v>
      </c>
      <c r="E700" s="94" t="s">
        <v>11835</v>
      </c>
      <c r="I700" s="93">
        <v>7.55</v>
      </c>
      <c r="K700" s="93">
        <v>66937.02</v>
      </c>
    </row>
    <row r="701" spans="3:11" x14ac:dyDescent="0.2">
      <c r="C701" s="96" t="s">
        <v>11834</v>
      </c>
      <c r="D701" s="95">
        <v>44343.778680555559</v>
      </c>
      <c r="E701" s="94" t="s">
        <v>11833</v>
      </c>
      <c r="I701" s="93">
        <v>6.4</v>
      </c>
      <c r="K701" s="93">
        <v>66943.42</v>
      </c>
    </row>
    <row r="702" spans="3:11" x14ac:dyDescent="0.2">
      <c r="C702" s="96" t="s">
        <v>11832</v>
      </c>
      <c r="D702" s="95">
        <v>44343.779965277776</v>
      </c>
      <c r="E702" s="94" t="s">
        <v>11831</v>
      </c>
      <c r="I702" s="93">
        <v>6.04</v>
      </c>
      <c r="K702" s="93">
        <v>66949.460000000006</v>
      </c>
    </row>
    <row r="703" spans="3:11" x14ac:dyDescent="0.2">
      <c r="C703" s="96" t="s">
        <v>11830</v>
      </c>
      <c r="D703" s="95">
        <v>44343.780370370368</v>
      </c>
      <c r="E703" s="94" t="s">
        <v>11829</v>
      </c>
      <c r="I703" s="93">
        <v>3.26</v>
      </c>
      <c r="K703" s="93">
        <v>66952.72</v>
      </c>
    </row>
    <row r="704" spans="3:11" x14ac:dyDescent="0.2">
      <c r="C704" s="96" t="s">
        <v>11828</v>
      </c>
      <c r="D704" s="95">
        <v>44343.786620370367</v>
      </c>
      <c r="E704" s="94" t="s">
        <v>11827</v>
      </c>
      <c r="I704" s="93">
        <v>1.68</v>
      </c>
      <c r="K704" s="93">
        <v>66954.399999999994</v>
      </c>
    </row>
    <row r="705" spans="3:11" x14ac:dyDescent="0.2">
      <c r="C705" s="96" t="s">
        <v>11826</v>
      </c>
      <c r="D705" s="95">
        <v>44343.787476851852</v>
      </c>
      <c r="E705" s="94" t="s">
        <v>11825</v>
      </c>
      <c r="I705" s="93">
        <v>4.21</v>
      </c>
      <c r="K705" s="93">
        <v>66958.61</v>
      </c>
    </row>
    <row r="706" spans="3:11" x14ac:dyDescent="0.2">
      <c r="C706" s="96" t="s">
        <v>11824</v>
      </c>
      <c r="D706" s="95">
        <v>44343.788182870368</v>
      </c>
      <c r="E706" s="94" t="s">
        <v>11823</v>
      </c>
      <c r="I706" s="93">
        <v>2.59</v>
      </c>
      <c r="K706" s="93">
        <v>66961.2</v>
      </c>
    </row>
    <row r="707" spans="3:11" x14ac:dyDescent="0.2">
      <c r="C707" s="96" t="s">
        <v>11822</v>
      </c>
      <c r="D707" s="95">
        <v>44343.788611111115</v>
      </c>
      <c r="E707" s="94" t="s">
        <v>11821</v>
      </c>
      <c r="I707" s="93">
        <v>4.72</v>
      </c>
      <c r="K707" s="93">
        <v>66965.919999999998</v>
      </c>
    </row>
    <row r="708" spans="3:11" x14ac:dyDescent="0.2">
      <c r="C708" s="96" t="s">
        <v>11820</v>
      </c>
      <c r="D708" s="95">
        <v>44343.790092592593</v>
      </c>
      <c r="E708" s="94" t="s">
        <v>11819</v>
      </c>
      <c r="I708" s="93">
        <v>7.26</v>
      </c>
      <c r="K708" s="93">
        <v>66973.179999999993</v>
      </c>
    </row>
    <row r="709" spans="3:11" x14ac:dyDescent="0.2">
      <c r="C709" s="96" t="s">
        <v>11818</v>
      </c>
      <c r="D709" s="95">
        <v>44343.790844907409</v>
      </c>
      <c r="E709" s="94" t="s">
        <v>11817</v>
      </c>
      <c r="I709" s="93">
        <v>1.85</v>
      </c>
      <c r="K709" s="93">
        <v>66975.03</v>
      </c>
    </row>
    <row r="710" spans="3:11" x14ac:dyDescent="0.2">
      <c r="C710" s="96" t="s">
        <v>11816</v>
      </c>
      <c r="D710" s="95">
        <v>44343.794710648152</v>
      </c>
      <c r="E710" s="94" t="s">
        <v>11815</v>
      </c>
      <c r="I710" s="93">
        <v>1.68</v>
      </c>
      <c r="K710" s="93">
        <v>66976.710000000006</v>
      </c>
    </row>
    <row r="711" spans="3:11" x14ac:dyDescent="0.2">
      <c r="C711" s="96" t="s">
        <v>11814</v>
      </c>
      <c r="D711" s="95">
        <v>44343.795057870368</v>
      </c>
      <c r="E711" s="94" t="s">
        <v>11813</v>
      </c>
      <c r="I711" s="93">
        <v>1.99</v>
      </c>
      <c r="K711" s="93">
        <v>66978.7</v>
      </c>
    </row>
    <row r="712" spans="3:11" x14ac:dyDescent="0.2">
      <c r="C712" s="96" t="s">
        <v>11812</v>
      </c>
      <c r="D712" s="95">
        <v>44343.795439814814</v>
      </c>
      <c r="E712" s="94" t="s">
        <v>11811</v>
      </c>
      <c r="I712" s="93">
        <v>8.3800000000000008</v>
      </c>
      <c r="K712" s="93">
        <v>66987.08</v>
      </c>
    </row>
    <row r="713" spans="3:11" x14ac:dyDescent="0.2">
      <c r="C713" s="96" t="s">
        <v>11810</v>
      </c>
      <c r="D713" s="95">
        <v>44343.796064814815</v>
      </c>
      <c r="E713" s="94" t="s">
        <v>11809</v>
      </c>
      <c r="I713" s="93">
        <v>4.67</v>
      </c>
      <c r="K713" s="93">
        <v>66991.75</v>
      </c>
    </row>
    <row r="714" spans="3:11" x14ac:dyDescent="0.2">
      <c r="C714" s="96" t="s">
        <v>11808</v>
      </c>
      <c r="D714" s="95">
        <v>44343.796388888892</v>
      </c>
      <c r="E714" s="94" t="s">
        <v>11807</v>
      </c>
      <c r="I714" s="93">
        <v>3.36</v>
      </c>
      <c r="K714" s="93">
        <v>66995.11</v>
      </c>
    </row>
    <row r="715" spans="3:11" x14ac:dyDescent="0.2">
      <c r="C715" s="96" t="s">
        <v>11806</v>
      </c>
      <c r="D715" s="95">
        <v>44343.796759259261</v>
      </c>
      <c r="E715" s="94" t="s">
        <v>11805</v>
      </c>
      <c r="I715" s="93">
        <v>6.94</v>
      </c>
      <c r="K715" s="93">
        <v>67002.05</v>
      </c>
    </row>
    <row r="716" spans="3:11" x14ac:dyDescent="0.2">
      <c r="C716" s="96" t="s">
        <v>11804</v>
      </c>
      <c r="D716" s="95">
        <v>44343.797500000001</v>
      </c>
      <c r="E716" s="94" t="s">
        <v>11803</v>
      </c>
      <c r="I716" s="93">
        <v>3.36</v>
      </c>
      <c r="K716" s="93">
        <v>67005.41</v>
      </c>
    </row>
    <row r="717" spans="3:11" x14ac:dyDescent="0.2">
      <c r="C717" s="96" t="s">
        <v>11802</v>
      </c>
      <c r="D717" s="95">
        <v>44343.797939814816</v>
      </c>
      <c r="E717" s="94" t="s">
        <v>11801</v>
      </c>
      <c r="I717" s="93">
        <v>16.72</v>
      </c>
      <c r="K717" s="93">
        <v>67022.13</v>
      </c>
    </row>
    <row r="718" spans="3:11" x14ac:dyDescent="0.2">
      <c r="C718" s="96" t="s">
        <v>11800</v>
      </c>
      <c r="D718" s="95">
        <v>44343.798321759263</v>
      </c>
      <c r="E718" s="94" t="s">
        <v>11799</v>
      </c>
      <c r="I718" s="93">
        <v>5.12</v>
      </c>
      <c r="K718" s="93">
        <v>67027.25</v>
      </c>
    </row>
    <row r="719" spans="3:11" x14ac:dyDescent="0.2">
      <c r="C719" s="96" t="s">
        <v>11798</v>
      </c>
      <c r="D719" s="95">
        <v>44343.799247685187</v>
      </c>
      <c r="E719" s="94" t="s">
        <v>11797</v>
      </c>
      <c r="I719" s="93">
        <v>1.68</v>
      </c>
      <c r="K719" s="93">
        <v>67028.929999999993</v>
      </c>
    </row>
    <row r="720" spans="3:11" x14ac:dyDescent="0.2">
      <c r="C720" s="96" t="s">
        <v>11796</v>
      </c>
      <c r="D720" s="95">
        <v>44343.79954861111</v>
      </c>
      <c r="E720" s="94" t="s">
        <v>11795</v>
      </c>
      <c r="I720" s="93">
        <v>8.3800000000000008</v>
      </c>
      <c r="K720" s="93">
        <v>67037.31</v>
      </c>
    </row>
    <row r="721" spans="3:11" x14ac:dyDescent="0.2">
      <c r="C721" s="96" t="s">
        <v>11794</v>
      </c>
      <c r="D721" s="95">
        <v>44343.800405092596</v>
      </c>
      <c r="E721" s="94" t="s">
        <v>11793</v>
      </c>
      <c r="I721" s="93">
        <v>3.36</v>
      </c>
      <c r="K721" s="93">
        <v>67040.67</v>
      </c>
    </row>
    <row r="722" spans="3:11" x14ac:dyDescent="0.2">
      <c r="C722" s="96" t="s">
        <v>11792</v>
      </c>
      <c r="D722" s="95">
        <v>44343</v>
      </c>
      <c r="E722" s="94" t="s">
        <v>11791</v>
      </c>
      <c r="I722" s="93">
        <v>4.24</v>
      </c>
      <c r="K722" s="93">
        <v>67044.91</v>
      </c>
    </row>
    <row r="723" spans="3:11" x14ac:dyDescent="0.2">
      <c r="C723" s="96" t="s">
        <v>11790</v>
      </c>
      <c r="D723" s="95">
        <v>44343</v>
      </c>
      <c r="E723" s="94" t="s">
        <v>11789</v>
      </c>
      <c r="I723" s="93">
        <v>9.76</v>
      </c>
      <c r="K723" s="93">
        <v>67054.67</v>
      </c>
    </row>
    <row r="724" spans="3:11" x14ac:dyDescent="0.2">
      <c r="C724" s="96" t="s">
        <v>11722</v>
      </c>
      <c r="D724" s="95">
        <v>44343</v>
      </c>
      <c r="E724" s="94" t="s">
        <v>21517</v>
      </c>
      <c r="I724" s="93">
        <v>12.8</v>
      </c>
      <c r="K724" s="93">
        <v>67067.47</v>
      </c>
    </row>
    <row r="725" spans="3:11" x14ac:dyDescent="0.2">
      <c r="C725" s="96" t="s">
        <v>11788</v>
      </c>
      <c r="D725" s="95">
        <v>44344.339085648149</v>
      </c>
      <c r="E725" s="94" t="s">
        <v>11787</v>
      </c>
      <c r="I725" s="93">
        <v>5.03</v>
      </c>
      <c r="K725" s="93">
        <v>67072.5</v>
      </c>
    </row>
    <row r="726" spans="3:11" x14ac:dyDescent="0.2">
      <c r="C726" s="96" t="s">
        <v>11786</v>
      </c>
      <c r="D726" s="95">
        <v>44344.339907407404</v>
      </c>
      <c r="E726" s="94" t="s">
        <v>11785</v>
      </c>
      <c r="I726" s="93">
        <v>2.92</v>
      </c>
      <c r="K726" s="93">
        <v>67075.42</v>
      </c>
    </row>
    <row r="727" spans="3:11" x14ac:dyDescent="0.2">
      <c r="C727" s="96" t="s">
        <v>11784</v>
      </c>
      <c r="D727" s="95">
        <v>44344.728101851855</v>
      </c>
      <c r="E727" s="94" t="s">
        <v>11783</v>
      </c>
      <c r="I727" s="93">
        <v>6.82</v>
      </c>
      <c r="K727" s="93">
        <v>67082.240000000005</v>
      </c>
    </row>
    <row r="728" spans="3:11" x14ac:dyDescent="0.2">
      <c r="C728" s="96" t="s">
        <v>11782</v>
      </c>
      <c r="D728" s="95">
        <v>44344</v>
      </c>
      <c r="E728" s="94" t="s">
        <v>11781</v>
      </c>
      <c r="I728" s="93">
        <v>3267.81</v>
      </c>
      <c r="K728" s="93">
        <v>70350.05</v>
      </c>
    </row>
    <row r="729" spans="3:11" x14ac:dyDescent="0.2">
      <c r="C729" s="96" t="s">
        <v>11780</v>
      </c>
      <c r="D729" s="95">
        <v>44344</v>
      </c>
      <c r="E729" s="94" t="s">
        <v>11779</v>
      </c>
      <c r="I729" s="93">
        <v>286.5</v>
      </c>
      <c r="K729" s="93">
        <v>70636.55</v>
      </c>
    </row>
    <row r="730" spans="3:11" x14ac:dyDescent="0.2">
      <c r="C730" s="96" t="s">
        <v>11778</v>
      </c>
      <c r="D730" s="95">
        <v>44344</v>
      </c>
      <c r="E730" s="94" t="s">
        <v>11777</v>
      </c>
      <c r="I730" s="93">
        <v>5.95</v>
      </c>
      <c r="K730" s="93">
        <v>70642.5</v>
      </c>
    </row>
    <row r="731" spans="3:11" x14ac:dyDescent="0.2">
      <c r="C731" s="96" t="s">
        <v>11776</v>
      </c>
      <c r="D731" s="95">
        <v>44344</v>
      </c>
      <c r="E731" s="94" t="s">
        <v>11775</v>
      </c>
      <c r="I731" s="93">
        <v>6.1</v>
      </c>
      <c r="K731" s="93">
        <v>70648.600000000006</v>
      </c>
    </row>
    <row r="732" spans="3:11" x14ac:dyDescent="0.2">
      <c r="C732" s="96" t="s">
        <v>11774</v>
      </c>
      <c r="D732" s="95">
        <v>44344</v>
      </c>
      <c r="E732" s="94" t="s">
        <v>11773</v>
      </c>
      <c r="I732" s="93">
        <v>7.96</v>
      </c>
      <c r="K732" s="93">
        <v>70656.56</v>
      </c>
    </row>
    <row r="733" spans="3:11" x14ac:dyDescent="0.2">
      <c r="C733" s="96" t="s">
        <v>11772</v>
      </c>
      <c r="D733" s="95">
        <v>44344</v>
      </c>
      <c r="E733" s="94" t="s">
        <v>11771</v>
      </c>
      <c r="I733" s="93">
        <v>3.88</v>
      </c>
      <c r="K733" s="93">
        <v>70660.44</v>
      </c>
    </row>
    <row r="734" spans="3:11" x14ac:dyDescent="0.2">
      <c r="C734" s="96" t="s">
        <v>11770</v>
      </c>
      <c r="D734" s="95">
        <v>44344</v>
      </c>
      <c r="E734" s="94" t="s">
        <v>11769</v>
      </c>
      <c r="I734" s="93">
        <v>3.29</v>
      </c>
      <c r="K734" s="93">
        <v>70663.73</v>
      </c>
    </row>
    <row r="735" spans="3:11" x14ac:dyDescent="0.2">
      <c r="C735" s="96" t="s">
        <v>11768</v>
      </c>
      <c r="D735" s="95">
        <v>44345</v>
      </c>
      <c r="E735" s="94" t="s">
        <v>11767</v>
      </c>
      <c r="I735" s="93">
        <v>1.68</v>
      </c>
      <c r="K735" s="93">
        <v>70665.41</v>
      </c>
    </row>
    <row r="736" spans="3:11" x14ac:dyDescent="0.2">
      <c r="C736" s="96" t="s">
        <v>11766</v>
      </c>
      <c r="D736" s="95">
        <v>44345.514456018522</v>
      </c>
      <c r="E736" s="94" t="s">
        <v>11765</v>
      </c>
      <c r="I736" s="93">
        <v>1.96</v>
      </c>
      <c r="K736" s="93">
        <v>70667.37</v>
      </c>
    </row>
    <row r="737" spans="3:11" x14ac:dyDescent="0.2">
      <c r="C737" s="96" t="s">
        <v>11764</v>
      </c>
      <c r="D737" s="95">
        <v>44345.516192129631</v>
      </c>
      <c r="E737" s="94" t="s">
        <v>11763</v>
      </c>
      <c r="I737" s="93">
        <v>9.1300000000000008</v>
      </c>
      <c r="K737" s="93">
        <v>70676.5</v>
      </c>
    </row>
    <row r="738" spans="3:11" x14ac:dyDescent="0.2">
      <c r="C738" s="96" t="s">
        <v>11762</v>
      </c>
      <c r="D738" s="95">
        <v>44345.517488425925</v>
      </c>
      <c r="E738" s="94" t="s">
        <v>11761</v>
      </c>
      <c r="I738" s="93">
        <v>4.42</v>
      </c>
      <c r="K738" s="93">
        <v>70680.92</v>
      </c>
    </row>
    <row r="739" spans="3:11" x14ac:dyDescent="0.2">
      <c r="C739" s="96" t="s">
        <v>11760</v>
      </c>
      <c r="D739" s="95">
        <v>44345.51834490741</v>
      </c>
      <c r="E739" s="94" t="s">
        <v>11759</v>
      </c>
      <c r="I739" s="93">
        <v>22.89</v>
      </c>
      <c r="K739" s="93">
        <v>70703.81</v>
      </c>
    </row>
    <row r="740" spans="3:11" x14ac:dyDescent="0.2">
      <c r="C740" s="96" t="s">
        <v>11758</v>
      </c>
      <c r="D740" s="95">
        <v>44345.518842592595</v>
      </c>
      <c r="E740" s="94" t="s">
        <v>11757</v>
      </c>
      <c r="I740" s="93">
        <v>3.54</v>
      </c>
      <c r="K740" s="93">
        <v>70707.350000000006</v>
      </c>
    </row>
    <row r="741" spans="3:11" x14ac:dyDescent="0.2">
      <c r="C741" s="96" t="s">
        <v>11756</v>
      </c>
      <c r="D741" s="95">
        <v>44345.51939814815</v>
      </c>
      <c r="E741" s="94" t="s">
        <v>11755</v>
      </c>
      <c r="I741" s="93">
        <v>12.39</v>
      </c>
      <c r="K741" s="93">
        <v>70719.740000000005</v>
      </c>
    </row>
    <row r="742" spans="3:11" x14ac:dyDescent="0.2">
      <c r="C742" s="96" t="s">
        <v>11754</v>
      </c>
      <c r="D742" s="95">
        <v>44345.519930555558</v>
      </c>
      <c r="E742" s="94" t="s">
        <v>11753</v>
      </c>
      <c r="I742" s="93">
        <v>14.76</v>
      </c>
      <c r="K742" s="93">
        <v>70734.5</v>
      </c>
    </row>
    <row r="743" spans="3:11" x14ac:dyDescent="0.2">
      <c r="C743" s="96" t="s">
        <v>11752</v>
      </c>
      <c r="D743" s="95">
        <v>44345.520439814813</v>
      </c>
      <c r="E743" s="94" t="s">
        <v>11751</v>
      </c>
      <c r="I743" s="93">
        <v>6.94</v>
      </c>
      <c r="K743" s="93">
        <v>70741.440000000002</v>
      </c>
    </row>
    <row r="744" spans="3:11" x14ac:dyDescent="0.2">
      <c r="C744" s="96" t="s">
        <v>11750</v>
      </c>
      <c r="D744" s="95">
        <v>44345.522060185183</v>
      </c>
      <c r="E744" s="94" t="s">
        <v>11749</v>
      </c>
      <c r="I744" s="93">
        <v>4.66</v>
      </c>
      <c r="K744" s="93">
        <v>70746.100000000006</v>
      </c>
    </row>
    <row r="745" spans="3:11" x14ac:dyDescent="0.2">
      <c r="C745" s="96" t="s">
        <v>11748</v>
      </c>
      <c r="D745" s="95">
        <v>44345.522453703707</v>
      </c>
      <c r="E745" s="94" t="s">
        <v>11747</v>
      </c>
      <c r="I745" s="93">
        <v>1.77</v>
      </c>
      <c r="K745" s="93">
        <v>70747.87</v>
      </c>
    </row>
    <row r="746" spans="3:11" x14ac:dyDescent="0.2">
      <c r="C746" s="96" t="s">
        <v>11746</v>
      </c>
      <c r="D746" s="95">
        <v>44345.523090277777</v>
      </c>
      <c r="E746" s="94" t="s">
        <v>11745</v>
      </c>
      <c r="I746" s="93">
        <v>12.14</v>
      </c>
      <c r="K746" s="93">
        <v>70760.009999999995</v>
      </c>
    </row>
    <row r="747" spans="3:11" x14ac:dyDescent="0.2">
      <c r="C747" s="96" t="s">
        <v>11744</v>
      </c>
      <c r="D747" s="95">
        <v>44345.523611111108</v>
      </c>
      <c r="E747" s="94" t="s">
        <v>11743</v>
      </c>
      <c r="I747" s="93">
        <v>5.93</v>
      </c>
      <c r="K747" s="93">
        <v>70765.94</v>
      </c>
    </row>
    <row r="748" spans="3:11" x14ac:dyDescent="0.2">
      <c r="C748" s="96" t="s">
        <v>11742</v>
      </c>
      <c r="D748" s="95">
        <v>44345.524305555555</v>
      </c>
      <c r="E748" s="94" t="s">
        <v>11741</v>
      </c>
      <c r="I748" s="93">
        <v>2.95</v>
      </c>
      <c r="K748" s="93">
        <v>70768.89</v>
      </c>
    </row>
    <row r="749" spans="3:11" x14ac:dyDescent="0.2">
      <c r="C749" s="96" t="s">
        <v>11740</v>
      </c>
      <c r="D749" s="95">
        <v>44345.524988425925</v>
      </c>
      <c r="E749" s="94" t="s">
        <v>11739</v>
      </c>
      <c r="I749" s="93">
        <v>8.19</v>
      </c>
      <c r="K749" s="93">
        <v>70777.08</v>
      </c>
    </row>
    <row r="750" spans="3:11" x14ac:dyDescent="0.2">
      <c r="C750" s="96" t="s">
        <v>11738</v>
      </c>
      <c r="D750" s="95">
        <v>44345.525416666664</v>
      </c>
      <c r="E750" s="94" t="s">
        <v>11737</v>
      </c>
      <c r="I750" s="93">
        <v>1.68</v>
      </c>
      <c r="K750" s="93">
        <v>70778.759999999995</v>
      </c>
    </row>
    <row r="751" spans="3:11" x14ac:dyDescent="0.2">
      <c r="C751" s="96" t="s">
        <v>11736</v>
      </c>
      <c r="D751" s="95">
        <v>44345.525752314818</v>
      </c>
      <c r="E751" s="94" t="s">
        <v>11735</v>
      </c>
      <c r="I751" s="93">
        <v>3.96</v>
      </c>
      <c r="K751" s="93">
        <v>70782.720000000001</v>
      </c>
    </row>
    <row r="752" spans="3:11" x14ac:dyDescent="0.2">
      <c r="C752" s="96" t="s">
        <v>11734</v>
      </c>
      <c r="D752" s="95">
        <v>44345.526145833333</v>
      </c>
      <c r="E752" s="94" t="s">
        <v>11733</v>
      </c>
      <c r="I752" s="93">
        <v>2.89</v>
      </c>
      <c r="K752" s="93">
        <v>70785.61</v>
      </c>
    </row>
    <row r="753" spans="3:11" x14ac:dyDescent="0.2">
      <c r="C753" s="96" t="s">
        <v>11732</v>
      </c>
      <c r="D753" s="95">
        <v>44345.526736111111</v>
      </c>
      <c r="E753" s="94" t="s">
        <v>11731</v>
      </c>
      <c r="I753" s="93">
        <v>12.48</v>
      </c>
      <c r="K753" s="93">
        <v>70798.09</v>
      </c>
    </row>
    <row r="754" spans="3:11" x14ac:dyDescent="0.2">
      <c r="C754" s="96" t="s">
        <v>11730</v>
      </c>
      <c r="D754" s="95">
        <v>44345.527129629627</v>
      </c>
      <c r="E754" s="94" t="s">
        <v>11729</v>
      </c>
      <c r="I754" s="93">
        <v>1.97</v>
      </c>
      <c r="K754" s="93">
        <v>70800.06</v>
      </c>
    </row>
    <row r="755" spans="3:11" x14ac:dyDescent="0.2">
      <c r="C755" s="96" t="s">
        <v>11728</v>
      </c>
      <c r="D755" s="95">
        <v>44345.527708333335</v>
      </c>
      <c r="E755" s="94" t="s">
        <v>11727</v>
      </c>
      <c r="I755" s="93">
        <v>41.79</v>
      </c>
      <c r="K755" s="93">
        <v>70841.850000000006</v>
      </c>
    </row>
    <row r="756" spans="3:11" x14ac:dyDescent="0.2">
      <c r="C756" s="96" t="s">
        <v>11726</v>
      </c>
      <c r="D756" s="95">
        <v>44345.528460648151</v>
      </c>
      <c r="E756" s="94" t="s">
        <v>11725</v>
      </c>
      <c r="I756" s="93">
        <v>5.4</v>
      </c>
      <c r="K756" s="93">
        <v>70847.25</v>
      </c>
    </row>
    <row r="757" spans="3:11" x14ac:dyDescent="0.2">
      <c r="C757" s="96" t="s">
        <v>11724</v>
      </c>
      <c r="D757" s="95">
        <v>44345.528935185182</v>
      </c>
      <c r="E757" s="94" t="s">
        <v>11723</v>
      </c>
      <c r="I757" s="93">
        <v>2.17</v>
      </c>
      <c r="K757" s="93">
        <v>70849.42</v>
      </c>
    </row>
    <row r="758" spans="3:11" x14ac:dyDescent="0.2">
      <c r="C758" s="96" t="s">
        <v>11721</v>
      </c>
      <c r="D758" s="95">
        <v>44345</v>
      </c>
      <c r="E758" s="94" t="s">
        <v>11720</v>
      </c>
      <c r="I758" s="93">
        <v>3.48</v>
      </c>
      <c r="K758" s="93">
        <v>70852.899999999994</v>
      </c>
    </row>
    <row r="759" spans="3:11" x14ac:dyDescent="0.2">
      <c r="C759" s="96" t="s">
        <v>11719</v>
      </c>
      <c r="D759" s="95">
        <v>44345</v>
      </c>
      <c r="E759" s="94" t="s">
        <v>11718</v>
      </c>
      <c r="I759" s="93">
        <v>6.37</v>
      </c>
      <c r="K759" s="93">
        <v>70859.27</v>
      </c>
    </row>
    <row r="760" spans="3:11" x14ac:dyDescent="0.2">
      <c r="C760" s="96" t="s">
        <v>11717</v>
      </c>
      <c r="D760" s="95">
        <v>44345</v>
      </c>
      <c r="E760" s="94" t="s">
        <v>11716</v>
      </c>
      <c r="I760" s="93">
        <v>2.31</v>
      </c>
      <c r="K760" s="93">
        <v>70861.58</v>
      </c>
    </row>
    <row r="761" spans="3:11" x14ac:dyDescent="0.2">
      <c r="C761" s="96" t="s">
        <v>11715</v>
      </c>
      <c r="D761" s="95">
        <v>44345</v>
      </c>
      <c r="E761" s="94" t="s">
        <v>11714</v>
      </c>
      <c r="I761" s="93">
        <v>2.15</v>
      </c>
      <c r="K761" s="93">
        <v>70863.73</v>
      </c>
    </row>
    <row r="762" spans="3:11" x14ac:dyDescent="0.2">
      <c r="C762" s="96" t="s">
        <v>11713</v>
      </c>
      <c r="D762" s="95">
        <v>44345</v>
      </c>
      <c r="E762" s="94" t="s">
        <v>11712</v>
      </c>
      <c r="I762" s="93">
        <v>20.7</v>
      </c>
      <c r="K762" s="93">
        <v>70884.429999999993</v>
      </c>
    </row>
    <row r="763" spans="3:11" x14ac:dyDescent="0.2">
      <c r="C763" s="96" t="s">
        <v>11711</v>
      </c>
      <c r="D763" s="95">
        <v>44345</v>
      </c>
      <c r="E763" s="94" t="s">
        <v>11710</v>
      </c>
      <c r="I763" s="93">
        <v>6.75</v>
      </c>
      <c r="K763" s="93">
        <v>70891.179999999993</v>
      </c>
    </row>
    <row r="764" spans="3:11" x14ac:dyDescent="0.2">
      <c r="C764" s="96" t="s">
        <v>11709</v>
      </c>
      <c r="D764" s="95">
        <v>44345</v>
      </c>
      <c r="E764" s="94" t="s">
        <v>11708</v>
      </c>
      <c r="I764" s="93">
        <v>8.3800000000000008</v>
      </c>
      <c r="K764" s="93">
        <v>70899.56</v>
      </c>
    </row>
    <row r="765" spans="3:11" x14ac:dyDescent="0.2">
      <c r="C765" s="96" t="s">
        <v>11707</v>
      </c>
      <c r="D765" s="95">
        <v>44345</v>
      </c>
      <c r="E765" s="94" t="s">
        <v>11706</v>
      </c>
      <c r="I765" s="93">
        <v>2.74</v>
      </c>
      <c r="K765" s="93">
        <v>70902.3</v>
      </c>
    </row>
    <row r="766" spans="3:11" x14ac:dyDescent="0.2">
      <c r="C766" s="96" t="s">
        <v>11705</v>
      </c>
      <c r="D766" s="95">
        <v>44345</v>
      </c>
      <c r="E766" s="94" t="s">
        <v>11704</v>
      </c>
      <c r="I766" s="93">
        <v>1.68</v>
      </c>
      <c r="K766" s="93">
        <v>70903.98</v>
      </c>
    </row>
    <row r="767" spans="3:11" x14ac:dyDescent="0.2">
      <c r="C767" s="96" t="s">
        <v>11703</v>
      </c>
      <c r="D767" s="95">
        <v>44345</v>
      </c>
      <c r="E767" s="94" t="s">
        <v>11702</v>
      </c>
      <c r="I767" s="93">
        <v>5.59</v>
      </c>
      <c r="K767" s="93">
        <v>70909.570000000007</v>
      </c>
    </row>
    <row r="768" spans="3:11" x14ac:dyDescent="0.2">
      <c r="C768" s="96" t="s">
        <v>11701</v>
      </c>
      <c r="D768" s="95">
        <v>44345</v>
      </c>
      <c r="E768" s="94" t="s">
        <v>11700</v>
      </c>
      <c r="I768" s="93">
        <v>4.32</v>
      </c>
      <c r="K768" s="93">
        <v>70913.89</v>
      </c>
    </row>
    <row r="769" spans="3:11" x14ac:dyDescent="0.2">
      <c r="C769" s="96" t="s">
        <v>11699</v>
      </c>
      <c r="D769" s="95">
        <v>44345</v>
      </c>
      <c r="E769" s="94" t="s">
        <v>11698</v>
      </c>
      <c r="I769" s="93">
        <v>11.74</v>
      </c>
      <c r="K769" s="93">
        <v>70925.63</v>
      </c>
    </row>
    <row r="770" spans="3:11" x14ac:dyDescent="0.2">
      <c r="C770" s="96" t="s">
        <v>11697</v>
      </c>
      <c r="D770" s="95">
        <v>44345</v>
      </c>
      <c r="E770" s="94" t="s">
        <v>11696</v>
      </c>
      <c r="I770" s="93">
        <v>3.81</v>
      </c>
      <c r="K770" s="93">
        <v>70929.440000000002</v>
      </c>
    </row>
    <row r="771" spans="3:11" x14ac:dyDescent="0.2">
      <c r="C771" s="96" t="s">
        <v>11695</v>
      </c>
      <c r="D771" s="95">
        <v>44346</v>
      </c>
      <c r="E771" s="94" t="s">
        <v>11694</v>
      </c>
      <c r="I771" s="93">
        <v>1.68</v>
      </c>
      <c r="K771" s="93">
        <v>70931.12</v>
      </c>
    </row>
    <row r="772" spans="3:11" x14ac:dyDescent="0.2">
      <c r="C772" s="96" t="s">
        <v>11693</v>
      </c>
      <c r="D772" s="95">
        <v>44346</v>
      </c>
      <c r="E772" s="94" t="s">
        <v>11692</v>
      </c>
      <c r="I772" s="93">
        <v>3.36</v>
      </c>
      <c r="K772" s="93">
        <v>70934.48</v>
      </c>
    </row>
    <row r="773" spans="3:11" x14ac:dyDescent="0.2">
      <c r="C773" s="96" t="s">
        <v>11691</v>
      </c>
      <c r="D773" s="95">
        <v>44346</v>
      </c>
      <c r="E773" s="94" t="s">
        <v>11690</v>
      </c>
      <c r="I773" s="93">
        <v>3.36</v>
      </c>
      <c r="K773" s="93">
        <v>70937.84</v>
      </c>
    </row>
    <row r="774" spans="3:11" x14ac:dyDescent="0.2">
      <c r="C774" s="96" t="s">
        <v>11689</v>
      </c>
      <c r="D774" s="95">
        <v>44346</v>
      </c>
      <c r="E774" s="94" t="s">
        <v>11688</v>
      </c>
      <c r="I774" s="93">
        <v>1.72</v>
      </c>
      <c r="K774" s="93">
        <v>70939.56</v>
      </c>
    </row>
    <row r="775" spans="3:11" x14ac:dyDescent="0.2">
      <c r="C775" s="96" t="s">
        <v>11687</v>
      </c>
      <c r="D775" s="95">
        <v>44346</v>
      </c>
      <c r="E775" s="94" t="s">
        <v>11686</v>
      </c>
      <c r="I775" s="93">
        <v>5.0999999999999996</v>
      </c>
      <c r="K775" s="93">
        <v>70944.66</v>
      </c>
    </row>
    <row r="776" spans="3:11" x14ac:dyDescent="0.2">
      <c r="C776" s="96" t="s">
        <v>11685</v>
      </c>
      <c r="D776" s="95">
        <v>44346</v>
      </c>
      <c r="E776" s="94" t="s">
        <v>11684</v>
      </c>
      <c r="I776" s="93">
        <v>4.26</v>
      </c>
      <c r="K776" s="93">
        <v>70948.92</v>
      </c>
    </row>
    <row r="777" spans="3:11" x14ac:dyDescent="0.2">
      <c r="C777" s="96" t="s">
        <v>11683</v>
      </c>
      <c r="D777" s="95">
        <v>44346</v>
      </c>
      <c r="E777" s="94" t="s">
        <v>11682</v>
      </c>
      <c r="I777" s="93">
        <v>7.36</v>
      </c>
      <c r="K777" s="93">
        <v>70956.28</v>
      </c>
    </row>
    <row r="778" spans="3:11" x14ac:dyDescent="0.2">
      <c r="C778" s="96" t="s">
        <v>11681</v>
      </c>
      <c r="D778" s="95">
        <v>44347</v>
      </c>
      <c r="E778" s="94" t="s">
        <v>11680</v>
      </c>
      <c r="I778" s="93">
        <v>2.35</v>
      </c>
      <c r="K778" s="93">
        <v>70958.63</v>
      </c>
    </row>
    <row r="779" spans="3:11" x14ac:dyDescent="0.2">
      <c r="C779" s="96" t="s">
        <v>11679</v>
      </c>
      <c r="D779" s="95">
        <v>44347</v>
      </c>
      <c r="E779" s="94" t="s">
        <v>11678</v>
      </c>
      <c r="J779" s="112">
        <v>126.56</v>
      </c>
      <c r="K779" s="93">
        <v>70832.070000000007</v>
      </c>
    </row>
    <row r="780" spans="3:11" x14ac:dyDescent="0.2">
      <c r="C780" s="96" t="s">
        <v>21516</v>
      </c>
      <c r="D780" s="95">
        <v>44347</v>
      </c>
      <c r="E780" s="94" t="s">
        <v>21515</v>
      </c>
      <c r="I780" s="93">
        <v>1.75</v>
      </c>
      <c r="K780" s="93">
        <v>70833.820000000007</v>
      </c>
    </row>
    <row r="781" spans="3:11" x14ac:dyDescent="0.2">
      <c r="C781" s="96" t="s">
        <v>11677</v>
      </c>
      <c r="D781" s="95">
        <v>44347</v>
      </c>
      <c r="E781" s="94" t="s">
        <v>11676</v>
      </c>
      <c r="I781" s="93">
        <v>7</v>
      </c>
      <c r="K781" s="93">
        <v>70840.820000000007</v>
      </c>
    </row>
    <row r="782" spans="3:11" x14ac:dyDescent="0.2">
      <c r="C782" s="96" t="s">
        <v>11675</v>
      </c>
      <c r="D782" s="95">
        <v>44347</v>
      </c>
      <c r="E782" s="94" t="s">
        <v>11674</v>
      </c>
      <c r="I782" s="93">
        <v>1.85</v>
      </c>
      <c r="K782" s="93">
        <v>70842.67</v>
      </c>
    </row>
    <row r="783" spans="3:11" x14ac:dyDescent="0.2">
      <c r="C783" s="96" t="s">
        <v>11673</v>
      </c>
      <c r="D783" s="95">
        <v>44347</v>
      </c>
      <c r="E783" s="94" t="s">
        <v>11672</v>
      </c>
      <c r="I783" s="93">
        <v>247.2</v>
      </c>
      <c r="K783" s="93">
        <v>71089.87</v>
      </c>
    </row>
    <row r="784" spans="3:11" x14ac:dyDescent="0.2">
      <c r="C784" s="96" t="s">
        <v>11671</v>
      </c>
      <c r="D784" s="95">
        <v>44347</v>
      </c>
      <c r="E784" s="94" t="s">
        <v>11670</v>
      </c>
      <c r="I784" s="93">
        <v>4.1900000000000004</v>
      </c>
      <c r="K784" s="93">
        <v>71094.06</v>
      </c>
    </row>
    <row r="785" spans="3:11" x14ac:dyDescent="0.2">
      <c r="C785" s="96" t="s">
        <v>11669</v>
      </c>
      <c r="D785" s="95">
        <v>44347</v>
      </c>
      <c r="E785" s="94" t="s">
        <v>11668</v>
      </c>
      <c r="I785" s="93">
        <v>17.18</v>
      </c>
      <c r="K785" s="93">
        <v>71111.240000000005</v>
      </c>
    </row>
    <row r="786" spans="3:11" x14ac:dyDescent="0.2">
      <c r="C786" s="96" t="s">
        <v>11667</v>
      </c>
      <c r="D786" s="95">
        <v>44347</v>
      </c>
      <c r="E786" s="94" t="s">
        <v>11666</v>
      </c>
      <c r="I786" s="93">
        <v>11.28</v>
      </c>
      <c r="K786" s="93">
        <v>71122.52</v>
      </c>
    </row>
    <row r="787" spans="3:11" x14ac:dyDescent="0.2">
      <c r="C787" s="96" t="s">
        <v>11665</v>
      </c>
      <c r="D787" s="95">
        <v>44347</v>
      </c>
      <c r="E787" s="94" t="s">
        <v>11664</v>
      </c>
      <c r="I787" s="93">
        <v>2.04</v>
      </c>
      <c r="K787" s="93">
        <v>71124.56</v>
      </c>
    </row>
    <row r="788" spans="3:11" x14ac:dyDescent="0.2">
      <c r="C788" s="96" t="s">
        <v>11663</v>
      </c>
      <c r="D788" s="95">
        <v>44347</v>
      </c>
      <c r="E788" s="94" t="s">
        <v>11662</v>
      </c>
      <c r="I788" s="93">
        <v>11.56</v>
      </c>
      <c r="K788" s="93">
        <v>71136.12</v>
      </c>
    </row>
    <row r="789" spans="3:11" x14ac:dyDescent="0.2">
      <c r="C789" s="96" t="s">
        <v>11661</v>
      </c>
      <c r="D789" s="95">
        <v>44347</v>
      </c>
      <c r="E789" s="94" t="s">
        <v>11660</v>
      </c>
      <c r="I789" s="93">
        <v>3.69</v>
      </c>
      <c r="K789" s="93">
        <v>71139.81</v>
      </c>
    </row>
    <row r="790" spans="3:11" x14ac:dyDescent="0.2">
      <c r="C790" s="96" t="s">
        <v>11659</v>
      </c>
      <c r="D790" s="95">
        <v>44347</v>
      </c>
      <c r="E790" s="94" t="s">
        <v>11658</v>
      </c>
      <c r="I790" s="93">
        <v>1.76</v>
      </c>
      <c r="K790" s="93">
        <v>71141.570000000007</v>
      </c>
    </row>
    <row r="791" spans="3:11" x14ac:dyDescent="0.2">
      <c r="C791" s="96" t="s">
        <v>11657</v>
      </c>
      <c r="D791" s="95">
        <v>44347</v>
      </c>
      <c r="E791" s="94" t="s">
        <v>11656</v>
      </c>
      <c r="I791" s="93">
        <v>2.39</v>
      </c>
      <c r="K791" s="93">
        <v>71143.960000000006</v>
      </c>
    </row>
    <row r="792" spans="3:11" x14ac:dyDescent="0.2">
      <c r="C792" s="96" t="s">
        <v>11655</v>
      </c>
      <c r="D792" s="95">
        <v>44347</v>
      </c>
      <c r="E792" s="94" t="s">
        <v>11654</v>
      </c>
      <c r="I792" s="93">
        <v>5.77</v>
      </c>
      <c r="K792" s="93">
        <v>71149.73</v>
      </c>
    </row>
    <row r="793" spans="3:11" x14ac:dyDescent="0.2">
      <c r="C793" s="96" t="s">
        <v>11653</v>
      </c>
      <c r="D793" s="95">
        <v>44347</v>
      </c>
      <c r="E793" s="94" t="s">
        <v>11652</v>
      </c>
      <c r="I793" s="93">
        <v>5.04</v>
      </c>
      <c r="K793" s="93">
        <v>71154.77</v>
      </c>
    </row>
    <row r="794" spans="3:11" x14ac:dyDescent="0.2">
      <c r="C794" s="96" t="s">
        <v>11651</v>
      </c>
      <c r="D794" s="95">
        <v>44347</v>
      </c>
      <c r="E794" s="94" t="s">
        <v>11650</v>
      </c>
      <c r="I794" s="93">
        <v>1.75</v>
      </c>
      <c r="K794" s="93">
        <v>71156.52</v>
      </c>
    </row>
    <row r="795" spans="3:11" x14ac:dyDescent="0.2">
      <c r="C795" s="96" t="s">
        <v>1544</v>
      </c>
      <c r="D795" s="95">
        <v>44347</v>
      </c>
      <c r="E795" s="94" t="s">
        <v>11649</v>
      </c>
      <c r="J795" s="112">
        <v>600</v>
      </c>
      <c r="K795" s="93">
        <v>70556.52</v>
      </c>
    </row>
    <row r="796" spans="3:11" x14ac:dyDescent="0.2">
      <c r="C796" s="96" t="s">
        <v>6168</v>
      </c>
      <c r="D796" s="95">
        <v>44347</v>
      </c>
      <c r="E796" s="94" t="s">
        <v>11648</v>
      </c>
      <c r="J796" s="112">
        <v>225.81</v>
      </c>
      <c r="K796" s="93">
        <v>70330.710000000006</v>
      </c>
    </row>
    <row r="797" spans="3:11" x14ac:dyDescent="0.2">
      <c r="C797" s="96" t="s">
        <v>6166</v>
      </c>
      <c r="D797" s="95">
        <v>44347</v>
      </c>
      <c r="E797" s="94" t="s">
        <v>11647</v>
      </c>
      <c r="J797" s="112">
        <v>1663.42</v>
      </c>
      <c r="K797" s="93">
        <v>68667.289999999994</v>
      </c>
    </row>
    <row r="798" spans="3:11" x14ac:dyDescent="0.2">
      <c r="C798" s="96" t="s">
        <v>11646</v>
      </c>
      <c r="D798" s="95">
        <v>44347</v>
      </c>
      <c r="E798" s="94" t="s">
        <v>11645</v>
      </c>
      <c r="J798" s="112">
        <v>3355.16</v>
      </c>
      <c r="K798" s="93">
        <v>65312.13</v>
      </c>
    </row>
    <row r="799" spans="3:11" x14ac:dyDescent="0.2">
      <c r="C799" s="96" t="s">
        <v>20152</v>
      </c>
      <c r="D799" s="95">
        <v>44347</v>
      </c>
      <c r="E799" s="94" t="s">
        <v>20151</v>
      </c>
      <c r="J799" s="112">
        <v>94.43</v>
      </c>
      <c r="K799" s="93">
        <v>65217.7</v>
      </c>
    </row>
    <row r="800" spans="3:11" x14ac:dyDescent="0.2">
      <c r="C800" s="92" t="s">
        <v>12</v>
      </c>
      <c r="D800" s="91">
        <v>66481.33</v>
      </c>
      <c r="E800" s="92" t="s">
        <v>11</v>
      </c>
      <c r="F800" s="91">
        <v>17271.22</v>
      </c>
      <c r="G800" s="92" t="s">
        <v>10</v>
      </c>
      <c r="H800" s="91">
        <v>18534.849999999999</v>
      </c>
      <c r="J800" s="92" t="s">
        <v>9</v>
      </c>
      <c r="K800" s="91">
        <v>65217.7</v>
      </c>
    </row>
    <row r="803" spans="5:11" x14ac:dyDescent="0.2">
      <c r="E803" s="14" t="s">
        <v>8</v>
      </c>
      <c r="K803" s="13" t="s">
        <v>7</v>
      </c>
    </row>
  </sheetData>
  <pageMargins left="0.75" right="0.75" top="1" bottom="1" header="0" footer="0"/>
  <pageSetup orientation="portrait" errors="NA" horizontalDpi="120" verticalDpi="72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4EAA1-1BF4-4068-B46B-7D86CC365D49}">
  <dimension ref="A2:I274"/>
  <sheetViews>
    <sheetView topLeftCell="A13" zoomScaleNormal="100" workbookViewId="0">
      <selection activeCell="C17" sqref="C17"/>
    </sheetView>
  </sheetViews>
  <sheetFormatPr baseColWidth="10" defaultRowHeight="15" x14ac:dyDescent="0.25"/>
  <cols>
    <col min="2" max="2" width="45.42578125" customWidth="1"/>
    <col min="3" max="3" width="7.7109375" customWidth="1"/>
    <col min="4" max="4" width="12" customWidth="1"/>
    <col min="5" max="5" width="19.140625" customWidth="1"/>
    <col min="6" max="6" width="10.28515625" bestFit="1" customWidth="1"/>
    <col min="7" max="7" width="10.7109375" customWidth="1"/>
  </cols>
  <sheetData>
    <row r="2" spans="1:6" x14ac:dyDescent="0.25">
      <c r="A2" s="557" t="s">
        <v>13192</v>
      </c>
      <c r="B2" s="557"/>
      <c r="C2" s="557"/>
      <c r="D2" s="557"/>
      <c r="E2" s="557"/>
      <c r="F2" s="557"/>
    </row>
    <row r="3" spans="1:6" x14ac:dyDescent="0.25">
      <c r="A3" s="542" t="s">
        <v>532</v>
      </c>
      <c r="B3" s="417" t="s">
        <v>533</v>
      </c>
      <c r="C3" s="417" t="s">
        <v>2</v>
      </c>
      <c r="D3" s="417" t="s">
        <v>534</v>
      </c>
      <c r="E3" s="417" t="s">
        <v>1</v>
      </c>
      <c r="F3" s="417" t="s">
        <v>535</v>
      </c>
    </row>
    <row r="4" spans="1:6" x14ac:dyDescent="0.25">
      <c r="A4" s="308" t="str">
        <f>"3908534"</f>
        <v>3908534</v>
      </c>
      <c r="B4" s="308" t="s">
        <v>3762</v>
      </c>
      <c r="C4" s="308">
        <v>5.68</v>
      </c>
      <c r="D4" s="308">
        <v>360117</v>
      </c>
      <c r="E4" s="414">
        <v>44319.312106481484</v>
      </c>
      <c r="F4" s="420">
        <v>6032</v>
      </c>
    </row>
    <row r="5" spans="1:6" x14ac:dyDescent="0.25">
      <c r="A5" s="308" t="str">
        <f>"3909408"</f>
        <v>3909408</v>
      </c>
      <c r="B5" s="308" t="s">
        <v>13166</v>
      </c>
      <c r="C5" s="308">
        <v>2.67</v>
      </c>
      <c r="D5" s="308">
        <v>360298</v>
      </c>
      <c r="E5" s="414">
        <v>44319.732407407406</v>
      </c>
      <c r="F5" s="420">
        <v>6034</v>
      </c>
    </row>
    <row r="6" spans="1:6" x14ac:dyDescent="0.25">
      <c r="A6" s="308" t="str">
        <f>"3908129"</f>
        <v>3908129</v>
      </c>
      <c r="B6" s="308" t="s">
        <v>1095</v>
      </c>
      <c r="C6" s="308">
        <v>2.2999999999999998</v>
      </c>
      <c r="D6" s="308">
        <v>359851</v>
      </c>
      <c r="E6" s="414">
        <v>44319.289212962962</v>
      </c>
      <c r="F6" s="420">
        <v>6035</v>
      </c>
    </row>
    <row r="7" spans="1:6" x14ac:dyDescent="0.25">
      <c r="A7" s="308" t="str">
        <f>"3909157"</f>
        <v>3909157</v>
      </c>
      <c r="B7" s="308" t="s">
        <v>3788</v>
      </c>
      <c r="C7" s="308">
        <v>4.17</v>
      </c>
      <c r="D7" s="308">
        <v>359174</v>
      </c>
      <c r="E7" s="414">
        <v>44319.396782407406</v>
      </c>
      <c r="F7" s="420">
        <v>6036</v>
      </c>
    </row>
    <row r="8" spans="1:6" x14ac:dyDescent="0.25">
      <c r="A8" s="308" t="str">
        <f>"3903545"</f>
        <v>3903545</v>
      </c>
      <c r="B8" s="308" t="s">
        <v>593</v>
      </c>
      <c r="C8" s="308">
        <v>1.85</v>
      </c>
      <c r="D8" s="308">
        <v>359005</v>
      </c>
      <c r="E8" s="414">
        <v>44319.514097222222</v>
      </c>
      <c r="F8" s="420">
        <v>6037</v>
      </c>
    </row>
    <row r="9" spans="1:6" x14ac:dyDescent="0.25">
      <c r="A9" s="308" t="str">
        <f>"3900576"</f>
        <v>3900576</v>
      </c>
      <c r="B9" s="308" t="s">
        <v>3780</v>
      </c>
      <c r="C9" s="308">
        <v>1.68</v>
      </c>
      <c r="D9" s="308">
        <v>359476</v>
      </c>
      <c r="E9" s="414">
        <v>44319.291481481479</v>
      </c>
      <c r="F9" s="420">
        <v>6038</v>
      </c>
    </row>
    <row r="10" spans="1:6" x14ac:dyDescent="0.25">
      <c r="A10" s="308" t="str">
        <f>"3930021"</f>
        <v>3930021</v>
      </c>
      <c r="B10" s="308" t="s">
        <v>1110</v>
      </c>
      <c r="C10" s="308">
        <v>1.68</v>
      </c>
      <c r="D10" s="308">
        <v>358797</v>
      </c>
      <c r="E10" s="414">
        <v>44319.473634259259</v>
      </c>
      <c r="F10" s="420">
        <v>6039</v>
      </c>
    </row>
    <row r="11" spans="1:6" x14ac:dyDescent="0.25">
      <c r="A11" s="308" t="str">
        <f>"3907876"</f>
        <v>3907876</v>
      </c>
      <c r="B11" s="308" t="s">
        <v>13191</v>
      </c>
      <c r="C11" s="308">
        <v>3.36</v>
      </c>
      <c r="D11" s="308">
        <v>358939</v>
      </c>
      <c r="E11" s="414">
        <v>44319.730439814812</v>
      </c>
      <c r="F11" s="420">
        <v>6040</v>
      </c>
    </row>
    <row r="12" spans="1:6" x14ac:dyDescent="0.25">
      <c r="A12" s="308" t="str">
        <f>"3907156"</f>
        <v>3907156</v>
      </c>
      <c r="B12" s="308" t="s">
        <v>1111</v>
      </c>
      <c r="C12" s="308">
        <v>6.94</v>
      </c>
      <c r="D12" s="308">
        <v>358521</v>
      </c>
      <c r="E12" s="414">
        <v>44319.742627314816</v>
      </c>
      <c r="F12" s="420">
        <v>6041</v>
      </c>
    </row>
    <row r="13" spans="1:6" x14ac:dyDescent="0.25">
      <c r="A13" s="308" t="str">
        <f>"3908571"</f>
        <v>3908571</v>
      </c>
      <c r="B13" s="308" t="s">
        <v>6079</v>
      </c>
      <c r="C13" s="308">
        <v>0.37</v>
      </c>
      <c r="D13" s="308">
        <v>360139</v>
      </c>
      <c r="E13" s="414">
        <v>44319.388483796298</v>
      </c>
      <c r="F13" s="420">
        <v>6042</v>
      </c>
    </row>
    <row r="14" spans="1:6" x14ac:dyDescent="0.25">
      <c r="A14" s="308" t="str">
        <f>"3902247"</f>
        <v>3902247</v>
      </c>
      <c r="B14" s="308" t="s">
        <v>3779</v>
      </c>
      <c r="C14" s="308">
        <v>2.0299999999999998</v>
      </c>
      <c r="D14" s="308">
        <v>359297</v>
      </c>
      <c r="E14" s="414">
        <v>44319.47152777778</v>
      </c>
      <c r="F14" s="420">
        <v>6043</v>
      </c>
    </row>
    <row r="15" spans="1:6" x14ac:dyDescent="0.25">
      <c r="A15" s="308" t="str">
        <f>"3908410"</f>
        <v>3908410</v>
      </c>
      <c r="B15" s="308" t="s">
        <v>13190</v>
      </c>
      <c r="C15" s="308">
        <v>22.36</v>
      </c>
      <c r="D15" s="308">
        <v>360039</v>
      </c>
      <c r="E15" s="414">
        <v>44319.491967592592</v>
      </c>
      <c r="F15" s="420">
        <v>6048</v>
      </c>
    </row>
    <row r="16" spans="1:6" x14ac:dyDescent="0.25">
      <c r="A16" s="308" t="str">
        <f>"3920348"</f>
        <v>3920348</v>
      </c>
      <c r="B16" s="308" t="s">
        <v>3735</v>
      </c>
      <c r="C16" s="308">
        <v>8.3800000000000008</v>
      </c>
      <c r="D16" s="308">
        <v>358338</v>
      </c>
      <c r="E16" s="414">
        <v>44319.512002314812</v>
      </c>
      <c r="F16" s="420">
        <v>6044</v>
      </c>
    </row>
    <row r="17" spans="1:6" x14ac:dyDescent="0.25">
      <c r="A17" s="308" t="str">
        <f>"3907960"</f>
        <v>3907960</v>
      </c>
      <c r="B17" s="308" t="s">
        <v>608</v>
      </c>
      <c r="C17" s="308">
        <v>4.7300000000000004</v>
      </c>
      <c r="D17" s="308">
        <v>359222</v>
      </c>
      <c r="E17" s="414">
        <v>44319.521597222221</v>
      </c>
      <c r="F17" s="420" t="s">
        <v>13157</v>
      </c>
    </row>
    <row r="18" spans="1:6" x14ac:dyDescent="0.25">
      <c r="A18" s="308" t="str">
        <f>"3908194"</f>
        <v>3908194</v>
      </c>
      <c r="B18" s="308" t="s">
        <v>6070</v>
      </c>
      <c r="C18" s="308">
        <v>13.18</v>
      </c>
      <c r="D18" s="308">
        <v>359880</v>
      </c>
      <c r="E18" s="414">
        <v>44319.66070601852</v>
      </c>
      <c r="F18" s="420">
        <v>6045</v>
      </c>
    </row>
    <row r="19" spans="1:6" x14ac:dyDescent="0.25">
      <c r="A19" s="308" t="str">
        <f>"3909808"</f>
        <v>3909808</v>
      </c>
      <c r="B19" s="308" t="s">
        <v>3781</v>
      </c>
      <c r="C19" s="308">
        <v>1.68</v>
      </c>
      <c r="D19" s="308">
        <v>359317</v>
      </c>
      <c r="E19" s="414">
        <v>44319.704872685186</v>
      </c>
      <c r="F19" s="420">
        <v>6046</v>
      </c>
    </row>
    <row r="20" spans="1:6" x14ac:dyDescent="0.25">
      <c r="A20" s="308" t="str">
        <f>"3909086"</f>
        <v>3909086</v>
      </c>
      <c r="B20" s="308" t="s">
        <v>3748</v>
      </c>
      <c r="C20" s="308">
        <v>3.24</v>
      </c>
      <c r="D20" s="308">
        <v>359072</v>
      </c>
      <c r="E20" s="414">
        <v>44319.871932870374</v>
      </c>
      <c r="F20" s="420">
        <v>6047</v>
      </c>
    </row>
    <row r="21" spans="1:6" x14ac:dyDescent="0.25">
      <c r="A21" s="308"/>
      <c r="B21" s="540">
        <v>1</v>
      </c>
      <c r="C21" s="541">
        <f>SUM(C4:C20)</f>
        <v>86.3</v>
      </c>
      <c r="D21" s="308"/>
      <c r="E21" s="414"/>
      <c r="F21" s="420"/>
    </row>
    <row r="22" spans="1:6" x14ac:dyDescent="0.25">
      <c r="A22" s="308" t="str">
        <f>"3945148"</f>
        <v>3945148</v>
      </c>
      <c r="B22" s="308" t="s">
        <v>13189</v>
      </c>
      <c r="C22" s="308">
        <v>25.14</v>
      </c>
      <c r="D22" s="308">
        <v>220200</v>
      </c>
      <c r="E22" s="414">
        <v>44320.729398148149</v>
      </c>
      <c r="F22" s="420">
        <v>6227</v>
      </c>
    </row>
    <row r="23" spans="1:6" x14ac:dyDescent="0.25">
      <c r="A23" s="308" t="str">
        <f>"3960277"</f>
        <v>3960277</v>
      </c>
      <c r="B23" s="308" t="s">
        <v>565</v>
      </c>
      <c r="C23" s="308">
        <v>7.82</v>
      </c>
      <c r="D23" s="308">
        <v>358330</v>
      </c>
      <c r="E23" s="414">
        <v>44320.729398148149</v>
      </c>
      <c r="F23" s="420">
        <v>6098</v>
      </c>
    </row>
    <row r="24" spans="1:6" x14ac:dyDescent="0.25">
      <c r="A24" s="308" t="str">
        <f>"3902419"</f>
        <v>3902419</v>
      </c>
      <c r="B24" s="308" t="s">
        <v>551</v>
      </c>
      <c r="C24" s="308">
        <v>8.2799999999999994</v>
      </c>
      <c r="D24" s="308">
        <v>359235</v>
      </c>
      <c r="E24" s="414">
        <v>44320.729398148149</v>
      </c>
      <c r="F24" s="420">
        <v>6099</v>
      </c>
    </row>
    <row r="25" spans="1:6" x14ac:dyDescent="0.25">
      <c r="A25" s="308" t="str">
        <f>"3900568"</f>
        <v>3900568</v>
      </c>
      <c r="B25" s="308" t="s">
        <v>1108</v>
      </c>
      <c r="C25" s="308">
        <v>1.68</v>
      </c>
      <c r="D25" s="308">
        <v>359473</v>
      </c>
      <c r="E25" s="414">
        <v>44320.729398148149</v>
      </c>
      <c r="F25" s="420">
        <v>6100</v>
      </c>
    </row>
    <row r="26" spans="1:6" x14ac:dyDescent="0.25">
      <c r="A26" s="308" t="str">
        <f>"3902750"</f>
        <v>3902750</v>
      </c>
      <c r="B26" s="308" t="s">
        <v>553</v>
      </c>
      <c r="C26" s="308">
        <v>8.3800000000000008</v>
      </c>
      <c r="D26" s="308">
        <v>358455</v>
      </c>
      <c r="E26" s="414">
        <v>44320.729398148149</v>
      </c>
      <c r="F26" s="420">
        <v>6235</v>
      </c>
    </row>
    <row r="27" spans="1:6" x14ac:dyDescent="0.25">
      <c r="A27" s="308" t="str">
        <f>"3903127"</f>
        <v>3903127</v>
      </c>
      <c r="B27" s="308" t="s">
        <v>567</v>
      </c>
      <c r="C27" s="308">
        <v>1.68</v>
      </c>
      <c r="D27" s="308">
        <v>358610</v>
      </c>
      <c r="E27" s="414">
        <v>44320.729398148149</v>
      </c>
      <c r="F27" s="420">
        <v>6228</v>
      </c>
    </row>
    <row r="28" spans="1:6" x14ac:dyDescent="0.25">
      <c r="A28" s="308" t="str">
        <f>"3945105"</f>
        <v>3945105</v>
      </c>
      <c r="B28" s="308" t="s">
        <v>1083</v>
      </c>
      <c r="C28" s="308">
        <v>8.3800000000000008</v>
      </c>
      <c r="D28" s="308">
        <v>358363</v>
      </c>
      <c r="E28" s="414">
        <v>44320.729398148149</v>
      </c>
      <c r="F28" s="420">
        <v>6229</v>
      </c>
    </row>
    <row r="29" spans="1:6" x14ac:dyDescent="0.25">
      <c r="A29" s="308" t="str">
        <f>"3907541"</f>
        <v>3907541</v>
      </c>
      <c r="B29" s="308" t="s">
        <v>568</v>
      </c>
      <c r="C29" s="308">
        <v>2.63</v>
      </c>
      <c r="D29" s="308">
        <v>358624</v>
      </c>
      <c r="E29" s="414">
        <v>44320.729398148149</v>
      </c>
      <c r="F29" s="420">
        <v>6230</v>
      </c>
    </row>
    <row r="30" spans="1:6" x14ac:dyDescent="0.25">
      <c r="A30" s="308" t="str">
        <f>"3945284"</f>
        <v>3945284</v>
      </c>
      <c r="B30" s="308" t="s">
        <v>569</v>
      </c>
      <c r="C30" s="308">
        <v>8.7899999999999991</v>
      </c>
      <c r="D30" s="308">
        <v>358466</v>
      </c>
      <c r="E30" s="414">
        <v>44320.729398148149</v>
      </c>
      <c r="F30" s="420">
        <v>6231</v>
      </c>
    </row>
    <row r="31" spans="1:6" x14ac:dyDescent="0.25">
      <c r="A31" s="308" t="str">
        <f>"3909936"</f>
        <v>3909936</v>
      </c>
      <c r="B31" s="308" t="s">
        <v>550</v>
      </c>
      <c r="C31" s="308">
        <v>4.6500000000000004</v>
      </c>
      <c r="D31" s="308">
        <v>358734</v>
      </c>
      <c r="E31" s="414">
        <v>44320.729398148149</v>
      </c>
      <c r="F31" s="420">
        <v>6232</v>
      </c>
    </row>
    <row r="32" spans="1:6" x14ac:dyDescent="0.25">
      <c r="A32" s="308" t="str">
        <f>"3907239"</f>
        <v>3907239</v>
      </c>
      <c r="B32" s="308" t="s">
        <v>563</v>
      </c>
      <c r="C32" s="308">
        <v>6.94</v>
      </c>
      <c r="D32" s="308">
        <v>358535</v>
      </c>
      <c r="E32" s="414">
        <v>44320.729398148149</v>
      </c>
      <c r="F32" s="420">
        <v>6233</v>
      </c>
    </row>
    <row r="33" spans="1:7" x14ac:dyDescent="0.25">
      <c r="A33" s="308" t="str">
        <f>"3903061"</f>
        <v>3903061</v>
      </c>
      <c r="B33" s="308" t="s">
        <v>559</v>
      </c>
      <c r="C33" s="308">
        <v>6.94</v>
      </c>
      <c r="D33" s="308">
        <v>358547</v>
      </c>
      <c r="E33" s="414">
        <v>44320.729398148149</v>
      </c>
      <c r="F33" s="420">
        <v>6234</v>
      </c>
    </row>
    <row r="34" spans="1:7" x14ac:dyDescent="0.25">
      <c r="A34" s="308" t="str">
        <f>"3903883"</f>
        <v>3903883</v>
      </c>
      <c r="B34" s="308" t="s">
        <v>1092</v>
      </c>
      <c r="C34" s="308">
        <v>1.68</v>
      </c>
      <c r="D34" s="308">
        <v>359898</v>
      </c>
      <c r="E34" s="414">
        <v>44320.729398148149</v>
      </c>
      <c r="F34" s="420">
        <v>6236</v>
      </c>
    </row>
    <row r="35" spans="1:7" x14ac:dyDescent="0.25">
      <c r="A35" s="308" t="str">
        <f>"3909039"</f>
        <v>3909039</v>
      </c>
      <c r="B35" s="308" t="s">
        <v>560</v>
      </c>
      <c r="C35" s="308">
        <v>2.0299999999999998</v>
      </c>
      <c r="D35" s="308">
        <v>359064</v>
      </c>
      <c r="E35" s="414">
        <v>44320.729398148149</v>
      </c>
      <c r="F35" s="420">
        <v>6237</v>
      </c>
      <c r="G35" s="406"/>
    </row>
    <row r="36" spans="1:7" x14ac:dyDescent="0.25">
      <c r="A36" s="308" t="str">
        <f>"3945435"</f>
        <v>3945435</v>
      </c>
      <c r="B36" s="308" t="s">
        <v>561</v>
      </c>
      <c r="C36" s="308">
        <v>8.3800000000000008</v>
      </c>
      <c r="D36" s="308">
        <v>358392</v>
      </c>
      <c r="E36" s="414">
        <v>44320.729398148149</v>
      </c>
      <c r="F36" s="420">
        <v>6238</v>
      </c>
    </row>
    <row r="37" spans="1:7" x14ac:dyDescent="0.25">
      <c r="A37" s="308" t="str">
        <f>"3950033"</f>
        <v>3950033</v>
      </c>
      <c r="B37" s="308" t="s">
        <v>557</v>
      </c>
      <c r="C37" s="308">
        <v>8.3800000000000008</v>
      </c>
      <c r="D37" s="308">
        <v>358320</v>
      </c>
      <c r="E37" s="414">
        <v>44320.729398148149</v>
      </c>
      <c r="F37" s="420">
        <v>6239</v>
      </c>
    </row>
    <row r="38" spans="1:7" x14ac:dyDescent="0.25">
      <c r="A38" s="308" t="str">
        <f>"3960364"</f>
        <v>3960364</v>
      </c>
      <c r="B38" s="308" t="s">
        <v>566</v>
      </c>
      <c r="C38" s="308">
        <v>8.3800000000000008</v>
      </c>
      <c r="D38" s="308">
        <v>358368</v>
      </c>
      <c r="E38" s="414">
        <v>44320.729398148149</v>
      </c>
      <c r="F38" s="420">
        <v>6240</v>
      </c>
    </row>
    <row r="39" spans="1:7" x14ac:dyDescent="0.25">
      <c r="A39" s="308" t="str">
        <f>"3903364"</f>
        <v>3903364</v>
      </c>
      <c r="B39" s="308" t="s">
        <v>554</v>
      </c>
      <c r="C39" s="308">
        <v>8.65</v>
      </c>
      <c r="D39" s="308">
        <v>358830</v>
      </c>
      <c r="E39" s="414">
        <v>44320.729398148149</v>
      </c>
      <c r="F39" s="420">
        <v>6241</v>
      </c>
    </row>
    <row r="40" spans="1:7" x14ac:dyDescent="0.25">
      <c r="A40" s="308" t="str">
        <f>"3960315"</f>
        <v>3960315</v>
      </c>
      <c r="B40" s="308" t="s">
        <v>555</v>
      </c>
      <c r="C40" s="308">
        <v>4.1900000000000004</v>
      </c>
      <c r="D40" s="308">
        <v>358412</v>
      </c>
      <c r="E40" s="414">
        <v>44320.729398148149</v>
      </c>
      <c r="F40" s="420">
        <v>6242</v>
      </c>
    </row>
    <row r="41" spans="1:7" x14ac:dyDescent="0.25">
      <c r="A41" s="308" t="str">
        <f>"3900349"</f>
        <v>3900349</v>
      </c>
      <c r="B41" s="308" t="s">
        <v>556</v>
      </c>
      <c r="C41" s="308">
        <v>2.4500000000000002</v>
      </c>
      <c r="D41" s="308">
        <v>359410</v>
      </c>
      <c r="E41" s="414">
        <v>44320.729398148149</v>
      </c>
      <c r="F41" s="420">
        <v>6243</v>
      </c>
    </row>
    <row r="42" spans="1:7" x14ac:dyDescent="0.25">
      <c r="A42" s="308" t="str">
        <f>"3945102"</f>
        <v>3945102</v>
      </c>
      <c r="B42" s="308" t="s">
        <v>562</v>
      </c>
      <c r="C42" s="308">
        <v>8.3800000000000008</v>
      </c>
      <c r="D42" s="308">
        <v>358357</v>
      </c>
      <c r="E42" s="414">
        <v>44320.729398148149</v>
      </c>
      <c r="F42" s="420">
        <v>6244</v>
      </c>
    </row>
    <row r="43" spans="1:7" x14ac:dyDescent="0.25">
      <c r="A43" s="308" t="str">
        <f>"3901398"</f>
        <v>3901398</v>
      </c>
      <c r="B43" s="308" t="s">
        <v>558</v>
      </c>
      <c r="C43" s="308">
        <v>1.87</v>
      </c>
      <c r="D43" s="308">
        <v>359523</v>
      </c>
      <c r="E43" s="414">
        <v>44320.729398148149</v>
      </c>
      <c r="F43" s="420">
        <v>6245</v>
      </c>
    </row>
    <row r="44" spans="1:7" x14ac:dyDescent="0.25">
      <c r="A44" s="308" t="str">
        <f>"3960232"</f>
        <v>3960232</v>
      </c>
      <c r="B44" s="308" t="s">
        <v>585</v>
      </c>
      <c r="C44" s="308">
        <v>12.3</v>
      </c>
      <c r="D44" s="308">
        <v>358358</v>
      </c>
      <c r="E44" s="414">
        <v>44320.729398148149</v>
      </c>
      <c r="F44" s="420">
        <v>6246</v>
      </c>
    </row>
    <row r="45" spans="1:7" x14ac:dyDescent="0.25">
      <c r="A45" s="308" t="str">
        <f>"3900389"</f>
        <v>3900389</v>
      </c>
      <c r="B45" s="308" t="s">
        <v>571</v>
      </c>
      <c r="C45" s="308">
        <v>1.68</v>
      </c>
      <c r="D45" s="308">
        <v>359422</v>
      </c>
      <c r="E45" s="414">
        <v>44320.729398148149</v>
      </c>
      <c r="F45" s="420">
        <v>6247</v>
      </c>
    </row>
    <row r="46" spans="1:7" x14ac:dyDescent="0.25">
      <c r="A46" s="308" t="str">
        <f>"3903098"</f>
        <v>3903098</v>
      </c>
      <c r="B46" s="308" t="s">
        <v>576</v>
      </c>
      <c r="C46" s="308">
        <v>3.47</v>
      </c>
      <c r="D46" s="308">
        <v>358555</v>
      </c>
      <c r="E46" s="414">
        <v>44320.729398148149</v>
      </c>
      <c r="F46" s="420">
        <v>6248</v>
      </c>
    </row>
    <row r="47" spans="1:7" x14ac:dyDescent="0.25">
      <c r="A47" s="308" t="str">
        <f>"3906324"</f>
        <v>3906324</v>
      </c>
      <c r="B47" s="308" t="s">
        <v>581</v>
      </c>
      <c r="C47" s="308">
        <v>4.1900000000000004</v>
      </c>
      <c r="D47" s="308">
        <v>358481</v>
      </c>
      <c r="E47" s="414">
        <v>44320.729398148149</v>
      </c>
      <c r="F47" s="420">
        <v>6249</v>
      </c>
    </row>
    <row r="48" spans="1:7" x14ac:dyDescent="0.25">
      <c r="A48" s="308" t="str">
        <f>"3920281"</f>
        <v>3920281</v>
      </c>
      <c r="B48" s="308" t="s">
        <v>578</v>
      </c>
      <c r="C48" s="308">
        <v>7.82</v>
      </c>
      <c r="D48" s="308">
        <v>358301</v>
      </c>
      <c r="E48" s="414">
        <v>44320.729398148149</v>
      </c>
      <c r="F48" s="420">
        <v>6250</v>
      </c>
    </row>
    <row r="49" spans="1:6" x14ac:dyDescent="0.25">
      <c r="A49" s="308" t="str">
        <f>"3945272"</f>
        <v>3945272</v>
      </c>
      <c r="B49" s="308" t="s">
        <v>579</v>
      </c>
      <c r="C49" s="308">
        <v>4.1900000000000004</v>
      </c>
      <c r="D49" s="308">
        <v>358464</v>
      </c>
      <c r="E49" s="414">
        <v>44320.729398148149</v>
      </c>
      <c r="F49" s="420">
        <v>6251</v>
      </c>
    </row>
    <row r="50" spans="1:6" x14ac:dyDescent="0.25">
      <c r="A50" s="308" t="str">
        <f>"3900676"</f>
        <v>3900676</v>
      </c>
      <c r="B50" s="308" t="s">
        <v>1093</v>
      </c>
      <c r="C50" s="308">
        <v>2.2000000000000002</v>
      </c>
      <c r="D50" s="308">
        <v>359809</v>
      </c>
      <c r="E50" s="414">
        <v>44320.729398148149</v>
      </c>
      <c r="F50" s="420">
        <v>6252</v>
      </c>
    </row>
    <row r="51" spans="1:6" x14ac:dyDescent="0.25">
      <c r="A51" s="308" t="str">
        <f>"3950328"</f>
        <v>3950328</v>
      </c>
      <c r="B51" s="308" t="s">
        <v>575</v>
      </c>
      <c r="C51" s="308">
        <v>8.3800000000000008</v>
      </c>
      <c r="D51" s="308">
        <v>358414</v>
      </c>
      <c r="E51" s="414">
        <v>44320.729398148149</v>
      </c>
      <c r="F51" s="420">
        <v>6253</v>
      </c>
    </row>
    <row r="52" spans="1:6" x14ac:dyDescent="0.25">
      <c r="A52" s="308" t="str">
        <f>"3901113"</f>
        <v>3901113</v>
      </c>
      <c r="B52" s="308" t="s">
        <v>582</v>
      </c>
      <c r="C52" s="308">
        <v>2.14</v>
      </c>
      <c r="D52" s="308">
        <v>358874</v>
      </c>
      <c r="E52" s="414">
        <v>44320.729398148149</v>
      </c>
      <c r="F52" s="420">
        <v>6254</v>
      </c>
    </row>
    <row r="53" spans="1:6" x14ac:dyDescent="0.25">
      <c r="A53" s="308" t="str">
        <f>"3945262"</f>
        <v>3945262</v>
      </c>
      <c r="B53" s="308" t="s">
        <v>583</v>
      </c>
      <c r="C53" s="308">
        <v>3.36</v>
      </c>
      <c r="D53" s="308">
        <v>358467</v>
      </c>
      <c r="E53" s="414">
        <v>44320.729398148149</v>
      </c>
      <c r="F53" s="420">
        <v>6255</v>
      </c>
    </row>
    <row r="54" spans="1:6" x14ac:dyDescent="0.25">
      <c r="A54" s="308" t="str">
        <f>"3960264"</f>
        <v>3960264</v>
      </c>
      <c r="B54" s="308" t="s">
        <v>584</v>
      </c>
      <c r="C54" s="308">
        <v>7.82</v>
      </c>
      <c r="D54" s="308">
        <v>358309</v>
      </c>
      <c r="E54" s="414">
        <v>44320.729398148149</v>
      </c>
      <c r="F54" s="420">
        <v>6256</v>
      </c>
    </row>
    <row r="55" spans="1:6" x14ac:dyDescent="0.25">
      <c r="A55" s="308" t="str">
        <f>"3909981"</f>
        <v>3909981</v>
      </c>
      <c r="B55" s="308" t="s">
        <v>572</v>
      </c>
      <c r="C55" s="308">
        <v>1.99</v>
      </c>
      <c r="D55" s="308">
        <v>358678</v>
      </c>
      <c r="E55" s="414">
        <v>44320.729398148149</v>
      </c>
      <c r="F55" s="420">
        <v>6257</v>
      </c>
    </row>
    <row r="56" spans="1:6" x14ac:dyDescent="0.25">
      <c r="A56" s="308" t="str">
        <f>"3903282"</f>
        <v>3903282</v>
      </c>
      <c r="B56" s="308" t="s">
        <v>574</v>
      </c>
      <c r="C56" s="308">
        <v>1.9</v>
      </c>
      <c r="D56" s="308">
        <v>359650</v>
      </c>
      <c r="E56" s="414">
        <v>44320.729398148149</v>
      </c>
      <c r="F56" s="420">
        <v>6258</v>
      </c>
    </row>
    <row r="57" spans="1:6" x14ac:dyDescent="0.25">
      <c r="A57" s="308" t="str">
        <f>"3960256"</f>
        <v>3960256</v>
      </c>
      <c r="B57" s="308" t="s">
        <v>570</v>
      </c>
      <c r="C57" s="308">
        <v>17.899999999999999</v>
      </c>
      <c r="D57" s="308">
        <v>358318</v>
      </c>
      <c r="E57" s="414">
        <v>44320.729398148149</v>
      </c>
      <c r="F57" s="420">
        <v>6259</v>
      </c>
    </row>
    <row r="58" spans="1:6" x14ac:dyDescent="0.25">
      <c r="A58" s="308" t="str">
        <f>"3909223"</f>
        <v>3909223</v>
      </c>
      <c r="B58" s="308" t="s">
        <v>573</v>
      </c>
      <c r="C58" s="308">
        <v>1.95</v>
      </c>
      <c r="D58" s="308">
        <v>359282</v>
      </c>
      <c r="E58" s="414">
        <v>44320.729398148149</v>
      </c>
      <c r="F58" s="420">
        <v>6260</v>
      </c>
    </row>
    <row r="59" spans="1:6" x14ac:dyDescent="0.25">
      <c r="A59" s="308" t="str">
        <f>"3906796"</f>
        <v>3906796</v>
      </c>
      <c r="B59" s="308" t="s">
        <v>586</v>
      </c>
      <c r="C59" s="308">
        <v>3.43</v>
      </c>
      <c r="D59" s="308">
        <v>360580</v>
      </c>
      <c r="E59" s="414">
        <v>44320.729398148149</v>
      </c>
      <c r="F59" s="420">
        <v>6261</v>
      </c>
    </row>
    <row r="60" spans="1:6" x14ac:dyDescent="0.25">
      <c r="A60" s="308" t="str">
        <f>"3908672"</f>
        <v>3908672</v>
      </c>
      <c r="B60" s="308" t="s">
        <v>588</v>
      </c>
      <c r="C60" s="308">
        <v>2.0699999999999998</v>
      </c>
      <c r="D60" s="308">
        <v>360479</v>
      </c>
      <c r="E60" s="414">
        <v>44320.729398148149</v>
      </c>
      <c r="F60" s="420">
        <v>6262</v>
      </c>
    </row>
    <row r="61" spans="1:6" x14ac:dyDescent="0.25">
      <c r="A61" s="308" t="str">
        <f>"3908716"</f>
        <v>3908716</v>
      </c>
      <c r="B61" s="308" t="s">
        <v>587</v>
      </c>
      <c r="C61" s="308">
        <v>3.4</v>
      </c>
      <c r="D61" s="308">
        <v>360488</v>
      </c>
      <c r="E61" s="414">
        <v>44320.729398148149</v>
      </c>
      <c r="F61" s="420">
        <v>6263</v>
      </c>
    </row>
    <row r="62" spans="1:6" x14ac:dyDescent="0.25">
      <c r="A62" s="308" t="str">
        <f>"3900657"</f>
        <v>3900657</v>
      </c>
      <c r="B62" s="308" t="s">
        <v>589</v>
      </c>
      <c r="C62" s="308">
        <v>15.3</v>
      </c>
      <c r="D62" s="308">
        <v>360389</v>
      </c>
      <c r="E62" s="414">
        <v>44320.729398148149</v>
      </c>
      <c r="F62" s="420">
        <v>6264</v>
      </c>
    </row>
    <row r="63" spans="1:6" x14ac:dyDescent="0.25">
      <c r="A63" s="308" t="str">
        <f>"3900340"</f>
        <v>3900340</v>
      </c>
      <c r="B63" s="308" t="s">
        <v>589</v>
      </c>
      <c r="C63" s="308">
        <v>15.3</v>
      </c>
      <c r="D63" s="308">
        <v>360390</v>
      </c>
      <c r="E63" s="414">
        <v>44320.729398148149</v>
      </c>
      <c r="F63" s="420">
        <v>6265</v>
      </c>
    </row>
    <row r="64" spans="1:6" x14ac:dyDescent="0.25">
      <c r="A64" s="308" t="str">
        <f>"3900344"</f>
        <v>3900344</v>
      </c>
      <c r="B64" s="308" t="s">
        <v>589</v>
      </c>
      <c r="C64" s="308">
        <v>15.3</v>
      </c>
      <c r="D64" s="308">
        <v>360391</v>
      </c>
      <c r="E64" s="414">
        <v>44320.729398148149</v>
      </c>
      <c r="F64" s="420">
        <v>6266</v>
      </c>
    </row>
    <row r="65" spans="1:6" x14ac:dyDescent="0.25">
      <c r="A65" s="308" t="str">
        <f>"3909007"</f>
        <v>3909007</v>
      </c>
      <c r="B65" s="308" t="s">
        <v>6069</v>
      </c>
      <c r="C65" s="308">
        <v>3.32</v>
      </c>
      <c r="D65" s="308">
        <v>360549</v>
      </c>
      <c r="E65" s="414">
        <v>44320.729398148149</v>
      </c>
      <c r="F65" s="420">
        <v>6267</v>
      </c>
    </row>
    <row r="66" spans="1:6" x14ac:dyDescent="0.25">
      <c r="A66" s="308" t="str">
        <f>"3930195"</f>
        <v>3930195</v>
      </c>
      <c r="B66" s="308" t="s">
        <v>6069</v>
      </c>
      <c r="C66" s="308">
        <v>1.94</v>
      </c>
      <c r="D66" s="308">
        <v>360598</v>
      </c>
      <c r="E66" s="414">
        <v>44320.729398148149</v>
      </c>
      <c r="F66" s="420">
        <v>6268</v>
      </c>
    </row>
    <row r="67" spans="1:6" x14ac:dyDescent="0.25">
      <c r="A67" s="308" t="str">
        <f>"3945038"</f>
        <v>3945038</v>
      </c>
      <c r="B67" s="308" t="s">
        <v>590</v>
      </c>
      <c r="C67" s="308">
        <v>15.3</v>
      </c>
      <c r="D67" s="308">
        <v>360394</v>
      </c>
      <c r="E67" s="414">
        <v>44320.729398148149</v>
      </c>
      <c r="F67" s="420">
        <v>6269</v>
      </c>
    </row>
    <row r="68" spans="1:6" x14ac:dyDescent="0.25">
      <c r="A68" s="308" t="str">
        <f>"3901033"</f>
        <v>3901033</v>
      </c>
      <c r="B68" s="308" t="s">
        <v>591</v>
      </c>
      <c r="C68" s="308">
        <v>30.6</v>
      </c>
      <c r="D68" s="308">
        <v>360400</v>
      </c>
      <c r="E68" s="414">
        <v>44320.729398148149</v>
      </c>
      <c r="F68" s="420">
        <v>6270</v>
      </c>
    </row>
    <row r="69" spans="1:6" x14ac:dyDescent="0.25">
      <c r="A69" s="308" t="str">
        <f>"3902576"</f>
        <v>3902576</v>
      </c>
      <c r="B69" s="308" t="s">
        <v>1105</v>
      </c>
      <c r="C69" s="308">
        <v>6.85</v>
      </c>
      <c r="D69" s="308">
        <v>359588</v>
      </c>
      <c r="E69" s="414">
        <v>44320.491805555554</v>
      </c>
      <c r="F69" s="420">
        <v>6276</v>
      </c>
    </row>
    <row r="70" spans="1:6" x14ac:dyDescent="0.25">
      <c r="A70" s="308" t="str">
        <f>"3902164"</f>
        <v>3902164</v>
      </c>
      <c r="B70" s="308" t="s">
        <v>1081</v>
      </c>
      <c r="C70" s="308">
        <v>10.91</v>
      </c>
      <c r="D70" s="308">
        <v>359277</v>
      </c>
      <c r="E70" s="414">
        <v>44320.496493055558</v>
      </c>
      <c r="F70" s="420">
        <v>6271</v>
      </c>
    </row>
    <row r="71" spans="1:6" x14ac:dyDescent="0.25">
      <c r="A71" s="308" t="str">
        <f>"3907238"</f>
        <v>3907238</v>
      </c>
      <c r="B71" s="308" t="s">
        <v>3745</v>
      </c>
      <c r="C71" s="308">
        <v>13.88</v>
      </c>
      <c r="D71" s="308">
        <v>358537</v>
      </c>
      <c r="E71" s="414">
        <v>44320.542847222219</v>
      </c>
      <c r="F71" s="420">
        <v>6272</v>
      </c>
    </row>
    <row r="72" spans="1:6" x14ac:dyDescent="0.25">
      <c r="A72" s="308" t="str">
        <f>"3930045"</f>
        <v>3930045</v>
      </c>
      <c r="B72" s="308" t="s">
        <v>13188</v>
      </c>
      <c r="C72" s="308">
        <v>6.06</v>
      </c>
      <c r="D72" s="308">
        <v>357974</v>
      </c>
      <c r="E72" s="414">
        <v>44320.596770833334</v>
      </c>
      <c r="F72" s="420">
        <v>6277</v>
      </c>
    </row>
    <row r="73" spans="1:6" x14ac:dyDescent="0.25">
      <c r="A73" s="308" t="str">
        <f>"3908177"</f>
        <v>3908177</v>
      </c>
      <c r="B73" s="308" t="s">
        <v>1116</v>
      </c>
      <c r="C73" s="308">
        <v>39.22</v>
      </c>
      <c r="D73" s="308">
        <v>360729</v>
      </c>
      <c r="E73" s="414">
        <v>44320.636446759258</v>
      </c>
      <c r="F73" s="420">
        <v>6273</v>
      </c>
    </row>
    <row r="74" spans="1:6" x14ac:dyDescent="0.25">
      <c r="A74" s="308" t="str">
        <f>"3908176"</f>
        <v>3908176</v>
      </c>
      <c r="B74" s="308" t="s">
        <v>1116</v>
      </c>
      <c r="C74" s="308">
        <v>7.88</v>
      </c>
      <c r="D74" s="308">
        <v>360728</v>
      </c>
      <c r="E74" s="414">
        <v>44320.636724537035</v>
      </c>
      <c r="F74" s="420">
        <v>6274</v>
      </c>
    </row>
    <row r="75" spans="1:6" x14ac:dyDescent="0.25">
      <c r="A75" s="308" t="str">
        <f>"3907257"</f>
        <v>3907257</v>
      </c>
      <c r="B75" s="308" t="s">
        <v>621</v>
      </c>
      <c r="C75" s="308">
        <v>0.25</v>
      </c>
      <c r="D75" s="308">
        <v>358540</v>
      </c>
      <c r="E75" s="414">
        <v>44320.638194444444</v>
      </c>
      <c r="F75" s="420">
        <v>6275</v>
      </c>
    </row>
    <row r="76" spans="1:6" x14ac:dyDescent="0.25">
      <c r="A76" s="308" t="str">
        <f>"3908875"</f>
        <v>3908875</v>
      </c>
      <c r="B76" s="308" t="s">
        <v>1085</v>
      </c>
      <c r="C76" s="308">
        <v>1.68</v>
      </c>
      <c r="D76" s="308">
        <v>358819</v>
      </c>
      <c r="E76" s="414">
        <v>44320.668113425927</v>
      </c>
      <c r="F76" s="420">
        <v>6278</v>
      </c>
    </row>
    <row r="77" spans="1:6" x14ac:dyDescent="0.25">
      <c r="A77" s="308" t="str">
        <f>"3902632"</f>
        <v>3902632</v>
      </c>
      <c r="B77" s="308" t="s">
        <v>13187</v>
      </c>
      <c r="C77" s="308">
        <v>0.28999999999999998</v>
      </c>
      <c r="D77" s="308">
        <v>310964</v>
      </c>
      <c r="E77" s="414">
        <v>44320.698738425926</v>
      </c>
      <c r="F77" s="420">
        <v>6279</v>
      </c>
    </row>
    <row r="78" spans="1:6" x14ac:dyDescent="0.25">
      <c r="A78" s="308" t="str">
        <f>"3909396"</f>
        <v>3909396</v>
      </c>
      <c r="B78" s="308" t="s">
        <v>13186</v>
      </c>
      <c r="C78" s="308">
        <v>0.78</v>
      </c>
      <c r="D78" s="308">
        <v>360295</v>
      </c>
      <c r="E78" s="414">
        <v>44320.769907407404</v>
      </c>
      <c r="F78" s="420">
        <v>6280</v>
      </c>
    </row>
    <row r="79" spans="1:6" x14ac:dyDescent="0.25">
      <c r="A79" s="308"/>
      <c r="B79" s="540">
        <v>2</v>
      </c>
      <c r="C79" s="541">
        <f>SUM(C22:C78)</f>
        <v>420.75000000000011</v>
      </c>
      <c r="D79" s="308"/>
      <c r="E79" s="414"/>
      <c r="F79" s="420"/>
    </row>
    <row r="80" spans="1:6" x14ac:dyDescent="0.25">
      <c r="A80" s="308" t="str">
        <f>"3908639"</f>
        <v>3908639</v>
      </c>
      <c r="B80" s="308" t="s">
        <v>603</v>
      </c>
      <c r="C80" s="308">
        <v>3.88</v>
      </c>
      <c r="D80" s="308">
        <v>360633</v>
      </c>
      <c r="E80" s="414">
        <v>44321.370150462964</v>
      </c>
      <c r="F80" s="420">
        <v>6281</v>
      </c>
    </row>
    <row r="81" spans="1:6" x14ac:dyDescent="0.25">
      <c r="A81" s="308" t="str">
        <f>"3907615"</f>
        <v>3907615</v>
      </c>
      <c r="B81" s="308" t="s">
        <v>538</v>
      </c>
      <c r="C81" s="308">
        <v>1.95</v>
      </c>
      <c r="D81" s="308">
        <v>358709</v>
      </c>
      <c r="E81" s="414">
        <v>44321.392847222225</v>
      </c>
      <c r="F81" s="420">
        <v>6282</v>
      </c>
    </row>
    <row r="82" spans="1:6" x14ac:dyDescent="0.25">
      <c r="A82" s="308" t="str">
        <f>"3908292"</f>
        <v>3908292</v>
      </c>
      <c r="B82" s="308" t="s">
        <v>1556</v>
      </c>
      <c r="C82" s="308">
        <v>2.4300000000000002</v>
      </c>
      <c r="D82" s="308">
        <v>359932</v>
      </c>
      <c r="E82" s="414">
        <v>44321.496493055558</v>
      </c>
      <c r="F82" s="420">
        <v>6283</v>
      </c>
    </row>
    <row r="83" spans="1:6" x14ac:dyDescent="0.25">
      <c r="A83" s="308" t="str">
        <f>"23923204"</f>
        <v>23923204</v>
      </c>
      <c r="B83" s="308" t="s">
        <v>11627</v>
      </c>
      <c r="C83" s="308">
        <v>4.5199999999999996</v>
      </c>
      <c r="D83" s="308">
        <v>4338</v>
      </c>
      <c r="E83" s="414">
        <v>44321.748726851853</v>
      </c>
      <c r="F83" s="420">
        <v>6284</v>
      </c>
    </row>
    <row r="84" spans="1:6" x14ac:dyDescent="0.25">
      <c r="A84" s="308" t="str">
        <f>"3903064"</f>
        <v>3903064</v>
      </c>
      <c r="B84" s="308" t="s">
        <v>1086</v>
      </c>
      <c r="C84" s="308">
        <v>13.88</v>
      </c>
      <c r="D84" s="308">
        <v>358548</v>
      </c>
      <c r="E84" s="414">
        <v>44321.829826388886</v>
      </c>
      <c r="F84" s="420">
        <v>6285</v>
      </c>
    </row>
    <row r="85" spans="1:6" x14ac:dyDescent="0.25">
      <c r="A85" s="308"/>
      <c r="B85" s="540">
        <v>3</v>
      </c>
      <c r="C85" s="541">
        <f>SUM(C80:C84)</f>
        <v>26.66</v>
      </c>
      <c r="D85" s="308"/>
      <c r="E85" s="414"/>
      <c r="F85" s="420"/>
    </row>
    <row r="86" spans="1:6" x14ac:dyDescent="0.25">
      <c r="A86" s="308" t="str">
        <f>"3902054"</f>
        <v>3902054</v>
      </c>
      <c r="B86" s="308" t="s">
        <v>13185</v>
      </c>
      <c r="C86" s="308">
        <v>8.3800000000000008</v>
      </c>
      <c r="D86" s="308">
        <v>358426</v>
      </c>
      <c r="E86" s="414">
        <v>44322.284884259258</v>
      </c>
      <c r="F86" s="420">
        <v>6483</v>
      </c>
    </row>
    <row r="87" spans="1:6" x14ac:dyDescent="0.25">
      <c r="A87" s="308" t="str">
        <f>"3908657"</f>
        <v>3908657</v>
      </c>
      <c r="B87" s="308" t="s">
        <v>1118</v>
      </c>
      <c r="C87" s="308">
        <v>3.21</v>
      </c>
      <c r="D87" s="308">
        <v>359308</v>
      </c>
      <c r="E87" s="414">
        <v>44322.418715277781</v>
      </c>
      <c r="F87" s="420">
        <v>6484</v>
      </c>
    </row>
    <row r="88" spans="1:6" x14ac:dyDescent="0.25">
      <c r="A88" s="308" t="str">
        <f>"3906764"</f>
        <v>3906764</v>
      </c>
      <c r="B88" s="308" t="s">
        <v>13184</v>
      </c>
      <c r="C88" s="308">
        <v>21.65</v>
      </c>
      <c r="D88" s="308">
        <v>348773</v>
      </c>
      <c r="E88" s="414">
        <v>44322.492592592593</v>
      </c>
      <c r="F88" s="420">
        <v>6491</v>
      </c>
    </row>
    <row r="89" spans="1:6" x14ac:dyDescent="0.25">
      <c r="A89" s="308" t="str">
        <f>"3960344"</f>
        <v>3960344</v>
      </c>
      <c r="B89" s="308" t="s">
        <v>3736</v>
      </c>
      <c r="C89" s="308">
        <v>8.3800000000000008</v>
      </c>
      <c r="D89" s="308">
        <v>358364</v>
      </c>
      <c r="E89" s="414">
        <v>44322.545347222222</v>
      </c>
      <c r="F89" s="420">
        <v>6485</v>
      </c>
    </row>
    <row r="90" spans="1:6" x14ac:dyDescent="0.25">
      <c r="A90" s="308" t="str">
        <f>"3960293"</f>
        <v>3960293</v>
      </c>
      <c r="B90" s="308" t="s">
        <v>3763</v>
      </c>
      <c r="C90" s="308">
        <v>8.0399999999999991</v>
      </c>
      <c r="D90" s="308">
        <v>358324</v>
      </c>
      <c r="E90" s="414">
        <v>44322.562094907407</v>
      </c>
      <c r="F90" s="420">
        <v>6486</v>
      </c>
    </row>
    <row r="91" spans="1:6" x14ac:dyDescent="0.25">
      <c r="A91" s="308" t="str">
        <f>"3960241"</f>
        <v>3960241</v>
      </c>
      <c r="B91" s="308" t="s">
        <v>13183</v>
      </c>
      <c r="C91" s="308">
        <v>15.3</v>
      </c>
      <c r="D91" s="308">
        <v>360397</v>
      </c>
      <c r="E91" s="414">
        <v>44322.590243055558</v>
      </c>
      <c r="F91" s="420">
        <v>6487</v>
      </c>
    </row>
    <row r="92" spans="1:6" x14ac:dyDescent="0.25">
      <c r="A92" s="308" t="str">
        <f>"23923029"</f>
        <v>23923029</v>
      </c>
      <c r="B92" s="308" t="s">
        <v>611</v>
      </c>
      <c r="C92" s="308">
        <v>10.74</v>
      </c>
      <c r="D92" s="308">
        <v>4263</v>
      </c>
      <c r="E92" s="414">
        <v>44322.592986111114</v>
      </c>
      <c r="F92" s="420">
        <v>6488</v>
      </c>
    </row>
    <row r="93" spans="1:6" x14ac:dyDescent="0.25">
      <c r="A93" s="308" t="str">
        <f>"3960257"</f>
        <v>3960257</v>
      </c>
      <c r="B93" s="308" t="s">
        <v>595</v>
      </c>
      <c r="C93" s="308">
        <v>15.3</v>
      </c>
      <c r="D93" s="308">
        <v>360386</v>
      </c>
      <c r="E93" s="414">
        <v>44322.6559837963</v>
      </c>
      <c r="F93" s="420">
        <v>6489</v>
      </c>
    </row>
    <row r="94" spans="1:6" x14ac:dyDescent="0.25">
      <c r="A94" s="308" t="str">
        <f>"3960275"</f>
        <v>3960275</v>
      </c>
      <c r="B94" s="308" t="s">
        <v>595</v>
      </c>
      <c r="C94" s="308">
        <v>15.3</v>
      </c>
      <c r="D94" s="308">
        <v>360393</v>
      </c>
      <c r="E94" s="414">
        <v>44322.656828703701</v>
      </c>
      <c r="F94" s="420">
        <v>6490</v>
      </c>
    </row>
    <row r="95" spans="1:6" x14ac:dyDescent="0.25">
      <c r="A95" s="308" t="str">
        <f>"3908230"</f>
        <v>3908230</v>
      </c>
      <c r="B95" s="308" t="s">
        <v>1555</v>
      </c>
      <c r="C95" s="308">
        <v>3.42</v>
      </c>
      <c r="D95" s="308">
        <v>360736</v>
      </c>
      <c r="E95" s="414">
        <v>44322.866909722223</v>
      </c>
      <c r="F95" s="420">
        <v>6528</v>
      </c>
    </row>
    <row r="96" spans="1:6" x14ac:dyDescent="0.25">
      <c r="A96" s="308"/>
      <c r="B96" s="540">
        <v>4</v>
      </c>
      <c r="C96" s="541">
        <f>SUM(C86:C95)</f>
        <v>109.71999999999998</v>
      </c>
      <c r="D96" s="308"/>
      <c r="E96" s="414"/>
      <c r="F96" s="420"/>
    </row>
    <row r="97" spans="1:6" x14ac:dyDescent="0.25">
      <c r="A97" s="308" t="str">
        <f>"3945455"</f>
        <v>3945455</v>
      </c>
      <c r="B97" s="308" t="s">
        <v>1117</v>
      </c>
      <c r="C97" s="308">
        <v>8.3800000000000008</v>
      </c>
      <c r="D97" s="308">
        <v>358394</v>
      </c>
      <c r="E97" s="414">
        <v>44323.433506944442</v>
      </c>
      <c r="F97" s="420">
        <v>6651</v>
      </c>
    </row>
    <row r="98" spans="1:6" x14ac:dyDescent="0.25">
      <c r="A98" s="308" t="str">
        <f>"3907837"</f>
        <v>3907837</v>
      </c>
      <c r="B98" s="308" t="s">
        <v>13182</v>
      </c>
      <c r="C98" s="308">
        <v>3.96</v>
      </c>
      <c r="D98" s="308">
        <v>358935</v>
      </c>
      <c r="E98" s="414">
        <v>44323.465555555558</v>
      </c>
      <c r="F98" s="420">
        <v>6652</v>
      </c>
    </row>
    <row r="99" spans="1:6" x14ac:dyDescent="0.25">
      <c r="A99" s="308" t="str">
        <f>"3945113"</f>
        <v>3945113</v>
      </c>
      <c r="B99" s="308" t="s">
        <v>541</v>
      </c>
      <c r="C99" s="308">
        <v>8.3800000000000008</v>
      </c>
      <c r="D99" s="308">
        <v>358370</v>
      </c>
      <c r="E99" s="414">
        <v>44323.466874999998</v>
      </c>
      <c r="F99" s="420">
        <v>6653</v>
      </c>
    </row>
    <row r="100" spans="1:6" x14ac:dyDescent="0.25">
      <c r="A100" s="308" t="str">
        <f>"3907531"</f>
        <v>3907531</v>
      </c>
      <c r="B100" s="308" t="s">
        <v>3744</v>
      </c>
      <c r="C100" s="308">
        <v>12.15</v>
      </c>
      <c r="D100" s="308">
        <v>358574</v>
      </c>
      <c r="E100" s="414">
        <v>44323.539803240739</v>
      </c>
      <c r="F100" s="420">
        <v>6654</v>
      </c>
    </row>
    <row r="101" spans="1:6" x14ac:dyDescent="0.25">
      <c r="A101" s="308" t="str">
        <f>"3908505"</f>
        <v>3908505</v>
      </c>
      <c r="B101" s="308" t="s">
        <v>13181</v>
      </c>
      <c r="C101" s="308">
        <v>2.61</v>
      </c>
      <c r="D101" s="308">
        <v>360798</v>
      </c>
      <c r="E101" s="414">
        <v>44323.574756944443</v>
      </c>
      <c r="F101" s="420">
        <v>6655</v>
      </c>
    </row>
    <row r="102" spans="1:6" x14ac:dyDescent="0.25">
      <c r="A102" s="308" t="str">
        <f>"3908506"</f>
        <v>3908506</v>
      </c>
      <c r="B102" s="308" t="s">
        <v>13181</v>
      </c>
      <c r="C102" s="308">
        <v>2.06</v>
      </c>
      <c r="D102" s="308">
        <v>360799</v>
      </c>
      <c r="E102" s="414">
        <v>44323.576597222222</v>
      </c>
      <c r="F102" s="420">
        <v>6656</v>
      </c>
    </row>
    <row r="103" spans="1:6" x14ac:dyDescent="0.25">
      <c r="A103" s="308" t="str">
        <f>"3945281"</f>
        <v>3945281</v>
      </c>
      <c r="B103" s="308" t="s">
        <v>1115</v>
      </c>
      <c r="C103" s="308">
        <v>4.1900000000000004</v>
      </c>
      <c r="D103" s="308">
        <v>358465</v>
      </c>
      <c r="E103" s="414">
        <v>44323.847326388888</v>
      </c>
      <c r="F103" s="420">
        <v>6657</v>
      </c>
    </row>
    <row r="104" spans="1:6" x14ac:dyDescent="0.25">
      <c r="A104" s="308"/>
      <c r="B104" s="540">
        <v>5</v>
      </c>
      <c r="C104" s="541">
        <f>SUM(C97:C103)</f>
        <v>41.73</v>
      </c>
      <c r="D104" s="308"/>
      <c r="E104" s="414"/>
      <c r="F104" s="420"/>
    </row>
    <row r="105" spans="1:6" x14ac:dyDescent="0.25">
      <c r="A105" s="308" t="str">
        <f>"3901741"</f>
        <v>3901741</v>
      </c>
      <c r="B105" s="308" t="s">
        <v>3759</v>
      </c>
      <c r="C105" s="308">
        <v>3.37</v>
      </c>
      <c r="D105" s="308">
        <v>359878</v>
      </c>
      <c r="E105" s="414">
        <v>44326.425717592596</v>
      </c>
      <c r="F105" s="420">
        <v>6707</v>
      </c>
    </row>
    <row r="106" spans="1:6" x14ac:dyDescent="0.25">
      <c r="A106" s="308" t="str">
        <f>"3907990"</f>
        <v>3907990</v>
      </c>
      <c r="B106" s="308" t="s">
        <v>6075</v>
      </c>
      <c r="C106" s="308">
        <v>3.36</v>
      </c>
      <c r="D106" s="308">
        <v>359134</v>
      </c>
      <c r="E106" s="414">
        <v>44326.278391203705</v>
      </c>
      <c r="F106" s="420">
        <v>6708</v>
      </c>
    </row>
    <row r="107" spans="1:6" x14ac:dyDescent="0.25">
      <c r="A107" s="308" t="str">
        <f>"3902041"</f>
        <v>3902041</v>
      </c>
      <c r="B107" s="308" t="s">
        <v>3765</v>
      </c>
      <c r="C107" s="308">
        <v>8.3800000000000008</v>
      </c>
      <c r="D107" s="308">
        <v>358424</v>
      </c>
      <c r="E107" s="414">
        <v>44326.559583333335</v>
      </c>
      <c r="F107" s="420">
        <v>6709</v>
      </c>
    </row>
    <row r="108" spans="1:6" x14ac:dyDescent="0.25">
      <c r="A108" s="308" t="str">
        <f>"3907330"</f>
        <v>3907330</v>
      </c>
      <c r="B108" s="308" t="s">
        <v>3766</v>
      </c>
      <c r="C108" s="308">
        <v>13.43</v>
      </c>
      <c r="D108" s="308">
        <v>358496</v>
      </c>
      <c r="E108" s="414">
        <v>44326.560150462959</v>
      </c>
      <c r="F108" s="420">
        <v>6710</v>
      </c>
    </row>
    <row r="109" spans="1:6" x14ac:dyDescent="0.25">
      <c r="A109" s="308" t="str">
        <f>"3909154"</f>
        <v>3909154</v>
      </c>
      <c r="B109" s="308" t="s">
        <v>1103</v>
      </c>
      <c r="C109" s="308">
        <v>14.04</v>
      </c>
      <c r="D109" s="308">
        <v>360597</v>
      </c>
      <c r="E109" s="414">
        <v>44326.666759259257</v>
      </c>
      <c r="F109" s="420">
        <v>6711</v>
      </c>
    </row>
    <row r="110" spans="1:6" x14ac:dyDescent="0.25">
      <c r="A110" s="308" t="str">
        <f>"3900383"</f>
        <v>3900383</v>
      </c>
      <c r="B110" s="308" t="s">
        <v>624</v>
      </c>
      <c r="C110" s="308">
        <v>2.86</v>
      </c>
      <c r="D110" s="308">
        <v>359421</v>
      </c>
      <c r="E110" s="414">
        <v>44326.731111111112</v>
      </c>
      <c r="F110" s="420">
        <v>6712</v>
      </c>
    </row>
    <row r="111" spans="1:6" x14ac:dyDescent="0.25">
      <c r="A111" s="308" t="str">
        <f>"3908534"</f>
        <v>3908534</v>
      </c>
      <c r="B111" s="308" t="s">
        <v>3762</v>
      </c>
      <c r="C111" s="308">
        <v>5.68</v>
      </c>
      <c r="D111" s="308">
        <v>360117</v>
      </c>
      <c r="E111" s="414">
        <v>44326.84003472222</v>
      </c>
      <c r="F111" s="420" t="s">
        <v>13180</v>
      </c>
    </row>
    <row r="112" spans="1:6" x14ac:dyDescent="0.25">
      <c r="A112" s="308"/>
      <c r="B112" s="540">
        <v>6</v>
      </c>
      <c r="C112" s="541">
        <f>SUM(C105:C111)</f>
        <v>51.12</v>
      </c>
      <c r="D112" s="308"/>
      <c r="E112" s="414"/>
      <c r="F112" s="420"/>
    </row>
    <row r="113" spans="1:6" x14ac:dyDescent="0.25">
      <c r="A113" s="308" t="str">
        <f>"3902009"</f>
        <v>3902009</v>
      </c>
      <c r="B113" s="308" t="s">
        <v>598</v>
      </c>
      <c r="C113" s="308">
        <v>3.36</v>
      </c>
      <c r="D113" s="308">
        <v>360519</v>
      </c>
      <c r="E113" s="414">
        <v>44327.52753472222</v>
      </c>
      <c r="F113" s="420">
        <v>6785</v>
      </c>
    </row>
    <row r="114" spans="1:6" x14ac:dyDescent="0.25">
      <c r="A114" s="308" t="str">
        <f>"3909922"</f>
        <v>3909922</v>
      </c>
      <c r="B114" s="308" t="s">
        <v>1080</v>
      </c>
      <c r="C114" s="308">
        <v>5.39</v>
      </c>
      <c r="D114" s="308">
        <v>360485</v>
      </c>
      <c r="E114" s="414">
        <v>44327.547974537039</v>
      </c>
      <c r="F114" s="420">
        <v>6786</v>
      </c>
    </row>
    <row r="115" spans="1:6" x14ac:dyDescent="0.25">
      <c r="A115" s="308" t="str">
        <f>"3907525"</f>
        <v>3907525</v>
      </c>
      <c r="B115" s="308" t="s">
        <v>3775</v>
      </c>
      <c r="C115" s="308">
        <v>3.34</v>
      </c>
      <c r="D115" s="308">
        <v>360482</v>
      </c>
      <c r="E115" s="414">
        <v>44327.567152777781</v>
      </c>
      <c r="F115" s="420">
        <v>6787</v>
      </c>
    </row>
    <row r="116" spans="1:6" x14ac:dyDescent="0.25">
      <c r="A116" s="308" t="str">
        <f>"3907544"</f>
        <v>3907544</v>
      </c>
      <c r="B116" s="308" t="s">
        <v>3775</v>
      </c>
      <c r="C116" s="308">
        <v>1.94</v>
      </c>
      <c r="D116" s="308">
        <v>360481</v>
      </c>
      <c r="E116" s="414">
        <v>44327.568101851852</v>
      </c>
      <c r="F116" s="420">
        <v>6788</v>
      </c>
    </row>
    <row r="117" spans="1:6" x14ac:dyDescent="0.25">
      <c r="A117" s="308" t="str">
        <f>"3909929"</f>
        <v>3909929</v>
      </c>
      <c r="B117" s="308" t="s">
        <v>13163</v>
      </c>
      <c r="C117" s="308">
        <v>12.34</v>
      </c>
      <c r="D117" s="308">
        <v>343798</v>
      </c>
      <c r="E117" s="414">
        <v>44327.753738425927</v>
      </c>
      <c r="F117" s="420">
        <v>6789</v>
      </c>
    </row>
    <row r="118" spans="1:6" x14ac:dyDescent="0.25">
      <c r="A118" s="308" t="str">
        <f>"3908129"</f>
        <v>3908129</v>
      </c>
      <c r="B118" s="308" t="s">
        <v>1095</v>
      </c>
      <c r="C118" s="308">
        <v>2.2999999999999998</v>
      </c>
      <c r="D118" s="308">
        <v>359851</v>
      </c>
      <c r="E118" s="414">
        <v>44327.765648148146</v>
      </c>
      <c r="F118" s="420" t="s">
        <v>13179</v>
      </c>
    </row>
    <row r="119" spans="1:6" x14ac:dyDescent="0.25">
      <c r="A119" s="308"/>
      <c r="B119" s="540">
        <v>7</v>
      </c>
      <c r="C119" s="541">
        <f>SUM(C113:C118)</f>
        <v>28.669999999999998</v>
      </c>
      <c r="D119" s="308"/>
      <c r="E119" s="414"/>
      <c r="F119" s="420"/>
    </row>
    <row r="120" spans="1:6" x14ac:dyDescent="0.25">
      <c r="A120" s="308" t="str">
        <f>"3920065"</f>
        <v>3920065</v>
      </c>
      <c r="B120" s="308" t="s">
        <v>600</v>
      </c>
      <c r="C120" s="308">
        <v>15.3</v>
      </c>
      <c r="D120" s="308">
        <v>360385</v>
      </c>
      <c r="E120" s="414">
        <v>44328.427731481483</v>
      </c>
      <c r="F120" s="420">
        <v>6840</v>
      </c>
    </row>
    <row r="121" spans="1:6" x14ac:dyDescent="0.25">
      <c r="A121" s="308" t="str">
        <f>"3907622"</f>
        <v>3907622</v>
      </c>
      <c r="B121" s="308" t="s">
        <v>597</v>
      </c>
      <c r="C121" s="308">
        <v>95.43</v>
      </c>
      <c r="D121" s="308">
        <v>360721</v>
      </c>
      <c r="E121" s="414">
        <v>44328.476423611108</v>
      </c>
      <c r="F121" s="420">
        <v>6841</v>
      </c>
    </row>
    <row r="122" spans="1:6" x14ac:dyDescent="0.25">
      <c r="A122" s="308" t="str">
        <f>"3909435"</f>
        <v>3909435</v>
      </c>
      <c r="B122" s="308" t="s">
        <v>13178</v>
      </c>
      <c r="C122" s="308">
        <v>0.75</v>
      </c>
      <c r="D122" s="308">
        <v>360314</v>
      </c>
      <c r="E122" s="414">
        <v>44328.539872685185</v>
      </c>
      <c r="F122" s="420">
        <v>6846</v>
      </c>
    </row>
    <row r="123" spans="1:6" x14ac:dyDescent="0.25">
      <c r="A123" s="308" t="str">
        <f>"3901121"</f>
        <v>3901121</v>
      </c>
      <c r="B123" s="308" t="s">
        <v>605</v>
      </c>
      <c r="C123" s="308">
        <v>4.1900000000000004</v>
      </c>
      <c r="D123" s="308">
        <v>358875</v>
      </c>
      <c r="E123" s="414">
        <v>44328.556284722225</v>
      </c>
      <c r="F123" s="420">
        <v>6842</v>
      </c>
    </row>
    <row r="124" spans="1:6" x14ac:dyDescent="0.25">
      <c r="A124" s="308" t="str">
        <f>"3906658"</f>
        <v>3906658</v>
      </c>
      <c r="B124" s="308" t="s">
        <v>604</v>
      </c>
      <c r="C124" s="308">
        <v>1.68</v>
      </c>
      <c r="D124" s="308">
        <v>360535</v>
      </c>
      <c r="E124" s="414">
        <v>44328.557083333333</v>
      </c>
      <c r="F124" s="420">
        <v>6843</v>
      </c>
    </row>
    <row r="125" spans="1:6" x14ac:dyDescent="0.25">
      <c r="A125" s="308" t="str">
        <f>"3908228"</f>
        <v>3908228</v>
      </c>
      <c r="B125" s="308" t="s">
        <v>6067</v>
      </c>
      <c r="C125" s="308">
        <v>5.48</v>
      </c>
      <c r="D125" s="308">
        <v>359892</v>
      </c>
      <c r="E125" s="414">
        <v>44328.599039351851</v>
      </c>
      <c r="F125" s="420">
        <v>6844</v>
      </c>
    </row>
    <row r="126" spans="1:6" x14ac:dyDescent="0.25">
      <c r="A126" s="308" t="str">
        <f>"3907791"</f>
        <v>3907791</v>
      </c>
      <c r="B126" s="308" t="s">
        <v>1074</v>
      </c>
      <c r="C126" s="308">
        <v>4.3</v>
      </c>
      <c r="D126" s="308">
        <v>358843</v>
      </c>
      <c r="E126" s="414">
        <v>44328.743495370371</v>
      </c>
      <c r="F126" s="420">
        <v>6845</v>
      </c>
    </row>
    <row r="127" spans="1:6" x14ac:dyDescent="0.25">
      <c r="A127" s="308"/>
      <c r="B127" s="540">
        <v>8</v>
      </c>
      <c r="C127" s="541">
        <f>SUM(C120:C126)</f>
        <v>127.13000000000001</v>
      </c>
      <c r="D127" s="308"/>
      <c r="E127" s="414"/>
      <c r="F127" s="420"/>
    </row>
    <row r="128" spans="1:6" x14ac:dyDescent="0.25">
      <c r="A128" s="308" t="str">
        <f>"3930042"</f>
        <v>3930042</v>
      </c>
      <c r="B128" s="308" t="s">
        <v>610</v>
      </c>
      <c r="C128" s="308">
        <v>3.57</v>
      </c>
      <c r="D128" s="308">
        <v>360503</v>
      </c>
      <c r="E128" s="414">
        <v>44329.378981481481</v>
      </c>
      <c r="F128" s="420">
        <v>6878</v>
      </c>
    </row>
    <row r="129" spans="1:6" x14ac:dyDescent="0.25">
      <c r="A129" s="308" t="str">
        <f>"3930391"</f>
        <v>3930391</v>
      </c>
      <c r="B129" s="308" t="s">
        <v>1090</v>
      </c>
      <c r="C129" s="308">
        <v>9.89</v>
      </c>
      <c r="D129" s="308">
        <v>359205</v>
      </c>
      <c r="E129" s="414">
        <v>44329.626203703701</v>
      </c>
      <c r="F129" s="420">
        <v>6879</v>
      </c>
    </row>
    <row r="130" spans="1:6" x14ac:dyDescent="0.25">
      <c r="A130" s="308"/>
      <c r="B130" s="540">
        <v>9</v>
      </c>
      <c r="C130" s="541">
        <f>SUM(C128:C129)</f>
        <v>13.46</v>
      </c>
      <c r="D130" s="308"/>
      <c r="E130" s="414"/>
      <c r="F130" s="420"/>
    </row>
    <row r="131" spans="1:6" x14ac:dyDescent="0.25">
      <c r="A131" s="308" t="str">
        <f>"23923174"</f>
        <v>23923174</v>
      </c>
      <c r="B131" s="308" t="s">
        <v>13177</v>
      </c>
      <c r="C131" s="308">
        <v>4.51</v>
      </c>
      <c r="D131" s="308">
        <v>1336</v>
      </c>
      <c r="E131" s="414">
        <v>44330.571481481478</v>
      </c>
      <c r="F131" s="420">
        <v>6916</v>
      </c>
    </row>
    <row r="132" spans="1:6" x14ac:dyDescent="0.25">
      <c r="A132" s="308" t="str">
        <f>"23923195"</f>
        <v>23923195</v>
      </c>
      <c r="B132" s="308" t="s">
        <v>13177</v>
      </c>
      <c r="C132" s="308">
        <v>20.37</v>
      </c>
      <c r="D132" s="308">
        <v>3389</v>
      </c>
      <c r="E132" s="414">
        <v>44330.571643518517</v>
      </c>
      <c r="F132" s="420">
        <v>6917</v>
      </c>
    </row>
    <row r="133" spans="1:6" x14ac:dyDescent="0.25">
      <c r="A133" s="308" t="str">
        <f>"3901461"</f>
        <v>3901461</v>
      </c>
      <c r="B133" s="308" t="s">
        <v>612</v>
      </c>
      <c r="C133" s="308">
        <v>15.3</v>
      </c>
      <c r="D133" s="308">
        <v>360405</v>
      </c>
      <c r="E133" s="414">
        <v>44330.604120370372</v>
      </c>
      <c r="F133" s="420">
        <v>6913</v>
      </c>
    </row>
    <row r="134" spans="1:6" x14ac:dyDescent="0.25">
      <c r="A134" s="308" t="str">
        <f>"3909261"</f>
        <v>3909261</v>
      </c>
      <c r="B134" s="308" t="s">
        <v>6065</v>
      </c>
      <c r="C134" s="308">
        <v>0.25</v>
      </c>
      <c r="D134" s="308">
        <v>360203</v>
      </c>
      <c r="E134" s="414">
        <v>44330.605914351851</v>
      </c>
      <c r="F134" s="420">
        <v>6914</v>
      </c>
    </row>
    <row r="135" spans="1:6" x14ac:dyDescent="0.25">
      <c r="A135" s="308" t="str">
        <f>"3907892"</f>
        <v>3907892</v>
      </c>
      <c r="B135" s="308" t="s">
        <v>1075</v>
      </c>
      <c r="C135" s="308">
        <v>3.37</v>
      </c>
      <c r="D135" s="308">
        <v>359180</v>
      </c>
      <c r="E135" s="414">
        <v>44330.704293981478</v>
      </c>
      <c r="F135" s="420">
        <v>6915</v>
      </c>
    </row>
    <row r="136" spans="1:6" x14ac:dyDescent="0.25">
      <c r="A136" s="308"/>
      <c r="B136" s="540">
        <v>10</v>
      </c>
      <c r="C136" s="541">
        <f>SUM(C131:C135)</f>
        <v>43.800000000000004</v>
      </c>
      <c r="D136" s="308"/>
      <c r="E136" s="414"/>
      <c r="F136" s="420"/>
    </row>
    <row r="137" spans="1:6" x14ac:dyDescent="0.25">
      <c r="A137" s="308" t="str">
        <f>"3908320"</f>
        <v>3908320</v>
      </c>
      <c r="B137" s="308" t="s">
        <v>3786</v>
      </c>
      <c r="C137" s="308">
        <v>4.59</v>
      </c>
      <c r="D137" s="308">
        <v>359964</v>
      </c>
      <c r="E137" s="414">
        <v>44333.477430555555</v>
      </c>
      <c r="F137" s="420">
        <v>6980</v>
      </c>
    </row>
    <row r="138" spans="1:6" x14ac:dyDescent="0.25">
      <c r="A138" s="308" t="str">
        <f>"3960269"</f>
        <v>3960269</v>
      </c>
      <c r="B138" s="308" t="s">
        <v>3734</v>
      </c>
      <c r="C138" s="308">
        <v>12.3</v>
      </c>
      <c r="D138" s="308">
        <v>358313</v>
      </c>
      <c r="E138" s="414">
        <v>44333.482905092591</v>
      </c>
      <c r="F138" s="420">
        <v>6981</v>
      </c>
    </row>
    <row r="139" spans="1:6" x14ac:dyDescent="0.25">
      <c r="A139" s="308" t="str">
        <f>"3907965"</f>
        <v>3907965</v>
      </c>
      <c r="B139" s="308" t="s">
        <v>1125</v>
      </c>
      <c r="C139" s="308">
        <v>2.12</v>
      </c>
      <c r="D139" s="308">
        <v>359833</v>
      </c>
      <c r="E139" s="414">
        <v>44333.483969907407</v>
      </c>
      <c r="F139" s="420">
        <v>6982</v>
      </c>
    </row>
    <row r="140" spans="1:6" x14ac:dyDescent="0.25">
      <c r="A140" s="308" t="str">
        <f>"3920203"</f>
        <v>3920203</v>
      </c>
      <c r="B140" s="308" t="s">
        <v>1078</v>
      </c>
      <c r="C140" s="308">
        <v>53.7</v>
      </c>
      <c r="D140" s="308">
        <v>358306</v>
      </c>
      <c r="E140" s="414">
        <v>44333.42559027778</v>
      </c>
      <c r="F140" s="420">
        <v>6988</v>
      </c>
    </row>
    <row r="141" spans="1:6" x14ac:dyDescent="0.25">
      <c r="A141" s="308" t="str">
        <f>"3960357"</f>
        <v>3960357</v>
      </c>
      <c r="B141" s="308" t="s">
        <v>1076</v>
      </c>
      <c r="C141" s="308">
        <v>8.3800000000000008</v>
      </c>
      <c r="D141" s="308">
        <v>358409</v>
      </c>
      <c r="E141" s="414">
        <v>44333.532083333332</v>
      </c>
      <c r="F141" s="420">
        <v>6983</v>
      </c>
    </row>
    <row r="142" spans="1:6" x14ac:dyDescent="0.25">
      <c r="A142" s="308" t="str">
        <f>"3901931"</f>
        <v>3901931</v>
      </c>
      <c r="B142" s="308" t="s">
        <v>6071</v>
      </c>
      <c r="C142" s="308">
        <v>3.36</v>
      </c>
      <c r="D142" s="308">
        <v>358622</v>
      </c>
      <c r="E142" s="414">
        <v>44333.408819444441</v>
      </c>
      <c r="F142" s="420">
        <v>6984</v>
      </c>
    </row>
    <row r="143" spans="1:6" x14ac:dyDescent="0.25">
      <c r="A143" s="308" t="str">
        <f>"3960313"</f>
        <v>3960313</v>
      </c>
      <c r="B143" s="308" t="s">
        <v>3733</v>
      </c>
      <c r="C143" s="308">
        <v>15.64</v>
      </c>
      <c r="D143" s="308">
        <v>358413</v>
      </c>
      <c r="E143" s="414">
        <v>44333.517152777778</v>
      </c>
      <c r="F143" s="420">
        <v>6985</v>
      </c>
    </row>
    <row r="144" spans="1:6" x14ac:dyDescent="0.25">
      <c r="A144" s="308" t="str">
        <f>"3945471"</f>
        <v>3945471</v>
      </c>
      <c r="B144" s="308" t="s">
        <v>1088</v>
      </c>
      <c r="C144" s="308">
        <v>8.3800000000000008</v>
      </c>
      <c r="D144" s="308">
        <v>358400</v>
      </c>
      <c r="E144" s="414">
        <v>44333.529710648145</v>
      </c>
      <c r="F144" s="420">
        <v>6986</v>
      </c>
    </row>
    <row r="145" spans="1:6" x14ac:dyDescent="0.25">
      <c r="A145" s="308" t="str">
        <f>"3901242"</f>
        <v>3901242</v>
      </c>
      <c r="B145" s="308" t="s">
        <v>11630</v>
      </c>
      <c r="C145" s="308">
        <v>1.68</v>
      </c>
      <c r="D145" s="308">
        <v>359106</v>
      </c>
      <c r="E145" s="414">
        <v>44333.724780092591</v>
      </c>
      <c r="F145" s="420">
        <v>6987</v>
      </c>
    </row>
    <row r="146" spans="1:6" x14ac:dyDescent="0.25">
      <c r="A146" s="308"/>
      <c r="B146" s="540">
        <v>11</v>
      </c>
      <c r="C146" s="541">
        <f>SUM(C137:C145)</f>
        <v>110.15</v>
      </c>
      <c r="D146" s="308"/>
      <c r="E146" s="414"/>
      <c r="F146" s="420"/>
    </row>
    <row r="147" spans="1:6" x14ac:dyDescent="0.25">
      <c r="A147" s="308" t="s">
        <v>6092</v>
      </c>
      <c r="B147" s="308" t="s">
        <v>1104</v>
      </c>
      <c r="C147" s="308">
        <v>1.94</v>
      </c>
      <c r="D147" s="308">
        <v>360737</v>
      </c>
      <c r="E147" s="414">
        <v>44334.388356481482</v>
      </c>
      <c r="F147" s="420">
        <v>7067</v>
      </c>
    </row>
    <row r="148" spans="1:6" x14ac:dyDescent="0.25">
      <c r="A148" s="308" t="s">
        <v>6108</v>
      </c>
      <c r="B148" s="308" t="s">
        <v>596</v>
      </c>
      <c r="C148" s="308">
        <v>1.93</v>
      </c>
      <c r="D148" s="308">
        <v>359403</v>
      </c>
      <c r="E148" s="414">
        <v>44334.399571759262</v>
      </c>
      <c r="F148" s="420">
        <v>7068</v>
      </c>
    </row>
    <row r="149" spans="1:6" x14ac:dyDescent="0.25">
      <c r="A149" s="308" t="s">
        <v>13176</v>
      </c>
      <c r="B149" s="308" t="s">
        <v>616</v>
      </c>
      <c r="C149" s="308">
        <v>8.3800000000000008</v>
      </c>
      <c r="D149" s="308">
        <v>358382</v>
      </c>
      <c r="E149" s="414">
        <v>44334.40420138889</v>
      </c>
      <c r="F149" s="420">
        <v>7069</v>
      </c>
    </row>
    <row r="150" spans="1:6" x14ac:dyDescent="0.25">
      <c r="A150" s="308" t="s">
        <v>13175</v>
      </c>
      <c r="B150" s="308" t="s">
        <v>3739</v>
      </c>
      <c r="C150" s="308">
        <v>12.3</v>
      </c>
      <c r="D150" s="308">
        <v>358329</v>
      </c>
      <c r="E150" s="414">
        <v>44334.416122685187</v>
      </c>
      <c r="F150" s="420">
        <v>7070</v>
      </c>
    </row>
    <row r="151" spans="1:6" x14ac:dyDescent="0.25">
      <c r="A151" s="308" t="s">
        <v>13174</v>
      </c>
      <c r="B151" s="308" t="s">
        <v>1122</v>
      </c>
      <c r="C151" s="308">
        <v>16.47</v>
      </c>
      <c r="D151" s="308">
        <v>358494</v>
      </c>
      <c r="E151" s="414">
        <v>44334.535324074073</v>
      </c>
      <c r="F151" s="420">
        <v>7071</v>
      </c>
    </row>
    <row r="152" spans="1:6" x14ac:dyDescent="0.25">
      <c r="A152" s="308" t="s">
        <v>13173</v>
      </c>
      <c r="B152" s="308" t="s">
        <v>619</v>
      </c>
      <c r="C152" s="308">
        <v>2.5</v>
      </c>
      <c r="D152" s="308">
        <v>359151</v>
      </c>
      <c r="E152" s="414">
        <v>44334.537037037036</v>
      </c>
      <c r="F152" s="420">
        <v>7072</v>
      </c>
    </row>
    <row r="153" spans="1:6" x14ac:dyDescent="0.25">
      <c r="A153" s="308" t="s">
        <v>6094</v>
      </c>
      <c r="B153" s="308" t="s">
        <v>614</v>
      </c>
      <c r="C153" s="308">
        <v>4.1900000000000004</v>
      </c>
      <c r="D153" s="308">
        <v>358386</v>
      </c>
      <c r="E153" s="414">
        <v>44334.627280092594</v>
      </c>
      <c r="F153" s="420">
        <v>7073</v>
      </c>
    </row>
    <row r="154" spans="1:6" x14ac:dyDescent="0.25">
      <c r="A154" s="308" t="s">
        <v>13172</v>
      </c>
      <c r="B154" s="308" t="s">
        <v>3782</v>
      </c>
      <c r="C154" s="308">
        <v>6.37</v>
      </c>
      <c r="D154" s="308">
        <v>358807</v>
      </c>
      <c r="E154" s="414">
        <v>44334.665092592593</v>
      </c>
      <c r="F154" s="420">
        <v>7074</v>
      </c>
    </row>
    <row r="155" spans="1:6" x14ac:dyDescent="0.25">
      <c r="A155" s="308"/>
      <c r="B155" s="540">
        <v>12</v>
      </c>
      <c r="C155" s="541">
        <f>SUM(C147:C154)</f>
        <v>54.079999999999991</v>
      </c>
      <c r="D155" s="308"/>
      <c r="E155" s="414"/>
      <c r="F155" s="420"/>
    </row>
    <row r="156" spans="1:6" x14ac:dyDescent="0.25">
      <c r="A156" s="308" t="str">
        <f>"3904232"</f>
        <v>3904232</v>
      </c>
      <c r="B156" s="308" t="s">
        <v>1112</v>
      </c>
      <c r="C156" s="308">
        <v>13.82</v>
      </c>
      <c r="D156" s="308">
        <v>360412</v>
      </c>
      <c r="E156" s="414">
        <v>44335.445960648147</v>
      </c>
      <c r="F156" s="420">
        <v>7088</v>
      </c>
    </row>
    <row r="157" spans="1:6" x14ac:dyDescent="0.25">
      <c r="A157" s="308" t="str">
        <f>"3909808"</f>
        <v>3909808</v>
      </c>
      <c r="B157" s="308" t="s">
        <v>3781</v>
      </c>
      <c r="C157" s="308">
        <v>1.68</v>
      </c>
      <c r="D157" s="308">
        <v>359317</v>
      </c>
      <c r="E157" s="414">
        <v>44335.48238425926</v>
      </c>
      <c r="F157" s="420" t="s">
        <v>13171</v>
      </c>
    </row>
    <row r="158" spans="1:6" x14ac:dyDescent="0.25">
      <c r="A158" s="308"/>
      <c r="B158" s="540">
        <v>13</v>
      </c>
      <c r="C158" s="541">
        <f>SUM(C156:C157)</f>
        <v>15.5</v>
      </c>
      <c r="D158" s="308"/>
      <c r="E158" s="414"/>
      <c r="F158" s="420"/>
    </row>
    <row r="159" spans="1:6" x14ac:dyDescent="0.25">
      <c r="A159" s="308" t="str">
        <f>"3945114"</f>
        <v>3945114</v>
      </c>
      <c r="B159" s="308" t="s">
        <v>617</v>
      </c>
      <c r="C159" s="308">
        <v>8.3800000000000008</v>
      </c>
      <c r="D159" s="308">
        <v>358369</v>
      </c>
      <c r="E159" s="414">
        <v>44336.400763888887</v>
      </c>
      <c r="F159" s="420">
        <v>7128</v>
      </c>
    </row>
    <row r="160" spans="1:6" x14ac:dyDescent="0.25">
      <c r="A160" s="308" t="str">
        <f>"3903535"</f>
        <v>3903535</v>
      </c>
      <c r="B160" s="308" t="s">
        <v>11636</v>
      </c>
      <c r="C160" s="308">
        <v>12.79</v>
      </c>
      <c r="D160" s="308">
        <v>359656</v>
      </c>
      <c r="E160" s="414">
        <v>44336.537789351853</v>
      </c>
      <c r="F160" s="420">
        <v>7129</v>
      </c>
    </row>
    <row r="161" spans="1:6" x14ac:dyDescent="0.25">
      <c r="A161" s="308" t="str">
        <f>"3908739"</f>
        <v>3908739</v>
      </c>
      <c r="B161" s="308" t="s">
        <v>13170</v>
      </c>
      <c r="C161" s="308">
        <v>1.68</v>
      </c>
      <c r="D161" s="308">
        <v>358647</v>
      </c>
      <c r="E161" s="414">
        <v>44336.633715277778</v>
      </c>
      <c r="F161" s="420">
        <v>7130</v>
      </c>
    </row>
    <row r="162" spans="1:6" x14ac:dyDescent="0.25">
      <c r="A162" s="308" t="str">
        <f>"3907169"</f>
        <v>3907169</v>
      </c>
      <c r="B162" s="308" t="s">
        <v>1124</v>
      </c>
      <c r="C162" s="308">
        <v>14.8</v>
      </c>
      <c r="D162" s="308">
        <v>360774</v>
      </c>
      <c r="E162" s="414">
        <v>44336.668275462966</v>
      </c>
      <c r="F162" s="420">
        <v>7131</v>
      </c>
    </row>
    <row r="163" spans="1:6" x14ac:dyDescent="0.25">
      <c r="A163" s="308"/>
      <c r="B163" s="540">
        <v>14</v>
      </c>
      <c r="C163" s="541">
        <f>SUM(C159:C162)</f>
        <v>37.650000000000006</v>
      </c>
      <c r="D163" s="308"/>
      <c r="E163" s="414"/>
      <c r="F163" s="420"/>
    </row>
    <row r="164" spans="1:6" x14ac:dyDescent="0.25">
      <c r="A164" s="308" t="str">
        <f>"3930293"</f>
        <v>3930293</v>
      </c>
      <c r="B164" s="308" t="s">
        <v>3771</v>
      </c>
      <c r="C164" s="308">
        <v>8.02</v>
      </c>
      <c r="D164" s="308">
        <v>360574</v>
      </c>
      <c r="E164" s="414">
        <v>44337.680798611109</v>
      </c>
      <c r="F164" s="420" t="s">
        <v>13169</v>
      </c>
    </row>
    <row r="165" spans="1:6" x14ac:dyDescent="0.25">
      <c r="A165" s="308" t="str">
        <f>"3960252"</f>
        <v>3960252</v>
      </c>
      <c r="B165" s="308" t="s">
        <v>1096</v>
      </c>
      <c r="C165" s="308">
        <v>8.3800000000000008</v>
      </c>
      <c r="D165" s="308">
        <v>358354</v>
      </c>
      <c r="E165" s="414">
        <v>44337.705960648149</v>
      </c>
      <c r="F165" s="420">
        <v>7156</v>
      </c>
    </row>
    <row r="166" spans="1:6" x14ac:dyDescent="0.25">
      <c r="A166" s="308" t="str">
        <f>"3903951"</f>
        <v>3903951</v>
      </c>
      <c r="B166" s="308" t="s">
        <v>1554</v>
      </c>
      <c r="C166" s="308">
        <v>4.1900000000000004</v>
      </c>
      <c r="D166" s="308">
        <v>358471</v>
      </c>
      <c r="E166" s="414">
        <v>44337.707766203705</v>
      </c>
      <c r="F166" s="420">
        <v>7157</v>
      </c>
    </row>
    <row r="167" spans="1:6" x14ac:dyDescent="0.25">
      <c r="A167" s="308"/>
      <c r="B167" s="540">
        <v>15</v>
      </c>
      <c r="C167" s="541">
        <f>SUM(C164:C166)</f>
        <v>20.59</v>
      </c>
      <c r="D167" s="308"/>
      <c r="E167" s="414"/>
      <c r="F167" s="420"/>
    </row>
    <row r="168" spans="1:6" x14ac:dyDescent="0.25">
      <c r="A168" s="308" t="str">
        <f>"3960293"</f>
        <v>3960293</v>
      </c>
      <c r="B168" s="308" t="s">
        <v>3763</v>
      </c>
      <c r="C168" s="308">
        <v>7.82</v>
      </c>
      <c r="D168" s="308">
        <v>360861</v>
      </c>
      <c r="E168" s="414">
        <v>44341.597141203703</v>
      </c>
      <c r="F168" s="420">
        <v>7202</v>
      </c>
    </row>
    <row r="169" spans="1:6" x14ac:dyDescent="0.25">
      <c r="A169" s="308" t="str">
        <f>"3906750"</f>
        <v>3906750</v>
      </c>
      <c r="B169" s="308" t="s">
        <v>606</v>
      </c>
      <c r="C169" s="308">
        <v>3.81</v>
      </c>
      <c r="D169" s="308">
        <v>361540</v>
      </c>
      <c r="E169" s="414">
        <v>44341.634548611109</v>
      </c>
      <c r="F169" s="420">
        <v>7203</v>
      </c>
    </row>
    <row r="170" spans="1:6" x14ac:dyDescent="0.25">
      <c r="A170" s="308" t="str">
        <f>"3903064"</f>
        <v>3903064</v>
      </c>
      <c r="B170" s="308" t="s">
        <v>1086</v>
      </c>
      <c r="C170" s="308">
        <v>6.94</v>
      </c>
      <c r="D170" s="308">
        <v>361083</v>
      </c>
      <c r="E170" s="414">
        <v>44341.356192129628</v>
      </c>
      <c r="F170" s="420">
        <v>7204</v>
      </c>
    </row>
    <row r="171" spans="1:6" x14ac:dyDescent="0.25">
      <c r="A171" s="308" t="str">
        <f>"3920348"</f>
        <v>3920348</v>
      </c>
      <c r="B171" s="308" t="s">
        <v>3735</v>
      </c>
      <c r="C171" s="308">
        <v>8.3800000000000008</v>
      </c>
      <c r="D171" s="308">
        <v>360875</v>
      </c>
      <c r="E171" s="414">
        <v>44341.490983796299</v>
      </c>
      <c r="F171" s="420">
        <v>7205</v>
      </c>
    </row>
    <row r="172" spans="1:6" x14ac:dyDescent="0.25">
      <c r="A172" s="308" t="str">
        <f>"3945048"</f>
        <v>3945048</v>
      </c>
      <c r="B172" s="308" t="s">
        <v>3757</v>
      </c>
      <c r="C172" s="308">
        <v>25.14</v>
      </c>
      <c r="D172" s="308">
        <v>360880</v>
      </c>
      <c r="E172" s="414">
        <v>44341.500034722223</v>
      </c>
      <c r="F172" s="420">
        <v>7206</v>
      </c>
    </row>
    <row r="173" spans="1:6" x14ac:dyDescent="0.25">
      <c r="A173" s="308" t="str">
        <f>"3945401"</f>
        <v>3945401</v>
      </c>
      <c r="B173" s="308" t="s">
        <v>623</v>
      </c>
      <c r="C173" s="308">
        <v>16.760000000000002</v>
      </c>
      <c r="D173" s="308">
        <v>360923</v>
      </c>
      <c r="E173" s="414">
        <v>44341.653831018521</v>
      </c>
      <c r="F173" s="420">
        <v>7207</v>
      </c>
    </row>
    <row r="174" spans="1:6" x14ac:dyDescent="0.25">
      <c r="A174" s="308" t="str">
        <f>"3930391"</f>
        <v>3930391</v>
      </c>
      <c r="B174" s="308" t="s">
        <v>1090</v>
      </c>
      <c r="C174" s="308">
        <v>1.68</v>
      </c>
      <c r="D174" s="308">
        <v>361728</v>
      </c>
      <c r="E174" s="414">
        <v>44341.480324074073</v>
      </c>
      <c r="F174" s="420">
        <v>7208</v>
      </c>
    </row>
    <row r="175" spans="1:6" x14ac:dyDescent="0.25">
      <c r="A175" s="308" t="str">
        <f>"3908344"</f>
        <v>3908344</v>
      </c>
      <c r="B175" s="308" t="s">
        <v>1120</v>
      </c>
      <c r="C175" s="308">
        <v>2.15</v>
      </c>
      <c r="D175" s="308">
        <v>362502</v>
      </c>
      <c r="E175" s="414">
        <v>44341.505960648145</v>
      </c>
      <c r="F175" s="420">
        <v>7209</v>
      </c>
    </row>
    <row r="176" spans="1:6" x14ac:dyDescent="0.25">
      <c r="A176" s="308" t="str">
        <f>"3907618"</f>
        <v>3907618</v>
      </c>
      <c r="B176" s="308" t="s">
        <v>540</v>
      </c>
      <c r="C176" s="308">
        <v>4.88</v>
      </c>
      <c r="D176" s="308">
        <v>362330</v>
      </c>
      <c r="E176" s="414">
        <v>44341.506238425929</v>
      </c>
      <c r="F176" s="420">
        <v>7210</v>
      </c>
    </row>
    <row r="177" spans="1:6" x14ac:dyDescent="0.25">
      <c r="A177" s="308" t="str">
        <f>"3909033"</f>
        <v>3909033</v>
      </c>
      <c r="B177" s="308" t="s">
        <v>6080</v>
      </c>
      <c r="C177" s="308">
        <v>3.79</v>
      </c>
      <c r="D177" s="308">
        <v>361706</v>
      </c>
      <c r="E177" s="414">
        <v>44341.583460648151</v>
      </c>
      <c r="F177" s="420">
        <v>7211</v>
      </c>
    </row>
    <row r="178" spans="1:6" x14ac:dyDescent="0.25">
      <c r="A178" s="308" t="str">
        <f>"3900563"</f>
        <v>3900563</v>
      </c>
      <c r="B178" s="308" t="s">
        <v>3556</v>
      </c>
      <c r="C178" s="308">
        <v>3.9</v>
      </c>
      <c r="D178" s="308">
        <v>361992</v>
      </c>
      <c r="E178" s="414">
        <v>44341.586076388892</v>
      </c>
      <c r="F178" s="420">
        <v>7212</v>
      </c>
    </row>
    <row r="179" spans="1:6" x14ac:dyDescent="0.25">
      <c r="A179" s="308" t="str">
        <f>"3909239"</f>
        <v>3909239</v>
      </c>
      <c r="B179" s="308" t="s">
        <v>1077</v>
      </c>
      <c r="C179" s="308">
        <v>1.68</v>
      </c>
      <c r="D179" s="308">
        <v>361812</v>
      </c>
      <c r="E179" s="414">
        <v>44341.686238425929</v>
      </c>
      <c r="F179" s="420">
        <v>7213</v>
      </c>
    </row>
    <row r="180" spans="1:6" x14ac:dyDescent="0.25">
      <c r="A180" s="308"/>
      <c r="B180" s="540">
        <v>16</v>
      </c>
      <c r="C180" s="541">
        <f>SUM(C168:C179)</f>
        <v>86.930000000000035</v>
      </c>
      <c r="D180" s="308"/>
      <c r="E180" s="414"/>
      <c r="F180" s="420"/>
    </row>
    <row r="181" spans="1:6" x14ac:dyDescent="0.25">
      <c r="A181" s="308" t="str">
        <f>"3908129"</f>
        <v>3908129</v>
      </c>
      <c r="B181" s="308" t="s">
        <v>1095</v>
      </c>
      <c r="C181" s="308">
        <v>1.92</v>
      </c>
      <c r="D181" s="308">
        <v>362365</v>
      </c>
      <c r="E181" s="414">
        <v>44342.29996527778</v>
      </c>
      <c r="F181" s="420">
        <v>7319</v>
      </c>
    </row>
    <row r="182" spans="1:6" x14ac:dyDescent="0.25">
      <c r="A182" s="308" t="str">
        <f>"3908293"</f>
        <v>3908293</v>
      </c>
      <c r="B182" s="308" t="s">
        <v>1553</v>
      </c>
      <c r="C182" s="308">
        <v>1.68</v>
      </c>
      <c r="D182" s="308">
        <v>362449</v>
      </c>
      <c r="E182" s="414">
        <v>44342.350868055553</v>
      </c>
      <c r="F182" s="420">
        <v>7320</v>
      </c>
    </row>
    <row r="183" spans="1:6" x14ac:dyDescent="0.25">
      <c r="A183" s="308" t="str">
        <f>"3909157"</f>
        <v>3909157</v>
      </c>
      <c r="B183" s="308" t="s">
        <v>3788</v>
      </c>
      <c r="C183" s="308">
        <v>3.36</v>
      </c>
      <c r="D183" s="308">
        <v>361697</v>
      </c>
      <c r="E183" s="414">
        <v>44342.397453703707</v>
      </c>
      <c r="F183" s="420">
        <v>7321</v>
      </c>
    </row>
    <row r="184" spans="1:6" x14ac:dyDescent="0.25">
      <c r="A184" s="308" t="str">
        <f>"3900257"</f>
        <v>3900257</v>
      </c>
      <c r="B184" s="308" t="s">
        <v>3746</v>
      </c>
      <c r="C184" s="308">
        <v>4.6399999999999997</v>
      </c>
      <c r="D184" s="308">
        <v>361914</v>
      </c>
      <c r="E184" s="414">
        <v>44342.402326388888</v>
      </c>
      <c r="F184" s="420">
        <v>7322</v>
      </c>
    </row>
    <row r="185" spans="1:6" x14ac:dyDescent="0.25">
      <c r="A185" s="308" t="str">
        <f>"3903101"</f>
        <v>3903101</v>
      </c>
      <c r="B185" s="308" t="s">
        <v>6111</v>
      </c>
      <c r="C185" s="308">
        <v>13.16</v>
      </c>
      <c r="D185" s="308">
        <v>361091</v>
      </c>
      <c r="E185" s="414">
        <v>44342.429236111115</v>
      </c>
      <c r="F185" s="420">
        <v>7323</v>
      </c>
    </row>
    <row r="186" spans="1:6" x14ac:dyDescent="0.25">
      <c r="A186" s="308" t="str">
        <f>"3908340"</f>
        <v>3908340</v>
      </c>
      <c r="B186" s="308" t="s">
        <v>13168</v>
      </c>
      <c r="C186" s="308">
        <v>1.68</v>
      </c>
      <c r="D186" s="308">
        <v>362499</v>
      </c>
      <c r="E186" s="414">
        <v>44342.455243055556</v>
      </c>
      <c r="F186" s="420">
        <v>7324</v>
      </c>
    </row>
    <row r="187" spans="1:6" x14ac:dyDescent="0.25">
      <c r="A187" s="308" t="str">
        <f>"3920083"</f>
        <v>3920083</v>
      </c>
      <c r="B187" s="308" t="s">
        <v>620</v>
      </c>
      <c r="C187" s="308">
        <v>8.01</v>
      </c>
      <c r="D187" s="308">
        <v>360873</v>
      </c>
      <c r="E187" s="414">
        <v>44342.499722222223</v>
      </c>
      <c r="F187" s="420">
        <v>7325</v>
      </c>
    </row>
    <row r="188" spans="1:6" x14ac:dyDescent="0.25">
      <c r="A188" s="308" t="str">
        <f>"3908292"</f>
        <v>3908292</v>
      </c>
      <c r="B188" s="308" t="s">
        <v>1556</v>
      </c>
      <c r="C188" s="308">
        <v>2.08</v>
      </c>
      <c r="D188" s="308">
        <v>362448</v>
      </c>
      <c r="E188" s="414">
        <v>44342.541145833333</v>
      </c>
      <c r="F188" s="420">
        <v>7326</v>
      </c>
    </row>
    <row r="189" spans="1:6" x14ac:dyDescent="0.25">
      <c r="A189" s="308" t="str">
        <f>"3940102"</f>
        <v>3940102</v>
      </c>
      <c r="B189" s="308" t="s">
        <v>1071</v>
      </c>
      <c r="C189" s="308">
        <v>25.14</v>
      </c>
      <c r="D189" s="308">
        <v>360843</v>
      </c>
      <c r="E189" s="414">
        <v>44342.812141203707</v>
      </c>
      <c r="F189" s="420">
        <v>7327</v>
      </c>
    </row>
    <row r="190" spans="1:6" x14ac:dyDescent="0.25">
      <c r="A190" s="308" t="str">
        <f>"3960265"</f>
        <v>3960265</v>
      </c>
      <c r="B190" s="308" t="s">
        <v>628</v>
      </c>
      <c r="C190" s="308">
        <v>12.3</v>
      </c>
      <c r="D190" s="308">
        <v>360848</v>
      </c>
      <c r="E190" s="414">
        <v>44342.857129629629</v>
      </c>
      <c r="F190" s="420">
        <v>7328</v>
      </c>
    </row>
    <row r="191" spans="1:6" x14ac:dyDescent="0.25">
      <c r="A191" s="308"/>
      <c r="B191" s="540">
        <v>17</v>
      </c>
      <c r="C191" s="541">
        <f>SUM(C181:C190)</f>
        <v>73.97</v>
      </c>
      <c r="D191" s="308"/>
      <c r="E191" s="414"/>
      <c r="F191" s="420"/>
    </row>
    <row r="192" spans="1:6" x14ac:dyDescent="0.25">
      <c r="A192" s="308" t="str">
        <f>"3930280"</f>
        <v>3930280</v>
      </c>
      <c r="B192" s="308" t="s">
        <v>627</v>
      </c>
      <c r="C192" s="308">
        <v>3.36</v>
      </c>
      <c r="D192" s="308">
        <v>361602</v>
      </c>
      <c r="E192" s="414">
        <v>44343.372650462959</v>
      </c>
      <c r="F192" s="420">
        <v>7389</v>
      </c>
    </row>
    <row r="193" spans="1:6" x14ac:dyDescent="0.25">
      <c r="A193" s="308" t="str">
        <f>"3903204"</f>
        <v>3903204</v>
      </c>
      <c r="B193" s="308" t="s">
        <v>1091</v>
      </c>
      <c r="C193" s="308">
        <v>9.91</v>
      </c>
      <c r="D193" s="308">
        <v>361206</v>
      </c>
      <c r="E193" s="414">
        <v>44343.392777777779</v>
      </c>
      <c r="F193" s="420">
        <v>7390</v>
      </c>
    </row>
    <row r="194" spans="1:6" x14ac:dyDescent="0.25">
      <c r="A194" s="308" t="str">
        <f>"3903524"</f>
        <v>3903524</v>
      </c>
      <c r="B194" s="308" t="s">
        <v>11642</v>
      </c>
      <c r="C194" s="308">
        <v>15.31</v>
      </c>
      <c r="D194" s="308">
        <v>361502</v>
      </c>
      <c r="E194" s="414">
        <v>44343.441863425927</v>
      </c>
      <c r="F194" s="420">
        <v>7391</v>
      </c>
    </row>
    <row r="195" spans="1:6" x14ac:dyDescent="0.25">
      <c r="A195" s="308" t="str">
        <f>"3902767"</f>
        <v>3902767</v>
      </c>
      <c r="B195" s="308" t="s">
        <v>13167</v>
      </c>
      <c r="C195" s="308">
        <v>6.94</v>
      </c>
      <c r="D195" s="308">
        <v>362822</v>
      </c>
      <c r="E195" s="414">
        <v>44343.525891203702</v>
      </c>
      <c r="F195" s="420">
        <v>7392</v>
      </c>
    </row>
    <row r="196" spans="1:6" x14ac:dyDescent="0.25">
      <c r="A196" s="308" t="str">
        <f>"3940887"</f>
        <v>3940887</v>
      </c>
      <c r="B196" s="308" t="s">
        <v>613</v>
      </c>
      <c r="C196" s="308">
        <v>35.799999999999997</v>
      </c>
      <c r="D196" s="308">
        <v>360871</v>
      </c>
      <c r="E196" s="414">
        <v>44343.545763888891</v>
      </c>
      <c r="F196" s="420">
        <v>7393</v>
      </c>
    </row>
    <row r="197" spans="1:6" x14ac:dyDescent="0.25">
      <c r="A197" s="308" t="str">
        <f>"3909408"</f>
        <v>3909408</v>
      </c>
      <c r="B197" s="308" t="s">
        <v>13166</v>
      </c>
      <c r="C197" s="308">
        <v>7.1</v>
      </c>
      <c r="D197" s="308">
        <v>362800</v>
      </c>
      <c r="E197" s="414">
        <v>44343.571817129632</v>
      </c>
      <c r="F197" s="420">
        <v>7394</v>
      </c>
    </row>
    <row r="198" spans="1:6" x14ac:dyDescent="0.25">
      <c r="A198" s="308" t="str">
        <f>"3903544"</f>
        <v>3903544</v>
      </c>
      <c r="B198" s="308" t="s">
        <v>3774</v>
      </c>
      <c r="C198" s="308">
        <v>6.64</v>
      </c>
      <c r="D198" s="308">
        <v>361513</v>
      </c>
      <c r="E198" s="414">
        <v>44343.59134259259</v>
      </c>
      <c r="F198" s="420">
        <v>7395</v>
      </c>
    </row>
    <row r="199" spans="1:6" x14ac:dyDescent="0.25">
      <c r="A199" s="308" t="str">
        <f>"3903516"</f>
        <v>3903516</v>
      </c>
      <c r="B199" s="308" t="s">
        <v>3783</v>
      </c>
      <c r="C199" s="308">
        <v>1.72</v>
      </c>
      <c r="D199" s="308">
        <v>361702</v>
      </c>
      <c r="E199" s="414">
        <v>44343.599259259259</v>
      </c>
      <c r="F199" s="420">
        <v>7396</v>
      </c>
    </row>
    <row r="200" spans="1:6" x14ac:dyDescent="0.25">
      <c r="A200" s="308" t="str">
        <f>"3906033"</f>
        <v>3906033</v>
      </c>
      <c r="B200" s="308" t="s">
        <v>1089</v>
      </c>
      <c r="C200" s="308">
        <v>3.36</v>
      </c>
      <c r="D200" s="308">
        <v>362227</v>
      </c>
      <c r="E200" s="414">
        <v>44343.614027777781</v>
      </c>
      <c r="F200" s="420">
        <v>7397</v>
      </c>
    </row>
    <row r="201" spans="1:6" x14ac:dyDescent="0.25">
      <c r="A201" s="308" t="str">
        <f>"3907489"</f>
        <v>3907489</v>
      </c>
      <c r="B201" s="308" t="s">
        <v>1082</v>
      </c>
      <c r="C201" s="308">
        <v>13.88</v>
      </c>
      <c r="D201" s="308">
        <v>361100</v>
      </c>
      <c r="E201" s="414">
        <v>44343.630532407406</v>
      </c>
      <c r="F201" s="420">
        <v>7398</v>
      </c>
    </row>
    <row r="202" spans="1:6" x14ac:dyDescent="0.25">
      <c r="A202" s="308" t="str">
        <f>"3909479"</f>
        <v>3909479</v>
      </c>
      <c r="B202" s="308" t="s">
        <v>11644</v>
      </c>
      <c r="C202" s="308">
        <v>9.76</v>
      </c>
      <c r="D202" s="308">
        <v>362848</v>
      </c>
      <c r="E202" s="414">
        <v>44343.841064814813</v>
      </c>
      <c r="F202" s="420">
        <v>7429</v>
      </c>
    </row>
    <row r="203" spans="1:6" x14ac:dyDescent="0.25">
      <c r="A203" s="308" t="str">
        <f>"3900329"</f>
        <v>3900329</v>
      </c>
      <c r="B203" s="308" t="s">
        <v>1087</v>
      </c>
      <c r="C203" s="308">
        <v>4.24</v>
      </c>
      <c r="D203" s="308">
        <v>361929</v>
      </c>
      <c r="E203" s="414">
        <v>44343.856956018521</v>
      </c>
      <c r="F203" s="420">
        <v>7428</v>
      </c>
    </row>
    <row r="204" spans="1:6" x14ac:dyDescent="0.25">
      <c r="A204" s="308"/>
      <c r="B204" s="540">
        <v>18</v>
      </c>
      <c r="C204" s="541">
        <f>SUM(C192:C203)</f>
        <v>118.01999999999998</v>
      </c>
      <c r="D204" s="308"/>
      <c r="E204" s="414"/>
      <c r="F204" s="420"/>
    </row>
    <row r="205" spans="1:6" x14ac:dyDescent="0.25">
      <c r="A205" s="308" t="str">
        <f>"3908224"</f>
        <v>3908224</v>
      </c>
      <c r="B205" s="308" t="s">
        <v>1094</v>
      </c>
      <c r="C205" s="308">
        <v>5.95</v>
      </c>
      <c r="D205" s="308">
        <v>362407</v>
      </c>
      <c r="E205" s="414">
        <v>44344.516712962963</v>
      </c>
      <c r="F205" s="420">
        <v>7551</v>
      </c>
    </row>
    <row r="206" spans="1:6" x14ac:dyDescent="0.25">
      <c r="A206" s="308" t="str">
        <f>"3908939"</f>
        <v>3908939</v>
      </c>
      <c r="B206" s="308" t="s">
        <v>1109</v>
      </c>
      <c r="C206" s="308">
        <v>6.1</v>
      </c>
      <c r="D206" s="308">
        <v>360522</v>
      </c>
      <c r="E206" s="414">
        <v>44344.51898148148</v>
      </c>
      <c r="F206" s="420">
        <v>7552</v>
      </c>
    </row>
    <row r="207" spans="1:6" x14ac:dyDescent="0.25">
      <c r="A207" s="308" t="str">
        <f>"3906743"</f>
        <v>3906743</v>
      </c>
      <c r="B207" s="308" t="s">
        <v>13165</v>
      </c>
      <c r="C207" s="308">
        <v>7.96</v>
      </c>
      <c r="D207" s="308">
        <v>361542</v>
      </c>
      <c r="E207" s="414">
        <v>44344.536099537036</v>
      </c>
      <c r="F207" s="420">
        <v>7553</v>
      </c>
    </row>
    <row r="208" spans="1:6" x14ac:dyDescent="0.25">
      <c r="A208" s="308" t="str">
        <f>"3909109"</f>
        <v>3909109</v>
      </c>
      <c r="B208" s="308" t="s">
        <v>13164</v>
      </c>
      <c r="C208" s="308">
        <v>3.88</v>
      </c>
      <c r="D208" s="308">
        <v>360819</v>
      </c>
      <c r="E208" s="414">
        <v>44344.666203703702</v>
      </c>
      <c r="F208" s="420">
        <v>7554</v>
      </c>
    </row>
    <row r="209" spans="1:9" x14ac:dyDescent="0.25">
      <c r="A209" s="308" t="str">
        <f>"3909929"</f>
        <v>3909929</v>
      </c>
      <c r="B209" s="308" t="s">
        <v>13163</v>
      </c>
      <c r="C209" s="308">
        <v>3.29</v>
      </c>
      <c r="D209" s="308">
        <v>361165</v>
      </c>
      <c r="E209" s="414">
        <v>44344.754108796296</v>
      </c>
      <c r="F209" s="420">
        <v>7555</v>
      </c>
    </row>
    <row r="210" spans="1:9" x14ac:dyDescent="0.25">
      <c r="A210" s="308"/>
      <c r="B210" s="540">
        <v>19</v>
      </c>
      <c r="C210" s="541">
        <f>SUM(C205:C209)</f>
        <v>27.18</v>
      </c>
      <c r="D210" s="308"/>
      <c r="E210" s="414"/>
      <c r="F210" s="420"/>
    </row>
    <row r="211" spans="1:9" x14ac:dyDescent="0.25">
      <c r="A211" s="308" t="str">
        <f>"3902744"</f>
        <v>3902744</v>
      </c>
      <c r="B211" s="308" t="s">
        <v>3753</v>
      </c>
      <c r="C211" s="308">
        <v>11.28</v>
      </c>
      <c r="D211" s="308">
        <v>362139</v>
      </c>
      <c r="E211" s="414">
        <v>44347.508055555554</v>
      </c>
      <c r="F211" s="420">
        <v>7556</v>
      </c>
    </row>
    <row r="212" spans="1:9" x14ac:dyDescent="0.25">
      <c r="A212" s="308" t="str">
        <f>"3909086"</f>
        <v>3909086</v>
      </c>
      <c r="B212" s="308" t="s">
        <v>3748</v>
      </c>
      <c r="C212" s="308">
        <v>2.04</v>
      </c>
      <c r="D212" s="308">
        <v>361589</v>
      </c>
      <c r="E212" s="414">
        <v>44347.392488425925</v>
      </c>
      <c r="F212" s="420">
        <v>7557</v>
      </c>
    </row>
    <row r="213" spans="1:9" x14ac:dyDescent="0.25">
      <c r="A213" s="308" t="str">
        <f>"3908996"</f>
        <v>3908996</v>
      </c>
      <c r="B213" s="308" t="s">
        <v>1583</v>
      </c>
      <c r="C213" s="308">
        <v>11.56</v>
      </c>
      <c r="D213" s="308">
        <v>361440</v>
      </c>
      <c r="E213" s="414">
        <v>44347.40421296296</v>
      </c>
      <c r="F213" s="420">
        <v>7558</v>
      </c>
      <c r="I213" s="108"/>
    </row>
    <row r="214" spans="1:9" x14ac:dyDescent="0.25">
      <c r="A214" s="308" t="str">
        <f>"3908209"</f>
        <v>3908209</v>
      </c>
      <c r="B214" s="308" t="s">
        <v>1119</v>
      </c>
      <c r="C214" s="308">
        <v>3.69</v>
      </c>
      <c r="D214" s="308">
        <v>362401</v>
      </c>
      <c r="E214" s="414">
        <v>44347.443495370368</v>
      </c>
      <c r="F214" s="420">
        <v>7559</v>
      </c>
    </row>
    <row r="215" spans="1:9" x14ac:dyDescent="0.25">
      <c r="A215" s="308" t="str">
        <f>"3900576"</f>
        <v>3900576</v>
      </c>
      <c r="B215" s="308" t="s">
        <v>3780</v>
      </c>
      <c r="C215" s="308">
        <v>1.76</v>
      </c>
      <c r="D215" s="308">
        <v>362000</v>
      </c>
      <c r="E215" s="414">
        <v>44347.541354166664</v>
      </c>
      <c r="F215" s="420">
        <v>7560</v>
      </c>
    </row>
    <row r="216" spans="1:9" x14ac:dyDescent="0.25">
      <c r="A216" s="308" t="str">
        <f>"3909055"</f>
        <v>3909055</v>
      </c>
      <c r="B216" s="308" t="s">
        <v>6083</v>
      </c>
      <c r="C216" s="308">
        <v>5.04</v>
      </c>
      <c r="D216" s="308">
        <v>361587</v>
      </c>
      <c r="E216" s="414">
        <v>44347.612280092595</v>
      </c>
      <c r="F216" s="420">
        <v>7609</v>
      </c>
    </row>
    <row r="217" spans="1:9" x14ac:dyDescent="0.25">
      <c r="A217" s="308" t="str">
        <f>"3907331"</f>
        <v>3907331</v>
      </c>
      <c r="B217" s="308" t="s">
        <v>13162</v>
      </c>
      <c r="C217" s="308">
        <v>2.39</v>
      </c>
      <c r="D217" s="308">
        <v>360714</v>
      </c>
      <c r="E217" s="414">
        <v>44347.634270833332</v>
      </c>
      <c r="F217" s="420">
        <v>7562</v>
      </c>
    </row>
    <row r="218" spans="1:9" x14ac:dyDescent="0.25">
      <c r="A218" s="308" t="str">
        <f>"3907960"</f>
        <v>3907960</v>
      </c>
      <c r="B218" s="308" t="s">
        <v>608</v>
      </c>
      <c r="C218" s="308">
        <v>2.35</v>
      </c>
      <c r="D218" s="308">
        <v>361746</v>
      </c>
      <c r="E218" s="414">
        <v>44347.748217592591</v>
      </c>
      <c r="F218" s="420" t="s">
        <v>13161</v>
      </c>
    </row>
    <row r="219" spans="1:9" x14ac:dyDescent="0.25">
      <c r="A219" s="308" t="str">
        <f>"3900343"</f>
        <v>3900343</v>
      </c>
      <c r="B219" s="308" t="s">
        <v>3767</v>
      </c>
      <c r="C219" s="308">
        <v>5.77</v>
      </c>
      <c r="D219" s="308">
        <v>360656</v>
      </c>
      <c r="E219" s="414">
        <v>44347.80641203704</v>
      </c>
      <c r="F219" s="420">
        <v>7563</v>
      </c>
    </row>
    <row r="220" spans="1:9" x14ac:dyDescent="0.25">
      <c r="A220" s="308"/>
      <c r="B220" s="540">
        <v>20</v>
      </c>
      <c r="C220" s="541">
        <f>SUM(C211:C219)</f>
        <v>45.88000000000001</v>
      </c>
      <c r="D220" s="308"/>
      <c r="E220" s="414"/>
      <c r="F220" s="420"/>
    </row>
    <row r="221" spans="1:9" x14ac:dyDescent="0.25">
      <c r="A221" s="308"/>
      <c r="B221" s="308"/>
      <c r="C221" s="308"/>
      <c r="D221" s="308"/>
      <c r="E221" s="414"/>
      <c r="F221" s="420"/>
    </row>
    <row r="222" spans="1:9" x14ac:dyDescent="0.25">
      <c r="A222" s="308"/>
      <c r="B222" s="308"/>
      <c r="C222" s="308"/>
      <c r="D222" s="308"/>
      <c r="E222" s="414"/>
      <c r="F222" s="420"/>
    </row>
    <row r="223" spans="1:9" x14ac:dyDescent="0.25">
      <c r="A223" s="308"/>
      <c r="B223" s="308"/>
      <c r="C223" s="308"/>
      <c r="D223" s="308"/>
      <c r="E223" s="414"/>
      <c r="F223" s="420"/>
    </row>
    <row r="224" spans="1:9" x14ac:dyDescent="0.25">
      <c r="A224" s="308"/>
      <c r="B224" s="308"/>
      <c r="C224" s="308"/>
      <c r="D224" s="308"/>
      <c r="E224" s="414"/>
      <c r="F224" s="420"/>
    </row>
    <row r="225" spans="1:6" x14ac:dyDescent="0.25">
      <c r="A225" s="530"/>
      <c r="B225" s="530"/>
      <c r="C225" s="530"/>
      <c r="D225" s="530"/>
      <c r="E225" s="531"/>
      <c r="F225" s="421"/>
    </row>
    <row r="226" spans="1:6" x14ac:dyDescent="0.25">
      <c r="A226" s="2"/>
      <c r="B226" s="2"/>
      <c r="C226" s="2"/>
      <c r="D226" s="2"/>
      <c r="E226" s="3"/>
      <c r="F226" s="89"/>
    </row>
    <row r="227" spans="1:6" x14ac:dyDescent="0.25">
      <c r="A227" s="2"/>
      <c r="B227" s="2"/>
      <c r="C227" s="2"/>
      <c r="D227" s="2"/>
      <c r="E227" s="3"/>
      <c r="F227" s="89"/>
    </row>
    <row r="228" spans="1:6" x14ac:dyDescent="0.25">
      <c r="A228" s="2"/>
      <c r="B228" s="2"/>
      <c r="C228" s="2"/>
      <c r="D228" s="2"/>
      <c r="E228" s="3"/>
      <c r="F228" s="89"/>
    </row>
    <row r="229" spans="1:6" x14ac:dyDescent="0.25">
      <c r="A229" s="2"/>
      <c r="B229" s="2"/>
      <c r="C229" s="2"/>
      <c r="D229" s="2"/>
      <c r="E229" s="3"/>
      <c r="F229" s="89"/>
    </row>
    <row r="230" spans="1:6" x14ac:dyDescent="0.25">
      <c r="A230" s="2"/>
      <c r="B230" s="2"/>
      <c r="C230" s="2"/>
      <c r="D230" s="2"/>
      <c r="E230" s="3"/>
      <c r="F230" s="89"/>
    </row>
    <row r="231" spans="1:6" x14ac:dyDescent="0.25">
      <c r="A231" s="2"/>
      <c r="B231" s="2"/>
      <c r="C231" s="2"/>
      <c r="D231" s="2"/>
      <c r="E231" s="3"/>
      <c r="F231" s="89"/>
    </row>
    <row r="232" spans="1:6" x14ac:dyDescent="0.25">
      <c r="A232" s="2"/>
      <c r="B232" s="2"/>
      <c r="C232" s="2"/>
      <c r="D232" s="2"/>
      <c r="E232" s="3"/>
      <c r="F232" s="89"/>
    </row>
    <row r="233" spans="1:6" x14ac:dyDescent="0.25">
      <c r="A233" s="2"/>
      <c r="B233" s="2"/>
      <c r="C233" s="2"/>
      <c r="D233" s="2"/>
      <c r="E233" s="3"/>
      <c r="F233" s="89"/>
    </row>
    <row r="234" spans="1:6" x14ac:dyDescent="0.25">
      <c r="A234" s="2"/>
      <c r="B234" s="2"/>
      <c r="C234" s="2"/>
      <c r="D234" s="2"/>
      <c r="E234" s="3"/>
      <c r="F234" s="89"/>
    </row>
    <row r="235" spans="1:6" x14ac:dyDescent="0.25">
      <c r="A235" s="2"/>
      <c r="B235" s="2"/>
      <c r="C235" s="2"/>
      <c r="D235" s="2"/>
      <c r="E235" s="3"/>
      <c r="F235" s="89"/>
    </row>
    <row r="236" spans="1:6" x14ac:dyDescent="0.25">
      <c r="A236" s="2"/>
      <c r="B236" s="2"/>
      <c r="C236" s="2"/>
      <c r="D236" s="2"/>
      <c r="E236" s="3"/>
      <c r="F236" s="89"/>
    </row>
    <row r="237" spans="1:6" x14ac:dyDescent="0.25">
      <c r="A237" s="2"/>
      <c r="B237" s="2"/>
      <c r="C237" s="2"/>
      <c r="D237" s="2"/>
      <c r="E237" s="3"/>
      <c r="F237" s="89"/>
    </row>
    <row r="238" spans="1:6" x14ac:dyDescent="0.25">
      <c r="A238" s="2"/>
      <c r="B238" s="2"/>
      <c r="C238" s="2"/>
      <c r="D238" s="2"/>
      <c r="E238" s="3"/>
      <c r="F238" s="89"/>
    </row>
    <row r="239" spans="1:6" x14ac:dyDescent="0.25">
      <c r="A239" s="2"/>
      <c r="B239" s="2"/>
      <c r="C239" s="2"/>
      <c r="D239" s="2"/>
      <c r="E239" s="3"/>
      <c r="F239" s="89"/>
    </row>
    <row r="240" spans="1:6" x14ac:dyDescent="0.25">
      <c r="A240" s="2"/>
      <c r="B240" s="2"/>
      <c r="C240" s="2"/>
      <c r="D240" s="2"/>
      <c r="E240" s="3"/>
      <c r="F240" s="89"/>
    </row>
    <row r="241" spans="1:6" x14ac:dyDescent="0.25">
      <c r="A241" s="2"/>
      <c r="B241" s="2"/>
      <c r="C241" s="2"/>
      <c r="D241" s="2"/>
      <c r="E241" s="3"/>
      <c r="F241" s="89"/>
    </row>
    <row r="242" spans="1:6" x14ac:dyDescent="0.25">
      <c r="A242" s="2"/>
      <c r="B242" s="2"/>
      <c r="C242" s="2"/>
      <c r="D242" s="2"/>
      <c r="E242" s="3"/>
      <c r="F242" s="89"/>
    </row>
    <row r="243" spans="1:6" x14ac:dyDescent="0.25">
      <c r="A243" s="2"/>
      <c r="B243" s="2"/>
      <c r="C243" s="2"/>
      <c r="D243" s="2"/>
      <c r="E243" s="3"/>
      <c r="F243" s="89"/>
    </row>
    <row r="244" spans="1:6" x14ac:dyDescent="0.25">
      <c r="A244" s="2"/>
      <c r="B244" s="2"/>
      <c r="C244" s="2"/>
      <c r="D244" s="2"/>
      <c r="E244" s="3"/>
      <c r="F244" s="89"/>
    </row>
    <row r="245" spans="1:6" x14ac:dyDescent="0.25">
      <c r="A245" s="2"/>
      <c r="B245" s="2"/>
      <c r="C245" s="2"/>
      <c r="D245" s="2"/>
      <c r="E245" s="3"/>
      <c r="F245" s="89"/>
    </row>
    <row r="246" spans="1:6" x14ac:dyDescent="0.25">
      <c r="A246" s="2"/>
      <c r="B246" s="2"/>
      <c r="C246" s="2"/>
      <c r="D246" s="2"/>
      <c r="E246" s="3"/>
      <c r="F246" s="89"/>
    </row>
    <row r="247" spans="1:6" x14ac:dyDescent="0.25">
      <c r="A247" s="2"/>
      <c r="B247" s="2"/>
      <c r="C247" s="2"/>
      <c r="D247" s="2"/>
      <c r="E247" s="3"/>
      <c r="F247" s="89"/>
    </row>
    <row r="248" spans="1:6" x14ac:dyDescent="0.25">
      <c r="A248" s="2"/>
      <c r="B248" s="2"/>
      <c r="C248" s="2"/>
      <c r="D248" s="2"/>
      <c r="E248" s="3"/>
      <c r="F248" s="89"/>
    </row>
    <row r="249" spans="1:6" x14ac:dyDescent="0.25">
      <c r="A249" s="2"/>
      <c r="B249" s="2"/>
      <c r="C249" s="2"/>
      <c r="D249" s="2"/>
      <c r="E249" s="3"/>
      <c r="F249" s="89"/>
    </row>
    <row r="250" spans="1:6" x14ac:dyDescent="0.25">
      <c r="A250" s="2"/>
      <c r="B250" s="2"/>
      <c r="C250" s="2"/>
      <c r="D250" s="2"/>
      <c r="E250" s="3"/>
      <c r="F250" s="89"/>
    </row>
    <row r="251" spans="1:6" x14ac:dyDescent="0.25">
      <c r="A251" s="2"/>
      <c r="B251" s="2"/>
      <c r="C251" s="2"/>
      <c r="D251" s="2"/>
      <c r="E251" s="3"/>
      <c r="F251" s="89"/>
    </row>
    <row r="252" spans="1:6" x14ac:dyDescent="0.25">
      <c r="A252" s="2"/>
      <c r="B252" s="2"/>
      <c r="C252" s="2"/>
      <c r="D252" s="2"/>
      <c r="E252" s="3"/>
      <c r="F252" s="89"/>
    </row>
    <row r="253" spans="1:6" x14ac:dyDescent="0.25">
      <c r="A253" s="2"/>
      <c r="B253" s="2"/>
      <c r="C253" s="2"/>
      <c r="D253" s="2"/>
      <c r="E253" s="3"/>
      <c r="F253" s="89"/>
    </row>
    <row r="254" spans="1:6" x14ac:dyDescent="0.25">
      <c r="A254" s="2"/>
      <c r="B254" s="2"/>
      <c r="C254" s="2"/>
      <c r="D254" s="2"/>
      <c r="E254" s="3"/>
      <c r="F254" s="89"/>
    </row>
    <row r="255" spans="1:6" x14ac:dyDescent="0.25">
      <c r="A255" s="2"/>
      <c r="B255" s="2"/>
      <c r="C255" s="2"/>
      <c r="D255" s="2"/>
      <c r="E255" s="3"/>
      <c r="F255" s="89"/>
    </row>
    <row r="256" spans="1:6" x14ac:dyDescent="0.25">
      <c r="A256" s="2"/>
      <c r="B256" s="2"/>
      <c r="C256" s="2"/>
      <c r="D256" s="2"/>
      <c r="E256" s="3"/>
      <c r="F256" s="89"/>
    </row>
    <row r="257" spans="1:6" x14ac:dyDescent="0.25">
      <c r="A257" s="2"/>
      <c r="B257" s="2"/>
      <c r="C257" s="2"/>
      <c r="D257" s="2"/>
      <c r="E257" s="3"/>
      <c r="F257" s="89"/>
    </row>
    <row r="258" spans="1:6" x14ac:dyDescent="0.25">
      <c r="A258" s="2"/>
      <c r="B258" s="2"/>
      <c r="C258" s="2"/>
      <c r="D258" s="2"/>
      <c r="E258" s="3"/>
      <c r="F258" s="89"/>
    </row>
    <row r="259" spans="1:6" x14ac:dyDescent="0.25">
      <c r="A259" s="2"/>
      <c r="B259" s="2"/>
      <c r="C259" s="2"/>
      <c r="D259" s="2"/>
      <c r="E259" s="3"/>
      <c r="F259" s="89"/>
    </row>
    <row r="260" spans="1:6" x14ac:dyDescent="0.25">
      <c r="A260" s="2"/>
      <c r="B260" s="2"/>
      <c r="C260" s="2"/>
      <c r="D260" s="2"/>
      <c r="E260" s="3"/>
      <c r="F260" s="89"/>
    </row>
    <row r="261" spans="1:6" x14ac:dyDescent="0.25">
      <c r="A261" s="2"/>
      <c r="B261" s="2"/>
      <c r="C261" s="2"/>
      <c r="D261" s="2"/>
      <c r="E261" s="3"/>
      <c r="F261" s="89"/>
    </row>
    <row r="262" spans="1:6" x14ac:dyDescent="0.25">
      <c r="A262" s="2"/>
      <c r="B262" s="2"/>
      <c r="C262" s="2"/>
      <c r="D262" s="2"/>
      <c r="E262" s="3"/>
      <c r="F262" s="89"/>
    </row>
    <row r="263" spans="1:6" x14ac:dyDescent="0.25">
      <c r="A263" s="2"/>
      <c r="B263" s="2"/>
      <c r="C263" s="2"/>
      <c r="D263" s="2"/>
      <c r="E263" s="3"/>
      <c r="F263" s="89"/>
    </row>
    <row r="264" spans="1:6" x14ac:dyDescent="0.25">
      <c r="A264" s="2"/>
      <c r="B264" s="2"/>
      <c r="C264" s="2"/>
      <c r="D264" s="2"/>
      <c r="E264" s="3"/>
      <c r="F264" s="89"/>
    </row>
    <row r="265" spans="1:6" x14ac:dyDescent="0.25">
      <c r="A265" s="2"/>
      <c r="B265" s="2"/>
      <c r="C265" s="2"/>
      <c r="D265" s="2"/>
      <c r="E265" s="3"/>
      <c r="F265" s="89"/>
    </row>
    <row r="266" spans="1:6" x14ac:dyDescent="0.25">
      <c r="A266" s="2"/>
      <c r="B266" s="2"/>
      <c r="C266" s="2"/>
      <c r="D266" s="2"/>
      <c r="E266" s="3"/>
      <c r="F266" s="89"/>
    </row>
    <row r="267" spans="1:6" x14ac:dyDescent="0.25">
      <c r="A267" s="2"/>
      <c r="B267" s="2"/>
      <c r="C267" s="2"/>
      <c r="D267" s="2"/>
      <c r="E267" s="3"/>
      <c r="F267" s="89"/>
    </row>
    <row r="268" spans="1:6" x14ac:dyDescent="0.25">
      <c r="A268" s="2"/>
      <c r="B268" s="2"/>
      <c r="C268" s="2"/>
      <c r="D268" s="2"/>
      <c r="E268" s="3"/>
      <c r="F268" s="89"/>
    </row>
    <row r="269" spans="1:6" x14ac:dyDescent="0.25">
      <c r="A269" s="2"/>
      <c r="B269" s="2"/>
      <c r="C269" s="2"/>
      <c r="D269" s="2"/>
      <c r="E269" s="3"/>
      <c r="F269" s="89"/>
    </row>
    <row r="270" spans="1:6" x14ac:dyDescent="0.25">
      <c r="A270" s="2"/>
      <c r="B270" s="2"/>
      <c r="C270" s="2"/>
      <c r="D270" s="2"/>
      <c r="E270" s="3"/>
      <c r="F270" s="89"/>
    </row>
    <row r="271" spans="1:6" x14ac:dyDescent="0.25">
      <c r="A271" s="2"/>
      <c r="B271" s="2"/>
      <c r="C271" s="2"/>
      <c r="D271" s="2"/>
      <c r="E271" s="3"/>
      <c r="F271" s="89"/>
    </row>
    <row r="272" spans="1:6" x14ac:dyDescent="0.25">
      <c r="A272" s="2"/>
      <c r="B272" s="2"/>
      <c r="C272" s="2"/>
      <c r="D272" s="2"/>
      <c r="E272" s="3"/>
      <c r="F272" s="89"/>
    </row>
    <row r="273" spans="1:6" x14ac:dyDescent="0.25">
      <c r="A273" s="2"/>
      <c r="B273" s="2"/>
      <c r="C273" s="2"/>
      <c r="D273" s="2"/>
      <c r="E273" s="3"/>
      <c r="F273" s="89"/>
    </row>
    <row r="274" spans="1:6" x14ac:dyDescent="0.25">
      <c r="A274" s="2"/>
      <c r="B274" s="2"/>
      <c r="C274" s="2"/>
      <c r="D274" s="2"/>
      <c r="E274" s="3"/>
      <c r="F274" s="89"/>
    </row>
  </sheetData>
  <mergeCells count="1">
    <mergeCell ref="A2:F2"/>
  </mergeCells>
  <pageMargins left="0.70866141732283472" right="0.70866141732283472" top="0.74803149606299213" bottom="0.74803149606299213" header="0.31496062992125984" footer="0.31496062992125984"/>
  <pageSetup paperSize="9" scale="82" orientation="portrait" r:id="rId1"/>
  <rowBreaks count="2" manualBreakCount="2">
    <brk id="115" max="5" man="1"/>
    <brk id="222" max="6" man="1"/>
  </rowBreaks>
  <colBreaks count="1" manualBreakCount="1">
    <brk id="6" min="1" max="273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4C3D8-771D-433D-A891-6334FDD2CB4A}">
  <sheetPr>
    <pageSetUpPr fitToPage="1"/>
  </sheetPr>
  <dimension ref="A3:I565"/>
  <sheetViews>
    <sheetView zoomScaleNormal="100" workbookViewId="0">
      <selection activeCell="C10" sqref="C10"/>
    </sheetView>
  </sheetViews>
  <sheetFormatPr baseColWidth="10" defaultRowHeight="15" x14ac:dyDescent="0.25"/>
  <cols>
    <col min="3" max="3" width="22.5703125" bestFit="1" customWidth="1"/>
  </cols>
  <sheetData>
    <row r="3" spans="1:9" x14ac:dyDescent="0.25">
      <c r="A3" s="561" t="s">
        <v>14306</v>
      </c>
      <c r="B3" s="561"/>
      <c r="C3" s="561"/>
      <c r="D3" s="561"/>
      <c r="E3" s="561"/>
      <c r="F3" s="561"/>
      <c r="G3" s="561"/>
      <c r="H3" s="561"/>
      <c r="I3" s="104"/>
    </row>
    <row r="4" spans="1:9" x14ac:dyDescent="0.25">
      <c r="A4" s="88" t="s">
        <v>1070</v>
      </c>
      <c r="B4" s="88" t="s">
        <v>1069</v>
      </c>
      <c r="C4" s="88" t="s">
        <v>1068</v>
      </c>
      <c r="D4" s="88" t="s">
        <v>515</v>
      </c>
      <c r="E4" s="88" t="s">
        <v>1067</v>
      </c>
      <c r="F4" s="88" t="s">
        <v>1066</v>
      </c>
      <c r="G4" s="88" t="s">
        <v>1065</v>
      </c>
      <c r="H4" s="88" t="s">
        <v>535</v>
      </c>
      <c r="I4" s="104"/>
    </row>
    <row r="5" spans="1:9" x14ac:dyDescent="0.25">
      <c r="A5" s="165">
        <v>44315</v>
      </c>
      <c r="B5" s="154"/>
      <c r="C5" s="160" t="s">
        <v>9138</v>
      </c>
      <c r="D5" s="154"/>
      <c r="E5" s="191">
        <v>2.25</v>
      </c>
      <c r="F5" s="154"/>
      <c r="G5" s="154"/>
      <c r="H5" s="164" t="s">
        <v>9139</v>
      </c>
      <c r="I5" s="104"/>
    </row>
    <row r="6" spans="1:9" x14ac:dyDescent="0.25">
      <c r="A6" s="165">
        <v>44315</v>
      </c>
      <c r="B6" s="154"/>
      <c r="C6" s="160" t="s">
        <v>9136</v>
      </c>
      <c r="D6" s="154"/>
      <c r="E6" s="191">
        <v>7.27</v>
      </c>
      <c r="F6" s="154"/>
      <c r="G6" s="154"/>
      <c r="H6" s="164" t="s">
        <v>9137</v>
      </c>
      <c r="I6" s="104"/>
    </row>
    <row r="7" spans="1:9" x14ac:dyDescent="0.25">
      <c r="A7" s="165">
        <v>44315</v>
      </c>
      <c r="B7" s="154"/>
      <c r="C7" s="160" t="s">
        <v>9134</v>
      </c>
      <c r="D7" s="154"/>
      <c r="E7" s="191">
        <v>1.68</v>
      </c>
      <c r="F7" s="154"/>
      <c r="G7" s="154"/>
      <c r="H7" s="164" t="s">
        <v>9135</v>
      </c>
      <c r="I7" s="104"/>
    </row>
    <row r="8" spans="1:9" x14ac:dyDescent="0.25">
      <c r="A8" s="165">
        <v>44315</v>
      </c>
      <c r="B8" s="154"/>
      <c r="C8" s="160" t="s">
        <v>9132</v>
      </c>
      <c r="D8" s="154"/>
      <c r="E8" s="191">
        <v>12.41</v>
      </c>
      <c r="F8" s="154"/>
      <c r="G8" s="154"/>
      <c r="H8" s="164" t="s">
        <v>9133</v>
      </c>
      <c r="I8" s="104"/>
    </row>
    <row r="9" spans="1:9" x14ac:dyDescent="0.25">
      <c r="A9" s="165">
        <v>44315</v>
      </c>
      <c r="B9" s="154"/>
      <c r="C9" s="160" t="s">
        <v>9130</v>
      </c>
      <c r="D9" s="154"/>
      <c r="E9" s="191">
        <v>3.43</v>
      </c>
      <c r="F9" s="154"/>
      <c r="G9" s="154"/>
      <c r="H9" s="164" t="s">
        <v>9131</v>
      </c>
      <c r="I9" s="104"/>
    </row>
    <row r="10" spans="1:9" x14ac:dyDescent="0.25">
      <c r="A10" s="165">
        <v>44315</v>
      </c>
      <c r="B10" s="154"/>
      <c r="C10" s="160" t="s">
        <v>9128</v>
      </c>
      <c r="D10" s="154"/>
      <c r="E10" s="191">
        <v>4.45</v>
      </c>
      <c r="F10" s="154"/>
      <c r="G10" s="154"/>
      <c r="H10" s="164" t="s">
        <v>9129</v>
      </c>
      <c r="I10" s="104"/>
    </row>
    <row r="11" spans="1:9" x14ac:dyDescent="0.25">
      <c r="A11" s="165">
        <v>44315</v>
      </c>
      <c r="B11" s="154"/>
      <c r="C11" s="160" t="s">
        <v>9126</v>
      </c>
      <c r="D11" s="154"/>
      <c r="E11" s="191">
        <v>3.61</v>
      </c>
      <c r="F11" s="154"/>
      <c r="G11" s="154"/>
      <c r="H11" s="164" t="s">
        <v>9127</v>
      </c>
      <c r="I11" s="104"/>
    </row>
    <row r="12" spans="1:9" x14ac:dyDescent="0.25">
      <c r="A12" s="165">
        <v>44315</v>
      </c>
      <c r="B12" s="154"/>
      <c r="C12" s="160" t="s">
        <v>9124</v>
      </c>
      <c r="D12" s="154"/>
      <c r="E12" s="191">
        <v>4.7699999999999996</v>
      </c>
      <c r="F12" s="154"/>
      <c r="G12" s="154"/>
      <c r="H12" s="164" t="s">
        <v>9125</v>
      </c>
      <c r="I12" s="104"/>
    </row>
    <row r="13" spans="1:9" x14ac:dyDescent="0.25">
      <c r="A13" s="165">
        <v>44315</v>
      </c>
      <c r="B13" s="154"/>
      <c r="C13" s="160" t="s">
        <v>9122</v>
      </c>
      <c r="D13" s="154"/>
      <c r="E13" s="191">
        <v>50.95</v>
      </c>
      <c r="F13" s="154"/>
      <c r="G13" s="154"/>
      <c r="H13" s="164" t="s">
        <v>9123</v>
      </c>
      <c r="I13" s="104"/>
    </row>
    <row r="14" spans="1:9" x14ac:dyDescent="0.25">
      <c r="A14" s="165">
        <v>44315</v>
      </c>
      <c r="B14" s="154"/>
      <c r="C14" s="160" t="s">
        <v>9120</v>
      </c>
      <c r="D14" s="154"/>
      <c r="E14" s="191">
        <v>8.57</v>
      </c>
      <c r="F14" s="154"/>
      <c r="G14" s="154"/>
      <c r="H14" s="164" t="s">
        <v>9121</v>
      </c>
      <c r="I14" s="104"/>
    </row>
    <row r="15" spans="1:9" x14ac:dyDescent="0.25">
      <c r="A15" s="165">
        <v>44315</v>
      </c>
      <c r="B15" s="154"/>
      <c r="C15" s="160" t="s">
        <v>9118</v>
      </c>
      <c r="D15" s="154"/>
      <c r="E15" s="191">
        <v>1.1100000000000001</v>
      </c>
      <c r="F15" s="154"/>
      <c r="G15" s="154"/>
      <c r="H15" s="164" t="s">
        <v>9119</v>
      </c>
      <c r="I15" s="104"/>
    </row>
    <row r="16" spans="1:9" x14ac:dyDescent="0.25">
      <c r="A16" s="165">
        <v>44315</v>
      </c>
      <c r="B16" s="154"/>
      <c r="C16" s="160" t="s">
        <v>9116</v>
      </c>
      <c r="D16" s="154"/>
      <c r="E16" s="191">
        <v>23.85</v>
      </c>
      <c r="F16" s="154"/>
      <c r="G16" s="154"/>
      <c r="H16" s="164" t="s">
        <v>9117</v>
      </c>
      <c r="I16" s="104"/>
    </row>
    <row r="17" spans="1:9" x14ac:dyDescent="0.25">
      <c r="A17" s="165">
        <v>44315</v>
      </c>
      <c r="B17" s="154"/>
      <c r="C17" s="160" t="s">
        <v>9112</v>
      </c>
      <c r="D17" s="154"/>
      <c r="E17" s="191">
        <v>13.89</v>
      </c>
      <c r="F17" s="154"/>
      <c r="G17" s="154"/>
      <c r="H17" s="164" t="s">
        <v>9113</v>
      </c>
      <c r="I17" s="104"/>
    </row>
    <row r="18" spans="1:9" x14ac:dyDescent="0.25">
      <c r="A18" s="165">
        <v>44315</v>
      </c>
      <c r="B18" s="154"/>
      <c r="C18" s="160" t="s">
        <v>9110</v>
      </c>
      <c r="D18" s="154"/>
      <c r="E18" s="191">
        <v>4.05</v>
      </c>
      <c r="F18" s="154"/>
      <c r="G18" s="154"/>
      <c r="H18" s="164" t="s">
        <v>9111</v>
      </c>
      <c r="I18" s="104"/>
    </row>
    <row r="19" spans="1:9" x14ac:dyDescent="0.25">
      <c r="A19" s="165">
        <v>44315</v>
      </c>
      <c r="B19" s="154"/>
      <c r="C19" s="160" t="s">
        <v>9108</v>
      </c>
      <c r="D19" s="154"/>
      <c r="E19" s="191">
        <v>6.18</v>
      </c>
      <c r="F19" s="154"/>
      <c r="G19" s="154"/>
      <c r="H19" s="164" t="s">
        <v>9109</v>
      </c>
      <c r="I19" s="104"/>
    </row>
    <row r="20" spans="1:9" x14ac:dyDescent="0.25">
      <c r="A20" s="165">
        <v>44315</v>
      </c>
      <c r="B20" s="154"/>
      <c r="C20" s="160" t="s">
        <v>9106</v>
      </c>
      <c r="D20" s="154"/>
      <c r="E20" s="191">
        <v>9.0299999999999994</v>
      </c>
      <c r="F20" s="154"/>
      <c r="G20" s="154"/>
      <c r="H20" s="164" t="s">
        <v>9107</v>
      </c>
      <c r="I20" s="104"/>
    </row>
    <row r="21" spans="1:9" x14ac:dyDescent="0.25">
      <c r="A21" s="165">
        <v>44315</v>
      </c>
      <c r="B21" s="154"/>
      <c r="C21" s="160" t="s">
        <v>9104</v>
      </c>
      <c r="D21" s="154"/>
      <c r="E21" s="191">
        <v>5.35</v>
      </c>
      <c r="F21" s="154"/>
      <c r="G21" s="154"/>
      <c r="H21" s="164" t="s">
        <v>9105</v>
      </c>
      <c r="I21" s="104"/>
    </row>
    <row r="22" spans="1:9" x14ac:dyDescent="0.25">
      <c r="A22" s="165">
        <v>44315</v>
      </c>
      <c r="B22" s="154"/>
      <c r="C22" s="160" t="s">
        <v>9102</v>
      </c>
      <c r="D22" s="154"/>
      <c r="E22" s="191">
        <v>1.72</v>
      </c>
      <c r="F22" s="154"/>
      <c r="G22" s="154"/>
      <c r="H22" s="164" t="s">
        <v>9103</v>
      </c>
      <c r="I22" s="104"/>
    </row>
    <row r="23" spans="1:9" x14ac:dyDescent="0.25">
      <c r="A23" s="165">
        <v>44315</v>
      </c>
      <c r="B23" s="154"/>
      <c r="C23" s="160" t="s">
        <v>9094</v>
      </c>
      <c r="D23" s="154"/>
      <c r="E23" s="191">
        <v>4.43</v>
      </c>
      <c r="F23" s="154"/>
      <c r="G23" s="154"/>
      <c r="H23" s="164" t="s">
        <v>9095</v>
      </c>
      <c r="I23" s="104"/>
    </row>
    <row r="24" spans="1:9" x14ac:dyDescent="0.25">
      <c r="A24" s="165">
        <v>44315</v>
      </c>
      <c r="B24" s="154"/>
      <c r="C24" s="160" t="s">
        <v>9092</v>
      </c>
      <c r="D24" s="154"/>
      <c r="E24" s="191">
        <v>1.68</v>
      </c>
      <c r="F24" s="154"/>
      <c r="G24" s="154"/>
      <c r="H24" s="164" t="s">
        <v>9093</v>
      </c>
      <c r="I24" s="104"/>
    </row>
    <row r="25" spans="1:9" x14ac:dyDescent="0.25">
      <c r="A25" s="165">
        <v>44315</v>
      </c>
      <c r="B25" s="154"/>
      <c r="C25" s="160" t="s">
        <v>9090</v>
      </c>
      <c r="D25" s="154"/>
      <c r="E25" s="191">
        <v>0.9</v>
      </c>
      <c r="F25" s="154"/>
      <c r="G25" s="154"/>
      <c r="H25" s="164" t="s">
        <v>9091</v>
      </c>
      <c r="I25" s="104"/>
    </row>
    <row r="26" spans="1:9" x14ac:dyDescent="0.25">
      <c r="A26" s="165">
        <v>44316</v>
      </c>
      <c r="B26" s="154"/>
      <c r="C26" s="160" t="s">
        <v>9080</v>
      </c>
      <c r="D26" s="154"/>
      <c r="E26" s="191">
        <v>4.4800000000000004</v>
      </c>
      <c r="F26" s="154"/>
      <c r="G26" s="154"/>
      <c r="H26" s="164" t="s">
        <v>9081</v>
      </c>
      <c r="I26" s="104"/>
    </row>
    <row r="27" spans="1:9" x14ac:dyDescent="0.25">
      <c r="A27" s="165">
        <v>44316</v>
      </c>
      <c r="B27" s="154"/>
      <c r="C27" s="160" t="s">
        <v>9078</v>
      </c>
      <c r="D27" s="154"/>
      <c r="E27" s="191">
        <v>4.9800000000000004</v>
      </c>
      <c r="F27" s="154"/>
      <c r="G27" s="154"/>
      <c r="H27" s="164" t="s">
        <v>9079</v>
      </c>
      <c r="I27" s="104"/>
    </row>
    <row r="28" spans="1:9" x14ac:dyDescent="0.25">
      <c r="A28" s="165">
        <v>44316</v>
      </c>
      <c r="B28" s="154"/>
      <c r="C28" s="160" t="s">
        <v>9076</v>
      </c>
      <c r="D28" s="154"/>
      <c r="E28" s="191">
        <v>17.45</v>
      </c>
      <c r="F28" s="154"/>
      <c r="G28" s="154"/>
      <c r="H28" s="164" t="s">
        <v>9077</v>
      </c>
      <c r="I28" s="104"/>
    </row>
    <row r="29" spans="1:9" x14ac:dyDescent="0.25">
      <c r="A29" s="165">
        <v>44316</v>
      </c>
      <c r="B29" s="154"/>
      <c r="C29" s="160" t="s">
        <v>9074</v>
      </c>
      <c r="D29" s="154"/>
      <c r="E29" s="191">
        <v>27.33</v>
      </c>
      <c r="F29" s="154"/>
      <c r="G29" s="154"/>
      <c r="H29" s="164" t="s">
        <v>9075</v>
      </c>
      <c r="I29" s="104"/>
    </row>
    <row r="30" spans="1:9" x14ac:dyDescent="0.25">
      <c r="A30" s="165">
        <v>44316</v>
      </c>
      <c r="B30" s="154"/>
      <c r="C30" s="160" t="s">
        <v>9072</v>
      </c>
      <c r="D30" s="154"/>
      <c r="E30" s="191">
        <v>2.06</v>
      </c>
      <c r="F30" s="154"/>
      <c r="G30" s="154"/>
      <c r="H30" s="164" t="s">
        <v>9073</v>
      </c>
      <c r="I30" s="104"/>
    </row>
    <row r="31" spans="1:9" x14ac:dyDescent="0.25">
      <c r="A31" s="165">
        <v>44316</v>
      </c>
      <c r="B31" s="154"/>
      <c r="C31" s="160" t="s">
        <v>9070</v>
      </c>
      <c r="D31" s="154"/>
      <c r="E31" s="191">
        <v>3.74</v>
      </c>
      <c r="F31" s="154"/>
      <c r="G31" s="154"/>
      <c r="H31" s="164" t="s">
        <v>9071</v>
      </c>
      <c r="I31" s="104"/>
    </row>
    <row r="32" spans="1:9" x14ac:dyDescent="0.25">
      <c r="A32" s="165">
        <v>44316</v>
      </c>
      <c r="B32" s="154"/>
      <c r="C32" s="160" t="s">
        <v>9068</v>
      </c>
      <c r="D32" s="154"/>
      <c r="E32" s="191">
        <v>1.72</v>
      </c>
      <c r="F32" s="154"/>
      <c r="G32" s="154"/>
      <c r="H32" s="164" t="s">
        <v>9069</v>
      </c>
      <c r="I32" s="104"/>
    </row>
    <row r="33" spans="1:9" x14ac:dyDescent="0.25">
      <c r="A33" s="165">
        <v>44316</v>
      </c>
      <c r="B33" s="154"/>
      <c r="C33" s="160" t="s">
        <v>9066</v>
      </c>
      <c r="D33" s="154"/>
      <c r="E33" s="191">
        <v>2.1800000000000002</v>
      </c>
      <c r="F33" s="154"/>
      <c r="G33" s="154"/>
      <c r="H33" s="164" t="s">
        <v>9067</v>
      </c>
      <c r="I33" s="104"/>
    </row>
    <row r="34" spans="1:9" x14ac:dyDescent="0.25">
      <c r="A34" s="165">
        <v>44316</v>
      </c>
      <c r="B34" s="154"/>
      <c r="C34" s="160" t="s">
        <v>9064</v>
      </c>
      <c r="D34" s="154"/>
      <c r="E34" s="191">
        <v>6.24</v>
      </c>
      <c r="F34" s="154"/>
      <c r="G34" s="154"/>
      <c r="H34" s="164" t="s">
        <v>9065</v>
      </c>
      <c r="I34" s="104"/>
    </row>
    <row r="35" spans="1:9" x14ac:dyDescent="0.25">
      <c r="A35" s="165">
        <v>44316</v>
      </c>
      <c r="B35" s="154"/>
      <c r="C35" s="160" t="s">
        <v>9062</v>
      </c>
      <c r="D35" s="154"/>
      <c r="E35" s="191">
        <v>7.82</v>
      </c>
      <c r="F35" s="154"/>
      <c r="G35" s="154"/>
      <c r="H35" s="164" t="s">
        <v>9063</v>
      </c>
      <c r="I35" s="104"/>
    </row>
    <row r="36" spans="1:9" x14ac:dyDescent="0.25">
      <c r="A36" s="165">
        <v>44316</v>
      </c>
      <c r="B36" s="154"/>
      <c r="C36" s="160" t="s">
        <v>9060</v>
      </c>
      <c r="D36" s="154"/>
      <c r="E36" s="191">
        <v>1.68</v>
      </c>
      <c r="F36" s="154"/>
      <c r="G36" s="154"/>
      <c r="H36" s="164" t="s">
        <v>9061</v>
      </c>
      <c r="I36" s="104"/>
    </row>
    <row r="37" spans="1:9" x14ac:dyDescent="0.25">
      <c r="A37" s="165">
        <v>44316</v>
      </c>
      <c r="B37" s="154"/>
      <c r="C37" s="160" t="s">
        <v>9058</v>
      </c>
      <c r="D37" s="154"/>
      <c r="E37" s="191">
        <v>3.43</v>
      </c>
      <c r="F37" s="154"/>
      <c r="G37" s="154"/>
      <c r="H37" s="164" t="s">
        <v>9059</v>
      </c>
      <c r="I37" s="104"/>
    </row>
    <row r="38" spans="1:9" x14ac:dyDescent="0.25">
      <c r="A38" s="165">
        <v>44316</v>
      </c>
      <c r="B38" s="154"/>
      <c r="C38" s="160" t="s">
        <v>9056</v>
      </c>
      <c r="D38" s="154"/>
      <c r="E38" s="191">
        <v>8.2200000000000006</v>
      </c>
      <c r="F38" s="154"/>
      <c r="G38" s="154"/>
      <c r="H38" s="164" t="s">
        <v>9057</v>
      </c>
      <c r="I38" s="104"/>
    </row>
    <row r="39" spans="1:9" x14ac:dyDescent="0.25">
      <c r="A39" s="165">
        <v>44316</v>
      </c>
      <c r="B39" s="154"/>
      <c r="C39" s="160" t="s">
        <v>9054</v>
      </c>
      <c r="D39" s="154"/>
      <c r="E39" s="191">
        <v>2.4500000000000002</v>
      </c>
      <c r="F39" s="154"/>
      <c r="G39" s="154"/>
      <c r="H39" s="164" t="s">
        <v>9055</v>
      </c>
      <c r="I39" s="104"/>
    </row>
    <row r="40" spans="1:9" x14ac:dyDescent="0.25">
      <c r="A40" s="165">
        <v>44316</v>
      </c>
      <c r="B40" s="154"/>
      <c r="C40" s="160" t="s">
        <v>9052</v>
      </c>
      <c r="D40" s="154"/>
      <c r="E40" s="191">
        <v>10.45</v>
      </c>
      <c r="F40" s="154"/>
      <c r="G40" s="154"/>
      <c r="H40" s="164" t="s">
        <v>9053</v>
      </c>
      <c r="I40" s="104"/>
    </row>
    <row r="41" spans="1:9" x14ac:dyDescent="0.25">
      <c r="A41" s="165">
        <v>44316</v>
      </c>
      <c r="B41" s="154"/>
      <c r="C41" s="160" t="s">
        <v>9050</v>
      </c>
      <c r="D41" s="154"/>
      <c r="E41" s="191">
        <v>1.83</v>
      </c>
      <c r="F41" s="154"/>
      <c r="G41" s="154"/>
      <c r="H41" s="164" t="s">
        <v>9051</v>
      </c>
      <c r="I41" s="104"/>
    </row>
    <row r="42" spans="1:9" x14ac:dyDescent="0.25">
      <c r="A42" s="165">
        <v>44316</v>
      </c>
      <c r="B42" s="154"/>
      <c r="C42" s="160" t="s">
        <v>9048</v>
      </c>
      <c r="D42" s="154"/>
      <c r="E42" s="191">
        <v>1.19</v>
      </c>
      <c r="F42" s="154"/>
      <c r="G42" s="154"/>
      <c r="H42" s="164" t="s">
        <v>9049</v>
      </c>
      <c r="I42" s="104"/>
    </row>
    <row r="43" spans="1:9" x14ac:dyDescent="0.25">
      <c r="A43" s="165">
        <v>44316</v>
      </c>
      <c r="B43" s="154"/>
      <c r="C43" s="160" t="s">
        <v>9046</v>
      </c>
      <c r="D43" s="154"/>
      <c r="E43" s="191">
        <v>2.5299999999999998</v>
      </c>
      <c r="F43" s="154"/>
      <c r="G43" s="154"/>
      <c r="H43" s="164" t="s">
        <v>9047</v>
      </c>
      <c r="I43" s="104"/>
    </row>
    <row r="44" spans="1:9" x14ac:dyDescent="0.25">
      <c r="A44" s="165">
        <v>44316</v>
      </c>
      <c r="B44" s="154"/>
      <c r="C44" s="160" t="s">
        <v>9044</v>
      </c>
      <c r="D44" s="154"/>
      <c r="E44" s="191">
        <v>2.69</v>
      </c>
      <c r="F44" s="154"/>
      <c r="G44" s="154"/>
      <c r="H44" s="164" t="s">
        <v>9045</v>
      </c>
      <c r="I44" s="104"/>
    </row>
    <row r="45" spans="1:9" x14ac:dyDescent="0.25">
      <c r="A45" s="165">
        <v>44316</v>
      </c>
      <c r="B45" s="154"/>
      <c r="C45" s="160" t="s">
        <v>9042</v>
      </c>
      <c r="D45" s="154"/>
      <c r="E45" s="191">
        <v>18.93</v>
      </c>
      <c r="F45" s="154"/>
      <c r="G45" s="154"/>
      <c r="H45" s="164" t="s">
        <v>9043</v>
      </c>
      <c r="I45" s="104"/>
    </row>
    <row r="46" spans="1:9" x14ac:dyDescent="0.25">
      <c r="A46" s="165">
        <v>44316</v>
      </c>
      <c r="B46" s="154"/>
      <c r="C46" s="160" t="s">
        <v>9040</v>
      </c>
      <c r="D46" s="154"/>
      <c r="E46" s="191">
        <v>5.57</v>
      </c>
      <c r="F46" s="154"/>
      <c r="G46" s="154"/>
      <c r="H46" s="164" t="s">
        <v>9041</v>
      </c>
      <c r="I46" s="104"/>
    </row>
    <row r="47" spans="1:9" x14ac:dyDescent="0.25">
      <c r="A47" s="165">
        <v>44316</v>
      </c>
      <c r="B47" s="154"/>
      <c r="C47" s="160" t="s">
        <v>9038</v>
      </c>
      <c r="D47" s="154"/>
      <c r="E47" s="191">
        <v>2.9</v>
      </c>
      <c r="F47" s="154"/>
      <c r="G47" s="154"/>
      <c r="H47" s="164" t="s">
        <v>9039</v>
      </c>
      <c r="I47" s="104"/>
    </row>
    <row r="48" spans="1:9" x14ac:dyDescent="0.25">
      <c r="A48" s="165">
        <v>44316</v>
      </c>
      <c r="B48" s="154"/>
      <c r="C48" s="160" t="s">
        <v>9036</v>
      </c>
      <c r="D48" s="154"/>
      <c r="E48" s="191">
        <v>2.08</v>
      </c>
      <c r="F48" s="154"/>
      <c r="G48" s="154"/>
      <c r="H48" s="164" t="s">
        <v>9037</v>
      </c>
      <c r="I48" s="104"/>
    </row>
    <row r="49" spans="1:9" x14ac:dyDescent="0.25">
      <c r="A49" s="165">
        <v>44316</v>
      </c>
      <c r="B49" s="154"/>
      <c r="C49" s="160" t="s">
        <v>9034</v>
      </c>
      <c r="D49" s="154"/>
      <c r="E49" s="191">
        <v>2.2999999999999998</v>
      </c>
      <c r="F49" s="154"/>
      <c r="G49" s="154"/>
      <c r="H49" s="164" t="s">
        <v>9035</v>
      </c>
      <c r="I49" s="104"/>
    </row>
    <row r="50" spans="1:9" x14ac:dyDescent="0.25">
      <c r="A50" s="165">
        <v>44316</v>
      </c>
      <c r="B50" s="154"/>
      <c r="C50" s="160" t="s">
        <v>9032</v>
      </c>
      <c r="D50" s="154"/>
      <c r="E50" s="191">
        <v>3.75</v>
      </c>
      <c r="F50" s="154"/>
      <c r="G50" s="154"/>
      <c r="H50" s="164" t="s">
        <v>9033</v>
      </c>
      <c r="I50" s="104"/>
    </row>
    <row r="51" spans="1:9" x14ac:dyDescent="0.25">
      <c r="A51" s="165">
        <v>44316</v>
      </c>
      <c r="B51" s="154"/>
      <c r="C51" s="160" t="s">
        <v>9030</v>
      </c>
      <c r="D51" s="154"/>
      <c r="E51" s="191">
        <v>4.5</v>
      </c>
      <c r="F51" s="154"/>
      <c r="G51" s="154"/>
      <c r="H51" s="164" t="s">
        <v>9031</v>
      </c>
      <c r="I51" s="104"/>
    </row>
    <row r="52" spans="1:9" x14ac:dyDescent="0.25">
      <c r="A52" s="165">
        <v>44316</v>
      </c>
      <c r="B52" s="154"/>
      <c r="C52" s="160" t="s">
        <v>9028</v>
      </c>
      <c r="D52" s="154"/>
      <c r="E52" s="191">
        <v>12.62</v>
      </c>
      <c r="F52" s="154"/>
      <c r="G52" s="154"/>
      <c r="H52" s="164" t="s">
        <v>9029</v>
      </c>
      <c r="I52" s="104"/>
    </row>
    <row r="53" spans="1:9" x14ac:dyDescent="0.25">
      <c r="A53" s="165">
        <v>44316</v>
      </c>
      <c r="B53" s="154"/>
      <c r="C53" s="160" t="s">
        <v>9026</v>
      </c>
      <c r="D53" s="154"/>
      <c r="E53" s="191">
        <v>1.68</v>
      </c>
      <c r="F53" s="154"/>
      <c r="G53" s="154"/>
      <c r="H53" s="164" t="s">
        <v>9027</v>
      </c>
      <c r="I53" s="104"/>
    </row>
    <row r="54" spans="1:9" x14ac:dyDescent="0.25">
      <c r="A54" s="165">
        <v>44316</v>
      </c>
      <c r="B54" s="154"/>
      <c r="C54" s="160" t="s">
        <v>9024</v>
      </c>
      <c r="D54" s="154"/>
      <c r="E54" s="191">
        <v>6.08</v>
      </c>
      <c r="F54" s="154"/>
      <c r="G54" s="154"/>
      <c r="H54" s="164" t="s">
        <v>9025</v>
      </c>
      <c r="I54" s="104"/>
    </row>
    <row r="55" spans="1:9" x14ac:dyDescent="0.25">
      <c r="A55" s="165">
        <v>44316</v>
      </c>
      <c r="B55" s="154"/>
      <c r="C55" s="160" t="s">
        <v>9022</v>
      </c>
      <c r="D55" s="154"/>
      <c r="E55" s="191">
        <v>9.5</v>
      </c>
      <c r="F55" s="154"/>
      <c r="G55" s="154"/>
      <c r="H55" s="164" t="s">
        <v>9023</v>
      </c>
      <c r="I55" s="104"/>
    </row>
    <row r="56" spans="1:9" x14ac:dyDescent="0.25">
      <c r="A56" s="165">
        <v>44316</v>
      </c>
      <c r="B56" s="154"/>
      <c r="C56" s="160" t="s">
        <v>9020</v>
      </c>
      <c r="D56" s="154"/>
      <c r="E56" s="191">
        <v>2.86</v>
      </c>
      <c r="F56" s="154"/>
      <c r="G56" s="154"/>
      <c r="H56" s="164" t="s">
        <v>9021</v>
      </c>
      <c r="I56" s="104"/>
    </row>
    <row r="57" spans="1:9" x14ac:dyDescent="0.25">
      <c r="A57" s="154"/>
      <c r="B57" s="154"/>
      <c r="C57" s="175" t="s">
        <v>21501</v>
      </c>
      <c r="D57" s="178"/>
      <c r="E57" s="187">
        <f>SUM(E5:E56)</f>
        <v>356.81999999999994</v>
      </c>
      <c r="F57" s="154"/>
      <c r="G57" s="154"/>
      <c r="H57" s="154"/>
      <c r="I57" s="104"/>
    </row>
    <row r="58" spans="1:9" x14ac:dyDescent="0.25">
      <c r="A58" t="s">
        <v>14265</v>
      </c>
      <c r="B58" t="s">
        <v>14305</v>
      </c>
      <c r="C58" t="s">
        <v>14304</v>
      </c>
      <c r="D58" t="s">
        <v>14303</v>
      </c>
      <c r="E58">
        <v>7.34</v>
      </c>
      <c r="F58" t="s">
        <v>14302</v>
      </c>
      <c r="G58" t="s">
        <v>630</v>
      </c>
      <c r="H58">
        <v>6023</v>
      </c>
    </row>
    <row r="59" spans="1:9" x14ac:dyDescent="0.25">
      <c r="A59" t="s">
        <v>14265</v>
      </c>
      <c r="B59" t="s">
        <v>14301</v>
      </c>
      <c r="C59" t="s">
        <v>14300</v>
      </c>
      <c r="D59" t="s">
        <v>2989</v>
      </c>
      <c r="E59">
        <v>4.5599999999999996</v>
      </c>
      <c r="F59" t="s">
        <v>2990</v>
      </c>
      <c r="G59" t="s">
        <v>630</v>
      </c>
      <c r="H59">
        <v>6024</v>
      </c>
    </row>
    <row r="60" spans="1:9" x14ac:dyDescent="0.25">
      <c r="A60" t="s">
        <v>14265</v>
      </c>
      <c r="B60" t="s">
        <v>14299</v>
      </c>
      <c r="C60" t="s">
        <v>14298</v>
      </c>
      <c r="D60" t="s">
        <v>4512</v>
      </c>
      <c r="E60">
        <v>10.51</v>
      </c>
      <c r="F60" t="s">
        <v>4513</v>
      </c>
      <c r="G60" t="s">
        <v>630</v>
      </c>
      <c r="H60">
        <v>6027</v>
      </c>
    </row>
    <row r="61" spans="1:9" x14ac:dyDescent="0.25">
      <c r="A61" t="s">
        <v>14265</v>
      </c>
      <c r="B61" t="s">
        <v>14297</v>
      </c>
      <c r="C61" t="s">
        <v>14296</v>
      </c>
      <c r="D61" t="s">
        <v>14295</v>
      </c>
      <c r="E61">
        <v>5.04</v>
      </c>
      <c r="F61" t="s">
        <v>14294</v>
      </c>
      <c r="G61" t="s">
        <v>630</v>
      </c>
      <c r="H61">
        <v>6028</v>
      </c>
    </row>
    <row r="62" spans="1:9" x14ac:dyDescent="0.25">
      <c r="A62" t="s">
        <v>14265</v>
      </c>
      <c r="B62" t="s">
        <v>14293</v>
      </c>
      <c r="C62" t="s">
        <v>14292</v>
      </c>
      <c r="D62" t="s">
        <v>688</v>
      </c>
      <c r="E62">
        <v>8.3800000000000008</v>
      </c>
      <c r="F62" t="s">
        <v>687</v>
      </c>
      <c r="G62" t="s">
        <v>630</v>
      </c>
      <c r="H62">
        <v>6029</v>
      </c>
    </row>
    <row r="63" spans="1:9" x14ac:dyDescent="0.25">
      <c r="A63" t="s">
        <v>14265</v>
      </c>
      <c r="B63" t="s">
        <v>14291</v>
      </c>
      <c r="C63" t="s">
        <v>14290</v>
      </c>
      <c r="D63" t="s">
        <v>843</v>
      </c>
      <c r="E63">
        <v>1.81</v>
      </c>
      <c r="F63" t="s">
        <v>842</v>
      </c>
      <c r="G63" t="s">
        <v>630</v>
      </c>
      <c r="H63">
        <v>6030</v>
      </c>
    </row>
    <row r="64" spans="1:9" x14ac:dyDescent="0.25">
      <c r="A64" t="s">
        <v>14265</v>
      </c>
      <c r="B64" t="s">
        <v>14289</v>
      </c>
      <c r="C64" t="s">
        <v>14288</v>
      </c>
      <c r="D64" t="s">
        <v>1275</v>
      </c>
      <c r="E64">
        <v>1.83</v>
      </c>
      <c r="F64" t="s">
        <v>1274</v>
      </c>
      <c r="G64" t="s">
        <v>630</v>
      </c>
      <c r="H64">
        <v>6031</v>
      </c>
    </row>
    <row r="65" spans="1:8" x14ac:dyDescent="0.25">
      <c r="A65" t="s">
        <v>14265</v>
      </c>
      <c r="B65" t="s">
        <v>14287</v>
      </c>
      <c r="C65" t="s">
        <v>14286</v>
      </c>
      <c r="D65" t="s">
        <v>1054</v>
      </c>
      <c r="E65">
        <v>1.68</v>
      </c>
      <c r="F65" t="s">
        <v>1053</v>
      </c>
      <c r="G65" t="s">
        <v>630</v>
      </c>
      <c r="H65">
        <v>6033</v>
      </c>
    </row>
    <row r="66" spans="1:8" x14ac:dyDescent="0.25">
      <c r="A66" t="s">
        <v>14265</v>
      </c>
      <c r="B66" t="s">
        <v>14285</v>
      </c>
      <c r="C66" t="s">
        <v>14284</v>
      </c>
      <c r="D66" t="s">
        <v>11499</v>
      </c>
      <c r="E66">
        <v>1.8</v>
      </c>
      <c r="F66" t="s">
        <v>11498</v>
      </c>
      <c r="G66" t="s">
        <v>630</v>
      </c>
      <c r="H66">
        <v>6049</v>
      </c>
    </row>
    <row r="67" spans="1:8" x14ac:dyDescent="0.25">
      <c r="A67" t="s">
        <v>14265</v>
      </c>
      <c r="B67" t="s">
        <v>14283</v>
      </c>
      <c r="C67" t="s">
        <v>14282</v>
      </c>
      <c r="D67" t="s">
        <v>918</v>
      </c>
      <c r="E67">
        <v>3.91</v>
      </c>
      <c r="F67" t="s">
        <v>917</v>
      </c>
      <c r="G67" t="s">
        <v>630</v>
      </c>
      <c r="H67">
        <v>6050</v>
      </c>
    </row>
    <row r="68" spans="1:8" x14ac:dyDescent="0.25">
      <c r="A68" t="s">
        <v>14265</v>
      </c>
      <c r="B68" t="s">
        <v>14281</v>
      </c>
      <c r="C68" t="s">
        <v>14280</v>
      </c>
      <c r="D68" t="s">
        <v>1361</v>
      </c>
      <c r="E68">
        <v>1.94</v>
      </c>
      <c r="F68" t="s">
        <v>1360</v>
      </c>
      <c r="G68" t="s">
        <v>630</v>
      </c>
      <c r="H68">
        <v>6051</v>
      </c>
    </row>
    <row r="69" spans="1:8" x14ac:dyDescent="0.25">
      <c r="A69" t="s">
        <v>14265</v>
      </c>
      <c r="B69" t="s">
        <v>14279</v>
      </c>
      <c r="C69" t="s">
        <v>14278</v>
      </c>
      <c r="D69" t="s">
        <v>1423</v>
      </c>
      <c r="E69">
        <v>1.68</v>
      </c>
      <c r="F69" t="s">
        <v>1422</v>
      </c>
      <c r="G69" t="s">
        <v>630</v>
      </c>
      <c r="H69">
        <v>6052</v>
      </c>
    </row>
    <row r="70" spans="1:8" x14ac:dyDescent="0.25">
      <c r="A70" t="s">
        <v>14265</v>
      </c>
      <c r="B70" t="s">
        <v>14277</v>
      </c>
      <c r="C70" t="s">
        <v>14276</v>
      </c>
      <c r="D70" t="s">
        <v>4495</v>
      </c>
      <c r="E70">
        <v>2</v>
      </c>
      <c r="F70" t="s">
        <v>4496</v>
      </c>
      <c r="G70" t="s">
        <v>630</v>
      </c>
      <c r="H70">
        <v>6053</v>
      </c>
    </row>
    <row r="71" spans="1:8" x14ac:dyDescent="0.25">
      <c r="A71" t="s">
        <v>14265</v>
      </c>
      <c r="B71" t="s">
        <v>14275</v>
      </c>
      <c r="C71" t="s">
        <v>14274</v>
      </c>
      <c r="D71" t="s">
        <v>3994</v>
      </c>
      <c r="E71">
        <v>5.61</v>
      </c>
      <c r="F71" t="s">
        <v>3995</v>
      </c>
      <c r="G71" t="s">
        <v>630</v>
      </c>
      <c r="H71">
        <v>6054</v>
      </c>
    </row>
    <row r="72" spans="1:8" x14ac:dyDescent="0.25">
      <c r="A72" t="s">
        <v>14265</v>
      </c>
      <c r="B72" t="s">
        <v>14273</v>
      </c>
      <c r="C72" t="s">
        <v>14272</v>
      </c>
      <c r="D72" t="s">
        <v>4900</v>
      </c>
      <c r="E72">
        <v>3.66</v>
      </c>
      <c r="F72" t="s">
        <v>4901</v>
      </c>
      <c r="G72" t="s">
        <v>630</v>
      </c>
      <c r="H72">
        <v>6055</v>
      </c>
    </row>
    <row r="73" spans="1:8" x14ac:dyDescent="0.25">
      <c r="A73" t="s">
        <v>14265</v>
      </c>
      <c r="B73" t="s">
        <v>14271</v>
      </c>
      <c r="C73" t="s">
        <v>14270</v>
      </c>
      <c r="D73" t="s">
        <v>1465</v>
      </c>
      <c r="E73">
        <v>1.86</v>
      </c>
      <c r="F73" t="s">
        <v>1464</v>
      </c>
      <c r="G73" t="s">
        <v>630</v>
      </c>
      <c r="H73">
        <v>6056</v>
      </c>
    </row>
    <row r="74" spans="1:8" x14ac:dyDescent="0.25">
      <c r="A74" t="s">
        <v>14265</v>
      </c>
      <c r="B74" t="s">
        <v>14269</v>
      </c>
      <c r="C74" t="s">
        <v>14268</v>
      </c>
      <c r="D74" t="s">
        <v>1367</v>
      </c>
      <c r="E74">
        <v>2.31</v>
      </c>
      <c r="F74" t="s">
        <v>1366</v>
      </c>
      <c r="G74" t="s">
        <v>630</v>
      </c>
      <c r="H74">
        <v>6057</v>
      </c>
    </row>
    <row r="75" spans="1:8" x14ac:dyDescent="0.25">
      <c r="A75" t="s">
        <v>14265</v>
      </c>
      <c r="B75" t="s">
        <v>14267</v>
      </c>
      <c r="C75" t="s">
        <v>14266</v>
      </c>
      <c r="D75" t="s">
        <v>3644</v>
      </c>
      <c r="E75">
        <v>21.58</v>
      </c>
      <c r="F75" t="s">
        <v>3645</v>
      </c>
      <c r="G75" t="s">
        <v>630</v>
      </c>
      <c r="H75">
        <v>6058</v>
      </c>
    </row>
    <row r="76" spans="1:8" x14ac:dyDescent="0.25">
      <c r="A76" t="s">
        <v>14265</v>
      </c>
      <c r="B76" t="s">
        <v>14264</v>
      </c>
      <c r="C76" t="s">
        <v>14263</v>
      </c>
      <c r="D76" t="s">
        <v>1036</v>
      </c>
      <c r="E76">
        <v>4.66</v>
      </c>
      <c r="F76" t="s">
        <v>1035</v>
      </c>
      <c r="G76" t="s">
        <v>630</v>
      </c>
      <c r="H76">
        <v>6059</v>
      </c>
    </row>
    <row r="77" spans="1:8" x14ac:dyDescent="0.25">
      <c r="C77" s="110" t="s">
        <v>3727</v>
      </c>
      <c r="D77" s="104"/>
      <c r="E77" s="109">
        <f>SUM(E58:E76)</f>
        <v>92.16</v>
      </c>
    </row>
    <row r="78" spans="1:8" x14ac:dyDescent="0.25">
      <c r="A78" t="s">
        <v>14186</v>
      </c>
      <c r="B78" t="s">
        <v>14262</v>
      </c>
      <c r="C78" t="s">
        <v>14261</v>
      </c>
      <c r="D78" t="s">
        <v>1014</v>
      </c>
      <c r="E78">
        <v>13.92</v>
      </c>
      <c r="F78" t="s">
        <v>1013</v>
      </c>
      <c r="G78" t="s">
        <v>630</v>
      </c>
      <c r="H78">
        <v>6138</v>
      </c>
    </row>
    <row r="79" spans="1:8" x14ac:dyDescent="0.25">
      <c r="A79" t="s">
        <v>14186</v>
      </c>
      <c r="B79" t="s">
        <v>14260</v>
      </c>
      <c r="C79" t="s">
        <v>14259</v>
      </c>
      <c r="D79" t="s">
        <v>956</v>
      </c>
      <c r="E79">
        <v>29.94</v>
      </c>
      <c r="F79" t="s">
        <v>955</v>
      </c>
      <c r="G79" t="s">
        <v>630</v>
      </c>
      <c r="H79">
        <v>6139</v>
      </c>
    </row>
    <row r="80" spans="1:8" x14ac:dyDescent="0.25">
      <c r="A80" t="s">
        <v>14186</v>
      </c>
      <c r="B80" t="s">
        <v>3283</v>
      </c>
      <c r="C80" t="s">
        <v>14258</v>
      </c>
      <c r="D80" t="s">
        <v>1185</v>
      </c>
      <c r="E80">
        <v>2.31</v>
      </c>
      <c r="F80" t="s">
        <v>1184</v>
      </c>
      <c r="G80" t="s">
        <v>630</v>
      </c>
      <c r="H80">
        <v>6140</v>
      </c>
    </row>
    <row r="81" spans="1:8" x14ac:dyDescent="0.25">
      <c r="A81" t="s">
        <v>14186</v>
      </c>
      <c r="B81" t="s">
        <v>5373</v>
      </c>
      <c r="C81" t="s">
        <v>14257</v>
      </c>
      <c r="D81" t="s">
        <v>1237</v>
      </c>
      <c r="E81">
        <v>6.38</v>
      </c>
      <c r="F81" t="s">
        <v>1236</v>
      </c>
      <c r="G81" t="s">
        <v>630</v>
      </c>
      <c r="H81">
        <v>6141</v>
      </c>
    </row>
    <row r="82" spans="1:8" x14ac:dyDescent="0.25">
      <c r="A82" t="s">
        <v>14186</v>
      </c>
      <c r="B82" t="s">
        <v>14256</v>
      </c>
      <c r="C82" t="s">
        <v>14255</v>
      </c>
      <c r="D82" t="s">
        <v>1052</v>
      </c>
      <c r="E82">
        <v>11.52</v>
      </c>
      <c r="F82" t="s">
        <v>1051</v>
      </c>
      <c r="G82" t="s">
        <v>630</v>
      </c>
      <c r="H82">
        <v>6142</v>
      </c>
    </row>
    <row r="83" spans="1:8" x14ac:dyDescent="0.25">
      <c r="A83" t="s">
        <v>14186</v>
      </c>
      <c r="B83" t="s">
        <v>14254</v>
      </c>
      <c r="C83" t="s">
        <v>14253</v>
      </c>
      <c r="D83" t="s">
        <v>4886</v>
      </c>
      <c r="E83">
        <v>6.02</v>
      </c>
      <c r="F83" t="s">
        <v>4887</v>
      </c>
      <c r="G83" t="s">
        <v>630</v>
      </c>
      <c r="H83">
        <v>6143</v>
      </c>
    </row>
    <row r="84" spans="1:8" x14ac:dyDescent="0.25">
      <c r="A84" t="s">
        <v>14186</v>
      </c>
      <c r="B84" t="s">
        <v>14252</v>
      </c>
      <c r="C84" t="s">
        <v>14251</v>
      </c>
      <c r="D84" t="s">
        <v>1024</v>
      </c>
      <c r="E84">
        <v>2.14</v>
      </c>
      <c r="F84" t="s">
        <v>1023</v>
      </c>
      <c r="G84" t="s">
        <v>630</v>
      </c>
      <c r="H84">
        <v>6144</v>
      </c>
    </row>
    <row r="85" spans="1:8" x14ac:dyDescent="0.25">
      <c r="A85" t="s">
        <v>14186</v>
      </c>
      <c r="B85" t="s">
        <v>14250</v>
      </c>
      <c r="C85" t="s">
        <v>14249</v>
      </c>
      <c r="D85" t="s">
        <v>5694</v>
      </c>
      <c r="E85">
        <v>5.16</v>
      </c>
      <c r="F85" t="s">
        <v>5695</v>
      </c>
      <c r="G85" t="s">
        <v>630</v>
      </c>
      <c r="H85">
        <v>6145</v>
      </c>
    </row>
    <row r="86" spans="1:8" x14ac:dyDescent="0.25">
      <c r="A86" t="s">
        <v>14186</v>
      </c>
      <c r="B86" t="s">
        <v>3324</v>
      </c>
      <c r="C86" t="s">
        <v>14248</v>
      </c>
      <c r="D86" t="s">
        <v>806</v>
      </c>
      <c r="E86">
        <v>2.25</v>
      </c>
      <c r="F86" t="s">
        <v>805</v>
      </c>
      <c r="G86" t="s">
        <v>630</v>
      </c>
      <c r="H86">
        <v>6146</v>
      </c>
    </row>
    <row r="87" spans="1:8" x14ac:dyDescent="0.25">
      <c r="A87" t="s">
        <v>14186</v>
      </c>
      <c r="B87" t="s">
        <v>14247</v>
      </c>
      <c r="C87" t="s">
        <v>14246</v>
      </c>
      <c r="D87" t="s">
        <v>1265</v>
      </c>
      <c r="E87">
        <v>6.78</v>
      </c>
      <c r="F87" t="s">
        <v>1264</v>
      </c>
      <c r="G87" t="s">
        <v>630</v>
      </c>
      <c r="H87">
        <v>6147</v>
      </c>
    </row>
    <row r="88" spans="1:8" x14ac:dyDescent="0.25">
      <c r="A88" t="s">
        <v>14186</v>
      </c>
      <c r="B88" t="s">
        <v>14245</v>
      </c>
      <c r="C88" t="s">
        <v>14244</v>
      </c>
      <c r="D88" t="s">
        <v>13515</v>
      </c>
      <c r="E88">
        <v>2.81</v>
      </c>
      <c r="F88" t="s">
        <v>13514</v>
      </c>
      <c r="G88" t="s">
        <v>630</v>
      </c>
      <c r="H88">
        <v>6148</v>
      </c>
    </row>
    <row r="89" spans="1:8" x14ac:dyDescent="0.25">
      <c r="A89" t="s">
        <v>14186</v>
      </c>
      <c r="B89" t="s">
        <v>14243</v>
      </c>
      <c r="C89" t="s">
        <v>14242</v>
      </c>
      <c r="D89" t="s">
        <v>4183</v>
      </c>
      <c r="E89">
        <v>2.39</v>
      </c>
      <c r="F89" t="s">
        <v>4184</v>
      </c>
      <c r="G89" t="s">
        <v>630</v>
      </c>
      <c r="H89">
        <v>6149</v>
      </c>
    </row>
    <row r="90" spans="1:8" x14ac:dyDescent="0.25">
      <c r="A90" t="s">
        <v>14186</v>
      </c>
      <c r="B90" t="s">
        <v>14241</v>
      </c>
      <c r="C90" t="s">
        <v>14240</v>
      </c>
      <c r="D90" t="s">
        <v>1395</v>
      </c>
      <c r="E90">
        <v>1.98</v>
      </c>
      <c r="F90" t="s">
        <v>1394</v>
      </c>
      <c r="G90" t="s">
        <v>630</v>
      </c>
      <c r="H90">
        <v>6151</v>
      </c>
    </row>
    <row r="91" spans="1:8" x14ac:dyDescent="0.25">
      <c r="A91" t="s">
        <v>14186</v>
      </c>
      <c r="B91" t="s">
        <v>14239</v>
      </c>
      <c r="C91" t="s">
        <v>14238</v>
      </c>
      <c r="D91" t="s">
        <v>788</v>
      </c>
      <c r="E91">
        <v>18.489999999999998</v>
      </c>
      <c r="F91" t="s">
        <v>787</v>
      </c>
      <c r="G91" t="s">
        <v>630</v>
      </c>
      <c r="H91">
        <v>6153</v>
      </c>
    </row>
    <row r="92" spans="1:8" x14ac:dyDescent="0.25">
      <c r="A92" t="s">
        <v>14186</v>
      </c>
      <c r="B92" t="s">
        <v>14237</v>
      </c>
      <c r="C92" t="s">
        <v>14236</v>
      </c>
      <c r="D92" t="s">
        <v>3594</v>
      </c>
      <c r="E92">
        <v>5.8</v>
      </c>
      <c r="F92" t="s">
        <v>3595</v>
      </c>
      <c r="G92" t="s">
        <v>630</v>
      </c>
      <c r="H92">
        <v>6154</v>
      </c>
    </row>
    <row r="93" spans="1:8" x14ac:dyDescent="0.25">
      <c r="A93" t="s">
        <v>14186</v>
      </c>
      <c r="B93" t="s">
        <v>14235</v>
      </c>
      <c r="C93" t="s">
        <v>14234</v>
      </c>
      <c r="D93" t="s">
        <v>6058</v>
      </c>
      <c r="E93">
        <v>3.02</v>
      </c>
      <c r="F93" t="s">
        <v>6059</v>
      </c>
      <c r="G93" t="s">
        <v>630</v>
      </c>
      <c r="H93">
        <v>6155</v>
      </c>
    </row>
    <row r="94" spans="1:8" x14ac:dyDescent="0.25">
      <c r="A94" t="s">
        <v>14186</v>
      </c>
      <c r="B94" t="s">
        <v>14233</v>
      </c>
      <c r="C94" t="s">
        <v>14232</v>
      </c>
      <c r="D94" t="s">
        <v>3626</v>
      </c>
      <c r="E94">
        <v>6.25</v>
      </c>
      <c r="F94" t="s">
        <v>3627</v>
      </c>
      <c r="G94" t="s">
        <v>630</v>
      </c>
      <c r="H94">
        <v>6156</v>
      </c>
    </row>
    <row r="95" spans="1:8" x14ac:dyDescent="0.25">
      <c r="A95" t="s">
        <v>14186</v>
      </c>
      <c r="B95" t="s">
        <v>14231</v>
      </c>
      <c r="C95" t="s">
        <v>14230</v>
      </c>
      <c r="D95" t="s">
        <v>1219</v>
      </c>
      <c r="E95">
        <v>1.68</v>
      </c>
      <c r="F95" t="s">
        <v>1218</v>
      </c>
      <c r="G95" t="s">
        <v>630</v>
      </c>
      <c r="H95">
        <v>6157</v>
      </c>
    </row>
    <row r="96" spans="1:8" x14ac:dyDescent="0.25">
      <c r="A96" t="s">
        <v>14186</v>
      </c>
      <c r="B96" t="s">
        <v>14229</v>
      </c>
      <c r="C96" t="s">
        <v>14228</v>
      </c>
      <c r="D96" t="s">
        <v>1377</v>
      </c>
      <c r="E96">
        <v>9.76</v>
      </c>
      <c r="F96" t="s">
        <v>1376</v>
      </c>
      <c r="G96" t="s">
        <v>630</v>
      </c>
      <c r="H96">
        <v>6158</v>
      </c>
    </row>
    <row r="97" spans="1:8" x14ac:dyDescent="0.25">
      <c r="A97" t="s">
        <v>14186</v>
      </c>
      <c r="B97" t="s">
        <v>14227</v>
      </c>
      <c r="C97" t="s">
        <v>14226</v>
      </c>
      <c r="D97" t="s">
        <v>1562</v>
      </c>
      <c r="E97">
        <v>8.69</v>
      </c>
      <c r="F97" t="s">
        <v>1561</v>
      </c>
      <c r="G97" t="s">
        <v>630</v>
      </c>
      <c r="H97">
        <v>6159</v>
      </c>
    </row>
    <row r="98" spans="1:8" x14ac:dyDescent="0.25">
      <c r="A98" t="s">
        <v>14186</v>
      </c>
      <c r="B98" t="s">
        <v>14225</v>
      </c>
      <c r="C98" t="s">
        <v>14224</v>
      </c>
      <c r="D98" t="s">
        <v>1056</v>
      </c>
      <c r="E98">
        <v>2.71</v>
      </c>
      <c r="F98" t="s">
        <v>1055</v>
      </c>
      <c r="G98" t="s">
        <v>630</v>
      </c>
      <c r="H98">
        <v>6160</v>
      </c>
    </row>
    <row r="99" spans="1:8" x14ac:dyDescent="0.25">
      <c r="A99" t="s">
        <v>14186</v>
      </c>
      <c r="B99" t="s">
        <v>14223</v>
      </c>
      <c r="C99" t="s">
        <v>14222</v>
      </c>
      <c r="D99" t="s">
        <v>1142</v>
      </c>
      <c r="E99">
        <v>2.84</v>
      </c>
      <c r="F99" t="s">
        <v>1141</v>
      </c>
      <c r="G99" t="s">
        <v>630</v>
      </c>
      <c r="H99">
        <v>6161</v>
      </c>
    </row>
    <row r="100" spans="1:8" x14ac:dyDescent="0.25">
      <c r="A100" t="s">
        <v>14186</v>
      </c>
      <c r="B100" t="s">
        <v>14221</v>
      </c>
      <c r="C100" t="s">
        <v>14220</v>
      </c>
      <c r="D100" t="s">
        <v>3951</v>
      </c>
      <c r="E100">
        <v>28.3</v>
      </c>
      <c r="F100" t="s">
        <v>3952</v>
      </c>
      <c r="G100" t="s">
        <v>630</v>
      </c>
      <c r="H100">
        <v>6162</v>
      </c>
    </row>
    <row r="101" spans="1:8" x14ac:dyDescent="0.25">
      <c r="A101" t="s">
        <v>14186</v>
      </c>
      <c r="B101" t="s">
        <v>11024</v>
      </c>
      <c r="C101" t="s">
        <v>14219</v>
      </c>
      <c r="D101" t="s">
        <v>3948</v>
      </c>
      <c r="E101">
        <v>3.56</v>
      </c>
      <c r="F101" t="s">
        <v>3949</v>
      </c>
      <c r="G101" t="s">
        <v>630</v>
      </c>
      <c r="H101">
        <v>6163</v>
      </c>
    </row>
    <row r="102" spans="1:8" x14ac:dyDescent="0.25">
      <c r="A102" t="s">
        <v>14186</v>
      </c>
      <c r="B102" t="s">
        <v>14218</v>
      </c>
      <c r="C102" t="s">
        <v>14217</v>
      </c>
      <c r="D102" t="s">
        <v>6043</v>
      </c>
      <c r="E102">
        <v>0.02</v>
      </c>
      <c r="F102" t="s">
        <v>6044</v>
      </c>
      <c r="G102" t="s">
        <v>630</v>
      </c>
      <c r="H102">
        <v>6164</v>
      </c>
    </row>
    <row r="103" spans="1:8" x14ac:dyDescent="0.25">
      <c r="A103" t="s">
        <v>14186</v>
      </c>
      <c r="B103" t="s">
        <v>14216</v>
      </c>
      <c r="C103" t="s">
        <v>14215</v>
      </c>
      <c r="D103" t="s">
        <v>14214</v>
      </c>
      <c r="E103">
        <v>9.1300000000000008</v>
      </c>
      <c r="F103" t="s">
        <v>14213</v>
      </c>
      <c r="G103" t="s">
        <v>630</v>
      </c>
      <c r="H103">
        <v>6165</v>
      </c>
    </row>
    <row r="104" spans="1:8" x14ac:dyDescent="0.25">
      <c r="A104" t="s">
        <v>14186</v>
      </c>
      <c r="B104" t="s">
        <v>14212</v>
      </c>
      <c r="C104" t="s">
        <v>14211</v>
      </c>
      <c r="D104" t="s">
        <v>13937</v>
      </c>
      <c r="E104">
        <v>0.9</v>
      </c>
      <c r="F104" t="s">
        <v>13936</v>
      </c>
      <c r="G104" t="s">
        <v>630</v>
      </c>
      <c r="H104">
        <v>6166</v>
      </c>
    </row>
    <row r="105" spans="1:8" x14ac:dyDescent="0.25">
      <c r="A105" t="s">
        <v>14186</v>
      </c>
      <c r="B105" t="s">
        <v>14210</v>
      </c>
      <c r="C105" t="s">
        <v>14209</v>
      </c>
      <c r="D105" t="s">
        <v>13400</v>
      </c>
      <c r="E105">
        <v>5.04</v>
      </c>
      <c r="F105" t="s">
        <v>13399</v>
      </c>
      <c r="G105" t="s">
        <v>630</v>
      </c>
      <c r="H105">
        <v>6167</v>
      </c>
    </row>
    <row r="106" spans="1:8" x14ac:dyDescent="0.25">
      <c r="A106" t="s">
        <v>14186</v>
      </c>
      <c r="B106" t="s">
        <v>14208</v>
      </c>
      <c r="C106" t="s">
        <v>14207</v>
      </c>
      <c r="D106" t="s">
        <v>3904</v>
      </c>
      <c r="E106">
        <v>10.72</v>
      </c>
      <c r="F106" t="s">
        <v>3905</v>
      </c>
      <c r="G106" t="s">
        <v>630</v>
      </c>
      <c r="H106">
        <v>6168</v>
      </c>
    </row>
    <row r="107" spans="1:8" x14ac:dyDescent="0.25">
      <c r="A107" t="s">
        <v>14186</v>
      </c>
      <c r="B107" t="s">
        <v>14206</v>
      </c>
      <c r="C107" t="s">
        <v>14205</v>
      </c>
      <c r="D107" t="s">
        <v>14204</v>
      </c>
      <c r="E107">
        <v>3.38</v>
      </c>
      <c r="F107" t="s">
        <v>14203</v>
      </c>
      <c r="G107" t="s">
        <v>630</v>
      </c>
      <c r="H107">
        <v>6170</v>
      </c>
    </row>
    <row r="108" spans="1:8" x14ac:dyDescent="0.25">
      <c r="A108" t="s">
        <v>14186</v>
      </c>
      <c r="B108" t="s">
        <v>14202</v>
      </c>
      <c r="C108" t="s">
        <v>14201</v>
      </c>
      <c r="D108" t="s">
        <v>673</v>
      </c>
      <c r="E108">
        <v>1.7</v>
      </c>
      <c r="F108" t="s">
        <v>672</v>
      </c>
      <c r="G108" t="s">
        <v>630</v>
      </c>
      <c r="H108">
        <v>6171</v>
      </c>
    </row>
    <row r="109" spans="1:8" x14ac:dyDescent="0.25">
      <c r="A109" t="s">
        <v>14186</v>
      </c>
      <c r="B109" t="s">
        <v>14200</v>
      </c>
      <c r="C109" t="s">
        <v>14199</v>
      </c>
      <c r="D109" t="s">
        <v>4483</v>
      </c>
      <c r="E109">
        <v>4.1900000000000004</v>
      </c>
      <c r="F109" t="s">
        <v>4484</v>
      </c>
      <c r="G109" t="s">
        <v>630</v>
      </c>
      <c r="H109">
        <v>6172</v>
      </c>
    </row>
    <row r="110" spans="1:8" x14ac:dyDescent="0.25">
      <c r="A110" t="s">
        <v>14186</v>
      </c>
      <c r="B110" t="s">
        <v>14198</v>
      </c>
      <c r="C110" t="s">
        <v>14197</v>
      </c>
      <c r="D110" t="s">
        <v>5776</v>
      </c>
      <c r="E110">
        <v>3.61</v>
      </c>
      <c r="F110" t="s">
        <v>5777</v>
      </c>
      <c r="G110" t="s">
        <v>630</v>
      </c>
      <c r="H110">
        <v>6173</v>
      </c>
    </row>
    <row r="111" spans="1:8" x14ac:dyDescent="0.25">
      <c r="A111" t="s">
        <v>14186</v>
      </c>
      <c r="B111" t="s">
        <v>14196</v>
      </c>
      <c r="C111" t="s">
        <v>14195</v>
      </c>
      <c r="D111" t="s">
        <v>4284</v>
      </c>
      <c r="E111">
        <v>15.01</v>
      </c>
      <c r="F111" t="s">
        <v>4285</v>
      </c>
      <c r="G111" t="s">
        <v>630</v>
      </c>
      <c r="H111">
        <v>6174</v>
      </c>
    </row>
    <row r="112" spans="1:8" x14ac:dyDescent="0.25">
      <c r="A112" t="s">
        <v>14186</v>
      </c>
      <c r="B112" t="s">
        <v>14194</v>
      </c>
      <c r="C112" t="s">
        <v>14193</v>
      </c>
      <c r="D112" t="s">
        <v>1429</v>
      </c>
      <c r="E112">
        <v>12.59</v>
      </c>
      <c r="F112" t="s">
        <v>1428</v>
      </c>
      <c r="G112" t="s">
        <v>630</v>
      </c>
      <c r="H112">
        <v>6176</v>
      </c>
    </row>
    <row r="113" spans="1:8" x14ac:dyDescent="0.25">
      <c r="A113" t="s">
        <v>14186</v>
      </c>
      <c r="B113" t="s">
        <v>14192</v>
      </c>
      <c r="C113" t="s">
        <v>14191</v>
      </c>
      <c r="D113" t="s">
        <v>780</v>
      </c>
      <c r="E113">
        <v>3.38</v>
      </c>
      <c r="F113" t="s">
        <v>1458</v>
      </c>
      <c r="G113" t="s">
        <v>630</v>
      </c>
      <c r="H113">
        <v>6177</v>
      </c>
    </row>
    <row r="114" spans="1:8" x14ac:dyDescent="0.25">
      <c r="A114" t="s">
        <v>14186</v>
      </c>
      <c r="B114" t="s">
        <v>14190</v>
      </c>
      <c r="C114" t="s">
        <v>14189</v>
      </c>
      <c r="D114" t="s">
        <v>13240</v>
      </c>
      <c r="E114">
        <v>8.35</v>
      </c>
      <c r="F114" t="s">
        <v>13239</v>
      </c>
      <c r="G114" t="s">
        <v>630</v>
      </c>
      <c r="H114">
        <v>6179</v>
      </c>
    </row>
    <row r="115" spans="1:8" x14ac:dyDescent="0.25">
      <c r="A115" t="s">
        <v>14186</v>
      </c>
      <c r="B115" t="s">
        <v>14188</v>
      </c>
      <c r="C115" t="s">
        <v>14187</v>
      </c>
      <c r="D115" t="s">
        <v>981</v>
      </c>
      <c r="E115">
        <v>3.27</v>
      </c>
      <c r="F115" t="s">
        <v>980</v>
      </c>
      <c r="G115" t="s">
        <v>630</v>
      </c>
      <c r="H115">
        <v>6180</v>
      </c>
    </row>
    <row r="116" spans="1:8" x14ac:dyDescent="0.25">
      <c r="A116" t="s">
        <v>14186</v>
      </c>
      <c r="B116" t="s">
        <v>14185</v>
      </c>
      <c r="C116" t="s">
        <v>14184</v>
      </c>
      <c r="D116" t="s">
        <v>5264</v>
      </c>
      <c r="E116">
        <v>8.02</v>
      </c>
      <c r="F116" t="s">
        <v>5265</v>
      </c>
      <c r="G116" t="s">
        <v>630</v>
      </c>
      <c r="H116">
        <v>6182</v>
      </c>
    </row>
    <row r="117" spans="1:8" x14ac:dyDescent="0.25">
      <c r="C117" s="110" t="s">
        <v>3727</v>
      </c>
      <c r="D117" s="104"/>
      <c r="E117" s="109">
        <f>SUM(E78:E116)</f>
        <v>274.01</v>
      </c>
    </row>
    <row r="118" spans="1:8" x14ac:dyDescent="0.25">
      <c r="A118" t="s">
        <v>14091</v>
      </c>
      <c r="B118" t="s">
        <v>14183</v>
      </c>
      <c r="C118" t="s">
        <v>14182</v>
      </c>
      <c r="D118" t="s">
        <v>4796</v>
      </c>
      <c r="E118">
        <v>8.3800000000000008</v>
      </c>
      <c r="F118" t="s">
        <v>4797</v>
      </c>
      <c r="G118" t="s">
        <v>630</v>
      </c>
      <c r="H118">
        <v>6183</v>
      </c>
    </row>
    <row r="119" spans="1:8" x14ac:dyDescent="0.25">
      <c r="A119" t="s">
        <v>14091</v>
      </c>
      <c r="B119" t="s">
        <v>14181</v>
      </c>
      <c r="C119" t="s">
        <v>14180</v>
      </c>
      <c r="D119" t="s">
        <v>1026</v>
      </c>
      <c r="E119">
        <v>3.79</v>
      </c>
      <c r="F119" t="s">
        <v>1025</v>
      </c>
      <c r="G119" t="s">
        <v>630</v>
      </c>
      <c r="H119">
        <v>6184</v>
      </c>
    </row>
    <row r="120" spans="1:8" x14ac:dyDescent="0.25">
      <c r="A120" t="s">
        <v>14091</v>
      </c>
      <c r="B120" t="s">
        <v>14179</v>
      </c>
      <c r="C120" t="s">
        <v>14178</v>
      </c>
      <c r="D120" t="s">
        <v>662</v>
      </c>
      <c r="E120">
        <v>5.31</v>
      </c>
      <c r="F120" t="s">
        <v>661</v>
      </c>
      <c r="G120" t="s">
        <v>630</v>
      </c>
      <c r="H120">
        <v>6185</v>
      </c>
    </row>
    <row r="121" spans="1:8" x14ac:dyDescent="0.25">
      <c r="A121" t="s">
        <v>14091</v>
      </c>
      <c r="B121" t="s">
        <v>14177</v>
      </c>
      <c r="C121" t="s">
        <v>14176</v>
      </c>
      <c r="D121" t="s">
        <v>1450</v>
      </c>
      <c r="E121">
        <v>18.22</v>
      </c>
      <c r="F121" t="s">
        <v>1449</v>
      </c>
      <c r="G121" t="s">
        <v>630</v>
      </c>
      <c r="H121">
        <v>6186</v>
      </c>
    </row>
    <row r="122" spans="1:8" x14ac:dyDescent="0.25">
      <c r="A122" t="s">
        <v>14091</v>
      </c>
      <c r="B122" t="s">
        <v>14175</v>
      </c>
      <c r="C122" t="s">
        <v>14174</v>
      </c>
      <c r="D122" t="s">
        <v>4209</v>
      </c>
      <c r="E122">
        <v>25.14</v>
      </c>
      <c r="F122" t="s">
        <v>4210</v>
      </c>
      <c r="G122" t="s">
        <v>630</v>
      </c>
      <c r="H122">
        <v>6187</v>
      </c>
    </row>
    <row r="123" spans="1:8" x14ac:dyDescent="0.25">
      <c r="A123" t="s">
        <v>14091</v>
      </c>
      <c r="B123" t="s">
        <v>14173</v>
      </c>
      <c r="C123" t="s">
        <v>14172</v>
      </c>
      <c r="D123" t="s">
        <v>11355</v>
      </c>
      <c r="E123">
        <v>1.8</v>
      </c>
      <c r="F123" t="s">
        <v>11351</v>
      </c>
      <c r="G123" t="s">
        <v>630</v>
      </c>
      <c r="H123">
        <v>6189</v>
      </c>
    </row>
    <row r="124" spans="1:8" x14ac:dyDescent="0.25">
      <c r="A124" t="s">
        <v>14091</v>
      </c>
      <c r="B124" t="s">
        <v>14171</v>
      </c>
      <c r="C124" t="s">
        <v>14170</v>
      </c>
      <c r="D124" t="s">
        <v>11352</v>
      </c>
      <c r="E124">
        <v>1.96</v>
      </c>
      <c r="F124" t="s">
        <v>11351</v>
      </c>
      <c r="G124" t="s">
        <v>630</v>
      </c>
      <c r="H124">
        <v>6188</v>
      </c>
    </row>
    <row r="125" spans="1:8" x14ac:dyDescent="0.25">
      <c r="A125" t="s">
        <v>14091</v>
      </c>
      <c r="B125" t="s">
        <v>14169</v>
      </c>
      <c r="C125" t="s">
        <v>14168</v>
      </c>
      <c r="D125" t="s">
        <v>1040</v>
      </c>
      <c r="E125">
        <v>1.68</v>
      </c>
      <c r="F125" t="s">
        <v>1039</v>
      </c>
      <c r="G125" t="s">
        <v>630</v>
      </c>
      <c r="H125">
        <v>6190</v>
      </c>
    </row>
    <row r="126" spans="1:8" x14ac:dyDescent="0.25">
      <c r="A126" t="s">
        <v>14091</v>
      </c>
      <c r="B126" t="s">
        <v>14167</v>
      </c>
      <c r="C126" t="s">
        <v>14166</v>
      </c>
      <c r="D126" t="s">
        <v>3926</v>
      </c>
      <c r="E126">
        <v>13.88</v>
      </c>
      <c r="F126" t="s">
        <v>3927</v>
      </c>
      <c r="G126" t="s">
        <v>630</v>
      </c>
      <c r="H126">
        <v>6191</v>
      </c>
    </row>
    <row r="127" spans="1:8" x14ac:dyDescent="0.25">
      <c r="A127" t="s">
        <v>14091</v>
      </c>
      <c r="B127" t="s">
        <v>14165</v>
      </c>
      <c r="C127" t="s">
        <v>14164</v>
      </c>
      <c r="D127" t="s">
        <v>4437</v>
      </c>
      <c r="E127">
        <v>13.08</v>
      </c>
      <c r="F127" t="s">
        <v>4438</v>
      </c>
      <c r="G127" t="s">
        <v>630</v>
      </c>
      <c r="H127">
        <v>6192</v>
      </c>
    </row>
    <row r="128" spans="1:8" x14ac:dyDescent="0.25">
      <c r="A128" t="s">
        <v>14091</v>
      </c>
      <c r="B128" t="s">
        <v>14163</v>
      </c>
      <c r="C128" t="s">
        <v>14162</v>
      </c>
      <c r="D128" t="s">
        <v>1060</v>
      </c>
      <c r="E128">
        <v>3.37</v>
      </c>
      <c r="F128" t="s">
        <v>1059</v>
      </c>
      <c r="G128" t="s">
        <v>630</v>
      </c>
      <c r="H128">
        <v>6193</v>
      </c>
    </row>
    <row r="129" spans="1:8" x14ac:dyDescent="0.25">
      <c r="A129" t="s">
        <v>14091</v>
      </c>
      <c r="B129" t="s">
        <v>14161</v>
      </c>
      <c r="C129" t="s">
        <v>14160</v>
      </c>
      <c r="D129" t="s">
        <v>14159</v>
      </c>
      <c r="E129">
        <v>3.24</v>
      </c>
      <c r="F129" t="s">
        <v>14158</v>
      </c>
      <c r="G129" t="s">
        <v>630</v>
      </c>
      <c r="H129">
        <v>6194</v>
      </c>
    </row>
    <row r="130" spans="1:8" x14ac:dyDescent="0.25">
      <c r="A130" t="s">
        <v>14091</v>
      </c>
      <c r="B130" t="s">
        <v>14157</v>
      </c>
      <c r="C130" t="s">
        <v>14156</v>
      </c>
      <c r="D130" t="s">
        <v>4274</v>
      </c>
      <c r="E130">
        <v>6.73</v>
      </c>
      <c r="F130" t="s">
        <v>4275</v>
      </c>
      <c r="G130" t="s">
        <v>630</v>
      </c>
      <c r="H130">
        <v>6195</v>
      </c>
    </row>
    <row r="131" spans="1:8" x14ac:dyDescent="0.25">
      <c r="A131" t="s">
        <v>14091</v>
      </c>
      <c r="B131" t="s">
        <v>14155</v>
      </c>
      <c r="C131" t="s">
        <v>14154</v>
      </c>
      <c r="D131" t="s">
        <v>4270</v>
      </c>
      <c r="E131">
        <v>3.36</v>
      </c>
      <c r="F131" t="s">
        <v>4271</v>
      </c>
      <c r="G131" t="s">
        <v>630</v>
      </c>
      <c r="H131">
        <v>6196</v>
      </c>
    </row>
    <row r="132" spans="1:8" x14ac:dyDescent="0.25">
      <c r="A132" t="s">
        <v>14091</v>
      </c>
      <c r="B132" t="s">
        <v>14153</v>
      </c>
      <c r="C132" t="s">
        <v>14152</v>
      </c>
      <c r="D132" t="s">
        <v>5561</v>
      </c>
      <c r="E132">
        <v>6.42</v>
      </c>
      <c r="F132" t="s">
        <v>5562</v>
      </c>
      <c r="G132" t="s">
        <v>630</v>
      </c>
      <c r="H132">
        <v>6197</v>
      </c>
    </row>
    <row r="133" spans="1:8" x14ac:dyDescent="0.25">
      <c r="A133" t="s">
        <v>14091</v>
      </c>
      <c r="B133" t="s">
        <v>14151</v>
      </c>
      <c r="C133" t="s">
        <v>14150</v>
      </c>
      <c r="D133" t="s">
        <v>4640</v>
      </c>
      <c r="E133">
        <v>2.12</v>
      </c>
      <c r="F133" t="s">
        <v>4641</v>
      </c>
      <c r="G133" t="s">
        <v>630</v>
      </c>
      <c r="H133">
        <v>6198</v>
      </c>
    </row>
    <row r="134" spans="1:8" x14ac:dyDescent="0.25">
      <c r="A134" t="s">
        <v>14091</v>
      </c>
      <c r="B134" t="s">
        <v>14149</v>
      </c>
      <c r="C134" t="s">
        <v>14148</v>
      </c>
      <c r="D134" t="s">
        <v>5917</v>
      </c>
      <c r="E134">
        <v>4</v>
      </c>
      <c r="F134" t="s">
        <v>5918</v>
      </c>
      <c r="G134" t="s">
        <v>630</v>
      </c>
      <c r="H134">
        <v>6199</v>
      </c>
    </row>
    <row r="135" spans="1:8" x14ac:dyDescent="0.25">
      <c r="A135" t="s">
        <v>14091</v>
      </c>
      <c r="B135" t="s">
        <v>14147</v>
      </c>
      <c r="C135" t="s">
        <v>14146</v>
      </c>
      <c r="D135" t="s">
        <v>4038</v>
      </c>
      <c r="E135">
        <v>10.84</v>
      </c>
      <c r="F135" t="s">
        <v>4039</v>
      </c>
      <c r="G135" t="s">
        <v>630</v>
      </c>
      <c r="H135">
        <v>6200</v>
      </c>
    </row>
    <row r="136" spans="1:8" x14ac:dyDescent="0.25">
      <c r="A136" t="s">
        <v>14091</v>
      </c>
      <c r="B136" t="s">
        <v>14145</v>
      </c>
      <c r="C136" t="s">
        <v>14144</v>
      </c>
      <c r="D136" t="s">
        <v>940</v>
      </c>
      <c r="E136">
        <v>1.68</v>
      </c>
      <c r="F136" t="s">
        <v>939</v>
      </c>
      <c r="G136" t="s">
        <v>630</v>
      </c>
      <c r="H136">
        <v>6201</v>
      </c>
    </row>
    <row r="137" spans="1:8" x14ac:dyDescent="0.25">
      <c r="A137" t="s">
        <v>14091</v>
      </c>
      <c r="B137" t="s">
        <v>14143</v>
      </c>
      <c r="C137" t="s">
        <v>14142</v>
      </c>
      <c r="D137" t="s">
        <v>11563</v>
      </c>
      <c r="E137">
        <v>3.56</v>
      </c>
      <c r="F137" t="s">
        <v>11562</v>
      </c>
      <c r="G137" t="s">
        <v>630</v>
      </c>
      <c r="H137">
        <v>6202</v>
      </c>
    </row>
    <row r="138" spans="1:8" x14ac:dyDescent="0.25">
      <c r="A138" t="s">
        <v>14091</v>
      </c>
      <c r="B138" t="s">
        <v>14141</v>
      </c>
      <c r="C138" t="s">
        <v>14140</v>
      </c>
      <c r="D138" t="s">
        <v>1581</v>
      </c>
      <c r="E138">
        <v>1.08</v>
      </c>
      <c r="F138" t="s">
        <v>1582</v>
      </c>
      <c r="G138" t="s">
        <v>630</v>
      </c>
      <c r="H138">
        <v>6203</v>
      </c>
    </row>
    <row r="139" spans="1:8" x14ac:dyDescent="0.25">
      <c r="A139" t="s">
        <v>14091</v>
      </c>
      <c r="B139" t="s">
        <v>14139</v>
      </c>
      <c r="C139" t="s">
        <v>14138</v>
      </c>
      <c r="D139" t="s">
        <v>2934</v>
      </c>
      <c r="E139">
        <v>3.66</v>
      </c>
      <c r="F139" t="s">
        <v>2935</v>
      </c>
      <c r="G139" t="s">
        <v>630</v>
      </c>
      <c r="H139">
        <v>6204</v>
      </c>
    </row>
    <row r="140" spans="1:8" x14ac:dyDescent="0.25">
      <c r="A140" t="s">
        <v>14091</v>
      </c>
      <c r="B140" t="s">
        <v>14137</v>
      </c>
      <c r="C140" t="s">
        <v>14136</v>
      </c>
      <c r="D140" t="s">
        <v>1032</v>
      </c>
      <c r="E140">
        <v>5.89</v>
      </c>
      <c r="F140" t="s">
        <v>1031</v>
      </c>
      <c r="G140" t="s">
        <v>630</v>
      </c>
      <c r="H140">
        <v>6205</v>
      </c>
    </row>
    <row r="141" spans="1:8" x14ac:dyDescent="0.25">
      <c r="A141" t="s">
        <v>14091</v>
      </c>
      <c r="B141" t="s">
        <v>14135</v>
      </c>
      <c r="C141" t="s">
        <v>14134</v>
      </c>
      <c r="D141" t="s">
        <v>954</v>
      </c>
      <c r="E141">
        <v>3.71</v>
      </c>
      <c r="F141" t="s">
        <v>953</v>
      </c>
      <c r="G141" t="s">
        <v>630</v>
      </c>
      <c r="H141">
        <v>6206</v>
      </c>
    </row>
    <row r="142" spans="1:8" x14ac:dyDescent="0.25">
      <c r="A142" t="s">
        <v>14091</v>
      </c>
      <c r="B142" t="s">
        <v>14133</v>
      </c>
      <c r="C142" t="s">
        <v>14132</v>
      </c>
      <c r="D142" t="s">
        <v>849</v>
      </c>
      <c r="E142">
        <v>5.28</v>
      </c>
      <c r="F142" t="s">
        <v>848</v>
      </c>
      <c r="G142" t="s">
        <v>630</v>
      </c>
      <c r="H142">
        <v>6207</v>
      </c>
    </row>
    <row r="143" spans="1:8" x14ac:dyDescent="0.25">
      <c r="A143" t="s">
        <v>14091</v>
      </c>
      <c r="B143" t="s">
        <v>14131</v>
      </c>
      <c r="C143" t="s">
        <v>14130</v>
      </c>
      <c r="D143" t="s">
        <v>4984</v>
      </c>
      <c r="E143">
        <v>3.96</v>
      </c>
      <c r="F143" t="s">
        <v>4985</v>
      </c>
      <c r="G143" t="s">
        <v>630</v>
      </c>
      <c r="H143">
        <v>6208</v>
      </c>
    </row>
    <row r="144" spans="1:8" x14ac:dyDescent="0.25">
      <c r="A144" t="s">
        <v>14091</v>
      </c>
      <c r="B144" t="s">
        <v>14129</v>
      </c>
      <c r="C144" t="s">
        <v>14128</v>
      </c>
      <c r="D144" t="s">
        <v>1168</v>
      </c>
      <c r="E144">
        <v>5.0199999999999996</v>
      </c>
      <c r="F144" t="s">
        <v>1167</v>
      </c>
      <c r="G144" t="s">
        <v>630</v>
      </c>
      <c r="H144">
        <v>6209</v>
      </c>
    </row>
    <row r="145" spans="1:8" x14ac:dyDescent="0.25">
      <c r="A145" t="s">
        <v>14091</v>
      </c>
      <c r="B145" t="s">
        <v>14127</v>
      </c>
      <c r="C145" t="s">
        <v>14126</v>
      </c>
      <c r="D145" t="s">
        <v>1189</v>
      </c>
      <c r="E145">
        <v>5.45</v>
      </c>
      <c r="F145" t="s">
        <v>1188</v>
      </c>
      <c r="G145" t="s">
        <v>630</v>
      </c>
      <c r="H145">
        <v>6210</v>
      </c>
    </row>
    <row r="146" spans="1:8" x14ac:dyDescent="0.25">
      <c r="A146" t="s">
        <v>14091</v>
      </c>
      <c r="B146" t="s">
        <v>14125</v>
      </c>
      <c r="C146" t="s">
        <v>14124</v>
      </c>
      <c r="D146" t="s">
        <v>873</v>
      </c>
      <c r="E146">
        <v>4.62</v>
      </c>
      <c r="F146" t="s">
        <v>872</v>
      </c>
      <c r="G146" t="s">
        <v>630</v>
      </c>
      <c r="H146">
        <v>6211</v>
      </c>
    </row>
    <row r="147" spans="1:8" x14ac:dyDescent="0.25">
      <c r="A147" t="s">
        <v>14091</v>
      </c>
      <c r="B147" t="s">
        <v>14123</v>
      </c>
      <c r="C147" t="s">
        <v>14122</v>
      </c>
      <c r="D147" t="s">
        <v>14121</v>
      </c>
      <c r="E147">
        <v>0.63</v>
      </c>
      <c r="F147" t="s">
        <v>14117</v>
      </c>
      <c r="G147" t="s">
        <v>630</v>
      </c>
      <c r="H147">
        <v>6212</v>
      </c>
    </row>
    <row r="148" spans="1:8" x14ac:dyDescent="0.25">
      <c r="A148" t="s">
        <v>14091</v>
      </c>
      <c r="B148" t="s">
        <v>14120</v>
      </c>
      <c r="C148" t="s">
        <v>14119</v>
      </c>
      <c r="D148" t="s">
        <v>14118</v>
      </c>
      <c r="E148">
        <v>5.04</v>
      </c>
      <c r="F148" t="s">
        <v>14117</v>
      </c>
      <c r="G148" t="s">
        <v>630</v>
      </c>
      <c r="H148">
        <v>6213</v>
      </c>
    </row>
    <row r="149" spans="1:8" x14ac:dyDescent="0.25">
      <c r="A149" t="s">
        <v>14091</v>
      </c>
      <c r="B149" t="s">
        <v>14116</v>
      </c>
      <c r="C149" t="s">
        <v>14115</v>
      </c>
      <c r="D149" t="s">
        <v>4539</v>
      </c>
      <c r="E149">
        <v>5.04</v>
      </c>
      <c r="F149" t="s">
        <v>4540</v>
      </c>
      <c r="G149" t="s">
        <v>630</v>
      </c>
      <c r="H149">
        <v>6214</v>
      </c>
    </row>
    <row r="150" spans="1:8" x14ac:dyDescent="0.25">
      <c r="A150" t="s">
        <v>14091</v>
      </c>
      <c r="B150" t="s">
        <v>14114</v>
      </c>
      <c r="C150" t="s">
        <v>14113</v>
      </c>
      <c r="D150" t="s">
        <v>14112</v>
      </c>
      <c r="E150">
        <v>19.14</v>
      </c>
      <c r="F150" t="s">
        <v>14111</v>
      </c>
      <c r="G150" t="s">
        <v>630</v>
      </c>
      <c r="H150">
        <v>6215</v>
      </c>
    </row>
    <row r="151" spans="1:8" x14ac:dyDescent="0.25">
      <c r="A151" t="s">
        <v>14091</v>
      </c>
      <c r="B151" t="s">
        <v>14110</v>
      </c>
      <c r="C151" t="s">
        <v>14109</v>
      </c>
      <c r="D151" t="s">
        <v>1304</v>
      </c>
      <c r="E151">
        <v>6.14</v>
      </c>
      <c r="F151" t="s">
        <v>1303</v>
      </c>
      <c r="G151" t="s">
        <v>630</v>
      </c>
      <c r="H151">
        <v>6216</v>
      </c>
    </row>
    <row r="152" spans="1:8" x14ac:dyDescent="0.25">
      <c r="A152" t="s">
        <v>14091</v>
      </c>
      <c r="B152" t="s">
        <v>14108</v>
      </c>
      <c r="C152" t="s">
        <v>14107</v>
      </c>
      <c r="D152" t="s">
        <v>3874</v>
      </c>
      <c r="E152">
        <v>2.31</v>
      </c>
      <c r="F152" t="s">
        <v>3875</v>
      </c>
      <c r="G152" t="s">
        <v>630</v>
      </c>
      <c r="H152">
        <v>6217</v>
      </c>
    </row>
    <row r="153" spans="1:8" x14ac:dyDescent="0.25">
      <c r="A153" t="s">
        <v>14091</v>
      </c>
      <c r="B153" t="s">
        <v>3363</v>
      </c>
      <c r="C153" t="s">
        <v>14106</v>
      </c>
      <c r="D153" t="s">
        <v>857</v>
      </c>
      <c r="E153">
        <v>2.63</v>
      </c>
      <c r="F153" t="s">
        <v>856</v>
      </c>
      <c r="G153" t="s">
        <v>630</v>
      </c>
      <c r="H153">
        <v>6218</v>
      </c>
    </row>
    <row r="154" spans="1:8" x14ac:dyDescent="0.25">
      <c r="A154" t="s">
        <v>14091</v>
      </c>
      <c r="B154" t="s">
        <v>14105</v>
      </c>
      <c r="C154" t="s">
        <v>14104</v>
      </c>
      <c r="D154" t="s">
        <v>1181</v>
      </c>
      <c r="E154">
        <v>3.36</v>
      </c>
      <c r="F154" t="s">
        <v>1180</v>
      </c>
      <c r="G154" t="s">
        <v>630</v>
      </c>
      <c r="H154">
        <v>6220</v>
      </c>
    </row>
    <row r="155" spans="1:8" x14ac:dyDescent="0.25">
      <c r="A155" t="s">
        <v>14091</v>
      </c>
      <c r="B155" t="s">
        <v>14103</v>
      </c>
      <c r="C155" t="s">
        <v>14102</v>
      </c>
      <c r="D155" t="s">
        <v>3934</v>
      </c>
      <c r="E155">
        <v>11.6</v>
      </c>
      <c r="F155" t="s">
        <v>3935</v>
      </c>
      <c r="G155" t="s">
        <v>630</v>
      </c>
      <c r="H155">
        <v>6221</v>
      </c>
    </row>
    <row r="156" spans="1:8" x14ac:dyDescent="0.25">
      <c r="A156" t="s">
        <v>14091</v>
      </c>
      <c r="B156" t="s">
        <v>14101</v>
      </c>
      <c r="C156" t="s">
        <v>14100</v>
      </c>
      <c r="D156" t="s">
        <v>1491</v>
      </c>
      <c r="E156">
        <v>23.45</v>
      </c>
      <c r="F156" t="s">
        <v>1490</v>
      </c>
      <c r="G156" t="s">
        <v>630</v>
      </c>
      <c r="H156">
        <v>6222</v>
      </c>
    </row>
    <row r="157" spans="1:8" x14ac:dyDescent="0.25">
      <c r="A157" t="s">
        <v>14091</v>
      </c>
      <c r="B157" t="s">
        <v>14099</v>
      </c>
      <c r="C157" t="s">
        <v>14098</v>
      </c>
      <c r="D157" t="s">
        <v>725</v>
      </c>
      <c r="E157">
        <v>4.4000000000000004</v>
      </c>
      <c r="F157" t="s">
        <v>724</v>
      </c>
      <c r="G157" t="s">
        <v>630</v>
      </c>
      <c r="H157">
        <v>6223</v>
      </c>
    </row>
    <row r="158" spans="1:8" x14ac:dyDescent="0.25">
      <c r="A158" t="s">
        <v>14091</v>
      </c>
      <c r="B158" t="s">
        <v>14097</v>
      </c>
      <c r="C158" t="s">
        <v>14096</v>
      </c>
      <c r="D158" t="s">
        <v>4763</v>
      </c>
      <c r="E158">
        <v>8.3800000000000008</v>
      </c>
      <c r="F158" t="s">
        <v>4764</v>
      </c>
      <c r="G158" t="s">
        <v>630</v>
      </c>
      <c r="H158">
        <v>6224</v>
      </c>
    </row>
    <row r="159" spans="1:8" x14ac:dyDescent="0.25">
      <c r="A159" t="s">
        <v>14091</v>
      </c>
      <c r="B159" t="s">
        <v>14095</v>
      </c>
      <c r="C159" t="s">
        <v>14094</v>
      </c>
      <c r="D159" t="s">
        <v>14093</v>
      </c>
      <c r="E159">
        <v>2.09</v>
      </c>
      <c r="F159" t="s">
        <v>14092</v>
      </c>
      <c r="G159" t="s">
        <v>630</v>
      </c>
      <c r="H159">
        <v>6225</v>
      </c>
    </row>
    <row r="160" spans="1:8" x14ac:dyDescent="0.25">
      <c r="A160" t="s">
        <v>14091</v>
      </c>
      <c r="B160" t="s">
        <v>14090</v>
      </c>
      <c r="C160" t="s">
        <v>14089</v>
      </c>
      <c r="D160" t="s">
        <v>14088</v>
      </c>
      <c r="E160">
        <v>4.79</v>
      </c>
      <c r="F160" t="s">
        <v>14087</v>
      </c>
      <c r="G160" t="s">
        <v>630</v>
      </c>
      <c r="H160">
        <v>6226</v>
      </c>
    </row>
    <row r="161" spans="1:8" x14ac:dyDescent="0.25">
      <c r="C161" s="110" t="s">
        <v>3727</v>
      </c>
      <c r="D161" s="104"/>
      <c r="E161" s="109">
        <f>SUM(E118:E160)</f>
        <v>276.22999999999996</v>
      </c>
    </row>
    <row r="162" spans="1:8" x14ac:dyDescent="0.25">
      <c r="A162" t="s">
        <v>14028</v>
      </c>
      <c r="B162" t="s">
        <v>14086</v>
      </c>
      <c r="C162" t="s">
        <v>14085</v>
      </c>
      <c r="D162" t="s">
        <v>4392</v>
      </c>
      <c r="E162">
        <v>7.4</v>
      </c>
      <c r="F162" t="s">
        <v>4393</v>
      </c>
      <c r="G162" t="s">
        <v>630</v>
      </c>
      <c r="H162">
        <v>6492</v>
      </c>
    </row>
    <row r="163" spans="1:8" x14ac:dyDescent="0.25">
      <c r="A163" t="s">
        <v>14028</v>
      </c>
      <c r="B163" t="s">
        <v>14084</v>
      </c>
      <c r="C163" t="s">
        <v>14083</v>
      </c>
      <c r="D163" t="s">
        <v>696</v>
      </c>
      <c r="E163">
        <v>8.3800000000000008</v>
      </c>
      <c r="F163" t="s">
        <v>695</v>
      </c>
      <c r="G163" t="s">
        <v>630</v>
      </c>
      <c r="H163">
        <v>6493</v>
      </c>
    </row>
    <row r="164" spans="1:8" x14ac:dyDescent="0.25">
      <c r="A164" t="s">
        <v>14028</v>
      </c>
      <c r="B164" t="s">
        <v>14082</v>
      </c>
      <c r="C164" t="s">
        <v>14081</v>
      </c>
      <c r="D164" t="s">
        <v>5411</v>
      </c>
      <c r="E164">
        <v>3.4</v>
      </c>
      <c r="F164" t="s">
        <v>5412</v>
      </c>
      <c r="G164" t="s">
        <v>630</v>
      </c>
      <c r="H164">
        <v>6494</v>
      </c>
    </row>
    <row r="165" spans="1:8" x14ac:dyDescent="0.25">
      <c r="A165" t="s">
        <v>14028</v>
      </c>
      <c r="B165" t="s">
        <v>14080</v>
      </c>
      <c r="C165" t="s">
        <v>14079</v>
      </c>
      <c r="D165" t="s">
        <v>884</v>
      </c>
      <c r="E165">
        <v>7.91</v>
      </c>
      <c r="F165" t="s">
        <v>883</v>
      </c>
      <c r="G165" t="s">
        <v>630</v>
      </c>
      <c r="H165">
        <v>6495</v>
      </c>
    </row>
    <row r="166" spans="1:8" x14ac:dyDescent="0.25">
      <c r="A166" t="s">
        <v>14028</v>
      </c>
      <c r="B166" t="s">
        <v>14078</v>
      </c>
      <c r="C166" t="s">
        <v>14077</v>
      </c>
      <c r="D166" t="s">
        <v>4158</v>
      </c>
      <c r="E166">
        <v>1.85</v>
      </c>
      <c r="F166" t="s">
        <v>4159</v>
      </c>
      <c r="G166" t="s">
        <v>630</v>
      </c>
      <c r="H166">
        <v>6496</v>
      </c>
    </row>
    <row r="167" spans="1:8" x14ac:dyDescent="0.25">
      <c r="A167" t="s">
        <v>14028</v>
      </c>
      <c r="B167" t="s">
        <v>14076</v>
      </c>
      <c r="C167" t="s">
        <v>14075</v>
      </c>
      <c r="D167" t="s">
        <v>11109</v>
      </c>
      <c r="E167">
        <v>2.46</v>
      </c>
      <c r="F167" t="s">
        <v>11108</v>
      </c>
      <c r="G167" t="s">
        <v>630</v>
      </c>
      <c r="H167">
        <v>6497</v>
      </c>
    </row>
    <row r="168" spans="1:8" x14ac:dyDescent="0.25">
      <c r="A168" t="s">
        <v>14028</v>
      </c>
      <c r="B168" t="s">
        <v>14074</v>
      </c>
      <c r="C168" t="s">
        <v>14073</v>
      </c>
      <c r="D168" t="s">
        <v>1374</v>
      </c>
      <c r="E168">
        <v>4.75</v>
      </c>
      <c r="F168" t="s">
        <v>1373</v>
      </c>
      <c r="G168" t="s">
        <v>630</v>
      </c>
      <c r="H168">
        <v>6498</v>
      </c>
    </row>
    <row r="169" spans="1:8" x14ac:dyDescent="0.25">
      <c r="A169" t="s">
        <v>14028</v>
      </c>
      <c r="B169" t="s">
        <v>14072</v>
      </c>
      <c r="C169" t="s">
        <v>14071</v>
      </c>
      <c r="D169" t="s">
        <v>14070</v>
      </c>
      <c r="E169">
        <v>7.02</v>
      </c>
      <c r="F169" t="s">
        <v>14069</v>
      </c>
      <c r="G169" t="s">
        <v>630</v>
      </c>
      <c r="H169">
        <v>6499</v>
      </c>
    </row>
    <row r="170" spans="1:8" x14ac:dyDescent="0.25">
      <c r="A170" t="s">
        <v>14028</v>
      </c>
      <c r="B170" t="s">
        <v>14068</v>
      </c>
      <c r="C170" t="s">
        <v>14067</v>
      </c>
      <c r="D170" t="s">
        <v>3855</v>
      </c>
      <c r="E170">
        <v>6.31</v>
      </c>
      <c r="F170" t="s">
        <v>3856</v>
      </c>
      <c r="G170" t="s">
        <v>630</v>
      </c>
      <c r="H170">
        <v>6500</v>
      </c>
    </row>
    <row r="171" spans="1:8" x14ac:dyDescent="0.25">
      <c r="A171" t="s">
        <v>14028</v>
      </c>
      <c r="B171" t="s">
        <v>14066</v>
      </c>
      <c r="C171" t="s">
        <v>14065</v>
      </c>
      <c r="D171" t="s">
        <v>924</v>
      </c>
      <c r="E171">
        <v>15.12</v>
      </c>
      <c r="F171" t="s">
        <v>923</v>
      </c>
      <c r="G171" t="s">
        <v>630</v>
      </c>
      <c r="H171">
        <v>6501</v>
      </c>
    </row>
    <row r="172" spans="1:8" x14ac:dyDescent="0.25">
      <c r="A172" t="s">
        <v>14028</v>
      </c>
      <c r="B172" t="s">
        <v>14064</v>
      </c>
      <c r="C172" t="s">
        <v>14063</v>
      </c>
      <c r="D172" t="s">
        <v>14062</v>
      </c>
      <c r="E172">
        <v>2.31</v>
      </c>
      <c r="F172" t="s">
        <v>14061</v>
      </c>
      <c r="G172" t="s">
        <v>630</v>
      </c>
      <c r="H172">
        <v>6502</v>
      </c>
    </row>
    <row r="173" spans="1:8" x14ac:dyDescent="0.25">
      <c r="A173" t="s">
        <v>14028</v>
      </c>
      <c r="B173" t="s">
        <v>14060</v>
      </c>
      <c r="C173" t="s">
        <v>14059</v>
      </c>
      <c r="D173" t="s">
        <v>895</v>
      </c>
      <c r="E173">
        <v>8.83</v>
      </c>
      <c r="F173" t="s">
        <v>894</v>
      </c>
      <c r="G173" t="s">
        <v>630</v>
      </c>
      <c r="H173">
        <v>6503</v>
      </c>
    </row>
    <row r="174" spans="1:8" x14ac:dyDescent="0.25">
      <c r="A174" t="s">
        <v>14028</v>
      </c>
      <c r="B174" t="s">
        <v>14058</v>
      </c>
      <c r="C174" t="s">
        <v>14057</v>
      </c>
      <c r="D174" t="s">
        <v>650</v>
      </c>
      <c r="E174">
        <v>4.88</v>
      </c>
      <c r="F174" t="s">
        <v>649</v>
      </c>
      <c r="G174" t="s">
        <v>630</v>
      </c>
      <c r="H174">
        <v>6504</v>
      </c>
    </row>
    <row r="175" spans="1:8" x14ac:dyDescent="0.25">
      <c r="A175" t="s">
        <v>14028</v>
      </c>
      <c r="B175" t="s">
        <v>14056</v>
      </c>
      <c r="C175" t="s">
        <v>14055</v>
      </c>
      <c r="D175" t="s">
        <v>3814</v>
      </c>
      <c r="E175">
        <v>2.21</v>
      </c>
      <c r="F175" t="s">
        <v>3815</v>
      </c>
      <c r="G175" t="s">
        <v>630</v>
      </c>
      <c r="H175">
        <v>6505</v>
      </c>
    </row>
    <row r="176" spans="1:8" x14ac:dyDescent="0.25">
      <c r="A176" t="s">
        <v>14028</v>
      </c>
      <c r="B176" t="s">
        <v>14054</v>
      </c>
      <c r="C176" t="s">
        <v>14053</v>
      </c>
      <c r="D176" t="s">
        <v>1325</v>
      </c>
      <c r="E176">
        <v>3.4</v>
      </c>
      <c r="F176" t="s">
        <v>1324</v>
      </c>
      <c r="G176" t="s">
        <v>630</v>
      </c>
      <c r="H176">
        <v>6506</v>
      </c>
    </row>
    <row r="177" spans="1:8" x14ac:dyDescent="0.25">
      <c r="A177" t="s">
        <v>14028</v>
      </c>
      <c r="B177" t="s">
        <v>14052</v>
      </c>
      <c r="C177" t="s">
        <v>14051</v>
      </c>
      <c r="D177" t="s">
        <v>14050</v>
      </c>
      <c r="E177">
        <v>12.78</v>
      </c>
      <c r="F177" t="s">
        <v>14049</v>
      </c>
      <c r="G177" t="s">
        <v>630</v>
      </c>
      <c r="H177">
        <v>6507</v>
      </c>
    </row>
    <row r="178" spans="1:8" x14ac:dyDescent="0.25">
      <c r="A178" t="s">
        <v>14028</v>
      </c>
      <c r="B178" t="s">
        <v>14048</v>
      </c>
      <c r="C178" t="s">
        <v>14047</v>
      </c>
      <c r="D178" t="s">
        <v>5045</v>
      </c>
      <c r="E178">
        <v>4.05</v>
      </c>
      <c r="F178" t="s">
        <v>5046</v>
      </c>
      <c r="G178" t="s">
        <v>630</v>
      </c>
      <c r="H178">
        <v>6508</v>
      </c>
    </row>
    <row r="179" spans="1:8" x14ac:dyDescent="0.25">
      <c r="A179" t="s">
        <v>14028</v>
      </c>
      <c r="B179" t="s">
        <v>14046</v>
      </c>
      <c r="C179" t="s">
        <v>14045</v>
      </c>
      <c r="D179" t="s">
        <v>4829</v>
      </c>
      <c r="E179">
        <v>4.5599999999999996</v>
      </c>
      <c r="F179" t="s">
        <v>4830</v>
      </c>
      <c r="G179" t="s">
        <v>630</v>
      </c>
      <c r="H179">
        <v>6509</v>
      </c>
    </row>
    <row r="180" spans="1:8" x14ac:dyDescent="0.25">
      <c r="A180" t="s">
        <v>14028</v>
      </c>
      <c r="B180" t="s">
        <v>14044</v>
      </c>
      <c r="C180" t="s">
        <v>14043</v>
      </c>
      <c r="D180" t="s">
        <v>1006</v>
      </c>
      <c r="E180">
        <v>14.37</v>
      </c>
      <c r="F180" t="s">
        <v>1005</v>
      </c>
      <c r="G180" t="s">
        <v>630</v>
      </c>
      <c r="H180">
        <v>6510</v>
      </c>
    </row>
    <row r="181" spans="1:8" x14ac:dyDescent="0.25">
      <c r="A181" t="s">
        <v>14028</v>
      </c>
      <c r="B181" t="s">
        <v>14042</v>
      </c>
      <c r="C181" t="s">
        <v>14041</v>
      </c>
      <c r="D181" t="s">
        <v>3676</v>
      </c>
      <c r="E181">
        <v>7.83</v>
      </c>
      <c r="F181" t="s">
        <v>3677</v>
      </c>
      <c r="G181" t="s">
        <v>630</v>
      </c>
      <c r="H181">
        <v>6511</v>
      </c>
    </row>
    <row r="182" spans="1:8" x14ac:dyDescent="0.25">
      <c r="A182" t="s">
        <v>14028</v>
      </c>
      <c r="B182" t="s">
        <v>14040</v>
      </c>
      <c r="C182" t="s">
        <v>14039</v>
      </c>
      <c r="D182" t="s">
        <v>13494</v>
      </c>
      <c r="E182">
        <v>5.44</v>
      </c>
      <c r="F182" t="s">
        <v>13493</v>
      </c>
      <c r="G182" t="s">
        <v>630</v>
      </c>
      <c r="H182">
        <v>6512</v>
      </c>
    </row>
    <row r="183" spans="1:8" x14ac:dyDescent="0.25">
      <c r="A183" t="s">
        <v>14028</v>
      </c>
      <c r="B183" t="s">
        <v>14038</v>
      </c>
      <c r="C183" t="s">
        <v>14037</v>
      </c>
      <c r="D183" t="s">
        <v>1372</v>
      </c>
      <c r="E183">
        <v>3.91</v>
      </c>
      <c r="F183" t="s">
        <v>1371</v>
      </c>
      <c r="G183" t="s">
        <v>630</v>
      </c>
      <c r="H183">
        <v>6513</v>
      </c>
    </row>
    <row r="184" spans="1:8" x14ac:dyDescent="0.25">
      <c r="A184" t="s">
        <v>14028</v>
      </c>
      <c r="B184" t="s">
        <v>14036</v>
      </c>
      <c r="C184" t="s">
        <v>14035</v>
      </c>
      <c r="D184" t="s">
        <v>1200</v>
      </c>
      <c r="E184">
        <v>10.94</v>
      </c>
      <c r="F184" t="s">
        <v>1199</v>
      </c>
      <c r="G184" t="s">
        <v>630</v>
      </c>
      <c r="H184">
        <v>6514</v>
      </c>
    </row>
    <row r="185" spans="1:8" x14ac:dyDescent="0.25">
      <c r="A185" t="s">
        <v>14028</v>
      </c>
      <c r="B185" t="s">
        <v>14034</v>
      </c>
      <c r="C185" t="s">
        <v>14033</v>
      </c>
      <c r="D185" t="s">
        <v>1140</v>
      </c>
      <c r="E185">
        <v>1.68</v>
      </c>
      <c r="F185" t="s">
        <v>1139</v>
      </c>
      <c r="G185" t="s">
        <v>630</v>
      </c>
      <c r="H185">
        <v>6515</v>
      </c>
    </row>
    <row r="186" spans="1:8" x14ac:dyDescent="0.25">
      <c r="A186" t="s">
        <v>14028</v>
      </c>
      <c r="B186" t="s">
        <v>14032</v>
      </c>
      <c r="C186" t="s">
        <v>14031</v>
      </c>
      <c r="D186" t="s">
        <v>642</v>
      </c>
      <c r="E186">
        <v>4.4000000000000004</v>
      </c>
      <c r="F186" t="s">
        <v>641</v>
      </c>
      <c r="G186" t="s">
        <v>630</v>
      </c>
      <c r="H186">
        <v>6516</v>
      </c>
    </row>
    <row r="187" spans="1:8" x14ac:dyDescent="0.25">
      <c r="A187" t="s">
        <v>14028</v>
      </c>
      <c r="B187" t="s">
        <v>14030</v>
      </c>
      <c r="C187" t="s">
        <v>14029</v>
      </c>
      <c r="D187" t="s">
        <v>4304</v>
      </c>
      <c r="E187">
        <v>5.75</v>
      </c>
      <c r="F187" t="s">
        <v>4305</v>
      </c>
      <c r="G187" t="s">
        <v>630</v>
      </c>
      <c r="H187">
        <v>6517</v>
      </c>
    </row>
    <row r="188" spans="1:8" x14ac:dyDescent="0.25">
      <c r="A188" t="s">
        <v>14028</v>
      </c>
      <c r="B188" t="s">
        <v>14027</v>
      </c>
      <c r="C188" t="s">
        <v>14026</v>
      </c>
      <c r="D188" t="s">
        <v>930</v>
      </c>
      <c r="E188">
        <v>25.5</v>
      </c>
      <c r="F188" t="s">
        <v>929</v>
      </c>
      <c r="G188" t="s">
        <v>630</v>
      </c>
      <c r="H188">
        <v>6518</v>
      </c>
    </row>
    <row r="189" spans="1:8" x14ac:dyDescent="0.25">
      <c r="C189" s="110" t="s">
        <v>3727</v>
      </c>
      <c r="D189" s="104"/>
      <c r="E189" s="109">
        <f>SUM(E162:E188)</f>
        <v>187.44000000000003</v>
      </c>
    </row>
    <row r="190" spans="1:8" x14ac:dyDescent="0.25">
      <c r="C190" s="192" t="s">
        <v>21502</v>
      </c>
      <c r="D190" s="180"/>
      <c r="E190" s="193">
        <f>+E77+E117+E161+E189</f>
        <v>829.83999999999992</v>
      </c>
    </row>
    <row r="191" spans="1:8" x14ac:dyDescent="0.25">
      <c r="C191" s="194" t="s">
        <v>21498</v>
      </c>
      <c r="D191" s="162"/>
      <c r="E191" s="195">
        <v>83.73</v>
      </c>
    </row>
    <row r="192" spans="1:8" x14ac:dyDescent="0.25">
      <c r="C192" s="196" t="s">
        <v>21503</v>
      </c>
      <c r="D192" s="185"/>
      <c r="E192" s="195">
        <f>+E190-E191</f>
        <v>746.1099999999999</v>
      </c>
    </row>
    <row r="193" spans="1:8" x14ac:dyDescent="0.25">
      <c r="A193" t="s">
        <v>13985</v>
      </c>
      <c r="B193" t="s">
        <v>14025</v>
      </c>
      <c r="C193" t="s">
        <v>14024</v>
      </c>
      <c r="D193" t="s">
        <v>1444</v>
      </c>
      <c r="E193">
        <v>5.43</v>
      </c>
      <c r="F193" t="s">
        <v>1443</v>
      </c>
      <c r="G193" t="s">
        <v>630</v>
      </c>
      <c r="H193">
        <v>6634</v>
      </c>
    </row>
    <row r="194" spans="1:8" x14ac:dyDescent="0.25">
      <c r="A194" t="s">
        <v>13985</v>
      </c>
      <c r="B194" t="s">
        <v>14023</v>
      </c>
      <c r="C194" t="s">
        <v>14022</v>
      </c>
      <c r="D194" t="s">
        <v>1058</v>
      </c>
      <c r="E194">
        <v>1.68</v>
      </c>
      <c r="F194" t="s">
        <v>1057</v>
      </c>
      <c r="G194" t="s">
        <v>630</v>
      </c>
      <c r="H194">
        <v>6635</v>
      </c>
    </row>
    <row r="195" spans="1:8" x14ac:dyDescent="0.25">
      <c r="A195" t="s">
        <v>13985</v>
      </c>
      <c r="B195" t="s">
        <v>14021</v>
      </c>
      <c r="C195" t="s">
        <v>14020</v>
      </c>
      <c r="D195" t="s">
        <v>14019</v>
      </c>
      <c r="E195">
        <v>1.87</v>
      </c>
      <c r="F195" t="s">
        <v>14018</v>
      </c>
      <c r="G195" t="s">
        <v>630</v>
      </c>
      <c r="H195">
        <v>6636</v>
      </c>
    </row>
    <row r="196" spans="1:8" x14ac:dyDescent="0.25">
      <c r="A196" t="s">
        <v>13985</v>
      </c>
      <c r="B196" t="s">
        <v>14017</v>
      </c>
      <c r="C196" t="s">
        <v>14016</v>
      </c>
      <c r="D196" t="s">
        <v>4082</v>
      </c>
      <c r="E196">
        <v>1.72</v>
      </c>
      <c r="F196" t="s">
        <v>4083</v>
      </c>
      <c r="G196" t="s">
        <v>630</v>
      </c>
      <c r="H196">
        <v>6637</v>
      </c>
    </row>
    <row r="197" spans="1:8" x14ac:dyDescent="0.25">
      <c r="A197" t="s">
        <v>13985</v>
      </c>
      <c r="B197" t="s">
        <v>14015</v>
      </c>
      <c r="C197" t="s">
        <v>14014</v>
      </c>
      <c r="D197" t="s">
        <v>14013</v>
      </c>
      <c r="E197">
        <v>2.57</v>
      </c>
      <c r="F197" t="s">
        <v>14012</v>
      </c>
      <c r="G197" t="s">
        <v>630</v>
      </c>
      <c r="H197">
        <v>6638</v>
      </c>
    </row>
    <row r="198" spans="1:8" x14ac:dyDescent="0.25">
      <c r="A198" t="s">
        <v>13985</v>
      </c>
      <c r="B198" t="s">
        <v>13829</v>
      </c>
      <c r="C198" t="s">
        <v>14011</v>
      </c>
      <c r="D198" t="s">
        <v>14010</v>
      </c>
      <c r="E198">
        <v>3.53</v>
      </c>
      <c r="F198" t="s">
        <v>14009</v>
      </c>
      <c r="G198" t="s">
        <v>630</v>
      </c>
      <c r="H198">
        <v>6639</v>
      </c>
    </row>
    <row r="199" spans="1:8" x14ac:dyDescent="0.25">
      <c r="A199" t="s">
        <v>13985</v>
      </c>
      <c r="B199" t="s">
        <v>14008</v>
      </c>
      <c r="C199" t="s">
        <v>14007</v>
      </c>
      <c r="D199" t="s">
        <v>920</v>
      </c>
      <c r="E199">
        <v>41.47</v>
      </c>
      <c r="F199" t="s">
        <v>919</v>
      </c>
      <c r="G199" t="s">
        <v>630</v>
      </c>
      <c r="H199">
        <v>6640</v>
      </c>
    </row>
    <row r="200" spans="1:8" x14ac:dyDescent="0.25">
      <c r="A200" t="s">
        <v>13985</v>
      </c>
      <c r="B200" t="s">
        <v>14006</v>
      </c>
      <c r="C200" t="s">
        <v>14005</v>
      </c>
      <c r="D200" t="s">
        <v>634</v>
      </c>
      <c r="E200">
        <v>8.81</v>
      </c>
      <c r="F200" t="s">
        <v>633</v>
      </c>
      <c r="G200" t="s">
        <v>630</v>
      </c>
      <c r="H200">
        <v>6641</v>
      </c>
    </row>
    <row r="201" spans="1:8" x14ac:dyDescent="0.25">
      <c r="A201" t="s">
        <v>13985</v>
      </c>
      <c r="B201" t="s">
        <v>14004</v>
      </c>
      <c r="C201" t="s">
        <v>14003</v>
      </c>
      <c r="D201" t="s">
        <v>962</v>
      </c>
      <c r="E201">
        <v>1.72</v>
      </c>
      <c r="F201" t="s">
        <v>961</v>
      </c>
      <c r="G201" t="s">
        <v>630</v>
      </c>
      <c r="H201">
        <v>6642</v>
      </c>
    </row>
    <row r="202" spans="1:8" x14ac:dyDescent="0.25">
      <c r="A202" t="s">
        <v>13985</v>
      </c>
      <c r="B202" t="s">
        <v>14002</v>
      </c>
      <c r="C202" t="s">
        <v>14001</v>
      </c>
      <c r="D202" t="s">
        <v>991</v>
      </c>
      <c r="E202">
        <v>3.41</v>
      </c>
      <c r="F202" t="s">
        <v>990</v>
      </c>
      <c r="G202" t="s">
        <v>630</v>
      </c>
      <c r="H202">
        <v>6643</v>
      </c>
    </row>
    <row r="203" spans="1:8" x14ac:dyDescent="0.25">
      <c r="A203" t="s">
        <v>13985</v>
      </c>
      <c r="B203" t="s">
        <v>14000</v>
      </c>
      <c r="C203" t="s">
        <v>13999</v>
      </c>
      <c r="D203" t="s">
        <v>13998</v>
      </c>
      <c r="E203">
        <v>5.17</v>
      </c>
      <c r="F203" t="s">
        <v>13997</v>
      </c>
      <c r="G203" t="s">
        <v>630</v>
      </c>
      <c r="H203">
        <v>6644</v>
      </c>
    </row>
    <row r="204" spans="1:8" x14ac:dyDescent="0.25">
      <c r="A204" t="s">
        <v>13985</v>
      </c>
      <c r="B204" t="s">
        <v>13996</v>
      </c>
      <c r="C204" t="s">
        <v>13995</v>
      </c>
      <c r="D204" t="s">
        <v>731</v>
      </c>
      <c r="E204">
        <v>2.81</v>
      </c>
      <c r="F204" t="s">
        <v>730</v>
      </c>
      <c r="G204" t="s">
        <v>630</v>
      </c>
      <c r="H204">
        <v>6645</v>
      </c>
    </row>
    <row r="205" spans="1:8" x14ac:dyDescent="0.25">
      <c r="A205" t="s">
        <v>13985</v>
      </c>
      <c r="B205" t="s">
        <v>3537</v>
      </c>
      <c r="C205" t="s">
        <v>13994</v>
      </c>
      <c r="D205" t="s">
        <v>4468</v>
      </c>
      <c r="E205">
        <v>3.77</v>
      </c>
      <c r="F205" t="s">
        <v>4469</v>
      </c>
      <c r="G205" t="s">
        <v>630</v>
      </c>
      <c r="H205">
        <v>6646</v>
      </c>
    </row>
    <row r="206" spans="1:8" x14ac:dyDescent="0.25">
      <c r="A206" t="s">
        <v>13985</v>
      </c>
      <c r="B206" t="s">
        <v>13993</v>
      </c>
      <c r="C206" t="s">
        <v>13992</v>
      </c>
      <c r="D206" t="s">
        <v>1436</v>
      </c>
      <c r="E206">
        <v>13.88</v>
      </c>
      <c r="F206" t="s">
        <v>1435</v>
      </c>
      <c r="G206" t="s">
        <v>630</v>
      </c>
      <c r="H206">
        <v>6647</v>
      </c>
    </row>
    <row r="207" spans="1:8" x14ac:dyDescent="0.25">
      <c r="A207" t="s">
        <v>13985</v>
      </c>
      <c r="B207" t="s">
        <v>13991</v>
      </c>
      <c r="C207" t="s">
        <v>13990</v>
      </c>
      <c r="D207" t="s">
        <v>964</v>
      </c>
      <c r="E207">
        <v>8.69</v>
      </c>
      <c r="F207" t="s">
        <v>963</v>
      </c>
      <c r="G207" t="s">
        <v>630</v>
      </c>
      <c r="H207">
        <v>6648</v>
      </c>
    </row>
    <row r="208" spans="1:8" x14ac:dyDescent="0.25">
      <c r="A208" t="s">
        <v>13985</v>
      </c>
      <c r="B208" t="s">
        <v>13989</v>
      </c>
      <c r="C208" t="s">
        <v>13988</v>
      </c>
      <c r="D208" t="s">
        <v>13987</v>
      </c>
      <c r="E208">
        <v>5.8</v>
      </c>
      <c r="F208" t="s">
        <v>13986</v>
      </c>
      <c r="G208" t="s">
        <v>630</v>
      </c>
      <c r="H208">
        <v>6649</v>
      </c>
    </row>
    <row r="209" spans="1:8" x14ac:dyDescent="0.25">
      <c r="A209" t="s">
        <v>13985</v>
      </c>
      <c r="B209" t="s">
        <v>13984</v>
      </c>
      <c r="C209" t="s">
        <v>13983</v>
      </c>
      <c r="D209" t="s">
        <v>985</v>
      </c>
      <c r="E209">
        <v>2.35</v>
      </c>
      <c r="F209" t="s">
        <v>984</v>
      </c>
      <c r="G209" t="s">
        <v>630</v>
      </c>
      <c r="H209">
        <v>6650</v>
      </c>
    </row>
    <row r="210" spans="1:8" x14ac:dyDescent="0.25">
      <c r="C210" s="110" t="s">
        <v>3567</v>
      </c>
      <c r="D210" s="104"/>
      <c r="E210" s="109">
        <f>SUM(E193:E209)</f>
        <v>114.67999999999998</v>
      </c>
    </row>
    <row r="211" spans="1:8" x14ac:dyDescent="0.25">
      <c r="A211" t="s">
        <v>13930</v>
      </c>
      <c r="B211" t="s">
        <v>13982</v>
      </c>
      <c r="C211" t="s">
        <v>13981</v>
      </c>
      <c r="D211" t="s">
        <v>11089</v>
      </c>
      <c r="E211">
        <v>1.86</v>
      </c>
      <c r="F211" t="s">
        <v>11088</v>
      </c>
      <c r="G211" t="s">
        <v>630</v>
      </c>
      <c r="H211">
        <v>6680</v>
      </c>
    </row>
    <row r="212" spans="1:8" x14ac:dyDescent="0.25">
      <c r="A212" t="s">
        <v>13930</v>
      </c>
      <c r="B212" t="s">
        <v>13980</v>
      </c>
      <c r="C212" t="s">
        <v>13979</v>
      </c>
      <c r="D212" t="s">
        <v>5079</v>
      </c>
      <c r="E212">
        <v>8.85</v>
      </c>
      <c r="F212" t="s">
        <v>5080</v>
      </c>
      <c r="G212" t="s">
        <v>630</v>
      </c>
      <c r="H212">
        <v>6681</v>
      </c>
    </row>
    <row r="213" spans="1:8" x14ac:dyDescent="0.25">
      <c r="A213" t="s">
        <v>13930</v>
      </c>
      <c r="B213" t="s">
        <v>3876</v>
      </c>
      <c r="C213" t="s">
        <v>13978</v>
      </c>
      <c r="D213" t="s">
        <v>4724</v>
      </c>
      <c r="E213">
        <v>1.71</v>
      </c>
      <c r="F213" t="s">
        <v>4725</v>
      </c>
      <c r="G213" t="s">
        <v>630</v>
      </c>
      <c r="H213">
        <v>6682</v>
      </c>
    </row>
    <row r="214" spans="1:8" x14ac:dyDescent="0.25">
      <c r="A214" t="s">
        <v>13930</v>
      </c>
      <c r="B214" t="s">
        <v>2639</v>
      </c>
      <c r="C214" t="s">
        <v>13977</v>
      </c>
      <c r="D214" t="s">
        <v>3407</v>
      </c>
      <c r="E214">
        <v>1.23</v>
      </c>
      <c r="F214" t="s">
        <v>3408</v>
      </c>
      <c r="G214" t="s">
        <v>630</v>
      </c>
      <c r="H214">
        <v>6683</v>
      </c>
    </row>
    <row r="215" spans="1:8" x14ac:dyDescent="0.25">
      <c r="A215" t="s">
        <v>13930</v>
      </c>
      <c r="B215" t="s">
        <v>13976</v>
      </c>
      <c r="C215" t="s">
        <v>13975</v>
      </c>
      <c r="D215" t="s">
        <v>5864</v>
      </c>
      <c r="E215">
        <v>0.4</v>
      </c>
      <c r="F215" t="s">
        <v>5865</v>
      </c>
      <c r="G215" t="s">
        <v>630</v>
      </c>
      <c r="H215">
        <v>6684</v>
      </c>
    </row>
    <row r="216" spans="1:8" x14ac:dyDescent="0.25">
      <c r="A216" t="s">
        <v>13930</v>
      </c>
      <c r="B216" t="s">
        <v>13974</v>
      </c>
      <c r="C216" t="s">
        <v>13973</v>
      </c>
      <c r="D216" t="s">
        <v>1501</v>
      </c>
      <c r="E216">
        <v>2.25</v>
      </c>
      <c r="F216" t="s">
        <v>1500</v>
      </c>
      <c r="G216" t="s">
        <v>630</v>
      </c>
      <c r="H216">
        <v>6685</v>
      </c>
    </row>
    <row r="217" spans="1:8" x14ac:dyDescent="0.25">
      <c r="A217" t="s">
        <v>13930</v>
      </c>
      <c r="B217" t="s">
        <v>13972</v>
      </c>
      <c r="C217" t="s">
        <v>13971</v>
      </c>
      <c r="D217" t="s">
        <v>4460</v>
      </c>
      <c r="E217">
        <v>5.38</v>
      </c>
      <c r="F217" t="s">
        <v>4461</v>
      </c>
      <c r="G217" t="s">
        <v>630</v>
      </c>
      <c r="H217">
        <v>6686</v>
      </c>
    </row>
    <row r="218" spans="1:8" x14ac:dyDescent="0.25">
      <c r="A218" t="s">
        <v>13930</v>
      </c>
      <c r="B218" t="s">
        <v>13970</v>
      </c>
      <c r="C218" t="s">
        <v>13969</v>
      </c>
      <c r="D218" t="s">
        <v>4524</v>
      </c>
      <c r="E218">
        <v>5.89</v>
      </c>
      <c r="F218" t="s">
        <v>4525</v>
      </c>
      <c r="G218" t="s">
        <v>630</v>
      </c>
      <c r="H218">
        <v>6687</v>
      </c>
    </row>
    <row r="219" spans="1:8" x14ac:dyDescent="0.25">
      <c r="A219" t="s">
        <v>13930</v>
      </c>
      <c r="B219" t="s">
        <v>13968</v>
      </c>
      <c r="C219" t="s">
        <v>13967</v>
      </c>
      <c r="D219" t="s">
        <v>1471</v>
      </c>
      <c r="E219">
        <v>5.1100000000000003</v>
      </c>
      <c r="F219" t="s">
        <v>1469</v>
      </c>
      <c r="G219" t="s">
        <v>630</v>
      </c>
      <c r="H219">
        <v>6688</v>
      </c>
    </row>
    <row r="220" spans="1:8" x14ac:dyDescent="0.25">
      <c r="A220" t="s">
        <v>13930</v>
      </c>
      <c r="B220" t="s">
        <v>13966</v>
      </c>
      <c r="C220" t="s">
        <v>13965</v>
      </c>
      <c r="D220" t="s">
        <v>1470</v>
      </c>
      <c r="E220">
        <v>6.4</v>
      </c>
      <c r="F220" t="s">
        <v>1469</v>
      </c>
      <c r="G220" t="s">
        <v>630</v>
      </c>
      <c r="H220">
        <v>6689</v>
      </c>
    </row>
    <row r="221" spans="1:8" x14ac:dyDescent="0.25">
      <c r="A221" t="s">
        <v>13930</v>
      </c>
      <c r="B221" t="s">
        <v>13964</v>
      </c>
      <c r="C221" t="s">
        <v>13963</v>
      </c>
      <c r="D221" t="s">
        <v>13962</v>
      </c>
      <c r="E221">
        <v>7.82</v>
      </c>
      <c r="F221" t="s">
        <v>13961</v>
      </c>
      <c r="G221" t="s">
        <v>630</v>
      </c>
      <c r="H221">
        <v>6690</v>
      </c>
    </row>
    <row r="222" spans="1:8" x14ac:dyDescent="0.25">
      <c r="A222" t="s">
        <v>13930</v>
      </c>
      <c r="B222" t="s">
        <v>13960</v>
      </c>
      <c r="C222" t="s">
        <v>13959</v>
      </c>
      <c r="D222" t="s">
        <v>4790</v>
      </c>
      <c r="E222">
        <v>1.68</v>
      </c>
      <c r="F222" t="s">
        <v>4791</v>
      </c>
      <c r="G222" t="s">
        <v>630</v>
      </c>
      <c r="H222">
        <v>6691</v>
      </c>
    </row>
    <row r="223" spans="1:8" x14ac:dyDescent="0.25">
      <c r="A223" t="s">
        <v>13930</v>
      </c>
      <c r="B223" t="s">
        <v>13958</v>
      </c>
      <c r="C223" t="s">
        <v>13957</v>
      </c>
      <c r="D223" t="s">
        <v>4774</v>
      </c>
      <c r="E223">
        <v>3.74</v>
      </c>
      <c r="F223" t="s">
        <v>4775</v>
      </c>
      <c r="G223" t="s">
        <v>630</v>
      </c>
      <c r="H223">
        <v>6692</v>
      </c>
    </row>
    <row r="224" spans="1:8" x14ac:dyDescent="0.25">
      <c r="A224" t="s">
        <v>13930</v>
      </c>
      <c r="B224" t="s">
        <v>13956</v>
      </c>
      <c r="C224" t="s">
        <v>13955</v>
      </c>
      <c r="D224" t="s">
        <v>4549</v>
      </c>
      <c r="E224">
        <v>5.04</v>
      </c>
      <c r="F224" t="s">
        <v>4550</v>
      </c>
      <c r="G224" t="s">
        <v>630</v>
      </c>
      <c r="H224">
        <v>6693</v>
      </c>
    </row>
    <row r="225" spans="1:8" x14ac:dyDescent="0.25">
      <c r="A225" t="s">
        <v>13930</v>
      </c>
      <c r="B225" t="s">
        <v>13954</v>
      </c>
      <c r="C225" t="s">
        <v>13953</v>
      </c>
      <c r="D225" t="s">
        <v>1193</v>
      </c>
      <c r="E225">
        <v>5.04</v>
      </c>
      <c r="F225" t="s">
        <v>1192</v>
      </c>
      <c r="G225" t="s">
        <v>630</v>
      </c>
      <c r="H225">
        <v>6694</v>
      </c>
    </row>
    <row r="226" spans="1:8" x14ac:dyDescent="0.25">
      <c r="A226" t="s">
        <v>13930</v>
      </c>
      <c r="B226" t="s">
        <v>13952</v>
      </c>
      <c r="C226" t="s">
        <v>13951</v>
      </c>
      <c r="D226" t="s">
        <v>13950</v>
      </c>
      <c r="E226">
        <v>12.71</v>
      </c>
      <c r="F226" t="s">
        <v>13949</v>
      </c>
      <c r="G226" t="s">
        <v>630</v>
      </c>
      <c r="H226">
        <v>6695</v>
      </c>
    </row>
    <row r="227" spans="1:8" x14ac:dyDescent="0.25">
      <c r="A227" t="s">
        <v>13930</v>
      </c>
      <c r="B227" t="s">
        <v>13948</v>
      </c>
      <c r="C227" t="s">
        <v>13947</v>
      </c>
      <c r="D227" t="s">
        <v>4234</v>
      </c>
      <c r="E227">
        <v>15.79</v>
      </c>
      <c r="F227" t="s">
        <v>4235</v>
      </c>
      <c r="G227" t="s">
        <v>630</v>
      </c>
      <c r="H227">
        <v>6696</v>
      </c>
    </row>
    <row r="228" spans="1:8" x14ac:dyDescent="0.25">
      <c r="A228" t="s">
        <v>13930</v>
      </c>
      <c r="B228" t="s">
        <v>13946</v>
      </c>
      <c r="C228" t="s">
        <v>13945</v>
      </c>
      <c r="D228" t="s">
        <v>13944</v>
      </c>
      <c r="E228">
        <v>0.66</v>
      </c>
      <c r="F228" t="s">
        <v>4945</v>
      </c>
      <c r="G228" t="s">
        <v>630</v>
      </c>
      <c r="H228">
        <v>6697</v>
      </c>
    </row>
    <row r="229" spans="1:8" x14ac:dyDescent="0.25">
      <c r="A229" t="s">
        <v>13930</v>
      </c>
      <c r="B229" t="s">
        <v>13943</v>
      </c>
      <c r="C229" t="s">
        <v>13942</v>
      </c>
      <c r="D229" t="s">
        <v>972</v>
      </c>
      <c r="E229">
        <v>5.79</v>
      </c>
      <c r="F229" t="s">
        <v>971</v>
      </c>
      <c r="G229" t="s">
        <v>630</v>
      </c>
      <c r="H229">
        <v>6698</v>
      </c>
    </row>
    <row r="230" spans="1:8" x14ac:dyDescent="0.25">
      <c r="A230" t="s">
        <v>13930</v>
      </c>
      <c r="B230" t="s">
        <v>13941</v>
      </c>
      <c r="C230" t="s">
        <v>13940</v>
      </c>
      <c r="D230" t="s">
        <v>989</v>
      </c>
      <c r="E230">
        <v>1.89</v>
      </c>
      <c r="F230" t="s">
        <v>988</v>
      </c>
      <c r="G230" t="s">
        <v>630</v>
      </c>
      <c r="H230">
        <v>6699</v>
      </c>
    </row>
    <row r="231" spans="1:8" x14ac:dyDescent="0.25">
      <c r="A231" t="s">
        <v>13930</v>
      </c>
      <c r="B231" t="s">
        <v>13939</v>
      </c>
      <c r="C231" t="s">
        <v>13938</v>
      </c>
      <c r="D231" t="s">
        <v>13937</v>
      </c>
      <c r="E231">
        <v>0.9</v>
      </c>
      <c r="F231" t="s">
        <v>13936</v>
      </c>
      <c r="G231" t="s">
        <v>630</v>
      </c>
      <c r="H231" t="s">
        <v>13935</v>
      </c>
    </row>
    <row r="232" spans="1:8" x14ac:dyDescent="0.25">
      <c r="A232" t="s">
        <v>13930</v>
      </c>
      <c r="B232" t="s">
        <v>13934</v>
      </c>
      <c r="C232" t="s">
        <v>13933</v>
      </c>
      <c r="D232" t="s">
        <v>13932</v>
      </c>
      <c r="E232">
        <v>23.11</v>
      </c>
      <c r="F232" t="s">
        <v>13931</v>
      </c>
      <c r="G232" t="s">
        <v>630</v>
      </c>
      <c r="H232">
        <v>6701</v>
      </c>
    </row>
    <row r="233" spans="1:8" x14ac:dyDescent="0.25">
      <c r="A233" t="s">
        <v>13930</v>
      </c>
      <c r="B233" t="s">
        <v>13929</v>
      </c>
      <c r="C233" t="s">
        <v>13928</v>
      </c>
      <c r="D233" t="s">
        <v>970</v>
      </c>
      <c r="E233">
        <v>25.84</v>
      </c>
      <c r="F233" t="s">
        <v>969</v>
      </c>
      <c r="G233" t="s">
        <v>630</v>
      </c>
      <c r="H233">
        <v>6702</v>
      </c>
    </row>
    <row r="234" spans="1:8" x14ac:dyDescent="0.25">
      <c r="C234" s="110" t="s">
        <v>3567</v>
      </c>
      <c r="D234" s="104"/>
      <c r="E234" s="109">
        <f>SUM(E211:E233)</f>
        <v>149.09</v>
      </c>
    </row>
    <row r="235" spans="1:8" x14ac:dyDescent="0.25">
      <c r="A235" t="s">
        <v>13852</v>
      </c>
      <c r="B235" t="s">
        <v>13927</v>
      </c>
      <c r="C235" t="s">
        <v>13926</v>
      </c>
      <c r="D235" t="s">
        <v>13925</v>
      </c>
      <c r="E235">
        <v>1.78</v>
      </c>
      <c r="F235" t="s">
        <v>13924</v>
      </c>
      <c r="G235" t="s">
        <v>630</v>
      </c>
      <c r="H235">
        <v>6757</v>
      </c>
    </row>
    <row r="236" spans="1:8" x14ac:dyDescent="0.25">
      <c r="A236" t="s">
        <v>13852</v>
      </c>
      <c r="B236" t="s">
        <v>13923</v>
      </c>
      <c r="C236" t="s">
        <v>13922</v>
      </c>
      <c r="D236" t="s">
        <v>5218</v>
      </c>
      <c r="E236">
        <v>5.3</v>
      </c>
      <c r="F236" t="s">
        <v>5219</v>
      </c>
      <c r="G236" t="s">
        <v>630</v>
      </c>
      <c r="H236">
        <v>6758</v>
      </c>
    </row>
    <row r="237" spans="1:8" x14ac:dyDescent="0.25">
      <c r="A237" t="s">
        <v>13852</v>
      </c>
      <c r="B237" t="s">
        <v>13921</v>
      </c>
      <c r="C237" t="s">
        <v>13920</v>
      </c>
      <c r="D237" t="s">
        <v>721</v>
      </c>
      <c r="E237">
        <v>5.09</v>
      </c>
      <c r="F237" t="s">
        <v>720</v>
      </c>
      <c r="G237" t="s">
        <v>630</v>
      </c>
      <c r="H237">
        <v>6759</v>
      </c>
    </row>
    <row r="238" spans="1:8" x14ac:dyDescent="0.25">
      <c r="A238" t="s">
        <v>13852</v>
      </c>
      <c r="B238" t="s">
        <v>13919</v>
      </c>
      <c r="C238" t="s">
        <v>13918</v>
      </c>
      <c r="D238" t="s">
        <v>1315</v>
      </c>
      <c r="E238">
        <v>3.81</v>
      </c>
      <c r="F238" t="s">
        <v>1314</v>
      </c>
      <c r="G238" t="s">
        <v>630</v>
      </c>
      <c r="H238">
        <v>6760</v>
      </c>
    </row>
    <row r="239" spans="1:8" x14ac:dyDescent="0.25">
      <c r="A239" t="s">
        <v>13852</v>
      </c>
      <c r="B239" t="s">
        <v>13917</v>
      </c>
      <c r="C239" t="s">
        <v>13916</v>
      </c>
      <c r="D239" t="s">
        <v>4324</v>
      </c>
      <c r="E239">
        <v>5.68</v>
      </c>
      <c r="F239" t="s">
        <v>4325</v>
      </c>
      <c r="G239" t="s">
        <v>630</v>
      </c>
      <c r="H239">
        <v>6761</v>
      </c>
    </row>
    <row r="240" spans="1:8" x14ac:dyDescent="0.25">
      <c r="A240" t="s">
        <v>13852</v>
      </c>
      <c r="B240" t="s">
        <v>13915</v>
      </c>
      <c r="C240" t="s">
        <v>13914</v>
      </c>
      <c r="D240" t="s">
        <v>815</v>
      </c>
      <c r="E240">
        <v>4.96</v>
      </c>
      <c r="F240" t="s">
        <v>814</v>
      </c>
      <c r="G240" t="s">
        <v>630</v>
      </c>
      <c r="H240">
        <v>6762</v>
      </c>
    </row>
    <row r="241" spans="1:8" x14ac:dyDescent="0.25">
      <c r="A241" t="s">
        <v>13852</v>
      </c>
      <c r="B241" t="s">
        <v>13913</v>
      </c>
      <c r="C241" t="s">
        <v>13912</v>
      </c>
      <c r="D241" t="s">
        <v>4859</v>
      </c>
      <c r="E241">
        <v>3.42</v>
      </c>
      <c r="F241" t="s">
        <v>4860</v>
      </c>
      <c r="G241" t="s">
        <v>630</v>
      </c>
      <c r="H241">
        <v>6763</v>
      </c>
    </row>
    <row r="242" spans="1:8" x14ac:dyDescent="0.25">
      <c r="A242" t="s">
        <v>13852</v>
      </c>
      <c r="B242" t="s">
        <v>13911</v>
      </c>
      <c r="C242" t="s">
        <v>13910</v>
      </c>
      <c r="D242" t="s">
        <v>3970</v>
      </c>
      <c r="E242">
        <v>8.32</v>
      </c>
      <c r="F242" t="s">
        <v>3971</v>
      </c>
      <c r="G242" t="s">
        <v>630</v>
      </c>
      <c r="H242">
        <v>6764</v>
      </c>
    </row>
    <row r="243" spans="1:8" x14ac:dyDescent="0.25">
      <c r="A243" t="s">
        <v>13852</v>
      </c>
      <c r="B243" t="s">
        <v>13909</v>
      </c>
      <c r="C243" t="s">
        <v>13908</v>
      </c>
      <c r="D243" t="s">
        <v>1073</v>
      </c>
      <c r="E243">
        <v>33.06</v>
      </c>
      <c r="F243" t="s">
        <v>1375</v>
      </c>
      <c r="G243" t="s">
        <v>630</v>
      </c>
      <c r="H243">
        <v>6765</v>
      </c>
    </row>
    <row r="244" spans="1:8" x14ac:dyDescent="0.25">
      <c r="A244" t="s">
        <v>13852</v>
      </c>
      <c r="B244" t="s">
        <v>13907</v>
      </c>
      <c r="C244" t="s">
        <v>13906</v>
      </c>
      <c r="D244" t="s">
        <v>1223</v>
      </c>
      <c r="E244">
        <v>4.8099999999999996</v>
      </c>
      <c r="F244" t="s">
        <v>1222</v>
      </c>
      <c r="G244" t="s">
        <v>630</v>
      </c>
      <c r="H244">
        <v>6766</v>
      </c>
    </row>
    <row r="245" spans="1:8" x14ac:dyDescent="0.25">
      <c r="A245" t="s">
        <v>13852</v>
      </c>
      <c r="B245" t="s">
        <v>13905</v>
      </c>
      <c r="C245" t="s">
        <v>13904</v>
      </c>
      <c r="D245" t="s">
        <v>804</v>
      </c>
      <c r="E245">
        <v>10.01</v>
      </c>
      <c r="F245" t="s">
        <v>803</v>
      </c>
      <c r="G245" t="s">
        <v>630</v>
      </c>
      <c r="H245">
        <v>6767</v>
      </c>
    </row>
    <row r="246" spans="1:8" x14ac:dyDescent="0.25">
      <c r="A246" t="s">
        <v>13852</v>
      </c>
      <c r="B246" t="s">
        <v>13903</v>
      </c>
      <c r="C246" t="s">
        <v>13902</v>
      </c>
      <c r="D246" t="s">
        <v>735</v>
      </c>
      <c r="E246">
        <v>23.54</v>
      </c>
      <c r="F246" t="s">
        <v>734</v>
      </c>
      <c r="G246" t="s">
        <v>630</v>
      </c>
      <c r="H246">
        <v>6768</v>
      </c>
    </row>
    <row r="247" spans="1:8" x14ac:dyDescent="0.25">
      <c r="A247" t="s">
        <v>13852</v>
      </c>
      <c r="B247" t="s">
        <v>13901</v>
      </c>
      <c r="C247" t="s">
        <v>13900</v>
      </c>
      <c r="D247" t="s">
        <v>3313</v>
      </c>
      <c r="E247">
        <v>0.16</v>
      </c>
      <c r="F247" t="s">
        <v>3314</v>
      </c>
      <c r="G247" t="s">
        <v>630</v>
      </c>
      <c r="H247">
        <v>6770</v>
      </c>
    </row>
    <row r="248" spans="1:8" x14ac:dyDescent="0.25">
      <c r="A248" t="s">
        <v>13852</v>
      </c>
      <c r="B248" t="s">
        <v>13899</v>
      </c>
      <c r="C248" t="s">
        <v>13898</v>
      </c>
      <c r="D248" t="s">
        <v>4078</v>
      </c>
      <c r="E248">
        <v>17.96</v>
      </c>
      <c r="F248" t="s">
        <v>4079</v>
      </c>
      <c r="G248" t="s">
        <v>630</v>
      </c>
      <c r="H248">
        <v>6771</v>
      </c>
    </row>
    <row r="249" spans="1:8" x14ac:dyDescent="0.25">
      <c r="A249" t="s">
        <v>13852</v>
      </c>
      <c r="B249" t="s">
        <v>13897</v>
      </c>
      <c r="C249" t="s">
        <v>13896</v>
      </c>
      <c r="D249" t="s">
        <v>13895</v>
      </c>
      <c r="E249">
        <v>4.0199999999999996</v>
      </c>
      <c r="F249" t="s">
        <v>13894</v>
      </c>
      <c r="G249" t="s">
        <v>630</v>
      </c>
      <c r="H249">
        <v>6772</v>
      </c>
    </row>
    <row r="250" spans="1:8" x14ac:dyDescent="0.25">
      <c r="A250" t="s">
        <v>13852</v>
      </c>
      <c r="B250" t="s">
        <v>13893</v>
      </c>
      <c r="C250" t="s">
        <v>13892</v>
      </c>
      <c r="D250" t="s">
        <v>694</v>
      </c>
      <c r="E250">
        <v>18.54</v>
      </c>
      <c r="F250" t="s">
        <v>693</v>
      </c>
      <c r="G250" t="s">
        <v>630</v>
      </c>
      <c r="H250">
        <v>6774</v>
      </c>
    </row>
    <row r="251" spans="1:8" x14ac:dyDescent="0.25">
      <c r="A251" t="s">
        <v>13852</v>
      </c>
      <c r="B251" t="s">
        <v>13891</v>
      </c>
      <c r="C251" t="s">
        <v>13890</v>
      </c>
      <c r="D251" t="s">
        <v>950</v>
      </c>
      <c r="E251">
        <v>8.4700000000000006</v>
      </c>
      <c r="F251" t="s">
        <v>949</v>
      </c>
      <c r="G251" t="s">
        <v>630</v>
      </c>
      <c r="H251">
        <v>6775</v>
      </c>
    </row>
    <row r="252" spans="1:8" x14ac:dyDescent="0.25">
      <c r="A252" t="s">
        <v>13852</v>
      </c>
      <c r="B252" t="s">
        <v>13889</v>
      </c>
      <c r="C252" t="s">
        <v>13888</v>
      </c>
      <c r="D252" t="s">
        <v>4685</v>
      </c>
      <c r="E252">
        <v>23.73</v>
      </c>
      <c r="F252" t="s">
        <v>4686</v>
      </c>
      <c r="G252" t="s">
        <v>630</v>
      </c>
      <c r="H252">
        <v>6776</v>
      </c>
    </row>
    <row r="253" spans="1:8" x14ac:dyDescent="0.25">
      <c r="A253" t="s">
        <v>13852</v>
      </c>
      <c r="B253" t="s">
        <v>13887</v>
      </c>
      <c r="C253" t="s">
        <v>13886</v>
      </c>
      <c r="D253" t="s">
        <v>4086</v>
      </c>
      <c r="E253">
        <v>1.93</v>
      </c>
      <c r="F253" t="s">
        <v>4087</v>
      </c>
      <c r="G253" t="s">
        <v>630</v>
      </c>
      <c r="H253">
        <v>6777</v>
      </c>
    </row>
    <row r="254" spans="1:8" x14ac:dyDescent="0.25">
      <c r="A254" t="s">
        <v>13852</v>
      </c>
      <c r="B254" t="s">
        <v>13885</v>
      </c>
      <c r="C254" t="s">
        <v>13884</v>
      </c>
      <c r="D254" t="s">
        <v>6049</v>
      </c>
      <c r="E254">
        <v>1.84</v>
      </c>
      <c r="F254" t="s">
        <v>6050</v>
      </c>
      <c r="G254" t="s">
        <v>630</v>
      </c>
      <c r="H254">
        <v>6778</v>
      </c>
    </row>
    <row r="255" spans="1:8" x14ac:dyDescent="0.25">
      <c r="A255" t="s">
        <v>13852</v>
      </c>
      <c r="B255" t="s">
        <v>13883</v>
      </c>
      <c r="C255" t="s">
        <v>13882</v>
      </c>
      <c r="D255" t="s">
        <v>2857</v>
      </c>
      <c r="E255">
        <v>2.56</v>
      </c>
      <c r="F255" t="s">
        <v>2858</v>
      </c>
      <c r="G255" t="s">
        <v>630</v>
      </c>
      <c r="H255">
        <v>6790</v>
      </c>
    </row>
    <row r="256" spans="1:8" x14ac:dyDescent="0.25">
      <c r="A256" t="s">
        <v>13852</v>
      </c>
      <c r="B256" t="s">
        <v>13881</v>
      </c>
      <c r="C256" t="s">
        <v>13880</v>
      </c>
      <c r="D256" t="s">
        <v>1405</v>
      </c>
      <c r="E256">
        <v>4.1900000000000004</v>
      </c>
      <c r="F256" t="s">
        <v>1404</v>
      </c>
      <c r="G256" t="s">
        <v>630</v>
      </c>
      <c r="H256">
        <v>6791</v>
      </c>
    </row>
    <row r="257" spans="1:8" x14ac:dyDescent="0.25">
      <c r="A257" t="s">
        <v>13852</v>
      </c>
      <c r="B257" t="s">
        <v>13879</v>
      </c>
      <c r="C257" t="s">
        <v>13878</v>
      </c>
      <c r="D257" t="s">
        <v>5820</v>
      </c>
      <c r="E257">
        <v>3.36</v>
      </c>
      <c r="F257" t="s">
        <v>5821</v>
      </c>
      <c r="G257" t="s">
        <v>630</v>
      </c>
      <c r="H257">
        <v>6792</v>
      </c>
    </row>
    <row r="258" spans="1:8" x14ac:dyDescent="0.25">
      <c r="A258" t="s">
        <v>13852</v>
      </c>
      <c r="B258" t="s">
        <v>13877</v>
      </c>
      <c r="C258" t="s">
        <v>13876</v>
      </c>
      <c r="D258" t="s">
        <v>4917</v>
      </c>
      <c r="E258">
        <v>2.54</v>
      </c>
      <c r="F258" t="s">
        <v>4918</v>
      </c>
      <c r="G258" t="s">
        <v>630</v>
      </c>
      <c r="H258">
        <v>6793</v>
      </c>
    </row>
    <row r="259" spans="1:8" x14ac:dyDescent="0.25">
      <c r="A259" t="s">
        <v>13852</v>
      </c>
      <c r="B259" t="s">
        <v>13875</v>
      </c>
      <c r="C259" t="s">
        <v>13874</v>
      </c>
      <c r="D259" t="s">
        <v>706</v>
      </c>
      <c r="E259">
        <v>3.46</v>
      </c>
      <c r="F259" t="s">
        <v>705</v>
      </c>
      <c r="G259" t="s">
        <v>630</v>
      </c>
      <c r="H259">
        <v>6794</v>
      </c>
    </row>
    <row r="260" spans="1:8" x14ac:dyDescent="0.25">
      <c r="A260" t="s">
        <v>13852</v>
      </c>
      <c r="B260" t="s">
        <v>13873</v>
      </c>
      <c r="C260" t="s">
        <v>13872</v>
      </c>
      <c r="D260" t="s">
        <v>4627</v>
      </c>
      <c r="E260">
        <v>3.56</v>
      </c>
      <c r="F260" t="s">
        <v>4628</v>
      </c>
      <c r="G260" t="s">
        <v>630</v>
      </c>
      <c r="H260">
        <v>6795</v>
      </c>
    </row>
    <row r="261" spans="1:8" x14ac:dyDescent="0.25">
      <c r="A261" t="s">
        <v>13852</v>
      </c>
      <c r="B261" t="s">
        <v>13871</v>
      </c>
      <c r="C261" t="s">
        <v>13870</v>
      </c>
      <c r="D261" t="s">
        <v>1572</v>
      </c>
      <c r="E261">
        <v>53.57</v>
      </c>
      <c r="F261" t="s">
        <v>1573</v>
      </c>
      <c r="G261" t="s">
        <v>630</v>
      </c>
      <c r="H261">
        <v>6796</v>
      </c>
    </row>
    <row r="262" spans="1:8" x14ac:dyDescent="0.25">
      <c r="A262" t="s">
        <v>13852</v>
      </c>
      <c r="B262" t="s">
        <v>13869</v>
      </c>
      <c r="C262" t="s">
        <v>13868</v>
      </c>
      <c r="D262" t="s">
        <v>4217</v>
      </c>
      <c r="E262">
        <v>7.15</v>
      </c>
      <c r="F262" t="s">
        <v>4218</v>
      </c>
      <c r="G262" t="s">
        <v>630</v>
      </c>
      <c r="H262">
        <v>6797</v>
      </c>
    </row>
    <row r="263" spans="1:8" x14ac:dyDescent="0.25">
      <c r="A263" t="s">
        <v>13852</v>
      </c>
      <c r="B263" t="s">
        <v>13867</v>
      </c>
      <c r="C263" t="s">
        <v>13866</v>
      </c>
      <c r="D263" t="s">
        <v>5558</v>
      </c>
      <c r="E263">
        <v>11.38</v>
      </c>
      <c r="F263" t="s">
        <v>5555</v>
      </c>
      <c r="G263" t="s">
        <v>630</v>
      </c>
      <c r="H263">
        <v>6798</v>
      </c>
    </row>
    <row r="264" spans="1:8" x14ac:dyDescent="0.25">
      <c r="A264" t="s">
        <v>13852</v>
      </c>
      <c r="B264" t="s">
        <v>5191</v>
      </c>
      <c r="C264" t="s">
        <v>13865</v>
      </c>
      <c r="D264" t="s">
        <v>5554</v>
      </c>
      <c r="E264">
        <v>4.26</v>
      </c>
      <c r="F264" t="s">
        <v>5555</v>
      </c>
      <c r="G264" t="s">
        <v>630</v>
      </c>
      <c r="H264">
        <v>6799</v>
      </c>
    </row>
    <row r="265" spans="1:8" x14ac:dyDescent="0.25">
      <c r="A265" t="s">
        <v>13852</v>
      </c>
      <c r="B265" t="s">
        <v>13864</v>
      </c>
      <c r="C265" t="s">
        <v>13863</v>
      </c>
      <c r="D265" t="s">
        <v>5788</v>
      </c>
      <c r="E265">
        <v>12.46</v>
      </c>
      <c r="F265" t="s">
        <v>5789</v>
      </c>
      <c r="G265" t="s">
        <v>630</v>
      </c>
      <c r="H265">
        <v>6800</v>
      </c>
    </row>
    <row r="266" spans="1:8" x14ac:dyDescent="0.25">
      <c r="A266" t="s">
        <v>13852</v>
      </c>
      <c r="B266" t="s">
        <v>13862</v>
      </c>
      <c r="C266" t="s">
        <v>13861</v>
      </c>
      <c r="D266" t="s">
        <v>1281</v>
      </c>
      <c r="E266">
        <v>3</v>
      </c>
      <c r="F266" t="s">
        <v>1280</v>
      </c>
      <c r="G266" t="s">
        <v>630</v>
      </c>
      <c r="H266">
        <v>6801</v>
      </c>
    </row>
    <row r="267" spans="1:8" x14ac:dyDescent="0.25">
      <c r="A267" t="s">
        <v>13852</v>
      </c>
      <c r="B267" t="s">
        <v>13860</v>
      </c>
      <c r="C267" t="s">
        <v>13859</v>
      </c>
      <c r="D267" t="s">
        <v>1382</v>
      </c>
      <c r="E267">
        <v>4.05</v>
      </c>
      <c r="F267" t="s">
        <v>1381</v>
      </c>
      <c r="G267" t="s">
        <v>630</v>
      </c>
      <c r="H267">
        <v>6802</v>
      </c>
    </row>
    <row r="268" spans="1:8" x14ac:dyDescent="0.25">
      <c r="A268" t="s">
        <v>13852</v>
      </c>
      <c r="B268" t="s">
        <v>13858</v>
      </c>
      <c r="C268" t="s">
        <v>13857</v>
      </c>
      <c r="D268" t="s">
        <v>1235</v>
      </c>
      <c r="E268">
        <v>5.04</v>
      </c>
      <c r="F268" t="s">
        <v>1234</v>
      </c>
      <c r="G268" t="s">
        <v>630</v>
      </c>
      <c r="H268">
        <v>6803</v>
      </c>
    </row>
    <row r="269" spans="1:8" x14ac:dyDescent="0.25">
      <c r="A269" t="s">
        <v>13852</v>
      </c>
      <c r="B269" t="s">
        <v>13856</v>
      </c>
      <c r="C269" t="s">
        <v>13855</v>
      </c>
      <c r="D269" t="s">
        <v>4758</v>
      </c>
      <c r="E269">
        <v>6.08</v>
      </c>
      <c r="F269" t="s">
        <v>4759</v>
      </c>
      <c r="G269" t="s">
        <v>630</v>
      </c>
      <c r="H269">
        <v>6804</v>
      </c>
    </row>
    <row r="270" spans="1:8" x14ac:dyDescent="0.25">
      <c r="A270" t="s">
        <v>13852</v>
      </c>
      <c r="B270" t="s">
        <v>13854</v>
      </c>
      <c r="C270" t="s">
        <v>13853</v>
      </c>
      <c r="D270" t="s">
        <v>4464</v>
      </c>
      <c r="E270">
        <v>39.5</v>
      </c>
      <c r="F270" t="s">
        <v>4465</v>
      </c>
      <c r="G270" t="s">
        <v>630</v>
      </c>
      <c r="H270">
        <v>6805</v>
      </c>
    </row>
    <row r="271" spans="1:8" x14ac:dyDescent="0.25">
      <c r="A271" t="s">
        <v>13852</v>
      </c>
      <c r="B271" t="s">
        <v>13851</v>
      </c>
      <c r="C271" t="s">
        <v>13850</v>
      </c>
      <c r="D271" t="s">
        <v>1477</v>
      </c>
      <c r="E271">
        <v>5.04</v>
      </c>
      <c r="F271" t="s">
        <v>1476</v>
      </c>
      <c r="G271" t="s">
        <v>630</v>
      </c>
      <c r="H271">
        <v>6806</v>
      </c>
    </row>
    <row r="272" spans="1:8" x14ac:dyDescent="0.25">
      <c r="C272" s="110" t="s">
        <v>3567</v>
      </c>
      <c r="D272" s="104"/>
      <c r="E272" s="109">
        <f>SUM(E235:E271)</f>
        <v>357.63</v>
      </c>
    </row>
    <row r="273" spans="1:8" x14ac:dyDescent="0.25">
      <c r="A273" t="s">
        <v>13797</v>
      </c>
      <c r="B273" t="s">
        <v>13849</v>
      </c>
      <c r="C273" t="s">
        <v>13848</v>
      </c>
      <c r="D273" t="s">
        <v>1294</v>
      </c>
      <c r="E273">
        <v>5.04</v>
      </c>
      <c r="F273" t="s">
        <v>1293</v>
      </c>
      <c r="G273" t="s">
        <v>630</v>
      </c>
      <c r="H273">
        <v>6817</v>
      </c>
    </row>
    <row r="274" spans="1:8" x14ac:dyDescent="0.25">
      <c r="A274" t="s">
        <v>13797</v>
      </c>
      <c r="B274" t="s">
        <v>13847</v>
      </c>
      <c r="C274" t="s">
        <v>13846</v>
      </c>
      <c r="D274" t="s">
        <v>11556</v>
      </c>
      <c r="E274">
        <v>3.43</v>
      </c>
      <c r="F274" t="s">
        <v>11555</v>
      </c>
      <c r="G274" t="s">
        <v>630</v>
      </c>
      <c r="H274">
        <v>6818</v>
      </c>
    </row>
    <row r="275" spans="1:8" x14ac:dyDescent="0.25">
      <c r="A275" t="s">
        <v>13797</v>
      </c>
      <c r="B275" t="s">
        <v>13845</v>
      </c>
      <c r="C275" t="s">
        <v>13844</v>
      </c>
      <c r="D275" t="s">
        <v>861</v>
      </c>
      <c r="E275">
        <v>3.1</v>
      </c>
      <c r="F275" t="s">
        <v>860</v>
      </c>
      <c r="G275" t="s">
        <v>630</v>
      </c>
      <c r="H275">
        <v>6819</v>
      </c>
    </row>
    <row r="276" spans="1:8" x14ac:dyDescent="0.25">
      <c r="A276" t="s">
        <v>13797</v>
      </c>
      <c r="B276" t="s">
        <v>13843</v>
      </c>
      <c r="C276" t="s">
        <v>13842</v>
      </c>
      <c r="D276" t="s">
        <v>13841</v>
      </c>
      <c r="E276">
        <v>2.16</v>
      </c>
      <c r="F276" t="s">
        <v>13840</v>
      </c>
      <c r="G276" t="s">
        <v>630</v>
      </c>
      <c r="H276">
        <v>6820</v>
      </c>
    </row>
    <row r="277" spans="1:8" x14ac:dyDescent="0.25">
      <c r="A277" t="s">
        <v>13797</v>
      </c>
      <c r="B277" t="s">
        <v>13839</v>
      </c>
      <c r="C277" t="s">
        <v>13838</v>
      </c>
      <c r="D277" t="s">
        <v>5543</v>
      </c>
      <c r="E277">
        <v>3.95</v>
      </c>
      <c r="F277" t="s">
        <v>5544</v>
      </c>
      <c r="G277" t="s">
        <v>630</v>
      </c>
      <c r="H277">
        <v>6821</v>
      </c>
    </row>
    <row r="278" spans="1:8" x14ac:dyDescent="0.25">
      <c r="A278" t="s">
        <v>13797</v>
      </c>
      <c r="B278" t="s">
        <v>13837</v>
      </c>
      <c r="C278" t="s">
        <v>13836</v>
      </c>
      <c r="D278" t="s">
        <v>802</v>
      </c>
      <c r="E278">
        <v>7.41</v>
      </c>
      <c r="F278" t="s">
        <v>801</v>
      </c>
      <c r="G278" t="s">
        <v>630</v>
      </c>
      <c r="H278">
        <v>6822</v>
      </c>
    </row>
    <row r="279" spans="1:8" x14ac:dyDescent="0.25">
      <c r="A279" t="s">
        <v>13797</v>
      </c>
      <c r="B279" t="s">
        <v>13835</v>
      </c>
      <c r="C279" t="s">
        <v>13834</v>
      </c>
      <c r="D279" t="s">
        <v>871</v>
      </c>
      <c r="E279">
        <v>7</v>
      </c>
      <c r="F279" t="s">
        <v>870</v>
      </c>
      <c r="G279" t="s">
        <v>630</v>
      </c>
      <c r="H279">
        <v>6823</v>
      </c>
    </row>
    <row r="280" spans="1:8" x14ac:dyDescent="0.25">
      <c r="A280" t="s">
        <v>13797</v>
      </c>
      <c r="B280" t="s">
        <v>13833</v>
      </c>
      <c r="C280" t="s">
        <v>13832</v>
      </c>
      <c r="D280" t="s">
        <v>13831</v>
      </c>
      <c r="E280">
        <v>7.77</v>
      </c>
      <c r="F280" t="s">
        <v>13830</v>
      </c>
      <c r="G280" t="s">
        <v>630</v>
      </c>
      <c r="H280">
        <v>6824</v>
      </c>
    </row>
    <row r="281" spans="1:8" x14ac:dyDescent="0.25">
      <c r="A281" t="s">
        <v>13797</v>
      </c>
      <c r="B281" t="s">
        <v>13829</v>
      </c>
      <c r="C281" t="s">
        <v>13828</v>
      </c>
      <c r="D281" t="s">
        <v>4607</v>
      </c>
      <c r="E281">
        <v>5.77</v>
      </c>
      <c r="F281" t="s">
        <v>4608</v>
      </c>
      <c r="G281" t="s">
        <v>630</v>
      </c>
      <c r="H281">
        <v>6825</v>
      </c>
    </row>
    <row r="282" spans="1:8" x14ac:dyDescent="0.25">
      <c r="A282" t="s">
        <v>13797</v>
      </c>
      <c r="B282" t="s">
        <v>13827</v>
      </c>
      <c r="C282" t="s">
        <v>13826</v>
      </c>
      <c r="D282" t="s">
        <v>3492</v>
      </c>
      <c r="E282">
        <v>2.64</v>
      </c>
      <c r="F282" t="s">
        <v>3493</v>
      </c>
      <c r="G282" t="s">
        <v>630</v>
      </c>
      <c r="H282">
        <v>6826</v>
      </c>
    </row>
    <row r="283" spans="1:8" x14ac:dyDescent="0.25">
      <c r="A283" t="s">
        <v>13797</v>
      </c>
      <c r="B283" t="s">
        <v>13825</v>
      </c>
      <c r="C283" t="s">
        <v>13824</v>
      </c>
      <c r="D283" t="s">
        <v>995</v>
      </c>
      <c r="E283">
        <v>4.33</v>
      </c>
      <c r="F283" t="s">
        <v>994</v>
      </c>
      <c r="G283" t="s">
        <v>630</v>
      </c>
      <c r="H283">
        <v>6827</v>
      </c>
    </row>
    <row r="284" spans="1:8" x14ac:dyDescent="0.25">
      <c r="A284" t="s">
        <v>13797</v>
      </c>
      <c r="B284" t="s">
        <v>13557</v>
      </c>
      <c r="C284" t="s">
        <v>13823</v>
      </c>
      <c r="D284" t="s">
        <v>686</v>
      </c>
      <c r="E284">
        <v>6.94</v>
      </c>
      <c r="F284" t="s">
        <v>685</v>
      </c>
      <c r="G284" t="s">
        <v>630</v>
      </c>
      <c r="H284">
        <v>6828</v>
      </c>
    </row>
    <row r="285" spans="1:8" x14ac:dyDescent="0.25">
      <c r="A285" t="s">
        <v>13797</v>
      </c>
      <c r="B285" t="s">
        <v>13822</v>
      </c>
      <c r="C285" t="s">
        <v>13821</v>
      </c>
      <c r="D285" t="s">
        <v>4392</v>
      </c>
      <c r="E285">
        <v>7.4</v>
      </c>
      <c r="F285" t="s">
        <v>4393</v>
      </c>
      <c r="G285" t="s">
        <v>630</v>
      </c>
      <c r="H285" t="s">
        <v>13820</v>
      </c>
    </row>
    <row r="286" spans="1:8" x14ac:dyDescent="0.25">
      <c r="A286" t="s">
        <v>13797</v>
      </c>
      <c r="B286" t="s">
        <v>13819</v>
      </c>
      <c r="C286" t="s">
        <v>13818</v>
      </c>
      <c r="D286" t="s">
        <v>4047</v>
      </c>
      <c r="E286">
        <v>8.59</v>
      </c>
      <c r="F286" t="s">
        <v>4048</v>
      </c>
      <c r="G286" t="s">
        <v>630</v>
      </c>
      <c r="H286">
        <v>6829</v>
      </c>
    </row>
    <row r="287" spans="1:8" x14ac:dyDescent="0.25">
      <c r="A287" t="s">
        <v>13797</v>
      </c>
      <c r="B287" t="s">
        <v>13817</v>
      </c>
      <c r="C287" t="s">
        <v>13816</v>
      </c>
      <c r="D287" t="s">
        <v>698</v>
      </c>
      <c r="E287">
        <v>5.04</v>
      </c>
      <c r="F287" t="s">
        <v>697</v>
      </c>
      <c r="G287" t="s">
        <v>630</v>
      </c>
      <c r="H287">
        <v>6831</v>
      </c>
    </row>
    <row r="288" spans="1:8" x14ac:dyDescent="0.25">
      <c r="A288" t="s">
        <v>13797</v>
      </c>
      <c r="B288" t="s">
        <v>13815</v>
      </c>
      <c r="C288" t="s">
        <v>13814</v>
      </c>
      <c r="D288" t="s">
        <v>682</v>
      </c>
      <c r="E288">
        <v>5.84</v>
      </c>
      <c r="F288" t="s">
        <v>681</v>
      </c>
      <c r="G288" t="s">
        <v>630</v>
      </c>
      <c r="H288">
        <v>6832</v>
      </c>
    </row>
    <row r="289" spans="1:8" x14ac:dyDescent="0.25">
      <c r="A289" t="s">
        <v>13797</v>
      </c>
      <c r="B289" t="s">
        <v>13813</v>
      </c>
      <c r="C289" t="s">
        <v>13812</v>
      </c>
      <c r="D289" t="s">
        <v>5929</v>
      </c>
      <c r="E289">
        <v>12.26</v>
      </c>
      <c r="F289" t="s">
        <v>5930</v>
      </c>
      <c r="G289" t="s">
        <v>630</v>
      </c>
      <c r="H289">
        <v>6833</v>
      </c>
    </row>
    <row r="290" spans="1:8" x14ac:dyDescent="0.25">
      <c r="A290" t="s">
        <v>13797</v>
      </c>
      <c r="B290" t="s">
        <v>13811</v>
      </c>
      <c r="C290" t="s">
        <v>13810</v>
      </c>
      <c r="D290" t="s">
        <v>1283</v>
      </c>
      <c r="E290">
        <v>4.38</v>
      </c>
      <c r="F290" t="s">
        <v>1282</v>
      </c>
      <c r="G290" t="s">
        <v>630</v>
      </c>
      <c r="H290">
        <v>6834</v>
      </c>
    </row>
    <row r="291" spans="1:8" x14ac:dyDescent="0.25">
      <c r="A291" t="s">
        <v>13797</v>
      </c>
      <c r="B291" t="s">
        <v>13809</v>
      </c>
      <c r="C291" t="s">
        <v>13808</v>
      </c>
      <c r="D291" t="s">
        <v>4520</v>
      </c>
      <c r="E291">
        <v>6.33</v>
      </c>
      <c r="F291" t="s">
        <v>4521</v>
      </c>
      <c r="G291" t="s">
        <v>630</v>
      </c>
      <c r="H291">
        <v>6835</v>
      </c>
    </row>
    <row r="292" spans="1:8" x14ac:dyDescent="0.25">
      <c r="A292" t="s">
        <v>13797</v>
      </c>
      <c r="B292" t="s">
        <v>13807</v>
      </c>
      <c r="C292" t="s">
        <v>13806</v>
      </c>
      <c r="D292" t="s">
        <v>13805</v>
      </c>
      <c r="E292">
        <v>23.51</v>
      </c>
      <c r="F292" t="s">
        <v>13804</v>
      </c>
      <c r="G292" t="s">
        <v>630</v>
      </c>
      <c r="H292">
        <v>6836</v>
      </c>
    </row>
    <row r="293" spans="1:8" x14ac:dyDescent="0.25">
      <c r="A293" t="s">
        <v>13797</v>
      </c>
      <c r="B293" t="s">
        <v>13803</v>
      </c>
      <c r="C293" t="s">
        <v>13802</v>
      </c>
      <c r="D293" t="s">
        <v>3705</v>
      </c>
      <c r="E293">
        <v>6.34</v>
      </c>
      <c r="F293" t="s">
        <v>3706</v>
      </c>
      <c r="G293" t="s">
        <v>630</v>
      </c>
      <c r="H293">
        <v>6837</v>
      </c>
    </row>
    <row r="294" spans="1:8" x14ac:dyDescent="0.25">
      <c r="A294" t="s">
        <v>13797</v>
      </c>
      <c r="B294" t="s">
        <v>13801</v>
      </c>
      <c r="C294" t="s">
        <v>13800</v>
      </c>
      <c r="D294" t="s">
        <v>13799</v>
      </c>
      <c r="E294">
        <v>0.65</v>
      </c>
      <c r="F294" t="s">
        <v>13798</v>
      </c>
      <c r="G294" t="s">
        <v>630</v>
      </c>
      <c r="H294">
        <v>6838</v>
      </c>
    </row>
    <row r="295" spans="1:8" x14ac:dyDescent="0.25">
      <c r="A295" t="s">
        <v>13797</v>
      </c>
      <c r="B295" t="s">
        <v>13796</v>
      </c>
      <c r="C295" t="s">
        <v>13795</v>
      </c>
      <c r="D295" t="s">
        <v>926</v>
      </c>
      <c r="E295">
        <v>2.08</v>
      </c>
      <c r="F295" t="s">
        <v>925</v>
      </c>
      <c r="G295" t="s">
        <v>630</v>
      </c>
      <c r="H295">
        <v>6839</v>
      </c>
    </row>
    <row r="296" spans="1:8" x14ac:dyDescent="0.25">
      <c r="C296" s="104" t="s">
        <v>3567</v>
      </c>
      <c r="D296" s="104"/>
      <c r="E296" s="109">
        <f>SUM(E273:E295)</f>
        <v>141.96000000000004</v>
      </c>
    </row>
    <row r="297" spans="1:8" x14ac:dyDescent="0.25">
      <c r="A297" t="s">
        <v>13761</v>
      </c>
      <c r="B297" t="s">
        <v>13794</v>
      </c>
      <c r="C297" t="s">
        <v>13793</v>
      </c>
      <c r="D297" t="s">
        <v>1172</v>
      </c>
      <c r="E297">
        <v>16.760000000000002</v>
      </c>
      <c r="F297" t="s">
        <v>1171</v>
      </c>
      <c r="G297" t="s">
        <v>630</v>
      </c>
      <c r="H297">
        <v>6870</v>
      </c>
    </row>
    <row r="298" spans="1:8" x14ac:dyDescent="0.25">
      <c r="A298" t="s">
        <v>13761</v>
      </c>
      <c r="B298" t="s">
        <v>13792</v>
      </c>
      <c r="C298" t="s">
        <v>13791</v>
      </c>
      <c r="D298" t="s">
        <v>5278</v>
      </c>
      <c r="E298">
        <v>5.0999999999999996</v>
      </c>
      <c r="F298" t="s">
        <v>5279</v>
      </c>
      <c r="G298" t="s">
        <v>630</v>
      </c>
      <c r="H298">
        <v>6871</v>
      </c>
    </row>
    <row r="299" spans="1:8" x14ac:dyDescent="0.25">
      <c r="A299" t="s">
        <v>13761</v>
      </c>
      <c r="B299" t="s">
        <v>13790</v>
      </c>
      <c r="C299" t="s">
        <v>13789</v>
      </c>
      <c r="D299" t="s">
        <v>4863</v>
      </c>
      <c r="E299">
        <v>8.3800000000000008</v>
      </c>
      <c r="F299" t="s">
        <v>4864</v>
      </c>
      <c r="G299" t="s">
        <v>630</v>
      </c>
      <c r="H299">
        <v>6874</v>
      </c>
    </row>
    <row r="300" spans="1:8" x14ac:dyDescent="0.25">
      <c r="A300" t="s">
        <v>13761</v>
      </c>
      <c r="B300" t="s">
        <v>13788</v>
      </c>
      <c r="C300" t="s">
        <v>13787</v>
      </c>
      <c r="D300" t="s">
        <v>830</v>
      </c>
      <c r="E300">
        <v>1.68</v>
      </c>
      <c r="F300" t="s">
        <v>829</v>
      </c>
      <c r="G300" t="s">
        <v>630</v>
      </c>
      <c r="H300">
        <v>6875</v>
      </c>
    </row>
    <row r="301" spans="1:8" x14ac:dyDescent="0.25">
      <c r="A301" t="s">
        <v>13761</v>
      </c>
      <c r="B301" t="s">
        <v>13786</v>
      </c>
      <c r="C301" t="s">
        <v>13785</v>
      </c>
      <c r="D301" t="s">
        <v>3922</v>
      </c>
      <c r="E301">
        <v>2.5099999999999998</v>
      </c>
      <c r="F301" t="s">
        <v>3923</v>
      </c>
      <c r="G301" t="s">
        <v>630</v>
      </c>
      <c r="H301">
        <v>6876</v>
      </c>
    </row>
    <row r="302" spans="1:8" x14ac:dyDescent="0.25">
      <c r="A302" t="s">
        <v>13761</v>
      </c>
      <c r="B302" t="s">
        <v>13784</v>
      </c>
      <c r="C302" t="s">
        <v>13783</v>
      </c>
      <c r="D302" t="s">
        <v>6055</v>
      </c>
      <c r="E302">
        <v>2.48</v>
      </c>
      <c r="F302" t="s">
        <v>6056</v>
      </c>
      <c r="G302" t="s">
        <v>630</v>
      </c>
      <c r="H302">
        <v>6877</v>
      </c>
    </row>
    <row r="303" spans="1:8" x14ac:dyDescent="0.25">
      <c r="A303" t="s">
        <v>13761</v>
      </c>
      <c r="B303" t="s">
        <v>13782</v>
      </c>
      <c r="C303" t="s">
        <v>13781</v>
      </c>
      <c r="D303" t="s">
        <v>4829</v>
      </c>
      <c r="E303">
        <v>4.5599999999999996</v>
      </c>
      <c r="F303" t="s">
        <v>4830</v>
      </c>
      <c r="G303" t="s">
        <v>630</v>
      </c>
      <c r="H303" t="s">
        <v>13780</v>
      </c>
    </row>
    <row r="304" spans="1:8" x14ac:dyDescent="0.25">
      <c r="A304" t="s">
        <v>13761</v>
      </c>
      <c r="B304" t="s">
        <v>13779</v>
      </c>
      <c r="C304" t="s">
        <v>13778</v>
      </c>
      <c r="D304" t="s">
        <v>4412</v>
      </c>
      <c r="E304">
        <v>16.11</v>
      </c>
      <c r="F304" t="s">
        <v>4413</v>
      </c>
      <c r="G304" t="s">
        <v>630</v>
      </c>
      <c r="H304">
        <v>6880</v>
      </c>
    </row>
    <row r="305" spans="1:8" x14ac:dyDescent="0.25">
      <c r="A305" t="s">
        <v>13761</v>
      </c>
      <c r="B305" t="s">
        <v>13777</v>
      </c>
      <c r="C305" t="s">
        <v>13776</v>
      </c>
      <c r="D305" t="s">
        <v>10751</v>
      </c>
      <c r="E305">
        <v>0.6</v>
      </c>
      <c r="F305" t="s">
        <v>10750</v>
      </c>
      <c r="G305" t="s">
        <v>630</v>
      </c>
      <c r="H305">
        <v>6881</v>
      </c>
    </row>
    <row r="306" spans="1:8" x14ac:dyDescent="0.25">
      <c r="A306" t="s">
        <v>13761</v>
      </c>
      <c r="B306" t="s">
        <v>13775</v>
      </c>
      <c r="C306" t="s">
        <v>13774</v>
      </c>
      <c r="D306" t="s">
        <v>820</v>
      </c>
      <c r="E306">
        <v>3.59</v>
      </c>
      <c r="F306" t="s">
        <v>819</v>
      </c>
      <c r="G306" t="s">
        <v>630</v>
      </c>
      <c r="H306">
        <v>6882</v>
      </c>
    </row>
    <row r="307" spans="1:8" x14ac:dyDescent="0.25">
      <c r="A307" t="s">
        <v>13761</v>
      </c>
      <c r="B307" t="s">
        <v>13773</v>
      </c>
      <c r="C307" t="s">
        <v>13772</v>
      </c>
      <c r="D307" t="s">
        <v>1208</v>
      </c>
      <c r="E307">
        <v>8.44</v>
      </c>
      <c r="F307" t="s">
        <v>1207</v>
      </c>
      <c r="G307" t="s">
        <v>630</v>
      </c>
      <c r="H307">
        <v>6883</v>
      </c>
    </row>
    <row r="308" spans="1:8" x14ac:dyDescent="0.25">
      <c r="A308" t="s">
        <v>13761</v>
      </c>
      <c r="B308" t="s">
        <v>13771</v>
      </c>
      <c r="C308" t="s">
        <v>13770</v>
      </c>
      <c r="D308" t="s">
        <v>1203</v>
      </c>
      <c r="E308">
        <v>6.1</v>
      </c>
      <c r="F308" t="s">
        <v>1202</v>
      </c>
      <c r="G308" t="s">
        <v>630</v>
      </c>
      <c r="H308">
        <v>6884</v>
      </c>
    </row>
    <row r="309" spans="1:8" x14ac:dyDescent="0.25">
      <c r="A309" t="s">
        <v>13761</v>
      </c>
      <c r="B309" t="s">
        <v>13769</v>
      </c>
      <c r="C309" t="s">
        <v>13768</v>
      </c>
      <c r="D309" t="s">
        <v>751</v>
      </c>
      <c r="E309">
        <v>1.68</v>
      </c>
      <c r="F309" t="s">
        <v>750</v>
      </c>
      <c r="G309" t="s">
        <v>630</v>
      </c>
      <c r="H309">
        <v>6885</v>
      </c>
    </row>
    <row r="310" spans="1:8" x14ac:dyDescent="0.25">
      <c r="A310" t="s">
        <v>13761</v>
      </c>
      <c r="B310" t="s">
        <v>13767</v>
      </c>
      <c r="C310" t="s">
        <v>13766</v>
      </c>
      <c r="D310" t="s">
        <v>960</v>
      </c>
      <c r="E310">
        <v>8.3800000000000008</v>
      </c>
      <c r="F310" t="s">
        <v>959</v>
      </c>
      <c r="G310" t="s">
        <v>630</v>
      </c>
      <c r="H310">
        <v>6886</v>
      </c>
    </row>
    <row r="311" spans="1:8" x14ac:dyDescent="0.25">
      <c r="A311" t="s">
        <v>13761</v>
      </c>
      <c r="B311" t="s">
        <v>13765</v>
      </c>
      <c r="C311" t="s">
        <v>13764</v>
      </c>
      <c r="D311" t="s">
        <v>3648</v>
      </c>
      <c r="E311">
        <v>2.54</v>
      </c>
      <c r="F311" t="s">
        <v>3649</v>
      </c>
      <c r="G311" t="s">
        <v>630</v>
      </c>
      <c r="H311">
        <v>6887</v>
      </c>
    </row>
    <row r="312" spans="1:8" x14ac:dyDescent="0.25">
      <c r="A312" t="s">
        <v>13761</v>
      </c>
      <c r="B312" t="s">
        <v>13763</v>
      </c>
      <c r="C312" t="s">
        <v>13762</v>
      </c>
      <c r="D312" t="s">
        <v>1131</v>
      </c>
      <c r="E312">
        <v>3.6</v>
      </c>
      <c r="F312" t="s">
        <v>1130</v>
      </c>
      <c r="G312" t="s">
        <v>630</v>
      </c>
      <c r="H312">
        <v>6888</v>
      </c>
    </row>
    <row r="313" spans="1:8" x14ac:dyDescent="0.25">
      <c r="A313" t="s">
        <v>13761</v>
      </c>
      <c r="B313" t="s">
        <v>13760</v>
      </c>
      <c r="C313" t="s">
        <v>13759</v>
      </c>
      <c r="D313" t="s">
        <v>4152</v>
      </c>
      <c r="E313">
        <v>6.53</v>
      </c>
      <c r="F313" t="s">
        <v>4153</v>
      </c>
      <c r="G313" t="s">
        <v>630</v>
      </c>
      <c r="H313">
        <v>6889</v>
      </c>
    </row>
    <row r="314" spans="1:8" x14ac:dyDescent="0.25">
      <c r="C314" s="104" t="s">
        <v>3567</v>
      </c>
      <c r="D314" s="104"/>
      <c r="E314" s="109">
        <f>SUM(E297:E313)</f>
        <v>99.039999999999992</v>
      </c>
    </row>
    <row r="315" spans="1:8" x14ac:dyDescent="0.25">
      <c r="C315" s="175" t="s">
        <v>21504</v>
      </c>
      <c r="D315" s="178"/>
      <c r="E315" s="177">
        <f>+E210+E234+E272+E296+E314</f>
        <v>862.4</v>
      </c>
    </row>
    <row r="316" spans="1:8" x14ac:dyDescent="0.25">
      <c r="A316" t="s">
        <v>13720</v>
      </c>
      <c r="B316" t="s">
        <v>13758</v>
      </c>
      <c r="C316" t="s">
        <v>13757</v>
      </c>
      <c r="D316" t="s">
        <v>10890</v>
      </c>
      <c r="E316">
        <v>2.78</v>
      </c>
      <c r="F316" t="s">
        <v>10889</v>
      </c>
      <c r="G316" t="s">
        <v>630</v>
      </c>
      <c r="H316">
        <v>6918</v>
      </c>
    </row>
    <row r="317" spans="1:8" x14ac:dyDescent="0.25">
      <c r="A317" t="s">
        <v>13720</v>
      </c>
      <c r="B317" t="s">
        <v>13756</v>
      </c>
      <c r="C317" t="s">
        <v>13755</v>
      </c>
      <c r="D317" t="s">
        <v>3870</v>
      </c>
      <c r="E317">
        <v>6.36</v>
      </c>
      <c r="F317" t="s">
        <v>3871</v>
      </c>
      <c r="G317" t="s">
        <v>630</v>
      </c>
      <c r="H317">
        <v>6919</v>
      </c>
    </row>
    <row r="318" spans="1:8" x14ac:dyDescent="0.25">
      <c r="A318" t="s">
        <v>13720</v>
      </c>
      <c r="B318" t="s">
        <v>13754</v>
      </c>
      <c r="C318" t="s">
        <v>13753</v>
      </c>
      <c r="D318" t="s">
        <v>13752</v>
      </c>
      <c r="E318">
        <v>16.97</v>
      </c>
      <c r="F318" t="s">
        <v>13751</v>
      </c>
      <c r="G318" t="s">
        <v>630</v>
      </c>
      <c r="H318">
        <v>6920</v>
      </c>
    </row>
    <row r="319" spans="1:8" x14ac:dyDescent="0.25">
      <c r="A319" t="s">
        <v>13720</v>
      </c>
      <c r="B319" t="s">
        <v>13750</v>
      </c>
      <c r="C319" t="s">
        <v>13749</v>
      </c>
      <c r="D319" t="s">
        <v>3990</v>
      </c>
      <c r="E319">
        <v>5.21</v>
      </c>
      <c r="F319" t="s">
        <v>3991</v>
      </c>
      <c r="G319" t="s">
        <v>630</v>
      </c>
      <c r="H319">
        <v>6921</v>
      </c>
    </row>
    <row r="320" spans="1:8" x14ac:dyDescent="0.25">
      <c r="A320" t="s">
        <v>13720</v>
      </c>
      <c r="B320" t="s">
        <v>13748</v>
      </c>
      <c r="C320" t="s">
        <v>13747</v>
      </c>
      <c r="D320" t="s">
        <v>11046</v>
      </c>
      <c r="E320">
        <v>1.75</v>
      </c>
      <c r="F320" t="s">
        <v>11045</v>
      </c>
      <c r="G320" t="s">
        <v>630</v>
      </c>
      <c r="H320">
        <v>6922</v>
      </c>
    </row>
    <row r="321" spans="1:8" x14ac:dyDescent="0.25">
      <c r="A321" t="s">
        <v>13720</v>
      </c>
      <c r="B321" t="s">
        <v>13746</v>
      </c>
      <c r="C321" t="s">
        <v>13745</v>
      </c>
      <c r="D321" t="s">
        <v>1265</v>
      </c>
      <c r="E321">
        <v>6.78</v>
      </c>
      <c r="F321" t="s">
        <v>1264</v>
      </c>
      <c r="G321" t="s">
        <v>630</v>
      </c>
      <c r="H321" t="s">
        <v>13744</v>
      </c>
    </row>
    <row r="322" spans="1:8" x14ac:dyDescent="0.25">
      <c r="A322" t="s">
        <v>13720</v>
      </c>
      <c r="B322" t="s">
        <v>13743</v>
      </c>
      <c r="C322" t="s">
        <v>13742</v>
      </c>
      <c r="D322" t="s">
        <v>3818</v>
      </c>
      <c r="E322">
        <v>6.69</v>
      </c>
      <c r="F322" t="s">
        <v>3819</v>
      </c>
      <c r="G322" t="s">
        <v>630</v>
      </c>
      <c r="H322">
        <v>6923</v>
      </c>
    </row>
    <row r="323" spans="1:8" x14ac:dyDescent="0.25">
      <c r="A323" t="s">
        <v>13720</v>
      </c>
      <c r="B323" t="s">
        <v>10511</v>
      </c>
      <c r="C323" t="s">
        <v>13741</v>
      </c>
      <c r="D323" t="s">
        <v>1245</v>
      </c>
      <c r="E323">
        <v>14.87</v>
      </c>
      <c r="F323" t="s">
        <v>1244</v>
      </c>
      <c r="G323" t="s">
        <v>630</v>
      </c>
      <c r="H323">
        <v>6924</v>
      </c>
    </row>
    <row r="324" spans="1:8" x14ac:dyDescent="0.25">
      <c r="A324" t="s">
        <v>13720</v>
      </c>
      <c r="B324" t="s">
        <v>13740</v>
      </c>
      <c r="C324" t="s">
        <v>13739</v>
      </c>
      <c r="D324" t="s">
        <v>1241</v>
      </c>
      <c r="E324">
        <v>6.42</v>
      </c>
      <c r="F324" t="s">
        <v>1240</v>
      </c>
      <c r="G324" t="s">
        <v>630</v>
      </c>
      <c r="H324">
        <v>6925</v>
      </c>
    </row>
    <row r="325" spans="1:8" x14ac:dyDescent="0.25">
      <c r="A325" t="s">
        <v>13720</v>
      </c>
      <c r="B325" t="s">
        <v>13738</v>
      </c>
      <c r="C325" t="s">
        <v>13737</v>
      </c>
      <c r="D325" t="s">
        <v>5091</v>
      </c>
      <c r="E325">
        <v>2.2200000000000002</v>
      </c>
      <c r="F325" t="s">
        <v>5092</v>
      </c>
      <c r="G325" t="s">
        <v>630</v>
      </c>
      <c r="H325">
        <v>6926</v>
      </c>
    </row>
    <row r="326" spans="1:8" x14ac:dyDescent="0.25">
      <c r="A326" t="s">
        <v>13720</v>
      </c>
      <c r="B326" t="s">
        <v>13736</v>
      </c>
      <c r="C326" t="s">
        <v>13735</v>
      </c>
      <c r="D326" t="s">
        <v>2908</v>
      </c>
      <c r="E326">
        <v>2.21</v>
      </c>
      <c r="F326" t="s">
        <v>2909</v>
      </c>
      <c r="G326" t="s">
        <v>630</v>
      </c>
      <c r="H326">
        <v>6927</v>
      </c>
    </row>
    <row r="327" spans="1:8" x14ac:dyDescent="0.25">
      <c r="A327" t="s">
        <v>13720</v>
      </c>
      <c r="B327" t="s">
        <v>13734</v>
      </c>
      <c r="C327" t="s">
        <v>13733</v>
      </c>
      <c r="D327" t="s">
        <v>1448</v>
      </c>
      <c r="E327">
        <v>6.91</v>
      </c>
      <c r="F327" t="s">
        <v>1447</v>
      </c>
      <c r="G327" t="s">
        <v>630</v>
      </c>
      <c r="H327">
        <v>6928</v>
      </c>
    </row>
    <row r="328" spans="1:8" x14ac:dyDescent="0.25">
      <c r="A328" t="s">
        <v>13720</v>
      </c>
      <c r="B328" t="s">
        <v>13732</v>
      </c>
      <c r="C328" t="s">
        <v>13731</v>
      </c>
      <c r="D328" t="s">
        <v>1233</v>
      </c>
      <c r="E328">
        <v>4.45</v>
      </c>
      <c r="F328" t="s">
        <v>1232</v>
      </c>
      <c r="G328" t="s">
        <v>630</v>
      </c>
      <c r="H328">
        <v>6929</v>
      </c>
    </row>
    <row r="329" spans="1:8" x14ac:dyDescent="0.25">
      <c r="A329" t="s">
        <v>13720</v>
      </c>
      <c r="B329" t="s">
        <v>13730</v>
      </c>
      <c r="C329" t="s">
        <v>13729</v>
      </c>
      <c r="D329" t="s">
        <v>13728</v>
      </c>
      <c r="E329">
        <v>32.130000000000003</v>
      </c>
      <c r="F329" t="s">
        <v>13727</v>
      </c>
      <c r="G329" t="s">
        <v>630</v>
      </c>
      <c r="H329">
        <v>6930</v>
      </c>
    </row>
    <row r="330" spans="1:8" x14ac:dyDescent="0.25">
      <c r="A330" t="s">
        <v>13720</v>
      </c>
      <c r="B330" t="s">
        <v>13726</v>
      </c>
      <c r="C330" t="s">
        <v>13725</v>
      </c>
      <c r="D330" t="s">
        <v>907</v>
      </c>
      <c r="E330">
        <v>1.8</v>
      </c>
      <c r="F330" t="s">
        <v>906</v>
      </c>
      <c r="G330" t="s">
        <v>630</v>
      </c>
      <c r="H330">
        <v>6931</v>
      </c>
    </row>
    <row r="331" spans="1:8" x14ac:dyDescent="0.25">
      <c r="A331" t="s">
        <v>13720</v>
      </c>
      <c r="B331" t="s">
        <v>13724</v>
      </c>
      <c r="C331" t="s">
        <v>13723</v>
      </c>
      <c r="D331" t="s">
        <v>13722</v>
      </c>
      <c r="E331">
        <v>4.72</v>
      </c>
      <c r="F331" t="s">
        <v>13721</v>
      </c>
      <c r="G331" t="s">
        <v>630</v>
      </c>
      <c r="H331">
        <v>6932</v>
      </c>
    </row>
    <row r="332" spans="1:8" x14ac:dyDescent="0.25">
      <c r="A332" t="s">
        <v>13720</v>
      </c>
      <c r="B332" t="s">
        <v>13719</v>
      </c>
      <c r="C332" t="s">
        <v>13718</v>
      </c>
      <c r="D332" t="s">
        <v>13717</v>
      </c>
      <c r="E332">
        <v>1.85</v>
      </c>
      <c r="F332" t="s">
        <v>13716</v>
      </c>
      <c r="G332" t="s">
        <v>630</v>
      </c>
      <c r="H332">
        <v>6933</v>
      </c>
    </row>
    <row r="333" spans="1:8" x14ac:dyDescent="0.25">
      <c r="C333" s="104" t="s">
        <v>3568</v>
      </c>
      <c r="D333" s="104"/>
      <c r="E333" s="109">
        <f>SUM(E316:E332)</f>
        <v>124.11999999999999</v>
      </c>
    </row>
    <row r="334" spans="1:8" x14ac:dyDescent="0.25">
      <c r="A334" t="s">
        <v>13669</v>
      </c>
      <c r="B334" t="s">
        <v>13715</v>
      </c>
      <c r="C334" t="s">
        <v>13714</v>
      </c>
      <c r="D334" t="s">
        <v>702</v>
      </c>
      <c r="E334">
        <v>4.03</v>
      </c>
      <c r="F334" t="s">
        <v>701</v>
      </c>
      <c r="G334" t="s">
        <v>630</v>
      </c>
      <c r="H334">
        <v>6989</v>
      </c>
    </row>
    <row r="335" spans="1:8" x14ac:dyDescent="0.25">
      <c r="A335" t="s">
        <v>13669</v>
      </c>
      <c r="B335" t="s">
        <v>13713</v>
      </c>
      <c r="C335" t="s">
        <v>13712</v>
      </c>
      <c r="D335" t="s">
        <v>4665</v>
      </c>
      <c r="E335">
        <v>7.58</v>
      </c>
      <c r="F335" t="s">
        <v>4666</v>
      </c>
      <c r="G335" t="s">
        <v>630</v>
      </c>
      <c r="H335">
        <v>6990</v>
      </c>
    </row>
    <row r="336" spans="1:8" x14ac:dyDescent="0.25">
      <c r="A336" t="s">
        <v>13669</v>
      </c>
      <c r="B336" t="s">
        <v>13711</v>
      </c>
      <c r="C336" t="s">
        <v>13710</v>
      </c>
      <c r="D336" t="s">
        <v>1306</v>
      </c>
      <c r="E336">
        <v>1.68</v>
      </c>
      <c r="F336" t="s">
        <v>1305</v>
      </c>
      <c r="G336" t="s">
        <v>630</v>
      </c>
      <c r="H336">
        <v>6991</v>
      </c>
    </row>
    <row r="337" spans="1:8" x14ac:dyDescent="0.25">
      <c r="A337" t="s">
        <v>13669</v>
      </c>
      <c r="B337" t="s">
        <v>13709</v>
      </c>
      <c r="C337" t="s">
        <v>13708</v>
      </c>
      <c r="D337" t="s">
        <v>4368</v>
      </c>
      <c r="E337">
        <v>3.36</v>
      </c>
      <c r="F337" t="s">
        <v>4369</v>
      </c>
      <c r="G337" t="s">
        <v>630</v>
      </c>
      <c r="H337">
        <v>6992</v>
      </c>
    </row>
    <row r="338" spans="1:8" x14ac:dyDescent="0.25">
      <c r="A338" t="s">
        <v>13669</v>
      </c>
      <c r="B338" t="s">
        <v>13707</v>
      </c>
      <c r="C338" t="s">
        <v>13706</v>
      </c>
      <c r="D338" t="s">
        <v>958</v>
      </c>
      <c r="E338">
        <v>3.51</v>
      </c>
      <c r="F338" t="s">
        <v>957</v>
      </c>
      <c r="G338" t="s">
        <v>630</v>
      </c>
      <c r="H338">
        <v>6993</v>
      </c>
    </row>
    <row r="339" spans="1:8" x14ac:dyDescent="0.25">
      <c r="A339" t="s">
        <v>13669</v>
      </c>
      <c r="B339" t="s">
        <v>13705</v>
      </c>
      <c r="C339" t="s">
        <v>13704</v>
      </c>
      <c r="D339" t="s">
        <v>928</v>
      </c>
      <c r="E339">
        <v>1.68</v>
      </c>
      <c r="F339" t="s">
        <v>927</v>
      </c>
      <c r="G339" t="s">
        <v>630</v>
      </c>
      <c r="H339">
        <v>6994</v>
      </c>
    </row>
    <row r="340" spans="1:8" x14ac:dyDescent="0.25">
      <c r="A340" t="s">
        <v>13669</v>
      </c>
      <c r="B340" t="s">
        <v>13703</v>
      </c>
      <c r="C340" t="s">
        <v>13702</v>
      </c>
      <c r="D340" t="s">
        <v>1166</v>
      </c>
      <c r="E340">
        <v>4.43</v>
      </c>
      <c r="F340" t="s">
        <v>1165</v>
      </c>
      <c r="G340" t="s">
        <v>630</v>
      </c>
      <c r="H340">
        <v>6995</v>
      </c>
    </row>
    <row r="341" spans="1:8" x14ac:dyDescent="0.25">
      <c r="A341" t="s">
        <v>13669</v>
      </c>
      <c r="B341" t="s">
        <v>13701</v>
      </c>
      <c r="C341" t="s">
        <v>13700</v>
      </c>
      <c r="D341" t="s">
        <v>5633</v>
      </c>
      <c r="E341">
        <v>3.36</v>
      </c>
      <c r="F341" t="s">
        <v>5634</v>
      </c>
      <c r="G341" t="s">
        <v>630</v>
      </c>
      <c r="H341">
        <v>6996</v>
      </c>
    </row>
    <row r="342" spans="1:8" x14ac:dyDescent="0.25">
      <c r="A342" t="s">
        <v>13669</v>
      </c>
      <c r="B342" t="s">
        <v>13699</v>
      </c>
      <c r="C342" t="s">
        <v>13698</v>
      </c>
      <c r="D342" t="s">
        <v>1569</v>
      </c>
      <c r="E342">
        <v>14.95</v>
      </c>
      <c r="F342" t="s">
        <v>1570</v>
      </c>
      <c r="G342" t="s">
        <v>630</v>
      </c>
      <c r="H342">
        <v>6997</v>
      </c>
    </row>
    <row r="343" spans="1:8" x14ac:dyDescent="0.25">
      <c r="A343" t="s">
        <v>13669</v>
      </c>
      <c r="B343" t="s">
        <v>13697</v>
      </c>
      <c r="C343" t="s">
        <v>13696</v>
      </c>
      <c r="D343" t="s">
        <v>776</v>
      </c>
      <c r="E343">
        <v>2.35</v>
      </c>
      <c r="F343" t="s">
        <v>775</v>
      </c>
      <c r="G343" t="s">
        <v>630</v>
      </c>
      <c r="H343">
        <v>6998</v>
      </c>
    </row>
    <row r="344" spans="1:8" x14ac:dyDescent="0.25">
      <c r="A344" t="s">
        <v>13669</v>
      </c>
      <c r="B344" t="s">
        <v>13695</v>
      </c>
      <c r="C344" t="s">
        <v>13694</v>
      </c>
      <c r="D344" t="s">
        <v>777</v>
      </c>
      <c r="E344">
        <v>6.17</v>
      </c>
      <c r="F344" t="s">
        <v>775</v>
      </c>
      <c r="G344" t="s">
        <v>630</v>
      </c>
      <c r="H344">
        <v>6999</v>
      </c>
    </row>
    <row r="345" spans="1:8" x14ac:dyDescent="0.25">
      <c r="A345" t="s">
        <v>13669</v>
      </c>
      <c r="B345" t="s">
        <v>13693</v>
      </c>
      <c r="C345" t="s">
        <v>13692</v>
      </c>
      <c r="D345" t="s">
        <v>1432</v>
      </c>
      <c r="E345">
        <v>8.3800000000000008</v>
      </c>
      <c r="F345" t="s">
        <v>1431</v>
      </c>
      <c r="G345" t="s">
        <v>630</v>
      </c>
      <c r="H345">
        <v>7000</v>
      </c>
    </row>
    <row r="346" spans="1:8" x14ac:dyDescent="0.25">
      <c r="A346" t="s">
        <v>13669</v>
      </c>
      <c r="B346" t="s">
        <v>13691</v>
      </c>
      <c r="C346" t="s">
        <v>13690</v>
      </c>
      <c r="D346" t="s">
        <v>4385</v>
      </c>
      <c r="E346">
        <v>5.36</v>
      </c>
      <c r="F346" t="s">
        <v>4386</v>
      </c>
      <c r="G346" t="s">
        <v>630</v>
      </c>
      <c r="H346">
        <v>7001</v>
      </c>
    </row>
    <row r="347" spans="1:8" x14ac:dyDescent="0.25">
      <c r="A347" t="s">
        <v>13669</v>
      </c>
      <c r="B347" t="s">
        <v>13689</v>
      </c>
      <c r="C347" t="s">
        <v>13688</v>
      </c>
      <c r="D347" t="s">
        <v>660</v>
      </c>
      <c r="E347">
        <v>6.06</v>
      </c>
      <c r="F347" t="s">
        <v>659</v>
      </c>
      <c r="G347" t="s">
        <v>630</v>
      </c>
      <c r="H347">
        <v>7002</v>
      </c>
    </row>
    <row r="348" spans="1:8" x14ac:dyDescent="0.25">
      <c r="A348" t="s">
        <v>13669</v>
      </c>
      <c r="B348" t="s">
        <v>13687</v>
      </c>
      <c r="C348" t="s">
        <v>13686</v>
      </c>
      <c r="D348" t="s">
        <v>3896</v>
      </c>
      <c r="E348">
        <v>7</v>
      </c>
      <c r="F348" t="s">
        <v>3897</v>
      </c>
      <c r="G348" t="s">
        <v>630</v>
      </c>
      <c r="H348">
        <v>7003</v>
      </c>
    </row>
    <row r="349" spans="1:8" x14ac:dyDescent="0.25">
      <c r="A349" t="s">
        <v>13669</v>
      </c>
      <c r="B349" t="s">
        <v>13685</v>
      </c>
      <c r="C349" t="s">
        <v>13684</v>
      </c>
      <c r="D349" t="s">
        <v>999</v>
      </c>
      <c r="E349">
        <v>1.86</v>
      </c>
      <c r="F349" t="s">
        <v>998</v>
      </c>
      <c r="G349" t="s">
        <v>630</v>
      </c>
      <c r="H349">
        <v>7004</v>
      </c>
    </row>
    <row r="350" spans="1:8" x14ac:dyDescent="0.25">
      <c r="A350" t="s">
        <v>13669</v>
      </c>
      <c r="B350" t="s">
        <v>6033</v>
      </c>
      <c r="C350" t="s">
        <v>13683</v>
      </c>
      <c r="D350" t="s">
        <v>5717</v>
      </c>
      <c r="E350">
        <v>1.68</v>
      </c>
      <c r="F350" t="s">
        <v>5718</v>
      </c>
      <c r="G350" t="s">
        <v>630</v>
      </c>
      <c r="H350">
        <v>7005</v>
      </c>
    </row>
    <row r="351" spans="1:8" x14ac:dyDescent="0.25">
      <c r="A351" t="s">
        <v>13669</v>
      </c>
      <c r="B351" t="s">
        <v>13682</v>
      </c>
      <c r="C351" t="s">
        <v>13681</v>
      </c>
      <c r="D351" t="s">
        <v>11276</v>
      </c>
      <c r="E351">
        <v>7.54</v>
      </c>
      <c r="F351" t="s">
        <v>11275</v>
      </c>
      <c r="G351" t="s">
        <v>630</v>
      </c>
      <c r="H351">
        <v>7006</v>
      </c>
    </row>
    <row r="352" spans="1:8" x14ac:dyDescent="0.25">
      <c r="A352" t="s">
        <v>13669</v>
      </c>
      <c r="B352" t="s">
        <v>10506</v>
      </c>
      <c r="C352" t="s">
        <v>13680</v>
      </c>
      <c r="D352" t="s">
        <v>834</v>
      </c>
      <c r="E352">
        <v>2.52</v>
      </c>
      <c r="F352" t="s">
        <v>833</v>
      </c>
      <c r="G352" t="s">
        <v>630</v>
      </c>
      <c r="H352">
        <v>7007</v>
      </c>
    </row>
    <row r="353" spans="1:8" x14ac:dyDescent="0.25">
      <c r="A353" t="s">
        <v>13669</v>
      </c>
      <c r="B353" t="s">
        <v>13679</v>
      </c>
      <c r="C353" t="s">
        <v>13678</v>
      </c>
      <c r="D353" t="s">
        <v>3824</v>
      </c>
      <c r="E353">
        <v>6.04</v>
      </c>
      <c r="F353" t="s">
        <v>3825</v>
      </c>
      <c r="G353" t="s">
        <v>630</v>
      </c>
      <c r="H353">
        <v>7008</v>
      </c>
    </row>
    <row r="354" spans="1:8" x14ac:dyDescent="0.25">
      <c r="A354" t="s">
        <v>13669</v>
      </c>
      <c r="B354" t="s">
        <v>13677</v>
      </c>
      <c r="C354" t="s">
        <v>13676</v>
      </c>
      <c r="D354" t="s">
        <v>1365</v>
      </c>
      <c r="E354">
        <v>1.79</v>
      </c>
      <c r="F354" t="s">
        <v>1364</v>
      </c>
      <c r="G354" t="s">
        <v>630</v>
      </c>
      <c r="H354">
        <v>7009</v>
      </c>
    </row>
    <row r="355" spans="1:8" x14ac:dyDescent="0.25">
      <c r="A355" t="s">
        <v>13669</v>
      </c>
      <c r="B355" t="s">
        <v>13675</v>
      </c>
      <c r="C355" t="s">
        <v>13674</v>
      </c>
      <c r="D355" t="s">
        <v>784</v>
      </c>
      <c r="E355">
        <v>8.3800000000000008</v>
      </c>
      <c r="F355" t="s">
        <v>783</v>
      </c>
      <c r="G355" t="s">
        <v>630</v>
      </c>
      <c r="H355">
        <v>7010</v>
      </c>
    </row>
    <row r="356" spans="1:8" x14ac:dyDescent="0.25">
      <c r="A356" t="s">
        <v>13669</v>
      </c>
      <c r="B356" t="s">
        <v>13673</v>
      </c>
      <c r="C356" t="s">
        <v>13672</v>
      </c>
      <c r="D356" t="s">
        <v>13671</v>
      </c>
      <c r="E356">
        <v>5.97</v>
      </c>
      <c r="F356" t="s">
        <v>13670</v>
      </c>
      <c r="G356" t="s">
        <v>630</v>
      </c>
      <c r="H356">
        <v>7011</v>
      </c>
    </row>
    <row r="357" spans="1:8" x14ac:dyDescent="0.25">
      <c r="A357" t="s">
        <v>13669</v>
      </c>
      <c r="B357" t="s">
        <v>13668</v>
      </c>
      <c r="C357" t="s">
        <v>13667</v>
      </c>
      <c r="D357" t="s">
        <v>3709</v>
      </c>
      <c r="E357">
        <v>1.88</v>
      </c>
      <c r="F357" t="s">
        <v>3710</v>
      </c>
      <c r="G357" t="s">
        <v>630</v>
      </c>
      <c r="H357">
        <v>7012</v>
      </c>
    </row>
    <row r="358" spans="1:8" x14ac:dyDescent="0.25">
      <c r="C358" s="104" t="s">
        <v>3568</v>
      </c>
      <c r="E358" s="109">
        <f>SUM(E334:E357)</f>
        <v>117.56000000000002</v>
      </c>
    </row>
    <row r="359" spans="1:8" x14ac:dyDescent="0.25">
      <c r="A359" t="s">
        <v>13621</v>
      </c>
      <c r="B359" t="s">
        <v>13666</v>
      </c>
      <c r="C359" t="s">
        <v>13665</v>
      </c>
      <c r="D359" t="s">
        <v>654</v>
      </c>
      <c r="E359">
        <v>9.51</v>
      </c>
      <c r="F359" t="s">
        <v>653</v>
      </c>
      <c r="G359" t="s">
        <v>630</v>
      </c>
      <c r="H359">
        <v>7049</v>
      </c>
    </row>
    <row r="360" spans="1:8" x14ac:dyDescent="0.25">
      <c r="A360" t="s">
        <v>13621</v>
      </c>
      <c r="B360" t="s">
        <v>13664</v>
      </c>
      <c r="C360" t="s">
        <v>13663</v>
      </c>
      <c r="D360" t="s">
        <v>952</v>
      </c>
      <c r="E360">
        <v>4.18</v>
      </c>
      <c r="F360" t="s">
        <v>951</v>
      </c>
      <c r="G360" t="s">
        <v>630</v>
      </c>
      <c r="H360">
        <v>7050</v>
      </c>
    </row>
    <row r="361" spans="1:8" x14ac:dyDescent="0.25">
      <c r="A361" t="s">
        <v>13621</v>
      </c>
      <c r="B361" t="s">
        <v>13662</v>
      </c>
      <c r="C361" t="s">
        <v>13661</v>
      </c>
      <c r="D361" t="s">
        <v>658</v>
      </c>
      <c r="E361">
        <v>1.68</v>
      </c>
      <c r="F361" t="s">
        <v>657</v>
      </c>
      <c r="G361" t="s">
        <v>630</v>
      </c>
      <c r="H361">
        <v>7051</v>
      </c>
    </row>
    <row r="362" spans="1:8" x14ac:dyDescent="0.25">
      <c r="A362" t="s">
        <v>13621</v>
      </c>
      <c r="B362" t="s">
        <v>13660</v>
      </c>
      <c r="C362" t="s">
        <v>13659</v>
      </c>
      <c r="D362" t="s">
        <v>5812</v>
      </c>
      <c r="E362">
        <v>15.06</v>
      </c>
      <c r="F362" t="s">
        <v>5813</v>
      </c>
      <c r="G362" t="s">
        <v>630</v>
      </c>
      <c r="H362">
        <v>7052</v>
      </c>
    </row>
    <row r="363" spans="1:8" x14ac:dyDescent="0.25">
      <c r="A363" t="s">
        <v>13621</v>
      </c>
      <c r="B363" t="s">
        <v>13658</v>
      </c>
      <c r="C363" t="s">
        <v>13657</v>
      </c>
      <c r="D363" t="s">
        <v>5375</v>
      </c>
      <c r="E363">
        <v>4.03</v>
      </c>
      <c r="F363" t="s">
        <v>5376</v>
      </c>
      <c r="G363" t="s">
        <v>630</v>
      </c>
      <c r="H363">
        <v>7053</v>
      </c>
    </row>
    <row r="364" spans="1:8" x14ac:dyDescent="0.25">
      <c r="A364" t="s">
        <v>13621</v>
      </c>
      <c r="B364" t="s">
        <v>13656</v>
      </c>
      <c r="C364" t="s">
        <v>13655</v>
      </c>
      <c r="D364" t="s">
        <v>1473</v>
      </c>
      <c r="E364">
        <v>1.94</v>
      </c>
      <c r="F364" t="s">
        <v>1472</v>
      </c>
      <c r="G364" t="s">
        <v>630</v>
      </c>
      <c r="H364">
        <v>7054</v>
      </c>
    </row>
    <row r="365" spans="1:8" x14ac:dyDescent="0.25">
      <c r="A365" t="s">
        <v>13621</v>
      </c>
      <c r="B365" t="s">
        <v>13654</v>
      </c>
      <c r="C365" t="s">
        <v>13653</v>
      </c>
      <c r="D365" t="s">
        <v>13652</v>
      </c>
      <c r="E365">
        <v>0.19</v>
      </c>
      <c r="F365" t="s">
        <v>13651</v>
      </c>
      <c r="G365" t="s">
        <v>630</v>
      </c>
      <c r="H365">
        <v>7055</v>
      </c>
    </row>
    <row r="366" spans="1:8" x14ac:dyDescent="0.25">
      <c r="A366" t="s">
        <v>13621</v>
      </c>
      <c r="B366" t="s">
        <v>13650</v>
      </c>
      <c r="C366" t="s">
        <v>13649</v>
      </c>
      <c r="D366" t="s">
        <v>13648</v>
      </c>
      <c r="E366">
        <v>0.76</v>
      </c>
      <c r="F366" t="s">
        <v>13647</v>
      </c>
      <c r="G366" t="s">
        <v>630</v>
      </c>
      <c r="H366">
        <v>7056</v>
      </c>
    </row>
    <row r="367" spans="1:8" x14ac:dyDescent="0.25">
      <c r="A367" t="s">
        <v>13621</v>
      </c>
      <c r="B367" t="s">
        <v>13646</v>
      </c>
      <c r="C367" t="s">
        <v>13645</v>
      </c>
      <c r="D367" t="s">
        <v>1357</v>
      </c>
      <c r="E367">
        <v>2.58</v>
      </c>
      <c r="F367" t="s">
        <v>1356</v>
      </c>
      <c r="G367" t="s">
        <v>630</v>
      </c>
      <c r="H367">
        <v>7057</v>
      </c>
    </row>
    <row r="368" spans="1:8" x14ac:dyDescent="0.25">
      <c r="A368" t="s">
        <v>13621</v>
      </c>
      <c r="B368" t="s">
        <v>11469</v>
      </c>
      <c r="C368" t="s">
        <v>13644</v>
      </c>
      <c r="D368" t="s">
        <v>4593</v>
      </c>
      <c r="E368">
        <v>4.1399999999999997</v>
      </c>
      <c r="F368" t="s">
        <v>4594</v>
      </c>
      <c r="G368" t="s">
        <v>630</v>
      </c>
      <c r="H368">
        <v>7058</v>
      </c>
    </row>
    <row r="369" spans="1:8" x14ac:dyDescent="0.25">
      <c r="A369" t="s">
        <v>13621</v>
      </c>
      <c r="B369" t="s">
        <v>13643</v>
      </c>
      <c r="C369" t="s">
        <v>13642</v>
      </c>
      <c r="D369" t="s">
        <v>13641</v>
      </c>
      <c r="E369">
        <v>8.59</v>
      </c>
      <c r="F369" t="s">
        <v>13640</v>
      </c>
      <c r="G369" t="s">
        <v>630</v>
      </c>
      <c r="H369">
        <v>7059</v>
      </c>
    </row>
    <row r="370" spans="1:8" x14ac:dyDescent="0.25">
      <c r="A370" t="s">
        <v>13621</v>
      </c>
      <c r="B370" t="s">
        <v>13639</v>
      </c>
      <c r="C370" t="s">
        <v>13638</v>
      </c>
      <c r="D370" t="s">
        <v>4373</v>
      </c>
      <c r="E370">
        <v>3.45</v>
      </c>
      <c r="F370" t="s">
        <v>4374</v>
      </c>
      <c r="G370" t="s">
        <v>630</v>
      </c>
      <c r="H370">
        <v>7060</v>
      </c>
    </row>
    <row r="371" spans="1:8" x14ac:dyDescent="0.25">
      <c r="A371" t="s">
        <v>13621</v>
      </c>
      <c r="B371" t="s">
        <v>13637</v>
      </c>
      <c r="C371" t="s">
        <v>13636</v>
      </c>
      <c r="D371" t="s">
        <v>1507</v>
      </c>
      <c r="E371">
        <v>5.04</v>
      </c>
      <c r="F371" t="s">
        <v>1506</v>
      </c>
      <c r="G371" t="s">
        <v>630</v>
      </c>
      <c r="H371">
        <v>7061</v>
      </c>
    </row>
    <row r="372" spans="1:8" x14ac:dyDescent="0.25">
      <c r="A372" t="s">
        <v>13621</v>
      </c>
      <c r="B372" t="s">
        <v>13635</v>
      </c>
      <c r="C372" t="s">
        <v>13634</v>
      </c>
      <c r="D372" t="s">
        <v>1351</v>
      </c>
      <c r="E372">
        <v>12.3</v>
      </c>
      <c r="F372" t="s">
        <v>1350</v>
      </c>
      <c r="G372" t="s">
        <v>630</v>
      </c>
      <c r="H372">
        <v>7062</v>
      </c>
    </row>
    <row r="373" spans="1:8" x14ac:dyDescent="0.25">
      <c r="A373" t="s">
        <v>13621</v>
      </c>
      <c r="B373" t="s">
        <v>13633</v>
      </c>
      <c r="C373" t="s">
        <v>13632</v>
      </c>
      <c r="D373" t="s">
        <v>1231</v>
      </c>
      <c r="E373">
        <v>2.79</v>
      </c>
      <c r="F373" t="s">
        <v>1230</v>
      </c>
      <c r="G373" t="s">
        <v>630</v>
      </c>
      <c r="H373">
        <v>7063</v>
      </c>
    </row>
    <row r="374" spans="1:8" x14ac:dyDescent="0.25">
      <c r="A374" t="s">
        <v>13621</v>
      </c>
      <c r="B374" t="s">
        <v>13631</v>
      </c>
      <c r="C374" t="s">
        <v>13630</v>
      </c>
      <c r="D374" t="s">
        <v>847</v>
      </c>
      <c r="E374">
        <v>1.9</v>
      </c>
      <c r="F374" t="s">
        <v>846</v>
      </c>
      <c r="G374" t="s">
        <v>630</v>
      </c>
      <c r="H374">
        <v>7064</v>
      </c>
    </row>
    <row r="375" spans="1:8" x14ac:dyDescent="0.25">
      <c r="A375" t="s">
        <v>13621</v>
      </c>
      <c r="B375" t="s">
        <v>13629</v>
      </c>
      <c r="C375" t="s">
        <v>13628</v>
      </c>
      <c r="D375" t="s">
        <v>13627</v>
      </c>
      <c r="E375">
        <v>5.48</v>
      </c>
      <c r="F375" t="s">
        <v>13626</v>
      </c>
      <c r="G375" t="s">
        <v>630</v>
      </c>
      <c r="H375">
        <v>7065</v>
      </c>
    </row>
    <row r="376" spans="1:8" x14ac:dyDescent="0.25">
      <c r="A376" t="s">
        <v>13621</v>
      </c>
      <c r="B376" t="s">
        <v>13625</v>
      </c>
      <c r="C376" t="s">
        <v>13624</v>
      </c>
      <c r="D376" t="s">
        <v>13623</v>
      </c>
      <c r="E376">
        <v>31.82</v>
      </c>
      <c r="F376" t="s">
        <v>13622</v>
      </c>
      <c r="G376" t="s">
        <v>630</v>
      </c>
      <c r="H376">
        <v>7066</v>
      </c>
    </row>
    <row r="377" spans="1:8" x14ac:dyDescent="0.25">
      <c r="A377" t="s">
        <v>13621</v>
      </c>
      <c r="B377" t="s">
        <v>13620</v>
      </c>
      <c r="C377" t="s">
        <v>13619</v>
      </c>
      <c r="D377" t="s">
        <v>13618</v>
      </c>
      <c r="E377">
        <v>26.3</v>
      </c>
      <c r="F377" t="s">
        <v>13617</v>
      </c>
      <c r="G377" t="s">
        <v>630</v>
      </c>
      <c r="H377">
        <v>7075</v>
      </c>
    </row>
    <row r="378" spans="1:8" x14ac:dyDescent="0.25">
      <c r="C378" s="104" t="s">
        <v>3568</v>
      </c>
      <c r="E378" s="109">
        <f>SUM(E359:E377)</f>
        <v>141.74000000000004</v>
      </c>
    </row>
    <row r="379" spans="1:8" x14ac:dyDescent="0.25">
      <c r="A379" t="s">
        <v>13579</v>
      </c>
      <c r="B379" t="s">
        <v>13616</v>
      </c>
      <c r="C379" t="s">
        <v>13615</v>
      </c>
      <c r="D379" t="s">
        <v>845</v>
      </c>
      <c r="E379">
        <v>30.48</v>
      </c>
      <c r="F379" t="s">
        <v>844</v>
      </c>
      <c r="G379" t="s">
        <v>630</v>
      </c>
      <c r="H379">
        <v>7092</v>
      </c>
    </row>
    <row r="380" spans="1:8" x14ac:dyDescent="0.25">
      <c r="A380" t="s">
        <v>13579</v>
      </c>
      <c r="B380" t="s">
        <v>13614</v>
      </c>
      <c r="C380" t="s">
        <v>13613</v>
      </c>
      <c r="D380" t="s">
        <v>809</v>
      </c>
      <c r="E380">
        <v>3.83</v>
      </c>
      <c r="F380" t="s">
        <v>808</v>
      </c>
      <c r="G380" t="s">
        <v>630</v>
      </c>
      <c r="H380">
        <v>7093</v>
      </c>
    </row>
    <row r="381" spans="1:8" x14ac:dyDescent="0.25">
      <c r="A381" t="s">
        <v>13579</v>
      </c>
      <c r="B381" t="s">
        <v>13612</v>
      </c>
      <c r="C381" t="s">
        <v>13611</v>
      </c>
      <c r="D381" t="s">
        <v>13610</v>
      </c>
      <c r="E381">
        <v>20.38</v>
      </c>
      <c r="F381" t="s">
        <v>13609</v>
      </c>
      <c r="G381" t="s">
        <v>630</v>
      </c>
      <c r="H381">
        <v>7094</v>
      </c>
    </row>
    <row r="382" spans="1:8" x14ac:dyDescent="0.25">
      <c r="A382" t="s">
        <v>13579</v>
      </c>
      <c r="B382" t="s">
        <v>13608</v>
      </c>
      <c r="C382" t="s">
        <v>13607</v>
      </c>
      <c r="D382" t="s">
        <v>1347</v>
      </c>
      <c r="E382">
        <v>3.74</v>
      </c>
      <c r="F382" t="s">
        <v>1346</v>
      </c>
      <c r="G382" t="s">
        <v>630</v>
      </c>
      <c r="H382">
        <v>7095</v>
      </c>
    </row>
    <row r="383" spans="1:8" x14ac:dyDescent="0.25">
      <c r="A383" t="s">
        <v>13579</v>
      </c>
      <c r="B383" t="s">
        <v>13606</v>
      </c>
      <c r="C383" t="s">
        <v>13605</v>
      </c>
      <c r="D383" t="s">
        <v>5322</v>
      </c>
      <c r="E383">
        <v>30.6</v>
      </c>
      <c r="F383" t="s">
        <v>5323</v>
      </c>
      <c r="G383" t="s">
        <v>630</v>
      </c>
      <c r="H383">
        <v>7098</v>
      </c>
    </row>
    <row r="384" spans="1:8" x14ac:dyDescent="0.25">
      <c r="A384" t="s">
        <v>13579</v>
      </c>
      <c r="B384" t="s">
        <v>13604</v>
      </c>
      <c r="C384" t="s">
        <v>13603</v>
      </c>
      <c r="D384" t="s">
        <v>3719</v>
      </c>
      <c r="E384">
        <v>1.68</v>
      </c>
      <c r="F384" t="s">
        <v>3720</v>
      </c>
      <c r="G384" t="s">
        <v>630</v>
      </c>
      <c r="H384">
        <v>7099</v>
      </c>
    </row>
    <row r="385" spans="1:8" x14ac:dyDescent="0.25">
      <c r="A385" t="s">
        <v>13579</v>
      </c>
      <c r="B385" t="s">
        <v>13602</v>
      </c>
      <c r="C385" t="s">
        <v>13601</v>
      </c>
      <c r="D385" t="s">
        <v>13600</v>
      </c>
      <c r="E385">
        <v>5.04</v>
      </c>
      <c r="F385" t="s">
        <v>13599</v>
      </c>
      <c r="G385" t="s">
        <v>630</v>
      </c>
      <c r="H385">
        <v>7100</v>
      </c>
    </row>
    <row r="386" spans="1:8" x14ac:dyDescent="0.25">
      <c r="A386" t="s">
        <v>13579</v>
      </c>
      <c r="B386" t="s">
        <v>13598</v>
      </c>
      <c r="C386" t="s">
        <v>13597</v>
      </c>
      <c r="D386" t="s">
        <v>1156</v>
      </c>
      <c r="E386">
        <v>10.94</v>
      </c>
      <c r="F386" t="s">
        <v>1155</v>
      </c>
      <c r="G386" t="s">
        <v>630</v>
      </c>
      <c r="H386">
        <v>7101</v>
      </c>
    </row>
    <row r="387" spans="1:8" x14ac:dyDescent="0.25">
      <c r="A387" t="s">
        <v>13579</v>
      </c>
      <c r="B387" t="s">
        <v>2740</v>
      </c>
      <c r="C387" t="s">
        <v>13596</v>
      </c>
      <c r="D387" t="s">
        <v>1174</v>
      </c>
      <c r="E387">
        <v>5.04</v>
      </c>
      <c r="F387" t="s">
        <v>1173</v>
      </c>
      <c r="G387" t="s">
        <v>630</v>
      </c>
      <c r="H387">
        <v>7102</v>
      </c>
    </row>
    <row r="388" spans="1:8" x14ac:dyDescent="0.25">
      <c r="A388" t="s">
        <v>13579</v>
      </c>
      <c r="B388" t="s">
        <v>13595</v>
      </c>
      <c r="C388" t="s">
        <v>13594</v>
      </c>
      <c r="D388" t="s">
        <v>13593</v>
      </c>
      <c r="E388">
        <v>2.64</v>
      </c>
      <c r="F388" t="s">
        <v>13592</v>
      </c>
      <c r="G388" t="s">
        <v>630</v>
      </c>
      <c r="H388">
        <v>7103</v>
      </c>
    </row>
    <row r="389" spans="1:8" x14ac:dyDescent="0.25">
      <c r="A389" t="s">
        <v>13579</v>
      </c>
      <c r="B389" t="s">
        <v>13591</v>
      </c>
      <c r="C389" t="s">
        <v>13590</v>
      </c>
      <c r="D389" t="s">
        <v>13589</v>
      </c>
      <c r="E389">
        <v>1.32</v>
      </c>
      <c r="F389" t="s">
        <v>13588</v>
      </c>
      <c r="G389" t="s">
        <v>630</v>
      </c>
      <c r="H389">
        <v>7104</v>
      </c>
    </row>
    <row r="390" spans="1:8" x14ac:dyDescent="0.25">
      <c r="A390" t="s">
        <v>13579</v>
      </c>
      <c r="B390" t="s">
        <v>13587</v>
      </c>
      <c r="C390" t="s">
        <v>13586</v>
      </c>
      <c r="D390" t="s">
        <v>1355</v>
      </c>
      <c r="E390">
        <v>7.83</v>
      </c>
      <c r="F390" t="s">
        <v>1354</v>
      </c>
      <c r="G390" t="s">
        <v>630</v>
      </c>
      <c r="H390">
        <v>7105</v>
      </c>
    </row>
    <row r="391" spans="1:8" x14ac:dyDescent="0.25">
      <c r="A391" t="s">
        <v>13579</v>
      </c>
      <c r="B391" t="s">
        <v>13585</v>
      </c>
      <c r="C391" t="s">
        <v>13584</v>
      </c>
      <c r="D391" t="s">
        <v>13583</v>
      </c>
      <c r="E391">
        <v>0.69</v>
      </c>
      <c r="F391" t="s">
        <v>13582</v>
      </c>
      <c r="G391" t="s">
        <v>630</v>
      </c>
      <c r="H391">
        <v>7106</v>
      </c>
    </row>
    <row r="392" spans="1:8" x14ac:dyDescent="0.25">
      <c r="A392" t="s">
        <v>13579</v>
      </c>
      <c r="B392" t="s">
        <v>13581</v>
      </c>
      <c r="C392" t="s">
        <v>13580</v>
      </c>
      <c r="D392" t="s">
        <v>5163</v>
      </c>
      <c r="E392">
        <v>4.3499999999999996</v>
      </c>
      <c r="F392" t="s">
        <v>5164</v>
      </c>
      <c r="G392" t="s">
        <v>630</v>
      </c>
      <c r="H392">
        <v>7107</v>
      </c>
    </row>
    <row r="393" spans="1:8" x14ac:dyDescent="0.25">
      <c r="A393" t="s">
        <v>13579</v>
      </c>
      <c r="B393" t="s">
        <v>13578</v>
      </c>
      <c r="C393" t="s">
        <v>13577</v>
      </c>
      <c r="D393" t="s">
        <v>719</v>
      </c>
      <c r="E393">
        <v>1.68</v>
      </c>
      <c r="F393" t="s">
        <v>718</v>
      </c>
      <c r="G393" t="s">
        <v>630</v>
      </c>
      <c r="H393">
        <v>7108</v>
      </c>
    </row>
    <row r="394" spans="1:8" x14ac:dyDescent="0.25">
      <c r="C394" s="104" t="s">
        <v>3568</v>
      </c>
      <c r="E394" s="109">
        <f>SUM(E379:E393)</f>
        <v>130.24</v>
      </c>
    </row>
    <row r="395" spans="1:8" x14ac:dyDescent="0.25">
      <c r="A395" t="s">
        <v>13551</v>
      </c>
      <c r="B395" t="s">
        <v>13576</v>
      </c>
      <c r="C395" t="s">
        <v>13575</v>
      </c>
      <c r="D395" t="s">
        <v>1136</v>
      </c>
      <c r="E395">
        <v>5.61</v>
      </c>
      <c r="F395" t="s">
        <v>663</v>
      </c>
      <c r="G395" t="s">
        <v>630</v>
      </c>
      <c r="H395">
        <v>7116</v>
      </c>
    </row>
    <row r="396" spans="1:8" x14ac:dyDescent="0.25">
      <c r="A396" t="s">
        <v>13551</v>
      </c>
      <c r="B396" t="s">
        <v>13574</v>
      </c>
      <c r="C396" t="s">
        <v>13573</v>
      </c>
      <c r="D396" t="s">
        <v>1259</v>
      </c>
      <c r="E396">
        <v>12.15</v>
      </c>
      <c r="F396" t="s">
        <v>1258</v>
      </c>
      <c r="G396" t="s">
        <v>630</v>
      </c>
      <c r="H396">
        <v>7117</v>
      </c>
    </row>
    <row r="397" spans="1:8" x14ac:dyDescent="0.25">
      <c r="A397" t="s">
        <v>13551</v>
      </c>
      <c r="B397" t="s">
        <v>13572</v>
      </c>
      <c r="C397" t="s">
        <v>13571</v>
      </c>
      <c r="D397" t="s">
        <v>912</v>
      </c>
      <c r="E397">
        <v>8.44</v>
      </c>
      <c r="F397" t="s">
        <v>911</v>
      </c>
      <c r="G397" t="s">
        <v>630</v>
      </c>
      <c r="H397">
        <v>7118</v>
      </c>
    </row>
    <row r="398" spans="1:8" x14ac:dyDescent="0.25">
      <c r="A398" t="s">
        <v>13551</v>
      </c>
      <c r="B398" t="s">
        <v>13570</v>
      </c>
      <c r="C398" t="s">
        <v>13569</v>
      </c>
      <c r="D398" t="s">
        <v>886</v>
      </c>
      <c r="E398">
        <v>4.5199999999999996</v>
      </c>
      <c r="F398" t="s">
        <v>885</v>
      </c>
      <c r="G398" t="s">
        <v>630</v>
      </c>
      <c r="H398" t="s">
        <v>13568</v>
      </c>
    </row>
    <row r="399" spans="1:8" x14ac:dyDescent="0.25">
      <c r="A399" t="s">
        <v>13551</v>
      </c>
      <c r="B399" t="s">
        <v>13567</v>
      </c>
      <c r="C399" t="s">
        <v>13566</v>
      </c>
      <c r="D399" t="s">
        <v>4328</v>
      </c>
      <c r="E399">
        <v>2.2400000000000002</v>
      </c>
      <c r="F399" t="s">
        <v>4329</v>
      </c>
      <c r="G399" t="s">
        <v>630</v>
      </c>
      <c r="H399">
        <v>7119</v>
      </c>
    </row>
    <row r="400" spans="1:8" x14ac:dyDescent="0.25">
      <c r="A400" t="s">
        <v>13551</v>
      </c>
      <c r="B400" t="s">
        <v>13565</v>
      </c>
      <c r="C400" t="s">
        <v>13564</v>
      </c>
      <c r="D400" t="s">
        <v>6037</v>
      </c>
      <c r="E400">
        <v>18.29</v>
      </c>
      <c r="F400" t="s">
        <v>6038</v>
      </c>
      <c r="G400" t="s">
        <v>630</v>
      </c>
      <c r="H400">
        <v>7120</v>
      </c>
    </row>
    <row r="401" spans="1:8" x14ac:dyDescent="0.25">
      <c r="A401" t="s">
        <v>13551</v>
      </c>
      <c r="B401" t="s">
        <v>13563</v>
      </c>
      <c r="C401" t="s">
        <v>13562</v>
      </c>
      <c r="D401" t="s">
        <v>4564</v>
      </c>
      <c r="E401">
        <v>10.16</v>
      </c>
      <c r="F401" t="s">
        <v>4565</v>
      </c>
      <c r="G401" t="s">
        <v>630</v>
      </c>
      <c r="H401">
        <v>7121</v>
      </c>
    </row>
    <row r="402" spans="1:8" x14ac:dyDescent="0.25">
      <c r="A402" t="s">
        <v>13551</v>
      </c>
      <c r="B402" t="s">
        <v>13561</v>
      </c>
      <c r="C402" t="s">
        <v>13560</v>
      </c>
      <c r="D402" t="s">
        <v>5311</v>
      </c>
      <c r="E402">
        <v>11.68</v>
      </c>
      <c r="F402" t="s">
        <v>5312</v>
      </c>
      <c r="G402" t="s">
        <v>630</v>
      </c>
      <c r="H402">
        <v>7122</v>
      </c>
    </row>
    <row r="403" spans="1:8" x14ac:dyDescent="0.25">
      <c r="A403" t="s">
        <v>13551</v>
      </c>
      <c r="B403" t="s">
        <v>13559</v>
      </c>
      <c r="C403" t="s">
        <v>13558</v>
      </c>
      <c r="D403" t="s">
        <v>4162</v>
      </c>
      <c r="E403">
        <v>3.05</v>
      </c>
      <c r="F403" t="s">
        <v>4163</v>
      </c>
      <c r="G403" t="s">
        <v>630</v>
      </c>
      <c r="H403">
        <v>7123</v>
      </c>
    </row>
    <row r="404" spans="1:8" x14ac:dyDescent="0.25">
      <c r="A404" t="s">
        <v>13551</v>
      </c>
      <c r="B404" t="s">
        <v>13557</v>
      </c>
      <c r="C404" t="s">
        <v>13556</v>
      </c>
      <c r="D404" t="s">
        <v>10824</v>
      </c>
      <c r="E404">
        <v>3.7</v>
      </c>
      <c r="F404" t="s">
        <v>10823</v>
      </c>
      <c r="G404" t="s">
        <v>630</v>
      </c>
      <c r="H404">
        <v>7124</v>
      </c>
    </row>
    <row r="405" spans="1:8" x14ac:dyDescent="0.25">
      <c r="A405" t="s">
        <v>13551</v>
      </c>
      <c r="B405" t="s">
        <v>13555</v>
      </c>
      <c r="C405" t="s">
        <v>13554</v>
      </c>
      <c r="D405" t="s">
        <v>4778</v>
      </c>
      <c r="E405">
        <v>4.3499999999999996</v>
      </c>
      <c r="F405" t="s">
        <v>4779</v>
      </c>
      <c r="G405" t="s">
        <v>630</v>
      </c>
      <c r="H405">
        <v>7125</v>
      </c>
    </row>
    <row r="406" spans="1:8" x14ac:dyDescent="0.25">
      <c r="A406" t="s">
        <v>13551</v>
      </c>
      <c r="B406" t="s">
        <v>13553</v>
      </c>
      <c r="C406" t="s">
        <v>13552</v>
      </c>
      <c r="D406" t="s">
        <v>893</v>
      </c>
      <c r="E406">
        <v>4.22</v>
      </c>
      <c r="F406" t="s">
        <v>892</v>
      </c>
      <c r="G406" t="s">
        <v>630</v>
      </c>
      <c r="H406">
        <v>7126</v>
      </c>
    </row>
    <row r="407" spans="1:8" x14ac:dyDescent="0.25">
      <c r="A407" t="s">
        <v>13551</v>
      </c>
      <c r="B407" t="s">
        <v>13550</v>
      </c>
      <c r="C407" t="s">
        <v>13549</v>
      </c>
      <c r="D407" t="s">
        <v>1135</v>
      </c>
      <c r="E407">
        <v>2.58</v>
      </c>
      <c r="F407" t="s">
        <v>1134</v>
      </c>
      <c r="G407" t="s">
        <v>630</v>
      </c>
      <c r="H407">
        <v>7127</v>
      </c>
    </row>
    <row r="408" spans="1:8" x14ac:dyDescent="0.25">
      <c r="C408" s="104" t="s">
        <v>3568</v>
      </c>
      <c r="E408" s="109">
        <f>SUM(E395:E407)</f>
        <v>90.99</v>
      </c>
    </row>
    <row r="409" spans="1:8" x14ac:dyDescent="0.25">
      <c r="C409" s="175" t="s">
        <v>21500</v>
      </c>
      <c r="D409" s="189"/>
      <c r="E409" s="197">
        <f>+E333+E358+E378+E394+E408</f>
        <v>604.65000000000009</v>
      </c>
    </row>
    <row r="410" spans="1:8" x14ac:dyDescent="0.25">
      <c r="A410" t="s">
        <v>13548</v>
      </c>
      <c r="B410" t="s">
        <v>13547</v>
      </c>
      <c r="C410" t="s">
        <v>13546</v>
      </c>
      <c r="D410" t="s">
        <v>13545</v>
      </c>
      <c r="E410">
        <v>5.33</v>
      </c>
      <c r="F410" t="s">
        <v>13544</v>
      </c>
      <c r="G410" t="s">
        <v>630</v>
      </c>
      <c r="H410">
        <v>7158</v>
      </c>
    </row>
    <row r="411" spans="1:8" x14ac:dyDescent="0.25">
      <c r="C411" s="104" t="s">
        <v>3729</v>
      </c>
      <c r="E411" s="109">
        <f>SUM(E410)</f>
        <v>5.33</v>
      </c>
    </row>
    <row r="412" spans="1:8" x14ac:dyDescent="0.25">
      <c r="A412" t="s">
        <v>13543</v>
      </c>
      <c r="B412" t="s">
        <v>13542</v>
      </c>
      <c r="C412" t="s">
        <v>13541</v>
      </c>
      <c r="D412" t="s">
        <v>1243</v>
      </c>
      <c r="E412">
        <v>18.66</v>
      </c>
      <c r="F412" t="s">
        <v>1242</v>
      </c>
      <c r="G412" t="s">
        <v>630</v>
      </c>
      <c r="H412">
        <v>7159</v>
      </c>
    </row>
    <row r="413" spans="1:8" x14ac:dyDescent="0.25">
      <c r="C413" s="104" t="s">
        <v>3729</v>
      </c>
      <c r="E413" s="109">
        <f>SUM(E412)</f>
        <v>18.66</v>
      </c>
    </row>
    <row r="414" spans="1:8" x14ac:dyDescent="0.25">
      <c r="A414" t="s">
        <v>13528</v>
      </c>
      <c r="B414" t="s">
        <v>13540</v>
      </c>
      <c r="C414" t="s">
        <v>13539</v>
      </c>
      <c r="D414" t="s">
        <v>5022</v>
      </c>
      <c r="E414">
        <v>5.18</v>
      </c>
      <c r="F414" t="s">
        <v>5023</v>
      </c>
      <c r="G414" t="s">
        <v>630</v>
      </c>
      <c r="H414">
        <v>7162</v>
      </c>
    </row>
    <row r="415" spans="1:8" x14ac:dyDescent="0.25">
      <c r="A415" t="s">
        <v>13528</v>
      </c>
      <c r="B415" t="s">
        <v>13538</v>
      </c>
      <c r="C415" t="s">
        <v>13537</v>
      </c>
      <c r="D415" t="s">
        <v>5041</v>
      </c>
      <c r="E415">
        <v>5.04</v>
      </c>
      <c r="F415" t="s">
        <v>5042</v>
      </c>
      <c r="G415" t="s">
        <v>630</v>
      </c>
      <c r="H415">
        <v>7163</v>
      </c>
    </row>
    <row r="416" spans="1:8" x14ac:dyDescent="0.25">
      <c r="A416" t="s">
        <v>13528</v>
      </c>
      <c r="B416" t="s">
        <v>13536</v>
      </c>
      <c r="C416" t="s">
        <v>13535</v>
      </c>
      <c r="D416" t="s">
        <v>932</v>
      </c>
      <c r="E416">
        <v>1.68</v>
      </c>
      <c r="F416" t="s">
        <v>931</v>
      </c>
      <c r="G416" t="s">
        <v>630</v>
      </c>
      <c r="H416">
        <v>7165</v>
      </c>
    </row>
    <row r="417" spans="1:8" x14ac:dyDescent="0.25">
      <c r="A417" t="s">
        <v>13528</v>
      </c>
      <c r="B417" t="s">
        <v>13534</v>
      </c>
      <c r="C417" t="s">
        <v>13533</v>
      </c>
      <c r="D417" t="s">
        <v>13532</v>
      </c>
      <c r="E417">
        <v>7.25</v>
      </c>
      <c r="F417" t="s">
        <v>13531</v>
      </c>
      <c r="G417" t="s">
        <v>630</v>
      </c>
      <c r="H417">
        <v>7164</v>
      </c>
    </row>
    <row r="418" spans="1:8" x14ac:dyDescent="0.25">
      <c r="A418" t="s">
        <v>13528</v>
      </c>
      <c r="B418" t="s">
        <v>13530</v>
      </c>
      <c r="C418" t="s">
        <v>13529</v>
      </c>
      <c r="D418" t="s">
        <v>3713</v>
      </c>
      <c r="E418">
        <v>9.23</v>
      </c>
      <c r="F418" t="s">
        <v>3714</v>
      </c>
      <c r="G418" t="s">
        <v>630</v>
      </c>
      <c r="H418">
        <v>7166</v>
      </c>
    </row>
    <row r="419" spans="1:8" x14ac:dyDescent="0.25">
      <c r="A419" t="s">
        <v>13528</v>
      </c>
      <c r="B419" t="s">
        <v>13527</v>
      </c>
      <c r="C419" t="s">
        <v>13526</v>
      </c>
      <c r="D419" t="s">
        <v>5240</v>
      </c>
      <c r="E419">
        <v>5.18</v>
      </c>
      <c r="F419" t="s">
        <v>5241</v>
      </c>
      <c r="G419" t="s">
        <v>630</v>
      </c>
      <c r="H419">
        <v>7167</v>
      </c>
    </row>
    <row r="420" spans="1:8" x14ac:dyDescent="0.25">
      <c r="C420" s="104" t="s">
        <v>3729</v>
      </c>
      <c r="E420" s="109">
        <f>SUM(E414:E419)</f>
        <v>33.56</v>
      </c>
    </row>
    <row r="421" spans="1:8" x14ac:dyDescent="0.25">
      <c r="A421" t="s">
        <v>13476</v>
      </c>
      <c r="B421" t="s">
        <v>13525</v>
      </c>
      <c r="C421" t="s">
        <v>13524</v>
      </c>
      <c r="D421" t="s">
        <v>1515</v>
      </c>
      <c r="E421">
        <v>17.850000000000001</v>
      </c>
      <c r="F421" t="s">
        <v>1514</v>
      </c>
      <c r="G421" t="s">
        <v>630</v>
      </c>
      <c r="H421">
        <v>7214</v>
      </c>
    </row>
    <row r="422" spans="1:8" x14ac:dyDescent="0.25">
      <c r="A422" t="s">
        <v>13476</v>
      </c>
      <c r="B422" t="s">
        <v>13523</v>
      </c>
      <c r="C422" t="s">
        <v>13522</v>
      </c>
      <c r="D422" t="s">
        <v>5707</v>
      </c>
      <c r="E422">
        <v>5.68</v>
      </c>
      <c r="F422" t="s">
        <v>5708</v>
      </c>
      <c r="G422" t="s">
        <v>630</v>
      </c>
      <c r="H422">
        <v>7215</v>
      </c>
    </row>
    <row r="423" spans="1:8" x14ac:dyDescent="0.25">
      <c r="A423" t="s">
        <v>13476</v>
      </c>
      <c r="B423" t="s">
        <v>13521</v>
      </c>
      <c r="C423" t="s">
        <v>13520</v>
      </c>
      <c r="D423" t="s">
        <v>3610</v>
      </c>
      <c r="E423">
        <v>3.32</v>
      </c>
      <c r="F423" t="s">
        <v>3611</v>
      </c>
      <c r="G423" t="s">
        <v>630</v>
      </c>
      <c r="H423">
        <v>7216</v>
      </c>
    </row>
    <row r="424" spans="1:8" x14ac:dyDescent="0.25">
      <c r="A424" t="s">
        <v>13476</v>
      </c>
      <c r="B424" t="s">
        <v>13519</v>
      </c>
      <c r="C424" t="s">
        <v>13518</v>
      </c>
      <c r="D424" t="s">
        <v>704</v>
      </c>
      <c r="E424">
        <v>4.92</v>
      </c>
      <c r="F424" t="s">
        <v>703</v>
      </c>
      <c r="G424" t="s">
        <v>630</v>
      </c>
      <c r="H424">
        <v>7217</v>
      </c>
    </row>
    <row r="425" spans="1:8" x14ac:dyDescent="0.25">
      <c r="A425" t="s">
        <v>13476</v>
      </c>
      <c r="B425" t="s">
        <v>13517</v>
      </c>
      <c r="C425" t="s">
        <v>13516</v>
      </c>
      <c r="D425" t="s">
        <v>13515</v>
      </c>
      <c r="E425">
        <v>3.24</v>
      </c>
      <c r="F425" t="s">
        <v>13514</v>
      </c>
      <c r="G425" t="s">
        <v>630</v>
      </c>
      <c r="H425">
        <v>7218</v>
      </c>
    </row>
    <row r="426" spans="1:8" x14ac:dyDescent="0.25">
      <c r="A426" t="s">
        <v>13476</v>
      </c>
      <c r="B426" t="s">
        <v>13513</v>
      </c>
      <c r="C426" t="s">
        <v>13512</v>
      </c>
      <c r="D426" t="s">
        <v>700</v>
      </c>
      <c r="E426">
        <v>10.52</v>
      </c>
      <c r="F426" t="s">
        <v>699</v>
      </c>
      <c r="G426" t="s">
        <v>630</v>
      </c>
      <c r="H426">
        <v>7219</v>
      </c>
    </row>
    <row r="427" spans="1:8" x14ac:dyDescent="0.25">
      <c r="A427" t="s">
        <v>13476</v>
      </c>
      <c r="B427" t="s">
        <v>13511</v>
      </c>
      <c r="C427" t="s">
        <v>13510</v>
      </c>
      <c r="D427" t="s">
        <v>5906</v>
      </c>
      <c r="E427">
        <v>2.0699999999999998</v>
      </c>
      <c r="F427" t="s">
        <v>5907</v>
      </c>
      <c r="G427" t="s">
        <v>630</v>
      </c>
      <c r="H427">
        <v>7220</v>
      </c>
    </row>
    <row r="428" spans="1:8" x14ac:dyDescent="0.25">
      <c r="A428" t="s">
        <v>13476</v>
      </c>
      <c r="B428" t="s">
        <v>13509</v>
      </c>
      <c r="C428" t="s">
        <v>13508</v>
      </c>
      <c r="D428" t="s">
        <v>715</v>
      </c>
      <c r="E428">
        <v>12.36</v>
      </c>
      <c r="F428" t="s">
        <v>714</v>
      </c>
      <c r="G428" t="s">
        <v>630</v>
      </c>
      <c r="H428">
        <v>7221</v>
      </c>
    </row>
    <row r="429" spans="1:8" x14ac:dyDescent="0.25">
      <c r="A429" t="s">
        <v>13476</v>
      </c>
      <c r="B429" t="s">
        <v>13507</v>
      </c>
      <c r="C429" t="s">
        <v>13506</v>
      </c>
      <c r="D429" t="s">
        <v>741</v>
      </c>
      <c r="E429">
        <v>1.68</v>
      </c>
      <c r="F429" t="s">
        <v>740</v>
      </c>
      <c r="G429" t="s">
        <v>630</v>
      </c>
      <c r="H429">
        <v>7222</v>
      </c>
    </row>
    <row r="430" spans="1:8" x14ac:dyDescent="0.25">
      <c r="A430" t="s">
        <v>13476</v>
      </c>
      <c r="B430" t="s">
        <v>13505</v>
      </c>
      <c r="C430" t="s">
        <v>13504</v>
      </c>
      <c r="D430" t="s">
        <v>760</v>
      </c>
      <c r="E430">
        <v>2.2200000000000002</v>
      </c>
      <c r="F430" t="s">
        <v>759</v>
      </c>
      <c r="G430" t="s">
        <v>630</v>
      </c>
      <c r="H430">
        <v>7223</v>
      </c>
    </row>
    <row r="431" spans="1:8" x14ac:dyDescent="0.25">
      <c r="A431" t="s">
        <v>13476</v>
      </c>
      <c r="B431" t="s">
        <v>13503</v>
      </c>
      <c r="C431" t="s">
        <v>13502</v>
      </c>
      <c r="D431" t="s">
        <v>654</v>
      </c>
      <c r="E431">
        <v>1.68</v>
      </c>
      <c r="F431" t="s">
        <v>653</v>
      </c>
      <c r="G431" t="s">
        <v>630</v>
      </c>
      <c r="H431">
        <v>7224</v>
      </c>
    </row>
    <row r="432" spans="1:8" x14ac:dyDescent="0.25">
      <c r="A432" t="s">
        <v>13476</v>
      </c>
      <c r="B432" t="s">
        <v>13501</v>
      </c>
      <c r="C432" t="s">
        <v>13500</v>
      </c>
      <c r="D432" t="s">
        <v>13499</v>
      </c>
      <c r="E432">
        <v>2.38</v>
      </c>
      <c r="F432" t="s">
        <v>13498</v>
      </c>
      <c r="G432" t="s">
        <v>630</v>
      </c>
      <c r="H432">
        <v>7225</v>
      </c>
    </row>
    <row r="433" spans="1:8" x14ac:dyDescent="0.25">
      <c r="A433" t="s">
        <v>13476</v>
      </c>
      <c r="B433" t="s">
        <v>11465</v>
      </c>
      <c r="C433" t="s">
        <v>13497</v>
      </c>
      <c r="D433" t="s">
        <v>1263</v>
      </c>
      <c r="E433">
        <v>2.08</v>
      </c>
      <c r="F433" t="s">
        <v>1262</v>
      </c>
      <c r="G433" t="s">
        <v>630</v>
      </c>
      <c r="H433">
        <v>7226</v>
      </c>
    </row>
    <row r="434" spans="1:8" x14ac:dyDescent="0.25">
      <c r="A434" t="s">
        <v>13476</v>
      </c>
      <c r="B434" t="s">
        <v>13496</v>
      </c>
      <c r="C434" t="s">
        <v>13495</v>
      </c>
      <c r="D434" t="s">
        <v>13494</v>
      </c>
      <c r="E434">
        <v>1.68</v>
      </c>
      <c r="F434" t="s">
        <v>13493</v>
      </c>
      <c r="G434" t="s">
        <v>630</v>
      </c>
      <c r="H434">
        <v>7227</v>
      </c>
    </row>
    <row r="435" spans="1:8" x14ac:dyDescent="0.25">
      <c r="A435" t="s">
        <v>13476</v>
      </c>
      <c r="B435" t="s">
        <v>13492</v>
      </c>
      <c r="C435" t="s">
        <v>13491</v>
      </c>
      <c r="D435" t="s">
        <v>1269</v>
      </c>
      <c r="E435">
        <v>6.78</v>
      </c>
      <c r="F435" t="s">
        <v>1268</v>
      </c>
      <c r="G435" t="s">
        <v>630</v>
      </c>
      <c r="H435">
        <v>7228</v>
      </c>
    </row>
    <row r="436" spans="1:8" x14ac:dyDescent="0.25">
      <c r="A436" t="s">
        <v>13476</v>
      </c>
      <c r="B436" t="s">
        <v>13490</v>
      </c>
      <c r="C436" t="s">
        <v>13489</v>
      </c>
      <c r="D436" t="s">
        <v>997</v>
      </c>
      <c r="E436">
        <v>1.68</v>
      </c>
      <c r="F436" t="s">
        <v>996</v>
      </c>
      <c r="G436" t="s">
        <v>630</v>
      </c>
      <c r="H436">
        <v>7229</v>
      </c>
    </row>
    <row r="437" spans="1:8" x14ac:dyDescent="0.25">
      <c r="A437" t="s">
        <v>13476</v>
      </c>
      <c r="B437" t="s">
        <v>13488</v>
      </c>
      <c r="C437" t="s">
        <v>13487</v>
      </c>
      <c r="D437" t="s">
        <v>13486</v>
      </c>
      <c r="E437">
        <v>3.49</v>
      </c>
      <c r="F437" t="s">
        <v>13485</v>
      </c>
      <c r="G437" t="s">
        <v>630</v>
      </c>
      <c r="H437">
        <v>7230</v>
      </c>
    </row>
    <row r="438" spans="1:8" x14ac:dyDescent="0.25">
      <c r="A438" t="s">
        <v>13476</v>
      </c>
      <c r="B438" t="s">
        <v>13484</v>
      </c>
      <c r="C438" t="s">
        <v>13483</v>
      </c>
      <c r="D438" t="s">
        <v>1345</v>
      </c>
      <c r="E438">
        <v>2.2599999999999998</v>
      </c>
      <c r="F438" t="s">
        <v>1344</v>
      </c>
      <c r="G438" t="s">
        <v>630</v>
      </c>
      <c r="H438">
        <v>7231</v>
      </c>
    </row>
    <row r="439" spans="1:8" x14ac:dyDescent="0.25">
      <c r="A439" t="s">
        <v>13476</v>
      </c>
      <c r="B439" t="s">
        <v>13482</v>
      </c>
      <c r="C439" t="s">
        <v>13481</v>
      </c>
      <c r="D439" t="s">
        <v>733</v>
      </c>
      <c r="E439">
        <v>17.350000000000001</v>
      </c>
      <c r="F439" t="s">
        <v>732</v>
      </c>
      <c r="G439" t="s">
        <v>630</v>
      </c>
      <c r="H439">
        <v>7232</v>
      </c>
    </row>
    <row r="440" spans="1:8" x14ac:dyDescent="0.25">
      <c r="A440" t="s">
        <v>13476</v>
      </c>
      <c r="B440" t="s">
        <v>13480</v>
      </c>
      <c r="C440" t="s">
        <v>13479</v>
      </c>
      <c r="D440" t="s">
        <v>4312</v>
      </c>
      <c r="E440">
        <v>6.58</v>
      </c>
      <c r="F440" t="s">
        <v>4313</v>
      </c>
      <c r="G440" t="s">
        <v>630</v>
      </c>
      <c r="H440">
        <v>7233</v>
      </c>
    </row>
    <row r="441" spans="1:8" x14ac:dyDescent="0.25">
      <c r="A441" t="s">
        <v>13476</v>
      </c>
      <c r="B441" t="s">
        <v>13478</v>
      </c>
      <c r="C441" t="s">
        <v>13477</v>
      </c>
      <c r="D441" t="s">
        <v>1064</v>
      </c>
      <c r="E441">
        <v>6.27</v>
      </c>
      <c r="F441" t="s">
        <v>1063</v>
      </c>
      <c r="G441" t="s">
        <v>630</v>
      </c>
      <c r="H441">
        <v>7234</v>
      </c>
    </row>
    <row r="442" spans="1:8" x14ac:dyDescent="0.25">
      <c r="A442" t="s">
        <v>13476</v>
      </c>
      <c r="B442" t="s">
        <v>13475</v>
      </c>
      <c r="C442" t="s">
        <v>13474</v>
      </c>
      <c r="D442" t="s">
        <v>811</v>
      </c>
      <c r="E442">
        <v>12.83</v>
      </c>
      <c r="F442" t="s">
        <v>810</v>
      </c>
      <c r="G442" t="s">
        <v>630</v>
      </c>
      <c r="H442">
        <v>7235</v>
      </c>
    </row>
    <row r="443" spans="1:8" x14ac:dyDescent="0.25">
      <c r="C443" s="109" t="s">
        <v>3729</v>
      </c>
      <c r="E443" s="109">
        <f>SUM(E421:E442)</f>
        <v>128.92000000000002</v>
      </c>
    </row>
    <row r="444" spans="1:8" x14ac:dyDescent="0.25">
      <c r="A444" t="s">
        <v>13421</v>
      </c>
      <c r="B444" t="s">
        <v>13473</v>
      </c>
      <c r="C444" t="s">
        <v>13472</v>
      </c>
      <c r="D444" t="s">
        <v>916</v>
      </c>
      <c r="E444">
        <v>3.42</v>
      </c>
      <c r="F444" t="s">
        <v>915</v>
      </c>
      <c r="G444" t="s">
        <v>630</v>
      </c>
      <c r="H444">
        <v>7297</v>
      </c>
    </row>
    <row r="445" spans="1:8" x14ac:dyDescent="0.25">
      <c r="A445" t="s">
        <v>13421</v>
      </c>
      <c r="B445" t="s">
        <v>13471</v>
      </c>
      <c r="C445" t="s">
        <v>13470</v>
      </c>
      <c r="D445" t="s">
        <v>975</v>
      </c>
      <c r="E445">
        <v>1.84</v>
      </c>
      <c r="F445" t="s">
        <v>974</v>
      </c>
      <c r="G445" t="s">
        <v>630</v>
      </c>
      <c r="H445">
        <v>7298</v>
      </c>
    </row>
    <row r="446" spans="1:8" x14ac:dyDescent="0.25">
      <c r="A446" t="s">
        <v>13421</v>
      </c>
      <c r="B446" t="s">
        <v>13469</v>
      </c>
      <c r="C446" t="s">
        <v>13468</v>
      </c>
      <c r="D446" t="s">
        <v>880</v>
      </c>
      <c r="E446">
        <v>1.86</v>
      </c>
      <c r="F446" t="s">
        <v>879</v>
      </c>
      <c r="G446" t="s">
        <v>630</v>
      </c>
      <c r="H446">
        <v>7299</v>
      </c>
    </row>
    <row r="447" spans="1:8" x14ac:dyDescent="0.25">
      <c r="A447" t="s">
        <v>13421</v>
      </c>
      <c r="B447" t="s">
        <v>13467</v>
      </c>
      <c r="C447" t="s">
        <v>13466</v>
      </c>
      <c r="D447" t="s">
        <v>5940</v>
      </c>
      <c r="E447">
        <v>4.45</v>
      </c>
      <c r="F447" t="s">
        <v>5941</v>
      </c>
      <c r="G447" t="s">
        <v>630</v>
      </c>
      <c r="H447">
        <v>7300</v>
      </c>
    </row>
    <row r="448" spans="1:8" x14ac:dyDescent="0.25">
      <c r="A448" t="s">
        <v>13421</v>
      </c>
      <c r="B448" t="s">
        <v>13465</v>
      </c>
      <c r="C448" t="s">
        <v>13464</v>
      </c>
      <c r="D448" t="s">
        <v>3904</v>
      </c>
      <c r="E448">
        <v>7.32</v>
      </c>
      <c r="F448" t="s">
        <v>3905</v>
      </c>
      <c r="G448" t="s">
        <v>630</v>
      </c>
      <c r="H448">
        <v>7301</v>
      </c>
    </row>
    <row r="449" spans="1:8" x14ac:dyDescent="0.25">
      <c r="A449" t="s">
        <v>13421</v>
      </c>
      <c r="B449" t="s">
        <v>13463</v>
      </c>
      <c r="C449" t="s">
        <v>13462</v>
      </c>
      <c r="D449" t="s">
        <v>13461</v>
      </c>
      <c r="E449">
        <v>0.5</v>
      </c>
      <c r="F449" t="s">
        <v>13460</v>
      </c>
      <c r="G449" t="s">
        <v>630</v>
      </c>
      <c r="H449">
        <v>7302</v>
      </c>
    </row>
    <row r="450" spans="1:8" x14ac:dyDescent="0.25">
      <c r="A450" t="s">
        <v>13421</v>
      </c>
      <c r="B450" t="s">
        <v>13459</v>
      </c>
      <c r="C450" t="s">
        <v>13458</v>
      </c>
      <c r="D450" t="s">
        <v>4512</v>
      </c>
      <c r="E450">
        <v>15.92</v>
      </c>
      <c r="F450" t="s">
        <v>4513</v>
      </c>
      <c r="G450" t="s">
        <v>630</v>
      </c>
      <c r="H450">
        <v>7303</v>
      </c>
    </row>
    <row r="451" spans="1:8" x14ac:dyDescent="0.25">
      <c r="A451" t="s">
        <v>13421</v>
      </c>
      <c r="B451" t="s">
        <v>13457</v>
      </c>
      <c r="C451" t="s">
        <v>13456</v>
      </c>
      <c r="D451" t="s">
        <v>749</v>
      </c>
      <c r="E451">
        <v>4.18</v>
      </c>
      <c r="F451" t="s">
        <v>748</v>
      </c>
      <c r="G451" t="s">
        <v>630</v>
      </c>
      <c r="H451">
        <v>7304</v>
      </c>
    </row>
    <row r="452" spans="1:8" x14ac:dyDescent="0.25">
      <c r="A452" t="s">
        <v>13421</v>
      </c>
      <c r="B452" t="s">
        <v>13455</v>
      </c>
      <c r="C452" t="s">
        <v>13454</v>
      </c>
      <c r="D452" t="s">
        <v>13453</v>
      </c>
      <c r="E452">
        <v>3.48</v>
      </c>
      <c r="F452" t="s">
        <v>13452</v>
      </c>
      <c r="G452" t="s">
        <v>630</v>
      </c>
      <c r="H452">
        <v>7305</v>
      </c>
    </row>
    <row r="453" spans="1:8" x14ac:dyDescent="0.25">
      <c r="A453" t="s">
        <v>13421</v>
      </c>
      <c r="B453" t="s">
        <v>13451</v>
      </c>
      <c r="C453" t="s">
        <v>13450</v>
      </c>
      <c r="D453" t="s">
        <v>853</v>
      </c>
      <c r="E453">
        <v>5.67</v>
      </c>
      <c r="F453" t="s">
        <v>852</v>
      </c>
      <c r="G453" t="s">
        <v>630</v>
      </c>
      <c r="H453">
        <v>7306</v>
      </c>
    </row>
    <row r="454" spans="1:8" x14ac:dyDescent="0.25">
      <c r="A454" t="s">
        <v>13421</v>
      </c>
      <c r="B454" t="s">
        <v>13449</v>
      </c>
      <c r="C454" t="s">
        <v>13448</v>
      </c>
      <c r="D454" t="s">
        <v>5067</v>
      </c>
      <c r="E454">
        <v>24.86</v>
      </c>
      <c r="F454" t="s">
        <v>5068</v>
      </c>
      <c r="G454" t="s">
        <v>630</v>
      </c>
      <c r="H454">
        <v>7307</v>
      </c>
    </row>
    <row r="455" spans="1:8" x14ac:dyDescent="0.25">
      <c r="A455" t="s">
        <v>13421</v>
      </c>
      <c r="B455" t="s">
        <v>13447</v>
      </c>
      <c r="C455" t="s">
        <v>13446</v>
      </c>
      <c r="D455" t="s">
        <v>13445</v>
      </c>
      <c r="E455">
        <v>3.42</v>
      </c>
      <c r="F455" t="s">
        <v>13444</v>
      </c>
      <c r="G455" t="s">
        <v>630</v>
      </c>
      <c r="H455">
        <v>7308</v>
      </c>
    </row>
    <row r="456" spans="1:8" x14ac:dyDescent="0.25">
      <c r="A456" t="s">
        <v>13421</v>
      </c>
      <c r="B456" t="s">
        <v>13443</v>
      </c>
      <c r="C456" t="s">
        <v>13442</v>
      </c>
      <c r="D456" t="s">
        <v>841</v>
      </c>
      <c r="E456">
        <v>5.39</v>
      </c>
      <c r="F456" t="s">
        <v>840</v>
      </c>
      <c r="G456" t="s">
        <v>630</v>
      </c>
      <c r="H456">
        <v>7309</v>
      </c>
    </row>
    <row r="457" spans="1:8" x14ac:dyDescent="0.25">
      <c r="A457" t="s">
        <v>13421</v>
      </c>
      <c r="B457" t="s">
        <v>13441</v>
      </c>
      <c r="C457" t="s">
        <v>13440</v>
      </c>
      <c r="D457" t="s">
        <v>1160</v>
      </c>
      <c r="E457">
        <v>5.37</v>
      </c>
      <c r="F457" t="s">
        <v>1159</v>
      </c>
      <c r="G457" t="s">
        <v>630</v>
      </c>
      <c r="H457">
        <v>7310</v>
      </c>
    </row>
    <row r="458" spans="1:8" x14ac:dyDescent="0.25">
      <c r="A458" t="s">
        <v>13421</v>
      </c>
      <c r="B458" t="s">
        <v>13439</v>
      </c>
      <c r="C458" t="s">
        <v>13438</v>
      </c>
      <c r="D458" t="s">
        <v>10549</v>
      </c>
      <c r="E458">
        <v>1.56</v>
      </c>
      <c r="F458" t="s">
        <v>10548</v>
      </c>
      <c r="G458" t="s">
        <v>630</v>
      </c>
      <c r="H458">
        <v>7311</v>
      </c>
    </row>
    <row r="459" spans="1:8" x14ac:dyDescent="0.25">
      <c r="A459" t="s">
        <v>13421</v>
      </c>
      <c r="B459" t="s">
        <v>13437</v>
      </c>
      <c r="C459" t="s">
        <v>13436</v>
      </c>
      <c r="D459" t="s">
        <v>13435</v>
      </c>
      <c r="E459">
        <v>1</v>
      </c>
      <c r="F459" t="s">
        <v>13434</v>
      </c>
      <c r="G459" t="s">
        <v>630</v>
      </c>
      <c r="H459">
        <v>7312</v>
      </c>
    </row>
    <row r="460" spans="1:8" x14ac:dyDescent="0.25">
      <c r="A460" t="s">
        <v>13421</v>
      </c>
      <c r="B460" t="s">
        <v>13433</v>
      </c>
      <c r="C460" t="s">
        <v>13432</v>
      </c>
      <c r="D460" t="s">
        <v>962</v>
      </c>
      <c r="E460">
        <v>3.19</v>
      </c>
      <c r="F460" t="s">
        <v>961</v>
      </c>
      <c r="G460" t="s">
        <v>630</v>
      </c>
      <c r="H460">
        <v>7313</v>
      </c>
    </row>
    <row r="461" spans="1:8" x14ac:dyDescent="0.25">
      <c r="A461" t="s">
        <v>13421</v>
      </c>
      <c r="B461" t="s">
        <v>13431</v>
      </c>
      <c r="C461" t="s">
        <v>13430</v>
      </c>
      <c r="D461" t="s">
        <v>13429</v>
      </c>
      <c r="E461">
        <v>45.63</v>
      </c>
      <c r="F461" t="s">
        <v>13428</v>
      </c>
      <c r="G461" t="s">
        <v>630</v>
      </c>
      <c r="H461">
        <v>7314</v>
      </c>
    </row>
    <row r="462" spans="1:8" x14ac:dyDescent="0.25">
      <c r="A462" t="s">
        <v>13421</v>
      </c>
      <c r="B462" t="s">
        <v>13427</v>
      </c>
      <c r="C462" t="s">
        <v>13426</v>
      </c>
      <c r="D462" t="s">
        <v>3986</v>
      </c>
      <c r="E462">
        <v>6.59</v>
      </c>
      <c r="F462" t="s">
        <v>3987</v>
      </c>
      <c r="G462" t="s">
        <v>630</v>
      </c>
      <c r="H462">
        <v>7315</v>
      </c>
    </row>
    <row r="463" spans="1:8" x14ac:dyDescent="0.25">
      <c r="A463" t="s">
        <v>13421</v>
      </c>
      <c r="B463" t="s">
        <v>13425</v>
      </c>
      <c r="C463" t="s">
        <v>13424</v>
      </c>
      <c r="D463" t="s">
        <v>987</v>
      </c>
      <c r="E463">
        <v>18.98</v>
      </c>
      <c r="F463" t="s">
        <v>986</v>
      </c>
      <c r="G463" t="s">
        <v>630</v>
      </c>
      <c r="H463">
        <v>7316</v>
      </c>
    </row>
    <row r="464" spans="1:8" x14ac:dyDescent="0.25">
      <c r="A464" t="s">
        <v>13421</v>
      </c>
      <c r="B464" t="s">
        <v>13423</v>
      </c>
      <c r="C464" t="s">
        <v>13422</v>
      </c>
      <c r="D464" t="s">
        <v>5961</v>
      </c>
      <c r="E464">
        <v>3.4</v>
      </c>
      <c r="F464" t="s">
        <v>5962</v>
      </c>
      <c r="G464" t="s">
        <v>630</v>
      </c>
      <c r="H464">
        <v>7317</v>
      </c>
    </row>
    <row r="465" spans="1:8" x14ac:dyDescent="0.25">
      <c r="A465" t="s">
        <v>13421</v>
      </c>
      <c r="B465" t="s">
        <v>13420</v>
      </c>
      <c r="C465" t="s">
        <v>13419</v>
      </c>
      <c r="D465" t="s">
        <v>1325</v>
      </c>
      <c r="E465">
        <v>3.06</v>
      </c>
      <c r="F465" t="s">
        <v>1324</v>
      </c>
      <c r="G465" t="s">
        <v>630</v>
      </c>
      <c r="H465">
        <v>7318</v>
      </c>
    </row>
    <row r="466" spans="1:8" x14ac:dyDescent="0.25">
      <c r="C466" s="109" t="s">
        <v>3729</v>
      </c>
      <c r="E466" s="109">
        <f>SUM(E444:E465)</f>
        <v>171.09</v>
      </c>
    </row>
    <row r="467" spans="1:8" x14ac:dyDescent="0.25">
      <c r="A467" t="s">
        <v>13358</v>
      </c>
      <c r="B467" t="s">
        <v>13418</v>
      </c>
      <c r="C467" t="s">
        <v>13417</v>
      </c>
      <c r="D467" t="s">
        <v>4135</v>
      </c>
      <c r="E467">
        <v>0.84</v>
      </c>
      <c r="F467" t="s">
        <v>4136</v>
      </c>
      <c r="G467" t="s">
        <v>630</v>
      </c>
      <c r="H467">
        <v>7399</v>
      </c>
    </row>
    <row r="468" spans="1:8" x14ac:dyDescent="0.25">
      <c r="A468" t="s">
        <v>13358</v>
      </c>
      <c r="B468" t="s">
        <v>13416</v>
      </c>
      <c r="C468" t="s">
        <v>13415</v>
      </c>
      <c r="D468" t="s">
        <v>3948</v>
      </c>
      <c r="E468">
        <v>8.44</v>
      </c>
      <c r="F468" t="s">
        <v>3949</v>
      </c>
      <c r="G468" t="s">
        <v>630</v>
      </c>
      <c r="H468">
        <v>7400</v>
      </c>
    </row>
    <row r="469" spans="1:8" x14ac:dyDescent="0.25">
      <c r="A469" t="s">
        <v>13358</v>
      </c>
      <c r="B469" t="s">
        <v>13414</v>
      </c>
      <c r="C469" t="s">
        <v>13413</v>
      </c>
      <c r="D469" t="s">
        <v>1398</v>
      </c>
      <c r="E469">
        <v>6.94</v>
      </c>
      <c r="F469" t="s">
        <v>1397</v>
      </c>
      <c r="G469" t="s">
        <v>630</v>
      </c>
      <c r="H469">
        <v>7401</v>
      </c>
    </row>
    <row r="470" spans="1:8" x14ac:dyDescent="0.25">
      <c r="A470" t="s">
        <v>13358</v>
      </c>
      <c r="B470" t="s">
        <v>13412</v>
      </c>
      <c r="C470" t="s">
        <v>13411</v>
      </c>
      <c r="D470" t="s">
        <v>950</v>
      </c>
      <c r="E470">
        <v>4.5999999999999996</v>
      </c>
      <c r="F470" t="s">
        <v>949</v>
      </c>
      <c r="G470" t="s">
        <v>630</v>
      </c>
      <c r="H470">
        <v>7402</v>
      </c>
    </row>
    <row r="471" spans="1:8" x14ac:dyDescent="0.25">
      <c r="A471" t="s">
        <v>13358</v>
      </c>
      <c r="B471" t="s">
        <v>13410</v>
      </c>
      <c r="C471" t="s">
        <v>13409</v>
      </c>
      <c r="D471" t="s">
        <v>5421</v>
      </c>
      <c r="E471">
        <v>7.55</v>
      </c>
      <c r="F471" t="s">
        <v>5422</v>
      </c>
      <c r="G471" t="s">
        <v>630</v>
      </c>
      <c r="H471">
        <v>7403</v>
      </c>
    </row>
    <row r="472" spans="1:8" x14ac:dyDescent="0.25">
      <c r="A472" t="s">
        <v>13358</v>
      </c>
      <c r="B472" t="s">
        <v>13408</v>
      </c>
      <c r="C472" t="s">
        <v>13407</v>
      </c>
      <c r="D472" t="s">
        <v>3882</v>
      </c>
      <c r="E472">
        <v>6.4</v>
      </c>
      <c r="F472" t="s">
        <v>3883</v>
      </c>
      <c r="G472" t="s">
        <v>630</v>
      </c>
      <c r="H472">
        <v>7404</v>
      </c>
    </row>
    <row r="473" spans="1:8" x14ac:dyDescent="0.25">
      <c r="A473" t="s">
        <v>13358</v>
      </c>
      <c r="B473" t="s">
        <v>13406</v>
      </c>
      <c r="C473" t="s">
        <v>13405</v>
      </c>
      <c r="D473" t="s">
        <v>712</v>
      </c>
      <c r="E473">
        <v>6.04</v>
      </c>
      <c r="F473" t="s">
        <v>711</v>
      </c>
      <c r="G473" t="s">
        <v>630</v>
      </c>
      <c r="H473">
        <v>7405</v>
      </c>
    </row>
    <row r="474" spans="1:8" x14ac:dyDescent="0.25">
      <c r="A474" t="s">
        <v>13358</v>
      </c>
      <c r="B474" t="s">
        <v>13404</v>
      </c>
      <c r="C474" t="s">
        <v>13403</v>
      </c>
      <c r="D474" t="s">
        <v>713</v>
      </c>
      <c r="E474">
        <v>3.26</v>
      </c>
      <c r="F474" t="s">
        <v>711</v>
      </c>
      <c r="G474" t="s">
        <v>630</v>
      </c>
      <c r="H474">
        <v>7406</v>
      </c>
    </row>
    <row r="475" spans="1:8" x14ac:dyDescent="0.25">
      <c r="A475" t="s">
        <v>13358</v>
      </c>
      <c r="B475" t="s">
        <v>13402</v>
      </c>
      <c r="C475" t="s">
        <v>13401</v>
      </c>
      <c r="D475" t="s">
        <v>13400</v>
      </c>
      <c r="E475">
        <v>1.68</v>
      </c>
      <c r="F475" t="s">
        <v>13399</v>
      </c>
      <c r="G475" t="s">
        <v>630</v>
      </c>
      <c r="H475">
        <v>7407</v>
      </c>
    </row>
    <row r="476" spans="1:8" x14ac:dyDescent="0.25">
      <c r="A476" t="s">
        <v>13358</v>
      </c>
      <c r="B476" t="s">
        <v>13398</v>
      </c>
      <c r="C476" t="s">
        <v>13397</v>
      </c>
      <c r="D476" t="s">
        <v>774</v>
      </c>
      <c r="E476">
        <v>4.21</v>
      </c>
      <c r="F476" t="s">
        <v>773</v>
      </c>
      <c r="G476" t="s">
        <v>630</v>
      </c>
      <c r="H476">
        <v>7408</v>
      </c>
    </row>
    <row r="477" spans="1:8" x14ac:dyDescent="0.25">
      <c r="A477" t="s">
        <v>13358</v>
      </c>
      <c r="B477" t="s">
        <v>13396</v>
      </c>
      <c r="C477" t="s">
        <v>13395</v>
      </c>
      <c r="D477" t="s">
        <v>968</v>
      </c>
      <c r="E477">
        <v>2.59</v>
      </c>
      <c r="F477" t="s">
        <v>967</v>
      </c>
      <c r="G477" t="s">
        <v>630</v>
      </c>
      <c r="H477">
        <v>7409</v>
      </c>
    </row>
    <row r="478" spans="1:8" x14ac:dyDescent="0.25">
      <c r="A478" t="s">
        <v>13358</v>
      </c>
      <c r="B478" t="s">
        <v>10523</v>
      </c>
      <c r="C478" t="s">
        <v>13394</v>
      </c>
      <c r="D478" t="s">
        <v>6016</v>
      </c>
      <c r="E478">
        <v>4.72</v>
      </c>
      <c r="F478" t="s">
        <v>6017</v>
      </c>
      <c r="G478" t="s">
        <v>630</v>
      </c>
      <c r="H478">
        <v>7410</v>
      </c>
    </row>
    <row r="479" spans="1:8" x14ac:dyDescent="0.25">
      <c r="A479" t="s">
        <v>13358</v>
      </c>
      <c r="B479" t="s">
        <v>4010</v>
      </c>
      <c r="C479" t="s">
        <v>13393</v>
      </c>
      <c r="D479" t="s">
        <v>13392</v>
      </c>
      <c r="E479">
        <v>7.26</v>
      </c>
      <c r="F479" t="s">
        <v>13391</v>
      </c>
      <c r="G479" t="s">
        <v>630</v>
      </c>
      <c r="H479">
        <v>7411</v>
      </c>
    </row>
    <row r="480" spans="1:8" x14ac:dyDescent="0.25">
      <c r="A480" t="s">
        <v>13358</v>
      </c>
      <c r="B480" t="s">
        <v>13390</v>
      </c>
      <c r="C480" t="s">
        <v>13389</v>
      </c>
      <c r="D480" t="s">
        <v>13388</v>
      </c>
      <c r="E480">
        <v>1.85</v>
      </c>
      <c r="F480" t="s">
        <v>13387</v>
      </c>
      <c r="G480" t="s">
        <v>630</v>
      </c>
      <c r="H480">
        <v>7412</v>
      </c>
    </row>
    <row r="481" spans="1:8" x14ac:dyDescent="0.25">
      <c r="A481" t="s">
        <v>13358</v>
      </c>
      <c r="B481" t="s">
        <v>13386</v>
      </c>
      <c r="C481" t="s">
        <v>13385</v>
      </c>
      <c r="D481" t="s">
        <v>757</v>
      </c>
      <c r="E481">
        <v>1.68</v>
      </c>
      <c r="F481" t="s">
        <v>756</v>
      </c>
      <c r="G481" t="s">
        <v>630</v>
      </c>
      <c r="H481">
        <v>7413</v>
      </c>
    </row>
    <row r="482" spans="1:8" x14ac:dyDescent="0.25">
      <c r="A482" t="s">
        <v>13358</v>
      </c>
      <c r="B482" t="s">
        <v>13384</v>
      </c>
      <c r="C482" t="s">
        <v>13383</v>
      </c>
      <c r="D482" t="s">
        <v>758</v>
      </c>
      <c r="E482">
        <v>1.99</v>
      </c>
      <c r="F482" t="s">
        <v>756</v>
      </c>
      <c r="G482" t="s">
        <v>630</v>
      </c>
      <c r="H482">
        <v>7414</v>
      </c>
    </row>
    <row r="483" spans="1:8" x14ac:dyDescent="0.25">
      <c r="A483" t="s">
        <v>13358</v>
      </c>
      <c r="B483" t="s">
        <v>13382</v>
      </c>
      <c r="C483" t="s">
        <v>13381</v>
      </c>
      <c r="D483" t="s">
        <v>13380</v>
      </c>
      <c r="E483">
        <v>8.3800000000000008</v>
      </c>
      <c r="F483" t="s">
        <v>13379</v>
      </c>
      <c r="G483" t="s">
        <v>630</v>
      </c>
      <c r="H483">
        <v>7415</v>
      </c>
    </row>
    <row r="484" spans="1:8" x14ac:dyDescent="0.25">
      <c r="A484" t="s">
        <v>13358</v>
      </c>
      <c r="B484" t="s">
        <v>13378</v>
      </c>
      <c r="C484" t="s">
        <v>13377</v>
      </c>
      <c r="D484" t="s">
        <v>876</v>
      </c>
      <c r="E484">
        <v>4.67</v>
      </c>
      <c r="F484" t="s">
        <v>874</v>
      </c>
      <c r="G484" t="s">
        <v>630</v>
      </c>
      <c r="H484">
        <v>7416</v>
      </c>
    </row>
    <row r="485" spans="1:8" x14ac:dyDescent="0.25">
      <c r="A485" t="s">
        <v>13358</v>
      </c>
      <c r="B485" t="s">
        <v>13376</v>
      </c>
      <c r="C485" t="s">
        <v>13375</v>
      </c>
      <c r="D485" t="s">
        <v>875</v>
      </c>
      <c r="E485">
        <v>3.36</v>
      </c>
      <c r="F485" t="s">
        <v>874</v>
      </c>
      <c r="G485" t="s">
        <v>630</v>
      </c>
      <c r="H485">
        <v>7417</v>
      </c>
    </row>
    <row r="486" spans="1:8" x14ac:dyDescent="0.25">
      <c r="A486" t="s">
        <v>13358</v>
      </c>
      <c r="B486" t="s">
        <v>13374</v>
      </c>
      <c r="C486" t="s">
        <v>13373</v>
      </c>
      <c r="D486" t="s">
        <v>723</v>
      </c>
      <c r="E486">
        <v>6.94</v>
      </c>
      <c r="F486" t="s">
        <v>722</v>
      </c>
      <c r="G486" t="s">
        <v>630</v>
      </c>
      <c r="H486">
        <v>7418</v>
      </c>
    </row>
    <row r="487" spans="1:8" x14ac:dyDescent="0.25">
      <c r="A487" t="s">
        <v>13358</v>
      </c>
      <c r="B487" t="s">
        <v>13372</v>
      </c>
      <c r="C487" t="s">
        <v>13371</v>
      </c>
      <c r="D487" t="s">
        <v>1176</v>
      </c>
      <c r="E487">
        <v>3.36</v>
      </c>
      <c r="F487" t="s">
        <v>1175</v>
      </c>
      <c r="G487" t="s">
        <v>630</v>
      </c>
      <c r="H487">
        <v>7419</v>
      </c>
    </row>
    <row r="488" spans="1:8" x14ac:dyDescent="0.25">
      <c r="A488" t="s">
        <v>13358</v>
      </c>
      <c r="B488" t="s">
        <v>13370</v>
      </c>
      <c r="C488" t="s">
        <v>13369</v>
      </c>
      <c r="D488" t="s">
        <v>6029</v>
      </c>
      <c r="E488">
        <v>16.72</v>
      </c>
      <c r="F488" t="s">
        <v>6030</v>
      </c>
      <c r="G488" t="s">
        <v>630</v>
      </c>
      <c r="H488">
        <v>7420</v>
      </c>
    </row>
    <row r="489" spans="1:8" x14ac:dyDescent="0.25">
      <c r="A489" t="s">
        <v>13358</v>
      </c>
      <c r="B489" t="s">
        <v>13368</v>
      </c>
      <c r="C489" t="s">
        <v>13367</v>
      </c>
      <c r="D489" t="s">
        <v>1146</v>
      </c>
      <c r="E489">
        <v>5.12</v>
      </c>
      <c r="F489" t="s">
        <v>1145</v>
      </c>
      <c r="G489" t="s">
        <v>630</v>
      </c>
      <c r="H489">
        <v>7421</v>
      </c>
    </row>
    <row r="490" spans="1:8" x14ac:dyDescent="0.25">
      <c r="A490" t="s">
        <v>13358</v>
      </c>
      <c r="B490" t="s">
        <v>13366</v>
      </c>
      <c r="C490" t="s">
        <v>13365</v>
      </c>
      <c r="D490" t="s">
        <v>673</v>
      </c>
      <c r="E490">
        <v>1.68</v>
      </c>
      <c r="F490" t="s">
        <v>672</v>
      </c>
      <c r="G490" t="s">
        <v>630</v>
      </c>
      <c r="H490">
        <v>7422</v>
      </c>
    </row>
    <row r="491" spans="1:8" x14ac:dyDescent="0.25">
      <c r="A491" t="s">
        <v>13358</v>
      </c>
      <c r="B491" t="s">
        <v>13364</v>
      </c>
      <c r="C491" t="s">
        <v>13363</v>
      </c>
      <c r="D491" t="s">
        <v>1416</v>
      </c>
      <c r="E491">
        <v>8.3800000000000008</v>
      </c>
      <c r="F491" t="s">
        <v>1415</v>
      </c>
      <c r="G491" t="s">
        <v>630</v>
      </c>
      <c r="H491">
        <v>7423</v>
      </c>
    </row>
    <row r="492" spans="1:8" x14ac:dyDescent="0.25">
      <c r="A492" t="s">
        <v>13358</v>
      </c>
      <c r="B492" t="s">
        <v>13362</v>
      </c>
      <c r="C492" t="s">
        <v>13361</v>
      </c>
      <c r="D492" t="s">
        <v>5598</v>
      </c>
      <c r="E492">
        <v>3.36</v>
      </c>
      <c r="F492" t="s">
        <v>5599</v>
      </c>
      <c r="G492" t="s">
        <v>630</v>
      </c>
      <c r="H492">
        <v>7424</v>
      </c>
    </row>
    <row r="493" spans="1:8" x14ac:dyDescent="0.25">
      <c r="A493" t="s">
        <v>13358</v>
      </c>
      <c r="B493" t="s">
        <v>13360</v>
      </c>
      <c r="C493" t="s">
        <v>13359</v>
      </c>
      <c r="D493" t="s">
        <v>11542</v>
      </c>
      <c r="E493">
        <v>5.03</v>
      </c>
      <c r="F493" t="s">
        <v>11541</v>
      </c>
      <c r="G493" t="s">
        <v>630</v>
      </c>
      <c r="H493">
        <v>7425</v>
      </c>
    </row>
    <row r="494" spans="1:8" x14ac:dyDescent="0.25">
      <c r="A494" t="s">
        <v>13358</v>
      </c>
      <c r="B494" t="s">
        <v>13357</v>
      </c>
      <c r="C494" t="s">
        <v>13356</v>
      </c>
      <c r="D494" t="s">
        <v>1581</v>
      </c>
      <c r="E494">
        <v>2.92</v>
      </c>
      <c r="F494" t="s">
        <v>1582</v>
      </c>
      <c r="G494" t="s">
        <v>630</v>
      </c>
      <c r="H494">
        <v>7426</v>
      </c>
    </row>
    <row r="495" spans="1:8" x14ac:dyDescent="0.25">
      <c r="C495" s="104" t="s">
        <v>3729</v>
      </c>
      <c r="E495" s="109">
        <f>SUM(E467:E494)</f>
        <v>139.97</v>
      </c>
    </row>
    <row r="496" spans="1:8" x14ac:dyDescent="0.25">
      <c r="C496" s="175" t="s">
        <v>21499</v>
      </c>
      <c r="D496" s="178"/>
      <c r="E496" s="197">
        <f>+E411+E413+E443+E466+E495+E420</f>
        <v>497.53000000000003</v>
      </c>
    </row>
    <row r="518" spans="5:5" x14ac:dyDescent="0.25">
      <c r="E518" s="104"/>
    </row>
    <row r="531" spans="5:5" x14ac:dyDescent="0.25">
      <c r="E531" s="104"/>
    </row>
    <row r="538" spans="5:5" x14ac:dyDescent="0.25">
      <c r="E538" s="104"/>
    </row>
    <row r="565" spans="5:5" x14ac:dyDescent="0.25">
      <c r="E565" s="104"/>
    </row>
  </sheetData>
  <mergeCells count="1">
    <mergeCell ref="A3:H3"/>
  </mergeCells>
  <pageMargins left="0.70866141732283472" right="0.70866141732283472" top="0.74803149606299213" bottom="0.74803149606299213" header="0.31496062992125984" footer="0.31496062992125984"/>
  <pageSetup paperSize="9" scale="85" fitToHeight="0" orientation="portrait" horizontalDpi="0" verticalDpi="0" r:id="rId1"/>
  <headerFooter>
    <oddFooter>&amp;C&amp;P</oddFooter>
  </headerFooter>
  <rowBreaks count="1" manualBreakCount="1">
    <brk id="112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F151D-9CC0-4991-B8FD-11F510A65334}">
  <sheetPr>
    <pageSetUpPr fitToPage="1"/>
  </sheetPr>
  <dimension ref="A1:Q85"/>
  <sheetViews>
    <sheetView showGridLines="0" zoomScale="86" zoomScaleNormal="86" workbookViewId="0">
      <selection activeCell="F23" sqref="F23"/>
    </sheetView>
  </sheetViews>
  <sheetFormatPr baseColWidth="10" defaultRowHeight="15" x14ac:dyDescent="0.25"/>
  <cols>
    <col min="1" max="1" width="10.28515625" style="143" customWidth="1"/>
    <col min="2" max="2" width="35.5703125" customWidth="1"/>
    <col min="3" max="3" width="22.140625" customWidth="1"/>
    <col min="4" max="4" width="10.85546875" customWidth="1"/>
    <col min="5" max="5" width="9.28515625" style="143" customWidth="1"/>
    <col min="6" max="6" width="10.28515625" style="477" customWidth="1"/>
    <col min="7" max="7" width="14.42578125" customWidth="1"/>
    <col min="8" max="9" width="11.42578125" customWidth="1"/>
    <col min="10" max="10" width="11.7109375" customWidth="1"/>
  </cols>
  <sheetData>
    <row r="1" spans="1:8" ht="26.25" customHeight="1" x14ac:dyDescent="0.25">
      <c r="C1" s="431"/>
      <c r="D1" s="431"/>
      <c r="E1" s="431"/>
      <c r="F1" s="431"/>
      <c r="G1" s="431"/>
    </row>
    <row r="2" spans="1:8" ht="15" customHeight="1" x14ac:dyDescent="0.25">
      <c r="A2" s="552" t="s">
        <v>30500</v>
      </c>
      <c r="B2" s="552"/>
      <c r="C2" s="552"/>
      <c r="D2" s="552"/>
      <c r="E2" s="432"/>
      <c r="F2" s="433"/>
      <c r="G2" s="49"/>
    </row>
    <row r="3" spans="1:8" ht="4.5" customHeight="1" x14ac:dyDescent="0.25">
      <c r="A3" s="434"/>
      <c r="B3" s="49"/>
      <c r="C3" s="434"/>
      <c r="D3" s="49"/>
      <c r="E3" s="432"/>
      <c r="F3" s="433"/>
      <c r="G3" s="49"/>
    </row>
    <row r="4" spans="1:8" ht="22.5" customHeight="1" x14ac:dyDescent="0.3">
      <c r="A4" s="553" t="s">
        <v>30501</v>
      </c>
      <c r="B4" s="553"/>
      <c r="C4" s="553"/>
      <c r="D4" s="553"/>
      <c r="E4" s="435"/>
      <c r="F4" s="433"/>
      <c r="G4" s="49"/>
    </row>
    <row r="5" spans="1:8" ht="5.25" customHeight="1" x14ac:dyDescent="0.25">
      <c r="A5" s="432"/>
      <c r="B5" s="49"/>
      <c r="C5" s="49"/>
      <c r="D5" s="49"/>
      <c r="E5" s="432"/>
      <c r="F5" s="433"/>
      <c r="G5" s="49"/>
    </row>
    <row r="6" spans="1:8" ht="15" customHeight="1" x14ac:dyDescent="0.25">
      <c r="A6" s="554" t="s">
        <v>30528</v>
      </c>
      <c r="B6" s="554"/>
      <c r="C6" s="554"/>
      <c r="D6" s="554"/>
      <c r="E6" s="432"/>
      <c r="F6" s="433"/>
      <c r="G6" s="49"/>
    </row>
    <row r="7" spans="1:8" ht="4.5" customHeight="1" x14ac:dyDescent="0.25">
      <c r="A7" s="432"/>
      <c r="B7" s="434"/>
      <c r="C7" s="49"/>
      <c r="D7" s="49"/>
      <c r="E7" s="432"/>
      <c r="F7" s="433"/>
      <c r="G7" s="49"/>
    </row>
    <row r="8" spans="1:8" ht="15" customHeight="1" x14ac:dyDescent="0.25">
      <c r="A8" s="555" t="s">
        <v>30514</v>
      </c>
      <c r="B8" s="555"/>
      <c r="C8" s="555"/>
      <c r="D8" s="555"/>
      <c r="E8" s="432"/>
      <c r="F8" s="433"/>
      <c r="G8" s="49"/>
    </row>
    <row r="9" spans="1:8" ht="15.75" x14ac:dyDescent="0.25">
      <c r="A9" s="432"/>
      <c r="B9" s="434"/>
      <c r="C9" s="49"/>
      <c r="D9" s="49"/>
      <c r="E9" s="432"/>
      <c r="F9" s="433"/>
      <c r="G9" s="49"/>
    </row>
    <row r="10" spans="1:8" x14ac:dyDescent="0.25">
      <c r="A10" s="432"/>
      <c r="B10" s="436" t="s">
        <v>13196</v>
      </c>
      <c r="C10" s="437"/>
      <c r="D10" s="49"/>
      <c r="E10" s="432"/>
      <c r="F10" s="433"/>
      <c r="G10" s="482">
        <v>64946.31</v>
      </c>
    </row>
    <row r="11" spans="1:8" x14ac:dyDescent="0.25">
      <c r="A11" s="432"/>
      <c r="B11" s="49"/>
      <c r="C11" s="49"/>
      <c r="D11" s="49"/>
      <c r="E11" s="432"/>
      <c r="F11" s="433"/>
      <c r="G11" s="49"/>
    </row>
    <row r="12" spans="1:8" x14ac:dyDescent="0.25">
      <c r="A12" s="432"/>
      <c r="B12" s="439" t="s">
        <v>0</v>
      </c>
      <c r="C12" s="49"/>
      <c r="D12" s="49"/>
      <c r="E12" s="432"/>
      <c r="F12" s="433"/>
      <c r="G12" s="49"/>
    </row>
    <row r="13" spans="1:8" x14ac:dyDescent="0.25">
      <c r="A13" s="432"/>
      <c r="B13" s="440" t="s">
        <v>30503</v>
      </c>
      <c r="C13" s="49"/>
      <c r="D13" s="49"/>
      <c r="E13" s="432"/>
      <c r="F13" s="433"/>
      <c r="G13" s="49"/>
    </row>
    <row r="14" spans="1:8" x14ac:dyDescent="0.25">
      <c r="A14" s="419" t="s">
        <v>1</v>
      </c>
      <c r="B14" s="440" t="s">
        <v>30504</v>
      </c>
      <c r="C14" s="440"/>
      <c r="D14" s="419" t="s">
        <v>30505</v>
      </c>
      <c r="E14" s="419" t="s">
        <v>30506</v>
      </c>
      <c r="F14" s="441" t="s">
        <v>2</v>
      </c>
      <c r="G14" s="49"/>
    </row>
    <row r="15" spans="1:8" x14ac:dyDescent="0.25">
      <c r="A15" s="442"/>
      <c r="B15" s="556"/>
      <c r="C15" s="556"/>
      <c r="D15" s="443"/>
      <c r="E15" s="444"/>
      <c r="F15" s="445"/>
      <c r="H15" s="446"/>
    </row>
    <row r="16" spans="1:8" x14ac:dyDescent="0.25">
      <c r="A16" s="442"/>
      <c r="B16" s="447"/>
      <c r="C16" s="447"/>
      <c r="D16" s="443"/>
      <c r="E16" s="444"/>
      <c r="F16" s="433"/>
      <c r="G16" s="448">
        <f>SUM(F15:F15)</f>
        <v>0</v>
      </c>
      <c r="H16" s="446"/>
    </row>
    <row r="17" spans="1:17" x14ac:dyDescent="0.25">
      <c r="A17" s="442"/>
      <c r="B17" s="449"/>
      <c r="C17" s="440"/>
      <c r="D17" s="450"/>
      <c r="E17" s="444"/>
      <c r="F17" s="433"/>
      <c r="G17" s="49"/>
    </row>
    <row r="18" spans="1:17" x14ac:dyDescent="0.25">
      <c r="A18" s="451"/>
      <c r="B18" s="452" t="s">
        <v>4</v>
      </c>
      <c r="C18" s="49"/>
      <c r="D18" s="453"/>
      <c r="E18" s="453"/>
      <c r="F18" s="433"/>
      <c r="G18" s="448"/>
      <c r="M18" s="454"/>
      <c r="N18" s="454"/>
      <c r="O18" s="454"/>
      <c r="P18" s="454"/>
      <c r="Q18" s="455"/>
    </row>
    <row r="19" spans="1:17" x14ac:dyDescent="0.25">
      <c r="A19" s="456" t="s">
        <v>1</v>
      </c>
      <c r="B19" s="457" t="s">
        <v>30507</v>
      </c>
      <c r="C19" s="49"/>
      <c r="D19" s="453"/>
      <c r="E19" s="453"/>
      <c r="F19" s="441" t="s">
        <v>2</v>
      </c>
      <c r="G19" s="448"/>
    </row>
    <row r="20" spans="1:17" x14ac:dyDescent="0.25">
      <c r="A20" s="458"/>
      <c r="B20" s="459"/>
      <c r="C20" s="49"/>
      <c r="D20" s="49"/>
      <c r="E20" s="432"/>
      <c r="F20" s="445"/>
    </row>
    <row r="21" spans="1:17" x14ac:dyDescent="0.25">
      <c r="A21" s="458"/>
      <c r="B21" s="459"/>
      <c r="C21" s="49"/>
      <c r="D21" s="49"/>
      <c r="E21" s="432"/>
      <c r="F21" s="433"/>
      <c r="G21" s="448">
        <f>SUM(F20:F20)</f>
        <v>0</v>
      </c>
    </row>
    <row r="22" spans="1:17" x14ac:dyDescent="0.25">
      <c r="A22" s="432"/>
      <c r="B22" s="49"/>
      <c r="C22" s="49"/>
      <c r="D22" s="49"/>
      <c r="E22" s="432"/>
      <c r="F22" s="433"/>
      <c r="G22" s="448"/>
    </row>
    <row r="23" spans="1:17" x14ac:dyDescent="0.25">
      <c r="A23" s="432"/>
      <c r="B23" s="452" t="s">
        <v>0</v>
      </c>
      <c r="C23" s="49"/>
      <c r="D23" s="49"/>
      <c r="E23" s="432"/>
      <c r="F23" s="433"/>
      <c r="G23" s="49"/>
    </row>
    <row r="24" spans="1:17" x14ac:dyDescent="0.25">
      <c r="A24" s="419" t="s">
        <v>1</v>
      </c>
      <c r="B24" s="457" t="s">
        <v>30508</v>
      </c>
      <c r="C24" s="440"/>
      <c r="D24" s="440"/>
      <c r="E24" s="460"/>
      <c r="F24" s="441" t="s">
        <v>2</v>
      </c>
      <c r="G24" s="49"/>
    </row>
    <row r="25" spans="1:17" x14ac:dyDescent="0.25">
      <c r="A25" s="442"/>
      <c r="B25" s="459"/>
      <c r="C25" s="49"/>
      <c r="D25" s="49"/>
      <c r="E25" s="432"/>
      <c r="F25" s="445"/>
    </row>
    <row r="26" spans="1:17" x14ac:dyDescent="0.25">
      <c r="A26" s="442"/>
      <c r="B26" s="459"/>
      <c r="C26" s="49"/>
      <c r="D26" s="49"/>
      <c r="E26" s="432"/>
      <c r="F26" s="433"/>
      <c r="G26" s="448">
        <f>SUM(F25:F25)</f>
        <v>0</v>
      </c>
    </row>
    <row r="27" spans="1:17" x14ac:dyDescent="0.25">
      <c r="A27" s="442"/>
      <c r="B27" s="49"/>
      <c r="C27" s="49"/>
      <c r="D27" s="49"/>
      <c r="E27" s="432"/>
      <c r="F27" s="433"/>
      <c r="G27" s="461"/>
    </row>
    <row r="28" spans="1:17" x14ac:dyDescent="0.25">
      <c r="A28" s="460"/>
      <c r="B28" s="439" t="s">
        <v>4</v>
      </c>
      <c r="C28" s="440"/>
      <c r="D28" s="440"/>
      <c r="E28" s="460"/>
      <c r="F28" s="433"/>
      <c r="G28" s="49"/>
    </row>
    <row r="29" spans="1:17" x14ac:dyDescent="0.25">
      <c r="A29" s="419" t="s">
        <v>1</v>
      </c>
      <c r="B29" s="457" t="s">
        <v>30509</v>
      </c>
      <c r="C29" s="440"/>
      <c r="D29" s="419" t="s">
        <v>30510</v>
      </c>
      <c r="E29" s="460"/>
      <c r="F29" s="441" t="s">
        <v>2</v>
      </c>
      <c r="G29" s="49"/>
    </row>
    <row r="30" spans="1:17" x14ac:dyDescent="0.25">
      <c r="A30" s="493">
        <v>44345</v>
      </c>
      <c r="B30" s="158" t="s">
        <v>11767</v>
      </c>
      <c r="C30" s="440"/>
      <c r="D30" s="6" t="s">
        <v>11768</v>
      </c>
      <c r="E30" s="460"/>
      <c r="F30" s="9">
        <v>1.68</v>
      </c>
      <c r="G30" s="49"/>
    </row>
    <row r="31" spans="1:17" x14ac:dyDescent="0.25">
      <c r="A31" s="493">
        <v>44345.514456018522</v>
      </c>
      <c r="B31" s="158" t="s">
        <v>11765</v>
      </c>
      <c r="C31" s="440"/>
      <c r="D31" s="6" t="s">
        <v>11766</v>
      </c>
      <c r="E31" s="460"/>
      <c r="F31" s="9">
        <v>1.96</v>
      </c>
      <c r="G31" s="49"/>
    </row>
    <row r="32" spans="1:17" x14ac:dyDescent="0.25">
      <c r="A32" s="493">
        <v>44345.516192129631</v>
      </c>
      <c r="B32" s="158" t="s">
        <v>11763</v>
      </c>
      <c r="C32" s="440"/>
      <c r="D32" s="6" t="s">
        <v>11764</v>
      </c>
      <c r="E32" s="460"/>
      <c r="F32" s="9">
        <v>9.1300000000000008</v>
      </c>
      <c r="G32" s="49"/>
    </row>
    <row r="33" spans="1:7" x14ac:dyDescent="0.25">
      <c r="A33" s="493">
        <v>44345.517488425925</v>
      </c>
      <c r="B33" s="158" t="s">
        <v>11761</v>
      </c>
      <c r="C33" s="440"/>
      <c r="D33" s="6" t="s">
        <v>11762</v>
      </c>
      <c r="E33" s="460"/>
      <c r="F33" s="9">
        <v>4.42</v>
      </c>
      <c r="G33" s="49"/>
    </row>
    <row r="34" spans="1:7" x14ac:dyDescent="0.25">
      <c r="A34" s="493">
        <v>44345.51834490741</v>
      </c>
      <c r="B34" s="158" t="s">
        <v>11759</v>
      </c>
      <c r="C34" s="440"/>
      <c r="D34" s="6" t="s">
        <v>11760</v>
      </c>
      <c r="E34" s="460"/>
      <c r="F34" s="9">
        <v>22.89</v>
      </c>
      <c r="G34" s="49"/>
    </row>
    <row r="35" spans="1:7" x14ac:dyDescent="0.25">
      <c r="A35" s="493">
        <v>44345.518842592595</v>
      </c>
      <c r="B35" s="158" t="s">
        <v>11757</v>
      </c>
      <c r="C35" s="440"/>
      <c r="D35" s="6" t="s">
        <v>11758</v>
      </c>
      <c r="E35" s="460"/>
      <c r="F35" s="9">
        <v>3.54</v>
      </c>
      <c r="G35" s="49"/>
    </row>
    <row r="36" spans="1:7" x14ac:dyDescent="0.25">
      <c r="A36" s="493">
        <v>44345.51939814815</v>
      </c>
      <c r="B36" s="158" t="s">
        <v>11755</v>
      </c>
      <c r="C36" s="440"/>
      <c r="D36" s="6" t="s">
        <v>11756</v>
      </c>
      <c r="E36" s="460"/>
      <c r="F36" s="9">
        <v>12.39</v>
      </c>
      <c r="G36" s="49"/>
    </row>
    <row r="37" spans="1:7" x14ac:dyDescent="0.25">
      <c r="A37" s="493">
        <v>44345.519930555558</v>
      </c>
      <c r="B37" s="158" t="s">
        <v>11753</v>
      </c>
      <c r="C37" s="440"/>
      <c r="D37" s="6" t="s">
        <v>11754</v>
      </c>
      <c r="E37" s="460"/>
      <c r="F37" s="9">
        <v>14.76</v>
      </c>
      <c r="G37" s="49"/>
    </row>
    <row r="38" spans="1:7" x14ac:dyDescent="0.25">
      <c r="A38" s="493">
        <v>44345.520439814813</v>
      </c>
      <c r="B38" s="158" t="s">
        <v>11751</v>
      </c>
      <c r="C38" s="440"/>
      <c r="D38" s="6" t="s">
        <v>11752</v>
      </c>
      <c r="E38" s="460"/>
      <c r="F38" s="9">
        <v>6.94</v>
      </c>
      <c r="G38" s="49"/>
    </row>
    <row r="39" spans="1:7" x14ac:dyDescent="0.25">
      <c r="A39" s="493">
        <v>44345.522060185183</v>
      </c>
      <c r="B39" s="158" t="s">
        <v>11749</v>
      </c>
      <c r="C39" s="440"/>
      <c r="D39" s="6" t="s">
        <v>11750</v>
      </c>
      <c r="E39" s="460"/>
      <c r="F39" s="9">
        <v>4.66</v>
      </c>
      <c r="G39" s="49"/>
    </row>
    <row r="40" spans="1:7" x14ac:dyDescent="0.25">
      <c r="A40" s="493">
        <v>44345.522453703707</v>
      </c>
      <c r="B40" s="158" t="s">
        <v>11747</v>
      </c>
      <c r="C40" s="440"/>
      <c r="D40" s="6" t="s">
        <v>11748</v>
      </c>
      <c r="E40" s="460"/>
      <c r="F40" s="9">
        <v>1.77</v>
      </c>
      <c r="G40" s="49"/>
    </row>
    <row r="41" spans="1:7" x14ac:dyDescent="0.25">
      <c r="A41" s="493">
        <v>44345.523090277777</v>
      </c>
      <c r="B41" s="158" t="s">
        <v>11745</v>
      </c>
      <c r="C41" s="440"/>
      <c r="D41" s="6" t="s">
        <v>11746</v>
      </c>
      <c r="E41" s="460"/>
      <c r="F41" s="9">
        <v>12.14</v>
      </c>
      <c r="G41" s="49"/>
    </row>
    <row r="42" spans="1:7" x14ac:dyDescent="0.25">
      <c r="A42" s="493">
        <v>44345.523611111108</v>
      </c>
      <c r="B42" s="158" t="s">
        <v>11743</v>
      </c>
      <c r="C42" s="440"/>
      <c r="D42" s="6" t="s">
        <v>11744</v>
      </c>
      <c r="E42" s="460"/>
      <c r="F42" s="9">
        <v>5.93</v>
      </c>
      <c r="G42" s="49"/>
    </row>
    <row r="43" spans="1:7" x14ac:dyDescent="0.25">
      <c r="A43" s="493">
        <v>44345.524305555555</v>
      </c>
      <c r="B43" s="158" t="s">
        <v>11741</v>
      </c>
      <c r="C43" s="440"/>
      <c r="D43" s="6" t="s">
        <v>11742</v>
      </c>
      <c r="E43" s="460"/>
      <c r="F43" s="9">
        <v>2.95</v>
      </c>
      <c r="G43" s="49"/>
    </row>
    <row r="44" spans="1:7" x14ac:dyDescent="0.25">
      <c r="A44" s="493">
        <v>44345.524988425925</v>
      </c>
      <c r="B44" s="158" t="s">
        <v>11739</v>
      </c>
      <c r="C44" s="440"/>
      <c r="D44" s="6" t="s">
        <v>11740</v>
      </c>
      <c r="E44" s="460"/>
      <c r="F44" s="9">
        <v>8.19</v>
      </c>
      <c r="G44" s="49"/>
    </row>
    <row r="45" spans="1:7" x14ac:dyDescent="0.25">
      <c r="A45" s="493">
        <v>44345.525416666664</v>
      </c>
      <c r="B45" s="158" t="s">
        <v>11737</v>
      </c>
      <c r="C45" s="440"/>
      <c r="D45" s="6" t="s">
        <v>11738</v>
      </c>
      <c r="E45" s="460"/>
      <c r="F45" s="9">
        <v>1.68</v>
      </c>
      <c r="G45" s="49"/>
    </row>
    <row r="46" spans="1:7" x14ac:dyDescent="0.25">
      <c r="A46" s="493">
        <v>44345.525752314818</v>
      </c>
      <c r="B46" s="158" t="s">
        <v>11735</v>
      </c>
      <c r="C46" s="440"/>
      <c r="D46" s="6" t="s">
        <v>11736</v>
      </c>
      <c r="E46" s="460"/>
      <c r="F46" s="9">
        <v>3.96</v>
      </c>
      <c r="G46" s="49"/>
    </row>
    <row r="47" spans="1:7" x14ac:dyDescent="0.25">
      <c r="A47" s="493">
        <v>44345.526145833333</v>
      </c>
      <c r="B47" s="158" t="s">
        <v>11733</v>
      </c>
      <c r="C47" s="440"/>
      <c r="D47" s="6" t="s">
        <v>11734</v>
      </c>
      <c r="E47" s="460"/>
      <c r="F47" s="9">
        <v>2.89</v>
      </c>
      <c r="G47" s="49"/>
    </row>
    <row r="48" spans="1:7" x14ac:dyDescent="0.25">
      <c r="A48" s="493">
        <v>44345.526736111111</v>
      </c>
      <c r="B48" s="158" t="s">
        <v>11731</v>
      </c>
      <c r="C48" s="440"/>
      <c r="D48" s="6" t="s">
        <v>11732</v>
      </c>
      <c r="E48" s="460"/>
      <c r="F48" s="9">
        <v>12.48</v>
      </c>
      <c r="G48" s="49"/>
    </row>
    <row r="49" spans="1:7" x14ac:dyDescent="0.25">
      <c r="A49" s="493">
        <v>44345.527129629627</v>
      </c>
      <c r="B49" s="158" t="s">
        <v>11729</v>
      </c>
      <c r="C49" s="440"/>
      <c r="D49" s="6" t="s">
        <v>11730</v>
      </c>
      <c r="E49" s="460"/>
      <c r="F49" s="9">
        <v>1.97</v>
      </c>
      <c r="G49" s="49"/>
    </row>
    <row r="50" spans="1:7" x14ac:dyDescent="0.25">
      <c r="A50" s="493">
        <v>44345.527708333335</v>
      </c>
      <c r="B50" s="158" t="s">
        <v>11727</v>
      </c>
      <c r="C50" s="440"/>
      <c r="D50" s="6" t="s">
        <v>11728</v>
      </c>
      <c r="E50" s="460"/>
      <c r="F50" s="9">
        <v>41.79</v>
      </c>
      <c r="G50" s="49"/>
    </row>
    <row r="51" spans="1:7" x14ac:dyDescent="0.25">
      <c r="A51" s="493">
        <v>44345.528460648151</v>
      </c>
      <c r="B51" s="158" t="s">
        <v>11725</v>
      </c>
      <c r="C51" s="440"/>
      <c r="D51" s="6" t="s">
        <v>11726</v>
      </c>
      <c r="E51" s="460"/>
      <c r="F51" s="9">
        <v>5.4</v>
      </c>
      <c r="G51" s="49"/>
    </row>
    <row r="52" spans="1:7" x14ac:dyDescent="0.25">
      <c r="A52" s="493">
        <v>44345.528935185182</v>
      </c>
      <c r="B52" s="158" t="s">
        <v>11723</v>
      </c>
      <c r="C52" s="440"/>
      <c r="D52" s="6" t="s">
        <v>11724</v>
      </c>
      <c r="E52" s="460"/>
      <c r="F52" s="9">
        <v>2.17</v>
      </c>
      <c r="G52" s="49"/>
    </row>
    <row r="53" spans="1:7" x14ac:dyDescent="0.25">
      <c r="A53" s="493">
        <v>44345</v>
      </c>
      <c r="B53" s="158" t="s">
        <v>11720</v>
      </c>
      <c r="C53" s="440"/>
      <c r="D53" s="6" t="s">
        <v>11721</v>
      </c>
      <c r="E53" s="460"/>
      <c r="F53" s="9">
        <v>3.48</v>
      </c>
      <c r="G53" s="49"/>
    </row>
    <row r="54" spans="1:7" x14ac:dyDescent="0.25">
      <c r="A54" s="493">
        <v>44345</v>
      </c>
      <c r="B54" s="158" t="s">
        <v>11718</v>
      </c>
      <c r="C54" s="440"/>
      <c r="D54" s="6" t="s">
        <v>11719</v>
      </c>
      <c r="E54" s="460"/>
      <c r="F54" s="9">
        <v>6.37</v>
      </c>
      <c r="G54" s="49"/>
    </row>
    <row r="55" spans="1:7" x14ac:dyDescent="0.25">
      <c r="A55" s="493">
        <v>44345</v>
      </c>
      <c r="B55" s="158" t="s">
        <v>11716</v>
      </c>
      <c r="C55" s="440"/>
      <c r="D55" s="6" t="s">
        <v>11717</v>
      </c>
      <c r="E55" s="460"/>
      <c r="F55" s="9">
        <v>2.31</v>
      </c>
      <c r="G55" s="49"/>
    </row>
    <row r="56" spans="1:7" x14ac:dyDescent="0.25">
      <c r="A56" s="493">
        <v>44345</v>
      </c>
      <c r="B56" s="158" t="s">
        <v>11714</v>
      </c>
      <c r="C56" s="440"/>
      <c r="D56" s="6" t="s">
        <v>11715</v>
      </c>
      <c r="E56" s="460"/>
      <c r="F56" s="9">
        <v>2.15</v>
      </c>
      <c r="G56" s="49"/>
    </row>
    <row r="57" spans="1:7" x14ac:dyDescent="0.25">
      <c r="A57" s="493">
        <v>44345</v>
      </c>
      <c r="B57" s="158" t="s">
        <v>11712</v>
      </c>
      <c r="C57" s="440"/>
      <c r="D57" s="6" t="s">
        <v>11713</v>
      </c>
      <c r="E57" s="460"/>
      <c r="F57" s="9">
        <v>20.7</v>
      </c>
      <c r="G57" s="49"/>
    </row>
    <row r="58" spans="1:7" x14ac:dyDescent="0.25">
      <c r="A58" s="493">
        <v>44345</v>
      </c>
      <c r="B58" s="158" t="s">
        <v>11710</v>
      </c>
      <c r="C58" s="440"/>
      <c r="D58" s="6" t="s">
        <v>11711</v>
      </c>
      <c r="E58" s="460"/>
      <c r="F58" s="9">
        <v>6.75</v>
      </c>
      <c r="G58" s="49"/>
    </row>
    <row r="59" spans="1:7" x14ac:dyDescent="0.25">
      <c r="A59" s="493">
        <v>44345</v>
      </c>
      <c r="B59" s="158" t="s">
        <v>11708</v>
      </c>
      <c r="C59" s="440"/>
      <c r="D59" s="6" t="s">
        <v>11709</v>
      </c>
      <c r="E59" s="460"/>
      <c r="F59" s="9">
        <v>8.3800000000000008</v>
      </c>
      <c r="G59" s="49"/>
    </row>
    <row r="60" spans="1:7" x14ac:dyDescent="0.25">
      <c r="A60" s="493">
        <v>44345</v>
      </c>
      <c r="B60" s="158" t="s">
        <v>11706</v>
      </c>
      <c r="C60" s="440"/>
      <c r="D60" s="6" t="s">
        <v>11707</v>
      </c>
      <c r="E60" s="460"/>
      <c r="F60" s="9">
        <v>2.74</v>
      </c>
      <c r="G60" s="49"/>
    </row>
    <row r="61" spans="1:7" x14ac:dyDescent="0.25">
      <c r="A61" s="493">
        <v>44345</v>
      </c>
      <c r="B61" s="158" t="s">
        <v>11704</v>
      </c>
      <c r="C61" s="440"/>
      <c r="D61" s="6" t="s">
        <v>11705</v>
      </c>
      <c r="E61" s="460"/>
      <c r="F61" s="9">
        <v>1.68</v>
      </c>
      <c r="G61" s="49"/>
    </row>
    <row r="62" spans="1:7" x14ac:dyDescent="0.25">
      <c r="A62" s="493">
        <v>44345</v>
      </c>
      <c r="B62" s="158" t="s">
        <v>11702</v>
      </c>
      <c r="C62" s="440"/>
      <c r="D62" s="6" t="s">
        <v>11703</v>
      </c>
      <c r="E62" s="460"/>
      <c r="F62" s="9">
        <v>5.59</v>
      </c>
      <c r="G62" s="49"/>
    </row>
    <row r="63" spans="1:7" x14ac:dyDescent="0.25">
      <c r="A63" s="493">
        <v>44345</v>
      </c>
      <c r="B63" s="158" t="s">
        <v>11700</v>
      </c>
      <c r="C63" s="440"/>
      <c r="D63" s="6" t="s">
        <v>11701</v>
      </c>
      <c r="E63" s="460"/>
      <c r="F63" s="9">
        <v>4.32</v>
      </c>
      <c r="G63" s="49"/>
    </row>
    <row r="64" spans="1:7" x14ac:dyDescent="0.25">
      <c r="A64" s="493">
        <v>44346</v>
      </c>
      <c r="B64" s="158" t="s">
        <v>11694</v>
      </c>
      <c r="C64" s="440"/>
      <c r="D64" s="6" t="s">
        <v>11695</v>
      </c>
      <c r="E64" s="460"/>
      <c r="F64" s="9">
        <v>1.68</v>
      </c>
      <c r="G64" s="49"/>
    </row>
    <row r="65" spans="1:7" x14ac:dyDescent="0.25">
      <c r="A65" s="493">
        <v>44346</v>
      </c>
      <c r="B65" s="158" t="s">
        <v>11692</v>
      </c>
      <c r="C65" s="440"/>
      <c r="D65" s="6" t="s">
        <v>11693</v>
      </c>
      <c r="E65" s="460"/>
      <c r="F65" s="9">
        <v>3.36</v>
      </c>
      <c r="G65" s="49"/>
    </row>
    <row r="66" spans="1:7" x14ac:dyDescent="0.25">
      <c r="A66" s="493">
        <v>44346</v>
      </c>
      <c r="B66" s="158" t="s">
        <v>11690</v>
      </c>
      <c r="C66" s="440"/>
      <c r="D66" s="6" t="s">
        <v>11691</v>
      </c>
      <c r="E66" s="460"/>
      <c r="F66" s="9">
        <v>3.36</v>
      </c>
      <c r="G66" s="49"/>
    </row>
    <row r="67" spans="1:7" x14ac:dyDescent="0.25">
      <c r="A67" s="493">
        <v>44346</v>
      </c>
      <c r="B67" s="158" t="s">
        <v>11688</v>
      </c>
      <c r="C67" s="440"/>
      <c r="D67" s="6" t="s">
        <v>11689</v>
      </c>
      <c r="E67" s="460"/>
      <c r="F67" s="9">
        <v>1.72</v>
      </c>
      <c r="G67" s="49"/>
    </row>
    <row r="68" spans="1:7" x14ac:dyDescent="0.25">
      <c r="A68" s="493">
        <v>44346</v>
      </c>
      <c r="B68" s="158" t="s">
        <v>11686</v>
      </c>
      <c r="C68" s="440"/>
      <c r="D68" s="6" t="s">
        <v>11687</v>
      </c>
      <c r="E68" s="460"/>
      <c r="F68" s="9">
        <v>5.0999999999999996</v>
      </c>
      <c r="G68" s="49"/>
    </row>
    <row r="69" spans="1:7" x14ac:dyDescent="0.25">
      <c r="A69" s="493">
        <v>44346</v>
      </c>
      <c r="B69" s="158" t="s">
        <v>11684</v>
      </c>
      <c r="C69" s="484"/>
      <c r="D69" s="6" t="s">
        <v>11685</v>
      </c>
      <c r="E69" s="490"/>
      <c r="F69" s="9">
        <v>4.26</v>
      </c>
      <c r="G69" s="49"/>
    </row>
    <row r="70" spans="1:7" x14ac:dyDescent="0.25">
      <c r="A70" s="493">
        <v>44347</v>
      </c>
      <c r="B70" s="158" t="s">
        <v>11650</v>
      </c>
      <c r="C70" s="484"/>
      <c r="D70" s="6" t="s">
        <v>11651</v>
      </c>
      <c r="E70" s="490"/>
      <c r="F70" s="497">
        <v>1.75</v>
      </c>
    </row>
    <row r="71" spans="1:7" x14ac:dyDescent="0.25">
      <c r="A71" s="464"/>
      <c r="B71" s="465"/>
      <c r="C71" s="49"/>
      <c r="D71" s="466"/>
      <c r="E71" s="432"/>
      <c r="F71" s="467"/>
      <c r="G71" s="448">
        <f>SUM(F30:F70)</f>
        <v>271.39000000000004</v>
      </c>
    </row>
    <row r="72" spans="1:7" x14ac:dyDescent="0.25">
      <c r="A72" s="432"/>
      <c r="B72" s="49"/>
      <c r="C72" s="49"/>
      <c r="D72" s="49"/>
      <c r="E72" s="432"/>
      <c r="F72" s="433"/>
      <c r="G72" s="49"/>
    </row>
    <row r="73" spans="1:7" ht="15.75" thickBot="1" x14ac:dyDescent="0.3">
      <c r="A73" s="468"/>
      <c r="B73" s="469" t="s">
        <v>13195</v>
      </c>
      <c r="C73" s="470"/>
      <c r="D73" s="471"/>
      <c r="E73" s="468"/>
      <c r="F73" s="472"/>
      <c r="G73" s="473">
        <f>+G10-G16+G21-G26+G71</f>
        <v>65217.7</v>
      </c>
    </row>
    <row r="74" spans="1:7" ht="15.75" thickTop="1" x14ac:dyDescent="0.25">
      <c r="A74" s="432"/>
      <c r="B74" s="49"/>
      <c r="C74" s="49"/>
      <c r="D74" s="49"/>
      <c r="E74" s="432"/>
      <c r="F74" s="433"/>
      <c r="G74" s="49"/>
    </row>
    <row r="75" spans="1:7" x14ac:dyDescent="0.25">
      <c r="A75" s="432"/>
      <c r="B75" s="49"/>
      <c r="C75" s="49"/>
      <c r="D75" s="49"/>
      <c r="E75" s="432"/>
      <c r="F75" s="433"/>
      <c r="G75" s="49"/>
    </row>
    <row r="76" spans="1:7" x14ac:dyDescent="0.25">
      <c r="A76" s="432"/>
      <c r="B76" s="49"/>
      <c r="C76" s="49"/>
      <c r="D76" s="49"/>
      <c r="E76" s="432"/>
      <c r="F76" s="433"/>
      <c r="G76" s="49"/>
    </row>
    <row r="77" spans="1:7" x14ac:dyDescent="0.25">
      <c r="A77" s="432"/>
      <c r="B77" s="419" t="s">
        <v>5</v>
      </c>
      <c r="C77" s="49"/>
      <c r="D77" s="459"/>
      <c r="E77" s="419" t="s">
        <v>6</v>
      </c>
      <c r="F77" s="433"/>
      <c r="G77" s="49"/>
    </row>
    <row r="78" spans="1:7" x14ac:dyDescent="0.25">
      <c r="A78" s="432"/>
      <c r="B78" s="419"/>
      <c r="C78" s="49"/>
      <c r="D78" s="459"/>
      <c r="E78" s="419"/>
      <c r="F78" s="433"/>
      <c r="G78" s="49"/>
    </row>
    <row r="79" spans="1:7" x14ac:dyDescent="0.25">
      <c r="A79" s="432"/>
      <c r="B79" s="419"/>
      <c r="C79" s="49"/>
      <c r="D79" s="459"/>
      <c r="E79" s="419"/>
      <c r="F79" s="433"/>
      <c r="G79" s="49"/>
    </row>
    <row r="80" spans="1:7" x14ac:dyDescent="0.25">
      <c r="A80" s="432"/>
      <c r="B80" s="474"/>
      <c r="C80" s="49"/>
      <c r="D80" s="474"/>
      <c r="E80" s="475"/>
      <c r="F80" s="445"/>
      <c r="G80" s="49"/>
    </row>
    <row r="81" spans="1:7" x14ac:dyDescent="0.25">
      <c r="A81" s="432"/>
      <c r="B81" s="49"/>
      <c r="C81" s="49"/>
      <c r="D81" s="49"/>
      <c r="E81" s="49"/>
      <c r="F81" s="453"/>
      <c r="G81" s="49"/>
    </row>
    <row r="82" spans="1:7" x14ac:dyDescent="0.25">
      <c r="A82" s="432"/>
      <c r="B82" s="49"/>
      <c r="C82" s="49"/>
      <c r="D82" s="49"/>
      <c r="E82" s="49"/>
      <c r="F82" s="453"/>
      <c r="G82" s="49"/>
    </row>
    <row r="83" spans="1:7" x14ac:dyDescent="0.25">
      <c r="A83" s="432"/>
      <c r="B83" s="49"/>
      <c r="C83" s="49"/>
      <c r="D83" s="49"/>
      <c r="E83" s="49"/>
      <c r="F83" s="453"/>
      <c r="G83" s="49"/>
    </row>
    <row r="84" spans="1:7" x14ac:dyDescent="0.25">
      <c r="E84"/>
      <c r="F84" s="476"/>
    </row>
    <row r="85" spans="1:7" x14ac:dyDescent="0.25">
      <c r="E85"/>
      <c r="F85" s="476"/>
    </row>
  </sheetData>
  <mergeCells count="5">
    <mergeCell ref="A2:D2"/>
    <mergeCell ref="A4:D4"/>
    <mergeCell ref="A6:D6"/>
    <mergeCell ref="A8:D8"/>
    <mergeCell ref="B15:C15"/>
  </mergeCells>
  <pageMargins left="0.70866141732283472" right="0.70866141732283472" top="0.74803149606299213" bottom="0.74803149606299213" header="0.31496062992125984" footer="0.31496062992125984"/>
  <pageSetup scale="80" fitToHeight="0" orientation="portrait" r:id="rId1"/>
  <headerFooter>
    <oddFooter>&amp;C&amp;P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A9C8C-C53C-4692-B11C-BDD62755BC4A}">
  <dimension ref="A2:K834"/>
  <sheetViews>
    <sheetView topLeftCell="A800" workbookViewId="0">
      <selection activeCell="D24" sqref="D24"/>
    </sheetView>
  </sheetViews>
  <sheetFormatPr baseColWidth="10" defaultRowHeight="12.75" x14ac:dyDescent="0.2"/>
  <cols>
    <col min="1" max="16384" width="11.42578125" style="1"/>
  </cols>
  <sheetData>
    <row r="2" spans="1:11" ht="19.5" x14ac:dyDescent="0.2">
      <c r="F2" s="22" t="s">
        <v>531</v>
      </c>
      <c r="J2" s="92" t="s">
        <v>530</v>
      </c>
      <c r="K2" s="101">
        <v>1</v>
      </c>
    </row>
    <row r="3" spans="1:11" x14ac:dyDescent="0.2">
      <c r="J3" s="92" t="s">
        <v>529</v>
      </c>
      <c r="K3" s="100">
        <v>44473</v>
      </c>
    </row>
    <row r="5" spans="1:11" x14ac:dyDescent="0.2">
      <c r="E5" s="21" t="s">
        <v>528</v>
      </c>
      <c r="F5" s="19" t="s">
        <v>15892</v>
      </c>
      <c r="G5" s="21" t="s">
        <v>527</v>
      </c>
      <c r="H5" s="19" t="s">
        <v>15892</v>
      </c>
      <c r="J5" s="239">
        <v>0.67192129629629627</v>
      </c>
    </row>
    <row r="7" spans="1:11" x14ac:dyDescent="0.2">
      <c r="J7" s="92" t="s">
        <v>526</v>
      </c>
      <c r="K7" s="96" t="s">
        <v>1568</v>
      </c>
    </row>
    <row r="8" spans="1:11" x14ac:dyDescent="0.2">
      <c r="C8" s="20" t="s">
        <v>525</v>
      </c>
      <c r="D8" s="19" t="s">
        <v>524</v>
      </c>
      <c r="F8" s="20" t="s">
        <v>523</v>
      </c>
      <c r="G8" s="19" t="s">
        <v>521</v>
      </c>
      <c r="I8" s="20" t="s">
        <v>522</v>
      </c>
      <c r="J8" s="19" t="s">
        <v>521</v>
      </c>
    </row>
    <row r="11" spans="1:11" x14ac:dyDescent="0.2">
      <c r="A11" s="99" t="s">
        <v>520</v>
      </c>
      <c r="C11" s="98" t="s">
        <v>519</v>
      </c>
      <c r="D11" s="98" t="s">
        <v>518</v>
      </c>
      <c r="F11" s="97" t="s">
        <v>517</v>
      </c>
      <c r="I11" s="92" t="s">
        <v>11</v>
      </c>
      <c r="J11" s="92" t="s">
        <v>10</v>
      </c>
      <c r="K11" s="92" t="s">
        <v>516</v>
      </c>
    </row>
    <row r="14" spans="1:11" x14ac:dyDescent="0.2">
      <c r="A14" s="99" t="s">
        <v>515</v>
      </c>
      <c r="B14" s="94" t="s">
        <v>514</v>
      </c>
    </row>
    <row r="16" spans="1:11" x14ac:dyDescent="0.2">
      <c r="A16" s="98" t="s">
        <v>513</v>
      </c>
      <c r="B16" s="96" t="s">
        <v>512</v>
      </c>
      <c r="J16" s="92" t="s">
        <v>12</v>
      </c>
      <c r="K16" s="93">
        <v>65217.7</v>
      </c>
    </row>
    <row r="18" spans="3:11" x14ac:dyDescent="0.2">
      <c r="C18" s="96" t="s">
        <v>15891</v>
      </c>
      <c r="D18" s="95">
        <v>44348</v>
      </c>
      <c r="E18" s="94" t="s">
        <v>15890</v>
      </c>
      <c r="I18" s="93">
        <v>3.24</v>
      </c>
      <c r="K18" s="93">
        <v>65220.94</v>
      </c>
    </row>
    <row r="19" spans="3:11" x14ac:dyDescent="0.2">
      <c r="C19" s="96" t="s">
        <v>15889</v>
      </c>
      <c r="D19" s="95">
        <v>44348</v>
      </c>
      <c r="E19" s="94" t="s">
        <v>15888</v>
      </c>
      <c r="I19" s="93">
        <v>8.4600000000000009</v>
      </c>
      <c r="K19" s="93">
        <v>65229.4</v>
      </c>
    </row>
    <row r="20" spans="3:11" x14ac:dyDescent="0.2">
      <c r="C20" s="96" t="s">
        <v>15887</v>
      </c>
      <c r="D20" s="95">
        <v>44348</v>
      </c>
      <c r="E20" s="94" t="s">
        <v>15886</v>
      </c>
      <c r="I20" s="93">
        <v>3.7</v>
      </c>
      <c r="K20" s="93">
        <v>65233.1</v>
      </c>
    </row>
    <row r="21" spans="3:11" x14ac:dyDescent="0.2">
      <c r="C21" s="96" t="s">
        <v>15885</v>
      </c>
      <c r="D21" s="95">
        <v>44348</v>
      </c>
      <c r="E21" s="94" t="s">
        <v>15884</v>
      </c>
      <c r="I21" s="93">
        <v>2.61</v>
      </c>
      <c r="K21" s="93">
        <v>65235.71</v>
      </c>
    </row>
    <row r="22" spans="3:11" x14ac:dyDescent="0.2">
      <c r="C22" s="96" t="s">
        <v>15883</v>
      </c>
      <c r="D22" s="95">
        <v>44348</v>
      </c>
      <c r="E22" s="94" t="s">
        <v>15882</v>
      </c>
      <c r="I22" s="93">
        <v>3.36</v>
      </c>
      <c r="K22" s="93">
        <v>65239.07</v>
      </c>
    </row>
    <row r="23" spans="3:11" x14ac:dyDescent="0.2">
      <c r="C23" s="96" t="s">
        <v>15881</v>
      </c>
      <c r="D23" s="95">
        <v>44348</v>
      </c>
      <c r="E23" s="94" t="s">
        <v>15880</v>
      </c>
      <c r="I23" s="93">
        <v>5.31</v>
      </c>
      <c r="K23" s="93">
        <v>65244.38</v>
      </c>
    </row>
    <row r="24" spans="3:11" x14ac:dyDescent="0.2">
      <c r="C24" s="96" t="s">
        <v>15879</v>
      </c>
      <c r="D24" s="95">
        <v>44348</v>
      </c>
      <c r="E24" s="94" t="s">
        <v>15878</v>
      </c>
      <c r="I24" s="93">
        <v>8.3800000000000008</v>
      </c>
      <c r="K24" s="93">
        <v>65252.76</v>
      </c>
    </row>
    <row r="25" spans="3:11" x14ac:dyDescent="0.2">
      <c r="C25" s="96" t="s">
        <v>15877</v>
      </c>
      <c r="D25" s="95">
        <v>44348</v>
      </c>
      <c r="E25" s="94" t="s">
        <v>15876</v>
      </c>
      <c r="I25" s="93">
        <v>10.65</v>
      </c>
      <c r="K25" s="93">
        <v>65263.41</v>
      </c>
    </row>
    <row r="26" spans="3:11" x14ac:dyDescent="0.2">
      <c r="C26" s="96" t="s">
        <v>15875</v>
      </c>
      <c r="D26" s="95">
        <v>44348</v>
      </c>
      <c r="E26" s="94" t="s">
        <v>15874</v>
      </c>
      <c r="I26" s="93">
        <v>3.52</v>
      </c>
      <c r="K26" s="93">
        <v>65266.93</v>
      </c>
    </row>
    <row r="27" spans="3:11" x14ac:dyDescent="0.2">
      <c r="C27" s="96" t="s">
        <v>15873</v>
      </c>
      <c r="D27" s="95">
        <v>44348</v>
      </c>
      <c r="E27" s="94" t="s">
        <v>15872</v>
      </c>
      <c r="I27" s="93">
        <v>3.72</v>
      </c>
      <c r="K27" s="93">
        <v>65270.65</v>
      </c>
    </row>
    <row r="28" spans="3:11" x14ac:dyDescent="0.2">
      <c r="C28" s="96" t="s">
        <v>15871</v>
      </c>
      <c r="D28" s="95">
        <v>44348</v>
      </c>
      <c r="E28" s="94" t="s">
        <v>15870</v>
      </c>
      <c r="I28" s="93">
        <v>10.92</v>
      </c>
      <c r="K28" s="93">
        <v>65281.57</v>
      </c>
    </row>
    <row r="29" spans="3:11" x14ac:dyDescent="0.2">
      <c r="C29" s="96" t="s">
        <v>15869</v>
      </c>
      <c r="D29" s="95">
        <v>44348</v>
      </c>
      <c r="E29" s="94" t="s">
        <v>15868</v>
      </c>
      <c r="I29" s="93">
        <v>9.77</v>
      </c>
      <c r="K29" s="93">
        <v>65291.34</v>
      </c>
    </row>
    <row r="30" spans="3:11" x14ac:dyDescent="0.2">
      <c r="C30" s="96" t="s">
        <v>15867</v>
      </c>
      <c r="D30" s="95">
        <v>44348</v>
      </c>
      <c r="E30" s="94" t="s">
        <v>15866</v>
      </c>
      <c r="I30" s="93">
        <v>3.97</v>
      </c>
      <c r="K30" s="93">
        <v>65295.31</v>
      </c>
    </row>
    <row r="31" spans="3:11" x14ac:dyDescent="0.2">
      <c r="C31" s="96" t="s">
        <v>15865</v>
      </c>
      <c r="D31" s="95">
        <v>44348</v>
      </c>
      <c r="E31" s="94" t="s">
        <v>15864</v>
      </c>
      <c r="I31" s="93">
        <v>6.1</v>
      </c>
      <c r="K31" s="93">
        <v>65301.41</v>
      </c>
    </row>
    <row r="32" spans="3:11" x14ac:dyDescent="0.2">
      <c r="C32" s="96" t="s">
        <v>15863</v>
      </c>
      <c r="D32" s="95">
        <v>44348</v>
      </c>
      <c r="E32" s="94" t="s">
        <v>15862</v>
      </c>
      <c r="I32" s="93">
        <v>2.09</v>
      </c>
      <c r="K32" s="93">
        <v>65303.5</v>
      </c>
    </row>
    <row r="33" spans="3:11" x14ac:dyDescent="0.2">
      <c r="C33" s="96" t="s">
        <v>15861</v>
      </c>
      <c r="D33" s="95">
        <v>44348</v>
      </c>
      <c r="E33" s="94" t="s">
        <v>15860</v>
      </c>
      <c r="I33" s="93">
        <v>1.68</v>
      </c>
      <c r="K33" s="93">
        <v>65305.18</v>
      </c>
    </row>
    <row r="34" spans="3:11" x14ac:dyDescent="0.2">
      <c r="C34" s="96" t="s">
        <v>15859</v>
      </c>
      <c r="D34" s="95">
        <v>44348</v>
      </c>
      <c r="E34" s="94" t="s">
        <v>15858</v>
      </c>
      <c r="I34" s="93">
        <v>9.6</v>
      </c>
      <c r="K34" s="93">
        <v>65314.78</v>
      </c>
    </row>
    <row r="35" spans="3:11" x14ac:dyDescent="0.2">
      <c r="C35" s="96" t="s">
        <v>15857</v>
      </c>
      <c r="D35" s="95">
        <v>44348</v>
      </c>
      <c r="E35" s="94" t="s">
        <v>15856</v>
      </c>
      <c r="I35" s="93">
        <v>4.2699999999999996</v>
      </c>
      <c r="K35" s="93">
        <v>65319.05</v>
      </c>
    </row>
    <row r="36" spans="3:11" x14ac:dyDescent="0.2">
      <c r="C36" s="96" t="s">
        <v>15855</v>
      </c>
      <c r="D36" s="95">
        <v>44348</v>
      </c>
      <c r="E36" s="94" t="s">
        <v>15854</v>
      </c>
      <c r="I36" s="93">
        <v>8.3800000000000008</v>
      </c>
      <c r="K36" s="93">
        <v>65327.43</v>
      </c>
    </row>
    <row r="37" spans="3:11" x14ac:dyDescent="0.2">
      <c r="C37" s="96" t="s">
        <v>15853</v>
      </c>
      <c r="D37" s="95">
        <v>44348</v>
      </c>
      <c r="E37" s="94" t="s">
        <v>15852</v>
      </c>
      <c r="I37" s="93">
        <v>9.52</v>
      </c>
      <c r="K37" s="93">
        <v>65336.95</v>
      </c>
    </row>
    <row r="38" spans="3:11" x14ac:dyDescent="0.2">
      <c r="C38" s="96" t="s">
        <v>15851</v>
      </c>
      <c r="D38" s="95">
        <v>44348</v>
      </c>
      <c r="E38" s="94" t="s">
        <v>15850</v>
      </c>
      <c r="I38" s="93">
        <v>14.49</v>
      </c>
      <c r="K38" s="93">
        <v>65351.44</v>
      </c>
    </row>
    <row r="39" spans="3:11" x14ac:dyDescent="0.2">
      <c r="C39" s="96" t="s">
        <v>15849</v>
      </c>
      <c r="D39" s="95">
        <v>44348</v>
      </c>
      <c r="E39" s="94" t="s">
        <v>15848</v>
      </c>
      <c r="I39" s="93">
        <v>3.81</v>
      </c>
      <c r="K39" s="93">
        <v>65355.25</v>
      </c>
    </row>
    <row r="40" spans="3:11" x14ac:dyDescent="0.2">
      <c r="C40" s="96" t="s">
        <v>15847</v>
      </c>
      <c r="D40" s="95">
        <v>44348</v>
      </c>
      <c r="E40" s="94" t="s">
        <v>15846</v>
      </c>
      <c r="I40" s="93">
        <v>3.36</v>
      </c>
      <c r="K40" s="93">
        <v>65358.61</v>
      </c>
    </row>
    <row r="41" spans="3:11" x14ac:dyDescent="0.2">
      <c r="C41" s="96" t="s">
        <v>15845</v>
      </c>
      <c r="D41" s="95">
        <v>44348</v>
      </c>
      <c r="E41" s="94" t="s">
        <v>15844</v>
      </c>
      <c r="I41" s="93">
        <v>5.04</v>
      </c>
      <c r="K41" s="93">
        <v>65363.65</v>
      </c>
    </row>
    <row r="42" spans="3:11" x14ac:dyDescent="0.2">
      <c r="C42" s="96" t="s">
        <v>15843</v>
      </c>
      <c r="D42" s="95">
        <v>44348</v>
      </c>
      <c r="E42" s="94" t="s">
        <v>15842</v>
      </c>
      <c r="I42" s="93">
        <v>0.71</v>
      </c>
      <c r="K42" s="93">
        <v>65364.36</v>
      </c>
    </row>
    <row r="43" spans="3:11" x14ac:dyDescent="0.2">
      <c r="C43" s="96" t="s">
        <v>15841</v>
      </c>
      <c r="D43" s="95">
        <v>44348</v>
      </c>
      <c r="E43" s="94" t="s">
        <v>15840</v>
      </c>
      <c r="I43" s="93">
        <v>13.25</v>
      </c>
      <c r="K43" s="93">
        <v>65377.61</v>
      </c>
    </row>
    <row r="44" spans="3:11" x14ac:dyDescent="0.2">
      <c r="C44" s="96" t="s">
        <v>15839</v>
      </c>
      <c r="D44" s="95">
        <v>44348</v>
      </c>
      <c r="E44" s="94" t="s">
        <v>15838</v>
      </c>
      <c r="I44" s="93">
        <v>5</v>
      </c>
      <c r="K44" s="93">
        <v>65382.61</v>
      </c>
    </row>
    <row r="45" spans="3:11" x14ac:dyDescent="0.2">
      <c r="C45" s="96" t="s">
        <v>15837</v>
      </c>
      <c r="D45" s="95">
        <v>44348</v>
      </c>
      <c r="E45" s="94" t="s">
        <v>15836</v>
      </c>
      <c r="I45" s="93">
        <v>1.41</v>
      </c>
      <c r="K45" s="93">
        <v>65384.02</v>
      </c>
    </row>
    <row r="46" spans="3:11" x14ac:dyDescent="0.2">
      <c r="C46" s="96" t="s">
        <v>15835</v>
      </c>
      <c r="D46" s="95">
        <v>44348</v>
      </c>
      <c r="E46" s="94" t="s">
        <v>15834</v>
      </c>
      <c r="I46" s="93">
        <v>1.68</v>
      </c>
      <c r="K46" s="93">
        <v>65385.7</v>
      </c>
    </row>
    <row r="47" spans="3:11" x14ac:dyDescent="0.2">
      <c r="C47" s="96" t="s">
        <v>15833</v>
      </c>
      <c r="D47" s="95">
        <v>44348</v>
      </c>
      <c r="E47" s="94" t="s">
        <v>15832</v>
      </c>
      <c r="I47" s="93">
        <v>13.88</v>
      </c>
      <c r="K47" s="93">
        <v>65399.58</v>
      </c>
    </row>
    <row r="48" spans="3:11" x14ac:dyDescent="0.2">
      <c r="C48" s="96" t="s">
        <v>15831</v>
      </c>
      <c r="D48" s="95">
        <v>44348</v>
      </c>
      <c r="E48" s="94" t="s">
        <v>15830</v>
      </c>
      <c r="I48" s="93">
        <v>8.3800000000000008</v>
      </c>
      <c r="K48" s="93">
        <v>65407.96</v>
      </c>
    </row>
    <row r="49" spans="3:11" x14ac:dyDescent="0.2">
      <c r="C49" s="96" t="s">
        <v>15829</v>
      </c>
      <c r="D49" s="95">
        <v>44348</v>
      </c>
      <c r="E49" s="94" t="s">
        <v>15828</v>
      </c>
      <c r="I49" s="93">
        <v>3.87</v>
      </c>
      <c r="K49" s="93">
        <v>65411.83</v>
      </c>
    </row>
    <row r="50" spans="3:11" x14ac:dyDescent="0.2">
      <c r="C50" s="96" t="s">
        <v>15827</v>
      </c>
      <c r="D50" s="95">
        <v>44348</v>
      </c>
      <c r="E50" s="94" t="s">
        <v>15826</v>
      </c>
      <c r="I50" s="93">
        <v>3.36</v>
      </c>
      <c r="K50" s="93">
        <v>65415.19</v>
      </c>
    </row>
    <row r="51" spans="3:11" x14ac:dyDescent="0.2">
      <c r="C51" s="96" t="s">
        <v>15825</v>
      </c>
      <c r="D51" s="95">
        <v>44348</v>
      </c>
      <c r="E51" s="94" t="s">
        <v>15824</v>
      </c>
      <c r="I51" s="93">
        <v>8.94</v>
      </c>
      <c r="K51" s="93">
        <v>65424.13</v>
      </c>
    </row>
    <row r="52" spans="3:11" x14ac:dyDescent="0.2">
      <c r="C52" s="96" t="s">
        <v>15823</v>
      </c>
      <c r="D52" s="95">
        <v>44348</v>
      </c>
      <c r="E52" s="94" t="s">
        <v>15822</v>
      </c>
      <c r="I52" s="93">
        <v>93.01</v>
      </c>
      <c r="K52" s="93">
        <v>65517.14</v>
      </c>
    </row>
    <row r="53" spans="3:11" x14ac:dyDescent="0.2">
      <c r="C53" s="96" t="s">
        <v>15821</v>
      </c>
      <c r="D53" s="95">
        <v>44348</v>
      </c>
      <c r="E53" s="94" t="s">
        <v>15820</v>
      </c>
      <c r="I53" s="93">
        <v>4.82</v>
      </c>
      <c r="K53" s="93">
        <v>65521.96</v>
      </c>
    </row>
    <row r="54" spans="3:11" x14ac:dyDescent="0.2">
      <c r="C54" s="96" t="s">
        <v>15819</v>
      </c>
      <c r="D54" s="95">
        <v>44349</v>
      </c>
      <c r="E54" s="94" t="s">
        <v>15818</v>
      </c>
      <c r="I54" s="93">
        <v>17.309999999999999</v>
      </c>
      <c r="K54" s="93">
        <v>65539.27</v>
      </c>
    </row>
    <row r="55" spans="3:11" x14ac:dyDescent="0.2">
      <c r="C55" s="96" t="s">
        <v>15817</v>
      </c>
      <c r="D55" s="95">
        <v>44349</v>
      </c>
      <c r="E55" s="94" t="s">
        <v>15816</v>
      </c>
      <c r="I55" s="93">
        <v>5.53</v>
      </c>
      <c r="K55" s="93">
        <v>65544.800000000003</v>
      </c>
    </row>
    <row r="56" spans="3:11" x14ac:dyDescent="0.2">
      <c r="C56" s="96" t="s">
        <v>15815</v>
      </c>
      <c r="D56" s="95">
        <v>44349</v>
      </c>
      <c r="E56" s="94" t="s">
        <v>15814</v>
      </c>
      <c r="I56" s="93">
        <v>8.3800000000000008</v>
      </c>
      <c r="K56" s="93">
        <v>65553.179999999993</v>
      </c>
    </row>
    <row r="57" spans="3:11" x14ac:dyDescent="0.2">
      <c r="C57" s="96" t="s">
        <v>15813</v>
      </c>
      <c r="D57" s="95">
        <v>44349</v>
      </c>
      <c r="E57" s="94" t="s">
        <v>15812</v>
      </c>
      <c r="I57" s="93">
        <v>7.76</v>
      </c>
      <c r="K57" s="93">
        <v>65560.94</v>
      </c>
    </row>
    <row r="58" spans="3:11" x14ac:dyDescent="0.2">
      <c r="C58" s="96" t="s">
        <v>15811</v>
      </c>
      <c r="D58" s="95">
        <v>44349</v>
      </c>
      <c r="E58" s="94" t="s">
        <v>15810</v>
      </c>
      <c r="I58" s="93">
        <v>1.68</v>
      </c>
      <c r="K58" s="93">
        <v>65562.62</v>
      </c>
    </row>
    <row r="59" spans="3:11" x14ac:dyDescent="0.2">
      <c r="C59" s="96" t="s">
        <v>15809</v>
      </c>
      <c r="D59" s="95">
        <v>44349</v>
      </c>
      <c r="E59" s="94" t="s">
        <v>15808</v>
      </c>
      <c r="I59" s="93">
        <v>6.69</v>
      </c>
      <c r="K59" s="93">
        <v>65569.31</v>
      </c>
    </row>
    <row r="60" spans="3:11" x14ac:dyDescent="0.2">
      <c r="C60" s="96" t="s">
        <v>15807</v>
      </c>
      <c r="D60" s="95">
        <v>44349</v>
      </c>
      <c r="E60" s="94" t="s">
        <v>15806</v>
      </c>
      <c r="I60" s="93">
        <v>2.14</v>
      </c>
      <c r="K60" s="93">
        <v>65571.45</v>
      </c>
    </row>
    <row r="61" spans="3:11" x14ac:dyDescent="0.2">
      <c r="C61" s="96" t="s">
        <v>15805</v>
      </c>
      <c r="D61" s="95">
        <v>44349</v>
      </c>
      <c r="E61" s="94" t="s">
        <v>15804</v>
      </c>
      <c r="I61" s="93">
        <v>10.68</v>
      </c>
      <c r="K61" s="93">
        <v>65582.13</v>
      </c>
    </row>
    <row r="62" spans="3:11" x14ac:dyDescent="0.2">
      <c r="C62" s="96" t="s">
        <v>15803</v>
      </c>
      <c r="D62" s="95">
        <v>44349</v>
      </c>
      <c r="E62" s="94" t="s">
        <v>15802</v>
      </c>
      <c r="I62" s="93">
        <v>0.31</v>
      </c>
      <c r="K62" s="93">
        <v>65582.44</v>
      </c>
    </row>
    <row r="63" spans="3:11" x14ac:dyDescent="0.2">
      <c r="C63" s="96" t="s">
        <v>15801</v>
      </c>
      <c r="D63" s="95">
        <v>44349</v>
      </c>
      <c r="E63" s="94" t="s">
        <v>15800</v>
      </c>
      <c r="I63" s="93">
        <v>7.8</v>
      </c>
      <c r="K63" s="93">
        <v>65590.240000000005</v>
      </c>
    </row>
    <row r="64" spans="3:11" x14ac:dyDescent="0.2">
      <c r="C64" s="96" t="s">
        <v>15799</v>
      </c>
      <c r="D64" s="95">
        <v>44349</v>
      </c>
      <c r="E64" s="94" t="s">
        <v>15798</v>
      </c>
      <c r="I64" s="93">
        <v>16.91</v>
      </c>
      <c r="K64" s="93">
        <v>65607.149999999994</v>
      </c>
    </row>
    <row r="65" spans="3:11" x14ac:dyDescent="0.2">
      <c r="C65" s="96" t="s">
        <v>15797</v>
      </c>
      <c r="D65" s="95">
        <v>44349</v>
      </c>
      <c r="E65" s="94" t="s">
        <v>15796</v>
      </c>
      <c r="I65" s="93">
        <v>2.21</v>
      </c>
      <c r="K65" s="93">
        <v>65609.36</v>
      </c>
    </row>
    <row r="66" spans="3:11" x14ac:dyDescent="0.2">
      <c r="C66" s="96" t="s">
        <v>15795</v>
      </c>
      <c r="D66" s="95">
        <v>44349</v>
      </c>
      <c r="E66" s="94" t="s">
        <v>15794</v>
      </c>
      <c r="I66" s="93">
        <v>3.9</v>
      </c>
      <c r="K66" s="93">
        <v>65613.259999999995</v>
      </c>
    </row>
    <row r="67" spans="3:11" x14ac:dyDescent="0.2">
      <c r="C67" s="96" t="s">
        <v>15793</v>
      </c>
      <c r="D67" s="95">
        <v>44349</v>
      </c>
      <c r="E67" s="94" t="s">
        <v>15792</v>
      </c>
      <c r="I67" s="93">
        <v>29.67</v>
      </c>
      <c r="K67" s="93">
        <v>65642.929999999993</v>
      </c>
    </row>
    <row r="68" spans="3:11" x14ac:dyDescent="0.2">
      <c r="C68" s="96" t="s">
        <v>15791</v>
      </c>
      <c r="D68" s="95">
        <v>44349</v>
      </c>
      <c r="E68" s="94" t="s">
        <v>15790</v>
      </c>
      <c r="I68" s="93">
        <v>5.13</v>
      </c>
      <c r="K68" s="93">
        <v>65648.06</v>
      </c>
    </row>
    <row r="69" spans="3:11" x14ac:dyDescent="0.2">
      <c r="C69" s="96" t="s">
        <v>15789</v>
      </c>
      <c r="D69" s="95">
        <v>44349</v>
      </c>
      <c r="E69" s="94" t="s">
        <v>15788</v>
      </c>
      <c r="I69" s="93">
        <v>2.09</v>
      </c>
      <c r="K69" s="93">
        <v>65650.149999999994</v>
      </c>
    </row>
    <row r="70" spans="3:11" x14ac:dyDescent="0.2">
      <c r="C70" s="96" t="s">
        <v>15787</v>
      </c>
      <c r="D70" s="95">
        <v>44349</v>
      </c>
      <c r="E70" s="94" t="s">
        <v>15786</v>
      </c>
      <c r="I70" s="93">
        <v>13.06</v>
      </c>
      <c r="K70" s="93">
        <v>65663.210000000006</v>
      </c>
    </row>
    <row r="71" spans="3:11" x14ac:dyDescent="0.2">
      <c r="C71" s="96" t="s">
        <v>15785</v>
      </c>
      <c r="D71" s="95">
        <v>44349</v>
      </c>
      <c r="E71" s="94" t="s">
        <v>15784</v>
      </c>
      <c r="I71" s="93">
        <v>5.69</v>
      </c>
      <c r="K71" s="93">
        <v>65668.899999999994</v>
      </c>
    </row>
    <row r="72" spans="3:11" x14ac:dyDescent="0.2">
      <c r="C72" s="96" t="s">
        <v>15783</v>
      </c>
      <c r="D72" s="95">
        <v>44349</v>
      </c>
      <c r="E72" s="94" t="s">
        <v>15782</v>
      </c>
      <c r="I72" s="93">
        <v>2.5299999999999998</v>
      </c>
      <c r="K72" s="93">
        <v>65671.429999999993</v>
      </c>
    </row>
    <row r="73" spans="3:11" x14ac:dyDescent="0.2">
      <c r="C73" s="96" t="s">
        <v>15781</v>
      </c>
      <c r="D73" s="95">
        <v>44349</v>
      </c>
      <c r="E73" s="94" t="s">
        <v>15780</v>
      </c>
      <c r="I73" s="93">
        <v>5.84</v>
      </c>
      <c r="K73" s="93">
        <v>65677.27</v>
      </c>
    </row>
    <row r="74" spans="3:11" x14ac:dyDescent="0.2">
      <c r="C74" s="96" t="s">
        <v>15779</v>
      </c>
      <c r="D74" s="95">
        <v>44349</v>
      </c>
      <c r="E74" s="94" t="s">
        <v>15778</v>
      </c>
      <c r="I74" s="93">
        <v>1.71</v>
      </c>
      <c r="K74" s="93">
        <v>65678.98</v>
      </c>
    </row>
    <row r="75" spans="3:11" x14ac:dyDescent="0.2">
      <c r="C75" s="96" t="s">
        <v>15777</v>
      </c>
      <c r="D75" s="95">
        <v>44349</v>
      </c>
      <c r="E75" s="94" t="s">
        <v>15776</v>
      </c>
      <c r="I75" s="93">
        <v>4.1100000000000003</v>
      </c>
      <c r="K75" s="93">
        <v>65683.09</v>
      </c>
    </row>
    <row r="76" spans="3:11" x14ac:dyDescent="0.2">
      <c r="C76" s="96" t="s">
        <v>15775</v>
      </c>
      <c r="D76" s="95">
        <v>44349</v>
      </c>
      <c r="E76" s="94" t="s">
        <v>15774</v>
      </c>
      <c r="I76" s="93">
        <v>6.8</v>
      </c>
      <c r="K76" s="93">
        <v>65689.89</v>
      </c>
    </row>
    <row r="77" spans="3:11" x14ac:dyDescent="0.2">
      <c r="C77" s="96" t="s">
        <v>15773</v>
      </c>
      <c r="D77" s="95">
        <v>44349</v>
      </c>
      <c r="E77" s="94" t="s">
        <v>15772</v>
      </c>
      <c r="I77" s="93">
        <v>60.92</v>
      </c>
      <c r="K77" s="93">
        <v>65750.81</v>
      </c>
    </row>
    <row r="78" spans="3:11" x14ac:dyDescent="0.2">
      <c r="C78" s="96" t="s">
        <v>15771</v>
      </c>
      <c r="D78" s="95">
        <v>44349</v>
      </c>
      <c r="E78" s="94" t="s">
        <v>15770</v>
      </c>
      <c r="I78" s="93">
        <v>3.32</v>
      </c>
      <c r="K78" s="93">
        <v>65754.13</v>
      </c>
    </row>
    <row r="79" spans="3:11" x14ac:dyDescent="0.2">
      <c r="C79" s="96" t="s">
        <v>15769</v>
      </c>
      <c r="D79" s="95">
        <v>44349</v>
      </c>
      <c r="E79" s="94" t="s">
        <v>15768</v>
      </c>
      <c r="I79" s="93">
        <v>7.16</v>
      </c>
      <c r="K79" s="93">
        <v>65761.289999999994</v>
      </c>
    </row>
    <row r="80" spans="3:11" x14ac:dyDescent="0.2">
      <c r="C80" s="96" t="s">
        <v>15767</v>
      </c>
      <c r="D80" s="95">
        <v>44349</v>
      </c>
      <c r="E80" s="94" t="s">
        <v>15766</v>
      </c>
      <c r="I80" s="93">
        <v>2.4300000000000002</v>
      </c>
      <c r="K80" s="93">
        <v>65763.72</v>
      </c>
    </row>
    <row r="81" spans="3:11" x14ac:dyDescent="0.2">
      <c r="C81" s="96" t="s">
        <v>15765</v>
      </c>
      <c r="D81" s="95">
        <v>44349</v>
      </c>
      <c r="E81" s="94" t="s">
        <v>15764</v>
      </c>
      <c r="I81" s="93">
        <v>4.12</v>
      </c>
      <c r="K81" s="93">
        <v>65767.839999999997</v>
      </c>
    </row>
    <row r="82" spans="3:11" x14ac:dyDescent="0.2">
      <c r="C82" s="96" t="s">
        <v>15763</v>
      </c>
      <c r="D82" s="95">
        <v>44349</v>
      </c>
      <c r="E82" s="94" t="s">
        <v>15762</v>
      </c>
      <c r="I82" s="93">
        <v>12.08</v>
      </c>
      <c r="K82" s="93">
        <v>65779.92</v>
      </c>
    </row>
    <row r="83" spans="3:11" x14ac:dyDescent="0.2">
      <c r="C83" s="96" t="s">
        <v>15761</v>
      </c>
      <c r="D83" s="95">
        <v>44349</v>
      </c>
      <c r="E83" s="94" t="s">
        <v>15760</v>
      </c>
      <c r="I83" s="93">
        <v>2.16</v>
      </c>
      <c r="K83" s="93">
        <v>65782.080000000002</v>
      </c>
    </row>
    <row r="84" spans="3:11" x14ac:dyDescent="0.2">
      <c r="C84" s="96" t="s">
        <v>15759</v>
      </c>
      <c r="D84" s="95">
        <v>44349</v>
      </c>
      <c r="E84" s="94" t="s">
        <v>15758</v>
      </c>
      <c r="I84" s="93">
        <v>2.72</v>
      </c>
      <c r="K84" s="93">
        <v>65784.800000000003</v>
      </c>
    </row>
    <row r="85" spans="3:11" x14ac:dyDescent="0.2">
      <c r="C85" s="96" t="s">
        <v>15757</v>
      </c>
      <c r="D85" s="95">
        <v>44349</v>
      </c>
      <c r="E85" s="94" t="s">
        <v>15756</v>
      </c>
      <c r="I85" s="93">
        <v>7.82</v>
      </c>
      <c r="K85" s="93">
        <v>65792.62</v>
      </c>
    </row>
    <row r="86" spans="3:11" x14ac:dyDescent="0.2">
      <c r="C86" s="96" t="s">
        <v>15755</v>
      </c>
      <c r="D86" s="95">
        <v>44349</v>
      </c>
      <c r="E86" s="94" t="s">
        <v>15754</v>
      </c>
      <c r="I86" s="93">
        <v>8.3800000000000008</v>
      </c>
      <c r="K86" s="93">
        <v>65801</v>
      </c>
    </row>
    <row r="87" spans="3:11" x14ac:dyDescent="0.2">
      <c r="C87" s="96" t="s">
        <v>15753</v>
      </c>
      <c r="D87" s="95">
        <v>44349</v>
      </c>
      <c r="E87" s="94" t="s">
        <v>15752</v>
      </c>
      <c r="I87" s="93">
        <v>8.3800000000000008</v>
      </c>
      <c r="K87" s="93">
        <v>65809.38</v>
      </c>
    </row>
    <row r="88" spans="3:11" x14ac:dyDescent="0.2">
      <c r="C88" s="96" t="s">
        <v>15751</v>
      </c>
      <c r="D88" s="95">
        <v>44349</v>
      </c>
      <c r="E88" s="94" t="s">
        <v>15750</v>
      </c>
      <c r="I88" s="93">
        <v>5.04</v>
      </c>
      <c r="K88" s="93">
        <v>65814.42</v>
      </c>
    </row>
    <row r="89" spans="3:11" x14ac:dyDescent="0.2">
      <c r="C89" s="96" t="s">
        <v>15749</v>
      </c>
      <c r="D89" s="95">
        <v>44349</v>
      </c>
      <c r="E89" s="94" t="s">
        <v>15748</v>
      </c>
      <c r="I89" s="93">
        <v>6.94</v>
      </c>
      <c r="K89" s="93">
        <v>65821.36</v>
      </c>
    </row>
    <row r="90" spans="3:11" x14ac:dyDescent="0.2">
      <c r="C90" s="96" t="s">
        <v>15747</v>
      </c>
      <c r="D90" s="95">
        <v>44349</v>
      </c>
      <c r="E90" s="94" t="s">
        <v>15746</v>
      </c>
      <c r="I90" s="93">
        <v>9.1199999999999992</v>
      </c>
      <c r="K90" s="93">
        <v>65830.48</v>
      </c>
    </row>
    <row r="91" spans="3:11" x14ac:dyDescent="0.2">
      <c r="C91" s="96" t="s">
        <v>15745</v>
      </c>
      <c r="D91" s="95">
        <v>44349</v>
      </c>
      <c r="E91" s="94" t="s">
        <v>15744</v>
      </c>
      <c r="I91" s="93">
        <v>8.3800000000000008</v>
      </c>
      <c r="K91" s="93">
        <v>65838.86</v>
      </c>
    </row>
    <row r="92" spans="3:11" x14ac:dyDescent="0.2">
      <c r="C92" s="96" t="s">
        <v>15743</v>
      </c>
      <c r="D92" s="95">
        <v>44349</v>
      </c>
      <c r="E92" s="94" t="s">
        <v>15742</v>
      </c>
      <c r="I92" s="93">
        <v>6.36</v>
      </c>
      <c r="K92" s="93">
        <v>65845.22</v>
      </c>
    </row>
    <row r="93" spans="3:11" x14ac:dyDescent="0.2">
      <c r="C93" s="96" t="s">
        <v>15741</v>
      </c>
      <c r="D93" s="95">
        <v>44349</v>
      </c>
      <c r="E93" s="94" t="s">
        <v>15740</v>
      </c>
      <c r="I93" s="93">
        <v>4.1900000000000004</v>
      </c>
      <c r="K93" s="93">
        <v>65849.41</v>
      </c>
    </row>
    <row r="94" spans="3:11" x14ac:dyDescent="0.2">
      <c r="C94" s="96" t="s">
        <v>15739</v>
      </c>
      <c r="D94" s="95">
        <v>44349</v>
      </c>
      <c r="E94" s="94" t="s">
        <v>15738</v>
      </c>
      <c r="I94" s="93">
        <v>2.65</v>
      </c>
      <c r="K94" s="93">
        <v>65852.06</v>
      </c>
    </row>
    <row r="95" spans="3:11" x14ac:dyDescent="0.2">
      <c r="C95" s="96" t="s">
        <v>15737</v>
      </c>
      <c r="D95" s="95">
        <v>44349</v>
      </c>
      <c r="E95" s="94" t="s">
        <v>15736</v>
      </c>
      <c r="I95" s="93">
        <v>2.0299999999999998</v>
      </c>
      <c r="K95" s="93">
        <v>65854.09</v>
      </c>
    </row>
    <row r="96" spans="3:11" x14ac:dyDescent="0.2">
      <c r="C96" s="96" t="s">
        <v>15735</v>
      </c>
      <c r="D96" s="95">
        <v>44349</v>
      </c>
      <c r="E96" s="94" t="s">
        <v>15734</v>
      </c>
      <c r="I96" s="93">
        <v>3.2</v>
      </c>
      <c r="K96" s="93">
        <v>65857.289999999994</v>
      </c>
    </row>
    <row r="97" spans="3:11" x14ac:dyDescent="0.2">
      <c r="C97" s="96" t="s">
        <v>15733</v>
      </c>
      <c r="D97" s="95">
        <v>44349</v>
      </c>
      <c r="E97" s="94" t="s">
        <v>15732</v>
      </c>
      <c r="I97" s="93">
        <v>6.94</v>
      </c>
      <c r="K97" s="93">
        <v>65864.23</v>
      </c>
    </row>
    <row r="98" spans="3:11" x14ac:dyDescent="0.2">
      <c r="C98" s="96" t="s">
        <v>15731</v>
      </c>
      <c r="D98" s="95">
        <v>44349</v>
      </c>
      <c r="E98" s="94" t="s">
        <v>15730</v>
      </c>
      <c r="I98" s="93">
        <v>8.99</v>
      </c>
      <c r="K98" s="93">
        <v>65873.22</v>
      </c>
    </row>
    <row r="99" spans="3:11" x14ac:dyDescent="0.2">
      <c r="C99" s="96" t="s">
        <v>15729</v>
      </c>
      <c r="D99" s="95">
        <v>44349</v>
      </c>
      <c r="E99" s="94" t="s">
        <v>15728</v>
      </c>
      <c r="I99" s="93">
        <v>1.68</v>
      </c>
      <c r="K99" s="93">
        <v>65874.899999999994</v>
      </c>
    </row>
    <row r="100" spans="3:11" x14ac:dyDescent="0.2">
      <c r="C100" s="96" t="s">
        <v>15727</v>
      </c>
      <c r="D100" s="95">
        <v>44349</v>
      </c>
      <c r="E100" s="94" t="s">
        <v>15726</v>
      </c>
      <c r="I100" s="93">
        <v>1.93</v>
      </c>
      <c r="K100" s="93">
        <v>65876.83</v>
      </c>
    </row>
    <row r="101" spans="3:11" x14ac:dyDescent="0.2">
      <c r="C101" s="96" t="s">
        <v>15725</v>
      </c>
      <c r="D101" s="95">
        <v>44349</v>
      </c>
      <c r="E101" s="94" t="s">
        <v>15724</v>
      </c>
      <c r="I101" s="93">
        <v>8.3800000000000008</v>
      </c>
      <c r="K101" s="93">
        <v>65885.210000000006</v>
      </c>
    </row>
    <row r="102" spans="3:11" x14ac:dyDescent="0.2">
      <c r="C102" s="96" t="s">
        <v>15723</v>
      </c>
      <c r="D102" s="95">
        <v>44349</v>
      </c>
      <c r="E102" s="94" t="s">
        <v>15722</v>
      </c>
      <c r="I102" s="93">
        <v>1.68</v>
      </c>
      <c r="K102" s="93">
        <v>65886.89</v>
      </c>
    </row>
    <row r="103" spans="3:11" x14ac:dyDescent="0.2">
      <c r="C103" s="96" t="s">
        <v>15721</v>
      </c>
      <c r="D103" s="95">
        <v>44349</v>
      </c>
      <c r="E103" s="94" t="s">
        <v>15720</v>
      </c>
      <c r="I103" s="93">
        <v>8.3800000000000008</v>
      </c>
      <c r="K103" s="93">
        <v>65895.27</v>
      </c>
    </row>
    <row r="104" spans="3:11" x14ac:dyDescent="0.2">
      <c r="C104" s="96" t="s">
        <v>15719</v>
      </c>
      <c r="D104" s="95">
        <v>44349</v>
      </c>
      <c r="E104" s="94" t="s">
        <v>15718</v>
      </c>
      <c r="I104" s="93">
        <v>3.77</v>
      </c>
      <c r="K104" s="93">
        <v>65899.039999999994</v>
      </c>
    </row>
    <row r="105" spans="3:11" x14ac:dyDescent="0.2">
      <c r="C105" s="96" t="s">
        <v>15717</v>
      </c>
      <c r="D105" s="95">
        <v>44349</v>
      </c>
      <c r="E105" s="94" t="s">
        <v>15716</v>
      </c>
      <c r="I105" s="93">
        <v>15.42</v>
      </c>
      <c r="K105" s="93">
        <v>65914.460000000006</v>
      </c>
    </row>
    <row r="106" spans="3:11" x14ac:dyDescent="0.2">
      <c r="C106" s="96" t="s">
        <v>15715</v>
      </c>
      <c r="D106" s="95">
        <v>44349</v>
      </c>
      <c r="E106" s="94" t="s">
        <v>15714</v>
      </c>
      <c r="I106" s="93">
        <v>6.44</v>
      </c>
      <c r="K106" s="93">
        <v>65920.899999999994</v>
      </c>
    </row>
    <row r="107" spans="3:11" x14ac:dyDescent="0.2">
      <c r="C107" s="96" t="s">
        <v>15713</v>
      </c>
      <c r="D107" s="95">
        <v>44349</v>
      </c>
      <c r="E107" s="94" t="s">
        <v>15712</v>
      </c>
      <c r="I107" s="93">
        <v>1.68</v>
      </c>
      <c r="K107" s="93">
        <v>65922.58</v>
      </c>
    </row>
    <row r="108" spans="3:11" x14ac:dyDescent="0.2">
      <c r="C108" s="96" t="s">
        <v>15711</v>
      </c>
      <c r="D108" s="95">
        <v>44349</v>
      </c>
      <c r="E108" s="94" t="s">
        <v>15710</v>
      </c>
      <c r="I108" s="93">
        <v>1.87</v>
      </c>
      <c r="K108" s="93">
        <v>65924.45</v>
      </c>
    </row>
    <row r="109" spans="3:11" x14ac:dyDescent="0.2">
      <c r="C109" s="96" t="s">
        <v>15709</v>
      </c>
      <c r="D109" s="95">
        <v>44349</v>
      </c>
      <c r="E109" s="94" t="s">
        <v>15708</v>
      </c>
      <c r="I109" s="93">
        <v>7.82</v>
      </c>
      <c r="K109" s="93">
        <v>65932.27</v>
      </c>
    </row>
    <row r="110" spans="3:11" x14ac:dyDescent="0.2">
      <c r="C110" s="96" t="s">
        <v>15707</v>
      </c>
      <c r="D110" s="95">
        <v>44349</v>
      </c>
      <c r="E110" s="94" t="s">
        <v>15706</v>
      </c>
      <c r="I110" s="93">
        <v>1.86</v>
      </c>
      <c r="K110" s="93">
        <v>65934.13</v>
      </c>
    </row>
    <row r="111" spans="3:11" x14ac:dyDescent="0.2">
      <c r="C111" s="96" t="s">
        <v>15705</v>
      </c>
      <c r="D111" s="95">
        <v>44349</v>
      </c>
      <c r="E111" s="94" t="s">
        <v>15704</v>
      </c>
      <c r="I111" s="93">
        <v>3.47</v>
      </c>
      <c r="K111" s="93">
        <v>65937.600000000006</v>
      </c>
    </row>
    <row r="112" spans="3:11" x14ac:dyDescent="0.2">
      <c r="C112" s="96" t="s">
        <v>15703</v>
      </c>
      <c r="D112" s="95">
        <v>44349</v>
      </c>
      <c r="E112" s="94" t="s">
        <v>15702</v>
      </c>
      <c r="I112" s="93">
        <v>4.1900000000000004</v>
      </c>
      <c r="K112" s="93">
        <v>65941.789999999994</v>
      </c>
    </row>
    <row r="113" spans="3:11" x14ac:dyDescent="0.2">
      <c r="C113" s="96" t="s">
        <v>15701</v>
      </c>
      <c r="D113" s="95">
        <v>44349</v>
      </c>
      <c r="E113" s="94" t="s">
        <v>15700</v>
      </c>
      <c r="I113" s="93">
        <v>7.82</v>
      </c>
      <c r="K113" s="93">
        <v>65949.61</v>
      </c>
    </row>
    <row r="114" spans="3:11" x14ac:dyDescent="0.2">
      <c r="C114" s="96" t="s">
        <v>15699</v>
      </c>
      <c r="D114" s="95">
        <v>44349</v>
      </c>
      <c r="E114" s="94" t="s">
        <v>15698</v>
      </c>
      <c r="I114" s="93">
        <v>4.1900000000000004</v>
      </c>
      <c r="K114" s="93">
        <v>65953.8</v>
      </c>
    </row>
    <row r="115" spans="3:11" x14ac:dyDescent="0.2">
      <c r="C115" s="96" t="s">
        <v>15697</v>
      </c>
      <c r="D115" s="95">
        <v>44349</v>
      </c>
      <c r="E115" s="94" t="s">
        <v>15696</v>
      </c>
      <c r="I115" s="93">
        <v>8.3800000000000008</v>
      </c>
      <c r="K115" s="93">
        <v>65962.179999999993</v>
      </c>
    </row>
    <row r="116" spans="3:11" x14ac:dyDescent="0.2">
      <c r="C116" s="96" t="s">
        <v>15695</v>
      </c>
      <c r="D116" s="95">
        <v>44349</v>
      </c>
      <c r="E116" s="94" t="s">
        <v>15694</v>
      </c>
      <c r="I116" s="93">
        <v>1.81</v>
      </c>
      <c r="K116" s="93">
        <v>65963.990000000005</v>
      </c>
    </row>
    <row r="117" spans="3:11" x14ac:dyDescent="0.2">
      <c r="C117" s="96" t="s">
        <v>15693</v>
      </c>
      <c r="D117" s="95">
        <v>44349</v>
      </c>
      <c r="E117" s="94" t="s">
        <v>15692</v>
      </c>
      <c r="I117" s="93">
        <v>17.899999999999999</v>
      </c>
      <c r="K117" s="93">
        <v>65981.89</v>
      </c>
    </row>
    <row r="118" spans="3:11" x14ac:dyDescent="0.2">
      <c r="C118" s="96" t="s">
        <v>15691</v>
      </c>
      <c r="D118" s="95">
        <v>44349</v>
      </c>
      <c r="E118" s="94" t="s">
        <v>15690</v>
      </c>
      <c r="I118" s="93">
        <v>3.39</v>
      </c>
      <c r="K118" s="93">
        <v>65985.279999999999</v>
      </c>
    </row>
    <row r="119" spans="3:11" x14ac:dyDescent="0.2">
      <c r="C119" s="96" t="s">
        <v>15689</v>
      </c>
      <c r="D119" s="95">
        <v>44349</v>
      </c>
      <c r="E119" s="94" t="s">
        <v>15688</v>
      </c>
      <c r="I119" s="93">
        <v>1.68</v>
      </c>
      <c r="K119" s="93">
        <v>65986.960000000006</v>
      </c>
    </row>
    <row r="120" spans="3:11" x14ac:dyDescent="0.2">
      <c r="C120" s="96" t="s">
        <v>15687</v>
      </c>
      <c r="D120" s="95">
        <v>44349</v>
      </c>
      <c r="E120" s="94" t="s">
        <v>15686</v>
      </c>
      <c r="I120" s="93">
        <v>12.3</v>
      </c>
      <c r="K120" s="93">
        <v>65999.259999999995</v>
      </c>
    </row>
    <row r="121" spans="3:11" x14ac:dyDescent="0.2">
      <c r="C121" s="96" t="s">
        <v>15685</v>
      </c>
      <c r="D121" s="95">
        <v>44349</v>
      </c>
      <c r="E121" s="94" t="s">
        <v>15684</v>
      </c>
      <c r="I121" s="93">
        <v>4.32</v>
      </c>
      <c r="K121" s="93">
        <v>66003.58</v>
      </c>
    </row>
    <row r="122" spans="3:11" x14ac:dyDescent="0.2">
      <c r="C122" s="96" t="s">
        <v>15683</v>
      </c>
      <c r="D122" s="95">
        <v>44349</v>
      </c>
      <c r="E122" s="94" t="s">
        <v>15682</v>
      </c>
      <c r="I122" s="93">
        <v>2.0699999999999998</v>
      </c>
      <c r="K122" s="93">
        <v>66005.649999999994</v>
      </c>
    </row>
    <row r="123" spans="3:11" x14ac:dyDescent="0.2">
      <c r="C123" s="96" t="s">
        <v>15681</v>
      </c>
      <c r="D123" s="95">
        <v>44349</v>
      </c>
      <c r="E123" s="94" t="s">
        <v>15680</v>
      </c>
      <c r="I123" s="93">
        <v>2.4</v>
      </c>
      <c r="K123" s="93">
        <v>66008.05</v>
      </c>
    </row>
    <row r="124" spans="3:11" x14ac:dyDescent="0.2">
      <c r="C124" s="96" t="s">
        <v>15679</v>
      </c>
      <c r="D124" s="95">
        <v>44349</v>
      </c>
      <c r="E124" s="94" t="s">
        <v>15678</v>
      </c>
      <c r="I124" s="93">
        <v>15.3</v>
      </c>
      <c r="K124" s="93">
        <v>66023.350000000006</v>
      </c>
    </row>
    <row r="125" spans="3:11" x14ac:dyDescent="0.2">
      <c r="C125" s="96" t="s">
        <v>15677</v>
      </c>
      <c r="D125" s="95">
        <v>44349</v>
      </c>
      <c r="E125" s="94" t="s">
        <v>15676</v>
      </c>
      <c r="I125" s="93">
        <v>15.3</v>
      </c>
      <c r="K125" s="93">
        <v>66038.649999999994</v>
      </c>
    </row>
    <row r="126" spans="3:11" x14ac:dyDescent="0.2">
      <c r="C126" s="96" t="s">
        <v>15675</v>
      </c>
      <c r="D126" s="95">
        <v>44349</v>
      </c>
      <c r="E126" s="94" t="s">
        <v>15674</v>
      </c>
      <c r="I126" s="93">
        <v>15.3</v>
      </c>
      <c r="K126" s="93">
        <v>66053.95</v>
      </c>
    </row>
    <row r="127" spans="3:11" x14ac:dyDescent="0.2">
      <c r="C127" s="96" t="s">
        <v>15673</v>
      </c>
      <c r="D127" s="95">
        <v>44349</v>
      </c>
      <c r="E127" s="94" t="s">
        <v>15672</v>
      </c>
      <c r="I127" s="93">
        <v>2.33</v>
      </c>
      <c r="K127" s="93">
        <v>66056.28</v>
      </c>
    </row>
    <row r="128" spans="3:11" x14ac:dyDescent="0.2">
      <c r="C128" s="96" t="s">
        <v>15671</v>
      </c>
      <c r="D128" s="95">
        <v>44349</v>
      </c>
      <c r="E128" s="94" t="s">
        <v>15670</v>
      </c>
      <c r="I128" s="93">
        <v>1.94</v>
      </c>
      <c r="K128" s="93">
        <v>66058.22</v>
      </c>
    </row>
    <row r="129" spans="3:11" x14ac:dyDescent="0.2">
      <c r="C129" s="96" t="s">
        <v>15669</v>
      </c>
      <c r="D129" s="95">
        <v>44349</v>
      </c>
      <c r="E129" s="94" t="s">
        <v>15668</v>
      </c>
      <c r="I129" s="93">
        <v>15.3</v>
      </c>
      <c r="K129" s="93">
        <v>66073.52</v>
      </c>
    </row>
    <row r="130" spans="3:11" x14ac:dyDescent="0.2">
      <c r="C130" s="96" t="s">
        <v>15667</v>
      </c>
      <c r="D130" s="95">
        <v>44349</v>
      </c>
      <c r="E130" s="94" t="s">
        <v>15666</v>
      </c>
      <c r="I130" s="93">
        <v>32.18</v>
      </c>
      <c r="K130" s="93">
        <v>66105.7</v>
      </c>
    </row>
    <row r="131" spans="3:11" x14ac:dyDescent="0.2">
      <c r="C131" s="96" t="s">
        <v>15665</v>
      </c>
      <c r="D131" s="95">
        <v>44349</v>
      </c>
      <c r="E131" s="94" t="s">
        <v>15664</v>
      </c>
      <c r="I131" s="93">
        <v>9.68</v>
      </c>
      <c r="K131" s="93">
        <v>66115.38</v>
      </c>
    </row>
    <row r="132" spans="3:11" x14ac:dyDescent="0.2">
      <c r="C132" s="96" t="s">
        <v>15663</v>
      </c>
      <c r="D132" s="95">
        <v>44350</v>
      </c>
      <c r="E132" s="94" t="s">
        <v>15662</v>
      </c>
      <c r="I132" s="93">
        <v>8.02</v>
      </c>
      <c r="K132" s="93">
        <v>66123.399999999994</v>
      </c>
    </row>
    <row r="133" spans="3:11" x14ac:dyDescent="0.2">
      <c r="C133" s="96" t="s">
        <v>15661</v>
      </c>
      <c r="D133" s="95">
        <v>44350</v>
      </c>
      <c r="E133" s="94" t="s">
        <v>15660</v>
      </c>
      <c r="I133" s="93">
        <v>0.28999999999999998</v>
      </c>
      <c r="K133" s="93">
        <v>66123.69</v>
      </c>
    </row>
    <row r="134" spans="3:11" x14ac:dyDescent="0.2">
      <c r="C134" s="96" t="s">
        <v>15659</v>
      </c>
      <c r="D134" s="95">
        <v>44350</v>
      </c>
      <c r="E134" s="94" t="s">
        <v>15658</v>
      </c>
      <c r="I134" s="93">
        <v>3.36</v>
      </c>
      <c r="K134" s="93">
        <v>66127.05</v>
      </c>
    </row>
    <row r="135" spans="3:11" x14ac:dyDescent="0.2">
      <c r="C135" s="96" t="s">
        <v>15657</v>
      </c>
      <c r="D135" s="95">
        <v>44350</v>
      </c>
      <c r="E135" s="94" t="s">
        <v>15656</v>
      </c>
      <c r="I135" s="93">
        <v>42.25</v>
      </c>
      <c r="K135" s="93">
        <v>66169.3</v>
      </c>
    </row>
    <row r="136" spans="3:11" x14ac:dyDescent="0.2">
      <c r="C136" s="96" t="s">
        <v>15655</v>
      </c>
      <c r="D136" s="95">
        <v>44350</v>
      </c>
      <c r="E136" s="94" t="s">
        <v>15654</v>
      </c>
      <c r="I136" s="93">
        <v>9</v>
      </c>
      <c r="K136" s="93">
        <v>66178.3</v>
      </c>
    </row>
    <row r="137" spans="3:11" x14ac:dyDescent="0.2">
      <c r="C137" s="96" t="s">
        <v>15653</v>
      </c>
      <c r="D137" s="95">
        <v>44350</v>
      </c>
      <c r="E137" s="94" t="s">
        <v>15652</v>
      </c>
      <c r="I137" s="93">
        <v>5.86</v>
      </c>
      <c r="K137" s="93">
        <v>66184.160000000003</v>
      </c>
    </row>
    <row r="138" spans="3:11" x14ac:dyDescent="0.2">
      <c r="C138" s="96" t="s">
        <v>15651</v>
      </c>
      <c r="D138" s="95">
        <v>44350</v>
      </c>
      <c r="E138" s="94" t="s">
        <v>15650</v>
      </c>
      <c r="I138" s="93">
        <v>16.52</v>
      </c>
      <c r="K138" s="93">
        <v>66200.679999999993</v>
      </c>
    </row>
    <row r="139" spans="3:11" x14ac:dyDescent="0.2">
      <c r="C139" s="96" t="s">
        <v>15649</v>
      </c>
      <c r="D139" s="95">
        <v>44350</v>
      </c>
      <c r="E139" s="94" t="s">
        <v>15648</v>
      </c>
      <c r="I139" s="93">
        <v>10.72</v>
      </c>
      <c r="K139" s="93">
        <v>66211.399999999994</v>
      </c>
    </row>
    <row r="140" spans="3:11" x14ac:dyDescent="0.2">
      <c r="C140" s="96" t="s">
        <v>15647</v>
      </c>
      <c r="D140" s="95">
        <v>44350</v>
      </c>
      <c r="E140" s="94" t="s">
        <v>15646</v>
      </c>
      <c r="I140" s="93">
        <v>1.83</v>
      </c>
      <c r="K140" s="93">
        <v>66213.23</v>
      </c>
    </row>
    <row r="141" spans="3:11" x14ac:dyDescent="0.2">
      <c r="C141" s="96" t="s">
        <v>15645</v>
      </c>
      <c r="D141" s="95">
        <v>44350</v>
      </c>
      <c r="E141" s="94" t="s">
        <v>15644</v>
      </c>
      <c r="I141" s="93">
        <v>6.51</v>
      </c>
      <c r="K141" s="93">
        <v>66219.740000000005</v>
      </c>
    </row>
    <row r="142" spans="3:11" x14ac:dyDescent="0.2">
      <c r="C142" s="96" t="s">
        <v>15643</v>
      </c>
      <c r="D142" s="95">
        <v>44350</v>
      </c>
      <c r="E142" s="94" t="s">
        <v>15642</v>
      </c>
      <c r="I142" s="93">
        <v>4.3600000000000003</v>
      </c>
      <c r="K142" s="93">
        <v>66224.100000000006</v>
      </c>
    </row>
    <row r="143" spans="3:11" x14ac:dyDescent="0.2">
      <c r="C143" s="96" t="s">
        <v>15641</v>
      </c>
      <c r="D143" s="95">
        <v>44350</v>
      </c>
      <c r="E143" s="94" t="s">
        <v>15640</v>
      </c>
      <c r="I143" s="93">
        <v>14.99</v>
      </c>
      <c r="K143" s="93">
        <v>66239.09</v>
      </c>
    </row>
    <row r="144" spans="3:11" x14ac:dyDescent="0.2">
      <c r="C144" s="96" t="s">
        <v>15639</v>
      </c>
      <c r="D144" s="95">
        <v>44350</v>
      </c>
      <c r="E144" s="94" t="s">
        <v>15638</v>
      </c>
      <c r="I144" s="93">
        <v>14.47</v>
      </c>
      <c r="K144" s="93">
        <v>66253.56</v>
      </c>
    </row>
    <row r="145" spans="3:11" x14ac:dyDescent="0.2">
      <c r="C145" s="96" t="s">
        <v>15637</v>
      </c>
      <c r="D145" s="95">
        <v>44350</v>
      </c>
      <c r="E145" s="94" t="s">
        <v>15636</v>
      </c>
      <c r="I145" s="93">
        <v>8.3800000000000008</v>
      </c>
      <c r="K145" s="93">
        <v>66261.94</v>
      </c>
    </row>
    <row r="146" spans="3:11" x14ac:dyDescent="0.2">
      <c r="C146" s="96" t="s">
        <v>15635</v>
      </c>
      <c r="D146" s="95">
        <v>44350</v>
      </c>
      <c r="E146" s="94" t="s">
        <v>15634</v>
      </c>
      <c r="I146" s="93">
        <v>0.15</v>
      </c>
      <c r="K146" s="93">
        <v>66262.09</v>
      </c>
    </row>
    <row r="147" spans="3:11" x14ac:dyDescent="0.2">
      <c r="C147" s="96" t="s">
        <v>15633</v>
      </c>
      <c r="D147" s="95">
        <v>44350</v>
      </c>
      <c r="E147" s="94" t="s">
        <v>15632</v>
      </c>
      <c r="I147" s="93">
        <v>2.0299999999999998</v>
      </c>
      <c r="K147" s="93">
        <v>66264.12</v>
      </c>
    </row>
    <row r="148" spans="3:11" x14ac:dyDescent="0.2">
      <c r="C148" s="96" t="s">
        <v>15631</v>
      </c>
      <c r="D148" s="95">
        <v>44350</v>
      </c>
      <c r="E148" s="94" t="s">
        <v>15630</v>
      </c>
      <c r="I148" s="93">
        <v>2.14</v>
      </c>
      <c r="K148" s="93">
        <v>66266.259999999995</v>
      </c>
    </row>
    <row r="149" spans="3:11" x14ac:dyDescent="0.2">
      <c r="C149" s="96" t="s">
        <v>15629</v>
      </c>
      <c r="D149" s="95">
        <v>44350</v>
      </c>
      <c r="E149" s="94" t="s">
        <v>15628</v>
      </c>
      <c r="I149" s="93">
        <v>6.76</v>
      </c>
      <c r="K149" s="93">
        <v>66273.02</v>
      </c>
    </row>
    <row r="150" spans="3:11" x14ac:dyDescent="0.2">
      <c r="C150" s="96" t="s">
        <v>15627</v>
      </c>
      <c r="D150" s="95">
        <v>44350</v>
      </c>
      <c r="E150" s="94" t="s">
        <v>15626</v>
      </c>
      <c r="I150" s="93">
        <v>6.46</v>
      </c>
      <c r="K150" s="93">
        <v>66279.48</v>
      </c>
    </row>
    <row r="151" spans="3:11" x14ac:dyDescent="0.2">
      <c r="C151" s="96" t="s">
        <v>15625</v>
      </c>
      <c r="D151" s="95">
        <v>44350</v>
      </c>
      <c r="E151" s="94" t="s">
        <v>15624</v>
      </c>
      <c r="I151" s="93">
        <v>1.68</v>
      </c>
      <c r="K151" s="93">
        <v>66281.16</v>
      </c>
    </row>
    <row r="152" spans="3:11" x14ac:dyDescent="0.2">
      <c r="C152" s="96" t="s">
        <v>15623</v>
      </c>
      <c r="D152" s="95">
        <v>44350</v>
      </c>
      <c r="E152" s="94" t="s">
        <v>15622</v>
      </c>
      <c r="I152" s="93">
        <v>7.05</v>
      </c>
      <c r="K152" s="93">
        <v>66288.210000000006</v>
      </c>
    </row>
    <row r="153" spans="3:11" x14ac:dyDescent="0.2">
      <c r="C153" s="96" t="s">
        <v>15621</v>
      </c>
      <c r="D153" s="95">
        <v>44350</v>
      </c>
      <c r="E153" s="94" t="s">
        <v>15620</v>
      </c>
      <c r="I153" s="93">
        <v>1.68</v>
      </c>
      <c r="K153" s="93">
        <v>66289.89</v>
      </c>
    </row>
    <row r="154" spans="3:11" x14ac:dyDescent="0.2">
      <c r="C154" s="96" t="s">
        <v>15619</v>
      </c>
      <c r="D154" s="95">
        <v>44350</v>
      </c>
      <c r="E154" s="94" t="s">
        <v>15618</v>
      </c>
      <c r="I154" s="93">
        <v>3.63</v>
      </c>
      <c r="K154" s="93">
        <v>66293.52</v>
      </c>
    </row>
    <row r="155" spans="3:11" x14ac:dyDescent="0.2">
      <c r="C155" s="96" t="s">
        <v>15617</v>
      </c>
      <c r="D155" s="95">
        <v>44350</v>
      </c>
      <c r="E155" s="94" t="s">
        <v>15616</v>
      </c>
      <c r="I155" s="93">
        <v>11.49</v>
      </c>
      <c r="K155" s="93">
        <v>66305.009999999995</v>
      </c>
    </row>
    <row r="156" spans="3:11" x14ac:dyDescent="0.2">
      <c r="C156" s="96" t="s">
        <v>15615</v>
      </c>
      <c r="D156" s="95">
        <v>44350</v>
      </c>
      <c r="E156" s="94" t="s">
        <v>15614</v>
      </c>
      <c r="I156" s="93">
        <v>4.26</v>
      </c>
      <c r="K156" s="93">
        <v>66309.27</v>
      </c>
    </row>
    <row r="157" spans="3:11" x14ac:dyDescent="0.2">
      <c r="C157" s="96" t="s">
        <v>15613</v>
      </c>
      <c r="D157" s="95">
        <v>44350</v>
      </c>
      <c r="E157" s="94" t="s">
        <v>15612</v>
      </c>
      <c r="I157" s="93">
        <v>1.68</v>
      </c>
      <c r="K157" s="93">
        <v>66310.95</v>
      </c>
    </row>
    <row r="158" spans="3:11" x14ac:dyDescent="0.2">
      <c r="C158" s="96" t="s">
        <v>15611</v>
      </c>
      <c r="D158" s="95">
        <v>44350</v>
      </c>
      <c r="E158" s="94" t="s">
        <v>15610</v>
      </c>
      <c r="I158" s="93">
        <v>1.68</v>
      </c>
      <c r="K158" s="93">
        <v>66312.63</v>
      </c>
    </row>
    <row r="159" spans="3:11" x14ac:dyDescent="0.2">
      <c r="C159" s="96" t="s">
        <v>15609</v>
      </c>
      <c r="D159" s="95">
        <v>44350</v>
      </c>
      <c r="E159" s="94" t="s">
        <v>15608</v>
      </c>
      <c r="I159" s="93">
        <v>1.94</v>
      </c>
      <c r="K159" s="93">
        <v>66314.570000000007</v>
      </c>
    </row>
    <row r="160" spans="3:11" x14ac:dyDescent="0.2">
      <c r="C160" s="96" t="s">
        <v>15607</v>
      </c>
      <c r="D160" s="95">
        <v>44350</v>
      </c>
      <c r="E160" s="94" t="s">
        <v>15606</v>
      </c>
      <c r="I160" s="93">
        <v>10.79</v>
      </c>
      <c r="K160" s="93">
        <v>66325.36</v>
      </c>
    </row>
    <row r="161" spans="3:11" x14ac:dyDescent="0.2">
      <c r="C161" s="96" t="s">
        <v>15605</v>
      </c>
      <c r="D161" s="95">
        <v>44350</v>
      </c>
      <c r="E161" s="94" t="s">
        <v>15604</v>
      </c>
      <c r="I161" s="93">
        <v>15.3</v>
      </c>
      <c r="K161" s="93">
        <v>66340.66</v>
      </c>
    </row>
    <row r="162" spans="3:11" x14ac:dyDescent="0.2">
      <c r="C162" s="96" t="s">
        <v>15603</v>
      </c>
      <c r="D162" s="95">
        <v>44350</v>
      </c>
      <c r="E162" s="94" t="s">
        <v>15602</v>
      </c>
      <c r="I162" s="93">
        <v>17.329999999999998</v>
      </c>
      <c r="K162" s="93">
        <v>66357.990000000005</v>
      </c>
    </row>
    <row r="163" spans="3:11" x14ac:dyDescent="0.2">
      <c r="C163" s="96" t="s">
        <v>15553</v>
      </c>
      <c r="D163" s="95">
        <v>44350</v>
      </c>
      <c r="E163" s="94" t="s">
        <v>21542</v>
      </c>
      <c r="I163" s="93">
        <v>1.68</v>
      </c>
      <c r="K163" s="93">
        <v>66359.67</v>
      </c>
    </row>
    <row r="164" spans="3:11" x14ac:dyDescent="0.2">
      <c r="C164" s="96" t="s">
        <v>21541</v>
      </c>
      <c r="D164" s="95">
        <v>44351</v>
      </c>
      <c r="E164" s="94" t="s">
        <v>21540</v>
      </c>
      <c r="I164" s="93">
        <v>1.68</v>
      </c>
      <c r="K164" s="93">
        <v>66361.350000000006</v>
      </c>
    </row>
    <row r="165" spans="3:11" x14ac:dyDescent="0.2">
      <c r="C165" s="96" t="s">
        <v>15601</v>
      </c>
      <c r="D165" s="95">
        <v>44351</v>
      </c>
      <c r="E165" s="94" t="s">
        <v>15600</v>
      </c>
      <c r="I165" s="93">
        <v>3.08</v>
      </c>
      <c r="K165" s="93">
        <v>66364.429999999993</v>
      </c>
    </row>
    <row r="166" spans="3:11" x14ac:dyDescent="0.2">
      <c r="C166" s="96" t="s">
        <v>15599</v>
      </c>
      <c r="D166" s="95">
        <v>44351</v>
      </c>
      <c r="E166" s="94" t="s">
        <v>15598</v>
      </c>
      <c r="I166" s="93">
        <v>1.85</v>
      </c>
      <c r="K166" s="93">
        <v>66366.28</v>
      </c>
    </row>
    <row r="167" spans="3:11" x14ac:dyDescent="0.2">
      <c r="C167" s="96" t="s">
        <v>15597</v>
      </c>
      <c r="D167" s="95">
        <v>44351</v>
      </c>
      <c r="E167" s="94" t="s">
        <v>15596</v>
      </c>
      <c r="I167" s="93">
        <v>2.0699999999999998</v>
      </c>
      <c r="K167" s="93">
        <v>66368.350000000006</v>
      </c>
    </row>
    <row r="168" spans="3:11" x14ac:dyDescent="0.2">
      <c r="C168" s="96" t="s">
        <v>15595</v>
      </c>
      <c r="D168" s="95">
        <v>44351</v>
      </c>
      <c r="E168" s="94" t="s">
        <v>15594</v>
      </c>
      <c r="I168" s="93">
        <v>6.13</v>
      </c>
      <c r="K168" s="93">
        <v>66374.48</v>
      </c>
    </row>
    <row r="169" spans="3:11" x14ac:dyDescent="0.2">
      <c r="C169" s="96" t="s">
        <v>15593</v>
      </c>
      <c r="D169" s="95">
        <v>44351</v>
      </c>
      <c r="E169" s="94" t="s">
        <v>15592</v>
      </c>
      <c r="I169" s="93">
        <v>3.93</v>
      </c>
      <c r="K169" s="93">
        <v>66378.41</v>
      </c>
    </row>
    <row r="170" spans="3:11" x14ac:dyDescent="0.2">
      <c r="C170" s="96" t="s">
        <v>15591</v>
      </c>
      <c r="D170" s="95">
        <v>44351</v>
      </c>
      <c r="E170" s="94" t="s">
        <v>15590</v>
      </c>
      <c r="I170" s="93">
        <v>19.920000000000002</v>
      </c>
      <c r="K170" s="93">
        <v>66398.33</v>
      </c>
    </row>
    <row r="171" spans="3:11" x14ac:dyDescent="0.2">
      <c r="C171" s="96" t="s">
        <v>15589</v>
      </c>
      <c r="D171" s="95">
        <v>44351</v>
      </c>
      <c r="E171" s="94" t="s">
        <v>15588</v>
      </c>
      <c r="I171" s="93">
        <v>0.53</v>
      </c>
      <c r="K171" s="93">
        <v>66398.86</v>
      </c>
    </row>
    <row r="172" spans="3:11" x14ac:dyDescent="0.2">
      <c r="C172" s="96" t="s">
        <v>15587</v>
      </c>
      <c r="D172" s="95">
        <v>44351</v>
      </c>
      <c r="E172" s="94" t="s">
        <v>15586</v>
      </c>
      <c r="I172" s="93">
        <v>10.36</v>
      </c>
      <c r="K172" s="93">
        <v>66409.22</v>
      </c>
    </row>
    <row r="173" spans="3:11" x14ac:dyDescent="0.2">
      <c r="C173" s="96" t="s">
        <v>15585</v>
      </c>
      <c r="D173" s="95">
        <v>44351</v>
      </c>
      <c r="E173" s="94" t="s">
        <v>15584</v>
      </c>
      <c r="I173" s="93">
        <v>5.04</v>
      </c>
      <c r="K173" s="93">
        <v>66414.259999999995</v>
      </c>
    </row>
    <row r="174" spans="3:11" x14ac:dyDescent="0.2">
      <c r="C174" s="96" t="s">
        <v>15583</v>
      </c>
      <c r="D174" s="95">
        <v>44351</v>
      </c>
      <c r="E174" s="94" t="s">
        <v>15582</v>
      </c>
      <c r="I174" s="93">
        <v>5.68</v>
      </c>
      <c r="K174" s="93">
        <v>66419.94</v>
      </c>
    </row>
    <row r="175" spans="3:11" x14ac:dyDescent="0.2">
      <c r="C175" s="96" t="s">
        <v>15581</v>
      </c>
      <c r="D175" s="95">
        <v>44351</v>
      </c>
      <c r="E175" s="94" t="s">
        <v>15580</v>
      </c>
      <c r="I175" s="93">
        <v>7.07</v>
      </c>
      <c r="K175" s="93">
        <v>66427.009999999995</v>
      </c>
    </row>
    <row r="176" spans="3:11" x14ac:dyDescent="0.2">
      <c r="C176" s="96" t="s">
        <v>15579</v>
      </c>
      <c r="D176" s="95">
        <v>44351</v>
      </c>
      <c r="E176" s="94" t="s">
        <v>15578</v>
      </c>
      <c r="I176" s="93">
        <v>8.92</v>
      </c>
      <c r="K176" s="93">
        <v>66435.929999999993</v>
      </c>
    </row>
    <row r="177" spans="3:11" x14ac:dyDescent="0.2">
      <c r="C177" s="96" t="s">
        <v>15577</v>
      </c>
      <c r="D177" s="95">
        <v>44351</v>
      </c>
      <c r="E177" s="94" t="s">
        <v>15576</v>
      </c>
      <c r="I177" s="93">
        <v>10.66</v>
      </c>
      <c r="K177" s="93">
        <v>66446.59</v>
      </c>
    </row>
    <row r="178" spans="3:11" x14ac:dyDescent="0.2">
      <c r="C178" s="96" t="s">
        <v>15575</v>
      </c>
      <c r="D178" s="95">
        <v>44351</v>
      </c>
      <c r="E178" s="94" t="s">
        <v>15574</v>
      </c>
      <c r="I178" s="93">
        <v>1.68</v>
      </c>
      <c r="K178" s="93">
        <v>66448.27</v>
      </c>
    </row>
    <row r="179" spans="3:11" x14ac:dyDescent="0.2">
      <c r="C179" s="96" t="s">
        <v>15573</v>
      </c>
      <c r="D179" s="95">
        <v>44351</v>
      </c>
      <c r="E179" s="94" t="s">
        <v>15572</v>
      </c>
      <c r="I179" s="93">
        <v>2.39</v>
      </c>
      <c r="K179" s="93">
        <v>66450.66</v>
      </c>
    </row>
    <row r="180" spans="3:11" x14ac:dyDescent="0.2">
      <c r="C180" s="96" t="s">
        <v>15571</v>
      </c>
      <c r="D180" s="95">
        <v>44351</v>
      </c>
      <c r="E180" s="94" t="s">
        <v>15570</v>
      </c>
      <c r="I180" s="93">
        <v>13.18</v>
      </c>
      <c r="K180" s="93">
        <v>66463.839999999997</v>
      </c>
    </row>
    <row r="181" spans="3:11" x14ac:dyDescent="0.2">
      <c r="C181" s="96" t="s">
        <v>15569</v>
      </c>
      <c r="D181" s="95">
        <v>44351</v>
      </c>
      <c r="E181" s="94" t="s">
        <v>15568</v>
      </c>
      <c r="I181" s="93">
        <v>5.98</v>
      </c>
      <c r="K181" s="93">
        <v>66469.820000000007</v>
      </c>
    </row>
    <row r="182" spans="3:11" x14ac:dyDescent="0.2">
      <c r="C182" s="96" t="s">
        <v>15567</v>
      </c>
      <c r="D182" s="95">
        <v>44351</v>
      </c>
      <c r="E182" s="94" t="s">
        <v>15566</v>
      </c>
      <c r="I182" s="93">
        <v>5.1100000000000003</v>
      </c>
      <c r="K182" s="93">
        <v>66474.929999999993</v>
      </c>
    </row>
    <row r="183" spans="3:11" x14ac:dyDescent="0.2">
      <c r="C183" s="96" t="s">
        <v>15565</v>
      </c>
      <c r="D183" s="95">
        <v>44351</v>
      </c>
      <c r="E183" s="94" t="s">
        <v>15564</v>
      </c>
      <c r="I183" s="93">
        <v>30.26</v>
      </c>
      <c r="K183" s="93">
        <v>66505.19</v>
      </c>
    </row>
    <row r="184" spans="3:11" x14ac:dyDescent="0.2">
      <c r="C184" s="96" t="s">
        <v>15563</v>
      </c>
      <c r="D184" s="95">
        <v>44351</v>
      </c>
      <c r="E184" s="94" t="s">
        <v>15562</v>
      </c>
      <c r="I184" s="93">
        <v>2.4900000000000002</v>
      </c>
      <c r="K184" s="93">
        <v>66507.679999999993</v>
      </c>
    </row>
    <row r="185" spans="3:11" x14ac:dyDescent="0.2">
      <c r="C185" s="96" t="s">
        <v>15561</v>
      </c>
      <c r="D185" s="95">
        <v>44351</v>
      </c>
      <c r="E185" s="94" t="s">
        <v>15560</v>
      </c>
      <c r="I185" s="93">
        <v>5.54</v>
      </c>
      <c r="K185" s="93">
        <v>66513.22</v>
      </c>
    </row>
    <row r="186" spans="3:11" x14ac:dyDescent="0.2">
      <c r="C186" s="96" t="s">
        <v>15559</v>
      </c>
      <c r="D186" s="95">
        <v>44351</v>
      </c>
      <c r="E186" s="94" t="s">
        <v>15558</v>
      </c>
      <c r="I186" s="93">
        <v>4.1900000000000004</v>
      </c>
      <c r="K186" s="93">
        <v>66517.41</v>
      </c>
    </row>
    <row r="187" spans="3:11" x14ac:dyDescent="0.2">
      <c r="C187" s="96" t="s">
        <v>15557</v>
      </c>
      <c r="D187" s="95">
        <v>44351</v>
      </c>
      <c r="E187" s="94" t="s">
        <v>15556</v>
      </c>
      <c r="I187" s="93">
        <v>2.5099999999999998</v>
      </c>
      <c r="K187" s="93">
        <v>66519.92</v>
      </c>
    </row>
    <row r="188" spans="3:11" x14ac:dyDescent="0.2">
      <c r="C188" s="96" t="s">
        <v>15555</v>
      </c>
      <c r="D188" s="95">
        <v>44351</v>
      </c>
      <c r="E188" s="94" t="s">
        <v>15554</v>
      </c>
      <c r="I188" s="93">
        <v>5.81</v>
      </c>
      <c r="K188" s="93">
        <v>66525.73</v>
      </c>
    </row>
    <row r="189" spans="3:11" x14ac:dyDescent="0.2">
      <c r="C189" s="96" t="s">
        <v>15552</v>
      </c>
      <c r="D189" s="95">
        <v>44351</v>
      </c>
      <c r="E189" s="94" t="s">
        <v>15551</v>
      </c>
      <c r="I189" s="93">
        <v>9.65</v>
      </c>
      <c r="K189" s="93">
        <v>66535.38</v>
      </c>
    </row>
    <row r="190" spans="3:11" x14ac:dyDescent="0.2">
      <c r="C190" s="96" t="s">
        <v>15550</v>
      </c>
      <c r="D190" s="95">
        <v>44351</v>
      </c>
      <c r="E190" s="94" t="s">
        <v>15549</v>
      </c>
      <c r="I190" s="93">
        <v>8.3800000000000008</v>
      </c>
      <c r="K190" s="93">
        <v>66543.759999999995</v>
      </c>
    </row>
    <row r="191" spans="3:11" x14ac:dyDescent="0.2">
      <c r="C191" s="96" t="s">
        <v>15548</v>
      </c>
      <c r="D191" s="95">
        <v>44351</v>
      </c>
      <c r="E191" s="94" t="s">
        <v>15547</v>
      </c>
      <c r="I191" s="93">
        <v>1.78</v>
      </c>
      <c r="K191" s="93">
        <v>66545.539999999994</v>
      </c>
    </row>
    <row r="192" spans="3:11" x14ac:dyDescent="0.2">
      <c r="C192" s="96" t="s">
        <v>15546</v>
      </c>
      <c r="D192" s="95">
        <v>44351</v>
      </c>
      <c r="E192" s="94" t="s">
        <v>15545</v>
      </c>
      <c r="I192" s="93">
        <v>4.63</v>
      </c>
      <c r="K192" s="93">
        <v>66550.17</v>
      </c>
    </row>
    <row r="193" spans="3:11" x14ac:dyDescent="0.2">
      <c r="C193" s="96" t="s">
        <v>15544</v>
      </c>
      <c r="D193" s="95">
        <v>44351</v>
      </c>
      <c r="E193" s="94" t="s">
        <v>15543</v>
      </c>
      <c r="I193" s="93">
        <v>1.71</v>
      </c>
      <c r="K193" s="93">
        <v>66551.88</v>
      </c>
    </row>
    <row r="194" spans="3:11" x14ac:dyDescent="0.2">
      <c r="C194" s="96" t="s">
        <v>15542</v>
      </c>
      <c r="D194" s="95">
        <v>44351</v>
      </c>
      <c r="E194" s="94" t="s">
        <v>15541</v>
      </c>
      <c r="I194" s="93">
        <v>6.71</v>
      </c>
      <c r="K194" s="93">
        <v>66558.59</v>
      </c>
    </row>
    <row r="195" spans="3:11" x14ac:dyDescent="0.2">
      <c r="C195" s="96" t="s">
        <v>15540</v>
      </c>
      <c r="D195" s="95">
        <v>44351</v>
      </c>
      <c r="E195" s="94" t="s">
        <v>15539</v>
      </c>
      <c r="I195" s="93">
        <v>4.1900000000000004</v>
      </c>
      <c r="K195" s="93">
        <v>66562.78</v>
      </c>
    </row>
    <row r="196" spans="3:11" x14ac:dyDescent="0.2">
      <c r="C196" s="96" t="s">
        <v>15538</v>
      </c>
      <c r="D196" s="95">
        <v>44351</v>
      </c>
      <c r="E196" s="94" t="s">
        <v>15537</v>
      </c>
      <c r="I196" s="93">
        <v>2370.41</v>
      </c>
      <c r="K196" s="93">
        <v>68933.19</v>
      </c>
    </row>
    <row r="197" spans="3:11" x14ac:dyDescent="0.2">
      <c r="C197" s="96" t="s">
        <v>15536</v>
      </c>
      <c r="D197" s="95">
        <v>44351</v>
      </c>
      <c r="E197" s="94" t="s">
        <v>15535</v>
      </c>
      <c r="I197" s="93">
        <v>1850.52</v>
      </c>
      <c r="K197" s="93">
        <v>70783.710000000006</v>
      </c>
    </row>
    <row r="198" spans="3:11" x14ac:dyDescent="0.2">
      <c r="C198" s="96" t="s">
        <v>15534</v>
      </c>
      <c r="D198" s="95">
        <v>44351</v>
      </c>
      <c r="E198" s="94" t="s">
        <v>15533</v>
      </c>
      <c r="I198" s="93">
        <v>4.53</v>
      </c>
      <c r="K198" s="93">
        <v>70788.240000000005</v>
      </c>
    </row>
    <row r="199" spans="3:11" x14ac:dyDescent="0.2">
      <c r="C199" s="96" t="s">
        <v>15532</v>
      </c>
      <c r="D199" s="95">
        <v>44351</v>
      </c>
      <c r="E199" s="94" t="s">
        <v>15531</v>
      </c>
      <c r="I199" s="93">
        <v>3.69</v>
      </c>
      <c r="K199" s="93">
        <v>70791.929999999993</v>
      </c>
    </row>
    <row r="200" spans="3:11" x14ac:dyDescent="0.2">
      <c r="C200" s="96" t="s">
        <v>15530</v>
      </c>
      <c r="D200" s="95">
        <v>44352</v>
      </c>
      <c r="E200" s="94" t="s">
        <v>15529</v>
      </c>
      <c r="I200" s="93">
        <v>2.27</v>
      </c>
      <c r="K200" s="93">
        <v>70794.2</v>
      </c>
    </row>
    <row r="201" spans="3:11" x14ac:dyDescent="0.2">
      <c r="C201" s="96" t="s">
        <v>15528</v>
      </c>
      <c r="D201" s="95">
        <v>44352</v>
      </c>
      <c r="E201" s="94" t="s">
        <v>15527</v>
      </c>
      <c r="I201" s="93">
        <v>30.6</v>
      </c>
      <c r="K201" s="93">
        <v>70824.800000000003</v>
      </c>
    </row>
    <row r="202" spans="3:11" x14ac:dyDescent="0.2">
      <c r="C202" s="96" t="s">
        <v>7469</v>
      </c>
      <c r="D202" s="95">
        <v>44352</v>
      </c>
      <c r="E202" s="94" t="s">
        <v>20157</v>
      </c>
      <c r="J202" s="112">
        <v>5.32</v>
      </c>
      <c r="K202" s="93">
        <v>70819.48</v>
      </c>
    </row>
    <row r="203" spans="3:11" x14ac:dyDescent="0.2">
      <c r="C203" s="96" t="s">
        <v>15526</v>
      </c>
      <c r="D203" s="95">
        <v>44354</v>
      </c>
      <c r="E203" s="94" t="s">
        <v>15525</v>
      </c>
      <c r="I203" s="93">
        <v>1.68</v>
      </c>
      <c r="K203" s="93">
        <v>70821.16</v>
      </c>
    </row>
    <row r="204" spans="3:11" x14ac:dyDescent="0.2">
      <c r="C204" s="96" t="s">
        <v>15524</v>
      </c>
      <c r="D204" s="95">
        <v>44354</v>
      </c>
      <c r="E204" s="94" t="s">
        <v>15523</v>
      </c>
      <c r="I204" s="93">
        <v>3.45</v>
      </c>
      <c r="K204" s="93">
        <v>70824.61</v>
      </c>
    </row>
    <row r="205" spans="3:11" x14ac:dyDescent="0.2">
      <c r="C205" s="96" t="s">
        <v>15522</v>
      </c>
      <c r="D205" s="95">
        <v>44354</v>
      </c>
      <c r="E205" s="94" t="s">
        <v>15521</v>
      </c>
      <c r="I205" s="93">
        <v>1.68</v>
      </c>
      <c r="K205" s="93">
        <v>70826.289999999994</v>
      </c>
    </row>
    <row r="206" spans="3:11" x14ac:dyDescent="0.2">
      <c r="C206" s="96" t="s">
        <v>15520</v>
      </c>
      <c r="D206" s="95">
        <v>44354</v>
      </c>
      <c r="E206" s="94" t="s">
        <v>15519</v>
      </c>
      <c r="I206" s="93">
        <v>1.85</v>
      </c>
      <c r="K206" s="93">
        <v>70828.14</v>
      </c>
    </row>
    <row r="207" spans="3:11" x14ac:dyDescent="0.2">
      <c r="C207" s="96" t="s">
        <v>15518</v>
      </c>
      <c r="D207" s="95">
        <v>44354</v>
      </c>
      <c r="E207" s="94" t="s">
        <v>15517</v>
      </c>
      <c r="I207" s="93">
        <v>4.21</v>
      </c>
      <c r="K207" s="93">
        <v>70832.350000000006</v>
      </c>
    </row>
    <row r="208" spans="3:11" x14ac:dyDescent="0.2">
      <c r="C208" s="96" t="s">
        <v>15516</v>
      </c>
      <c r="D208" s="95">
        <v>44354</v>
      </c>
      <c r="E208" s="94" t="s">
        <v>15515</v>
      </c>
      <c r="I208" s="93">
        <v>64.540000000000006</v>
      </c>
      <c r="K208" s="93">
        <v>70896.89</v>
      </c>
    </row>
    <row r="209" spans="3:11" x14ac:dyDescent="0.2">
      <c r="C209" s="96" t="s">
        <v>15514</v>
      </c>
      <c r="D209" s="95">
        <v>44354</v>
      </c>
      <c r="E209" s="94" t="s">
        <v>15513</v>
      </c>
      <c r="I209" s="93">
        <v>1.38</v>
      </c>
      <c r="K209" s="93">
        <v>70898.27</v>
      </c>
    </row>
    <row r="210" spans="3:11" x14ac:dyDescent="0.2">
      <c r="C210" s="96" t="s">
        <v>15512</v>
      </c>
      <c r="D210" s="95">
        <v>44354</v>
      </c>
      <c r="E210" s="94" t="s">
        <v>15511</v>
      </c>
      <c r="I210" s="93">
        <v>0.16</v>
      </c>
      <c r="K210" s="93">
        <v>70898.429999999993</v>
      </c>
    </row>
    <row r="211" spans="3:11" x14ac:dyDescent="0.2">
      <c r="C211" s="96" t="s">
        <v>15510</v>
      </c>
      <c r="D211" s="95">
        <v>44354</v>
      </c>
      <c r="E211" s="94" t="s">
        <v>15509</v>
      </c>
      <c r="I211" s="93">
        <v>1.69</v>
      </c>
      <c r="K211" s="93">
        <v>70900.12</v>
      </c>
    </row>
    <row r="212" spans="3:11" x14ac:dyDescent="0.2">
      <c r="C212" s="96" t="s">
        <v>15508</v>
      </c>
      <c r="D212" s="95">
        <v>44354</v>
      </c>
      <c r="E212" s="94" t="s">
        <v>15507</v>
      </c>
      <c r="I212" s="93">
        <v>9.49</v>
      </c>
      <c r="K212" s="93">
        <v>70909.61</v>
      </c>
    </row>
    <row r="213" spans="3:11" x14ac:dyDescent="0.2">
      <c r="C213" s="96" t="s">
        <v>15506</v>
      </c>
      <c r="D213" s="95">
        <v>44354</v>
      </c>
      <c r="E213" s="94" t="s">
        <v>15505</v>
      </c>
      <c r="I213" s="93">
        <v>8.3800000000000008</v>
      </c>
      <c r="K213" s="93">
        <v>70917.990000000005</v>
      </c>
    </row>
    <row r="214" spans="3:11" x14ac:dyDescent="0.2">
      <c r="C214" s="96" t="s">
        <v>15504</v>
      </c>
      <c r="D214" s="95">
        <v>44354</v>
      </c>
      <c r="E214" s="94" t="s">
        <v>15503</v>
      </c>
      <c r="I214" s="93">
        <v>3.01</v>
      </c>
      <c r="K214" s="93">
        <v>70921</v>
      </c>
    </row>
    <row r="215" spans="3:11" x14ac:dyDescent="0.2">
      <c r="C215" s="96" t="s">
        <v>15502</v>
      </c>
      <c r="D215" s="95">
        <v>44354</v>
      </c>
      <c r="E215" s="94" t="s">
        <v>15501</v>
      </c>
      <c r="I215" s="93">
        <v>9.93</v>
      </c>
      <c r="K215" s="93">
        <v>70930.929999999993</v>
      </c>
    </row>
    <row r="216" spans="3:11" x14ac:dyDescent="0.2">
      <c r="C216" s="96" t="s">
        <v>15500</v>
      </c>
      <c r="D216" s="95">
        <v>44354</v>
      </c>
      <c r="E216" s="94" t="s">
        <v>15499</v>
      </c>
      <c r="I216" s="93">
        <v>2</v>
      </c>
      <c r="K216" s="93">
        <v>70932.929999999993</v>
      </c>
    </row>
    <row r="217" spans="3:11" x14ac:dyDescent="0.2">
      <c r="C217" s="96" t="s">
        <v>15498</v>
      </c>
      <c r="D217" s="95">
        <v>44354</v>
      </c>
      <c r="E217" s="94" t="s">
        <v>15497</v>
      </c>
      <c r="I217" s="93">
        <v>2.2400000000000002</v>
      </c>
      <c r="K217" s="93">
        <v>70935.17</v>
      </c>
    </row>
    <row r="218" spans="3:11" x14ac:dyDescent="0.2">
      <c r="C218" s="96" t="s">
        <v>15496</v>
      </c>
      <c r="D218" s="95">
        <v>44354</v>
      </c>
      <c r="E218" s="94" t="s">
        <v>15495</v>
      </c>
      <c r="I218" s="93">
        <v>3.91</v>
      </c>
      <c r="K218" s="93">
        <v>70939.08</v>
      </c>
    </row>
    <row r="219" spans="3:11" x14ac:dyDescent="0.2">
      <c r="C219" s="96" t="s">
        <v>15494</v>
      </c>
      <c r="D219" s="95">
        <v>44354</v>
      </c>
      <c r="E219" s="94" t="s">
        <v>15493</v>
      </c>
      <c r="I219" s="93">
        <v>10.08</v>
      </c>
      <c r="K219" s="93">
        <v>70949.16</v>
      </c>
    </row>
    <row r="220" spans="3:11" x14ac:dyDescent="0.2">
      <c r="C220" s="96" t="s">
        <v>15492</v>
      </c>
      <c r="D220" s="95">
        <v>44354</v>
      </c>
      <c r="E220" s="94" t="s">
        <v>15491</v>
      </c>
      <c r="I220" s="93">
        <v>1.97</v>
      </c>
      <c r="K220" s="93">
        <v>70951.13</v>
      </c>
    </row>
    <row r="221" spans="3:11" x14ac:dyDescent="0.2">
      <c r="C221" s="96" t="s">
        <v>15490</v>
      </c>
      <c r="D221" s="95">
        <v>44354</v>
      </c>
      <c r="E221" s="94" t="s">
        <v>15489</v>
      </c>
      <c r="I221" s="93">
        <v>17.18</v>
      </c>
      <c r="K221" s="93">
        <v>70968.31</v>
      </c>
    </row>
    <row r="222" spans="3:11" x14ac:dyDescent="0.2">
      <c r="C222" s="96" t="s">
        <v>15488</v>
      </c>
      <c r="D222" s="95">
        <v>44354</v>
      </c>
      <c r="E222" s="94" t="s">
        <v>15487</v>
      </c>
      <c r="I222" s="93">
        <v>7.94</v>
      </c>
      <c r="K222" s="93">
        <v>70976.25</v>
      </c>
    </row>
    <row r="223" spans="3:11" x14ac:dyDescent="0.2">
      <c r="C223" s="96" t="s">
        <v>15486</v>
      </c>
      <c r="D223" s="95">
        <v>44354</v>
      </c>
      <c r="E223" s="94" t="s">
        <v>15485</v>
      </c>
      <c r="I223" s="93">
        <v>1.68</v>
      </c>
      <c r="K223" s="93">
        <v>70977.929999999993</v>
      </c>
    </row>
    <row r="224" spans="3:11" x14ac:dyDescent="0.2">
      <c r="C224" s="96" t="s">
        <v>15484</v>
      </c>
      <c r="D224" s="95">
        <v>44354</v>
      </c>
      <c r="E224" s="94" t="s">
        <v>15483</v>
      </c>
      <c r="I224" s="93">
        <v>7.6</v>
      </c>
      <c r="K224" s="93">
        <v>70985.53</v>
      </c>
    </row>
    <row r="225" spans="3:11" x14ac:dyDescent="0.2">
      <c r="C225" s="96" t="s">
        <v>15482</v>
      </c>
      <c r="D225" s="95">
        <v>44354</v>
      </c>
      <c r="E225" s="94" t="s">
        <v>15481</v>
      </c>
      <c r="I225" s="93">
        <v>16.760000000000002</v>
      </c>
      <c r="K225" s="93">
        <v>71002.289999999994</v>
      </c>
    </row>
    <row r="226" spans="3:11" x14ac:dyDescent="0.2">
      <c r="C226" s="96" t="s">
        <v>15480</v>
      </c>
      <c r="D226" s="95">
        <v>44354</v>
      </c>
      <c r="E226" s="94" t="s">
        <v>15479</v>
      </c>
      <c r="I226" s="93">
        <v>16.760000000000002</v>
      </c>
      <c r="K226" s="93">
        <v>71019.05</v>
      </c>
    </row>
    <row r="227" spans="3:11" x14ac:dyDescent="0.2">
      <c r="C227" s="96" t="s">
        <v>15478</v>
      </c>
      <c r="D227" s="95">
        <v>44354</v>
      </c>
      <c r="E227" s="94" t="s">
        <v>15477</v>
      </c>
      <c r="I227" s="93">
        <v>5.19</v>
      </c>
      <c r="K227" s="93">
        <v>71024.240000000005</v>
      </c>
    </row>
    <row r="228" spans="3:11" x14ac:dyDescent="0.2">
      <c r="C228" s="96" t="s">
        <v>15476</v>
      </c>
      <c r="D228" s="95">
        <v>44354</v>
      </c>
      <c r="E228" s="94" t="s">
        <v>15475</v>
      </c>
      <c r="I228" s="93">
        <v>5.48</v>
      </c>
      <c r="K228" s="93">
        <v>71029.72</v>
      </c>
    </row>
    <row r="229" spans="3:11" x14ac:dyDescent="0.2">
      <c r="C229" s="96" t="s">
        <v>15474</v>
      </c>
      <c r="D229" s="95">
        <v>44354</v>
      </c>
      <c r="E229" s="94" t="s">
        <v>15473</v>
      </c>
      <c r="I229" s="93">
        <v>1.68</v>
      </c>
      <c r="K229" s="93">
        <v>71031.399999999994</v>
      </c>
    </row>
    <row r="230" spans="3:11" x14ac:dyDescent="0.2">
      <c r="C230" s="96" t="s">
        <v>15472</v>
      </c>
      <c r="D230" s="95">
        <v>44354</v>
      </c>
      <c r="E230" s="94" t="s">
        <v>15471</v>
      </c>
      <c r="I230" s="93">
        <v>0.93</v>
      </c>
      <c r="K230" s="93">
        <v>71032.33</v>
      </c>
    </row>
    <row r="231" spans="3:11" x14ac:dyDescent="0.2">
      <c r="C231" s="96" t="s">
        <v>15470</v>
      </c>
      <c r="D231" s="95">
        <v>44354</v>
      </c>
      <c r="E231" s="94" t="s">
        <v>15469</v>
      </c>
      <c r="I231" s="93">
        <v>1.68</v>
      </c>
      <c r="K231" s="93">
        <v>71034.009999999995</v>
      </c>
    </row>
    <row r="232" spans="3:11" x14ac:dyDescent="0.2">
      <c r="C232" s="96" t="s">
        <v>15468</v>
      </c>
      <c r="D232" s="95">
        <v>44354</v>
      </c>
      <c r="E232" s="94" t="s">
        <v>15467</v>
      </c>
      <c r="I232" s="93">
        <v>2.61</v>
      </c>
      <c r="K232" s="93">
        <v>71036.62</v>
      </c>
    </row>
    <row r="233" spans="3:11" x14ac:dyDescent="0.2">
      <c r="C233" s="96" t="s">
        <v>15466</v>
      </c>
      <c r="D233" s="95">
        <v>44354</v>
      </c>
      <c r="E233" s="94" t="s">
        <v>15465</v>
      </c>
      <c r="I233" s="93">
        <v>2.6</v>
      </c>
      <c r="K233" s="93">
        <v>71039.22</v>
      </c>
    </row>
    <row r="234" spans="3:11" x14ac:dyDescent="0.2">
      <c r="C234" s="96" t="s">
        <v>15464</v>
      </c>
      <c r="D234" s="95">
        <v>44354</v>
      </c>
      <c r="E234" s="94" t="s">
        <v>15463</v>
      </c>
      <c r="I234" s="93">
        <v>3.8</v>
      </c>
      <c r="K234" s="93">
        <v>71043.02</v>
      </c>
    </row>
    <row r="235" spans="3:11" x14ac:dyDescent="0.2">
      <c r="C235" s="96" t="s">
        <v>15462</v>
      </c>
      <c r="D235" s="95">
        <v>44354</v>
      </c>
      <c r="E235" s="94" t="s">
        <v>15461</v>
      </c>
      <c r="I235" s="93">
        <v>9.73</v>
      </c>
      <c r="K235" s="93">
        <v>71052.75</v>
      </c>
    </row>
    <row r="236" spans="3:11" x14ac:dyDescent="0.2">
      <c r="C236" s="96" t="s">
        <v>15460</v>
      </c>
      <c r="D236" s="95">
        <v>44354</v>
      </c>
      <c r="E236" s="94" t="s">
        <v>15459</v>
      </c>
      <c r="I236" s="93">
        <v>2.74</v>
      </c>
      <c r="K236" s="93">
        <v>71055.490000000005</v>
      </c>
    </row>
    <row r="237" spans="3:11" x14ac:dyDescent="0.2">
      <c r="C237" s="96" t="s">
        <v>15458</v>
      </c>
      <c r="D237" s="95">
        <v>44354</v>
      </c>
      <c r="E237" s="94" t="s">
        <v>15457</v>
      </c>
      <c r="I237" s="93">
        <v>1.68</v>
      </c>
      <c r="K237" s="93">
        <v>71057.17</v>
      </c>
    </row>
    <row r="238" spans="3:11" x14ac:dyDescent="0.2">
      <c r="C238" s="96" t="s">
        <v>15456</v>
      </c>
      <c r="D238" s="95">
        <v>44354</v>
      </c>
      <c r="E238" s="94" t="s">
        <v>15455</v>
      </c>
      <c r="I238" s="93">
        <v>5.16</v>
      </c>
      <c r="K238" s="93">
        <v>71062.33</v>
      </c>
    </row>
    <row r="239" spans="3:11" x14ac:dyDescent="0.2">
      <c r="C239" s="96" t="s">
        <v>15454</v>
      </c>
      <c r="D239" s="95">
        <v>44354</v>
      </c>
      <c r="E239" s="94" t="s">
        <v>15453</v>
      </c>
      <c r="I239" s="93">
        <v>6.44</v>
      </c>
      <c r="K239" s="93">
        <v>71068.77</v>
      </c>
    </row>
    <row r="240" spans="3:11" x14ac:dyDescent="0.2">
      <c r="C240" s="96" t="s">
        <v>15452</v>
      </c>
      <c r="D240" s="95">
        <v>44354</v>
      </c>
      <c r="E240" s="94" t="s">
        <v>15451</v>
      </c>
      <c r="I240" s="93">
        <v>1.69</v>
      </c>
      <c r="K240" s="93">
        <v>71070.460000000006</v>
      </c>
    </row>
    <row r="241" spans="3:11" x14ac:dyDescent="0.2">
      <c r="C241" s="96" t="s">
        <v>15450</v>
      </c>
      <c r="D241" s="95">
        <v>44354</v>
      </c>
      <c r="E241" s="94" t="s">
        <v>15449</v>
      </c>
      <c r="I241" s="93">
        <v>4.66</v>
      </c>
      <c r="K241" s="93">
        <v>71075.12</v>
      </c>
    </row>
    <row r="242" spans="3:11" x14ac:dyDescent="0.2">
      <c r="C242" s="96" t="s">
        <v>15448</v>
      </c>
      <c r="D242" s="95">
        <v>44354</v>
      </c>
      <c r="E242" s="94" t="s">
        <v>15447</v>
      </c>
      <c r="I242" s="93">
        <v>1.68</v>
      </c>
      <c r="K242" s="93">
        <v>71076.800000000003</v>
      </c>
    </row>
    <row r="243" spans="3:11" x14ac:dyDescent="0.2">
      <c r="C243" s="96" t="s">
        <v>15446</v>
      </c>
      <c r="D243" s="95">
        <v>44354</v>
      </c>
      <c r="E243" s="94" t="s">
        <v>15445</v>
      </c>
      <c r="I243" s="93">
        <v>9.23</v>
      </c>
      <c r="K243" s="93">
        <v>71086.03</v>
      </c>
    </row>
    <row r="244" spans="3:11" x14ac:dyDescent="0.2">
      <c r="C244" s="96" t="s">
        <v>15444</v>
      </c>
      <c r="D244" s="95">
        <v>44354</v>
      </c>
      <c r="E244" s="94" t="s">
        <v>15443</v>
      </c>
      <c r="I244" s="93">
        <v>5.34</v>
      </c>
      <c r="K244" s="93">
        <v>71091.37</v>
      </c>
    </row>
    <row r="245" spans="3:11" x14ac:dyDescent="0.2">
      <c r="C245" s="96" t="s">
        <v>15442</v>
      </c>
      <c r="D245" s="95">
        <v>44354</v>
      </c>
      <c r="E245" s="94" t="s">
        <v>15441</v>
      </c>
      <c r="I245" s="93">
        <v>31.07</v>
      </c>
      <c r="K245" s="93">
        <v>71122.44</v>
      </c>
    </row>
    <row r="246" spans="3:11" x14ac:dyDescent="0.2">
      <c r="C246" s="96" t="s">
        <v>15440</v>
      </c>
      <c r="D246" s="95">
        <v>44354</v>
      </c>
      <c r="E246" s="94" t="s">
        <v>15439</v>
      </c>
      <c r="I246" s="93">
        <v>6.27</v>
      </c>
      <c r="K246" s="93">
        <v>71128.710000000006</v>
      </c>
    </row>
    <row r="247" spans="3:11" x14ac:dyDescent="0.2">
      <c r="C247" s="96" t="s">
        <v>15438</v>
      </c>
      <c r="D247" s="95">
        <v>44354</v>
      </c>
      <c r="E247" s="94" t="s">
        <v>15437</v>
      </c>
      <c r="I247" s="93">
        <v>2.0499999999999998</v>
      </c>
      <c r="K247" s="93">
        <v>71130.759999999995</v>
      </c>
    </row>
    <row r="248" spans="3:11" x14ac:dyDescent="0.2">
      <c r="C248" s="96" t="s">
        <v>15436</v>
      </c>
      <c r="D248" s="95">
        <v>44354</v>
      </c>
      <c r="E248" s="94" t="s">
        <v>15435</v>
      </c>
      <c r="I248" s="93">
        <v>1.03</v>
      </c>
      <c r="K248" s="93">
        <v>71131.789999999994</v>
      </c>
    </row>
    <row r="249" spans="3:11" x14ac:dyDescent="0.2">
      <c r="C249" s="96" t="s">
        <v>15434</v>
      </c>
      <c r="D249" s="95">
        <v>44354</v>
      </c>
      <c r="E249" s="94" t="s">
        <v>15433</v>
      </c>
      <c r="I249" s="93">
        <v>1.74</v>
      </c>
      <c r="K249" s="93">
        <v>71133.53</v>
      </c>
    </row>
    <row r="250" spans="3:11" x14ac:dyDescent="0.2">
      <c r="C250" s="96" t="s">
        <v>15432</v>
      </c>
      <c r="D250" s="95">
        <v>44354</v>
      </c>
      <c r="E250" s="94" t="s">
        <v>15431</v>
      </c>
      <c r="I250" s="93">
        <v>11.5</v>
      </c>
      <c r="K250" s="93">
        <v>71145.03</v>
      </c>
    </row>
    <row r="251" spans="3:11" x14ac:dyDescent="0.2">
      <c r="C251" s="96" t="s">
        <v>15430</v>
      </c>
      <c r="D251" s="95">
        <v>44354</v>
      </c>
      <c r="E251" s="94" t="s">
        <v>15429</v>
      </c>
      <c r="I251" s="93">
        <v>2.65</v>
      </c>
      <c r="K251" s="93">
        <v>71147.679999999993</v>
      </c>
    </row>
    <row r="252" spans="3:11" x14ac:dyDescent="0.2">
      <c r="C252" s="96" t="s">
        <v>15428</v>
      </c>
      <c r="D252" s="95">
        <v>44354</v>
      </c>
      <c r="E252" s="94" t="s">
        <v>15427</v>
      </c>
      <c r="I252" s="93">
        <v>7.83</v>
      </c>
      <c r="K252" s="93">
        <v>71155.509999999995</v>
      </c>
    </row>
    <row r="253" spans="3:11" x14ac:dyDescent="0.2">
      <c r="C253" s="96" t="s">
        <v>15426</v>
      </c>
      <c r="D253" s="95">
        <v>44354</v>
      </c>
      <c r="E253" s="94" t="s">
        <v>15425</v>
      </c>
      <c r="I253" s="93">
        <v>16.079999999999998</v>
      </c>
      <c r="K253" s="93">
        <v>71171.59</v>
      </c>
    </row>
    <row r="254" spans="3:11" x14ac:dyDescent="0.2">
      <c r="C254" s="96" t="s">
        <v>15424</v>
      </c>
      <c r="D254" s="95">
        <v>44354</v>
      </c>
      <c r="E254" s="94" t="s">
        <v>15423</v>
      </c>
      <c r="I254" s="93">
        <v>1.68</v>
      </c>
      <c r="K254" s="93">
        <v>71173.27</v>
      </c>
    </row>
    <row r="255" spans="3:11" x14ac:dyDescent="0.2">
      <c r="C255" s="96" t="s">
        <v>15422</v>
      </c>
      <c r="D255" s="95">
        <v>44354</v>
      </c>
      <c r="E255" s="94" t="s">
        <v>15421</v>
      </c>
      <c r="I255" s="93">
        <v>1.68</v>
      </c>
      <c r="K255" s="93">
        <v>71174.95</v>
      </c>
    </row>
    <row r="256" spans="3:11" x14ac:dyDescent="0.2">
      <c r="C256" s="96" t="s">
        <v>15420</v>
      </c>
      <c r="D256" s="95">
        <v>44354</v>
      </c>
      <c r="E256" s="94" t="s">
        <v>15419</v>
      </c>
      <c r="I256" s="93">
        <v>8.3800000000000008</v>
      </c>
      <c r="K256" s="93">
        <v>71183.33</v>
      </c>
    </row>
    <row r="257" spans="3:11" x14ac:dyDescent="0.2">
      <c r="C257" s="96" t="s">
        <v>15418</v>
      </c>
      <c r="D257" s="95">
        <v>44354</v>
      </c>
      <c r="E257" s="94" t="s">
        <v>15417</v>
      </c>
      <c r="I257" s="93">
        <v>12.08</v>
      </c>
      <c r="K257" s="93">
        <v>71195.41</v>
      </c>
    </row>
    <row r="258" spans="3:11" x14ac:dyDescent="0.2">
      <c r="C258" s="96" t="s">
        <v>15416</v>
      </c>
      <c r="D258" s="95">
        <v>44354</v>
      </c>
      <c r="E258" s="94" t="s">
        <v>15415</v>
      </c>
      <c r="I258" s="93">
        <v>2.7</v>
      </c>
      <c r="K258" s="93">
        <v>71198.11</v>
      </c>
    </row>
    <row r="259" spans="3:11" x14ac:dyDescent="0.2">
      <c r="C259" s="96" t="s">
        <v>21530</v>
      </c>
      <c r="D259" s="95">
        <v>44355</v>
      </c>
      <c r="E259" s="94" t="s">
        <v>21529</v>
      </c>
      <c r="I259" s="93">
        <v>3</v>
      </c>
      <c r="K259" s="93">
        <v>71201.11</v>
      </c>
    </row>
    <row r="260" spans="3:11" x14ac:dyDescent="0.2">
      <c r="C260" s="96" t="s">
        <v>15414</v>
      </c>
      <c r="D260" s="95">
        <v>44355</v>
      </c>
      <c r="E260" s="94" t="s">
        <v>15413</v>
      </c>
      <c r="I260" s="93">
        <v>5.04</v>
      </c>
      <c r="K260" s="93">
        <v>71206.149999999994</v>
      </c>
    </row>
    <row r="261" spans="3:11" x14ac:dyDescent="0.2">
      <c r="C261" s="96" t="s">
        <v>15412</v>
      </c>
      <c r="D261" s="95">
        <v>44355</v>
      </c>
      <c r="E261" s="94" t="s">
        <v>15411</v>
      </c>
      <c r="I261" s="93">
        <v>6.82</v>
      </c>
      <c r="K261" s="93">
        <v>71212.97</v>
      </c>
    </row>
    <row r="262" spans="3:11" x14ac:dyDescent="0.2">
      <c r="C262" s="96" t="s">
        <v>15410</v>
      </c>
      <c r="D262" s="95">
        <v>44355</v>
      </c>
      <c r="E262" s="94" t="s">
        <v>15409</v>
      </c>
      <c r="I262" s="93">
        <v>3.42</v>
      </c>
      <c r="K262" s="93">
        <v>71216.39</v>
      </c>
    </row>
    <row r="263" spans="3:11" x14ac:dyDescent="0.2">
      <c r="C263" s="96" t="s">
        <v>15408</v>
      </c>
      <c r="D263" s="95">
        <v>44355</v>
      </c>
      <c r="E263" s="94" t="s">
        <v>15407</v>
      </c>
      <c r="I263" s="93">
        <v>5.59</v>
      </c>
      <c r="K263" s="93">
        <v>71221.98</v>
      </c>
    </row>
    <row r="264" spans="3:11" x14ac:dyDescent="0.2">
      <c r="C264" s="96" t="s">
        <v>15406</v>
      </c>
      <c r="D264" s="95">
        <v>44355</v>
      </c>
      <c r="E264" s="94" t="s">
        <v>15405</v>
      </c>
      <c r="I264" s="93">
        <v>6.38</v>
      </c>
      <c r="K264" s="93">
        <v>71228.36</v>
      </c>
    </row>
    <row r="265" spans="3:11" x14ac:dyDescent="0.2">
      <c r="C265" s="96" t="s">
        <v>15404</v>
      </c>
      <c r="D265" s="95">
        <v>44355</v>
      </c>
      <c r="E265" s="94" t="s">
        <v>15403</v>
      </c>
      <c r="I265" s="93">
        <v>7.41</v>
      </c>
      <c r="K265" s="93">
        <v>71235.77</v>
      </c>
    </row>
    <row r="266" spans="3:11" x14ac:dyDescent="0.2">
      <c r="C266" s="96" t="s">
        <v>15402</v>
      </c>
      <c r="D266" s="95">
        <v>44355</v>
      </c>
      <c r="E266" s="94" t="s">
        <v>15401</v>
      </c>
      <c r="I266" s="93">
        <v>5.04</v>
      </c>
      <c r="K266" s="93">
        <v>71240.81</v>
      </c>
    </row>
    <row r="267" spans="3:11" x14ac:dyDescent="0.2">
      <c r="C267" s="96" t="s">
        <v>15400</v>
      </c>
      <c r="D267" s="95">
        <v>44355</v>
      </c>
      <c r="E267" s="94" t="s">
        <v>15399</v>
      </c>
      <c r="I267" s="93">
        <v>1.68</v>
      </c>
      <c r="K267" s="93">
        <v>71242.490000000005</v>
      </c>
    </row>
    <row r="268" spans="3:11" x14ac:dyDescent="0.2">
      <c r="C268" s="96" t="s">
        <v>15398</v>
      </c>
      <c r="D268" s="95">
        <v>44355</v>
      </c>
      <c r="E268" s="94" t="s">
        <v>15397</v>
      </c>
      <c r="I268" s="93">
        <v>4.13</v>
      </c>
      <c r="K268" s="93">
        <v>71246.62</v>
      </c>
    </row>
    <row r="269" spans="3:11" x14ac:dyDescent="0.2">
      <c r="C269" s="96" t="s">
        <v>15396</v>
      </c>
      <c r="D269" s="95">
        <v>44355</v>
      </c>
      <c r="E269" s="94" t="s">
        <v>15395</v>
      </c>
      <c r="I269" s="93">
        <v>0.26</v>
      </c>
      <c r="K269" s="93">
        <v>71246.880000000005</v>
      </c>
    </row>
    <row r="270" spans="3:11" x14ac:dyDescent="0.2">
      <c r="C270" s="96" t="s">
        <v>15394</v>
      </c>
      <c r="D270" s="95">
        <v>44355</v>
      </c>
      <c r="E270" s="94" t="s">
        <v>15393</v>
      </c>
      <c r="I270" s="93">
        <v>7.1</v>
      </c>
      <c r="K270" s="93">
        <v>71253.98</v>
      </c>
    </row>
    <row r="271" spans="3:11" x14ac:dyDescent="0.2">
      <c r="C271" s="96" t="s">
        <v>15392</v>
      </c>
      <c r="D271" s="95">
        <v>44355</v>
      </c>
      <c r="E271" s="94" t="s">
        <v>15391</v>
      </c>
      <c r="I271" s="93">
        <v>1.86</v>
      </c>
      <c r="K271" s="93">
        <v>71255.839999999997</v>
      </c>
    </row>
    <row r="272" spans="3:11" x14ac:dyDescent="0.2">
      <c r="C272" s="96" t="s">
        <v>15390</v>
      </c>
      <c r="D272" s="95">
        <v>44355</v>
      </c>
      <c r="E272" s="94" t="s">
        <v>15389</v>
      </c>
      <c r="I272" s="93">
        <v>12.82</v>
      </c>
      <c r="K272" s="93">
        <v>71268.66</v>
      </c>
    </row>
    <row r="273" spans="3:11" x14ac:dyDescent="0.2">
      <c r="C273" s="96" t="s">
        <v>15388</v>
      </c>
      <c r="D273" s="95">
        <v>44355</v>
      </c>
      <c r="E273" s="94" t="s">
        <v>15387</v>
      </c>
      <c r="I273" s="93">
        <v>4.25</v>
      </c>
      <c r="K273" s="93">
        <v>71272.91</v>
      </c>
    </row>
    <row r="274" spans="3:11" x14ac:dyDescent="0.2">
      <c r="C274" s="96" t="s">
        <v>15386</v>
      </c>
      <c r="D274" s="95">
        <v>44355</v>
      </c>
      <c r="E274" s="94" t="s">
        <v>15385</v>
      </c>
      <c r="I274" s="93">
        <v>9.16</v>
      </c>
      <c r="K274" s="93">
        <v>71282.070000000007</v>
      </c>
    </row>
    <row r="275" spans="3:11" x14ac:dyDescent="0.2">
      <c r="C275" s="96" t="s">
        <v>15384</v>
      </c>
      <c r="D275" s="95">
        <v>44355</v>
      </c>
      <c r="E275" s="94" t="s">
        <v>15383</v>
      </c>
      <c r="I275" s="93">
        <v>1.97</v>
      </c>
      <c r="K275" s="93">
        <v>71284.039999999994</v>
      </c>
    </row>
    <row r="276" spans="3:11" x14ac:dyDescent="0.2">
      <c r="C276" s="96" t="s">
        <v>15382</v>
      </c>
      <c r="D276" s="95">
        <v>44355</v>
      </c>
      <c r="E276" s="94" t="s">
        <v>15381</v>
      </c>
      <c r="I276" s="93">
        <v>15.3</v>
      </c>
      <c r="K276" s="93">
        <v>71299.34</v>
      </c>
    </row>
    <row r="277" spans="3:11" x14ac:dyDescent="0.2">
      <c r="C277" s="96" t="s">
        <v>15380</v>
      </c>
      <c r="D277" s="95">
        <v>44355</v>
      </c>
      <c r="E277" s="94" t="s">
        <v>15379</v>
      </c>
      <c r="I277" s="93">
        <v>10.7</v>
      </c>
      <c r="K277" s="93">
        <v>71310.039999999994</v>
      </c>
    </row>
    <row r="278" spans="3:11" x14ac:dyDescent="0.2">
      <c r="C278" s="96" t="s">
        <v>15378</v>
      </c>
      <c r="D278" s="95">
        <v>44355</v>
      </c>
      <c r="E278" s="94" t="s">
        <v>15377</v>
      </c>
      <c r="I278" s="93">
        <v>3.81</v>
      </c>
      <c r="K278" s="93">
        <v>71313.850000000006</v>
      </c>
    </row>
    <row r="279" spans="3:11" x14ac:dyDescent="0.2">
      <c r="C279" s="96" t="s">
        <v>15376</v>
      </c>
      <c r="D279" s="95">
        <v>44355</v>
      </c>
      <c r="E279" s="94" t="s">
        <v>15375</v>
      </c>
      <c r="I279" s="93">
        <v>0.92</v>
      </c>
      <c r="K279" s="93">
        <v>71314.77</v>
      </c>
    </row>
    <row r="280" spans="3:11" x14ac:dyDescent="0.2">
      <c r="C280" s="96" t="s">
        <v>15374</v>
      </c>
      <c r="D280" s="95">
        <v>44355</v>
      </c>
      <c r="E280" s="94" t="s">
        <v>15373</v>
      </c>
      <c r="I280" s="93">
        <v>2.78</v>
      </c>
      <c r="K280" s="93">
        <v>71317.55</v>
      </c>
    </row>
    <row r="281" spans="3:11" x14ac:dyDescent="0.2">
      <c r="C281" s="96" t="s">
        <v>15372</v>
      </c>
      <c r="D281" s="95">
        <v>44355</v>
      </c>
      <c r="E281" s="94" t="s">
        <v>15371</v>
      </c>
      <c r="I281" s="93">
        <v>16.87</v>
      </c>
      <c r="K281" s="93">
        <v>71334.42</v>
      </c>
    </row>
    <row r="282" spans="3:11" x14ac:dyDescent="0.2">
      <c r="C282" s="96" t="s">
        <v>15370</v>
      </c>
      <c r="D282" s="95">
        <v>44355</v>
      </c>
      <c r="E282" s="94" t="s">
        <v>15369</v>
      </c>
      <c r="I282" s="93">
        <v>5.36</v>
      </c>
      <c r="K282" s="93">
        <v>71339.78</v>
      </c>
    </row>
    <row r="283" spans="3:11" x14ac:dyDescent="0.2">
      <c r="C283" s="96" t="s">
        <v>15368</v>
      </c>
      <c r="D283" s="95">
        <v>44355</v>
      </c>
      <c r="E283" s="94" t="s">
        <v>15367</v>
      </c>
      <c r="I283" s="93">
        <v>7.05</v>
      </c>
      <c r="K283" s="93">
        <v>71346.83</v>
      </c>
    </row>
    <row r="284" spans="3:11" x14ac:dyDescent="0.2">
      <c r="C284" s="96" t="s">
        <v>15366</v>
      </c>
      <c r="D284" s="95">
        <v>44355</v>
      </c>
      <c r="E284" s="94" t="s">
        <v>15365</v>
      </c>
      <c r="I284" s="93">
        <v>12.39</v>
      </c>
      <c r="K284" s="93">
        <v>71359.22</v>
      </c>
    </row>
    <row r="285" spans="3:11" x14ac:dyDescent="0.2">
      <c r="C285" s="96" t="s">
        <v>15364</v>
      </c>
      <c r="D285" s="95">
        <v>44355</v>
      </c>
      <c r="E285" s="94" t="s">
        <v>15363</v>
      </c>
      <c r="I285" s="93">
        <v>5</v>
      </c>
      <c r="K285" s="93">
        <v>71364.22</v>
      </c>
    </row>
    <row r="286" spans="3:11" x14ac:dyDescent="0.2">
      <c r="C286" s="96" t="s">
        <v>15362</v>
      </c>
      <c r="D286" s="95">
        <v>44355</v>
      </c>
      <c r="E286" s="94" t="s">
        <v>15361</v>
      </c>
      <c r="I286" s="93">
        <v>16</v>
      </c>
      <c r="K286" s="93">
        <v>71380.22</v>
      </c>
    </row>
    <row r="287" spans="3:11" x14ac:dyDescent="0.2">
      <c r="C287" s="96" t="s">
        <v>15360</v>
      </c>
      <c r="D287" s="95">
        <v>44355</v>
      </c>
      <c r="E287" s="94" t="s">
        <v>15359</v>
      </c>
      <c r="I287" s="93">
        <v>1.29</v>
      </c>
      <c r="K287" s="93">
        <v>71381.509999999995</v>
      </c>
    </row>
    <row r="288" spans="3:11" x14ac:dyDescent="0.2">
      <c r="C288" s="96" t="s">
        <v>15358</v>
      </c>
      <c r="D288" s="95">
        <v>44355</v>
      </c>
      <c r="E288" s="94" t="s">
        <v>15357</v>
      </c>
      <c r="I288" s="93">
        <v>1.43</v>
      </c>
      <c r="K288" s="93">
        <v>71382.94</v>
      </c>
    </row>
    <row r="289" spans="3:11" x14ac:dyDescent="0.2">
      <c r="C289" s="96" t="s">
        <v>15356</v>
      </c>
      <c r="D289" s="95">
        <v>44355</v>
      </c>
      <c r="E289" s="94" t="s">
        <v>15355</v>
      </c>
      <c r="I289" s="93">
        <v>1.81</v>
      </c>
      <c r="K289" s="93">
        <v>71384.75</v>
      </c>
    </row>
    <row r="290" spans="3:11" x14ac:dyDescent="0.2">
      <c r="C290" s="96" t="s">
        <v>15354</v>
      </c>
      <c r="D290" s="95">
        <v>44355</v>
      </c>
      <c r="E290" s="94" t="s">
        <v>15353</v>
      </c>
      <c r="I290" s="93">
        <v>10.14</v>
      </c>
      <c r="K290" s="93">
        <v>71394.89</v>
      </c>
    </row>
    <row r="291" spans="3:11" x14ac:dyDescent="0.2">
      <c r="C291" s="96" t="s">
        <v>15352</v>
      </c>
      <c r="D291" s="95">
        <v>44355</v>
      </c>
      <c r="E291" s="94" t="s">
        <v>15351</v>
      </c>
      <c r="I291" s="93">
        <v>2.21</v>
      </c>
      <c r="K291" s="93">
        <v>71397.100000000006</v>
      </c>
    </row>
    <row r="292" spans="3:11" x14ac:dyDescent="0.2">
      <c r="C292" s="96" t="s">
        <v>15350</v>
      </c>
      <c r="D292" s="95">
        <v>44355</v>
      </c>
      <c r="E292" s="94" t="s">
        <v>15349</v>
      </c>
      <c r="I292" s="93">
        <v>14.52</v>
      </c>
      <c r="K292" s="93">
        <v>71411.62</v>
      </c>
    </row>
    <row r="293" spans="3:11" x14ac:dyDescent="0.2">
      <c r="C293" s="96" t="s">
        <v>15348</v>
      </c>
      <c r="D293" s="95">
        <v>44355</v>
      </c>
      <c r="E293" s="94" t="s">
        <v>15347</v>
      </c>
      <c r="I293" s="93">
        <v>5</v>
      </c>
      <c r="K293" s="93">
        <v>71416.62</v>
      </c>
    </row>
    <row r="294" spans="3:11" x14ac:dyDescent="0.2">
      <c r="C294" s="96" t="s">
        <v>15346</v>
      </c>
      <c r="D294" s="95">
        <v>44355</v>
      </c>
      <c r="E294" s="94" t="s">
        <v>15345</v>
      </c>
      <c r="I294" s="93">
        <v>6.84</v>
      </c>
      <c r="K294" s="93">
        <v>71423.460000000006</v>
      </c>
    </row>
    <row r="295" spans="3:11" x14ac:dyDescent="0.2">
      <c r="C295" s="96" t="s">
        <v>15344</v>
      </c>
      <c r="D295" s="95">
        <v>44355</v>
      </c>
      <c r="E295" s="94" t="s">
        <v>15343</v>
      </c>
      <c r="I295" s="93">
        <v>3.36</v>
      </c>
      <c r="K295" s="93">
        <v>71426.820000000007</v>
      </c>
    </row>
    <row r="296" spans="3:11" x14ac:dyDescent="0.2">
      <c r="C296" s="96" t="s">
        <v>15342</v>
      </c>
      <c r="D296" s="95">
        <v>44355</v>
      </c>
      <c r="E296" s="94" t="s">
        <v>15341</v>
      </c>
      <c r="I296" s="93">
        <v>97.75</v>
      </c>
      <c r="K296" s="93">
        <v>71524.570000000007</v>
      </c>
    </row>
    <row r="297" spans="3:11" x14ac:dyDescent="0.2">
      <c r="C297" s="96" t="s">
        <v>15340</v>
      </c>
      <c r="D297" s="95">
        <v>44355</v>
      </c>
      <c r="E297" s="94" t="s">
        <v>15339</v>
      </c>
      <c r="I297" s="93">
        <v>5.15</v>
      </c>
      <c r="K297" s="93">
        <v>71529.72</v>
      </c>
    </row>
    <row r="298" spans="3:11" x14ac:dyDescent="0.2">
      <c r="C298" s="96" t="s">
        <v>15338</v>
      </c>
      <c r="D298" s="95">
        <v>44355</v>
      </c>
      <c r="E298" s="94" t="s">
        <v>15337</v>
      </c>
      <c r="I298" s="93">
        <v>5.04</v>
      </c>
      <c r="K298" s="93">
        <v>71534.759999999995</v>
      </c>
    </row>
    <row r="299" spans="3:11" x14ac:dyDescent="0.2">
      <c r="C299" s="96" t="s">
        <v>15336</v>
      </c>
      <c r="D299" s="95">
        <v>44355</v>
      </c>
      <c r="E299" s="94" t="s">
        <v>15335</v>
      </c>
      <c r="I299" s="93">
        <v>6.25</v>
      </c>
      <c r="K299" s="93">
        <v>71541.009999999995</v>
      </c>
    </row>
    <row r="300" spans="3:11" x14ac:dyDescent="0.2">
      <c r="C300" s="96" t="s">
        <v>12289</v>
      </c>
      <c r="D300" s="95">
        <v>44355</v>
      </c>
      <c r="E300" s="94" t="s">
        <v>21528</v>
      </c>
      <c r="J300" s="112">
        <v>1000</v>
      </c>
      <c r="K300" s="93">
        <v>70541.009999999995</v>
      </c>
    </row>
    <row r="301" spans="3:11" x14ac:dyDescent="0.2">
      <c r="C301" s="96" t="s">
        <v>15334</v>
      </c>
      <c r="D301" s="95">
        <v>44356</v>
      </c>
      <c r="E301" s="94" t="s">
        <v>15333</v>
      </c>
      <c r="I301" s="93">
        <v>4.82</v>
      </c>
      <c r="K301" s="93">
        <v>70545.83</v>
      </c>
    </row>
    <row r="302" spans="3:11" x14ac:dyDescent="0.2">
      <c r="C302" s="96" t="s">
        <v>15332</v>
      </c>
      <c r="D302" s="95">
        <v>44356</v>
      </c>
      <c r="E302" s="94" t="s">
        <v>15331</v>
      </c>
      <c r="I302" s="93">
        <v>9.3800000000000008</v>
      </c>
      <c r="K302" s="93">
        <v>70555.210000000006</v>
      </c>
    </row>
    <row r="303" spans="3:11" x14ac:dyDescent="0.2">
      <c r="C303" s="96" t="s">
        <v>15330</v>
      </c>
      <c r="D303" s="95">
        <v>44356</v>
      </c>
      <c r="E303" s="94" t="s">
        <v>15329</v>
      </c>
      <c r="I303" s="93">
        <v>4.9800000000000004</v>
      </c>
      <c r="K303" s="93">
        <v>70560.19</v>
      </c>
    </row>
    <row r="304" spans="3:11" x14ac:dyDescent="0.2">
      <c r="C304" s="96" t="s">
        <v>15328</v>
      </c>
      <c r="D304" s="95">
        <v>44356</v>
      </c>
      <c r="E304" s="94" t="s">
        <v>15327</v>
      </c>
      <c r="I304" s="93">
        <v>4.7</v>
      </c>
      <c r="K304" s="93">
        <v>70564.89</v>
      </c>
    </row>
    <row r="305" spans="3:11" x14ac:dyDescent="0.2">
      <c r="C305" s="96" t="s">
        <v>15326</v>
      </c>
      <c r="D305" s="95">
        <v>44356</v>
      </c>
      <c r="E305" s="94" t="s">
        <v>15325</v>
      </c>
      <c r="I305" s="93">
        <v>6.08</v>
      </c>
      <c r="K305" s="93">
        <v>70570.97</v>
      </c>
    </row>
    <row r="306" spans="3:11" x14ac:dyDescent="0.2">
      <c r="C306" s="96" t="s">
        <v>15324</v>
      </c>
      <c r="D306" s="95">
        <v>44356</v>
      </c>
      <c r="E306" s="94" t="s">
        <v>15323</v>
      </c>
      <c r="I306" s="93">
        <v>12.91</v>
      </c>
      <c r="K306" s="93">
        <v>70583.88</v>
      </c>
    </row>
    <row r="307" spans="3:11" x14ac:dyDescent="0.2">
      <c r="C307" s="96" t="s">
        <v>15322</v>
      </c>
      <c r="D307" s="95">
        <v>44356</v>
      </c>
      <c r="E307" s="94" t="s">
        <v>15321</v>
      </c>
      <c r="I307" s="93">
        <v>2.61</v>
      </c>
      <c r="K307" s="93">
        <v>70586.490000000005</v>
      </c>
    </row>
    <row r="308" spans="3:11" x14ac:dyDescent="0.2">
      <c r="C308" s="96" t="s">
        <v>15320</v>
      </c>
      <c r="D308" s="95">
        <v>44356</v>
      </c>
      <c r="E308" s="94" t="s">
        <v>15319</v>
      </c>
      <c r="I308" s="93">
        <v>19.43</v>
      </c>
      <c r="K308" s="93">
        <v>70605.919999999998</v>
      </c>
    </row>
    <row r="309" spans="3:11" x14ac:dyDescent="0.2">
      <c r="C309" s="96" t="s">
        <v>15318</v>
      </c>
      <c r="D309" s="95">
        <v>44356</v>
      </c>
      <c r="E309" s="94" t="s">
        <v>15317</v>
      </c>
      <c r="I309" s="93">
        <v>24.54</v>
      </c>
      <c r="K309" s="93">
        <v>70630.460000000006</v>
      </c>
    </row>
    <row r="310" spans="3:11" x14ac:dyDescent="0.2">
      <c r="C310" s="96" t="s">
        <v>15316</v>
      </c>
      <c r="D310" s="95">
        <v>44356</v>
      </c>
      <c r="E310" s="94" t="s">
        <v>15315</v>
      </c>
      <c r="I310" s="93">
        <v>6.24</v>
      </c>
      <c r="K310" s="93">
        <v>70636.7</v>
      </c>
    </row>
    <row r="311" spans="3:11" x14ac:dyDescent="0.2">
      <c r="C311" s="96" t="s">
        <v>15314</v>
      </c>
      <c r="D311" s="95">
        <v>44356</v>
      </c>
      <c r="E311" s="94" t="s">
        <v>15313</v>
      </c>
      <c r="I311" s="93">
        <v>4.8099999999999996</v>
      </c>
      <c r="K311" s="93">
        <v>70641.509999999995</v>
      </c>
    </row>
    <row r="312" spans="3:11" x14ac:dyDescent="0.2">
      <c r="C312" s="96" t="s">
        <v>15312</v>
      </c>
      <c r="D312" s="95">
        <v>44356</v>
      </c>
      <c r="E312" s="94" t="s">
        <v>15311</v>
      </c>
      <c r="I312" s="93">
        <v>2.88</v>
      </c>
      <c r="K312" s="93">
        <v>70644.39</v>
      </c>
    </row>
    <row r="313" spans="3:11" x14ac:dyDescent="0.2">
      <c r="C313" s="96" t="s">
        <v>15310</v>
      </c>
      <c r="D313" s="95">
        <v>44356</v>
      </c>
      <c r="E313" s="94" t="s">
        <v>15309</v>
      </c>
      <c r="I313" s="93">
        <v>11.83</v>
      </c>
      <c r="K313" s="93">
        <v>70656.22</v>
      </c>
    </row>
    <row r="314" spans="3:11" x14ac:dyDescent="0.2">
      <c r="C314" s="96" t="s">
        <v>15308</v>
      </c>
      <c r="D314" s="95">
        <v>44356</v>
      </c>
      <c r="E314" s="94" t="s">
        <v>15307</v>
      </c>
      <c r="I314" s="93">
        <v>2.9</v>
      </c>
      <c r="K314" s="93">
        <v>70659.12</v>
      </c>
    </row>
    <row r="315" spans="3:11" x14ac:dyDescent="0.2">
      <c r="C315" s="96" t="s">
        <v>15306</v>
      </c>
      <c r="D315" s="95">
        <v>44356</v>
      </c>
      <c r="E315" s="94" t="s">
        <v>15305</v>
      </c>
      <c r="I315" s="93">
        <v>1.68</v>
      </c>
      <c r="K315" s="93">
        <v>70660.800000000003</v>
      </c>
    </row>
    <row r="316" spans="3:11" x14ac:dyDescent="0.2">
      <c r="C316" s="96" t="s">
        <v>15304</v>
      </c>
      <c r="D316" s="95">
        <v>44356</v>
      </c>
      <c r="E316" s="94" t="s">
        <v>15303</v>
      </c>
      <c r="I316" s="93">
        <v>1.69</v>
      </c>
      <c r="K316" s="93">
        <v>70662.490000000005</v>
      </c>
    </row>
    <row r="317" spans="3:11" x14ac:dyDescent="0.2">
      <c r="C317" s="96" t="s">
        <v>15302</v>
      </c>
      <c r="D317" s="95">
        <v>44356</v>
      </c>
      <c r="E317" s="94" t="s">
        <v>15301</v>
      </c>
      <c r="I317" s="93">
        <v>0.26</v>
      </c>
      <c r="K317" s="93">
        <v>70662.75</v>
      </c>
    </row>
    <row r="318" spans="3:11" x14ac:dyDescent="0.2">
      <c r="C318" s="96" t="s">
        <v>15300</v>
      </c>
      <c r="D318" s="95">
        <v>44356</v>
      </c>
      <c r="E318" s="94" t="s">
        <v>15299</v>
      </c>
      <c r="I318" s="93">
        <v>3.19</v>
      </c>
      <c r="K318" s="93">
        <v>70665.94</v>
      </c>
    </row>
    <row r="319" spans="3:11" x14ac:dyDescent="0.2">
      <c r="C319" s="96" t="s">
        <v>15298</v>
      </c>
      <c r="D319" s="95">
        <v>44356</v>
      </c>
      <c r="E319" s="94" t="s">
        <v>15297</v>
      </c>
      <c r="I319" s="93">
        <v>5.07</v>
      </c>
      <c r="K319" s="93">
        <v>70671.009999999995</v>
      </c>
    </row>
    <row r="320" spans="3:11" x14ac:dyDescent="0.2">
      <c r="C320" s="96" t="s">
        <v>15296</v>
      </c>
      <c r="D320" s="95">
        <v>44356</v>
      </c>
      <c r="E320" s="94" t="s">
        <v>15295</v>
      </c>
      <c r="I320" s="93">
        <v>7.86</v>
      </c>
      <c r="K320" s="93">
        <v>70678.87</v>
      </c>
    </row>
    <row r="321" spans="3:11" x14ac:dyDescent="0.2">
      <c r="C321" s="96" t="s">
        <v>15294</v>
      </c>
      <c r="D321" s="95">
        <v>44356</v>
      </c>
      <c r="E321" s="94" t="s">
        <v>15293</v>
      </c>
      <c r="I321" s="93">
        <v>1.94</v>
      </c>
      <c r="K321" s="93">
        <v>70680.81</v>
      </c>
    </row>
    <row r="322" spans="3:11" x14ac:dyDescent="0.2">
      <c r="C322" s="96" t="s">
        <v>15292</v>
      </c>
      <c r="D322" s="95">
        <v>44356</v>
      </c>
      <c r="E322" s="94" t="s">
        <v>15291</v>
      </c>
      <c r="I322" s="93">
        <v>12.71</v>
      </c>
      <c r="K322" s="93">
        <v>70693.52</v>
      </c>
    </row>
    <row r="323" spans="3:11" x14ac:dyDescent="0.2">
      <c r="C323" s="96" t="s">
        <v>15290</v>
      </c>
      <c r="D323" s="95">
        <v>44356</v>
      </c>
      <c r="E323" s="94" t="s">
        <v>15289</v>
      </c>
      <c r="I323" s="93">
        <v>6.38</v>
      </c>
      <c r="K323" s="93">
        <v>70699.899999999994</v>
      </c>
    </row>
    <row r="324" spans="3:11" x14ac:dyDescent="0.2">
      <c r="C324" s="96" t="s">
        <v>15288</v>
      </c>
      <c r="D324" s="95">
        <v>44356</v>
      </c>
      <c r="E324" s="94" t="s">
        <v>15287</v>
      </c>
      <c r="I324" s="93">
        <v>9.2799999999999994</v>
      </c>
      <c r="K324" s="93">
        <v>70709.179999999993</v>
      </c>
    </row>
    <row r="325" spans="3:11" x14ac:dyDescent="0.2">
      <c r="C325" s="96" t="s">
        <v>15286</v>
      </c>
      <c r="D325" s="95">
        <v>44356</v>
      </c>
      <c r="E325" s="94" t="s">
        <v>15285</v>
      </c>
      <c r="I325" s="93">
        <v>2.0499999999999998</v>
      </c>
      <c r="K325" s="93">
        <v>70711.23</v>
      </c>
    </row>
    <row r="326" spans="3:11" x14ac:dyDescent="0.2">
      <c r="C326" s="96" t="s">
        <v>15284</v>
      </c>
      <c r="D326" s="95">
        <v>44356</v>
      </c>
      <c r="E326" s="94" t="s">
        <v>15283</v>
      </c>
      <c r="I326" s="93">
        <v>7</v>
      </c>
      <c r="K326" s="93">
        <v>70718.23</v>
      </c>
    </row>
    <row r="327" spans="3:11" x14ac:dyDescent="0.2">
      <c r="C327" s="96" t="s">
        <v>15282</v>
      </c>
      <c r="D327" s="95">
        <v>44356</v>
      </c>
      <c r="E327" s="94" t="s">
        <v>15281</v>
      </c>
      <c r="I327" s="93">
        <v>8.1</v>
      </c>
      <c r="K327" s="93">
        <v>70726.33</v>
      </c>
    </row>
    <row r="328" spans="3:11" x14ac:dyDescent="0.2">
      <c r="C328" s="96" t="s">
        <v>15280</v>
      </c>
      <c r="D328" s="95">
        <v>44356</v>
      </c>
      <c r="E328" s="94" t="s">
        <v>15279</v>
      </c>
      <c r="I328" s="93">
        <v>101.24</v>
      </c>
      <c r="K328" s="93">
        <v>70827.570000000007</v>
      </c>
    </row>
    <row r="329" spans="3:11" x14ac:dyDescent="0.2">
      <c r="C329" s="96" t="s">
        <v>15278</v>
      </c>
      <c r="D329" s="95">
        <v>44356</v>
      </c>
      <c r="E329" s="94" t="s">
        <v>15277</v>
      </c>
      <c r="I329" s="93">
        <v>5.58</v>
      </c>
      <c r="K329" s="93">
        <v>70833.149999999994</v>
      </c>
    </row>
    <row r="330" spans="3:11" x14ac:dyDescent="0.2">
      <c r="C330" s="96" t="s">
        <v>15276</v>
      </c>
      <c r="D330" s="95">
        <v>44356</v>
      </c>
      <c r="E330" s="94" t="s">
        <v>15275</v>
      </c>
      <c r="I330" s="93">
        <v>0.01</v>
      </c>
      <c r="K330" s="93">
        <v>70833.16</v>
      </c>
    </row>
    <row r="331" spans="3:11" x14ac:dyDescent="0.2">
      <c r="C331" s="96" t="s">
        <v>15274</v>
      </c>
      <c r="D331" s="95">
        <v>44356</v>
      </c>
      <c r="E331" s="94" t="s">
        <v>15273</v>
      </c>
      <c r="I331" s="93">
        <v>1.84</v>
      </c>
      <c r="K331" s="93">
        <v>70835</v>
      </c>
    </row>
    <row r="332" spans="3:11" x14ac:dyDescent="0.2">
      <c r="C332" s="96" t="s">
        <v>15272</v>
      </c>
      <c r="D332" s="95">
        <v>44356</v>
      </c>
      <c r="E332" s="94" t="s">
        <v>15271</v>
      </c>
      <c r="I332" s="93">
        <v>1.68</v>
      </c>
      <c r="K332" s="93">
        <v>70836.679999999993</v>
      </c>
    </row>
    <row r="333" spans="3:11" x14ac:dyDescent="0.2">
      <c r="C333" s="96" t="s">
        <v>15270</v>
      </c>
      <c r="D333" s="95">
        <v>44356</v>
      </c>
      <c r="E333" s="94" t="s">
        <v>15269</v>
      </c>
      <c r="I333" s="93">
        <v>1.67</v>
      </c>
      <c r="K333" s="93">
        <v>70838.350000000006</v>
      </c>
    </row>
    <row r="334" spans="3:11" x14ac:dyDescent="0.2">
      <c r="C334" s="96" t="s">
        <v>15268</v>
      </c>
      <c r="D334" s="95">
        <v>44356</v>
      </c>
      <c r="E334" s="94" t="s">
        <v>15267</v>
      </c>
      <c r="I334" s="93">
        <v>3.04</v>
      </c>
      <c r="K334" s="93">
        <v>70841.39</v>
      </c>
    </row>
    <row r="335" spans="3:11" x14ac:dyDescent="0.2">
      <c r="C335" s="96" t="s">
        <v>15266</v>
      </c>
      <c r="D335" s="95">
        <v>44356</v>
      </c>
      <c r="E335" s="94" t="s">
        <v>15265</v>
      </c>
      <c r="I335" s="93">
        <v>7.18</v>
      </c>
      <c r="K335" s="93">
        <v>70848.570000000007</v>
      </c>
    </row>
    <row r="336" spans="3:11" x14ac:dyDescent="0.2">
      <c r="C336" s="96" t="s">
        <v>15264</v>
      </c>
      <c r="D336" s="95">
        <v>44356</v>
      </c>
      <c r="E336" s="94" t="s">
        <v>15263</v>
      </c>
      <c r="I336" s="93">
        <v>5</v>
      </c>
      <c r="K336" s="93">
        <v>70853.570000000007</v>
      </c>
    </row>
    <row r="337" spans="3:11" x14ac:dyDescent="0.2">
      <c r="C337" s="96" t="s">
        <v>15262</v>
      </c>
      <c r="D337" s="95">
        <v>44356</v>
      </c>
      <c r="E337" s="94" t="s">
        <v>15261</v>
      </c>
      <c r="I337" s="93">
        <v>1.33</v>
      </c>
      <c r="K337" s="93">
        <v>70854.899999999994</v>
      </c>
    </row>
    <row r="338" spans="3:11" x14ac:dyDescent="0.2">
      <c r="C338" s="96" t="s">
        <v>15260</v>
      </c>
      <c r="D338" s="95">
        <v>44356</v>
      </c>
      <c r="E338" s="94" t="s">
        <v>15259</v>
      </c>
      <c r="I338" s="93">
        <v>1.94</v>
      </c>
      <c r="K338" s="93">
        <v>70856.84</v>
      </c>
    </row>
    <row r="339" spans="3:11" x14ac:dyDescent="0.2">
      <c r="C339" s="96" t="s">
        <v>15258</v>
      </c>
      <c r="D339" s="95">
        <v>44356</v>
      </c>
      <c r="E339" s="94" t="s">
        <v>15257</v>
      </c>
      <c r="I339" s="93">
        <v>15.35</v>
      </c>
      <c r="K339" s="93">
        <v>70872.19</v>
      </c>
    </row>
    <row r="340" spans="3:11" x14ac:dyDescent="0.2">
      <c r="C340" s="96" t="s">
        <v>15256</v>
      </c>
      <c r="D340" s="95">
        <v>44357</v>
      </c>
      <c r="E340" s="94" t="s">
        <v>15255</v>
      </c>
      <c r="I340" s="93">
        <v>2.2400000000000002</v>
      </c>
      <c r="K340" s="93">
        <v>70874.429999999993</v>
      </c>
    </row>
    <row r="341" spans="3:11" x14ac:dyDescent="0.2">
      <c r="C341" s="96" t="s">
        <v>15254</v>
      </c>
      <c r="D341" s="95">
        <v>44357</v>
      </c>
      <c r="E341" s="94" t="s">
        <v>15253</v>
      </c>
      <c r="I341" s="93">
        <v>3.36</v>
      </c>
      <c r="K341" s="93">
        <v>70877.789999999994</v>
      </c>
    </row>
    <row r="342" spans="3:11" x14ac:dyDescent="0.2">
      <c r="C342" s="96" t="s">
        <v>15252</v>
      </c>
      <c r="D342" s="95">
        <v>44357</v>
      </c>
      <c r="E342" s="94" t="s">
        <v>15251</v>
      </c>
      <c r="I342" s="93">
        <v>1.23</v>
      </c>
      <c r="K342" s="93">
        <v>70879.02</v>
      </c>
    </row>
    <row r="343" spans="3:11" x14ac:dyDescent="0.2">
      <c r="C343" s="96" t="s">
        <v>15250</v>
      </c>
      <c r="D343" s="95">
        <v>44357</v>
      </c>
      <c r="E343" s="94" t="s">
        <v>15249</v>
      </c>
      <c r="I343" s="93">
        <v>3.59</v>
      </c>
      <c r="K343" s="93">
        <v>70882.61</v>
      </c>
    </row>
    <row r="344" spans="3:11" x14ac:dyDescent="0.2">
      <c r="C344" s="96" t="s">
        <v>15248</v>
      </c>
      <c r="D344" s="95">
        <v>44357</v>
      </c>
      <c r="E344" s="94" t="s">
        <v>15247</v>
      </c>
      <c r="I344" s="93">
        <v>2.61</v>
      </c>
      <c r="K344" s="93">
        <v>70885.22</v>
      </c>
    </row>
    <row r="345" spans="3:11" x14ac:dyDescent="0.2">
      <c r="C345" s="96" t="s">
        <v>15246</v>
      </c>
      <c r="D345" s="95">
        <v>44357</v>
      </c>
      <c r="E345" s="94" t="s">
        <v>15245</v>
      </c>
      <c r="I345" s="93">
        <v>45.1</v>
      </c>
      <c r="K345" s="93">
        <v>70930.320000000007</v>
      </c>
    </row>
    <row r="346" spans="3:11" x14ac:dyDescent="0.2">
      <c r="C346" s="96" t="s">
        <v>15244</v>
      </c>
      <c r="D346" s="95">
        <v>44357</v>
      </c>
      <c r="E346" s="94" t="s">
        <v>15243</v>
      </c>
      <c r="I346" s="93">
        <v>14.39</v>
      </c>
      <c r="K346" s="93">
        <v>70944.710000000006</v>
      </c>
    </row>
    <row r="347" spans="3:11" x14ac:dyDescent="0.2">
      <c r="C347" s="96" t="s">
        <v>15242</v>
      </c>
      <c r="D347" s="95">
        <v>44357</v>
      </c>
      <c r="E347" s="94" t="s">
        <v>15241</v>
      </c>
      <c r="I347" s="93">
        <v>3.36</v>
      </c>
      <c r="K347" s="93">
        <v>70948.070000000007</v>
      </c>
    </row>
    <row r="348" spans="3:11" x14ac:dyDescent="0.2">
      <c r="C348" s="96" t="s">
        <v>15240</v>
      </c>
      <c r="D348" s="95">
        <v>44357</v>
      </c>
      <c r="E348" s="94" t="s">
        <v>15239</v>
      </c>
      <c r="I348" s="93">
        <v>1.68</v>
      </c>
      <c r="K348" s="93">
        <v>70949.75</v>
      </c>
    </row>
    <row r="349" spans="3:11" x14ac:dyDescent="0.2">
      <c r="C349" s="96" t="s">
        <v>15238</v>
      </c>
      <c r="D349" s="95">
        <v>44357</v>
      </c>
      <c r="E349" s="94" t="s">
        <v>15237</v>
      </c>
      <c r="I349" s="93">
        <v>5.05</v>
      </c>
      <c r="K349" s="93">
        <v>70954.8</v>
      </c>
    </row>
    <row r="350" spans="3:11" x14ac:dyDescent="0.2">
      <c r="C350" s="96" t="s">
        <v>15236</v>
      </c>
      <c r="D350" s="95">
        <v>44357</v>
      </c>
      <c r="E350" s="94" t="s">
        <v>15235</v>
      </c>
      <c r="I350" s="93">
        <v>12.87</v>
      </c>
      <c r="K350" s="93">
        <v>70967.67</v>
      </c>
    </row>
    <row r="351" spans="3:11" x14ac:dyDescent="0.2">
      <c r="C351" s="96" t="s">
        <v>15234</v>
      </c>
      <c r="D351" s="95">
        <v>44357</v>
      </c>
      <c r="E351" s="94" t="s">
        <v>15233</v>
      </c>
      <c r="I351" s="93">
        <v>5.79</v>
      </c>
      <c r="K351" s="93">
        <v>70973.460000000006</v>
      </c>
    </row>
    <row r="352" spans="3:11" x14ac:dyDescent="0.2">
      <c r="C352" s="96" t="s">
        <v>15232</v>
      </c>
      <c r="D352" s="95">
        <v>44357</v>
      </c>
      <c r="E352" s="94" t="s">
        <v>15231</v>
      </c>
      <c r="I352" s="93">
        <v>2.14</v>
      </c>
      <c r="K352" s="93">
        <v>70975.600000000006</v>
      </c>
    </row>
    <row r="353" spans="3:11" x14ac:dyDescent="0.2">
      <c r="C353" s="96" t="s">
        <v>15230</v>
      </c>
      <c r="D353" s="95">
        <v>44357</v>
      </c>
      <c r="E353" s="94" t="s">
        <v>15229</v>
      </c>
      <c r="I353" s="93">
        <v>5.94</v>
      </c>
      <c r="K353" s="93">
        <v>70981.539999999994</v>
      </c>
    </row>
    <row r="354" spans="3:11" x14ac:dyDescent="0.2">
      <c r="C354" s="96" t="s">
        <v>15228</v>
      </c>
      <c r="D354" s="95">
        <v>44357</v>
      </c>
      <c r="E354" s="94" t="s">
        <v>15227</v>
      </c>
      <c r="I354" s="93">
        <v>7.72</v>
      </c>
      <c r="K354" s="93">
        <v>70989.259999999995</v>
      </c>
    </row>
    <row r="355" spans="3:11" x14ac:dyDescent="0.2">
      <c r="C355" s="96" t="s">
        <v>15226</v>
      </c>
      <c r="D355" s="95">
        <v>44357</v>
      </c>
      <c r="E355" s="94" t="s">
        <v>15225</v>
      </c>
      <c r="I355" s="93">
        <v>3.36</v>
      </c>
      <c r="K355" s="93">
        <v>70992.62</v>
      </c>
    </row>
    <row r="356" spans="3:11" x14ac:dyDescent="0.2">
      <c r="C356" s="96" t="s">
        <v>15224</v>
      </c>
      <c r="D356" s="95">
        <v>44357</v>
      </c>
      <c r="E356" s="94" t="s">
        <v>15223</v>
      </c>
      <c r="I356" s="93">
        <v>6.09</v>
      </c>
      <c r="K356" s="93">
        <v>70998.710000000006</v>
      </c>
    </row>
    <row r="357" spans="3:11" x14ac:dyDescent="0.2">
      <c r="C357" s="96" t="s">
        <v>15222</v>
      </c>
      <c r="D357" s="95">
        <v>44357</v>
      </c>
      <c r="E357" s="94" t="s">
        <v>15221</v>
      </c>
      <c r="I357" s="93">
        <v>36.85</v>
      </c>
      <c r="K357" s="93">
        <v>71035.56</v>
      </c>
    </row>
    <row r="358" spans="3:11" x14ac:dyDescent="0.2">
      <c r="C358" s="96" t="s">
        <v>15220</v>
      </c>
      <c r="D358" s="95">
        <v>44357</v>
      </c>
      <c r="E358" s="94" t="s">
        <v>15219</v>
      </c>
      <c r="I358" s="93">
        <v>8.3000000000000007</v>
      </c>
      <c r="K358" s="93">
        <v>71043.86</v>
      </c>
    </row>
    <row r="359" spans="3:11" x14ac:dyDescent="0.2">
      <c r="C359" s="96" t="s">
        <v>15218</v>
      </c>
      <c r="D359" s="95">
        <v>44357</v>
      </c>
      <c r="E359" s="94" t="s">
        <v>15217</v>
      </c>
      <c r="I359" s="93">
        <v>7.24</v>
      </c>
      <c r="K359" s="93">
        <v>71051.100000000006</v>
      </c>
    </row>
    <row r="360" spans="3:11" x14ac:dyDescent="0.2">
      <c r="C360" s="96" t="s">
        <v>15216</v>
      </c>
      <c r="D360" s="95">
        <v>44357</v>
      </c>
      <c r="E360" s="94" t="s">
        <v>15215</v>
      </c>
      <c r="I360" s="93">
        <v>17.37</v>
      </c>
      <c r="K360" s="93">
        <v>71068.47</v>
      </c>
    </row>
    <row r="361" spans="3:11" x14ac:dyDescent="0.2">
      <c r="C361" s="96" t="s">
        <v>15214</v>
      </c>
      <c r="D361" s="95">
        <v>44357</v>
      </c>
      <c r="E361" s="94" t="s">
        <v>15213</v>
      </c>
      <c r="I361" s="93">
        <v>14.37</v>
      </c>
      <c r="K361" s="93">
        <v>71082.84</v>
      </c>
    </row>
    <row r="362" spans="3:11" x14ac:dyDescent="0.2">
      <c r="C362" s="96" t="s">
        <v>15212</v>
      </c>
      <c r="D362" s="95">
        <v>44357</v>
      </c>
      <c r="E362" s="94" t="s">
        <v>15211</v>
      </c>
      <c r="I362" s="93">
        <v>1.68</v>
      </c>
      <c r="K362" s="93">
        <v>71084.52</v>
      </c>
    </row>
    <row r="363" spans="3:11" x14ac:dyDescent="0.2">
      <c r="C363" s="96" t="s">
        <v>15209</v>
      </c>
      <c r="D363" s="95">
        <v>44357</v>
      </c>
      <c r="E363" s="94" t="s">
        <v>15208</v>
      </c>
      <c r="I363" s="93">
        <v>9.6</v>
      </c>
      <c r="K363" s="93">
        <v>71094.12</v>
      </c>
    </row>
    <row r="364" spans="3:11" x14ac:dyDescent="0.2">
      <c r="C364" s="96" t="s">
        <v>15207</v>
      </c>
      <c r="D364" s="95">
        <v>44357</v>
      </c>
      <c r="E364" s="94" t="s">
        <v>15206</v>
      </c>
      <c r="I364" s="93">
        <v>14.42</v>
      </c>
      <c r="K364" s="93">
        <v>71108.539999999994</v>
      </c>
    </row>
    <row r="365" spans="3:11" x14ac:dyDescent="0.2">
      <c r="C365" s="96" t="s">
        <v>15205</v>
      </c>
      <c r="D365" s="95">
        <v>44357</v>
      </c>
      <c r="E365" s="94" t="s">
        <v>15204</v>
      </c>
      <c r="I365" s="93">
        <v>3.36</v>
      </c>
      <c r="K365" s="93">
        <v>71111.899999999994</v>
      </c>
    </row>
    <row r="366" spans="3:11" x14ac:dyDescent="0.2">
      <c r="C366" s="96" t="s">
        <v>15203</v>
      </c>
      <c r="D366" s="95">
        <v>44357</v>
      </c>
      <c r="E366" s="94" t="s">
        <v>15202</v>
      </c>
      <c r="I366" s="93">
        <v>3.67</v>
      </c>
      <c r="K366" s="93">
        <v>71115.570000000007</v>
      </c>
    </row>
    <row r="367" spans="3:11" x14ac:dyDescent="0.2">
      <c r="C367" s="96" t="s">
        <v>15201</v>
      </c>
      <c r="D367" s="95">
        <v>44357</v>
      </c>
      <c r="E367" s="94" t="s">
        <v>15200</v>
      </c>
      <c r="I367" s="93">
        <v>3.34</v>
      </c>
      <c r="K367" s="93">
        <v>71118.91</v>
      </c>
    </row>
    <row r="368" spans="3:11" x14ac:dyDescent="0.2">
      <c r="C368" s="96" t="s">
        <v>15199</v>
      </c>
      <c r="D368" s="95">
        <v>44357</v>
      </c>
      <c r="E368" s="94" t="s">
        <v>15198</v>
      </c>
      <c r="I368" s="93">
        <v>14.62</v>
      </c>
      <c r="K368" s="93">
        <v>71133.53</v>
      </c>
    </row>
    <row r="369" spans="3:11" x14ac:dyDescent="0.2">
      <c r="C369" s="96" t="s">
        <v>15197</v>
      </c>
      <c r="D369" s="95">
        <v>44357</v>
      </c>
      <c r="E369" s="94" t="s">
        <v>15196</v>
      </c>
      <c r="I369" s="93">
        <v>5.62</v>
      </c>
      <c r="K369" s="93">
        <v>71139.149999999994</v>
      </c>
    </row>
    <row r="370" spans="3:11" x14ac:dyDescent="0.2">
      <c r="C370" s="96" t="s">
        <v>15195</v>
      </c>
      <c r="D370" s="95">
        <v>44357</v>
      </c>
      <c r="E370" s="94" t="s">
        <v>15194</v>
      </c>
      <c r="I370" s="93">
        <v>10.34</v>
      </c>
      <c r="K370" s="93">
        <v>71149.490000000005</v>
      </c>
    </row>
    <row r="371" spans="3:11" x14ac:dyDescent="0.2">
      <c r="C371" s="96" t="s">
        <v>15193</v>
      </c>
      <c r="D371" s="95">
        <v>44357</v>
      </c>
      <c r="E371" s="94" t="s">
        <v>15192</v>
      </c>
      <c r="I371" s="93">
        <v>9.0399999999999991</v>
      </c>
      <c r="K371" s="93">
        <v>71158.53</v>
      </c>
    </row>
    <row r="372" spans="3:11" x14ac:dyDescent="0.2">
      <c r="C372" s="96" t="s">
        <v>15191</v>
      </c>
      <c r="D372" s="95">
        <v>44357</v>
      </c>
      <c r="E372" s="94" t="s">
        <v>15190</v>
      </c>
      <c r="I372" s="93">
        <v>10.61</v>
      </c>
      <c r="K372" s="93">
        <v>71169.14</v>
      </c>
    </row>
    <row r="373" spans="3:11" x14ac:dyDescent="0.2">
      <c r="C373" s="96" t="s">
        <v>15189</v>
      </c>
      <c r="D373" s="95">
        <v>44357</v>
      </c>
      <c r="E373" s="94" t="s">
        <v>15188</v>
      </c>
      <c r="I373" s="93">
        <v>7.06</v>
      </c>
      <c r="K373" s="93">
        <v>71176.2</v>
      </c>
    </row>
    <row r="374" spans="3:11" x14ac:dyDescent="0.2">
      <c r="C374" s="96" t="s">
        <v>15187</v>
      </c>
      <c r="D374" s="95">
        <v>44357</v>
      </c>
      <c r="E374" s="94" t="s">
        <v>15186</v>
      </c>
      <c r="I374" s="93">
        <v>11.82</v>
      </c>
      <c r="K374" s="93">
        <v>71188.02</v>
      </c>
    </row>
    <row r="375" spans="3:11" x14ac:dyDescent="0.2">
      <c r="C375" s="96" t="s">
        <v>15185</v>
      </c>
      <c r="D375" s="95">
        <v>44357</v>
      </c>
      <c r="E375" s="94" t="s">
        <v>15184</v>
      </c>
      <c r="I375" s="93">
        <v>1.57</v>
      </c>
      <c r="K375" s="93">
        <v>71189.59</v>
      </c>
    </row>
    <row r="376" spans="3:11" x14ac:dyDescent="0.2">
      <c r="C376" s="96" t="s">
        <v>15183</v>
      </c>
      <c r="D376" s="95">
        <v>44357</v>
      </c>
      <c r="E376" s="94" t="s">
        <v>15182</v>
      </c>
      <c r="I376" s="93">
        <v>7.21</v>
      </c>
      <c r="K376" s="93">
        <v>71196.800000000003</v>
      </c>
    </row>
    <row r="377" spans="3:11" x14ac:dyDescent="0.2">
      <c r="C377" s="96" t="s">
        <v>15181</v>
      </c>
      <c r="D377" s="95">
        <v>44357</v>
      </c>
      <c r="E377" s="94" t="s">
        <v>15180</v>
      </c>
      <c r="I377" s="93">
        <v>7.3</v>
      </c>
      <c r="K377" s="93">
        <v>71204.100000000006</v>
      </c>
    </row>
    <row r="378" spans="3:11" x14ac:dyDescent="0.2">
      <c r="C378" s="96" t="s">
        <v>15179</v>
      </c>
      <c r="D378" s="95">
        <v>44357</v>
      </c>
      <c r="E378" s="94" t="s">
        <v>15178</v>
      </c>
      <c r="I378" s="93">
        <v>1.94</v>
      </c>
      <c r="K378" s="93">
        <v>71206.039999999994</v>
      </c>
    </row>
    <row r="379" spans="3:11" x14ac:dyDescent="0.2">
      <c r="C379" s="96" t="s">
        <v>290</v>
      </c>
      <c r="D379" s="95">
        <v>44357</v>
      </c>
      <c r="E379" s="94" t="s">
        <v>15177</v>
      </c>
      <c r="J379" s="112">
        <v>1253.0999999999999</v>
      </c>
      <c r="K379" s="93">
        <v>69952.94</v>
      </c>
    </row>
    <row r="380" spans="3:11" x14ac:dyDescent="0.2">
      <c r="C380" s="96" t="s">
        <v>15176</v>
      </c>
      <c r="D380" s="95">
        <v>44358</v>
      </c>
      <c r="E380" s="94" t="s">
        <v>15175</v>
      </c>
      <c r="I380" s="93">
        <v>3.53</v>
      </c>
      <c r="K380" s="93">
        <v>69956.47</v>
      </c>
    </row>
    <row r="381" spans="3:11" x14ac:dyDescent="0.2">
      <c r="C381" s="96" t="s">
        <v>15174</v>
      </c>
      <c r="D381" s="95">
        <v>44358</v>
      </c>
      <c r="E381" s="94" t="s">
        <v>15173</v>
      </c>
      <c r="I381" s="93">
        <v>7.28</v>
      </c>
      <c r="K381" s="93">
        <v>69963.75</v>
      </c>
    </row>
    <row r="382" spans="3:11" x14ac:dyDescent="0.2">
      <c r="C382" s="96" t="s">
        <v>15172</v>
      </c>
      <c r="D382" s="95">
        <v>44358</v>
      </c>
      <c r="E382" s="94" t="s">
        <v>15171</v>
      </c>
      <c r="I382" s="93">
        <v>0.75</v>
      </c>
      <c r="K382" s="93">
        <v>69964.5</v>
      </c>
    </row>
    <row r="383" spans="3:11" x14ac:dyDescent="0.2">
      <c r="C383" s="96" t="s">
        <v>15170</v>
      </c>
      <c r="D383" s="95">
        <v>44358</v>
      </c>
      <c r="E383" s="94" t="s">
        <v>15169</v>
      </c>
      <c r="I383" s="93">
        <v>7.42</v>
      </c>
      <c r="K383" s="93">
        <v>69971.92</v>
      </c>
    </row>
    <row r="384" spans="3:11" x14ac:dyDescent="0.2">
      <c r="C384" s="96" t="s">
        <v>15168</v>
      </c>
      <c r="D384" s="95">
        <v>44358</v>
      </c>
      <c r="E384" s="94" t="s">
        <v>15167</v>
      </c>
      <c r="I384" s="93">
        <v>5.0599999999999996</v>
      </c>
      <c r="K384" s="93">
        <v>69976.98</v>
      </c>
    </row>
    <row r="385" spans="3:11" x14ac:dyDescent="0.2">
      <c r="C385" s="96" t="s">
        <v>15166</v>
      </c>
      <c r="D385" s="95">
        <v>44358</v>
      </c>
      <c r="E385" s="94" t="s">
        <v>15165</v>
      </c>
      <c r="I385" s="93">
        <v>9.77</v>
      </c>
      <c r="K385" s="93">
        <v>69986.75</v>
      </c>
    </row>
    <row r="386" spans="3:11" x14ac:dyDescent="0.2">
      <c r="C386" s="96" t="s">
        <v>15164</v>
      </c>
      <c r="D386" s="95">
        <v>44358</v>
      </c>
      <c r="E386" s="94" t="s">
        <v>15163</v>
      </c>
      <c r="I386" s="93">
        <v>13</v>
      </c>
      <c r="K386" s="93">
        <v>69999.75</v>
      </c>
    </row>
    <row r="387" spans="3:11" x14ac:dyDescent="0.2">
      <c r="C387" s="96" t="s">
        <v>15162</v>
      </c>
      <c r="D387" s="95">
        <v>44358</v>
      </c>
      <c r="E387" s="94" t="s">
        <v>15161</v>
      </c>
      <c r="I387" s="93">
        <v>5.41</v>
      </c>
      <c r="K387" s="93">
        <v>70005.16</v>
      </c>
    </row>
    <row r="388" spans="3:11" x14ac:dyDescent="0.2">
      <c r="C388" s="96" t="s">
        <v>15160</v>
      </c>
      <c r="D388" s="95">
        <v>44358</v>
      </c>
      <c r="E388" s="94" t="s">
        <v>15159</v>
      </c>
      <c r="I388" s="93">
        <v>4.3600000000000003</v>
      </c>
      <c r="K388" s="93">
        <v>70009.52</v>
      </c>
    </row>
    <row r="389" spans="3:11" x14ac:dyDescent="0.2">
      <c r="C389" s="96" t="s">
        <v>15158</v>
      </c>
      <c r="D389" s="95">
        <v>44358</v>
      </c>
      <c r="E389" s="94" t="s">
        <v>15157</v>
      </c>
      <c r="I389" s="93">
        <v>15.34</v>
      </c>
      <c r="K389" s="93">
        <v>70024.86</v>
      </c>
    </row>
    <row r="390" spans="3:11" x14ac:dyDescent="0.2">
      <c r="C390" s="96" t="s">
        <v>15156</v>
      </c>
      <c r="D390" s="95">
        <v>44358</v>
      </c>
      <c r="E390" s="94" t="s">
        <v>15155</v>
      </c>
      <c r="I390" s="93">
        <v>14</v>
      </c>
      <c r="K390" s="93">
        <v>70038.86</v>
      </c>
    </row>
    <row r="391" spans="3:11" x14ac:dyDescent="0.2">
      <c r="C391" s="96" t="s">
        <v>15154</v>
      </c>
      <c r="D391" s="95">
        <v>44358</v>
      </c>
      <c r="E391" s="94" t="s">
        <v>15153</v>
      </c>
      <c r="I391" s="93">
        <v>41.49</v>
      </c>
      <c r="K391" s="93">
        <v>70080.350000000006</v>
      </c>
    </row>
    <row r="392" spans="3:11" x14ac:dyDescent="0.2">
      <c r="C392" s="96" t="s">
        <v>15152</v>
      </c>
      <c r="D392" s="95">
        <v>44358</v>
      </c>
      <c r="E392" s="94" t="s">
        <v>15151</v>
      </c>
      <c r="I392" s="93">
        <v>72.63</v>
      </c>
      <c r="K392" s="93">
        <v>70152.98</v>
      </c>
    </row>
    <row r="393" spans="3:11" x14ac:dyDescent="0.2">
      <c r="C393" s="96" t="s">
        <v>15150</v>
      </c>
      <c r="D393" s="95">
        <v>44358</v>
      </c>
      <c r="E393" s="94" t="s">
        <v>15149</v>
      </c>
      <c r="I393" s="93">
        <v>35.799999999999997</v>
      </c>
      <c r="K393" s="93">
        <v>70188.78</v>
      </c>
    </row>
    <row r="394" spans="3:11" x14ac:dyDescent="0.2">
      <c r="C394" s="96" t="s">
        <v>15148</v>
      </c>
      <c r="D394" s="95">
        <v>44358</v>
      </c>
      <c r="E394" s="94" t="s">
        <v>15147</v>
      </c>
      <c r="I394" s="93">
        <v>4.0199999999999996</v>
      </c>
      <c r="K394" s="93">
        <v>70192.800000000003</v>
      </c>
    </row>
    <row r="395" spans="3:11" x14ac:dyDescent="0.2">
      <c r="C395" s="96" t="s">
        <v>15146</v>
      </c>
      <c r="D395" s="95">
        <v>44358</v>
      </c>
      <c r="E395" s="94" t="s">
        <v>15145</v>
      </c>
      <c r="I395" s="93">
        <v>15.57</v>
      </c>
      <c r="K395" s="93">
        <v>70208.37</v>
      </c>
    </row>
    <row r="396" spans="3:11" x14ac:dyDescent="0.2">
      <c r="C396" s="96" t="s">
        <v>15144</v>
      </c>
      <c r="D396" s="95">
        <v>44358</v>
      </c>
      <c r="E396" s="94" t="s">
        <v>15143</v>
      </c>
      <c r="I396" s="93">
        <v>15.3</v>
      </c>
      <c r="K396" s="93">
        <v>70223.67</v>
      </c>
    </row>
    <row r="397" spans="3:11" x14ac:dyDescent="0.2">
      <c r="C397" s="96" t="s">
        <v>15142</v>
      </c>
      <c r="D397" s="95">
        <v>44358</v>
      </c>
      <c r="E397" s="94" t="s">
        <v>15141</v>
      </c>
      <c r="I397" s="93">
        <v>5.15</v>
      </c>
      <c r="K397" s="93">
        <v>70228.820000000007</v>
      </c>
    </row>
    <row r="398" spans="3:11" x14ac:dyDescent="0.2">
      <c r="C398" s="96" t="s">
        <v>15140</v>
      </c>
      <c r="D398" s="95">
        <v>44358</v>
      </c>
      <c r="E398" s="94" t="s">
        <v>15139</v>
      </c>
      <c r="I398" s="93">
        <v>6.05</v>
      </c>
      <c r="K398" s="93">
        <v>70234.87</v>
      </c>
    </row>
    <row r="399" spans="3:11" x14ac:dyDescent="0.2">
      <c r="C399" s="96" t="s">
        <v>15138</v>
      </c>
      <c r="D399" s="95">
        <v>44358</v>
      </c>
      <c r="E399" s="94" t="s">
        <v>15137</v>
      </c>
      <c r="I399" s="93">
        <v>29.07</v>
      </c>
      <c r="K399" s="93">
        <v>70263.94</v>
      </c>
    </row>
    <row r="400" spans="3:11" x14ac:dyDescent="0.2">
      <c r="C400" s="96" t="s">
        <v>15136</v>
      </c>
      <c r="D400" s="95">
        <v>44358</v>
      </c>
      <c r="E400" s="94" t="s">
        <v>15135</v>
      </c>
      <c r="I400" s="93">
        <v>2.2400000000000002</v>
      </c>
      <c r="K400" s="93">
        <v>70266.179999999993</v>
      </c>
    </row>
    <row r="401" spans="3:11" x14ac:dyDescent="0.2">
      <c r="C401" s="96" t="s">
        <v>15134</v>
      </c>
      <c r="D401" s="95">
        <v>44358</v>
      </c>
      <c r="E401" s="94" t="s">
        <v>15133</v>
      </c>
      <c r="I401" s="93">
        <v>13.96</v>
      </c>
      <c r="K401" s="93">
        <v>70280.14</v>
      </c>
    </row>
    <row r="402" spans="3:11" x14ac:dyDescent="0.2">
      <c r="C402" s="96" t="s">
        <v>15132</v>
      </c>
      <c r="D402" s="95">
        <v>44358</v>
      </c>
      <c r="E402" s="94" t="s">
        <v>15131</v>
      </c>
      <c r="I402" s="93">
        <v>6.78</v>
      </c>
      <c r="K402" s="93">
        <v>70286.92</v>
      </c>
    </row>
    <row r="403" spans="3:11" x14ac:dyDescent="0.2">
      <c r="C403" s="96" t="s">
        <v>15130</v>
      </c>
      <c r="D403" s="95">
        <v>44358</v>
      </c>
      <c r="E403" s="94" t="s">
        <v>15129</v>
      </c>
      <c r="I403" s="93">
        <v>4.22</v>
      </c>
      <c r="K403" s="93">
        <v>70291.14</v>
      </c>
    </row>
    <row r="404" spans="3:11" x14ac:dyDescent="0.2">
      <c r="C404" s="96" t="s">
        <v>15128</v>
      </c>
      <c r="D404" s="95">
        <v>44358</v>
      </c>
      <c r="E404" s="94" t="s">
        <v>15127</v>
      </c>
      <c r="I404" s="93">
        <v>1.18</v>
      </c>
      <c r="K404" s="93">
        <v>70292.320000000007</v>
      </c>
    </row>
    <row r="405" spans="3:11" x14ac:dyDescent="0.2">
      <c r="C405" s="96" t="s">
        <v>15126</v>
      </c>
      <c r="D405" s="95">
        <v>44358</v>
      </c>
      <c r="E405" s="94" t="s">
        <v>15125</v>
      </c>
      <c r="I405" s="93">
        <v>3.51</v>
      </c>
      <c r="K405" s="93">
        <v>70295.83</v>
      </c>
    </row>
    <row r="406" spans="3:11" x14ac:dyDescent="0.2">
      <c r="C406" s="96" t="s">
        <v>15124</v>
      </c>
      <c r="D406" s="95">
        <v>44358</v>
      </c>
      <c r="E406" s="94" t="s">
        <v>15123</v>
      </c>
      <c r="I406" s="93">
        <v>1.85</v>
      </c>
      <c r="K406" s="93">
        <v>70297.679999999993</v>
      </c>
    </row>
    <row r="407" spans="3:11" x14ac:dyDescent="0.2">
      <c r="C407" s="96" t="s">
        <v>15122</v>
      </c>
      <c r="D407" s="95">
        <v>44358</v>
      </c>
      <c r="E407" s="94" t="s">
        <v>15121</v>
      </c>
      <c r="I407" s="93">
        <v>1.68</v>
      </c>
      <c r="K407" s="93">
        <v>70299.360000000001</v>
      </c>
    </row>
    <row r="408" spans="3:11" x14ac:dyDescent="0.2">
      <c r="C408" s="96" t="s">
        <v>15120</v>
      </c>
      <c r="D408" s="95">
        <v>44358</v>
      </c>
      <c r="E408" s="94" t="s">
        <v>15119</v>
      </c>
      <c r="I408" s="93">
        <v>3.64</v>
      </c>
      <c r="K408" s="93">
        <v>70303</v>
      </c>
    </row>
    <row r="409" spans="3:11" x14ac:dyDescent="0.2">
      <c r="C409" s="96" t="s">
        <v>15118</v>
      </c>
      <c r="D409" s="95">
        <v>44359</v>
      </c>
      <c r="E409" s="94" t="s">
        <v>15117</v>
      </c>
      <c r="I409" s="93">
        <v>2.74</v>
      </c>
      <c r="K409" s="93">
        <v>70305.740000000005</v>
      </c>
    </row>
    <row r="410" spans="3:11" x14ac:dyDescent="0.2">
      <c r="C410" s="96" t="s">
        <v>15116</v>
      </c>
      <c r="D410" s="95">
        <v>44359</v>
      </c>
      <c r="E410" s="94" t="s">
        <v>15115</v>
      </c>
      <c r="I410" s="93">
        <v>28.7</v>
      </c>
      <c r="K410" s="93">
        <v>70334.44</v>
      </c>
    </row>
    <row r="411" spans="3:11" x14ac:dyDescent="0.2">
      <c r="C411" s="96" t="s">
        <v>15114</v>
      </c>
      <c r="D411" s="95">
        <v>44359</v>
      </c>
      <c r="E411" s="94" t="s">
        <v>15113</v>
      </c>
      <c r="I411" s="93">
        <v>11.76</v>
      </c>
      <c r="K411" s="93">
        <v>70346.2</v>
      </c>
    </row>
    <row r="412" spans="3:11" x14ac:dyDescent="0.2">
      <c r="C412" s="96" t="s">
        <v>15112</v>
      </c>
      <c r="D412" s="95">
        <v>44359</v>
      </c>
      <c r="E412" s="94" t="s">
        <v>15111</v>
      </c>
      <c r="I412" s="93">
        <v>6.55</v>
      </c>
      <c r="K412" s="93">
        <v>70352.75</v>
      </c>
    </row>
    <row r="413" spans="3:11" x14ac:dyDescent="0.2">
      <c r="C413" s="96" t="s">
        <v>15110</v>
      </c>
      <c r="D413" s="95">
        <v>44359</v>
      </c>
      <c r="E413" s="94" t="s">
        <v>15109</v>
      </c>
      <c r="I413" s="93">
        <v>1.68</v>
      </c>
      <c r="K413" s="93">
        <v>70354.429999999993</v>
      </c>
    </row>
    <row r="414" spans="3:11" x14ac:dyDescent="0.2">
      <c r="C414" s="96" t="s">
        <v>15108</v>
      </c>
      <c r="D414" s="95">
        <v>44359</v>
      </c>
      <c r="E414" s="94" t="s">
        <v>15107</v>
      </c>
      <c r="I414" s="93">
        <v>2.0299999999999998</v>
      </c>
      <c r="K414" s="93">
        <v>70356.460000000006</v>
      </c>
    </row>
    <row r="415" spans="3:11" x14ac:dyDescent="0.2">
      <c r="C415" s="96" t="s">
        <v>15106</v>
      </c>
      <c r="D415" s="95">
        <v>44359</v>
      </c>
      <c r="E415" s="94" t="s">
        <v>15105</v>
      </c>
      <c r="I415" s="93">
        <v>6.48</v>
      </c>
      <c r="K415" s="93">
        <v>70362.94</v>
      </c>
    </row>
    <row r="416" spans="3:11" x14ac:dyDescent="0.2">
      <c r="C416" s="96" t="s">
        <v>15104</v>
      </c>
      <c r="D416" s="95">
        <v>44360</v>
      </c>
      <c r="E416" s="94" t="s">
        <v>15103</v>
      </c>
      <c r="I416" s="93">
        <v>1.85</v>
      </c>
      <c r="K416" s="93">
        <v>70364.789999999994</v>
      </c>
    </row>
    <row r="417" spans="3:11" x14ac:dyDescent="0.2">
      <c r="C417" s="96" t="s">
        <v>15102</v>
      </c>
      <c r="D417" s="95">
        <v>44360</v>
      </c>
      <c r="E417" s="94" t="s">
        <v>15101</v>
      </c>
      <c r="I417" s="93">
        <v>3.36</v>
      </c>
      <c r="K417" s="93">
        <v>70368.149999999994</v>
      </c>
    </row>
    <row r="418" spans="3:11" x14ac:dyDescent="0.2">
      <c r="C418" s="96" t="s">
        <v>15100</v>
      </c>
      <c r="D418" s="95">
        <v>44360</v>
      </c>
      <c r="E418" s="94" t="s">
        <v>15099</v>
      </c>
      <c r="I418" s="93">
        <v>6.67</v>
      </c>
      <c r="K418" s="93">
        <v>70374.820000000007</v>
      </c>
    </row>
    <row r="419" spans="3:11" x14ac:dyDescent="0.2">
      <c r="C419" s="96" t="s">
        <v>15098</v>
      </c>
      <c r="D419" s="95">
        <v>44360</v>
      </c>
      <c r="E419" s="94" t="s">
        <v>15097</v>
      </c>
      <c r="I419" s="93">
        <v>15.65</v>
      </c>
      <c r="K419" s="93">
        <v>70390.47</v>
      </c>
    </row>
    <row r="420" spans="3:11" x14ac:dyDescent="0.2">
      <c r="C420" s="96" t="s">
        <v>1525</v>
      </c>
      <c r="D420" s="95">
        <v>44360</v>
      </c>
      <c r="E420" s="94" t="s">
        <v>15096</v>
      </c>
      <c r="J420" s="112">
        <v>665.76</v>
      </c>
      <c r="K420" s="93">
        <v>69724.710000000006</v>
      </c>
    </row>
    <row r="421" spans="3:11" x14ac:dyDescent="0.2">
      <c r="C421" s="96" t="s">
        <v>15095</v>
      </c>
      <c r="D421" s="95">
        <v>44361</v>
      </c>
      <c r="E421" s="94" t="s">
        <v>15094</v>
      </c>
      <c r="I421" s="93">
        <v>2.0499999999999998</v>
      </c>
      <c r="K421" s="93">
        <v>69726.759999999995</v>
      </c>
    </row>
    <row r="422" spans="3:11" x14ac:dyDescent="0.2">
      <c r="C422" s="96" t="s">
        <v>15093</v>
      </c>
      <c r="D422" s="95">
        <v>44361</v>
      </c>
      <c r="E422" s="94" t="s">
        <v>15092</v>
      </c>
      <c r="I422" s="93">
        <v>2.13</v>
      </c>
      <c r="K422" s="93">
        <v>69728.89</v>
      </c>
    </row>
    <row r="423" spans="3:11" x14ac:dyDescent="0.2">
      <c r="C423" s="96" t="s">
        <v>15091</v>
      </c>
      <c r="D423" s="95">
        <v>44361</v>
      </c>
      <c r="E423" s="94" t="s">
        <v>15090</v>
      </c>
      <c r="I423" s="93">
        <v>19350.650000000001</v>
      </c>
      <c r="K423" s="93">
        <v>89079.54</v>
      </c>
    </row>
    <row r="424" spans="3:11" x14ac:dyDescent="0.2">
      <c r="C424" s="96" t="s">
        <v>15089</v>
      </c>
      <c r="D424" s="95">
        <v>44361</v>
      </c>
      <c r="E424" s="94" t="s">
        <v>15088</v>
      </c>
      <c r="I424" s="93">
        <v>42.74</v>
      </c>
      <c r="K424" s="93">
        <v>89122.28</v>
      </c>
    </row>
    <row r="425" spans="3:11" x14ac:dyDescent="0.2">
      <c r="C425" s="96" t="s">
        <v>15087</v>
      </c>
      <c r="D425" s="95">
        <v>44361</v>
      </c>
      <c r="E425" s="94" t="s">
        <v>15086</v>
      </c>
      <c r="I425" s="93">
        <v>60.88</v>
      </c>
      <c r="K425" s="93">
        <v>89183.16</v>
      </c>
    </row>
    <row r="426" spans="3:11" x14ac:dyDescent="0.2">
      <c r="C426" s="96" t="s">
        <v>15085</v>
      </c>
      <c r="D426" s="95">
        <v>44361</v>
      </c>
      <c r="E426" s="94" t="s">
        <v>15084</v>
      </c>
      <c r="I426" s="93">
        <v>2.44</v>
      </c>
      <c r="K426" s="93">
        <v>89185.600000000006</v>
      </c>
    </row>
    <row r="427" spans="3:11" x14ac:dyDescent="0.2">
      <c r="C427" s="96" t="s">
        <v>15083</v>
      </c>
      <c r="D427" s="95">
        <v>44361</v>
      </c>
      <c r="E427" s="94" t="s">
        <v>15082</v>
      </c>
      <c r="I427" s="93">
        <v>3.44</v>
      </c>
      <c r="K427" s="93">
        <v>89189.04</v>
      </c>
    </row>
    <row r="428" spans="3:11" x14ac:dyDescent="0.2">
      <c r="C428" s="96" t="s">
        <v>15081</v>
      </c>
      <c r="D428" s="95">
        <v>44361</v>
      </c>
      <c r="E428" s="94" t="s">
        <v>15080</v>
      </c>
      <c r="I428" s="93">
        <v>5.04</v>
      </c>
      <c r="K428" s="93">
        <v>89194.08</v>
      </c>
    </row>
    <row r="429" spans="3:11" x14ac:dyDescent="0.2">
      <c r="C429" s="96" t="s">
        <v>15079</v>
      </c>
      <c r="D429" s="95">
        <v>44361</v>
      </c>
      <c r="E429" s="94" t="s">
        <v>15078</v>
      </c>
      <c r="I429" s="93">
        <v>7.76</v>
      </c>
      <c r="K429" s="93">
        <v>89201.84</v>
      </c>
    </row>
    <row r="430" spans="3:11" x14ac:dyDescent="0.2">
      <c r="C430" s="96" t="s">
        <v>15077</v>
      </c>
      <c r="D430" s="95">
        <v>44361</v>
      </c>
      <c r="E430" s="94" t="s">
        <v>15076</v>
      </c>
      <c r="I430" s="93">
        <v>4.3</v>
      </c>
      <c r="K430" s="93">
        <v>89206.14</v>
      </c>
    </row>
    <row r="431" spans="3:11" x14ac:dyDescent="0.2">
      <c r="C431" s="96" t="s">
        <v>15075</v>
      </c>
      <c r="D431" s="95">
        <v>44361</v>
      </c>
      <c r="E431" s="94" t="s">
        <v>15074</v>
      </c>
      <c r="I431" s="93">
        <v>6.97</v>
      </c>
      <c r="K431" s="93">
        <v>89213.11</v>
      </c>
    </row>
    <row r="432" spans="3:11" x14ac:dyDescent="0.2">
      <c r="C432" s="96" t="s">
        <v>15073</v>
      </c>
      <c r="D432" s="95">
        <v>44361</v>
      </c>
      <c r="E432" s="94" t="s">
        <v>15072</v>
      </c>
      <c r="I432" s="93">
        <v>2.87</v>
      </c>
      <c r="K432" s="93">
        <v>89215.98</v>
      </c>
    </row>
    <row r="433" spans="3:11" x14ac:dyDescent="0.2">
      <c r="C433" s="96" t="s">
        <v>15071</v>
      </c>
      <c r="D433" s="95">
        <v>44361</v>
      </c>
      <c r="E433" s="94" t="s">
        <v>15070</v>
      </c>
      <c r="I433" s="93">
        <v>4.58</v>
      </c>
      <c r="K433" s="93">
        <v>89220.56</v>
      </c>
    </row>
    <row r="434" spans="3:11" x14ac:dyDescent="0.2">
      <c r="C434" s="96" t="s">
        <v>15069</v>
      </c>
      <c r="D434" s="95">
        <v>44361</v>
      </c>
      <c r="E434" s="94" t="s">
        <v>15068</v>
      </c>
      <c r="I434" s="93">
        <v>1.68</v>
      </c>
      <c r="K434" s="93">
        <v>89222.24</v>
      </c>
    </row>
    <row r="435" spans="3:11" x14ac:dyDescent="0.2">
      <c r="C435" s="96" t="s">
        <v>15067</v>
      </c>
      <c r="D435" s="95">
        <v>44361</v>
      </c>
      <c r="E435" s="94" t="s">
        <v>15066</v>
      </c>
      <c r="I435" s="93">
        <v>2.92</v>
      </c>
      <c r="K435" s="93">
        <v>89225.16</v>
      </c>
    </row>
    <row r="436" spans="3:11" x14ac:dyDescent="0.2">
      <c r="C436" s="96" t="s">
        <v>15065</v>
      </c>
      <c r="D436" s="95">
        <v>44361</v>
      </c>
      <c r="E436" s="94" t="s">
        <v>15064</v>
      </c>
      <c r="I436" s="93">
        <v>4.2300000000000004</v>
      </c>
      <c r="K436" s="93">
        <v>89229.39</v>
      </c>
    </row>
    <row r="437" spans="3:11" x14ac:dyDescent="0.2">
      <c r="C437" s="96" t="s">
        <v>15063</v>
      </c>
      <c r="D437" s="95">
        <v>44361</v>
      </c>
      <c r="E437" s="94" t="s">
        <v>15062</v>
      </c>
      <c r="I437" s="93">
        <v>1.84</v>
      </c>
      <c r="K437" s="93">
        <v>89231.23</v>
      </c>
    </row>
    <row r="438" spans="3:11" x14ac:dyDescent="0.2">
      <c r="C438" s="96" t="s">
        <v>15061</v>
      </c>
      <c r="D438" s="95">
        <v>44361</v>
      </c>
      <c r="E438" s="94" t="s">
        <v>15060</v>
      </c>
      <c r="I438" s="93">
        <v>2.35</v>
      </c>
      <c r="K438" s="93">
        <v>89233.58</v>
      </c>
    </row>
    <row r="439" spans="3:11" x14ac:dyDescent="0.2">
      <c r="C439" s="96" t="s">
        <v>15059</v>
      </c>
      <c r="D439" s="95">
        <v>44361</v>
      </c>
      <c r="E439" s="94" t="s">
        <v>15058</v>
      </c>
      <c r="I439" s="93">
        <v>5.14</v>
      </c>
      <c r="K439" s="93">
        <v>89238.720000000001</v>
      </c>
    </row>
    <row r="440" spans="3:11" x14ac:dyDescent="0.2">
      <c r="C440" s="96" t="s">
        <v>15057</v>
      </c>
      <c r="D440" s="95">
        <v>44361</v>
      </c>
      <c r="E440" s="94" t="s">
        <v>15056</v>
      </c>
      <c r="I440" s="93">
        <v>6.3</v>
      </c>
      <c r="K440" s="93">
        <v>89245.02</v>
      </c>
    </row>
    <row r="441" spans="3:11" x14ac:dyDescent="0.2">
      <c r="C441" s="96" t="s">
        <v>15055</v>
      </c>
      <c r="D441" s="95">
        <v>44361</v>
      </c>
      <c r="E441" s="94" t="s">
        <v>15054</v>
      </c>
      <c r="I441" s="93">
        <v>2.56</v>
      </c>
      <c r="K441" s="93">
        <v>89247.58</v>
      </c>
    </row>
    <row r="442" spans="3:11" x14ac:dyDescent="0.2">
      <c r="C442" s="96" t="s">
        <v>15053</v>
      </c>
      <c r="D442" s="95">
        <v>44361</v>
      </c>
      <c r="E442" s="94" t="s">
        <v>15052</v>
      </c>
      <c r="I442" s="93">
        <v>21.81</v>
      </c>
      <c r="K442" s="93">
        <v>89269.39</v>
      </c>
    </row>
    <row r="443" spans="3:11" x14ac:dyDescent="0.2">
      <c r="C443" s="96" t="s">
        <v>15051</v>
      </c>
      <c r="D443" s="95">
        <v>44361</v>
      </c>
      <c r="E443" s="94" t="s">
        <v>15050</v>
      </c>
      <c r="I443" s="93">
        <v>2</v>
      </c>
      <c r="K443" s="93">
        <v>89271.39</v>
      </c>
    </row>
    <row r="444" spans="3:11" x14ac:dyDescent="0.2">
      <c r="C444" s="96" t="s">
        <v>15049</v>
      </c>
      <c r="D444" s="95">
        <v>44361</v>
      </c>
      <c r="E444" s="94" t="s">
        <v>15048</v>
      </c>
      <c r="I444" s="93">
        <v>3.36</v>
      </c>
      <c r="K444" s="93">
        <v>89274.75</v>
      </c>
    </row>
    <row r="445" spans="3:11" x14ac:dyDescent="0.2">
      <c r="C445" s="96" t="s">
        <v>15047</v>
      </c>
      <c r="D445" s="95">
        <v>44361</v>
      </c>
      <c r="E445" s="94" t="s">
        <v>15046</v>
      </c>
      <c r="I445" s="93">
        <v>2.46</v>
      </c>
      <c r="K445" s="93">
        <v>89277.21</v>
      </c>
    </row>
    <row r="446" spans="3:11" x14ac:dyDescent="0.2">
      <c r="C446" s="96" t="s">
        <v>15045</v>
      </c>
      <c r="D446" s="95">
        <v>44361</v>
      </c>
      <c r="E446" s="94" t="s">
        <v>15044</v>
      </c>
      <c r="I446" s="93">
        <v>12.06</v>
      </c>
      <c r="K446" s="93">
        <v>89289.27</v>
      </c>
    </row>
    <row r="447" spans="3:11" x14ac:dyDescent="0.2">
      <c r="C447" s="96" t="s">
        <v>15043</v>
      </c>
      <c r="D447" s="95">
        <v>44361</v>
      </c>
      <c r="E447" s="94" t="s">
        <v>15042</v>
      </c>
      <c r="I447" s="93">
        <v>1.72</v>
      </c>
      <c r="K447" s="93">
        <v>89290.99</v>
      </c>
    </row>
    <row r="448" spans="3:11" x14ac:dyDescent="0.2">
      <c r="C448" s="96" t="s">
        <v>15041</v>
      </c>
      <c r="D448" s="95">
        <v>44361</v>
      </c>
      <c r="E448" s="94" t="s">
        <v>15040</v>
      </c>
      <c r="I448" s="93">
        <v>2.14</v>
      </c>
      <c r="K448" s="93">
        <v>89293.13</v>
      </c>
    </row>
    <row r="449" spans="3:11" x14ac:dyDescent="0.2">
      <c r="C449" s="96" t="s">
        <v>15039</v>
      </c>
      <c r="D449" s="95">
        <v>44361</v>
      </c>
      <c r="E449" s="94" t="s">
        <v>15038</v>
      </c>
      <c r="I449" s="93">
        <v>4.3600000000000003</v>
      </c>
      <c r="K449" s="93">
        <v>89297.49</v>
      </c>
    </row>
    <row r="450" spans="3:11" x14ac:dyDescent="0.2">
      <c r="C450" s="96" t="s">
        <v>15037</v>
      </c>
      <c r="D450" s="95">
        <v>44361</v>
      </c>
      <c r="E450" s="94" t="s">
        <v>15036</v>
      </c>
      <c r="I450" s="93">
        <v>0.03</v>
      </c>
      <c r="K450" s="93">
        <v>89297.52</v>
      </c>
    </row>
    <row r="451" spans="3:11" x14ac:dyDescent="0.2">
      <c r="C451" s="96" t="s">
        <v>15035</v>
      </c>
      <c r="D451" s="95">
        <v>44361</v>
      </c>
      <c r="E451" s="94" t="s">
        <v>15034</v>
      </c>
      <c r="I451" s="93">
        <v>2.34</v>
      </c>
      <c r="K451" s="93">
        <v>89299.86</v>
      </c>
    </row>
    <row r="452" spans="3:11" x14ac:dyDescent="0.2">
      <c r="C452" s="96" t="s">
        <v>15033</v>
      </c>
      <c r="D452" s="95">
        <v>44361</v>
      </c>
      <c r="E452" s="94" t="s">
        <v>15032</v>
      </c>
      <c r="I452" s="93">
        <v>3.36</v>
      </c>
      <c r="K452" s="93">
        <v>89303.22</v>
      </c>
    </row>
    <row r="453" spans="3:11" x14ac:dyDescent="0.2">
      <c r="C453" s="96" t="s">
        <v>15031</v>
      </c>
      <c r="D453" s="95">
        <v>44361</v>
      </c>
      <c r="E453" s="94" t="s">
        <v>15030</v>
      </c>
      <c r="I453" s="93">
        <v>3.88</v>
      </c>
      <c r="K453" s="93">
        <v>89307.1</v>
      </c>
    </row>
    <row r="454" spans="3:11" x14ac:dyDescent="0.2">
      <c r="C454" s="96" t="s">
        <v>15029</v>
      </c>
      <c r="D454" s="95">
        <v>44361</v>
      </c>
      <c r="E454" s="94" t="s">
        <v>15028</v>
      </c>
      <c r="I454" s="93">
        <v>3.88</v>
      </c>
      <c r="K454" s="93">
        <v>89310.98</v>
      </c>
    </row>
    <row r="455" spans="3:11" x14ac:dyDescent="0.2">
      <c r="C455" s="96" t="s">
        <v>15027</v>
      </c>
      <c r="D455" s="95">
        <v>44361</v>
      </c>
      <c r="E455" s="94" t="s">
        <v>15026</v>
      </c>
      <c r="I455" s="93">
        <v>20.82</v>
      </c>
      <c r="K455" s="93">
        <v>89331.8</v>
      </c>
    </row>
    <row r="456" spans="3:11" x14ac:dyDescent="0.2">
      <c r="C456" s="96" t="s">
        <v>15025</v>
      </c>
      <c r="D456" s="95">
        <v>44361</v>
      </c>
      <c r="E456" s="94" t="s">
        <v>15024</v>
      </c>
      <c r="I456" s="93">
        <v>3.98</v>
      </c>
      <c r="K456" s="93">
        <v>89335.78</v>
      </c>
    </row>
    <row r="457" spans="3:11" x14ac:dyDescent="0.2">
      <c r="C457" s="96" t="s">
        <v>15023</v>
      </c>
      <c r="D457" s="95">
        <v>44362</v>
      </c>
      <c r="E457" s="94" t="s">
        <v>15022</v>
      </c>
      <c r="I457" s="93">
        <v>3.45</v>
      </c>
      <c r="K457" s="93">
        <v>89339.23</v>
      </c>
    </row>
    <row r="458" spans="3:11" x14ac:dyDescent="0.2">
      <c r="C458" s="96" t="s">
        <v>15021</v>
      </c>
      <c r="D458" s="95">
        <v>44362</v>
      </c>
      <c r="E458" s="94" t="s">
        <v>15020</v>
      </c>
      <c r="I458" s="93">
        <v>7.46</v>
      </c>
      <c r="K458" s="93">
        <v>89346.69</v>
      </c>
    </row>
    <row r="459" spans="3:11" x14ac:dyDescent="0.2">
      <c r="C459" s="96" t="s">
        <v>15019</v>
      </c>
      <c r="D459" s="95">
        <v>44362</v>
      </c>
      <c r="E459" s="94" t="s">
        <v>15018</v>
      </c>
      <c r="I459" s="93">
        <v>17.350000000000001</v>
      </c>
      <c r="K459" s="93">
        <v>89364.04</v>
      </c>
    </row>
    <row r="460" spans="3:11" x14ac:dyDescent="0.2">
      <c r="C460" s="96" t="s">
        <v>15017</v>
      </c>
      <c r="D460" s="95">
        <v>44362</v>
      </c>
      <c r="E460" s="94" t="s">
        <v>15016</v>
      </c>
      <c r="I460" s="93">
        <v>6.48</v>
      </c>
      <c r="K460" s="93">
        <v>89370.52</v>
      </c>
    </row>
    <row r="461" spans="3:11" x14ac:dyDescent="0.2">
      <c r="C461" s="96" t="s">
        <v>15015</v>
      </c>
      <c r="D461" s="95">
        <v>44362</v>
      </c>
      <c r="E461" s="94" t="s">
        <v>15014</v>
      </c>
      <c r="I461" s="93">
        <v>8.5399999999999991</v>
      </c>
      <c r="K461" s="93">
        <v>89379.06</v>
      </c>
    </row>
    <row r="462" spans="3:11" x14ac:dyDescent="0.2">
      <c r="C462" s="96" t="s">
        <v>15013</v>
      </c>
      <c r="D462" s="95">
        <v>44362</v>
      </c>
      <c r="E462" s="94" t="s">
        <v>15012</v>
      </c>
      <c r="I462" s="93">
        <v>1.96</v>
      </c>
      <c r="K462" s="93">
        <v>89381.02</v>
      </c>
    </row>
    <row r="463" spans="3:11" x14ac:dyDescent="0.2">
      <c r="C463" s="96" t="s">
        <v>15011</v>
      </c>
      <c r="D463" s="95">
        <v>44362</v>
      </c>
      <c r="E463" s="94" t="s">
        <v>15010</v>
      </c>
      <c r="I463" s="93">
        <v>8.3800000000000008</v>
      </c>
      <c r="K463" s="93">
        <v>89389.4</v>
      </c>
    </row>
    <row r="464" spans="3:11" x14ac:dyDescent="0.2">
      <c r="C464" s="96" t="s">
        <v>15009</v>
      </c>
      <c r="D464" s="95">
        <v>44362</v>
      </c>
      <c r="E464" s="94" t="s">
        <v>15008</v>
      </c>
      <c r="I464" s="93">
        <v>6.2</v>
      </c>
      <c r="K464" s="93">
        <v>89395.6</v>
      </c>
    </row>
    <row r="465" spans="3:11" x14ac:dyDescent="0.2">
      <c r="C465" s="96" t="s">
        <v>15007</v>
      </c>
      <c r="D465" s="95">
        <v>44362</v>
      </c>
      <c r="E465" s="94" t="s">
        <v>15006</v>
      </c>
      <c r="I465" s="93">
        <v>5.79</v>
      </c>
      <c r="K465" s="93">
        <v>89401.39</v>
      </c>
    </row>
    <row r="466" spans="3:11" x14ac:dyDescent="0.2">
      <c r="C466" s="96" t="s">
        <v>15005</v>
      </c>
      <c r="D466" s="95">
        <v>44362</v>
      </c>
      <c r="E466" s="94" t="s">
        <v>15004</v>
      </c>
      <c r="I466" s="93">
        <v>1.9</v>
      </c>
      <c r="K466" s="93">
        <v>89403.29</v>
      </c>
    </row>
    <row r="467" spans="3:11" x14ac:dyDescent="0.2">
      <c r="C467" s="96" t="s">
        <v>15003</v>
      </c>
      <c r="D467" s="95">
        <v>44362</v>
      </c>
      <c r="E467" s="94" t="s">
        <v>15002</v>
      </c>
      <c r="I467" s="93">
        <v>1.9</v>
      </c>
      <c r="K467" s="93">
        <v>89405.19</v>
      </c>
    </row>
    <row r="468" spans="3:11" x14ac:dyDescent="0.2">
      <c r="C468" s="96" t="s">
        <v>15001</v>
      </c>
      <c r="D468" s="95">
        <v>44362</v>
      </c>
      <c r="E468" s="94" t="s">
        <v>15000</v>
      </c>
      <c r="I468" s="93">
        <v>8.3800000000000008</v>
      </c>
      <c r="K468" s="93">
        <v>89413.57</v>
      </c>
    </row>
    <row r="469" spans="3:11" x14ac:dyDescent="0.2">
      <c r="C469" s="96" t="s">
        <v>14999</v>
      </c>
      <c r="D469" s="95">
        <v>44362</v>
      </c>
      <c r="E469" s="94" t="s">
        <v>14998</v>
      </c>
      <c r="I469" s="93">
        <v>4.66</v>
      </c>
      <c r="K469" s="93">
        <v>89418.23</v>
      </c>
    </row>
    <row r="470" spans="3:11" x14ac:dyDescent="0.2">
      <c r="C470" s="96" t="s">
        <v>14997</v>
      </c>
      <c r="D470" s="95">
        <v>44362</v>
      </c>
      <c r="E470" s="94" t="s">
        <v>14996</v>
      </c>
      <c r="I470" s="93">
        <v>12.3</v>
      </c>
      <c r="K470" s="93">
        <v>89430.53</v>
      </c>
    </row>
    <row r="471" spans="3:11" x14ac:dyDescent="0.2">
      <c r="C471" s="96" t="s">
        <v>14995</v>
      </c>
      <c r="D471" s="95">
        <v>44362</v>
      </c>
      <c r="E471" s="94" t="s">
        <v>14994</v>
      </c>
      <c r="I471" s="93">
        <v>7.3</v>
      </c>
      <c r="K471" s="93">
        <v>89437.83</v>
      </c>
    </row>
    <row r="472" spans="3:11" x14ac:dyDescent="0.2">
      <c r="C472" s="96" t="s">
        <v>14993</v>
      </c>
      <c r="D472" s="95">
        <v>44362</v>
      </c>
      <c r="E472" s="94" t="s">
        <v>14992</v>
      </c>
      <c r="I472" s="93">
        <v>6.33</v>
      </c>
      <c r="K472" s="93">
        <v>89444.160000000003</v>
      </c>
    </row>
    <row r="473" spans="3:11" x14ac:dyDescent="0.2">
      <c r="C473" s="96" t="s">
        <v>14991</v>
      </c>
      <c r="D473" s="95">
        <v>44362</v>
      </c>
      <c r="E473" s="94" t="s">
        <v>14990</v>
      </c>
      <c r="I473" s="93">
        <v>8.8000000000000007</v>
      </c>
      <c r="K473" s="93">
        <v>89452.96</v>
      </c>
    </row>
    <row r="474" spans="3:11" x14ac:dyDescent="0.2">
      <c r="C474" s="96" t="s">
        <v>14989</v>
      </c>
      <c r="D474" s="95">
        <v>44362</v>
      </c>
      <c r="E474" s="94" t="s">
        <v>14988</v>
      </c>
      <c r="I474" s="93">
        <v>23.14</v>
      </c>
      <c r="K474" s="93">
        <v>89476.1</v>
      </c>
    </row>
    <row r="475" spans="3:11" x14ac:dyDescent="0.2">
      <c r="C475" s="96" t="s">
        <v>14987</v>
      </c>
      <c r="D475" s="95">
        <v>44362</v>
      </c>
      <c r="E475" s="94" t="s">
        <v>14986</v>
      </c>
      <c r="I475" s="93">
        <v>5.09</v>
      </c>
      <c r="K475" s="93">
        <v>89481.19</v>
      </c>
    </row>
    <row r="476" spans="3:11" x14ac:dyDescent="0.2">
      <c r="C476" s="96" t="s">
        <v>14985</v>
      </c>
      <c r="D476" s="95">
        <v>44362</v>
      </c>
      <c r="E476" s="94" t="s">
        <v>14984</v>
      </c>
      <c r="I476" s="93">
        <v>4.97</v>
      </c>
      <c r="K476" s="93">
        <v>89486.16</v>
      </c>
    </row>
    <row r="477" spans="3:11" x14ac:dyDescent="0.2">
      <c r="C477" s="96" t="s">
        <v>14983</v>
      </c>
      <c r="D477" s="95">
        <v>44362</v>
      </c>
      <c r="E477" s="94" t="s">
        <v>14982</v>
      </c>
      <c r="I477" s="93">
        <v>3.62</v>
      </c>
      <c r="K477" s="93">
        <v>89489.78</v>
      </c>
    </row>
    <row r="478" spans="3:11" x14ac:dyDescent="0.2">
      <c r="C478" s="96" t="s">
        <v>14981</v>
      </c>
      <c r="D478" s="95">
        <v>44362</v>
      </c>
      <c r="E478" s="94" t="s">
        <v>14980</v>
      </c>
      <c r="I478" s="93">
        <v>1.94</v>
      </c>
      <c r="K478" s="93">
        <v>89491.72</v>
      </c>
    </row>
    <row r="479" spans="3:11" x14ac:dyDescent="0.2">
      <c r="C479" s="96" t="s">
        <v>14979</v>
      </c>
      <c r="D479" s="95">
        <v>44362</v>
      </c>
      <c r="E479" s="94" t="s">
        <v>14978</v>
      </c>
      <c r="I479" s="93">
        <v>23.23</v>
      </c>
      <c r="K479" s="93">
        <v>89514.95</v>
      </c>
    </row>
    <row r="480" spans="3:11" x14ac:dyDescent="0.2">
      <c r="C480" s="96" t="s">
        <v>14977</v>
      </c>
      <c r="D480" s="95">
        <v>44362</v>
      </c>
      <c r="E480" s="94" t="s">
        <v>14976</v>
      </c>
      <c r="I480" s="93">
        <v>8.3800000000000008</v>
      </c>
      <c r="K480" s="93">
        <v>89523.33</v>
      </c>
    </row>
    <row r="481" spans="3:11" x14ac:dyDescent="0.2">
      <c r="C481" s="96" t="s">
        <v>14975</v>
      </c>
      <c r="D481" s="95">
        <v>44362</v>
      </c>
      <c r="E481" s="94" t="s">
        <v>14974</v>
      </c>
      <c r="I481" s="93">
        <v>8.08</v>
      </c>
      <c r="K481" s="93">
        <v>89531.41</v>
      </c>
    </row>
    <row r="482" spans="3:11" x14ac:dyDescent="0.2">
      <c r="C482" s="96" t="s">
        <v>205</v>
      </c>
      <c r="D482" s="95">
        <v>44362</v>
      </c>
      <c r="E482" s="94" t="s">
        <v>14973</v>
      </c>
      <c r="J482" s="112">
        <v>341.66</v>
      </c>
      <c r="K482" s="93">
        <v>89189.75</v>
      </c>
    </row>
    <row r="483" spans="3:11" x14ac:dyDescent="0.2">
      <c r="C483" s="96" t="s">
        <v>8266</v>
      </c>
      <c r="D483" s="95">
        <v>44362</v>
      </c>
      <c r="E483" s="94" t="s">
        <v>14972</v>
      </c>
      <c r="J483" s="112">
        <v>1704.78</v>
      </c>
      <c r="K483" s="93">
        <v>87484.97</v>
      </c>
    </row>
    <row r="484" spans="3:11" x14ac:dyDescent="0.2">
      <c r="C484" s="96" t="s">
        <v>7039</v>
      </c>
      <c r="D484" s="95">
        <v>44362</v>
      </c>
      <c r="E484" s="94" t="s">
        <v>14971</v>
      </c>
      <c r="J484" s="112">
        <v>88</v>
      </c>
      <c r="K484" s="93">
        <v>87396.97</v>
      </c>
    </row>
    <row r="485" spans="3:11" x14ac:dyDescent="0.2">
      <c r="C485" s="96" t="s">
        <v>7037</v>
      </c>
      <c r="D485" s="95">
        <v>44362</v>
      </c>
      <c r="E485" s="94" t="s">
        <v>14970</v>
      </c>
      <c r="J485" s="112">
        <v>571.01</v>
      </c>
      <c r="K485" s="93">
        <v>86825.96</v>
      </c>
    </row>
    <row r="486" spans="3:11" x14ac:dyDescent="0.2">
      <c r="C486" s="96" t="s">
        <v>6739</v>
      </c>
      <c r="D486" s="95">
        <v>44362</v>
      </c>
      <c r="E486" s="94" t="s">
        <v>14969</v>
      </c>
      <c r="J486" s="112">
        <v>307.22000000000003</v>
      </c>
      <c r="K486" s="93">
        <v>86518.74</v>
      </c>
    </row>
    <row r="487" spans="3:11" x14ac:dyDescent="0.2">
      <c r="C487" s="96" t="s">
        <v>6737</v>
      </c>
      <c r="D487" s="95">
        <v>44362</v>
      </c>
      <c r="E487" s="94" t="s">
        <v>14968</v>
      </c>
      <c r="J487" s="112">
        <v>116.99</v>
      </c>
      <c r="K487" s="93">
        <v>86401.75</v>
      </c>
    </row>
    <row r="488" spans="3:11" x14ac:dyDescent="0.2">
      <c r="C488" s="96" t="s">
        <v>1534</v>
      </c>
      <c r="D488" s="95">
        <v>44362</v>
      </c>
      <c r="E488" s="94" t="s">
        <v>14967</v>
      </c>
      <c r="J488" s="112">
        <v>2800</v>
      </c>
      <c r="K488" s="93">
        <v>83601.75</v>
      </c>
    </row>
    <row r="489" spans="3:11" x14ac:dyDescent="0.2">
      <c r="C489" s="96" t="s">
        <v>6732</v>
      </c>
      <c r="D489" s="95">
        <v>44362</v>
      </c>
      <c r="E489" s="94" t="s">
        <v>14966</v>
      </c>
      <c r="J489" s="112">
        <v>513.33000000000004</v>
      </c>
      <c r="K489" s="93">
        <v>83088.42</v>
      </c>
    </row>
    <row r="490" spans="3:11" x14ac:dyDescent="0.2">
      <c r="C490" s="96" t="s">
        <v>12311</v>
      </c>
      <c r="D490" s="95">
        <v>44362</v>
      </c>
      <c r="E490" s="94" t="s">
        <v>14965</v>
      </c>
      <c r="J490" s="112">
        <v>1800</v>
      </c>
      <c r="K490" s="93">
        <v>81288.42</v>
      </c>
    </row>
    <row r="491" spans="3:11" x14ac:dyDescent="0.2">
      <c r="C491" s="96" t="s">
        <v>6730</v>
      </c>
      <c r="D491" s="95">
        <v>44362</v>
      </c>
      <c r="E491" s="94" t="s">
        <v>14964</v>
      </c>
      <c r="J491" s="112">
        <v>1174.8800000000001</v>
      </c>
      <c r="K491" s="93">
        <v>80113.539999999994</v>
      </c>
    </row>
    <row r="492" spans="3:11" x14ac:dyDescent="0.2">
      <c r="C492" s="96" t="s">
        <v>1529</v>
      </c>
      <c r="D492" s="95">
        <v>44362</v>
      </c>
      <c r="E492" s="94" t="s">
        <v>14963</v>
      </c>
      <c r="J492" s="112">
        <v>15.55</v>
      </c>
      <c r="K492" s="93">
        <v>80097.990000000005</v>
      </c>
    </row>
    <row r="493" spans="3:11" x14ac:dyDescent="0.2">
      <c r="C493" s="96" t="s">
        <v>1528</v>
      </c>
      <c r="D493" s="95">
        <v>44362</v>
      </c>
      <c r="E493" s="94" t="s">
        <v>14962</v>
      </c>
      <c r="J493" s="112">
        <v>12.16</v>
      </c>
      <c r="K493" s="93">
        <v>80085.83</v>
      </c>
    </row>
    <row r="494" spans="3:11" x14ac:dyDescent="0.2">
      <c r="C494" s="96" t="s">
        <v>1532</v>
      </c>
      <c r="D494" s="95">
        <v>44362</v>
      </c>
      <c r="E494" s="94" t="s">
        <v>14961</v>
      </c>
      <c r="J494" s="112">
        <v>13.52</v>
      </c>
      <c r="K494" s="93">
        <v>80072.31</v>
      </c>
    </row>
    <row r="495" spans="3:11" x14ac:dyDescent="0.2">
      <c r="C495" s="96" t="s">
        <v>1527</v>
      </c>
      <c r="D495" s="95">
        <v>44362</v>
      </c>
      <c r="E495" s="94" t="s">
        <v>14960</v>
      </c>
      <c r="J495" s="112">
        <v>16.579999999999998</v>
      </c>
      <c r="K495" s="93">
        <v>80055.73</v>
      </c>
    </row>
    <row r="496" spans="3:11" x14ac:dyDescent="0.2">
      <c r="C496" s="96" t="s">
        <v>6588</v>
      </c>
      <c r="D496" s="95">
        <v>44362</v>
      </c>
      <c r="E496" s="94" t="s">
        <v>14959</v>
      </c>
      <c r="J496" s="112">
        <v>12.04</v>
      </c>
      <c r="K496" s="93">
        <v>80043.69</v>
      </c>
    </row>
    <row r="497" spans="3:11" x14ac:dyDescent="0.2">
      <c r="C497" s="96" t="s">
        <v>6586</v>
      </c>
      <c r="D497" s="95">
        <v>44362</v>
      </c>
      <c r="E497" s="94" t="s">
        <v>14958</v>
      </c>
      <c r="J497" s="112">
        <v>21.29</v>
      </c>
      <c r="K497" s="93">
        <v>80022.399999999994</v>
      </c>
    </row>
    <row r="498" spans="3:11" x14ac:dyDescent="0.2">
      <c r="C498" s="96" t="s">
        <v>1526</v>
      </c>
      <c r="D498" s="95">
        <v>44362</v>
      </c>
      <c r="E498" s="94" t="s">
        <v>14957</v>
      </c>
      <c r="J498" s="112">
        <v>9.75</v>
      </c>
      <c r="K498" s="93">
        <v>80012.649999999994</v>
      </c>
    </row>
    <row r="499" spans="3:11" x14ac:dyDescent="0.2">
      <c r="C499" s="96" t="s">
        <v>14956</v>
      </c>
      <c r="D499" s="95">
        <v>44363</v>
      </c>
      <c r="E499" s="94" t="s">
        <v>14955</v>
      </c>
      <c r="I499" s="93">
        <v>29.86</v>
      </c>
      <c r="K499" s="93">
        <v>80042.509999999995</v>
      </c>
    </row>
    <row r="500" spans="3:11" x14ac:dyDescent="0.2">
      <c r="C500" s="96" t="s">
        <v>14954</v>
      </c>
      <c r="D500" s="95">
        <v>44363</v>
      </c>
      <c r="E500" s="94" t="s">
        <v>14953</v>
      </c>
      <c r="I500" s="93">
        <v>7.58</v>
      </c>
      <c r="K500" s="93">
        <v>80050.09</v>
      </c>
    </row>
    <row r="501" spans="3:11" x14ac:dyDescent="0.2">
      <c r="C501" s="96" t="s">
        <v>14952</v>
      </c>
      <c r="D501" s="95">
        <v>44363</v>
      </c>
      <c r="E501" s="94" t="s">
        <v>14951</v>
      </c>
      <c r="I501" s="93">
        <v>12.42</v>
      </c>
      <c r="K501" s="93">
        <v>80062.509999999995</v>
      </c>
    </row>
    <row r="502" spans="3:11" x14ac:dyDescent="0.2">
      <c r="C502" s="96" t="s">
        <v>14950</v>
      </c>
      <c r="D502" s="95">
        <v>44363</v>
      </c>
      <c r="E502" s="94" t="s">
        <v>14949</v>
      </c>
      <c r="I502" s="93">
        <v>13.71</v>
      </c>
      <c r="K502" s="93">
        <v>80076.22</v>
      </c>
    </row>
    <row r="503" spans="3:11" x14ac:dyDescent="0.2">
      <c r="C503" s="96" t="s">
        <v>14948</v>
      </c>
      <c r="D503" s="95">
        <v>44363</v>
      </c>
      <c r="E503" s="94" t="s">
        <v>14947</v>
      </c>
      <c r="I503" s="93">
        <v>5.62</v>
      </c>
      <c r="K503" s="93">
        <v>80081.84</v>
      </c>
    </row>
    <row r="504" spans="3:11" x14ac:dyDescent="0.2">
      <c r="C504" s="96" t="s">
        <v>14946</v>
      </c>
      <c r="D504" s="95">
        <v>44363</v>
      </c>
      <c r="E504" s="94" t="s">
        <v>14945</v>
      </c>
      <c r="I504" s="93">
        <v>3.92</v>
      </c>
      <c r="K504" s="93">
        <v>80085.759999999995</v>
      </c>
    </row>
    <row r="505" spans="3:11" x14ac:dyDescent="0.2">
      <c r="C505" s="96" t="s">
        <v>14944</v>
      </c>
      <c r="D505" s="95">
        <v>44363</v>
      </c>
      <c r="E505" s="94" t="s">
        <v>14943</v>
      </c>
      <c r="I505" s="93">
        <v>25.14</v>
      </c>
      <c r="K505" s="93">
        <v>80110.899999999994</v>
      </c>
    </row>
    <row r="506" spans="3:11" x14ac:dyDescent="0.2">
      <c r="C506" s="96" t="s">
        <v>14942</v>
      </c>
      <c r="D506" s="95">
        <v>44363</v>
      </c>
      <c r="E506" s="94" t="s">
        <v>14941</v>
      </c>
      <c r="I506" s="93">
        <v>2.68</v>
      </c>
      <c r="K506" s="93">
        <v>80113.58</v>
      </c>
    </row>
    <row r="507" spans="3:11" x14ac:dyDescent="0.2">
      <c r="C507" s="96" t="s">
        <v>14940</v>
      </c>
      <c r="D507" s="95">
        <v>44363</v>
      </c>
      <c r="E507" s="94" t="s">
        <v>14939</v>
      </c>
      <c r="I507" s="93">
        <v>8.3800000000000008</v>
      </c>
      <c r="K507" s="93">
        <v>80121.960000000006</v>
      </c>
    </row>
    <row r="508" spans="3:11" x14ac:dyDescent="0.2">
      <c r="C508" s="96" t="s">
        <v>14938</v>
      </c>
      <c r="D508" s="95">
        <v>44363</v>
      </c>
      <c r="E508" s="94" t="s">
        <v>14937</v>
      </c>
      <c r="I508" s="93">
        <v>1.92</v>
      </c>
      <c r="K508" s="93">
        <v>80123.88</v>
      </c>
    </row>
    <row r="509" spans="3:11" x14ac:dyDescent="0.2">
      <c r="C509" s="96" t="s">
        <v>14936</v>
      </c>
      <c r="D509" s="95">
        <v>44363</v>
      </c>
      <c r="E509" s="94" t="s">
        <v>14935</v>
      </c>
      <c r="I509" s="93">
        <v>2.61</v>
      </c>
      <c r="K509" s="93">
        <v>80126.490000000005</v>
      </c>
    </row>
    <row r="510" spans="3:11" x14ac:dyDescent="0.2">
      <c r="C510" s="96" t="s">
        <v>14934</v>
      </c>
      <c r="D510" s="95">
        <v>44363</v>
      </c>
      <c r="E510" s="94" t="s">
        <v>14933</v>
      </c>
      <c r="I510" s="93">
        <v>4.37</v>
      </c>
      <c r="K510" s="93">
        <v>80130.86</v>
      </c>
    </row>
    <row r="511" spans="3:11" x14ac:dyDescent="0.2">
      <c r="C511" s="96" t="s">
        <v>14932</v>
      </c>
      <c r="D511" s="95">
        <v>44363</v>
      </c>
      <c r="E511" s="94" t="s">
        <v>14931</v>
      </c>
      <c r="I511" s="93">
        <v>8.3800000000000008</v>
      </c>
      <c r="K511" s="93">
        <v>80139.240000000005</v>
      </c>
    </row>
    <row r="512" spans="3:11" x14ac:dyDescent="0.2">
      <c r="C512" s="96" t="s">
        <v>14930</v>
      </c>
      <c r="D512" s="95">
        <v>44363</v>
      </c>
      <c r="E512" s="94" t="s">
        <v>14929</v>
      </c>
      <c r="I512" s="93">
        <v>57.1</v>
      </c>
      <c r="K512" s="93">
        <v>80196.34</v>
      </c>
    </row>
    <row r="513" spans="3:11" x14ac:dyDescent="0.2">
      <c r="C513" s="96" t="s">
        <v>14928</v>
      </c>
      <c r="D513" s="95">
        <v>44363</v>
      </c>
      <c r="E513" s="94" t="s">
        <v>14927</v>
      </c>
      <c r="I513" s="93">
        <v>40.01</v>
      </c>
      <c r="K513" s="93">
        <v>80236.350000000006</v>
      </c>
    </row>
    <row r="514" spans="3:11" x14ac:dyDescent="0.2">
      <c r="C514" s="96" t="s">
        <v>14926</v>
      </c>
      <c r="D514" s="95">
        <v>44363</v>
      </c>
      <c r="E514" s="94" t="s">
        <v>14925</v>
      </c>
      <c r="I514" s="93">
        <v>11.84</v>
      </c>
      <c r="K514" s="93">
        <v>80248.19</v>
      </c>
    </row>
    <row r="515" spans="3:11" x14ac:dyDescent="0.2">
      <c r="C515" s="96" t="s">
        <v>14924</v>
      </c>
      <c r="D515" s="95">
        <v>44363</v>
      </c>
      <c r="E515" s="94" t="s">
        <v>14923</v>
      </c>
      <c r="I515" s="93">
        <v>3.36</v>
      </c>
      <c r="K515" s="93">
        <v>80251.55</v>
      </c>
    </row>
    <row r="516" spans="3:11" x14ac:dyDescent="0.2">
      <c r="C516" s="96" t="s">
        <v>14922</v>
      </c>
      <c r="D516" s="95">
        <v>44363</v>
      </c>
      <c r="E516" s="94" t="s">
        <v>14921</v>
      </c>
      <c r="I516" s="93">
        <v>3.44</v>
      </c>
      <c r="K516" s="93">
        <v>80254.990000000005</v>
      </c>
    </row>
    <row r="517" spans="3:11" x14ac:dyDescent="0.2">
      <c r="C517" s="96" t="s">
        <v>14920</v>
      </c>
      <c r="D517" s="95">
        <v>44363</v>
      </c>
      <c r="E517" s="94" t="s">
        <v>14919</v>
      </c>
      <c r="I517" s="93">
        <v>3.36</v>
      </c>
      <c r="K517" s="93">
        <v>80258.350000000006</v>
      </c>
    </row>
    <row r="518" spans="3:11" x14ac:dyDescent="0.2">
      <c r="C518" s="96" t="s">
        <v>14918</v>
      </c>
      <c r="D518" s="95">
        <v>44363</v>
      </c>
      <c r="E518" s="94" t="s">
        <v>14917</v>
      </c>
      <c r="I518" s="93">
        <v>1.68</v>
      </c>
      <c r="K518" s="93">
        <v>80260.03</v>
      </c>
    </row>
    <row r="519" spans="3:11" x14ac:dyDescent="0.2">
      <c r="C519" s="96" t="s">
        <v>14916</v>
      </c>
      <c r="D519" s="95">
        <v>44363</v>
      </c>
      <c r="E519" s="94" t="s">
        <v>14915</v>
      </c>
      <c r="I519" s="93">
        <v>1.81</v>
      </c>
      <c r="K519" s="93">
        <v>80261.84</v>
      </c>
    </row>
    <row r="520" spans="3:11" x14ac:dyDescent="0.2">
      <c r="C520" s="96" t="s">
        <v>14914</v>
      </c>
      <c r="D520" s="95">
        <v>44363</v>
      </c>
      <c r="E520" s="94" t="s">
        <v>14913</v>
      </c>
      <c r="I520" s="93">
        <v>2.91</v>
      </c>
      <c r="K520" s="93">
        <v>80264.75</v>
      </c>
    </row>
    <row r="521" spans="3:11" x14ac:dyDescent="0.2">
      <c r="C521" s="96" t="s">
        <v>14912</v>
      </c>
      <c r="D521" s="95">
        <v>44363</v>
      </c>
      <c r="E521" s="94" t="s">
        <v>14911</v>
      </c>
      <c r="I521" s="93">
        <v>3.01</v>
      </c>
      <c r="K521" s="93">
        <v>80267.759999999995</v>
      </c>
    </row>
    <row r="522" spans="3:11" x14ac:dyDescent="0.2">
      <c r="C522" s="96" t="s">
        <v>14910</v>
      </c>
      <c r="D522" s="95">
        <v>44363</v>
      </c>
      <c r="E522" s="94" t="s">
        <v>14909</v>
      </c>
      <c r="I522" s="93">
        <v>12.3</v>
      </c>
      <c r="K522" s="93">
        <v>80280.06</v>
      </c>
    </row>
    <row r="523" spans="3:11" x14ac:dyDescent="0.2">
      <c r="C523" s="96" t="s">
        <v>14908</v>
      </c>
      <c r="D523" s="95">
        <v>44363</v>
      </c>
      <c r="E523" s="94" t="s">
        <v>14907</v>
      </c>
      <c r="I523" s="93">
        <v>12.3</v>
      </c>
      <c r="K523" s="93">
        <v>80292.36</v>
      </c>
    </row>
    <row r="524" spans="3:11" x14ac:dyDescent="0.2">
      <c r="C524" s="96" t="s">
        <v>14906</v>
      </c>
      <c r="D524" s="95">
        <v>44363</v>
      </c>
      <c r="E524" s="94" t="s">
        <v>14905</v>
      </c>
      <c r="I524" s="93">
        <v>17.899999999999999</v>
      </c>
      <c r="K524" s="93">
        <v>80310.259999999995</v>
      </c>
    </row>
    <row r="525" spans="3:11" x14ac:dyDescent="0.2">
      <c r="C525" s="96" t="s">
        <v>14904</v>
      </c>
      <c r="D525" s="95">
        <v>44363</v>
      </c>
      <c r="E525" s="94" t="s">
        <v>14903</v>
      </c>
      <c r="I525" s="93">
        <v>3.12</v>
      </c>
      <c r="K525" s="93">
        <v>80313.38</v>
      </c>
    </row>
    <row r="526" spans="3:11" x14ac:dyDescent="0.2">
      <c r="C526" s="96" t="s">
        <v>14902</v>
      </c>
      <c r="D526" s="95">
        <v>44363</v>
      </c>
      <c r="E526" s="94" t="s">
        <v>14901</v>
      </c>
      <c r="I526" s="93">
        <v>3.36</v>
      </c>
      <c r="K526" s="93">
        <v>80316.740000000005</v>
      </c>
    </row>
    <row r="527" spans="3:11" x14ac:dyDescent="0.2">
      <c r="C527" s="96" t="s">
        <v>14900</v>
      </c>
      <c r="D527" s="95">
        <v>44363</v>
      </c>
      <c r="E527" s="94" t="s">
        <v>14899</v>
      </c>
      <c r="I527" s="93">
        <v>22.3</v>
      </c>
      <c r="K527" s="93">
        <v>80339.039999999994</v>
      </c>
    </row>
    <row r="528" spans="3:11" x14ac:dyDescent="0.2">
      <c r="C528" s="96" t="s">
        <v>14898</v>
      </c>
      <c r="D528" s="95">
        <v>44363</v>
      </c>
      <c r="E528" s="94" t="s">
        <v>14897</v>
      </c>
      <c r="I528" s="93">
        <v>3.49</v>
      </c>
      <c r="K528" s="93">
        <v>80342.53</v>
      </c>
    </row>
    <row r="529" spans="3:11" x14ac:dyDescent="0.2">
      <c r="C529" s="96" t="s">
        <v>14896</v>
      </c>
      <c r="D529" s="95">
        <v>44363</v>
      </c>
      <c r="E529" s="94" t="s">
        <v>14895</v>
      </c>
      <c r="I529" s="93">
        <v>6.14</v>
      </c>
      <c r="K529" s="93">
        <v>80348.67</v>
      </c>
    </row>
    <row r="530" spans="3:11" x14ac:dyDescent="0.2">
      <c r="C530" s="96" t="s">
        <v>14894</v>
      </c>
      <c r="D530" s="95">
        <v>44363</v>
      </c>
      <c r="E530" s="94" t="s">
        <v>14893</v>
      </c>
      <c r="I530" s="93">
        <v>3</v>
      </c>
      <c r="K530" s="93">
        <v>80351.67</v>
      </c>
    </row>
    <row r="531" spans="3:11" x14ac:dyDescent="0.2">
      <c r="C531" s="96" t="s">
        <v>14892</v>
      </c>
      <c r="D531" s="95">
        <v>44364</v>
      </c>
      <c r="E531" s="94" t="s">
        <v>14891</v>
      </c>
      <c r="I531" s="93">
        <v>3.36</v>
      </c>
      <c r="K531" s="93">
        <v>80355.03</v>
      </c>
    </row>
    <row r="532" spans="3:11" x14ac:dyDescent="0.2">
      <c r="C532" s="96" t="s">
        <v>14890</v>
      </c>
      <c r="D532" s="95">
        <v>44364</v>
      </c>
      <c r="E532" s="94" t="s">
        <v>14889</v>
      </c>
      <c r="I532" s="93">
        <v>20</v>
      </c>
      <c r="K532" s="93">
        <v>80375.03</v>
      </c>
    </row>
    <row r="533" spans="3:11" x14ac:dyDescent="0.2">
      <c r="C533" s="96" t="s">
        <v>14888</v>
      </c>
      <c r="D533" s="95">
        <v>44364</v>
      </c>
      <c r="E533" s="94" t="s">
        <v>14887</v>
      </c>
      <c r="I533" s="93">
        <v>5.23</v>
      </c>
      <c r="K533" s="93">
        <v>80380.259999999995</v>
      </c>
    </row>
    <row r="534" spans="3:11" x14ac:dyDescent="0.2">
      <c r="C534" s="96" t="s">
        <v>14886</v>
      </c>
      <c r="D534" s="95">
        <v>44364</v>
      </c>
      <c r="E534" s="94" t="s">
        <v>14885</v>
      </c>
      <c r="I534" s="93">
        <v>8.3800000000000008</v>
      </c>
      <c r="K534" s="93">
        <v>80388.639999999999</v>
      </c>
    </row>
    <row r="535" spans="3:11" x14ac:dyDescent="0.2">
      <c r="C535" s="96" t="s">
        <v>14884</v>
      </c>
      <c r="D535" s="95">
        <v>44364</v>
      </c>
      <c r="E535" s="94" t="s">
        <v>14883</v>
      </c>
      <c r="I535" s="93">
        <v>41.5</v>
      </c>
      <c r="K535" s="93">
        <v>80430.14</v>
      </c>
    </row>
    <row r="536" spans="3:11" x14ac:dyDescent="0.2">
      <c r="C536" s="96" t="s">
        <v>14882</v>
      </c>
      <c r="D536" s="95">
        <v>44364</v>
      </c>
      <c r="E536" s="94" t="s">
        <v>14881</v>
      </c>
      <c r="I536" s="93">
        <v>3.36</v>
      </c>
      <c r="K536" s="93">
        <v>80433.5</v>
      </c>
    </row>
    <row r="537" spans="3:11" x14ac:dyDescent="0.2">
      <c r="C537" s="96" t="s">
        <v>14880</v>
      </c>
      <c r="D537" s="95">
        <v>44364</v>
      </c>
      <c r="E537" s="94" t="s">
        <v>14879</v>
      </c>
      <c r="I537" s="93">
        <v>5.45</v>
      </c>
      <c r="K537" s="93">
        <v>80438.95</v>
      </c>
    </row>
    <row r="538" spans="3:11" x14ac:dyDescent="0.2">
      <c r="C538" s="96" t="s">
        <v>14878</v>
      </c>
      <c r="D538" s="95">
        <v>44364</v>
      </c>
      <c r="E538" s="94" t="s">
        <v>14877</v>
      </c>
      <c r="I538" s="93">
        <v>0.02</v>
      </c>
      <c r="K538" s="93">
        <v>80438.97</v>
      </c>
    </row>
    <row r="539" spans="3:11" x14ac:dyDescent="0.2">
      <c r="C539" s="96" t="s">
        <v>14876</v>
      </c>
      <c r="D539" s="95">
        <v>44364</v>
      </c>
      <c r="E539" s="94" t="s">
        <v>14875</v>
      </c>
      <c r="I539" s="93">
        <v>1.94</v>
      </c>
      <c r="K539" s="93">
        <v>80440.91</v>
      </c>
    </row>
    <row r="540" spans="3:11" x14ac:dyDescent="0.2">
      <c r="C540" s="96" t="s">
        <v>14874</v>
      </c>
      <c r="D540" s="95">
        <v>44364</v>
      </c>
      <c r="E540" s="94" t="s">
        <v>14873</v>
      </c>
      <c r="I540" s="93">
        <v>2.6</v>
      </c>
      <c r="K540" s="93">
        <v>80443.509999999995</v>
      </c>
    </row>
    <row r="541" spans="3:11" x14ac:dyDescent="0.2">
      <c r="C541" s="96" t="s">
        <v>14872</v>
      </c>
      <c r="D541" s="95">
        <v>44364</v>
      </c>
      <c r="E541" s="94" t="s">
        <v>14871</v>
      </c>
      <c r="I541" s="93">
        <v>2.12</v>
      </c>
      <c r="K541" s="93">
        <v>80445.63</v>
      </c>
    </row>
    <row r="542" spans="3:11" x14ac:dyDescent="0.2">
      <c r="C542" s="96" t="s">
        <v>14870</v>
      </c>
      <c r="D542" s="95">
        <v>44364</v>
      </c>
      <c r="E542" s="94" t="s">
        <v>14869</v>
      </c>
      <c r="I542" s="93">
        <v>4.1100000000000003</v>
      </c>
      <c r="K542" s="93">
        <v>80449.740000000005</v>
      </c>
    </row>
    <row r="543" spans="3:11" x14ac:dyDescent="0.2">
      <c r="C543" s="96" t="s">
        <v>14868</v>
      </c>
      <c r="D543" s="95">
        <v>44364</v>
      </c>
      <c r="E543" s="94" t="s">
        <v>14867</v>
      </c>
      <c r="I543" s="93">
        <v>1.68</v>
      </c>
      <c r="K543" s="93">
        <v>80451.42</v>
      </c>
    </row>
    <row r="544" spans="3:11" x14ac:dyDescent="0.2">
      <c r="C544" s="96" t="s">
        <v>14866</v>
      </c>
      <c r="D544" s="95">
        <v>44364</v>
      </c>
      <c r="E544" s="94" t="s">
        <v>14865</v>
      </c>
      <c r="I544" s="93">
        <v>10.46</v>
      </c>
      <c r="K544" s="93">
        <v>80461.88</v>
      </c>
    </row>
    <row r="545" spans="3:11" x14ac:dyDescent="0.2">
      <c r="C545" s="96" t="s">
        <v>14864</v>
      </c>
      <c r="D545" s="95">
        <v>44364</v>
      </c>
      <c r="E545" s="94" t="s">
        <v>14863</v>
      </c>
      <c r="I545" s="93">
        <v>4.2</v>
      </c>
      <c r="K545" s="93">
        <v>80466.080000000002</v>
      </c>
    </row>
    <row r="546" spans="3:11" x14ac:dyDescent="0.2">
      <c r="C546" s="96" t="s">
        <v>14862</v>
      </c>
      <c r="D546" s="95">
        <v>44364</v>
      </c>
      <c r="E546" s="94" t="s">
        <v>14861</v>
      </c>
      <c r="I546" s="93">
        <v>2.14</v>
      </c>
      <c r="K546" s="93">
        <v>80468.22</v>
      </c>
    </row>
    <row r="547" spans="3:11" x14ac:dyDescent="0.2">
      <c r="C547" s="96" t="s">
        <v>14860</v>
      </c>
      <c r="D547" s="95">
        <v>44364</v>
      </c>
      <c r="E547" s="94" t="s">
        <v>14859</v>
      </c>
      <c r="I547" s="93">
        <v>6.2</v>
      </c>
      <c r="K547" s="93">
        <v>80474.42</v>
      </c>
    </row>
    <row r="548" spans="3:11" x14ac:dyDescent="0.2">
      <c r="C548" s="96" t="s">
        <v>14858</v>
      </c>
      <c r="D548" s="95">
        <v>44364</v>
      </c>
      <c r="E548" s="94" t="s">
        <v>14857</v>
      </c>
      <c r="I548" s="93">
        <v>15.3</v>
      </c>
      <c r="K548" s="93">
        <v>80489.72</v>
      </c>
    </row>
    <row r="549" spans="3:11" x14ac:dyDescent="0.2">
      <c r="C549" s="96" t="s">
        <v>14856</v>
      </c>
      <c r="D549" s="95">
        <v>44364</v>
      </c>
      <c r="E549" s="94" t="s">
        <v>14855</v>
      </c>
      <c r="I549" s="93">
        <v>1.68</v>
      </c>
      <c r="K549" s="93">
        <v>80491.399999999994</v>
      </c>
    </row>
    <row r="550" spans="3:11" x14ac:dyDescent="0.2">
      <c r="C550" s="96" t="s">
        <v>14854</v>
      </c>
      <c r="D550" s="95">
        <v>44364</v>
      </c>
      <c r="E550" s="94" t="s">
        <v>14853</v>
      </c>
      <c r="I550" s="93">
        <v>1.94</v>
      </c>
      <c r="K550" s="93">
        <v>80493.34</v>
      </c>
    </row>
    <row r="551" spans="3:11" x14ac:dyDescent="0.2">
      <c r="C551" s="96" t="s">
        <v>14852</v>
      </c>
      <c r="D551" s="95">
        <v>44364</v>
      </c>
      <c r="E551" s="94" t="s">
        <v>14851</v>
      </c>
      <c r="I551" s="93">
        <v>23.46</v>
      </c>
      <c r="K551" s="93">
        <v>80516.800000000003</v>
      </c>
    </row>
    <row r="552" spans="3:11" x14ac:dyDescent="0.2">
      <c r="C552" s="96" t="s">
        <v>14850</v>
      </c>
      <c r="D552" s="95">
        <v>44365</v>
      </c>
      <c r="E552" s="94" t="s">
        <v>14849</v>
      </c>
      <c r="I552" s="93">
        <v>35.799999999999997</v>
      </c>
      <c r="K552" s="93">
        <v>80552.600000000006</v>
      </c>
    </row>
    <row r="553" spans="3:11" x14ac:dyDescent="0.2">
      <c r="C553" s="96" t="s">
        <v>14848</v>
      </c>
      <c r="D553" s="95">
        <v>44365</v>
      </c>
      <c r="E553" s="94" t="s">
        <v>14847</v>
      </c>
      <c r="I553" s="93">
        <v>8.3800000000000008</v>
      </c>
      <c r="K553" s="93">
        <v>80560.98</v>
      </c>
    </row>
    <row r="554" spans="3:11" x14ac:dyDescent="0.2">
      <c r="C554" s="96" t="s">
        <v>14846</v>
      </c>
      <c r="D554" s="95">
        <v>44365</v>
      </c>
      <c r="E554" s="94" t="s">
        <v>14845</v>
      </c>
      <c r="I554" s="93">
        <v>168.72</v>
      </c>
      <c r="K554" s="93">
        <v>80729.7</v>
      </c>
    </row>
    <row r="555" spans="3:11" x14ac:dyDescent="0.2">
      <c r="C555" s="96" t="s">
        <v>14844</v>
      </c>
      <c r="D555" s="95">
        <v>44365</v>
      </c>
      <c r="E555" s="94" t="s">
        <v>14843</v>
      </c>
      <c r="I555" s="93">
        <v>1</v>
      </c>
      <c r="K555" s="93">
        <v>80730.7</v>
      </c>
    </row>
    <row r="556" spans="3:11" x14ac:dyDescent="0.2">
      <c r="C556" s="96" t="s">
        <v>14842</v>
      </c>
      <c r="D556" s="95">
        <v>44365</v>
      </c>
      <c r="E556" s="94" t="s">
        <v>14841</v>
      </c>
      <c r="I556" s="93">
        <v>3.39</v>
      </c>
      <c r="K556" s="93">
        <v>80734.09</v>
      </c>
    </row>
    <row r="557" spans="3:11" x14ac:dyDescent="0.2">
      <c r="C557" s="96" t="s">
        <v>14840</v>
      </c>
      <c r="D557" s="95">
        <v>44365</v>
      </c>
      <c r="E557" s="94" t="s">
        <v>14839</v>
      </c>
      <c r="I557" s="93">
        <v>4.58</v>
      </c>
      <c r="K557" s="93">
        <v>80738.67</v>
      </c>
    </row>
    <row r="558" spans="3:11" x14ac:dyDescent="0.2">
      <c r="C558" s="96" t="s">
        <v>14838</v>
      </c>
      <c r="D558" s="95">
        <v>44365</v>
      </c>
      <c r="E558" s="94" t="s">
        <v>14837</v>
      </c>
      <c r="I558" s="93">
        <v>11.24</v>
      </c>
      <c r="K558" s="93">
        <v>80749.91</v>
      </c>
    </row>
    <row r="559" spans="3:11" x14ac:dyDescent="0.2">
      <c r="C559" s="96" t="s">
        <v>14836</v>
      </c>
      <c r="D559" s="95">
        <v>44365</v>
      </c>
      <c r="E559" s="94" t="s">
        <v>14835</v>
      </c>
      <c r="I559" s="93">
        <v>1.68</v>
      </c>
      <c r="K559" s="93">
        <v>80751.59</v>
      </c>
    </row>
    <row r="560" spans="3:11" x14ac:dyDescent="0.2">
      <c r="C560" s="96" t="s">
        <v>14834</v>
      </c>
      <c r="D560" s="95">
        <v>44365</v>
      </c>
      <c r="E560" s="94" t="s">
        <v>14833</v>
      </c>
      <c r="I560" s="93">
        <v>1.94</v>
      </c>
      <c r="K560" s="93">
        <v>80753.53</v>
      </c>
    </row>
    <row r="561" spans="3:11" x14ac:dyDescent="0.2">
      <c r="C561" s="96" t="s">
        <v>14832</v>
      </c>
      <c r="D561" s="95">
        <v>44365</v>
      </c>
      <c r="E561" s="94" t="s">
        <v>14831</v>
      </c>
      <c r="I561" s="93">
        <v>3.19</v>
      </c>
      <c r="K561" s="93">
        <v>80756.72</v>
      </c>
    </row>
    <row r="562" spans="3:11" x14ac:dyDescent="0.2">
      <c r="C562" s="96" t="s">
        <v>14830</v>
      </c>
      <c r="D562" s="95">
        <v>44365</v>
      </c>
      <c r="E562" s="94" t="s">
        <v>14829</v>
      </c>
      <c r="I562" s="93">
        <v>1.68</v>
      </c>
      <c r="K562" s="93">
        <v>80758.399999999994</v>
      </c>
    </row>
    <row r="563" spans="3:11" x14ac:dyDescent="0.2">
      <c r="C563" s="96" t="s">
        <v>14828</v>
      </c>
      <c r="D563" s="95">
        <v>44365</v>
      </c>
      <c r="E563" s="94" t="s">
        <v>14827</v>
      </c>
      <c r="I563" s="93">
        <v>5.29</v>
      </c>
      <c r="K563" s="93">
        <v>80763.69</v>
      </c>
    </row>
    <row r="564" spans="3:11" x14ac:dyDescent="0.2">
      <c r="C564" s="96" t="s">
        <v>14826</v>
      </c>
      <c r="D564" s="95">
        <v>44365</v>
      </c>
      <c r="E564" s="94" t="s">
        <v>14825</v>
      </c>
      <c r="I564" s="93">
        <v>5.21</v>
      </c>
      <c r="K564" s="93">
        <v>80768.899999999994</v>
      </c>
    </row>
    <row r="565" spans="3:11" x14ac:dyDescent="0.2">
      <c r="C565" s="96" t="s">
        <v>14824</v>
      </c>
      <c r="D565" s="95">
        <v>44365</v>
      </c>
      <c r="E565" s="94" t="s">
        <v>14823</v>
      </c>
      <c r="I565" s="93">
        <v>5.03</v>
      </c>
      <c r="K565" s="93">
        <v>80773.929999999993</v>
      </c>
    </row>
    <row r="566" spans="3:11" x14ac:dyDescent="0.2">
      <c r="C566" s="96" t="s">
        <v>14822</v>
      </c>
      <c r="D566" s="95">
        <v>44365</v>
      </c>
      <c r="E566" s="94" t="s">
        <v>14821</v>
      </c>
      <c r="I566" s="93">
        <v>32.97</v>
      </c>
      <c r="K566" s="93">
        <v>80806.899999999994</v>
      </c>
    </row>
    <row r="567" spans="3:11" x14ac:dyDescent="0.2">
      <c r="C567" s="96" t="s">
        <v>14820</v>
      </c>
      <c r="D567" s="95">
        <v>44365</v>
      </c>
      <c r="E567" s="94" t="s">
        <v>14819</v>
      </c>
      <c r="I567" s="93">
        <v>9.86</v>
      </c>
      <c r="K567" s="93">
        <v>80816.759999999995</v>
      </c>
    </row>
    <row r="568" spans="3:11" x14ac:dyDescent="0.2">
      <c r="C568" s="96" t="s">
        <v>14818</v>
      </c>
      <c r="D568" s="95">
        <v>44365</v>
      </c>
      <c r="E568" s="94" t="s">
        <v>14817</v>
      </c>
      <c r="I568" s="93">
        <v>5.36</v>
      </c>
      <c r="K568" s="93">
        <v>80822.12</v>
      </c>
    </row>
    <row r="569" spans="3:11" x14ac:dyDescent="0.2">
      <c r="C569" s="96" t="s">
        <v>14816</v>
      </c>
      <c r="D569" s="95">
        <v>44365</v>
      </c>
      <c r="E569" s="94" t="s">
        <v>14815</v>
      </c>
      <c r="I569" s="93">
        <v>8.3800000000000008</v>
      </c>
      <c r="K569" s="93">
        <v>80830.5</v>
      </c>
    </row>
    <row r="570" spans="3:11" x14ac:dyDescent="0.2">
      <c r="C570" s="96" t="s">
        <v>14814</v>
      </c>
      <c r="D570" s="95">
        <v>44365</v>
      </c>
      <c r="E570" s="94" t="s">
        <v>14813</v>
      </c>
      <c r="I570" s="93">
        <v>3.12</v>
      </c>
      <c r="K570" s="93">
        <v>80833.62</v>
      </c>
    </row>
    <row r="571" spans="3:11" x14ac:dyDescent="0.2">
      <c r="C571" s="96" t="s">
        <v>14812</v>
      </c>
      <c r="D571" s="95">
        <v>44365</v>
      </c>
      <c r="E571" s="94" t="s">
        <v>14811</v>
      </c>
      <c r="I571" s="93">
        <v>3.4</v>
      </c>
      <c r="K571" s="93">
        <v>80837.02</v>
      </c>
    </row>
    <row r="572" spans="3:11" x14ac:dyDescent="0.2">
      <c r="C572" s="96" t="s">
        <v>1544</v>
      </c>
      <c r="D572" s="95">
        <v>44365</v>
      </c>
      <c r="E572" s="94" t="s">
        <v>14810</v>
      </c>
      <c r="J572" s="112">
        <v>46.66</v>
      </c>
      <c r="K572" s="93">
        <v>80790.36</v>
      </c>
    </row>
    <row r="573" spans="3:11" x14ac:dyDescent="0.2">
      <c r="C573" s="96" t="s">
        <v>14809</v>
      </c>
      <c r="D573" s="95">
        <v>44366</v>
      </c>
      <c r="E573" s="94" t="s">
        <v>14808</v>
      </c>
      <c r="I573" s="93">
        <v>1.68</v>
      </c>
      <c r="K573" s="93">
        <v>80792.039999999994</v>
      </c>
    </row>
    <row r="574" spans="3:11" x14ac:dyDescent="0.2">
      <c r="C574" s="96" t="s">
        <v>14807</v>
      </c>
      <c r="D574" s="95">
        <v>44366</v>
      </c>
      <c r="E574" s="94" t="s">
        <v>14806</v>
      </c>
      <c r="I574" s="93">
        <v>1.93</v>
      </c>
      <c r="K574" s="93">
        <v>80793.97</v>
      </c>
    </row>
    <row r="575" spans="3:11" x14ac:dyDescent="0.2">
      <c r="C575" s="96" t="s">
        <v>14805</v>
      </c>
      <c r="D575" s="95">
        <v>44366</v>
      </c>
      <c r="E575" s="94" t="s">
        <v>14804</v>
      </c>
      <c r="I575" s="93">
        <v>2.46</v>
      </c>
      <c r="K575" s="93">
        <v>80796.429999999993</v>
      </c>
    </row>
    <row r="576" spans="3:11" x14ac:dyDescent="0.2">
      <c r="C576" s="96" t="s">
        <v>14803</v>
      </c>
      <c r="D576" s="95">
        <v>44366</v>
      </c>
      <c r="E576" s="94" t="s">
        <v>14802</v>
      </c>
      <c r="I576" s="93">
        <v>1.99</v>
      </c>
      <c r="K576" s="93">
        <v>80798.42</v>
      </c>
    </row>
    <row r="577" spans="3:11" x14ac:dyDescent="0.2">
      <c r="C577" s="96" t="s">
        <v>14801</v>
      </c>
      <c r="D577" s="95">
        <v>44366</v>
      </c>
      <c r="E577" s="94" t="s">
        <v>14800</v>
      </c>
      <c r="I577" s="93">
        <v>2.4</v>
      </c>
      <c r="K577" s="93">
        <v>80800.820000000007</v>
      </c>
    </row>
    <row r="578" spans="3:11" x14ac:dyDescent="0.2">
      <c r="C578" s="96" t="s">
        <v>14799</v>
      </c>
      <c r="D578" s="95">
        <v>44366</v>
      </c>
      <c r="E578" s="94" t="s">
        <v>14798</v>
      </c>
      <c r="I578" s="93">
        <v>7.32</v>
      </c>
      <c r="K578" s="93">
        <v>80808.14</v>
      </c>
    </row>
    <row r="579" spans="3:11" x14ac:dyDescent="0.2">
      <c r="C579" s="96" t="s">
        <v>14797</v>
      </c>
      <c r="D579" s="95">
        <v>44366</v>
      </c>
      <c r="E579" s="94" t="s">
        <v>14796</v>
      </c>
      <c r="I579" s="93">
        <v>6.21</v>
      </c>
      <c r="K579" s="93">
        <v>80814.350000000006</v>
      </c>
    </row>
    <row r="580" spans="3:11" x14ac:dyDescent="0.2">
      <c r="C580" s="96" t="s">
        <v>14795</v>
      </c>
      <c r="D580" s="95">
        <v>44366</v>
      </c>
      <c r="E580" s="94" t="s">
        <v>14794</v>
      </c>
      <c r="I580" s="93">
        <v>4.82</v>
      </c>
      <c r="K580" s="93">
        <v>80819.17</v>
      </c>
    </row>
    <row r="581" spans="3:11" x14ac:dyDescent="0.2">
      <c r="C581" s="96" t="s">
        <v>14793</v>
      </c>
      <c r="D581" s="95">
        <v>44367</v>
      </c>
      <c r="E581" s="94" t="s">
        <v>14792</v>
      </c>
      <c r="I581" s="93">
        <v>3.19</v>
      </c>
      <c r="K581" s="93">
        <v>80822.36</v>
      </c>
    </row>
    <row r="582" spans="3:11" x14ac:dyDescent="0.2">
      <c r="C582" s="96" t="s">
        <v>14791</v>
      </c>
      <c r="D582" s="95">
        <v>44367</v>
      </c>
      <c r="E582" s="94" t="s">
        <v>14790</v>
      </c>
      <c r="I582" s="93">
        <v>3.36</v>
      </c>
      <c r="K582" s="93">
        <v>80825.72</v>
      </c>
    </row>
    <row r="583" spans="3:11" x14ac:dyDescent="0.2">
      <c r="C583" s="96" t="s">
        <v>14789</v>
      </c>
      <c r="D583" s="95">
        <v>44367</v>
      </c>
      <c r="E583" s="94" t="s">
        <v>14788</v>
      </c>
      <c r="I583" s="93">
        <v>14.03</v>
      </c>
      <c r="K583" s="93">
        <v>80839.75</v>
      </c>
    </row>
    <row r="584" spans="3:11" x14ac:dyDescent="0.2">
      <c r="C584" s="96" t="s">
        <v>14787</v>
      </c>
      <c r="D584" s="95">
        <v>44368</v>
      </c>
      <c r="E584" s="94" t="s">
        <v>14786</v>
      </c>
      <c r="I584" s="93">
        <v>174.59</v>
      </c>
      <c r="K584" s="93">
        <v>81014.34</v>
      </c>
    </row>
    <row r="585" spans="3:11" x14ac:dyDescent="0.2">
      <c r="C585" s="96" t="s">
        <v>14785</v>
      </c>
      <c r="D585" s="95">
        <v>44368</v>
      </c>
      <c r="E585" s="94" t="s">
        <v>14784</v>
      </c>
      <c r="I585" s="93">
        <v>2.89</v>
      </c>
      <c r="K585" s="93">
        <v>81017.23</v>
      </c>
    </row>
    <row r="586" spans="3:11" x14ac:dyDescent="0.2">
      <c r="C586" s="96" t="s">
        <v>14783</v>
      </c>
      <c r="D586" s="95">
        <v>44368</v>
      </c>
      <c r="E586" s="94" t="s">
        <v>14782</v>
      </c>
      <c r="I586" s="93">
        <v>1.68</v>
      </c>
      <c r="K586" s="93">
        <v>81018.91</v>
      </c>
    </row>
    <row r="587" spans="3:11" x14ac:dyDescent="0.2">
      <c r="C587" s="96" t="s">
        <v>14781</v>
      </c>
      <c r="D587" s="95">
        <v>44368</v>
      </c>
      <c r="E587" s="94" t="s">
        <v>14780</v>
      </c>
      <c r="I587" s="93">
        <v>16.760000000000002</v>
      </c>
      <c r="K587" s="93">
        <v>81035.67</v>
      </c>
    </row>
    <row r="588" spans="3:11" x14ac:dyDescent="0.2">
      <c r="C588" s="96" t="s">
        <v>14779</v>
      </c>
      <c r="D588" s="95">
        <v>44368</v>
      </c>
      <c r="E588" s="94" t="s">
        <v>14778</v>
      </c>
      <c r="I588" s="93">
        <v>8.3800000000000008</v>
      </c>
      <c r="K588" s="93">
        <v>81044.05</v>
      </c>
    </row>
    <row r="589" spans="3:11" x14ac:dyDescent="0.2">
      <c r="C589" s="96" t="s">
        <v>14777</v>
      </c>
      <c r="D589" s="95">
        <v>44368</v>
      </c>
      <c r="E589" s="94" t="s">
        <v>14776</v>
      </c>
      <c r="I589" s="93">
        <v>8.3800000000000008</v>
      </c>
      <c r="K589" s="93">
        <v>81052.429999999993</v>
      </c>
    </row>
    <row r="590" spans="3:11" x14ac:dyDescent="0.2">
      <c r="C590" s="96" t="s">
        <v>14775</v>
      </c>
      <c r="D590" s="95">
        <v>44368</v>
      </c>
      <c r="E590" s="94" t="s">
        <v>14774</v>
      </c>
      <c r="I590" s="93">
        <v>4.1900000000000004</v>
      </c>
      <c r="K590" s="93">
        <v>81056.62</v>
      </c>
    </row>
    <row r="591" spans="3:11" x14ac:dyDescent="0.2">
      <c r="C591" s="96" t="s">
        <v>14773</v>
      </c>
      <c r="D591" s="95">
        <v>44368</v>
      </c>
      <c r="E591" s="94" t="s">
        <v>14772</v>
      </c>
      <c r="I591" s="93">
        <v>24.18</v>
      </c>
      <c r="K591" s="93">
        <v>81080.800000000003</v>
      </c>
    </row>
    <row r="592" spans="3:11" x14ac:dyDescent="0.2">
      <c r="C592" s="96" t="s">
        <v>14771</v>
      </c>
      <c r="D592" s="95">
        <v>44368</v>
      </c>
      <c r="E592" s="94" t="s">
        <v>14770</v>
      </c>
      <c r="I592" s="93">
        <v>9.31</v>
      </c>
      <c r="K592" s="93">
        <v>81090.11</v>
      </c>
    </row>
    <row r="593" spans="3:11" x14ac:dyDescent="0.2">
      <c r="C593" s="96" t="s">
        <v>14769</v>
      </c>
      <c r="D593" s="95">
        <v>44368</v>
      </c>
      <c r="E593" s="94" t="s">
        <v>14768</v>
      </c>
      <c r="I593" s="93">
        <v>5.04</v>
      </c>
      <c r="K593" s="93">
        <v>81095.149999999994</v>
      </c>
    </row>
    <row r="594" spans="3:11" x14ac:dyDescent="0.2">
      <c r="C594" s="96" t="s">
        <v>14767</v>
      </c>
      <c r="D594" s="95">
        <v>44368</v>
      </c>
      <c r="E594" s="94" t="s">
        <v>14766</v>
      </c>
      <c r="I594" s="93">
        <v>6.74</v>
      </c>
      <c r="K594" s="93">
        <v>81101.89</v>
      </c>
    </row>
    <row r="595" spans="3:11" x14ac:dyDescent="0.2">
      <c r="C595" s="96" t="s">
        <v>14765</v>
      </c>
      <c r="D595" s="95">
        <v>44368</v>
      </c>
      <c r="E595" s="94" t="s">
        <v>14764</v>
      </c>
      <c r="I595" s="93">
        <v>6.51</v>
      </c>
      <c r="K595" s="93">
        <v>81108.399999999994</v>
      </c>
    </row>
    <row r="596" spans="3:11" x14ac:dyDescent="0.2">
      <c r="C596" s="96" t="s">
        <v>14763</v>
      </c>
      <c r="D596" s="95">
        <v>44368</v>
      </c>
      <c r="E596" s="94" t="s">
        <v>14762</v>
      </c>
      <c r="I596" s="93">
        <v>12.57</v>
      </c>
      <c r="K596" s="93">
        <v>81120.97</v>
      </c>
    </row>
    <row r="597" spans="3:11" x14ac:dyDescent="0.2">
      <c r="C597" s="96" t="s">
        <v>14761</v>
      </c>
      <c r="D597" s="95">
        <v>44368</v>
      </c>
      <c r="E597" s="94" t="s">
        <v>14760</v>
      </c>
      <c r="I597" s="93">
        <v>5.22</v>
      </c>
      <c r="K597" s="93">
        <v>81126.19</v>
      </c>
    </row>
    <row r="598" spans="3:11" x14ac:dyDescent="0.2">
      <c r="C598" s="96" t="s">
        <v>14759</v>
      </c>
      <c r="D598" s="95">
        <v>44368</v>
      </c>
      <c r="E598" s="94" t="s">
        <v>14758</v>
      </c>
      <c r="I598" s="93">
        <v>5.04</v>
      </c>
      <c r="K598" s="93">
        <v>81131.23</v>
      </c>
    </row>
    <row r="599" spans="3:11" x14ac:dyDescent="0.2">
      <c r="C599" s="96" t="s">
        <v>14757</v>
      </c>
      <c r="D599" s="95">
        <v>44368</v>
      </c>
      <c r="E599" s="94" t="s">
        <v>14756</v>
      </c>
      <c r="I599" s="93">
        <v>623.24</v>
      </c>
      <c r="K599" s="93">
        <v>81754.47</v>
      </c>
    </row>
    <row r="600" spans="3:11" x14ac:dyDescent="0.2">
      <c r="C600" s="96" t="s">
        <v>7865</v>
      </c>
      <c r="D600" s="95">
        <v>44368</v>
      </c>
      <c r="E600" s="94" t="s">
        <v>14755</v>
      </c>
      <c r="I600" s="93">
        <v>2.5299999999999998</v>
      </c>
      <c r="K600" s="93">
        <v>81757</v>
      </c>
    </row>
    <row r="601" spans="3:11" x14ac:dyDescent="0.2">
      <c r="C601" s="96" t="s">
        <v>7699</v>
      </c>
      <c r="D601" s="95">
        <v>44368</v>
      </c>
      <c r="E601" s="94" t="s">
        <v>14754</v>
      </c>
      <c r="I601" s="93">
        <v>80.209999999999994</v>
      </c>
      <c r="K601" s="93">
        <v>81837.210000000006</v>
      </c>
    </row>
    <row r="602" spans="3:11" x14ac:dyDescent="0.2">
      <c r="C602" s="96" t="s">
        <v>6164</v>
      </c>
      <c r="D602" s="95">
        <v>44368</v>
      </c>
      <c r="E602" s="94" t="s">
        <v>20156</v>
      </c>
      <c r="J602" s="112">
        <v>9.6999999999999993</v>
      </c>
      <c r="K602" s="93">
        <v>81827.509999999995</v>
      </c>
    </row>
    <row r="603" spans="3:11" x14ac:dyDescent="0.2">
      <c r="C603" s="96" t="s">
        <v>14753</v>
      </c>
      <c r="D603" s="95">
        <v>44369</v>
      </c>
      <c r="E603" s="94" t="s">
        <v>14752</v>
      </c>
      <c r="I603" s="93">
        <v>20.82</v>
      </c>
      <c r="K603" s="93">
        <v>81848.33</v>
      </c>
    </row>
    <row r="604" spans="3:11" x14ac:dyDescent="0.2">
      <c r="C604" s="96" t="s">
        <v>14751</v>
      </c>
      <c r="D604" s="95">
        <v>44369</v>
      </c>
      <c r="E604" s="94" t="s">
        <v>14750</v>
      </c>
      <c r="I604" s="93">
        <v>8.3800000000000008</v>
      </c>
      <c r="K604" s="93">
        <v>81856.710000000006</v>
      </c>
    </row>
    <row r="605" spans="3:11" x14ac:dyDescent="0.2">
      <c r="C605" s="96" t="s">
        <v>14749</v>
      </c>
      <c r="D605" s="95">
        <v>44369</v>
      </c>
      <c r="E605" s="94" t="s">
        <v>14748</v>
      </c>
      <c r="I605" s="93">
        <v>15.3</v>
      </c>
      <c r="K605" s="93">
        <v>81872.009999999995</v>
      </c>
    </row>
    <row r="606" spans="3:11" x14ac:dyDescent="0.2">
      <c r="C606" s="96" t="s">
        <v>14747</v>
      </c>
      <c r="D606" s="95">
        <v>44369</v>
      </c>
      <c r="E606" s="94" t="s">
        <v>14746</v>
      </c>
      <c r="I606" s="93">
        <v>4.1900000000000004</v>
      </c>
      <c r="K606" s="93">
        <v>81876.2</v>
      </c>
    </row>
    <row r="607" spans="3:11" x14ac:dyDescent="0.2">
      <c r="C607" s="96" t="s">
        <v>14745</v>
      </c>
      <c r="D607" s="95">
        <v>44369</v>
      </c>
      <c r="E607" s="94" t="s">
        <v>14744</v>
      </c>
      <c r="I607" s="93">
        <v>8.4600000000000009</v>
      </c>
      <c r="K607" s="93">
        <v>81884.66</v>
      </c>
    </row>
    <row r="608" spans="3:11" x14ac:dyDescent="0.2">
      <c r="C608" s="96" t="s">
        <v>14743</v>
      </c>
      <c r="D608" s="95">
        <v>44369</v>
      </c>
      <c r="E608" s="94" t="s">
        <v>14742</v>
      </c>
      <c r="I608" s="93">
        <v>2.4500000000000002</v>
      </c>
      <c r="K608" s="93">
        <v>81887.11</v>
      </c>
    </row>
    <row r="609" spans="3:11" x14ac:dyDescent="0.2">
      <c r="C609" s="96" t="s">
        <v>14741</v>
      </c>
      <c r="D609" s="95">
        <v>44369</v>
      </c>
      <c r="E609" s="94" t="s">
        <v>14740</v>
      </c>
      <c r="I609" s="93">
        <v>110.12</v>
      </c>
      <c r="K609" s="93">
        <v>81997.23</v>
      </c>
    </row>
    <row r="610" spans="3:11" x14ac:dyDescent="0.2">
      <c r="C610" s="96" t="s">
        <v>14739</v>
      </c>
      <c r="D610" s="95">
        <v>44370</v>
      </c>
      <c r="E610" s="94" t="s">
        <v>14738</v>
      </c>
      <c r="I610" s="93">
        <v>20.260000000000002</v>
      </c>
      <c r="K610" s="93">
        <v>82017.490000000005</v>
      </c>
    </row>
    <row r="611" spans="3:11" x14ac:dyDescent="0.2">
      <c r="C611" s="96" t="s">
        <v>14737</v>
      </c>
      <c r="D611" s="95">
        <v>44370</v>
      </c>
      <c r="E611" s="94" t="s">
        <v>14736</v>
      </c>
      <c r="I611" s="93">
        <v>6.94</v>
      </c>
      <c r="K611" s="93">
        <v>82024.429999999993</v>
      </c>
    </row>
    <row r="612" spans="3:11" x14ac:dyDescent="0.2">
      <c r="C612" s="96" t="s">
        <v>14735</v>
      </c>
      <c r="D612" s="95">
        <v>44370</v>
      </c>
      <c r="E612" s="94" t="s">
        <v>14734</v>
      </c>
      <c r="I612" s="93">
        <v>10</v>
      </c>
      <c r="K612" s="93">
        <v>82034.429999999993</v>
      </c>
    </row>
    <row r="613" spans="3:11" x14ac:dyDescent="0.2">
      <c r="C613" s="96" t="s">
        <v>14733</v>
      </c>
      <c r="D613" s="95">
        <v>44370</v>
      </c>
      <c r="E613" s="94" t="s">
        <v>14732</v>
      </c>
      <c r="I613" s="93">
        <v>4.55</v>
      </c>
      <c r="K613" s="93">
        <v>82038.98</v>
      </c>
    </row>
    <row r="614" spans="3:11" x14ac:dyDescent="0.2">
      <c r="C614" s="96" t="s">
        <v>14731</v>
      </c>
      <c r="D614" s="95">
        <v>44370</v>
      </c>
      <c r="E614" s="94" t="s">
        <v>14730</v>
      </c>
      <c r="I614" s="93">
        <v>6.61</v>
      </c>
      <c r="K614" s="93">
        <v>82045.59</v>
      </c>
    </row>
    <row r="615" spans="3:11" x14ac:dyDescent="0.2">
      <c r="C615" s="96" t="s">
        <v>14729</v>
      </c>
      <c r="D615" s="95">
        <v>44370</v>
      </c>
      <c r="E615" s="94" t="s">
        <v>14728</v>
      </c>
      <c r="I615" s="93">
        <v>3.91</v>
      </c>
      <c r="K615" s="93">
        <v>82049.5</v>
      </c>
    </row>
    <row r="616" spans="3:11" x14ac:dyDescent="0.2">
      <c r="C616" s="96" t="s">
        <v>14727</v>
      </c>
      <c r="D616" s="95">
        <v>44370</v>
      </c>
      <c r="E616" s="94" t="s">
        <v>14726</v>
      </c>
      <c r="I616" s="93">
        <v>1.84</v>
      </c>
      <c r="K616" s="93">
        <v>82051.34</v>
      </c>
    </row>
    <row r="617" spans="3:11" x14ac:dyDescent="0.2">
      <c r="C617" s="96" t="s">
        <v>14725</v>
      </c>
      <c r="D617" s="95">
        <v>44370</v>
      </c>
      <c r="E617" s="94" t="s">
        <v>14724</v>
      </c>
      <c r="I617" s="93">
        <v>17.36</v>
      </c>
      <c r="K617" s="93">
        <v>82068.7</v>
      </c>
    </row>
    <row r="618" spans="3:11" x14ac:dyDescent="0.2">
      <c r="C618" s="96" t="s">
        <v>14723</v>
      </c>
      <c r="D618" s="95">
        <v>44371</v>
      </c>
      <c r="E618" s="94" t="s">
        <v>14722</v>
      </c>
      <c r="I618" s="93">
        <v>10.77</v>
      </c>
      <c r="K618" s="93">
        <v>82079.47</v>
      </c>
    </row>
    <row r="619" spans="3:11" x14ac:dyDescent="0.2">
      <c r="C619" s="96" t="s">
        <v>14721</v>
      </c>
      <c r="D619" s="95">
        <v>44371</v>
      </c>
      <c r="E619" s="94" t="s">
        <v>14720</v>
      </c>
      <c r="I619" s="93">
        <v>16.760000000000002</v>
      </c>
      <c r="K619" s="93">
        <v>82096.23</v>
      </c>
    </row>
    <row r="620" spans="3:11" x14ac:dyDescent="0.2">
      <c r="C620" s="96" t="s">
        <v>14719</v>
      </c>
      <c r="D620" s="95">
        <v>44371</v>
      </c>
      <c r="E620" s="94" t="s">
        <v>14718</v>
      </c>
      <c r="I620" s="93">
        <v>1.68</v>
      </c>
      <c r="K620" s="93">
        <v>82097.91</v>
      </c>
    </row>
    <row r="621" spans="3:11" x14ac:dyDescent="0.2">
      <c r="C621" s="96" t="s">
        <v>14717</v>
      </c>
      <c r="D621" s="95">
        <v>44371</v>
      </c>
      <c r="E621" s="94" t="s">
        <v>14716</v>
      </c>
      <c r="I621" s="93">
        <v>1.68</v>
      </c>
      <c r="K621" s="93">
        <v>82099.59</v>
      </c>
    </row>
    <row r="622" spans="3:11" x14ac:dyDescent="0.2">
      <c r="C622" s="96" t="s">
        <v>14715</v>
      </c>
      <c r="D622" s="95">
        <v>44371</v>
      </c>
      <c r="E622" s="94" t="s">
        <v>14714</v>
      </c>
      <c r="I622" s="93">
        <v>7.55</v>
      </c>
      <c r="K622" s="93">
        <v>82107.14</v>
      </c>
    </row>
    <row r="623" spans="3:11" x14ac:dyDescent="0.2">
      <c r="C623" s="96" t="s">
        <v>14713</v>
      </c>
      <c r="D623" s="95">
        <v>44371</v>
      </c>
      <c r="E623" s="94" t="s">
        <v>14712</v>
      </c>
      <c r="I623" s="93">
        <v>8.3800000000000008</v>
      </c>
      <c r="K623" s="93">
        <v>82115.520000000004</v>
      </c>
    </row>
    <row r="624" spans="3:11" x14ac:dyDescent="0.2">
      <c r="C624" s="96" t="s">
        <v>14711</v>
      </c>
      <c r="D624" s="95">
        <v>44371</v>
      </c>
      <c r="E624" s="94" t="s">
        <v>14710</v>
      </c>
      <c r="I624" s="93">
        <v>6.8</v>
      </c>
      <c r="K624" s="93">
        <v>82122.320000000007</v>
      </c>
    </row>
    <row r="625" spans="3:11" x14ac:dyDescent="0.2">
      <c r="C625" s="96" t="s">
        <v>14709</v>
      </c>
      <c r="D625" s="95">
        <v>44371</v>
      </c>
      <c r="E625" s="94" t="s">
        <v>14708</v>
      </c>
      <c r="I625" s="93">
        <v>5</v>
      </c>
      <c r="K625" s="93">
        <v>82127.320000000007</v>
      </c>
    </row>
    <row r="626" spans="3:11" x14ac:dyDescent="0.2">
      <c r="C626" s="96" t="s">
        <v>14707</v>
      </c>
      <c r="D626" s="95">
        <v>44371</v>
      </c>
      <c r="E626" s="94" t="s">
        <v>14706</v>
      </c>
      <c r="I626" s="93">
        <v>3.36</v>
      </c>
      <c r="K626" s="93">
        <v>82130.679999999993</v>
      </c>
    </row>
    <row r="627" spans="3:11" x14ac:dyDescent="0.2">
      <c r="C627" s="96" t="s">
        <v>14705</v>
      </c>
      <c r="D627" s="95">
        <v>44372</v>
      </c>
      <c r="E627" s="94" t="s">
        <v>14704</v>
      </c>
      <c r="I627" s="93">
        <v>22.28</v>
      </c>
      <c r="K627" s="93">
        <v>82152.960000000006</v>
      </c>
    </row>
    <row r="628" spans="3:11" x14ac:dyDescent="0.2">
      <c r="C628" s="96" t="s">
        <v>14703</v>
      </c>
      <c r="D628" s="95">
        <v>44372</v>
      </c>
      <c r="E628" s="94" t="s">
        <v>14702</v>
      </c>
      <c r="I628" s="93">
        <v>8.3800000000000008</v>
      </c>
      <c r="K628" s="93">
        <v>82161.34</v>
      </c>
    </row>
    <row r="629" spans="3:11" x14ac:dyDescent="0.2">
      <c r="C629" s="96" t="s">
        <v>14701</v>
      </c>
      <c r="D629" s="95">
        <v>44372</v>
      </c>
      <c r="E629" s="94" t="s">
        <v>14700</v>
      </c>
      <c r="I629" s="93">
        <v>1.68</v>
      </c>
      <c r="K629" s="93">
        <v>82163.02</v>
      </c>
    </row>
    <row r="630" spans="3:11" x14ac:dyDescent="0.2">
      <c r="C630" s="96" t="s">
        <v>14699</v>
      </c>
      <c r="D630" s="95">
        <v>44372</v>
      </c>
      <c r="E630" s="94" t="s">
        <v>14698</v>
      </c>
      <c r="I630" s="93">
        <v>1.78</v>
      </c>
      <c r="K630" s="93">
        <v>82164.800000000003</v>
      </c>
    </row>
    <row r="631" spans="3:11" x14ac:dyDescent="0.2">
      <c r="C631" s="96" t="s">
        <v>14697</v>
      </c>
      <c r="D631" s="95">
        <v>44372</v>
      </c>
      <c r="E631" s="94" t="s">
        <v>14696</v>
      </c>
      <c r="I631" s="93">
        <v>6.94</v>
      </c>
      <c r="K631" s="93">
        <v>82171.740000000005</v>
      </c>
    </row>
    <row r="632" spans="3:11" x14ac:dyDescent="0.2">
      <c r="C632" s="96" t="s">
        <v>14695</v>
      </c>
      <c r="D632" s="95">
        <v>44372</v>
      </c>
      <c r="E632" s="94" t="s">
        <v>14694</v>
      </c>
      <c r="I632" s="93">
        <v>26.15</v>
      </c>
      <c r="K632" s="93">
        <v>82197.89</v>
      </c>
    </row>
    <row r="633" spans="3:11" x14ac:dyDescent="0.2">
      <c r="C633" s="96" t="s">
        <v>14693</v>
      </c>
      <c r="D633" s="95">
        <v>44372</v>
      </c>
      <c r="E633" s="94" t="s">
        <v>14692</v>
      </c>
      <c r="I633" s="93">
        <v>3.47</v>
      </c>
      <c r="K633" s="93">
        <v>82201.36</v>
      </c>
    </row>
    <row r="634" spans="3:11" x14ac:dyDescent="0.2">
      <c r="C634" s="96" t="s">
        <v>14691</v>
      </c>
      <c r="D634" s="95">
        <v>44372</v>
      </c>
      <c r="E634" s="94" t="s">
        <v>14690</v>
      </c>
      <c r="I634" s="93">
        <v>7.58</v>
      </c>
      <c r="K634" s="93">
        <v>82208.94</v>
      </c>
    </row>
    <row r="635" spans="3:11" x14ac:dyDescent="0.2">
      <c r="C635" s="96" t="s">
        <v>14689</v>
      </c>
      <c r="D635" s="95">
        <v>44372</v>
      </c>
      <c r="E635" s="94" t="s">
        <v>14688</v>
      </c>
      <c r="I635" s="93">
        <v>4.24</v>
      </c>
      <c r="K635" s="93">
        <v>82213.179999999993</v>
      </c>
    </row>
    <row r="636" spans="3:11" x14ac:dyDescent="0.2">
      <c r="C636" s="96" t="s">
        <v>14687</v>
      </c>
      <c r="D636" s="95">
        <v>44372</v>
      </c>
      <c r="E636" s="94" t="s">
        <v>14686</v>
      </c>
      <c r="I636" s="93">
        <v>4.41</v>
      </c>
      <c r="K636" s="93">
        <v>82217.59</v>
      </c>
    </row>
    <row r="637" spans="3:11" x14ac:dyDescent="0.2">
      <c r="C637" s="96" t="s">
        <v>14685</v>
      </c>
      <c r="D637" s="95">
        <v>44372</v>
      </c>
      <c r="E637" s="94" t="s">
        <v>14684</v>
      </c>
      <c r="I637" s="93">
        <v>7.21</v>
      </c>
      <c r="K637" s="93">
        <v>82224.800000000003</v>
      </c>
    </row>
    <row r="638" spans="3:11" x14ac:dyDescent="0.2">
      <c r="C638" s="96" t="s">
        <v>14683</v>
      </c>
      <c r="D638" s="95">
        <v>44372</v>
      </c>
      <c r="E638" s="94" t="s">
        <v>14682</v>
      </c>
      <c r="I638" s="93">
        <v>1.68</v>
      </c>
      <c r="K638" s="93">
        <v>82226.48</v>
      </c>
    </row>
    <row r="639" spans="3:11" x14ac:dyDescent="0.2">
      <c r="C639" s="96" t="s">
        <v>14681</v>
      </c>
      <c r="D639" s="95">
        <v>44372</v>
      </c>
      <c r="E639" s="94" t="s">
        <v>14680</v>
      </c>
      <c r="I639" s="93">
        <v>2.2200000000000002</v>
      </c>
      <c r="K639" s="93">
        <v>82228.7</v>
      </c>
    </row>
    <row r="640" spans="3:11" x14ac:dyDescent="0.2">
      <c r="C640" s="96" t="s">
        <v>14679</v>
      </c>
      <c r="D640" s="95">
        <v>44372</v>
      </c>
      <c r="E640" s="94" t="s">
        <v>14678</v>
      </c>
      <c r="I640" s="93">
        <v>20.82</v>
      </c>
      <c r="K640" s="93">
        <v>82249.52</v>
      </c>
    </row>
    <row r="641" spans="3:11" x14ac:dyDescent="0.2">
      <c r="C641" s="96" t="s">
        <v>14677</v>
      </c>
      <c r="D641" s="95">
        <v>44372</v>
      </c>
      <c r="E641" s="94" t="s">
        <v>14676</v>
      </c>
      <c r="I641" s="93">
        <v>4.6100000000000003</v>
      </c>
      <c r="K641" s="93">
        <v>82254.13</v>
      </c>
    </row>
    <row r="642" spans="3:11" x14ac:dyDescent="0.2">
      <c r="C642" s="96" t="s">
        <v>14675</v>
      </c>
      <c r="D642" s="95">
        <v>44372</v>
      </c>
      <c r="E642" s="94" t="s">
        <v>14674</v>
      </c>
      <c r="I642" s="93">
        <v>3.36</v>
      </c>
      <c r="K642" s="93">
        <v>82257.490000000005</v>
      </c>
    </row>
    <row r="643" spans="3:11" x14ac:dyDescent="0.2">
      <c r="C643" s="96" t="s">
        <v>14673</v>
      </c>
      <c r="D643" s="95">
        <v>44372</v>
      </c>
      <c r="E643" s="94" t="s">
        <v>14672</v>
      </c>
      <c r="I643" s="93">
        <v>2.4300000000000002</v>
      </c>
      <c r="K643" s="93">
        <v>82259.92</v>
      </c>
    </row>
    <row r="644" spans="3:11" x14ac:dyDescent="0.2">
      <c r="C644" s="96" t="s">
        <v>14671</v>
      </c>
      <c r="D644" s="95">
        <v>44372</v>
      </c>
      <c r="E644" s="94" t="s">
        <v>14670</v>
      </c>
      <c r="I644" s="93">
        <v>5.97</v>
      </c>
      <c r="K644" s="93">
        <v>82265.89</v>
      </c>
    </row>
    <row r="645" spans="3:11" x14ac:dyDescent="0.2">
      <c r="C645" s="96" t="s">
        <v>14669</v>
      </c>
      <c r="D645" s="95">
        <v>44372</v>
      </c>
      <c r="E645" s="94" t="s">
        <v>14668</v>
      </c>
      <c r="I645" s="93">
        <v>3.84</v>
      </c>
      <c r="K645" s="93">
        <v>82269.73</v>
      </c>
    </row>
    <row r="646" spans="3:11" x14ac:dyDescent="0.2">
      <c r="C646" s="96" t="s">
        <v>14667</v>
      </c>
      <c r="D646" s="95">
        <v>44372</v>
      </c>
      <c r="E646" s="94" t="s">
        <v>14666</v>
      </c>
      <c r="I646" s="93">
        <v>1.71</v>
      </c>
      <c r="K646" s="93">
        <v>82271.44</v>
      </c>
    </row>
    <row r="647" spans="3:11" x14ac:dyDescent="0.2">
      <c r="C647" s="96" t="s">
        <v>14665</v>
      </c>
      <c r="D647" s="95">
        <v>44372</v>
      </c>
      <c r="E647" s="94" t="s">
        <v>14664</v>
      </c>
      <c r="I647" s="93">
        <v>7.51</v>
      </c>
      <c r="K647" s="93">
        <v>82278.95</v>
      </c>
    </row>
    <row r="648" spans="3:11" x14ac:dyDescent="0.2">
      <c r="C648" s="96" t="s">
        <v>14663</v>
      </c>
      <c r="D648" s="95">
        <v>44372</v>
      </c>
      <c r="E648" s="94" t="s">
        <v>14662</v>
      </c>
      <c r="I648" s="93">
        <v>6.94</v>
      </c>
      <c r="K648" s="93">
        <v>82285.89</v>
      </c>
    </row>
    <row r="649" spans="3:11" x14ac:dyDescent="0.2">
      <c r="C649" s="96" t="s">
        <v>14661</v>
      </c>
      <c r="D649" s="95">
        <v>44372</v>
      </c>
      <c r="E649" s="94" t="s">
        <v>14660</v>
      </c>
      <c r="I649" s="93">
        <v>2.08</v>
      </c>
      <c r="K649" s="93">
        <v>82287.97</v>
      </c>
    </row>
    <row r="650" spans="3:11" x14ac:dyDescent="0.2">
      <c r="C650" s="96" t="s">
        <v>14659</v>
      </c>
      <c r="D650" s="95">
        <v>44372</v>
      </c>
      <c r="E650" s="94" t="s">
        <v>14658</v>
      </c>
      <c r="I650" s="93">
        <v>4.6900000000000004</v>
      </c>
      <c r="K650" s="93">
        <v>82292.66</v>
      </c>
    </row>
    <row r="651" spans="3:11" x14ac:dyDescent="0.2">
      <c r="C651" s="96" t="s">
        <v>14657</v>
      </c>
      <c r="D651" s="95">
        <v>44372</v>
      </c>
      <c r="E651" s="94" t="s">
        <v>14656</v>
      </c>
      <c r="I651" s="93">
        <v>16.760000000000002</v>
      </c>
      <c r="K651" s="93">
        <v>82309.42</v>
      </c>
    </row>
    <row r="652" spans="3:11" x14ac:dyDescent="0.2">
      <c r="C652" s="96" t="s">
        <v>14655</v>
      </c>
      <c r="D652" s="95">
        <v>44372</v>
      </c>
      <c r="E652" s="94" t="s">
        <v>14654</v>
      </c>
      <c r="I652" s="93">
        <v>4.07</v>
      </c>
      <c r="K652" s="93">
        <v>82313.490000000005</v>
      </c>
    </row>
    <row r="653" spans="3:11" x14ac:dyDescent="0.2">
      <c r="C653" s="96" t="s">
        <v>14653</v>
      </c>
      <c r="D653" s="95">
        <v>44372</v>
      </c>
      <c r="E653" s="94" t="s">
        <v>14652</v>
      </c>
      <c r="I653" s="93">
        <v>1.79</v>
      </c>
      <c r="K653" s="93">
        <v>82315.28</v>
      </c>
    </row>
    <row r="654" spans="3:11" x14ac:dyDescent="0.2">
      <c r="C654" s="96" t="s">
        <v>14651</v>
      </c>
      <c r="D654" s="95">
        <v>44372</v>
      </c>
      <c r="E654" s="94" t="s">
        <v>14650</v>
      </c>
      <c r="I654" s="93">
        <v>1.68</v>
      </c>
      <c r="K654" s="93">
        <v>82316.960000000006</v>
      </c>
    </row>
    <row r="655" spans="3:11" x14ac:dyDescent="0.2">
      <c r="C655" s="96" t="s">
        <v>14649</v>
      </c>
      <c r="D655" s="95">
        <v>44372</v>
      </c>
      <c r="E655" s="94" t="s">
        <v>14648</v>
      </c>
      <c r="I655" s="93">
        <v>1.68</v>
      </c>
      <c r="K655" s="93">
        <v>82318.64</v>
      </c>
    </row>
    <row r="656" spans="3:11" x14ac:dyDescent="0.2">
      <c r="C656" s="96" t="s">
        <v>14647</v>
      </c>
      <c r="D656" s="95">
        <v>44372</v>
      </c>
      <c r="E656" s="94" t="s">
        <v>14646</v>
      </c>
      <c r="I656" s="93">
        <v>1.68</v>
      </c>
      <c r="K656" s="93">
        <v>82320.320000000007</v>
      </c>
    </row>
    <row r="657" spans="3:11" x14ac:dyDescent="0.2">
      <c r="C657" s="96" t="s">
        <v>14645</v>
      </c>
      <c r="D657" s="95">
        <v>44372</v>
      </c>
      <c r="E657" s="94" t="s">
        <v>14644</v>
      </c>
      <c r="I657" s="93">
        <v>6.1</v>
      </c>
      <c r="K657" s="93">
        <v>82326.42</v>
      </c>
    </row>
    <row r="658" spans="3:11" x14ac:dyDescent="0.2">
      <c r="C658" s="96" t="s">
        <v>14643</v>
      </c>
      <c r="D658" s="95">
        <v>44372</v>
      </c>
      <c r="E658" s="94" t="s">
        <v>14642</v>
      </c>
      <c r="I658" s="93">
        <v>6.5</v>
      </c>
      <c r="K658" s="93">
        <v>82332.92</v>
      </c>
    </row>
    <row r="659" spans="3:11" x14ac:dyDescent="0.2">
      <c r="C659" s="96" t="s">
        <v>14641</v>
      </c>
      <c r="D659" s="95">
        <v>44372</v>
      </c>
      <c r="E659" s="94" t="s">
        <v>14640</v>
      </c>
      <c r="I659" s="93">
        <v>259.18</v>
      </c>
      <c r="K659" s="93">
        <v>82592.100000000006</v>
      </c>
    </row>
    <row r="660" spans="3:11" x14ac:dyDescent="0.2">
      <c r="C660" s="96" t="s">
        <v>14639</v>
      </c>
      <c r="D660" s="95">
        <v>44372</v>
      </c>
      <c r="E660" s="94" t="s">
        <v>14638</v>
      </c>
      <c r="I660" s="93">
        <v>4015.64</v>
      </c>
      <c r="K660" s="93">
        <v>86607.74</v>
      </c>
    </row>
    <row r="661" spans="3:11" x14ac:dyDescent="0.2">
      <c r="C661" s="96" t="s">
        <v>14637</v>
      </c>
      <c r="D661" s="95">
        <v>44372</v>
      </c>
      <c r="E661" s="94" t="s">
        <v>14636</v>
      </c>
      <c r="J661" s="112">
        <v>83.73</v>
      </c>
      <c r="K661" s="93">
        <v>86524.01</v>
      </c>
    </row>
    <row r="662" spans="3:11" x14ac:dyDescent="0.2">
      <c r="C662" s="96" t="s">
        <v>14635</v>
      </c>
      <c r="D662" s="95">
        <v>44373</v>
      </c>
      <c r="E662" s="94" t="s">
        <v>14634</v>
      </c>
      <c r="I662" s="93">
        <v>1.68</v>
      </c>
      <c r="K662" s="93">
        <v>86525.69</v>
      </c>
    </row>
    <row r="663" spans="3:11" x14ac:dyDescent="0.2">
      <c r="C663" s="96" t="s">
        <v>14633</v>
      </c>
      <c r="D663" s="95">
        <v>44373</v>
      </c>
      <c r="E663" s="94" t="s">
        <v>14632</v>
      </c>
      <c r="I663" s="93">
        <v>0.8</v>
      </c>
      <c r="K663" s="93">
        <v>86526.49</v>
      </c>
    </row>
    <row r="664" spans="3:11" x14ac:dyDescent="0.2">
      <c r="C664" s="96" t="s">
        <v>14631</v>
      </c>
      <c r="D664" s="95">
        <v>44373</v>
      </c>
      <c r="E664" s="94" t="s">
        <v>14630</v>
      </c>
      <c r="I664" s="93">
        <v>1.68</v>
      </c>
      <c r="K664" s="93">
        <v>86528.17</v>
      </c>
    </row>
    <row r="665" spans="3:11" x14ac:dyDescent="0.2">
      <c r="C665" s="96" t="s">
        <v>14629</v>
      </c>
      <c r="D665" s="95">
        <v>44373</v>
      </c>
      <c r="E665" s="94" t="s">
        <v>14628</v>
      </c>
      <c r="I665" s="93">
        <v>2.68</v>
      </c>
      <c r="K665" s="93">
        <v>86530.85</v>
      </c>
    </row>
    <row r="666" spans="3:11" x14ac:dyDescent="0.2">
      <c r="C666" s="96" t="s">
        <v>14627</v>
      </c>
      <c r="D666" s="95">
        <v>44373</v>
      </c>
      <c r="E666" s="94" t="s">
        <v>14626</v>
      </c>
      <c r="I666" s="93">
        <v>2.2599999999999998</v>
      </c>
      <c r="K666" s="93">
        <v>86533.11</v>
      </c>
    </row>
    <row r="667" spans="3:11" x14ac:dyDescent="0.2">
      <c r="C667" s="96" t="s">
        <v>14625</v>
      </c>
      <c r="D667" s="95">
        <v>44373</v>
      </c>
      <c r="E667" s="94" t="s">
        <v>14624</v>
      </c>
      <c r="I667" s="93">
        <v>2.58</v>
      </c>
      <c r="K667" s="93">
        <v>86535.69</v>
      </c>
    </row>
    <row r="668" spans="3:11" x14ac:dyDescent="0.2">
      <c r="C668" s="96" t="s">
        <v>14623</v>
      </c>
      <c r="D668" s="95">
        <v>44373</v>
      </c>
      <c r="E668" s="94" t="s">
        <v>14622</v>
      </c>
      <c r="I668" s="93">
        <v>1.31</v>
      </c>
      <c r="K668" s="93">
        <v>86537</v>
      </c>
    </row>
    <row r="669" spans="3:11" x14ac:dyDescent="0.2">
      <c r="C669" s="96" t="s">
        <v>14621</v>
      </c>
      <c r="D669" s="95">
        <v>44373</v>
      </c>
      <c r="E669" s="94" t="s">
        <v>14620</v>
      </c>
      <c r="I669" s="93">
        <v>1.86</v>
      </c>
      <c r="K669" s="93">
        <v>86538.86</v>
      </c>
    </row>
    <row r="670" spans="3:11" x14ac:dyDescent="0.2">
      <c r="C670" s="96" t="s">
        <v>14619</v>
      </c>
      <c r="D670" s="95">
        <v>44373</v>
      </c>
      <c r="E670" s="94" t="s">
        <v>14618</v>
      </c>
      <c r="I670" s="93">
        <v>5.17</v>
      </c>
      <c r="K670" s="93">
        <v>86544.03</v>
      </c>
    </row>
    <row r="671" spans="3:11" x14ac:dyDescent="0.2">
      <c r="C671" s="96" t="s">
        <v>14617</v>
      </c>
      <c r="D671" s="95">
        <v>44373</v>
      </c>
      <c r="E671" s="94" t="s">
        <v>14616</v>
      </c>
      <c r="I671" s="93">
        <v>0.84</v>
      </c>
      <c r="K671" s="93">
        <v>86544.87</v>
      </c>
    </row>
    <row r="672" spans="3:11" x14ac:dyDescent="0.2">
      <c r="C672" s="96" t="s">
        <v>14615</v>
      </c>
      <c r="D672" s="95">
        <v>44373</v>
      </c>
      <c r="E672" s="94" t="s">
        <v>14614</v>
      </c>
      <c r="I672" s="93">
        <v>5.04</v>
      </c>
      <c r="K672" s="93">
        <v>86549.91</v>
      </c>
    </row>
    <row r="673" spans="3:11" x14ac:dyDescent="0.2">
      <c r="C673" s="96" t="s">
        <v>14613</v>
      </c>
      <c r="D673" s="95">
        <v>44373</v>
      </c>
      <c r="E673" s="94" t="s">
        <v>14612</v>
      </c>
      <c r="I673" s="93">
        <v>2.2400000000000002</v>
      </c>
      <c r="K673" s="93">
        <v>86552.15</v>
      </c>
    </row>
    <row r="674" spans="3:11" x14ac:dyDescent="0.2">
      <c r="C674" s="96" t="s">
        <v>14611</v>
      </c>
      <c r="D674" s="95">
        <v>44373</v>
      </c>
      <c r="E674" s="94" t="s">
        <v>14610</v>
      </c>
      <c r="I674" s="93">
        <v>9.81</v>
      </c>
      <c r="K674" s="93">
        <v>86561.96</v>
      </c>
    </row>
    <row r="675" spans="3:11" x14ac:dyDescent="0.2">
      <c r="C675" s="96" t="s">
        <v>14609</v>
      </c>
      <c r="D675" s="95">
        <v>44373</v>
      </c>
      <c r="E675" s="94" t="s">
        <v>14608</v>
      </c>
      <c r="I675" s="93">
        <v>2.0299999999999998</v>
      </c>
      <c r="K675" s="93">
        <v>86563.99</v>
      </c>
    </row>
    <row r="676" spans="3:11" x14ac:dyDescent="0.2">
      <c r="C676" s="96" t="s">
        <v>14607</v>
      </c>
      <c r="D676" s="95">
        <v>44373</v>
      </c>
      <c r="E676" s="94" t="s">
        <v>14606</v>
      </c>
      <c r="I676" s="93">
        <v>1.69</v>
      </c>
      <c r="K676" s="93">
        <v>86565.68</v>
      </c>
    </row>
    <row r="677" spans="3:11" x14ac:dyDescent="0.2">
      <c r="C677" s="96" t="s">
        <v>14605</v>
      </c>
      <c r="D677" s="95">
        <v>44373</v>
      </c>
      <c r="E677" s="94" t="s">
        <v>14604</v>
      </c>
      <c r="I677" s="93">
        <v>1.92</v>
      </c>
      <c r="K677" s="93">
        <v>86567.6</v>
      </c>
    </row>
    <row r="678" spans="3:11" x14ac:dyDescent="0.2">
      <c r="C678" s="96" t="s">
        <v>14603</v>
      </c>
      <c r="D678" s="95">
        <v>44373</v>
      </c>
      <c r="E678" s="94" t="s">
        <v>14602</v>
      </c>
      <c r="I678" s="93">
        <v>4.33</v>
      </c>
      <c r="K678" s="93">
        <v>86571.93</v>
      </c>
    </row>
    <row r="679" spans="3:11" x14ac:dyDescent="0.2">
      <c r="C679" s="96" t="s">
        <v>14601</v>
      </c>
      <c r="D679" s="95">
        <v>44373</v>
      </c>
      <c r="E679" s="94" t="s">
        <v>14600</v>
      </c>
      <c r="I679" s="93">
        <v>4.0199999999999996</v>
      </c>
      <c r="K679" s="93">
        <v>86575.95</v>
      </c>
    </row>
    <row r="680" spans="3:11" x14ac:dyDescent="0.2">
      <c r="C680" s="96" t="s">
        <v>14599</v>
      </c>
      <c r="D680" s="95">
        <v>44373</v>
      </c>
      <c r="E680" s="94" t="s">
        <v>14598</v>
      </c>
      <c r="I680" s="93">
        <v>0.65</v>
      </c>
      <c r="K680" s="93">
        <v>86576.6</v>
      </c>
    </row>
    <row r="681" spans="3:11" x14ac:dyDescent="0.2">
      <c r="C681" s="96" t="s">
        <v>14597</v>
      </c>
      <c r="D681" s="95">
        <v>44373</v>
      </c>
      <c r="E681" s="94" t="s">
        <v>14596</v>
      </c>
      <c r="I681" s="93">
        <v>4.51</v>
      </c>
      <c r="K681" s="93">
        <v>86581.11</v>
      </c>
    </row>
    <row r="682" spans="3:11" x14ac:dyDescent="0.2">
      <c r="C682" s="96" t="s">
        <v>14595</v>
      </c>
      <c r="D682" s="95">
        <v>44373</v>
      </c>
      <c r="E682" s="94" t="s">
        <v>14594</v>
      </c>
      <c r="I682" s="93">
        <v>4.08</v>
      </c>
      <c r="K682" s="93">
        <v>86585.19</v>
      </c>
    </row>
    <row r="683" spans="3:11" x14ac:dyDescent="0.2">
      <c r="C683" s="96" t="s">
        <v>14593</v>
      </c>
      <c r="D683" s="95">
        <v>44373</v>
      </c>
      <c r="E683" s="94" t="s">
        <v>14592</v>
      </c>
      <c r="I683" s="93">
        <v>5.04</v>
      </c>
      <c r="K683" s="93">
        <v>86590.23</v>
      </c>
    </row>
    <row r="684" spans="3:11" x14ac:dyDescent="0.2">
      <c r="C684" s="96" t="s">
        <v>14591</v>
      </c>
      <c r="D684" s="95">
        <v>44374</v>
      </c>
      <c r="E684" s="94" t="s">
        <v>14590</v>
      </c>
      <c r="I684" s="93">
        <v>7.0000000000000007E-2</v>
      </c>
      <c r="K684" s="93">
        <v>86590.3</v>
      </c>
    </row>
    <row r="685" spans="3:11" x14ac:dyDescent="0.2">
      <c r="C685" s="96" t="s">
        <v>14589</v>
      </c>
      <c r="D685" s="95">
        <v>44374</v>
      </c>
      <c r="E685" s="94" t="s">
        <v>14588</v>
      </c>
      <c r="I685" s="93">
        <v>5.63</v>
      </c>
      <c r="K685" s="93">
        <v>86595.93</v>
      </c>
    </row>
    <row r="686" spans="3:11" x14ac:dyDescent="0.2">
      <c r="C686" s="96" t="s">
        <v>14587</v>
      </c>
      <c r="D686" s="95">
        <v>44374</v>
      </c>
      <c r="E686" s="94" t="s">
        <v>14586</v>
      </c>
      <c r="I686" s="93">
        <v>1.59</v>
      </c>
      <c r="K686" s="93">
        <v>86597.52</v>
      </c>
    </row>
    <row r="687" spans="3:11" x14ac:dyDescent="0.2">
      <c r="C687" s="96" t="s">
        <v>14585</v>
      </c>
      <c r="D687" s="95">
        <v>44374</v>
      </c>
      <c r="E687" s="94" t="s">
        <v>14584</v>
      </c>
      <c r="I687" s="93">
        <v>2.2200000000000002</v>
      </c>
      <c r="K687" s="93">
        <v>86599.74</v>
      </c>
    </row>
    <row r="688" spans="3:11" x14ac:dyDescent="0.2">
      <c r="C688" s="96" t="s">
        <v>14583</v>
      </c>
      <c r="D688" s="95">
        <v>44374</v>
      </c>
      <c r="E688" s="94" t="s">
        <v>14582</v>
      </c>
      <c r="I688" s="93">
        <v>3.4</v>
      </c>
      <c r="K688" s="93">
        <v>86603.14</v>
      </c>
    </row>
    <row r="689" spans="3:11" x14ac:dyDescent="0.2">
      <c r="C689" s="96" t="s">
        <v>14581</v>
      </c>
      <c r="D689" s="95">
        <v>44375</v>
      </c>
      <c r="E689" s="94" t="s">
        <v>14580</v>
      </c>
      <c r="I689" s="93">
        <v>1.69</v>
      </c>
      <c r="K689" s="93">
        <v>86604.83</v>
      </c>
    </row>
    <row r="690" spans="3:11" x14ac:dyDescent="0.2">
      <c r="C690" s="96" t="s">
        <v>21527</v>
      </c>
      <c r="D690" s="95">
        <v>44375</v>
      </c>
      <c r="E690" s="94" t="s">
        <v>21526</v>
      </c>
      <c r="I690" s="93">
        <v>31.82</v>
      </c>
      <c r="K690" s="93">
        <v>86636.65</v>
      </c>
    </row>
    <row r="691" spans="3:11" x14ac:dyDescent="0.2">
      <c r="C691" s="96" t="s">
        <v>14579</v>
      </c>
      <c r="D691" s="95">
        <v>44375</v>
      </c>
      <c r="E691" s="94" t="s">
        <v>14578</v>
      </c>
      <c r="I691" s="93">
        <v>5.78</v>
      </c>
      <c r="K691" s="93">
        <v>86642.43</v>
      </c>
    </row>
    <row r="692" spans="3:11" x14ac:dyDescent="0.2">
      <c r="C692" s="96" t="s">
        <v>14577</v>
      </c>
      <c r="D692" s="95">
        <v>44375</v>
      </c>
      <c r="E692" s="94" t="s">
        <v>14576</v>
      </c>
      <c r="I692" s="93">
        <v>13.82</v>
      </c>
      <c r="K692" s="93">
        <v>86656.25</v>
      </c>
    </row>
    <row r="693" spans="3:11" x14ac:dyDescent="0.2">
      <c r="C693" s="96" t="s">
        <v>14575</v>
      </c>
      <c r="D693" s="95">
        <v>44375</v>
      </c>
      <c r="E693" s="94" t="s">
        <v>14574</v>
      </c>
      <c r="I693" s="93">
        <v>2.2200000000000002</v>
      </c>
      <c r="K693" s="93">
        <v>86658.47</v>
      </c>
    </row>
    <row r="694" spans="3:11" x14ac:dyDescent="0.2">
      <c r="C694" s="96" t="s">
        <v>14573</v>
      </c>
      <c r="D694" s="95">
        <v>44375</v>
      </c>
      <c r="E694" s="94" t="s">
        <v>14572</v>
      </c>
      <c r="I694" s="93">
        <v>12.3</v>
      </c>
      <c r="K694" s="93">
        <v>86670.77</v>
      </c>
    </row>
    <row r="695" spans="3:11" x14ac:dyDescent="0.2">
      <c r="C695" s="96" t="s">
        <v>14571</v>
      </c>
      <c r="D695" s="95">
        <v>44375</v>
      </c>
      <c r="E695" s="94" t="s">
        <v>14570</v>
      </c>
      <c r="I695" s="93">
        <v>6.03</v>
      </c>
      <c r="K695" s="93">
        <v>86676.800000000003</v>
      </c>
    </row>
    <row r="696" spans="3:11" x14ac:dyDescent="0.2">
      <c r="C696" s="96" t="s">
        <v>14569</v>
      </c>
      <c r="D696" s="95">
        <v>44375</v>
      </c>
      <c r="E696" s="94" t="s">
        <v>14568</v>
      </c>
      <c r="I696" s="93">
        <v>5.12</v>
      </c>
      <c r="K696" s="93">
        <v>86681.919999999998</v>
      </c>
    </row>
    <row r="697" spans="3:11" x14ac:dyDescent="0.2">
      <c r="C697" s="96" t="s">
        <v>14567</v>
      </c>
      <c r="D697" s="95">
        <v>44375</v>
      </c>
      <c r="E697" s="94" t="s">
        <v>14566</v>
      </c>
      <c r="I697" s="93">
        <v>3.16</v>
      </c>
      <c r="K697" s="93">
        <v>86685.08</v>
      </c>
    </row>
    <row r="698" spans="3:11" x14ac:dyDescent="0.2">
      <c r="C698" s="96" t="s">
        <v>14565</v>
      </c>
      <c r="D698" s="95">
        <v>44375</v>
      </c>
      <c r="E698" s="94" t="s">
        <v>14564</v>
      </c>
      <c r="I698" s="93">
        <v>1.68</v>
      </c>
      <c r="K698" s="93">
        <v>86686.76</v>
      </c>
    </row>
    <row r="699" spans="3:11" x14ac:dyDescent="0.2">
      <c r="C699" s="96" t="s">
        <v>14563</v>
      </c>
      <c r="D699" s="95">
        <v>44375</v>
      </c>
      <c r="E699" s="94" t="s">
        <v>14562</v>
      </c>
      <c r="I699" s="93">
        <v>4.72</v>
      </c>
      <c r="K699" s="93">
        <v>86691.48</v>
      </c>
    </row>
    <row r="700" spans="3:11" x14ac:dyDescent="0.2">
      <c r="C700" s="96" t="s">
        <v>14561</v>
      </c>
      <c r="D700" s="95">
        <v>44375</v>
      </c>
      <c r="E700" s="94" t="s">
        <v>14560</v>
      </c>
      <c r="I700" s="93">
        <v>6.57</v>
      </c>
      <c r="K700" s="93">
        <v>86698.05</v>
      </c>
    </row>
    <row r="701" spans="3:11" x14ac:dyDescent="0.2">
      <c r="C701" s="96" t="s">
        <v>14559</v>
      </c>
      <c r="D701" s="95">
        <v>44375</v>
      </c>
      <c r="E701" s="94" t="s">
        <v>14558</v>
      </c>
      <c r="I701" s="93">
        <v>2.4500000000000002</v>
      </c>
      <c r="K701" s="93">
        <v>86700.5</v>
      </c>
    </row>
    <row r="702" spans="3:11" x14ac:dyDescent="0.2">
      <c r="C702" s="96" t="s">
        <v>14557</v>
      </c>
      <c r="D702" s="95">
        <v>44375</v>
      </c>
      <c r="E702" s="94" t="s">
        <v>14556</v>
      </c>
      <c r="I702" s="93">
        <v>11.86</v>
      </c>
      <c r="K702" s="93">
        <v>86712.36</v>
      </c>
    </row>
    <row r="703" spans="3:11" x14ac:dyDescent="0.2">
      <c r="C703" s="96" t="s">
        <v>14555</v>
      </c>
      <c r="D703" s="95">
        <v>44375</v>
      </c>
      <c r="E703" s="94" t="s">
        <v>14554</v>
      </c>
      <c r="I703" s="93">
        <v>9.1</v>
      </c>
      <c r="K703" s="93">
        <v>86721.46</v>
      </c>
    </row>
    <row r="704" spans="3:11" x14ac:dyDescent="0.2">
      <c r="C704" s="96" t="s">
        <v>14553</v>
      </c>
      <c r="D704" s="95">
        <v>44375</v>
      </c>
      <c r="E704" s="94" t="s">
        <v>14552</v>
      </c>
      <c r="I704" s="93">
        <v>16.82</v>
      </c>
      <c r="K704" s="93">
        <v>86738.28</v>
      </c>
    </row>
    <row r="705" spans="3:11" x14ac:dyDescent="0.2">
      <c r="C705" s="96" t="s">
        <v>14551</v>
      </c>
      <c r="D705" s="95">
        <v>44375</v>
      </c>
      <c r="E705" s="94" t="s">
        <v>14550</v>
      </c>
      <c r="I705" s="93">
        <v>7.06</v>
      </c>
      <c r="K705" s="93">
        <v>86745.34</v>
      </c>
    </row>
    <row r="706" spans="3:11" x14ac:dyDescent="0.2">
      <c r="C706" s="96" t="s">
        <v>14549</v>
      </c>
      <c r="D706" s="95">
        <v>44375</v>
      </c>
      <c r="E706" s="94" t="s">
        <v>14548</v>
      </c>
      <c r="I706" s="93">
        <v>4.04</v>
      </c>
      <c r="K706" s="93">
        <v>86749.38</v>
      </c>
    </row>
    <row r="707" spans="3:11" x14ac:dyDescent="0.2">
      <c r="C707" s="96" t="s">
        <v>14547</v>
      </c>
      <c r="D707" s="95">
        <v>44375</v>
      </c>
      <c r="E707" s="94" t="s">
        <v>14546</v>
      </c>
      <c r="I707" s="93">
        <v>3.36</v>
      </c>
      <c r="K707" s="93">
        <v>86752.74</v>
      </c>
    </row>
    <row r="708" spans="3:11" x14ac:dyDescent="0.2">
      <c r="C708" s="96" t="s">
        <v>14545</v>
      </c>
      <c r="D708" s="95">
        <v>44375</v>
      </c>
      <c r="E708" s="94" t="s">
        <v>14544</v>
      </c>
      <c r="I708" s="93">
        <v>3.75</v>
      </c>
      <c r="K708" s="93">
        <v>86756.49</v>
      </c>
    </row>
    <row r="709" spans="3:11" x14ac:dyDescent="0.2">
      <c r="C709" s="96" t="s">
        <v>14543</v>
      </c>
      <c r="D709" s="95">
        <v>44375</v>
      </c>
      <c r="E709" s="94" t="s">
        <v>14542</v>
      </c>
      <c r="I709" s="93">
        <v>2.4900000000000002</v>
      </c>
      <c r="K709" s="93">
        <v>86758.98</v>
      </c>
    </row>
    <row r="710" spans="3:11" x14ac:dyDescent="0.2">
      <c r="C710" s="96" t="s">
        <v>14541</v>
      </c>
      <c r="D710" s="95">
        <v>44375</v>
      </c>
      <c r="E710" s="94" t="s">
        <v>14540</v>
      </c>
      <c r="I710" s="93">
        <v>6.84</v>
      </c>
      <c r="K710" s="93">
        <v>86765.82</v>
      </c>
    </row>
    <row r="711" spans="3:11" x14ac:dyDescent="0.2">
      <c r="C711" s="96" t="s">
        <v>14539</v>
      </c>
      <c r="D711" s="95">
        <v>44375</v>
      </c>
      <c r="E711" s="94" t="s">
        <v>14538</v>
      </c>
      <c r="I711" s="93">
        <v>6.94</v>
      </c>
      <c r="K711" s="93">
        <v>86772.76</v>
      </c>
    </row>
    <row r="712" spans="3:11" x14ac:dyDescent="0.2">
      <c r="C712" s="96" t="s">
        <v>14537</v>
      </c>
      <c r="D712" s="95">
        <v>44375</v>
      </c>
      <c r="E712" s="94" t="s">
        <v>14536</v>
      </c>
      <c r="I712" s="93">
        <v>2.41</v>
      </c>
      <c r="K712" s="93">
        <v>86775.17</v>
      </c>
    </row>
    <row r="713" spans="3:11" x14ac:dyDescent="0.2">
      <c r="C713" s="96" t="s">
        <v>14535</v>
      </c>
      <c r="D713" s="95">
        <v>44375</v>
      </c>
      <c r="E713" s="94" t="s">
        <v>14534</v>
      </c>
      <c r="I713" s="93">
        <v>7.84</v>
      </c>
      <c r="K713" s="93">
        <v>86783.01</v>
      </c>
    </row>
    <row r="714" spans="3:11" x14ac:dyDescent="0.2">
      <c r="C714" s="96" t="s">
        <v>14533</v>
      </c>
      <c r="D714" s="95">
        <v>44375</v>
      </c>
      <c r="E714" s="94" t="s">
        <v>14532</v>
      </c>
      <c r="I714" s="93">
        <v>3.15</v>
      </c>
      <c r="K714" s="93">
        <v>86786.16</v>
      </c>
    </row>
    <row r="715" spans="3:11" x14ac:dyDescent="0.2">
      <c r="C715" s="96" t="s">
        <v>14531</v>
      </c>
      <c r="D715" s="95">
        <v>44375</v>
      </c>
      <c r="E715" s="94" t="s">
        <v>14530</v>
      </c>
      <c r="I715" s="93">
        <v>1.97</v>
      </c>
      <c r="K715" s="93">
        <v>86788.13</v>
      </c>
    </row>
    <row r="716" spans="3:11" x14ac:dyDescent="0.2">
      <c r="C716" s="96" t="s">
        <v>14529</v>
      </c>
      <c r="D716" s="95">
        <v>44375</v>
      </c>
      <c r="E716" s="94" t="s">
        <v>14528</v>
      </c>
      <c r="I716" s="93">
        <v>5.71</v>
      </c>
      <c r="K716" s="93">
        <v>86793.84</v>
      </c>
    </row>
    <row r="717" spans="3:11" x14ac:dyDescent="0.2">
      <c r="C717" s="96" t="s">
        <v>14527</v>
      </c>
      <c r="D717" s="95">
        <v>44375</v>
      </c>
      <c r="E717" s="94" t="s">
        <v>14526</v>
      </c>
      <c r="I717" s="93">
        <v>5.04</v>
      </c>
      <c r="K717" s="93">
        <v>86798.88</v>
      </c>
    </row>
    <row r="718" spans="3:11" x14ac:dyDescent="0.2">
      <c r="C718" s="96" t="s">
        <v>14525</v>
      </c>
      <c r="D718" s="95">
        <v>44375</v>
      </c>
      <c r="E718" s="94" t="s">
        <v>14524</v>
      </c>
      <c r="I718" s="93">
        <v>6.25</v>
      </c>
      <c r="K718" s="93">
        <v>86805.13</v>
      </c>
    </row>
    <row r="719" spans="3:11" x14ac:dyDescent="0.2">
      <c r="C719" s="96" t="s">
        <v>14523</v>
      </c>
      <c r="D719" s="95">
        <v>44375</v>
      </c>
      <c r="E719" s="94" t="s">
        <v>14522</v>
      </c>
      <c r="I719" s="93">
        <v>7.82</v>
      </c>
      <c r="K719" s="93">
        <v>86812.95</v>
      </c>
    </row>
    <row r="720" spans="3:11" x14ac:dyDescent="0.2">
      <c r="C720" s="96" t="s">
        <v>14521</v>
      </c>
      <c r="D720" s="95">
        <v>44375</v>
      </c>
      <c r="E720" s="94" t="s">
        <v>14520</v>
      </c>
      <c r="I720" s="93">
        <v>5.04</v>
      </c>
      <c r="K720" s="93">
        <v>86817.99</v>
      </c>
    </row>
    <row r="721" spans="3:11" x14ac:dyDescent="0.2">
      <c r="C721" s="96" t="s">
        <v>14519</v>
      </c>
      <c r="D721" s="95">
        <v>44375</v>
      </c>
      <c r="E721" s="94" t="s">
        <v>14518</v>
      </c>
      <c r="I721" s="93">
        <v>6.52</v>
      </c>
      <c r="K721" s="93">
        <v>86824.51</v>
      </c>
    </row>
    <row r="722" spans="3:11" x14ac:dyDescent="0.2">
      <c r="C722" s="96" t="s">
        <v>14517</v>
      </c>
      <c r="D722" s="95">
        <v>44375</v>
      </c>
      <c r="E722" s="94" t="s">
        <v>14516</v>
      </c>
      <c r="I722" s="93">
        <v>2.76</v>
      </c>
      <c r="K722" s="93">
        <v>86827.27</v>
      </c>
    </row>
    <row r="723" spans="3:11" x14ac:dyDescent="0.2">
      <c r="C723" s="96" t="s">
        <v>14515</v>
      </c>
      <c r="D723" s="95">
        <v>44375</v>
      </c>
      <c r="E723" s="94" t="s">
        <v>14514</v>
      </c>
      <c r="I723" s="93">
        <v>3.88</v>
      </c>
      <c r="K723" s="93">
        <v>86831.15</v>
      </c>
    </row>
    <row r="724" spans="3:11" x14ac:dyDescent="0.2">
      <c r="C724" s="96" t="s">
        <v>14513</v>
      </c>
      <c r="D724" s="95">
        <v>44375</v>
      </c>
      <c r="E724" s="94" t="s">
        <v>14512</v>
      </c>
      <c r="I724" s="93">
        <v>1.87</v>
      </c>
      <c r="K724" s="93">
        <v>86833.02</v>
      </c>
    </row>
    <row r="725" spans="3:11" x14ac:dyDescent="0.2">
      <c r="C725" s="96" t="s">
        <v>14511</v>
      </c>
      <c r="D725" s="95">
        <v>44375</v>
      </c>
      <c r="E725" s="94" t="s">
        <v>14510</v>
      </c>
      <c r="I725" s="93">
        <v>1.78</v>
      </c>
      <c r="K725" s="93">
        <v>86834.8</v>
      </c>
    </row>
    <row r="726" spans="3:11" x14ac:dyDescent="0.2">
      <c r="C726" s="96" t="s">
        <v>14509</v>
      </c>
      <c r="D726" s="95">
        <v>44375</v>
      </c>
      <c r="E726" s="94" t="s">
        <v>14508</v>
      </c>
      <c r="I726" s="93">
        <v>10</v>
      </c>
      <c r="K726" s="93">
        <v>86844.800000000003</v>
      </c>
    </row>
    <row r="727" spans="3:11" x14ac:dyDescent="0.2">
      <c r="C727" s="96" t="s">
        <v>14507</v>
      </c>
      <c r="D727" s="95">
        <v>44375</v>
      </c>
      <c r="E727" s="94" t="s">
        <v>14506</v>
      </c>
      <c r="I727" s="93">
        <v>3.14</v>
      </c>
      <c r="K727" s="93">
        <v>86847.94</v>
      </c>
    </row>
    <row r="728" spans="3:11" x14ac:dyDescent="0.2">
      <c r="C728" s="96" t="s">
        <v>14505</v>
      </c>
      <c r="D728" s="95">
        <v>44376</v>
      </c>
      <c r="E728" s="94" t="s">
        <v>14504</v>
      </c>
      <c r="I728" s="93">
        <v>3.06</v>
      </c>
      <c r="K728" s="93">
        <v>86851</v>
      </c>
    </row>
    <row r="729" spans="3:11" x14ac:dyDescent="0.2">
      <c r="C729" s="96" t="s">
        <v>14503</v>
      </c>
      <c r="D729" s="95">
        <v>44376</v>
      </c>
      <c r="E729" s="94" t="s">
        <v>14502</v>
      </c>
      <c r="I729" s="93">
        <v>1.7</v>
      </c>
      <c r="K729" s="93">
        <v>86852.7</v>
      </c>
    </row>
    <row r="730" spans="3:11" x14ac:dyDescent="0.2">
      <c r="C730" s="96" t="s">
        <v>14501</v>
      </c>
      <c r="D730" s="95">
        <v>44376</v>
      </c>
      <c r="E730" s="94" t="s">
        <v>14500</v>
      </c>
      <c r="I730" s="93">
        <v>3.36</v>
      </c>
      <c r="K730" s="93">
        <v>86856.06</v>
      </c>
    </row>
    <row r="731" spans="3:11" x14ac:dyDescent="0.2">
      <c r="C731" s="96" t="s">
        <v>14499</v>
      </c>
      <c r="D731" s="95">
        <v>44376</v>
      </c>
      <c r="E731" s="94" t="s">
        <v>14498</v>
      </c>
      <c r="I731" s="93">
        <v>6.01</v>
      </c>
      <c r="K731" s="93">
        <v>86862.07</v>
      </c>
    </row>
    <row r="732" spans="3:11" x14ac:dyDescent="0.2">
      <c r="C732" s="96" t="s">
        <v>14497</v>
      </c>
      <c r="D732" s="95">
        <v>44376</v>
      </c>
      <c r="E732" s="94" t="s">
        <v>14496</v>
      </c>
      <c r="I732" s="93">
        <v>6.74</v>
      </c>
      <c r="K732" s="93">
        <v>86868.81</v>
      </c>
    </row>
    <row r="733" spans="3:11" x14ac:dyDescent="0.2">
      <c r="C733" s="96" t="s">
        <v>14495</v>
      </c>
      <c r="D733" s="95">
        <v>44376</v>
      </c>
      <c r="E733" s="94" t="s">
        <v>14494</v>
      </c>
      <c r="I733" s="93">
        <v>20.94</v>
      </c>
      <c r="K733" s="93">
        <v>86889.75</v>
      </c>
    </row>
    <row r="734" spans="3:11" x14ac:dyDescent="0.2">
      <c r="C734" s="96" t="s">
        <v>14493</v>
      </c>
      <c r="D734" s="95">
        <v>44376</v>
      </c>
      <c r="E734" s="94" t="s">
        <v>14492</v>
      </c>
      <c r="I734" s="93">
        <v>2.34</v>
      </c>
      <c r="K734" s="93">
        <v>86892.09</v>
      </c>
    </row>
    <row r="735" spans="3:11" x14ac:dyDescent="0.2">
      <c r="C735" s="96" t="s">
        <v>14491</v>
      </c>
      <c r="D735" s="95">
        <v>44376</v>
      </c>
      <c r="E735" s="94" t="s">
        <v>14490</v>
      </c>
      <c r="I735" s="93">
        <v>10.35</v>
      </c>
      <c r="K735" s="93">
        <v>86902.44</v>
      </c>
    </row>
    <row r="736" spans="3:11" x14ac:dyDescent="0.2">
      <c r="C736" s="96" t="s">
        <v>14489</v>
      </c>
      <c r="D736" s="95">
        <v>44376</v>
      </c>
      <c r="E736" s="94" t="s">
        <v>14488</v>
      </c>
      <c r="I736" s="93">
        <v>11.07</v>
      </c>
      <c r="K736" s="93">
        <v>86913.51</v>
      </c>
    </row>
    <row r="737" spans="3:11" x14ac:dyDescent="0.2">
      <c r="C737" s="96" t="s">
        <v>14487</v>
      </c>
      <c r="D737" s="95">
        <v>44376</v>
      </c>
      <c r="E737" s="94" t="s">
        <v>14486</v>
      </c>
      <c r="I737" s="93">
        <v>1.68</v>
      </c>
      <c r="K737" s="93">
        <v>86915.19</v>
      </c>
    </row>
    <row r="738" spans="3:11" x14ac:dyDescent="0.2">
      <c r="C738" s="96" t="s">
        <v>14485</v>
      </c>
      <c r="D738" s="95">
        <v>44376</v>
      </c>
      <c r="E738" s="94" t="s">
        <v>14484</v>
      </c>
      <c r="I738" s="93">
        <v>21.16</v>
      </c>
      <c r="K738" s="93">
        <v>86936.35</v>
      </c>
    </row>
    <row r="739" spans="3:11" x14ac:dyDescent="0.2">
      <c r="C739" s="96" t="s">
        <v>14483</v>
      </c>
      <c r="D739" s="95">
        <v>44376</v>
      </c>
      <c r="E739" s="94" t="s">
        <v>14482</v>
      </c>
      <c r="I739" s="93">
        <v>1.73</v>
      </c>
      <c r="K739" s="93">
        <v>86938.08</v>
      </c>
    </row>
    <row r="740" spans="3:11" x14ac:dyDescent="0.2">
      <c r="C740" s="96" t="s">
        <v>14481</v>
      </c>
      <c r="D740" s="95">
        <v>44376</v>
      </c>
      <c r="E740" s="94" t="s">
        <v>14480</v>
      </c>
      <c r="I740" s="93">
        <v>3.91</v>
      </c>
      <c r="K740" s="93">
        <v>86941.99</v>
      </c>
    </row>
    <row r="741" spans="3:11" x14ac:dyDescent="0.2">
      <c r="C741" s="96" t="s">
        <v>14479</v>
      </c>
      <c r="D741" s="95">
        <v>44376</v>
      </c>
      <c r="E741" s="94" t="s">
        <v>14478</v>
      </c>
      <c r="I741" s="93">
        <v>1.55</v>
      </c>
      <c r="K741" s="93">
        <v>86943.54</v>
      </c>
    </row>
    <row r="742" spans="3:11" x14ac:dyDescent="0.2">
      <c r="C742" s="96" t="s">
        <v>14477</v>
      </c>
      <c r="D742" s="95">
        <v>44376</v>
      </c>
      <c r="E742" s="94" t="s">
        <v>14476</v>
      </c>
      <c r="I742" s="93">
        <v>4.79</v>
      </c>
      <c r="K742" s="93">
        <v>86948.33</v>
      </c>
    </row>
    <row r="743" spans="3:11" x14ac:dyDescent="0.2">
      <c r="C743" s="96" t="s">
        <v>14475</v>
      </c>
      <c r="D743" s="95">
        <v>44376</v>
      </c>
      <c r="E743" s="94" t="s">
        <v>14474</v>
      </c>
      <c r="I743" s="93">
        <v>6.94</v>
      </c>
      <c r="K743" s="93">
        <v>86955.27</v>
      </c>
    </row>
    <row r="744" spans="3:11" x14ac:dyDescent="0.2">
      <c r="C744" s="96" t="s">
        <v>14473</v>
      </c>
      <c r="D744" s="95">
        <v>44376</v>
      </c>
      <c r="E744" s="94" t="s">
        <v>14472</v>
      </c>
      <c r="I744" s="93">
        <v>2.27</v>
      </c>
      <c r="K744" s="93">
        <v>86957.54</v>
      </c>
    </row>
    <row r="745" spans="3:11" x14ac:dyDescent="0.2">
      <c r="C745" s="96" t="s">
        <v>14471</v>
      </c>
      <c r="D745" s="95">
        <v>44376</v>
      </c>
      <c r="E745" s="94" t="s">
        <v>14470</v>
      </c>
      <c r="I745" s="93">
        <v>3.95</v>
      </c>
      <c r="K745" s="93">
        <v>86961.49</v>
      </c>
    </row>
    <row r="746" spans="3:11" x14ac:dyDescent="0.2">
      <c r="C746" s="96" t="s">
        <v>14469</v>
      </c>
      <c r="D746" s="95">
        <v>44376</v>
      </c>
      <c r="E746" s="94" t="s">
        <v>14468</v>
      </c>
      <c r="I746" s="93">
        <v>2.2999999999999998</v>
      </c>
      <c r="K746" s="93">
        <v>86963.79</v>
      </c>
    </row>
    <row r="747" spans="3:11" x14ac:dyDescent="0.2">
      <c r="C747" s="96" t="s">
        <v>14467</v>
      </c>
      <c r="D747" s="95">
        <v>44376</v>
      </c>
      <c r="E747" s="94" t="s">
        <v>14466</v>
      </c>
      <c r="I747" s="93">
        <v>8.3800000000000008</v>
      </c>
      <c r="K747" s="93">
        <v>86972.17</v>
      </c>
    </row>
    <row r="748" spans="3:11" x14ac:dyDescent="0.2">
      <c r="C748" s="96" t="s">
        <v>14465</v>
      </c>
      <c r="D748" s="95">
        <v>44376</v>
      </c>
      <c r="E748" s="94" t="s">
        <v>14464</v>
      </c>
      <c r="I748" s="93">
        <v>5.04</v>
      </c>
      <c r="K748" s="93">
        <v>86977.21</v>
      </c>
    </row>
    <row r="749" spans="3:11" x14ac:dyDescent="0.2">
      <c r="C749" s="96" t="s">
        <v>14463</v>
      </c>
      <c r="D749" s="95">
        <v>44376</v>
      </c>
      <c r="E749" s="94" t="s">
        <v>14462</v>
      </c>
      <c r="I749" s="93">
        <v>2.88</v>
      </c>
      <c r="K749" s="93">
        <v>86980.09</v>
      </c>
    </row>
    <row r="750" spans="3:11" x14ac:dyDescent="0.2">
      <c r="C750" s="96" t="s">
        <v>14461</v>
      </c>
      <c r="D750" s="95">
        <v>44376</v>
      </c>
      <c r="E750" s="94" t="s">
        <v>14460</v>
      </c>
      <c r="I750" s="93">
        <v>3.73</v>
      </c>
      <c r="K750" s="93">
        <v>86983.82</v>
      </c>
    </row>
    <row r="751" spans="3:11" x14ac:dyDescent="0.2">
      <c r="C751" s="96" t="s">
        <v>14459</v>
      </c>
      <c r="D751" s="95">
        <v>44376</v>
      </c>
      <c r="E751" s="94" t="s">
        <v>14458</v>
      </c>
      <c r="I751" s="93">
        <v>2.35</v>
      </c>
      <c r="K751" s="93">
        <v>86986.17</v>
      </c>
    </row>
    <row r="752" spans="3:11" x14ac:dyDescent="0.2">
      <c r="C752" s="96" t="s">
        <v>14457</v>
      </c>
      <c r="D752" s="95">
        <v>44376</v>
      </c>
      <c r="E752" s="94" t="s">
        <v>14456</v>
      </c>
      <c r="I752" s="93">
        <v>0.18</v>
      </c>
      <c r="K752" s="93">
        <v>86986.35</v>
      </c>
    </row>
    <row r="753" spans="3:11" x14ac:dyDescent="0.2">
      <c r="C753" s="96" t="s">
        <v>14455</v>
      </c>
      <c r="D753" s="95">
        <v>44376</v>
      </c>
      <c r="E753" s="94" t="s">
        <v>14454</v>
      </c>
      <c r="I753" s="93">
        <v>13.52</v>
      </c>
      <c r="K753" s="93">
        <v>86999.87</v>
      </c>
    </row>
    <row r="754" spans="3:11" x14ac:dyDescent="0.2">
      <c r="C754" s="96" t="s">
        <v>14453</v>
      </c>
      <c r="D754" s="95">
        <v>44376</v>
      </c>
      <c r="E754" s="94" t="s">
        <v>14452</v>
      </c>
      <c r="I754" s="93">
        <v>11.84</v>
      </c>
      <c r="K754" s="93">
        <v>87011.71</v>
      </c>
    </row>
    <row r="755" spans="3:11" x14ac:dyDescent="0.2">
      <c r="C755" s="96" t="s">
        <v>14451</v>
      </c>
      <c r="D755" s="95">
        <v>44376</v>
      </c>
      <c r="E755" s="94" t="s">
        <v>14450</v>
      </c>
      <c r="I755" s="93">
        <v>2.42</v>
      </c>
      <c r="K755" s="93">
        <v>87014.13</v>
      </c>
    </row>
    <row r="756" spans="3:11" x14ac:dyDescent="0.2">
      <c r="C756" s="96" t="s">
        <v>14449</v>
      </c>
      <c r="D756" s="95">
        <v>44376</v>
      </c>
      <c r="E756" s="94" t="s">
        <v>14448</v>
      </c>
      <c r="I756" s="93">
        <v>3.7</v>
      </c>
      <c r="K756" s="93">
        <v>87017.83</v>
      </c>
    </row>
    <row r="757" spans="3:11" x14ac:dyDescent="0.2">
      <c r="C757" s="96" t="s">
        <v>14447</v>
      </c>
      <c r="D757" s="95">
        <v>44376</v>
      </c>
      <c r="E757" s="94" t="s">
        <v>14446</v>
      </c>
      <c r="I757" s="93">
        <v>2.64</v>
      </c>
      <c r="K757" s="93">
        <v>87020.47</v>
      </c>
    </row>
    <row r="758" spans="3:11" x14ac:dyDescent="0.2">
      <c r="C758" s="96" t="s">
        <v>14445</v>
      </c>
      <c r="D758" s="95">
        <v>44376</v>
      </c>
      <c r="E758" s="94" t="s">
        <v>14444</v>
      </c>
      <c r="I758" s="93">
        <v>1.68</v>
      </c>
      <c r="K758" s="93">
        <v>87022.15</v>
      </c>
    </row>
    <row r="759" spans="3:11" x14ac:dyDescent="0.2">
      <c r="C759" s="96" t="s">
        <v>14443</v>
      </c>
      <c r="D759" s="95">
        <v>44376</v>
      </c>
      <c r="E759" s="94" t="s">
        <v>14442</v>
      </c>
      <c r="I759" s="93">
        <v>10.62</v>
      </c>
      <c r="K759" s="93">
        <v>87032.77</v>
      </c>
    </row>
    <row r="760" spans="3:11" x14ac:dyDescent="0.2">
      <c r="C760" s="96" t="s">
        <v>14441</v>
      </c>
      <c r="D760" s="95">
        <v>44376</v>
      </c>
      <c r="E760" s="94" t="s">
        <v>14440</v>
      </c>
      <c r="I760" s="93">
        <v>26.86</v>
      </c>
      <c r="K760" s="93">
        <v>87059.63</v>
      </c>
    </row>
    <row r="761" spans="3:11" x14ac:dyDescent="0.2">
      <c r="C761" s="96" t="s">
        <v>14439</v>
      </c>
      <c r="D761" s="95">
        <v>44376</v>
      </c>
      <c r="E761" s="94" t="s">
        <v>14438</v>
      </c>
      <c r="I761" s="93">
        <v>1.68</v>
      </c>
      <c r="K761" s="93">
        <v>87061.31</v>
      </c>
    </row>
    <row r="762" spans="3:11" x14ac:dyDescent="0.2">
      <c r="C762" s="96" t="s">
        <v>14437</v>
      </c>
      <c r="D762" s="95">
        <v>44376</v>
      </c>
      <c r="E762" s="94" t="s">
        <v>14436</v>
      </c>
      <c r="I762" s="93">
        <v>5.78</v>
      </c>
      <c r="K762" s="93">
        <v>87067.09</v>
      </c>
    </row>
    <row r="763" spans="3:11" x14ac:dyDescent="0.2">
      <c r="C763" s="96" t="s">
        <v>14435</v>
      </c>
      <c r="D763" s="95">
        <v>44376</v>
      </c>
      <c r="E763" s="94" t="s">
        <v>14434</v>
      </c>
      <c r="I763" s="93">
        <v>3.36</v>
      </c>
      <c r="K763" s="93">
        <v>87070.45</v>
      </c>
    </row>
    <row r="764" spans="3:11" x14ac:dyDescent="0.2">
      <c r="C764" s="96" t="s">
        <v>14433</v>
      </c>
      <c r="D764" s="95">
        <v>44376</v>
      </c>
      <c r="E764" s="94" t="s">
        <v>14432</v>
      </c>
      <c r="I764" s="93">
        <v>1.7</v>
      </c>
      <c r="K764" s="93">
        <v>87072.15</v>
      </c>
    </row>
    <row r="765" spans="3:11" x14ac:dyDescent="0.2">
      <c r="C765" s="96" t="s">
        <v>14431</v>
      </c>
      <c r="D765" s="95">
        <v>44376</v>
      </c>
      <c r="E765" s="94" t="s">
        <v>14430</v>
      </c>
      <c r="I765" s="93">
        <v>1.7</v>
      </c>
      <c r="K765" s="93">
        <v>87073.85</v>
      </c>
    </row>
    <row r="766" spans="3:11" x14ac:dyDescent="0.2">
      <c r="C766" s="96" t="s">
        <v>14429</v>
      </c>
      <c r="D766" s="95">
        <v>44376</v>
      </c>
      <c r="E766" s="94" t="s">
        <v>14428</v>
      </c>
      <c r="I766" s="93">
        <v>3.17</v>
      </c>
      <c r="K766" s="93">
        <v>87077.02</v>
      </c>
    </row>
    <row r="767" spans="3:11" x14ac:dyDescent="0.2">
      <c r="C767" s="96" t="s">
        <v>14427</v>
      </c>
      <c r="D767" s="95">
        <v>44376</v>
      </c>
      <c r="E767" s="94" t="s">
        <v>14426</v>
      </c>
      <c r="I767" s="93">
        <v>1.68</v>
      </c>
      <c r="K767" s="93">
        <v>87078.7</v>
      </c>
    </row>
    <row r="768" spans="3:11" x14ac:dyDescent="0.2">
      <c r="C768" s="96" t="s">
        <v>14425</v>
      </c>
      <c r="D768" s="95">
        <v>44376</v>
      </c>
      <c r="E768" s="94" t="s">
        <v>14424</v>
      </c>
      <c r="I768" s="93">
        <v>1.68</v>
      </c>
      <c r="K768" s="93">
        <v>87080.38</v>
      </c>
    </row>
    <row r="769" spans="3:11" x14ac:dyDescent="0.2">
      <c r="C769" s="96" t="s">
        <v>14423</v>
      </c>
      <c r="D769" s="95">
        <v>44376</v>
      </c>
      <c r="E769" s="94" t="s">
        <v>14422</v>
      </c>
      <c r="I769" s="93">
        <v>2.74</v>
      </c>
      <c r="K769" s="93">
        <v>87083.12</v>
      </c>
    </row>
    <row r="770" spans="3:11" x14ac:dyDescent="0.2">
      <c r="C770" s="96" t="s">
        <v>14421</v>
      </c>
      <c r="D770" s="95">
        <v>44377</v>
      </c>
      <c r="E770" s="94" t="s">
        <v>14420</v>
      </c>
      <c r="I770" s="93">
        <v>5.04</v>
      </c>
      <c r="K770" s="93">
        <v>87088.16</v>
      </c>
    </row>
    <row r="771" spans="3:11" x14ac:dyDescent="0.2">
      <c r="C771" s="96" t="s">
        <v>14419</v>
      </c>
      <c r="D771" s="95">
        <v>44377</v>
      </c>
      <c r="E771" s="94" t="s">
        <v>14418</v>
      </c>
      <c r="J771" s="112">
        <v>108.18</v>
      </c>
      <c r="K771" s="93">
        <v>86979.98</v>
      </c>
    </row>
    <row r="772" spans="3:11" x14ac:dyDescent="0.2">
      <c r="C772" s="96" t="s">
        <v>14417</v>
      </c>
      <c r="D772" s="95">
        <v>44377</v>
      </c>
      <c r="E772" s="94" t="s">
        <v>14416</v>
      </c>
      <c r="I772" s="93">
        <v>5.26</v>
      </c>
      <c r="K772" s="93">
        <v>86985.24</v>
      </c>
    </row>
    <row r="773" spans="3:11" x14ac:dyDescent="0.2">
      <c r="C773" s="96" t="s">
        <v>14415</v>
      </c>
      <c r="D773" s="95">
        <v>44377</v>
      </c>
      <c r="E773" s="94" t="s">
        <v>14414</v>
      </c>
      <c r="I773" s="93">
        <v>2.35</v>
      </c>
      <c r="K773" s="93">
        <v>86987.59</v>
      </c>
    </row>
    <row r="774" spans="3:11" x14ac:dyDescent="0.2">
      <c r="C774" s="96" t="s">
        <v>14413</v>
      </c>
      <c r="D774" s="95">
        <v>44377</v>
      </c>
      <c r="E774" s="94" t="s">
        <v>14412</v>
      </c>
      <c r="I774" s="93">
        <v>7.17</v>
      </c>
      <c r="K774" s="93">
        <v>86994.76</v>
      </c>
    </row>
    <row r="775" spans="3:11" x14ac:dyDescent="0.2">
      <c r="C775" s="96" t="s">
        <v>14411</v>
      </c>
      <c r="D775" s="95">
        <v>44377</v>
      </c>
      <c r="E775" s="94" t="s">
        <v>14410</v>
      </c>
      <c r="I775" s="93">
        <v>3.68</v>
      </c>
      <c r="K775" s="93">
        <v>86998.44</v>
      </c>
    </row>
    <row r="776" spans="3:11" x14ac:dyDescent="0.2">
      <c r="C776" s="96" t="s">
        <v>14409</v>
      </c>
      <c r="D776" s="95">
        <v>44377</v>
      </c>
      <c r="E776" s="94" t="s">
        <v>14408</v>
      </c>
      <c r="I776" s="93">
        <v>1.1200000000000001</v>
      </c>
      <c r="K776" s="93">
        <v>86999.56</v>
      </c>
    </row>
    <row r="777" spans="3:11" x14ac:dyDescent="0.2">
      <c r="C777" s="96" t="s">
        <v>14407</v>
      </c>
      <c r="D777" s="95">
        <v>44377</v>
      </c>
      <c r="E777" s="94" t="s">
        <v>14406</v>
      </c>
      <c r="I777" s="93">
        <v>5.9</v>
      </c>
      <c r="K777" s="93">
        <v>87005.46</v>
      </c>
    </row>
    <row r="778" spans="3:11" x14ac:dyDescent="0.2">
      <c r="C778" s="96" t="s">
        <v>14405</v>
      </c>
      <c r="D778" s="95">
        <v>44377</v>
      </c>
      <c r="E778" s="94" t="s">
        <v>14404</v>
      </c>
      <c r="I778" s="93">
        <v>7.11</v>
      </c>
      <c r="K778" s="93">
        <v>87012.57</v>
      </c>
    </row>
    <row r="779" spans="3:11" x14ac:dyDescent="0.2">
      <c r="C779" s="96" t="s">
        <v>14403</v>
      </c>
      <c r="D779" s="95">
        <v>44377</v>
      </c>
      <c r="E779" s="94" t="s">
        <v>14402</v>
      </c>
      <c r="I779" s="93">
        <v>10.15</v>
      </c>
      <c r="K779" s="93">
        <v>87022.720000000001</v>
      </c>
    </row>
    <row r="780" spans="3:11" x14ac:dyDescent="0.2">
      <c r="C780" s="96" t="s">
        <v>14401</v>
      </c>
      <c r="D780" s="95">
        <v>44377</v>
      </c>
      <c r="E780" s="94" t="s">
        <v>14400</v>
      </c>
      <c r="I780" s="93">
        <v>5.04</v>
      </c>
      <c r="K780" s="93">
        <v>87027.76</v>
      </c>
    </row>
    <row r="781" spans="3:11" x14ac:dyDescent="0.2">
      <c r="C781" s="96" t="s">
        <v>14399</v>
      </c>
      <c r="D781" s="95">
        <v>44377</v>
      </c>
      <c r="E781" s="94" t="s">
        <v>14398</v>
      </c>
      <c r="I781" s="93">
        <v>28.26</v>
      </c>
      <c r="K781" s="93">
        <v>87056.02</v>
      </c>
    </row>
    <row r="782" spans="3:11" x14ac:dyDescent="0.2">
      <c r="C782" s="96" t="s">
        <v>14397</v>
      </c>
      <c r="D782" s="95">
        <v>44377</v>
      </c>
      <c r="E782" s="94" t="s">
        <v>14396</v>
      </c>
      <c r="I782" s="93">
        <v>8.66</v>
      </c>
      <c r="K782" s="93">
        <v>87064.68</v>
      </c>
    </row>
    <row r="783" spans="3:11" x14ac:dyDescent="0.2">
      <c r="C783" s="96" t="s">
        <v>14395</v>
      </c>
      <c r="D783" s="95">
        <v>44377</v>
      </c>
      <c r="E783" s="94" t="s">
        <v>14394</v>
      </c>
      <c r="I783" s="93">
        <v>2.08</v>
      </c>
      <c r="K783" s="93">
        <v>87066.76</v>
      </c>
    </row>
    <row r="784" spans="3:11" x14ac:dyDescent="0.2">
      <c r="C784" s="96" t="s">
        <v>14393</v>
      </c>
      <c r="D784" s="95">
        <v>44377</v>
      </c>
      <c r="E784" s="94" t="s">
        <v>14392</v>
      </c>
      <c r="I784" s="93">
        <v>3.37</v>
      </c>
      <c r="K784" s="93">
        <v>87070.13</v>
      </c>
    </row>
    <row r="785" spans="3:11" x14ac:dyDescent="0.2">
      <c r="C785" s="96" t="s">
        <v>14391</v>
      </c>
      <c r="D785" s="95">
        <v>44377</v>
      </c>
      <c r="E785" s="94" t="s">
        <v>14390</v>
      </c>
      <c r="I785" s="93">
        <v>30.93</v>
      </c>
      <c r="K785" s="93">
        <v>87101.06</v>
      </c>
    </row>
    <row r="786" spans="3:11" x14ac:dyDescent="0.2">
      <c r="C786" s="96" t="s">
        <v>14389</v>
      </c>
      <c r="D786" s="95">
        <v>44377</v>
      </c>
      <c r="E786" s="94" t="s">
        <v>14388</v>
      </c>
      <c r="I786" s="93">
        <v>6.87</v>
      </c>
      <c r="K786" s="93">
        <v>87107.93</v>
      </c>
    </row>
    <row r="787" spans="3:11" x14ac:dyDescent="0.2">
      <c r="C787" s="96" t="s">
        <v>14387</v>
      </c>
      <c r="D787" s="95">
        <v>44377</v>
      </c>
      <c r="E787" s="94" t="s">
        <v>14386</v>
      </c>
      <c r="I787" s="93">
        <v>0.09</v>
      </c>
      <c r="K787" s="93">
        <v>87108.02</v>
      </c>
    </row>
    <row r="788" spans="3:11" x14ac:dyDescent="0.2">
      <c r="C788" s="96" t="s">
        <v>14385</v>
      </c>
      <c r="D788" s="95">
        <v>44377</v>
      </c>
      <c r="E788" s="94" t="s">
        <v>14384</v>
      </c>
      <c r="I788" s="93">
        <v>14.75</v>
      </c>
      <c r="K788" s="93">
        <v>87122.77</v>
      </c>
    </row>
    <row r="789" spans="3:11" x14ac:dyDescent="0.2">
      <c r="C789" s="96" t="s">
        <v>14383</v>
      </c>
      <c r="D789" s="95">
        <v>44377</v>
      </c>
      <c r="E789" s="94" t="s">
        <v>14382</v>
      </c>
      <c r="I789" s="93">
        <v>14.63</v>
      </c>
      <c r="K789" s="93">
        <v>87137.4</v>
      </c>
    </row>
    <row r="790" spans="3:11" x14ac:dyDescent="0.2">
      <c r="C790" s="96" t="s">
        <v>14381</v>
      </c>
      <c r="D790" s="95">
        <v>44377</v>
      </c>
      <c r="E790" s="94" t="s">
        <v>14380</v>
      </c>
      <c r="I790" s="93">
        <v>5.04</v>
      </c>
      <c r="K790" s="93">
        <v>87142.44</v>
      </c>
    </row>
    <row r="791" spans="3:11" x14ac:dyDescent="0.2">
      <c r="C791" s="96" t="s">
        <v>14379</v>
      </c>
      <c r="D791" s="95">
        <v>44377</v>
      </c>
      <c r="E791" s="94" t="s">
        <v>14378</v>
      </c>
      <c r="I791" s="93">
        <v>1.68</v>
      </c>
      <c r="K791" s="93">
        <v>87144.12</v>
      </c>
    </row>
    <row r="792" spans="3:11" x14ac:dyDescent="0.2">
      <c r="C792" s="96" t="s">
        <v>14377</v>
      </c>
      <c r="D792" s="95">
        <v>44377</v>
      </c>
      <c r="E792" s="94" t="s">
        <v>14376</v>
      </c>
      <c r="I792" s="93">
        <v>1.9</v>
      </c>
      <c r="K792" s="93">
        <v>87146.02</v>
      </c>
    </row>
    <row r="793" spans="3:11" x14ac:dyDescent="0.2">
      <c r="C793" s="96" t="s">
        <v>14375</v>
      </c>
      <c r="D793" s="95">
        <v>44377</v>
      </c>
      <c r="E793" s="94" t="s">
        <v>14374</v>
      </c>
      <c r="I793" s="93">
        <v>5.4</v>
      </c>
      <c r="K793" s="93">
        <v>87151.42</v>
      </c>
    </row>
    <row r="794" spans="3:11" x14ac:dyDescent="0.2">
      <c r="C794" s="96" t="s">
        <v>14373</v>
      </c>
      <c r="D794" s="95">
        <v>44377</v>
      </c>
      <c r="E794" s="94" t="s">
        <v>14372</v>
      </c>
      <c r="I794" s="93">
        <v>8.0500000000000007</v>
      </c>
      <c r="K794" s="93">
        <v>87159.47</v>
      </c>
    </row>
    <row r="795" spans="3:11" x14ac:dyDescent="0.2">
      <c r="C795" s="96" t="s">
        <v>14371</v>
      </c>
      <c r="D795" s="95">
        <v>44377</v>
      </c>
      <c r="E795" s="94" t="s">
        <v>14370</v>
      </c>
      <c r="I795" s="93">
        <v>5.86</v>
      </c>
      <c r="K795" s="93">
        <v>87165.33</v>
      </c>
    </row>
    <row r="796" spans="3:11" x14ac:dyDescent="0.2">
      <c r="C796" s="96" t="s">
        <v>14369</v>
      </c>
      <c r="D796" s="95">
        <v>44377</v>
      </c>
      <c r="E796" s="94" t="s">
        <v>14368</v>
      </c>
      <c r="I796" s="93">
        <v>2.7</v>
      </c>
      <c r="K796" s="93">
        <v>87168.03</v>
      </c>
    </row>
    <row r="797" spans="3:11" x14ac:dyDescent="0.2">
      <c r="C797" s="96" t="s">
        <v>14367</v>
      </c>
      <c r="D797" s="95">
        <v>44377</v>
      </c>
      <c r="E797" s="94" t="s">
        <v>14366</v>
      </c>
      <c r="I797" s="93">
        <v>2.63</v>
      </c>
      <c r="K797" s="93">
        <v>87170.66</v>
      </c>
    </row>
    <row r="798" spans="3:11" x14ac:dyDescent="0.2">
      <c r="C798" s="96" t="s">
        <v>14365</v>
      </c>
      <c r="D798" s="95">
        <v>44377</v>
      </c>
      <c r="E798" s="94" t="s">
        <v>14364</v>
      </c>
      <c r="I798" s="93">
        <v>5.03</v>
      </c>
      <c r="K798" s="93">
        <v>87175.69</v>
      </c>
    </row>
    <row r="799" spans="3:11" x14ac:dyDescent="0.2">
      <c r="C799" s="96" t="s">
        <v>14363</v>
      </c>
      <c r="D799" s="95">
        <v>44377</v>
      </c>
      <c r="E799" s="94" t="s">
        <v>14362</v>
      </c>
      <c r="I799" s="93">
        <v>14.76</v>
      </c>
      <c r="K799" s="93">
        <v>87190.45</v>
      </c>
    </row>
    <row r="800" spans="3:11" x14ac:dyDescent="0.2">
      <c r="C800" s="96" t="s">
        <v>14361</v>
      </c>
      <c r="D800" s="95">
        <v>44377</v>
      </c>
      <c r="E800" s="94" t="s">
        <v>14360</v>
      </c>
      <c r="I800" s="93">
        <v>3.36</v>
      </c>
      <c r="K800" s="93">
        <v>87193.81</v>
      </c>
    </row>
    <row r="801" spans="3:11" x14ac:dyDescent="0.2">
      <c r="C801" s="96" t="s">
        <v>14359</v>
      </c>
      <c r="D801" s="95">
        <v>44377</v>
      </c>
      <c r="E801" s="94" t="s">
        <v>14358</v>
      </c>
      <c r="I801" s="93">
        <v>8.3800000000000008</v>
      </c>
      <c r="K801" s="93">
        <v>87202.19</v>
      </c>
    </row>
    <row r="802" spans="3:11" x14ac:dyDescent="0.2">
      <c r="C802" s="96" t="s">
        <v>14357</v>
      </c>
      <c r="D802" s="95">
        <v>44377</v>
      </c>
      <c r="E802" s="94" t="s">
        <v>14356</v>
      </c>
      <c r="I802" s="93">
        <v>3.88</v>
      </c>
      <c r="K802" s="93">
        <v>87206.07</v>
      </c>
    </row>
    <row r="803" spans="3:11" x14ac:dyDescent="0.2">
      <c r="C803" s="96" t="s">
        <v>14355</v>
      </c>
      <c r="D803" s="95">
        <v>44377</v>
      </c>
      <c r="E803" s="94" t="s">
        <v>14354</v>
      </c>
      <c r="I803" s="93">
        <v>2.54</v>
      </c>
      <c r="K803" s="93">
        <v>87208.61</v>
      </c>
    </row>
    <row r="804" spans="3:11" x14ac:dyDescent="0.2">
      <c r="C804" s="96" t="s">
        <v>14353</v>
      </c>
      <c r="D804" s="95">
        <v>44377</v>
      </c>
      <c r="E804" s="94" t="s">
        <v>14352</v>
      </c>
      <c r="I804" s="93">
        <v>3.65</v>
      </c>
      <c r="K804" s="93">
        <v>87212.26</v>
      </c>
    </row>
    <row r="805" spans="3:11" x14ac:dyDescent="0.2">
      <c r="C805" s="96" t="s">
        <v>14351</v>
      </c>
      <c r="D805" s="95">
        <v>44377</v>
      </c>
      <c r="E805" s="94" t="s">
        <v>14350</v>
      </c>
      <c r="I805" s="93">
        <v>4.46</v>
      </c>
      <c r="K805" s="93">
        <v>87216.72</v>
      </c>
    </row>
    <row r="806" spans="3:11" x14ac:dyDescent="0.2">
      <c r="C806" s="96" t="s">
        <v>14349</v>
      </c>
      <c r="D806" s="95">
        <v>44377</v>
      </c>
      <c r="E806" s="94" t="s">
        <v>14348</v>
      </c>
      <c r="I806" s="93">
        <v>2.4</v>
      </c>
      <c r="K806" s="93">
        <v>87219.12</v>
      </c>
    </row>
    <row r="807" spans="3:11" x14ac:dyDescent="0.2">
      <c r="C807" s="96" t="s">
        <v>14347</v>
      </c>
      <c r="D807" s="95">
        <v>44377</v>
      </c>
      <c r="E807" s="94" t="s">
        <v>14346</v>
      </c>
      <c r="I807" s="93">
        <v>15.6</v>
      </c>
      <c r="K807" s="93">
        <v>87234.72</v>
      </c>
    </row>
    <row r="808" spans="3:11" x14ac:dyDescent="0.2">
      <c r="C808" s="96" t="s">
        <v>14345</v>
      </c>
      <c r="D808" s="95">
        <v>44377</v>
      </c>
      <c r="E808" s="94" t="s">
        <v>14344</v>
      </c>
      <c r="I808" s="93">
        <v>3.36</v>
      </c>
      <c r="K808" s="93">
        <v>87238.080000000002</v>
      </c>
    </row>
    <row r="809" spans="3:11" x14ac:dyDescent="0.2">
      <c r="C809" s="96" t="s">
        <v>14343</v>
      </c>
      <c r="D809" s="95">
        <v>44377</v>
      </c>
      <c r="E809" s="94" t="s">
        <v>14342</v>
      </c>
      <c r="I809" s="93">
        <v>2.9</v>
      </c>
      <c r="K809" s="93">
        <v>87240.98</v>
      </c>
    </row>
    <row r="810" spans="3:11" x14ac:dyDescent="0.2">
      <c r="C810" s="96" t="s">
        <v>14341</v>
      </c>
      <c r="D810" s="95">
        <v>44377</v>
      </c>
      <c r="E810" s="94" t="s">
        <v>14340</v>
      </c>
      <c r="I810" s="93">
        <v>4.59</v>
      </c>
      <c r="K810" s="93">
        <v>87245.57</v>
      </c>
    </row>
    <row r="811" spans="3:11" x14ac:dyDescent="0.2">
      <c r="C811" s="96" t="s">
        <v>14339</v>
      </c>
      <c r="D811" s="95">
        <v>44377</v>
      </c>
      <c r="E811" s="94" t="s">
        <v>14338</v>
      </c>
      <c r="I811" s="93">
        <v>1.68</v>
      </c>
      <c r="K811" s="93">
        <v>87247.25</v>
      </c>
    </row>
    <row r="812" spans="3:11" x14ac:dyDescent="0.2">
      <c r="C812" s="96" t="s">
        <v>14337</v>
      </c>
      <c r="D812" s="95">
        <v>44377</v>
      </c>
      <c r="E812" s="94" t="s">
        <v>14336</v>
      </c>
      <c r="I812" s="93">
        <v>5.29</v>
      </c>
      <c r="K812" s="93">
        <v>87252.54</v>
      </c>
    </row>
    <row r="813" spans="3:11" x14ac:dyDescent="0.2">
      <c r="C813" s="96" t="s">
        <v>14335</v>
      </c>
      <c r="D813" s="95">
        <v>44377</v>
      </c>
      <c r="E813" s="94" t="s">
        <v>14334</v>
      </c>
      <c r="I813" s="93">
        <v>12.3</v>
      </c>
      <c r="K813" s="93">
        <v>87264.84</v>
      </c>
    </row>
    <row r="814" spans="3:11" x14ac:dyDescent="0.2">
      <c r="C814" s="96" t="s">
        <v>14333</v>
      </c>
      <c r="D814" s="95">
        <v>44377</v>
      </c>
      <c r="E814" s="94" t="s">
        <v>14332</v>
      </c>
      <c r="I814" s="93">
        <v>4.51</v>
      </c>
      <c r="K814" s="93">
        <v>87269.35</v>
      </c>
    </row>
    <row r="815" spans="3:11" x14ac:dyDescent="0.2">
      <c r="C815" s="96" t="s">
        <v>14331</v>
      </c>
      <c r="D815" s="95">
        <v>44377</v>
      </c>
      <c r="E815" s="94" t="s">
        <v>14330</v>
      </c>
      <c r="I815" s="93">
        <v>6.76</v>
      </c>
      <c r="K815" s="93">
        <v>87276.11</v>
      </c>
    </row>
    <row r="816" spans="3:11" x14ac:dyDescent="0.2">
      <c r="C816" s="96" t="s">
        <v>14329</v>
      </c>
      <c r="D816" s="95">
        <v>44377</v>
      </c>
      <c r="E816" s="94" t="s">
        <v>14328</v>
      </c>
      <c r="I816" s="93">
        <v>6.42</v>
      </c>
      <c r="K816" s="93">
        <v>87282.53</v>
      </c>
    </row>
    <row r="817" spans="3:11" x14ac:dyDescent="0.2">
      <c r="C817" s="96" t="s">
        <v>14327</v>
      </c>
      <c r="D817" s="95">
        <v>44377</v>
      </c>
      <c r="E817" s="94" t="s">
        <v>14326</v>
      </c>
      <c r="I817" s="93">
        <v>3.47</v>
      </c>
      <c r="K817" s="93">
        <v>87286</v>
      </c>
    </row>
    <row r="818" spans="3:11" x14ac:dyDescent="0.2">
      <c r="C818" s="96" t="s">
        <v>14325</v>
      </c>
      <c r="D818" s="95">
        <v>44377</v>
      </c>
      <c r="E818" s="94" t="s">
        <v>14324</v>
      </c>
      <c r="I818" s="93">
        <v>5.17</v>
      </c>
      <c r="K818" s="93">
        <v>87291.17</v>
      </c>
    </row>
    <row r="819" spans="3:11" x14ac:dyDescent="0.2">
      <c r="C819" s="96" t="s">
        <v>14323</v>
      </c>
      <c r="D819" s="95">
        <v>44377</v>
      </c>
      <c r="E819" s="94" t="s">
        <v>14322</v>
      </c>
      <c r="I819" s="93">
        <v>1.97</v>
      </c>
      <c r="K819" s="93">
        <v>87293.14</v>
      </c>
    </row>
    <row r="820" spans="3:11" x14ac:dyDescent="0.2">
      <c r="C820" s="96" t="s">
        <v>14321</v>
      </c>
      <c r="D820" s="95">
        <v>44377</v>
      </c>
      <c r="E820" s="94" t="s">
        <v>14320</v>
      </c>
      <c r="I820" s="93">
        <v>6.71</v>
      </c>
      <c r="K820" s="93">
        <v>87299.85</v>
      </c>
    </row>
    <row r="821" spans="3:11" x14ac:dyDescent="0.2">
      <c r="C821" s="96" t="s">
        <v>14319</v>
      </c>
      <c r="D821" s="95">
        <v>44377</v>
      </c>
      <c r="E821" s="94" t="s">
        <v>14318</v>
      </c>
      <c r="I821" s="93">
        <v>16.760000000000002</v>
      </c>
      <c r="K821" s="93">
        <v>87316.61</v>
      </c>
    </row>
    <row r="822" spans="3:11" x14ac:dyDescent="0.2">
      <c r="C822" s="96" t="s">
        <v>14317</v>
      </c>
      <c r="D822" s="95">
        <v>44377</v>
      </c>
      <c r="E822" s="94" t="s">
        <v>14316</v>
      </c>
      <c r="I822" s="93">
        <v>862.87</v>
      </c>
      <c r="K822" s="93">
        <v>88179.48</v>
      </c>
    </row>
    <row r="823" spans="3:11" x14ac:dyDescent="0.2">
      <c r="C823" s="96" t="s">
        <v>14315</v>
      </c>
      <c r="D823" s="95">
        <v>44377</v>
      </c>
      <c r="E823" s="94" t="s">
        <v>14314</v>
      </c>
      <c r="I823" s="93">
        <v>2.63</v>
      </c>
      <c r="K823" s="93">
        <v>88182.11</v>
      </c>
    </row>
    <row r="824" spans="3:11" x14ac:dyDescent="0.2">
      <c r="C824" s="96" t="s">
        <v>14313</v>
      </c>
      <c r="D824" s="95">
        <v>44377</v>
      </c>
      <c r="E824" s="94" t="s">
        <v>14312</v>
      </c>
      <c r="J824" s="112">
        <v>7.49</v>
      </c>
      <c r="K824" s="93">
        <v>88174.62</v>
      </c>
    </row>
    <row r="825" spans="3:11" x14ac:dyDescent="0.2">
      <c r="C825" s="96" t="s">
        <v>9609</v>
      </c>
      <c r="D825" s="95">
        <v>44377</v>
      </c>
      <c r="E825" s="94" t="s">
        <v>14311</v>
      </c>
      <c r="J825" s="112">
        <v>10.66</v>
      </c>
      <c r="K825" s="93">
        <v>88163.96</v>
      </c>
    </row>
    <row r="826" spans="3:11" x14ac:dyDescent="0.2">
      <c r="C826" s="96" t="s">
        <v>1541</v>
      </c>
      <c r="D826" s="95">
        <v>44377</v>
      </c>
      <c r="E826" s="94" t="s">
        <v>14310</v>
      </c>
      <c r="J826" s="112">
        <v>600</v>
      </c>
      <c r="K826" s="93">
        <v>87563.96</v>
      </c>
    </row>
    <row r="827" spans="3:11" x14ac:dyDescent="0.2">
      <c r="C827" s="96" t="s">
        <v>1548</v>
      </c>
      <c r="D827" s="95">
        <v>44377</v>
      </c>
      <c r="E827" s="94" t="s">
        <v>14309</v>
      </c>
      <c r="J827" s="112">
        <v>50.09</v>
      </c>
      <c r="K827" s="93">
        <v>87513.87</v>
      </c>
    </row>
    <row r="828" spans="3:11" x14ac:dyDescent="0.2">
      <c r="C828" s="96" t="s">
        <v>3</v>
      </c>
      <c r="D828" s="95">
        <v>44377</v>
      </c>
      <c r="E828" s="94" t="s">
        <v>14308</v>
      </c>
      <c r="J828" s="112">
        <v>1551.52</v>
      </c>
      <c r="K828" s="93">
        <v>85962.35</v>
      </c>
    </row>
    <row r="829" spans="3:11" x14ac:dyDescent="0.2">
      <c r="C829" s="96" t="s">
        <v>1540</v>
      </c>
      <c r="D829" s="95">
        <v>44377</v>
      </c>
      <c r="E829" s="94" t="s">
        <v>14307</v>
      </c>
      <c r="J829" s="112">
        <v>3355.39</v>
      </c>
      <c r="K829" s="93">
        <v>82606.960000000006</v>
      </c>
    </row>
    <row r="830" spans="3:11" x14ac:dyDescent="0.2">
      <c r="C830" s="96" t="s">
        <v>6166</v>
      </c>
      <c r="D830" s="95">
        <v>44377</v>
      </c>
      <c r="E830" s="94" t="s">
        <v>20155</v>
      </c>
      <c r="J830" s="112">
        <v>100.52</v>
      </c>
      <c r="K830" s="93">
        <v>82506.44</v>
      </c>
    </row>
    <row r="831" spans="3:11" x14ac:dyDescent="0.2">
      <c r="C831" s="92" t="s">
        <v>12</v>
      </c>
      <c r="D831" s="91">
        <v>65217.7</v>
      </c>
      <c r="E831" s="92" t="s">
        <v>11</v>
      </c>
      <c r="F831" s="91">
        <v>35655.620000000003</v>
      </c>
      <c r="G831" s="92" t="s">
        <v>10</v>
      </c>
      <c r="H831" s="91">
        <v>18366.88</v>
      </c>
      <c r="J831" s="92" t="s">
        <v>9</v>
      </c>
      <c r="K831" s="91">
        <v>82506.44</v>
      </c>
    </row>
    <row r="834" spans="5:11" x14ac:dyDescent="0.2">
      <c r="E834" s="14" t="s">
        <v>8</v>
      </c>
      <c r="K834" s="13" t="s">
        <v>7</v>
      </c>
    </row>
  </sheetData>
  <pageMargins left="0.75" right="0.75" top="1" bottom="1" header="0" footer="0"/>
  <pageSetup orientation="portrait" errors="NA" horizontalDpi="120" verticalDpi="72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092A-4168-4ADA-89EF-1BFCAD37F2BA}">
  <sheetPr>
    <pageSetUpPr fitToPage="1"/>
  </sheetPr>
  <dimension ref="A1:G274"/>
  <sheetViews>
    <sheetView zoomScale="91" zoomScaleNormal="91" workbookViewId="0">
      <selection activeCell="B9" sqref="B9"/>
    </sheetView>
  </sheetViews>
  <sheetFormatPr baseColWidth="10" defaultRowHeight="15" x14ac:dyDescent="0.25"/>
  <cols>
    <col min="2" max="2" width="45.42578125" customWidth="1"/>
    <col min="3" max="3" width="7.7109375" customWidth="1"/>
    <col min="4" max="4" width="12" customWidth="1"/>
    <col min="5" max="5" width="17.85546875" customWidth="1"/>
    <col min="6" max="6" width="10.28515625" bestFit="1" customWidth="1"/>
    <col min="7" max="7" width="10.7109375" customWidth="1"/>
  </cols>
  <sheetData>
    <row r="1" spans="1:6" x14ac:dyDescent="0.25">
      <c r="A1" s="557" t="s">
        <v>32145</v>
      </c>
      <c r="B1" s="557"/>
      <c r="C1" s="557"/>
      <c r="D1" s="557"/>
      <c r="E1" s="557"/>
      <c r="F1" s="557"/>
    </row>
    <row r="2" spans="1:6" x14ac:dyDescent="0.25">
      <c r="A2" s="417" t="s">
        <v>532</v>
      </c>
      <c r="B2" s="417" t="s">
        <v>533</v>
      </c>
      <c r="C2" s="417" t="s">
        <v>2</v>
      </c>
      <c r="D2" s="417" t="s">
        <v>534</v>
      </c>
      <c r="E2" s="417" t="s">
        <v>1</v>
      </c>
      <c r="F2" s="417" t="s">
        <v>535</v>
      </c>
    </row>
    <row r="3" spans="1:6" x14ac:dyDescent="0.25">
      <c r="A3" s="308" t="str">
        <f>"3930394"</f>
        <v>3930394</v>
      </c>
      <c r="B3" s="308" t="s">
        <v>548</v>
      </c>
      <c r="C3" s="308">
        <v>1.68</v>
      </c>
      <c r="D3" s="308">
        <v>361737</v>
      </c>
      <c r="E3" s="414">
        <v>44348.45789351852</v>
      </c>
      <c r="F3" s="543">
        <v>7665</v>
      </c>
    </row>
    <row r="4" spans="1:6" x14ac:dyDescent="0.25">
      <c r="A4" s="308" t="str">
        <f>"3903085"</f>
        <v>3903085</v>
      </c>
      <c r="B4" s="308" t="s">
        <v>15919</v>
      </c>
      <c r="C4" s="308">
        <v>13.88</v>
      </c>
      <c r="D4" s="308">
        <v>361088</v>
      </c>
      <c r="E4" s="414">
        <v>44348.577939814815</v>
      </c>
      <c r="F4" s="543">
        <v>7666</v>
      </c>
    </row>
    <row r="5" spans="1:6" x14ac:dyDescent="0.25">
      <c r="A5" s="308" t="str">
        <f>"3902190"</f>
        <v>3902190</v>
      </c>
      <c r="B5" s="308" t="s">
        <v>15918</v>
      </c>
      <c r="C5" s="308">
        <v>8.94</v>
      </c>
      <c r="D5" s="308">
        <v>360630</v>
      </c>
      <c r="E5" s="414">
        <v>44348.706157407411</v>
      </c>
      <c r="F5" s="543">
        <v>7670</v>
      </c>
    </row>
    <row r="6" spans="1:6" x14ac:dyDescent="0.25">
      <c r="A6" s="308" t="str">
        <f>"3945113"</f>
        <v>3945113</v>
      </c>
      <c r="B6" s="308" t="s">
        <v>541</v>
      </c>
      <c r="C6" s="308">
        <v>8.3800000000000008</v>
      </c>
      <c r="D6" s="308">
        <v>360906</v>
      </c>
      <c r="E6" s="414">
        <v>44348.72146990741</v>
      </c>
      <c r="F6" s="543">
        <v>7667</v>
      </c>
    </row>
    <row r="7" spans="1:6" x14ac:dyDescent="0.25">
      <c r="A7" s="308" t="str">
        <f>"3908064"</f>
        <v>3908064</v>
      </c>
      <c r="B7" s="308" t="s">
        <v>6098</v>
      </c>
      <c r="C7" s="308">
        <v>3.87</v>
      </c>
      <c r="D7" s="308">
        <v>361786</v>
      </c>
      <c r="E7" s="414">
        <v>44348.80364583333</v>
      </c>
      <c r="F7" s="543">
        <v>7668</v>
      </c>
    </row>
    <row r="8" spans="1:6" x14ac:dyDescent="0.25">
      <c r="A8" s="308" t="str">
        <f>"3903080"</f>
        <v>3903080</v>
      </c>
      <c r="B8" s="308" t="s">
        <v>3761</v>
      </c>
      <c r="C8" s="308">
        <v>3.36</v>
      </c>
      <c r="D8" s="308">
        <v>362160</v>
      </c>
      <c r="E8" s="414">
        <v>44348.852071759262</v>
      </c>
      <c r="F8" s="543">
        <v>7669</v>
      </c>
    </row>
    <row r="9" spans="1:6" x14ac:dyDescent="0.25">
      <c r="A9" s="308" t="str">
        <f>"3900383"</f>
        <v>3900383</v>
      </c>
      <c r="B9" s="308" t="s">
        <v>624</v>
      </c>
      <c r="C9" s="308">
        <v>2.72</v>
      </c>
      <c r="D9" s="308">
        <v>361946</v>
      </c>
      <c r="E9" s="414">
        <v>44349.860162037039</v>
      </c>
      <c r="F9" s="543">
        <v>7878</v>
      </c>
    </row>
    <row r="10" spans="1:6" x14ac:dyDescent="0.25">
      <c r="A10" s="308" t="str">
        <f>"3900963"</f>
        <v>3900963</v>
      </c>
      <c r="B10" s="308" t="s">
        <v>15917</v>
      </c>
      <c r="C10" s="308">
        <v>5.04</v>
      </c>
      <c r="D10" s="308">
        <v>353840</v>
      </c>
      <c r="E10" s="414">
        <v>44349.763344907406</v>
      </c>
      <c r="F10" s="543">
        <v>7882</v>
      </c>
    </row>
    <row r="11" spans="1:6" x14ac:dyDescent="0.25">
      <c r="A11" s="308" t="str">
        <f>"3960277"</f>
        <v>3960277</v>
      </c>
      <c r="B11" s="308" t="s">
        <v>565</v>
      </c>
      <c r="C11" s="308">
        <v>7.82</v>
      </c>
      <c r="D11" s="308">
        <v>360867</v>
      </c>
      <c r="E11" s="414">
        <v>44349.763344907406</v>
      </c>
      <c r="F11" s="543">
        <v>7879</v>
      </c>
    </row>
    <row r="12" spans="1:6" x14ac:dyDescent="0.25">
      <c r="A12" s="308" t="str">
        <f>"3945435"</f>
        <v>3945435</v>
      </c>
      <c r="B12" s="308" t="s">
        <v>561</v>
      </c>
      <c r="C12" s="308">
        <v>8.3800000000000008</v>
      </c>
      <c r="D12" s="308">
        <v>360927</v>
      </c>
      <c r="E12" s="414">
        <v>44349.763344907406</v>
      </c>
      <c r="F12" s="543">
        <v>7880</v>
      </c>
    </row>
    <row r="13" spans="1:6" x14ac:dyDescent="0.25">
      <c r="A13" s="308" t="str">
        <f>"3945102"</f>
        <v>3945102</v>
      </c>
      <c r="B13" s="308" t="s">
        <v>562</v>
      </c>
      <c r="C13" s="308">
        <v>8.3800000000000008</v>
      </c>
      <c r="D13" s="308">
        <v>360892</v>
      </c>
      <c r="E13" s="414">
        <v>44349.763344907406</v>
      </c>
      <c r="F13" s="543">
        <v>7881</v>
      </c>
    </row>
    <row r="14" spans="1:6" x14ac:dyDescent="0.25">
      <c r="A14" s="308" t="str">
        <f>"3907239"</f>
        <v>3907239</v>
      </c>
      <c r="B14" s="308" t="s">
        <v>563</v>
      </c>
      <c r="C14" s="308">
        <v>6.94</v>
      </c>
      <c r="D14" s="308">
        <v>361069</v>
      </c>
      <c r="E14" s="414">
        <v>44349.763344907406</v>
      </c>
      <c r="F14" s="543">
        <v>7883</v>
      </c>
    </row>
    <row r="15" spans="1:6" x14ac:dyDescent="0.25">
      <c r="A15" s="308" t="str">
        <f>"3902750"</f>
        <v>3902750</v>
      </c>
      <c r="B15" s="308" t="s">
        <v>553</v>
      </c>
      <c r="C15" s="308">
        <v>9.1199999999999992</v>
      </c>
      <c r="D15" s="308">
        <v>360990</v>
      </c>
      <c r="E15" s="414">
        <v>44349.763344907406</v>
      </c>
      <c r="F15" s="420">
        <v>7884</v>
      </c>
    </row>
    <row r="16" spans="1:6" x14ac:dyDescent="0.25">
      <c r="A16" s="308" t="str">
        <f>"3960364"</f>
        <v>3960364</v>
      </c>
      <c r="B16" s="308" t="s">
        <v>566</v>
      </c>
      <c r="C16" s="308">
        <v>8.3800000000000008</v>
      </c>
      <c r="D16" s="308">
        <v>360904</v>
      </c>
      <c r="E16" s="414">
        <v>44349.763344907406</v>
      </c>
      <c r="F16" s="420">
        <v>7885</v>
      </c>
    </row>
    <row r="17" spans="1:6" x14ac:dyDescent="0.25">
      <c r="A17" s="308" t="str">
        <f>"3903364"</f>
        <v>3903364</v>
      </c>
      <c r="B17" s="308" t="s">
        <v>554</v>
      </c>
      <c r="C17" s="308">
        <v>6.36</v>
      </c>
      <c r="D17" s="308">
        <v>361352</v>
      </c>
      <c r="E17" s="414">
        <v>44349.763344907406</v>
      </c>
      <c r="F17" s="420">
        <v>7886</v>
      </c>
    </row>
    <row r="18" spans="1:6" x14ac:dyDescent="0.25">
      <c r="A18" s="308" t="str">
        <f>"3960315"</f>
        <v>3960315</v>
      </c>
      <c r="B18" s="308" t="s">
        <v>555</v>
      </c>
      <c r="C18" s="308">
        <v>4.1900000000000004</v>
      </c>
      <c r="D18" s="308">
        <v>360947</v>
      </c>
      <c r="E18" s="414">
        <v>44349.763344907406</v>
      </c>
      <c r="F18" s="420">
        <v>7887</v>
      </c>
    </row>
    <row r="19" spans="1:6" x14ac:dyDescent="0.25">
      <c r="A19" s="308" t="str">
        <f>"3900349"</f>
        <v>3900349</v>
      </c>
      <c r="B19" s="308" t="s">
        <v>556</v>
      </c>
      <c r="C19" s="308">
        <v>2.65</v>
      </c>
      <c r="D19" s="308">
        <v>361935</v>
      </c>
      <c r="E19" s="414">
        <v>44349.763344907406</v>
      </c>
      <c r="F19" s="420">
        <v>7888</v>
      </c>
    </row>
    <row r="20" spans="1:6" x14ac:dyDescent="0.25">
      <c r="A20" s="308" t="str">
        <f>"3900568"</f>
        <v>3900568</v>
      </c>
      <c r="B20" s="308" t="s">
        <v>1108</v>
      </c>
      <c r="C20" s="308">
        <v>2.0299999999999998</v>
      </c>
      <c r="D20" s="308">
        <v>361997</v>
      </c>
      <c r="E20" s="414">
        <v>44349.763344907406</v>
      </c>
      <c r="F20" s="420">
        <v>7889</v>
      </c>
    </row>
    <row r="21" spans="1:6" x14ac:dyDescent="0.25">
      <c r="A21" s="308" t="str">
        <f>"3901398"</f>
        <v>3901398</v>
      </c>
      <c r="B21" s="308" t="s">
        <v>558</v>
      </c>
      <c r="C21" s="308">
        <v>3.2</v>
      </c>
      <c r="D21" s="308">
        <v>362043</v>
      </c>
      <c r="E21" s="414">
        <v>44349.763344907406</v>
      </c>
      <c r="F21" s="420">
        <v>7890</v>
      </c>
    </row>
    <row r="22" spans="1:6" x14ac:dyDescent="0.25">
      <c r="A22" s="308" t="str">
        <f>"3903061"</f>
        <v>3903061</v>
      </c>
      <c r="B22" s="308" t="s">
        <v>559</v>
      </c>
      <c r="C22" s="308">
        <v>6.94</v>
      </c>
      <c r="D22" s="308">
        <v>361082</v>
      </c>
      <c r="E22" s="414">
        <v>44349.763344907406</v>
      </c>
      <c r="F22" s="420">
        <v>7891</v>
      </c>
    </row>
    <row r="23" spans="1:6" x14ac:dyDescent="0.25">
      <c r="A23" s="308" t="str">
        <f>"3902419"</f>
        <v>3902419</v>
      </c>
      <c r="B23" s="308" t="s">
        <v>551</v>
      </c>
      <c r="C23" s="308">
        <v>8.99</v>
      </c>
      <c r="D23" s="308">
        <v>361760</v>
      </c>
      <c r="E23" s="414">
        <v>44349.763344907406</v>
      </c>
      <c r="F23" s="420">
        <v>7892</v>
      </c>
    </row>
    <row r="24" spans="1:6" x14ac:dyDescent="0.25">
      <c r="A24" s="308" t="str">
        <f>"3903883"</f>
        <v>3903883</v>
      </c>
      <c r="B24" s="308" t="s">
        <v>1092</v>
      </c>
      <c r="C24" s="308">
        <v>1.68</v>
      </c>
      <c r="D24" s="308">
        <v>362415</v>
      </c>
      <c r="E24" s="414">
        <v>44349.763344907406</v>
      </c>
      <c r="F24" s="420">
        <v>7893</v>
      </c>
    </row>
    <row r="25" spans="1:6" x14ac:dyDescent="0.25">
      <c r="A25" s="308" t="str">
        <f>"3909039"</f>
        <v>3909039</v>
      </c>
      <c r="B25" s="308" t="s">
        <v>560</v>
      </c>
      <c r="C25" s="308">
        <v>1.93</v>
      </c>
      <c r="D25" s="308">
        <v>361580</v>
      </c>
      <c r="E25" s="414">
        <v>44349.763344907406</v>
      </c>
      <c r="F25" s="420">
        <v>7894</v>
      </c>
    </row>
    <row r="26" spans="1:6" x14ac:dyDescent="0.25">
      <c r="A26" s="308" t="str">
        <f>"3950033"</f>
        <v>3950033</v>
      </c>
      <c r="B26" s="308" t="s">
        <v>557</v>
      </c>
      <c r="C26" s="308">
        <v>8.3800000000000008</v>
      </c>
      <c r="D26" s="308">
        <v>360856</v>
      </c>
      <c r="E26" s="414">
        <v>44349.763344907406</v>
      </c>
      <c r="F26" s="420">
        <v>7895</v>
      </c>
    </row>
    <row r="27" spans="1:6" x14ac:dyDescent="0.25">
      <c r="A27" s="308" t="str">
        <f>"3903127"</f>
        <v>3903127</v>
      </c>
      <c r="B27" s="308" t="s">
        <v>567</v>
      </c>
      <c r="C27" s="308">
        <v>1.68</v>
      </c>
      <c r="D27" s="308">
        <v>361140</v>
      </c>
      <c r="E27" s="414">
        <v>44349.763344907406</v>
      </c>
      <c r="F27" s="420">
        <v>7896</v>
      </c>
    </row>
    <row r="28" spans="1:6" x14ac:dyDescent="0.25">
      <c r="A28" s="308" t="str">
        <f>"3945105"</f>
        <v>3945105</v>
      </c>
      <c r="B28" s="308" t="s">
        <v>1083</v>
      </c>
      <c r="C28" s="308">
        <v>8.3800000000000008</v>
      </c>
      <c r="D28" s="308">
        <v>360898</v>
      </c>
      <c r="E28" s="414">
        <v>44349.763344907406</v>
      </c>
      <c r="F28" s="420">
        <v>7897</v>
      </c>
    </row>
    <row r="29" spans="1:6" x14ac:dyDescent="0.25">
      <c r="A29" s="308" t="str">
        <f>"3907541"</f>
        <v>3907541</v>
      </c>
      <c r="B29" s="308" t="s">
        <v>568</v>
      </c>
      <c r="C29" s="308">
        <v>3.77</v>
      </c>
      <c r="D29" s="308">
        <v>361152</v>
      </c>
      <c r="E29" s="414">
        <v>44349.763344907406</v>
      </c>
      <c r="F29" s="420">
        <v>7898</v>
      </c>
    </row>
    <row r="30" spans="1:6" x14ac:dyDescent="0.25">
      <c r="A30" s="308" t="str">
        <f>"3945284"</f>
        <v>3945284</v>
      </c>
      <c r="B30" s="308" t="s">
        <v>569</v>
      </c>
      <c r="C30" s="308">
        <v>15.42</v>
      </c>
      <c r="D30" s="308">
        <v>361000</v>
      </c>
      <c r="E30" s="414">
        <v>44349.763344907406</v>
      </c>
      <c r="F30" s="420">
        <v>7899</v>
      </c>
    </row>
    <row r="31" spans="1:6" x14ac:dyDescent="0.25">
      <c r="A31" s="308" t="str">
        <f>"3909936"</f>
        <v>3909936</v>
      </c>
      <c r="B31" s="308" t="s">
        <v>550</v>
      </c>
      <c r="C31" s="308">
        <v>6.44</v>
      </c>
      <c r="D31" s="308">
        <v>361257</v>
      </c>
      <c r="E31" s="414">
        <v>44349.763344907406</v>
      </c>
      <c r="F31" s="420">
        <v>7900</v>
      </c>
    </row>
    <row r="32" spans="1:6" x14ac:dyDescent="0.25">
      <c r="A32" s="308" t="str">
        <f>"3900389"</f>
        <v>3900389</v>
      </c>
      <c r="B32" s="308" t="s">
        <v>571</v>
      </c>
      <c r="C32" s="308">
        <v>1.68</v>
      </c>
      <c r="D32" s="308">
        <v>361947</v>
      </c>
      <c r="E32" s="414">
        <v>44349.763344907406</v>
      </c>
      <c r="F32" s="420">
        <v>7901</v>
      </c>
    </row>
    <row r="33" spans="1:7" x14ac:dyDescent="0.25">
      <c r="A33" s="308" t="str">
        <f>"3909223"</f>
        <v>3909223</v>
      </c>
      <c r="B33" s="308" t="s">
        <v>573</v>
      </c>
      <c r="C33" s="308">
        <v>1.87</v>
      </c>
      <c r="D33" s="308">
        <v>361806</v>
      </c>
      <c r="E33" s="414">
        <v>44349.763344907406</v>
      </c>
      <c r="F33" s="420">
        <v>7902</v>
      </c>
      <c r="G33" s="406"/>
    </row>
    <row r="34" spans="1:7" x14ac:dyDescent="0.25">
      <c r="A34" s="308" t="str">
        <f>"3960264"</f>
        <v>3960264</v>
      </c>
      <c r="B34" s="308" t="s">
        <v>584</v>
      </c>
      <c r="C34" s="308">
        <v>7.82</v>
      </c>
      <c r="D34" s="308">
        <v>360846</v>
      </c>
      <c r="E34" s="414">
        <v>44349.763344907406</v>
      </c>
      <c r="F34" s="420">
        <v>7903</v>
      </c>
    </row>
    <row r="35" spans="1:7" x14ac:dyDescent="0.25">
      <c r="A35" s="308" t="str">
        <f>"3909981"</f>
        <v>3909981</v>
      </c>
      <c r="B35" s="308" t="s">
        <v>572</v>
      </c>
      <c r="C35" s="308">
        <v>1.86</v>
      </c>
      <c r="D35" s="308">
        <v>361204</v>
      </c>
      <c r="E35" s="414">
        <v>44349.763344907406</v>
      </c>
      <c r="F35" s="420">
        <v>7904</v>
      </c>
    </row>
    <row r="36" spans="1:7" x14ac:dyDescent="0.25">
      <c r="A36" s="308" t="str">
        <f>"3903098"</f>
        <v>3903098</v>
      </c>
      <c r="B36" s="308" t="s">
        <v>576</v>
      </c>
      <c r="C36" s="308">
        <v>3.47</v>
      </c>
      <c r="D36" s="308">
        <v>361090</v>
      </c>
      <c r="E36" s="414">
        <v>44349.763344907406</v>
      </c>
      <c r="F36" s="420">
        <v>7905</v>
      </c>
    </row>
    <row r="37" spans="1:7" x14ac:dyDescent="0.25">
      <c r="A37" s="308" t="str">
        <f>"3906324"</f>
        <v>3906324</v>
      </c>
      <c r="B37" s="308" t="s">
        <v>581</v>
      </c>
      <c r="C37" s="308">
        <v>4.1900000000000004</v>
      </c>
      <c r="D37" s="308">
        <v>361016</v>
      </c>
      <c r="E37" s="414">
        <v>44349.763344907406</v>
      </c>
      <c r="F37" s="420">
        <v>7906</v>
      </c>
    </row>
    <row r="38" spans="1:7" x14ac:dyDescent="0.25">
      <c r="A38" s="308" t="str">
        <f>"3920281"</f>
        <v>3920281</v>
      </c>
      <c r="B38" s="308" t="s">
        <v>578</v>
      </c>
      <c r="C38" s="308">
        <v>7.82</v>
      </c>
      <c r="D38" s="308">
        <v>360839</v>
      </c>
      <c r="E38" s="414">
        <v>44349.763344907406</v>
      </c>
      <c r="F38" s="420">
        <v>7907</v>
      </c>
    </row>
    <row r="39" spans="1:7" x14ac:dyDescent="0.25">
      <c r="A39" s="308" t="str">
        <f>"3945272"</f>
        <v>3945272</v>
      </c>
      <c r="B39" s="308" t="s">
        <v>579</v>
      </c>
      <c r="C39" s="308">
        <v>4.1900000000000004</v>
      </c>
      <c r="D39" s="308">
        <v>360998</v>
      </c>
      <c r="E39" s="414">
        <v>44349.763344907406</v>
      </c>
      <c r="F39" s="420">
        <v>7908</v>
      </c>
    </row>
    <row r="40" spans="1:7" x14ac:dyDescent="0.25">
      <c r="A40" s="308" t="str">
        <f>"3950328"</f>
        <v>3950328</v>
      </c>
      <c r="B40" s="308" t="s">
        <v>575</v>
      </c>
      <c r="C40" s="308">
        <v>8.3800000000000008</v>
      </c>
      <c r="D40" s="308">
        <v>360950</v>
      </c>
      <c r="E40" s="414">
        <v>44349.763344907406</v>
      </c>
      <c r="F40" s="420">
        <v>7909</v>
      </c>
    </row>
    <row r="41" spans="1:7" x14ac:dyDescent="0.25">
      <c r="A41" s="308" t="str">
        <f>"3903282"</f>
        <v>3903282</v>
      </c>
      <c r="B41" s="308" t="s">
        <v>574</v>
      </c>
      <c r="C41" s="308">
        <v>1.81</v>
      </c>
      <c r="D41" s="308">
        <v>362166</v>
      </c>
      <c r="E41" s="414">
        <v>44349.763344907406</v>
      </c>
      <c r="F41" s="420">
        <v>7910</v>
      </c>
    </row>
    <row r="42" spans="1:7" x14ac:dyDescent="0.25">
      <c r="A42" s="308" t="str">
        <f>"3960256"</f>
        <v>3960256</v>
      </c>
      <c r="B42" s="308" t="s">
        <v>570</v>
      </c>
      <c r="C42" s="308">
        <v>17.899999999999999</v>
      </c>
      <c r="D42" s="308">
        <v>360854</v>
      </c>
      <c r="E42" s="414">
        <v>44349.763344907406</v>
      </c>
      <c r="F42" s="420">
        <v>7911</v>
      </c>
    </row>
    <row r="43" spans="1:7" x14ac:dyDescent="0.25">
      <c r="A43" s="308" t="str">
        <f>"3901113"</f>
        <v>3901113</v>
      </c>
      <c r="B43" s="308" t="s">
        <v>582</v>
      </c>
      <c r="C43" s="308">
        <v>3.39</v>
      </c>
      <c r="D43" s="308">
        <v>361396</v>
      </c>
      <c r="E43" s="414">
        <v>44349.763344907406</v>
      </c>
      <c r="F43" s="420">
        <v>7912</v>
      </c>
    </row>
    <row r="44" spans="1:7" x14ac:dyDescent="0.25">
      <c r="A44" s="308" t="str">
        <f>"3900676"</f>
        <v>3900676</v>
      </c>
      <c r="B44" s="308" t="s">
        <v>1093</v>
      </c>
      <c r="C44" s="308">
        <v>1.68</v>
      </c>
      <c r="D44" s="308">
        <v>362322</v>
      </c>
      <c r="E44" s="414">
        <v>44349.763344907406</v>
      </c>
      <c r="F44" s="420">
        <v>7913</v>
      </c>
    </row>
    <row r="45" spans="1:7" x14ac:dyDescent="0.25">
      <c r="A45" s="308" t="str">
        <f>"3960232"</f>
        <v>3960232</v>
      </c>
      <c r="B45" s="308" t="s">
        <v>585</v>
      </c>
      <c r="C45" s="308">
        <v>12.3</v>
      </c>
      <c r="D45" s="308">
        <v>360893</v>
      </c>
      <c r="E45" s="414">
        <v>44349.763344907406</v>
      </c>
      <c r="F45" s="420">
        <v>7914</v>
      </c>
    </row>
    <row r="46" spans="1:7" x14ac:dyDescent="0.25">
      <c r="A46" s="308" t="str">
        <f>"3906796"</f>
        <v>3906796</v>
      </c>
      <c r="B46" s="308" t="s">
        <v>586</v>
      </c>
      <c r="C46" s="308">
        <v>4.32</v>
      </c>
      <c r="D46" s="308">
        <v>363125</v>
      </c>
      <c r="E46" s="414">
        <v>44349.763344907406</v>
      </c>
      <c r="F46" s="420">
        <v>7915</v>
      </c>
    </row>
    <row r="47" spans="1:7" x14ac:dyDescent="0.25">
      <c r="A47" s="308" t="str">
        <f>"3908672"</f>
        <v>3908672</v>
      </c>
      <c r="B47" s="308" t="s">
        <v>588</v>
      </c>
      <c r="C47" s="308">
        <v>2.0699999999999998</v>
      </c>
      <c r="D47" s="308">
        <v>363023</v>
      </c>
      <c r="E47" s="414">
        <v>44349.763344907406</v>
      </c>
      <c r="F47" s="420">
        <v>7916</v>
      </c>
    </row>
    <row r="48" spans="1:7" x14ac:dyDescent="0.25">
      <c r="A48" s="308" t="str">
        <f>"3908716"</f>
        <v>3908716</v>
      </c>
      <c r="B48" s="308" t="s">
        <v>587</v>
      </c>
      <c r="C48" s="308">
        <v>2.4</v>
      </c>
      <c r="D48" s="308">
        <v>363032</v>
      </c>
      <c r="E48" s="414">
        <v>44349.763344907406</v>
      </c>
      <c r="F48" s="420">
        <v>7917</v>
      </c>
    </row>
    <row r="49" spans="1:6" x14ac:dyDescent="0.25">
      <c r="A49" s="308" t="str">
        <f>"3900340"</f>
        <v>3900340</v>
      </c>
      <c r="B49" s="308" t="s">
        <v>589</v>
      </c>
      <c r="C49" s="308">
        <v>15.3</v>
      </c>
      <c r="D49" s="308">
        <v>362933</v>
      </c>
      <c r="E49" s="414">
        <v>44349.763344907406</v>
      </c>
      <c r="F49" s="420">
        <v>7918</v>
      </c>
    </row>
    <row r="50" spans="1:6" x14ac:dyDescent="0.25">
      <c r="A50" s="308" t="str">
        <f>"3900344"</f>
        <v>3900344</v>
      </c>
      <c r="B50" s="308" t="s">
        <v>589</v>
      </c>
      <c r="C50" s="308">
        <v>15.3</v>
      </c>
      <c r="D50" s="308">
        <v>362934</v>
      </c>
      <c r="E50" s="414">
        <v>44349.763344907406</v>
      </c>
      <c r="F50" s="420">
        <v>7919</v>
      </c>
    </row>
    <row r="51" spans="1:6" x14ac:dyDescent="0.25">
      <c r="A51" s="308" t="str">
        <f>"3900657"</f>
        <v>3900657</v>
      </c>
      <c r="B51" s="308" t="s">
        <v>589</v>
      </c>
      <c r="C51" s="308">
        <v>15.3</v>
      </c>
      <c r="D51" s="308">
        <v>362932</v>
      </c>
      <c r="E51" s="414">
        <v>44349.763344907406</v>
      </c>
      <c r="F51" s="420">
        <v>7920</v>
      </c>
    </row>
    <row r="52" spans="1:6" x14ac:dyDescent="0.25">
      <c r="A52" s="308" t="str">
        <f>"3909007"</f>
        <v>3909007</v>
      </c>
      <c r="B52" s="308" t="s">
        <v>6069</v>
      </c>
      <c r="C52" s="308">
        <v>2.33</v>
      </c>
      <c r="D52" s="308">
        <v>363093</v>
      </c>
      <c r="E52" s="414">
        <v>44349.763344907406</v>
      </c>
      <c r="F52" s="420">
        <v>7921</v>
      </c>
    </row>
    <row r="53" spans="1:6" x14ac:dyDescent="0.25">
      <c r="A53" s="308" t="str">
        <f>"3930195"</f>
        <v>3930195</v>
      </c>
      <c r="B53" s="308" t="s">
        <v>6069</v>
      </c>
      <c r="C53" s="308">
        <v>1.94</v>
      </c>
      <c r="D53" s="308">
        <v>363142</v>
      </c>
      <c r="E53" s="414">
        <v>44349.763344907406</v>
      </c>
      <c r="F53" s="420">
        <v>7922</v>
      </c>
    </row>
    <row r="54" spans="1:6" x14ac:dyDescent="0.25">
      <c r="A54" s="308" t="str">
        <f>"3945038"</f>
        <v>3945038</v>
      </c>
      <c r="B54" s="308" t="s">
        <v>590</v>
      </c>
      <c r="C54" s="308">
        <v>15.3</v>
      </c>
      <c r="D54" s="308">
        <v>362937</v>
      </c>
      <c r="E54" s="414">
        <v>44349.763344907406</v>
      </c>
      <c r="F54" s="420">
        <v>7923</v>
      </c>
    </row>
    <row r="55" spans="1:6" x14ac:dyDescent="0.25">
      <c r="A55" s="308" t="str">
        <f>"3901033"</f>
        <v>3901033</v>
      </c>
      <c r="B55" s="308" t="s">
        <v>591</v>
      </c>
      <c r="C55" s="308">
        <v>32.18</v>
      </c>
      <c r="D55" s="308">
        <v>362943</v>
      </c>
      <c r="E55" s="414">
        <v>44349.763344907406</v>
      </c>
      <c r="F55" s="420">
        <v>7924</v>
      </c>
    </row>
    <row r="56" spans="1:6" x14ac:dyDescent="0.25">
      <c r="A56" s="308" t="str">
        <f>"3930053"</f>
        <v>3930053</v>
      </c>
      <c r="B56" s="308" t="s">
        <v>547</v>
      </c>
      <c r="C56" s="308">
        <v>9.68</v>
      </c>
      <c r="D56" s="308">
        <v>363050</v>
      </c>
      <c r="E56" s="414">
        <v>44349.763344907406</v>
      </c>
      <c r="F56" s="420">
        <v>7925</v>
      </c>
    </row>
    <row r="57" spans="1:6" x14ac:dyDescent="0.25">
      <c r="A57" s="308"/>
      <c r="B57" s="540">
        <v>1</v>
      </c>
      <c r="C57" s="541">
        <f>SUM(C3:C56)</f>
        <v>373.41</v>
      </c>
      <c r="D57" s="154"/>
      <c r="E57" s="414"/>
      <c r="F57" s="420"/>
    </row>
    <row r="58" spans="1:6" x14ac:dyDescent="0.25">
      <c r="A58" s="308" t="str">
        <f>"3903866"</f>
        <v>3903866</v>
      </c>
      <c r="B58" s="308" t="s">
        <v>3764</v>
      </c>
      <c r="C58" s="308">
        <v>1.68</v>
      </c>
      <c r="D58" s="308">
        <v>362191</v>
      </c>
      <c r="E58" s="414">
        <v>44350.562824074077</v>
      </c>
      <c r="F58" s="420">
        <v>7926</v>
      </c>
    </row>
    <row r="59" spans="1:6" x14ac:dyDescent="0.25">
      <c r="A59" s="308" t="str">
        <f>"3903545"</f>
        <v>3903545</v>
      </c>
      <c r="B59" s="308" t="s">
        <v>593</v>
      </c>
      <c r="C59" s="308">
        <v>1.94</v>
      </c>
      <c r="D59" s="308">
        <v>361523</v>
      </c>
      <c r="E59" s="414">
        <v>44350.597233796296</v>
      </c>
      <c r="F59" s="420">
        <v>7927</v>
      </c>
    </row>
    <row r="60" spans="1:6" x14ac:dyDescent="0.25">
      <c r="A60" s="308" t="str">
        <f>"3909119"</f>
        <v>3909119</v>
      </c>
      <c r="B60" s="308" t="s">
        <v>1114</v>
      </c>
      <c r="C60" s="308">
        <v>10.79</v>
      </c>
      <c r="D60" s="308">
        <v>361683</v>
      </c>
      <c r="E60" s="414">
        <v>44350.640173611115</v>
      </c>
      <c r="F60" s="420">
        <v>7928</v>
      </c>
    </row>
    <row r="61" spans="1:6" x14ac:dyDescent="0.25">
      <c r="A61" s="308" t="str">
        <f>"3920065"</f>
        <v>3920065</v>
      </c>
      <c r="B61" s="308" t="s">
        <v>600</v>
      </c>
      <c r="C61" s="308">
        <v>15.3</v>
      </c>
      <c r="D61" s="308">
        <v>362928</v>
      </c>
      <c r="E61" s="414">
        <v>44350.651192129626</v>
      </c>
      <c r="F61" s="420">
        <v>7929</v>
      </c>
    </row>
    <row r="62" spans="1:6" x14ac:dyDescent="0.25">
      <c r="A62" s="308" t="str">
        <f>"3909154"</f>
        <v>3909154</v>
      </c>
      <c r="B62" s="308" t="s">
        <v>1103</v>
      </c>
      <c r="C62" s="308">
        <v>17.329999999999998</v>
      </c>
      <c r="D62" s="308">
        <v>363141</v>
      </c>
      <c r="E62" s="414">
        <v>44350.697453703702</v>
      </c>
      <c r="F62" s="420">
        <v>7930</v>
      </c>
    </row>
    <row r="63" spans="1:6" x14ac:dyDescent="0.25">
      <c r="A63" s="308"/>
      <c r="B63" s="540">
        <v>2</v>
      </c>
      <c r="C63" s="541">
        <f>SUM(C58:C62)</f>
        <v>47.04</v>
      </c>
      <c r="D63" s="308"/>
      <c r="E63" s="414"/>
      <c r="F63" s="420"/>
    </row>
    <row r="64" spans="1:6" x14ac:dyDescent="0.25">
      <c r="A64" s="308" t="str">
        <f>"3945455"</f>
        <v>3945455</v>
      </c>
      <c r="B64" s="308" t="s">
        <v>1117</v>
      </c>
      <c r="C64" s="308">
        <v>8.3800000000000008</v>
      </c>
      <c r="D64" s="308">
        <v>360929</v>
      </c>
      <c r="E64" s="414">
        <v>44351.459456018521</v>
      </c>
      <c r="F64" s="420">
        <v>8156</v>
      </c>
    </row>
    <row r="65" spans="1:6" x14ac:dyDescent="0.25">
      <c r="A65" s="308" t="str">
        <f>"3907837"</f>
        <v>3907837</v>
      </c>
      <c r="B65" s="308" t="s">
        <v>13182</v>
      </c>
      <c r="C65" s="308">
        <v>1.78</v>
      </c>
      <c r="D65" s="308">
        <v>361455</v>
      </c>
      <c r="E65" s="414">
        <v>44351.494398148148</v>
      </c>
      <c r="F65" s="420">
        <v>8157</v>
      </c>
    </row>
    <row r="66" spans="1:6" x14ac:dyDescent="0.25">
      <c r="A66" s="308" t="str">
        <f>"3903217"</f>
        <v>3903217</v>
      </c>
      <c r="B66" s="308" t="s">
        <v>3732</v>
      </c>
      <c r="C66" s="308">
        <v>4.63</v>
      </c>
      <c r="D66" s="308">
        <v>361218</v>
      </c>
      <c r="E66" s="414">
        <v>44351.631342592591</v>
      </c>
      <c r="F66" s="420">
        <v>8159</v>
      </c>
    </row>
    <row r="67" spans="1:6" x14ac:dyDescent="0.25">
      <c r="A67" s="308" t="str">
        <f>"3903841"</f>
        <v>3903841</v>
      </c>
      <c r="B67" s="308" t="s">
        <v>3732</v>
      </c>
      <c r="C67" s="308">
        <v>1.71</v>
      </c>
      <c r="D67" s="308">
        <v>362184</v>
      </c>
      <c r="E67" s="414">
        <v>44351.632928240739</v>
      </c>
      <c r="F67" s="420">
        <v>8160</v>
      </c>
    </row>
    <row r="68" spans="1:6" x14ac:dyDescent="0.25">
      <c r="A68" s="308" t="str">
        <f>"3907937"</f>
        <v>3907937</v>
      </c>
      <c r="B68" s="308" t="s">
        <v>1121</v>
      </c>
      <c r="C68" s="308">
        <v>6.71</v>
      </c>
      <c r="D68" s="308">
        <v>362344</v>
      </c>
      <c r="E68" s="414">
        <v>44351.655671296299</v>
      </c>
      <c r="F68" s="420">
        <v>8161</v>
      </c>
    </row>
    <row r="69" spans="1:6" x14ac:dyDescent="0.25">
      <c r="A69" s="308" t="str">
        <f>"3945281"</f>
        <v>3945281</v>
      </c>
      <c r="B69" s="308" t="s">
        <v>1115</v>
      </c>
      <c r="C69" s="308">
        <v>4.1900000000000004</v>
      </c>
      <c r="D69" s="308">
        <v>360999</v>
      </c>
      <c r="E69" s="414">
        <v>44351.768518518518</v>
      </c>
      <c r="F69" s="420">
        <v>8163</v>
      </c>
    </row>
    <row r="70" spans="1:6" x14ac:dyDescent="0.25">
      <c r="A70" s="308"/>
      <c r="B70" s="540">
        <v>3</v>
      </c>
      <c r="C70" s="541">
        <f>SUM(C64:C69)</f>
        <v>27.400000000000002</v>
      </c>
      <c r="D70" s="308"/>
      <c r="E70" s="414"/>
      <c r="F70" s="420"/>
    </row>
    <row r="71" spans="1:6" x14ac:dyDescent="0.25">
      <c r="A71" s="308" t="str">
        <f>"3901741"</f>
        <v>3901741</v>
      </c>
      <c r="B71" s="308" t="s">
        <v>3759</v>
      </c>
      <c r="C71" s="308">
        <v>2.65</v>
      </c>
      <c r="D71" s="308">
        <v>362393</v>
      </c>
      <c r="E71" s="414">
        <v>44354.483148148145</v>
      </c>
      <c r="F71" s="420">
        <v>8202</v>
      </c>
    </row>
    <row r="72" spans="1:6" x14ac:dyDescent="0.25">
      <c r="A72" s="308" t="str">
        <f>"3901940"</f>
        <v>3901940</v>
      </c>
      <c r="B72" s="308" t="s">
        <v>537</v>
      </c>
      <c r="C72" s="308">
        <v>7.83</v>
      </c>
      <c r="D72" s="308">
        <v>361147</v>
      </c>
      <c r="E72" s="414">
        <v>44354.361909722225</v>
      </c>
      <c r="F72" s="420">
        <v>8203</v>
      </c>
    </row>
    <row r="73" spans="1:6" x14ac:dyDescent="0.25">
      <c r="A73" s="308" t="str">
        <f>"3907169"</f>
        <v>3907169</v>
      </c>
      <c r="B73" s="308" t="s">
        <v>1124</v>
      </c>
      <c r="C73" s="308">
        <v>16.079999999999998</v>
      </c>
      <c r="D73" s="308">
        <v>363319</v>
      </c>
      <c r="E73" s="414">
        <v>44354.49150462963</v>
      </c>
      <c r="F73" s="420">
        <v>8204</v>
      </c>
    </row>
    <row r="74" spans="1:6" x14ac:dyDescent="0.25">
      <c r="A74" s="308" t="str">
        <f>"3901121"</f>
        <v>3901121</v>
      </c>
      <c r="B74" s="308" t="s">
        <v>605</v>
      </c>
      <c r="C74" s="308">
        <v>1.68</v>
      </c>
      <c r="D74" s="308">
        <v>361397</v>
      </c>
      <c r="E74" s="414">
        <v>44354.608171296299</v>
      </c>
      <c r="F74" s="420">
        <v>8205</v>
      </c>
    </row>
    <row r="75" spans="1:6" x14ac:dyDescent="0.25">
      <c r="A75" s="308" t="str">
        <f>"3906658"</f>
        <v>3906658</v>
      </c>
      <c r="B75" s="308" t="s">
        <v>604</v>
      </c>
      <c r="C75" s="308">
        <v>1.68</v>
      </c>
      <c r="D75" s="308">
        <v>363079</v>
      </c>
      <c r="E75" s="414">
        <v>44354.608680555553</v>
      </c>
      <c r="F75" s="420">
        <v>8206</v>
      </c>
    </row>
    <row r="76" spans="1:6" x14ac:dyDescent="0.25">
      <c r="A76" s="308" t="str">
        <f>"3902054"</f>
        <v>3902054</v>
      </c>
      <c r="B76" s="308" t="s">
        <v>13185</v>
      </c>
      <c r="C76" s="308">
        <v>8.3800000000000008</v>
      </c>
      <c r="D76" s="308">
        <v>360962</v>
      </c>
      <c r="E76" s="414">
        <v>44354.675856481481</v>
      </c>
      <c r="F76" s="420">
        <v>8207</v>
      </c>
    </row>
    <row r="77" spans="1:6" x14ac:dyDescent="0.25">
      <c r="A77" s="308"/>
      <c r="B77" s="417">
        <v>4</v>
      </c>
      <c r="C77" s="88">
        <f>SUM(C71:C76)</f>
        <v>38.299999999999997</v>
      </c>
      <c r="D77" s="308"/>
      <c r="E77" s="414"/>
      <c r="F77" s="420"/>
    </row>
    <row r="78" spans="1:6" x14ac:dyDescent="0.25">
      <c r="A78" s="308" t="str">
        <f>"3907615"</f>
        <v>3907615</v>
      </c>
      <c r="B78" s="308" t="s">
        <v>538</v>
      </c>
      <c r="C78" s="308">
        <v>1.81</v>
      </c>
      <c r="D78" s="308">
        <v>361233</v>
      </c>
      <c r="E78" s="414">
        <v>44355.457824074074</v>
      </c>
      <c r="F78" s="420">
        <v>8309</v>
      </c>
    </row>
    <row r="79" spans="1:6" x14ac:dyDescent="0.25">
      <c r="A79" s="308" t="str">
        <f>"3901111"</f>
        <v>3901111</v>
      </c>
      <c r="B79" s="308" t="s">
        <v>626</v>
      </c>
      <c r="C79" s="308">
        <v>10.14</v>
      </c>
      <c r="D79" s="308">
        <v>363077</v>
      </c>
      <c r="E79" s="414">
        <v>44355.469340277778</v>
      </c>
      <c r="F79" s="420">
        <v>8310</v>
      </c>
    </row>
    <row r="80" spans="1:6" x14ac:dyDescent="0.25">
      <c r="A80" s="308" t="str">
        <f>"3930030"</f>
        <v>3930030</v>
      </c>
      <c r="B80" s="308" t="s">
        <v>1101</v>
      </c>
      <c r="C80" s="308">
        <v>2.21</v>
      </c>
      <c r="D80" s="308">
        <v>361324</v>
      </c>
      <c r="E80" s="414">
        <v>44355.47283564815</v>
      </c>
      <c r="F80" s="420">
        <v>8311</v>
      </c>
    </row>
    <row r="81" spans="1:6" x14ac:dyDescent="0.25">
      <c r="A81" s="308" t="str">
        <f>"3902159"</f>
        <v>3902159</v>
      </c>
      <c r="B81" s="308" t="s">
        <v>3740</v>
      </c>
      <c r="C81" s="308">
        <v>14.52</v>
      </c>
      <c r="D81" s="308">
        <v>363154</v>
      </c>
      <c r="E81" s="414">
        <v>44355.493310185186</v>
      </c>
      <c r="F81" s="420">
        <v>8312</v>
      </c>
    </row>
    <row r="82" spans="1:6" x14ac:dyDescent="0.25">
      <c r="A82" s="308" t="str">
        <f>"3902021"</f>
        <v>3902021</v>
      </c>
      <c r="B82" s="308" t="s">
        <v>3740</v>
      </c>
      <c r="C82" s="308">
        <v>5</v>
      </c>
      <c r="D82" s="308">
        <v>363110</v>
      </c>
      <c r="E82" s="414">
        <v>44355.493402777778</v>
      </c>
      <c r="F82" s="420">
        <v>8313</v>
      </c>
    </row>
    <row r="83" spans="1:6" x14ac:dyDescent="0.25">
      <c r="A83" s="308" t="str">
        <f>"3907680"</f>
        <v>3907680</v>
      </c>
      <c r="B83" s="308" t="s">
        <v>15916</v>
      </c>
      <c r="C83" s="308">
        <v>5.04</v>
      </c>
      <c r="D83" s="308">
        <v>361283</v>
      </c>
      <c r="E83" s="414">
        <v>44355.506608796299</v>
      </c>
      <c r="F83" s="420">
        <v>8318</v>
      </c>
    </row>
    <row r="84" spans="1:6" x14ac:dyDescent="0.25">
      <c r="A84" s="308" t="str">
        <f>"23923029"</f>
        <v>23923029</v>
      </c>
      <c r="B84" s="308" t="s">
        <v>611</v>
      </c>
      <c r="C84" s="308">
        <v>6.84</v>
      </c>
      <c r="D84" s="308">
        <v>4488</v>
      </c>
      <c r="E84" s="414">
        <v>44355.55678240741</v>
      </c>
      <c r="F84" s="420">
        <v>8314</v>
      </c>
    </row>
    <row r="85" spans="1:6" x14ac:dyDescent="0.25">
      <c r="A85" s="308" t="str">
        <f>"3901540"</f>
        <v>3901540</v>
      </c>
      <c r="B85" s="308" t="s">
        <v>1552</v>
      </c>
      <c r="C85" s="308">
        <v>3.36</v>
      </c>
      <c r="D85" s="308">
        <v>362061</v>
      </c>
      <c r="E85" s="414">
        <v>44355.589120370372</v>
      </c>
      <c r="F85" s="420">
        <v>8315</v>
      </c>
    </row>
    <row r="86" spans="1:6" x14ac:dyDescent="0.25">
      <c r="A86" s="308" t="str">
        <f>"3907622"</f>
        <v>3907622</v>
      </c>
      <c r="B86" s="308" t="s">
        <v>597</v>
      </c>
      <c r="C86" s="308">
        <v>97.75</v>
      </c>
      <c r="D86" s="308">
        <v>363265</v>
      </c>
      <c r="E86" s="414">
        <v>44355.630347222221</v>
      </c>
      <c r="F86" s="420">
        <v>8316</v>
      </c>
    </row>
    <row r="87" spans="1:6" x14ac:dyDescent="0.25">
      <c r="A87" s="308" t="str">
        <f>"3900258"</f>
        <v>3900258</v>
      </c>
      <c r="B87" s="308" t="s">
        <v>3758</v>
      </c>
      <c r="C87" s="308">
        <v>5.15</v>
      </c>
      <c r="D87" s="308">
        <v>361915</v>
      </c>
      <c r="E87" s="414">
        <v>44355.802430555559</v>
      </c>
      <c r="F87" s="420">
        <v>8317</v>
      </c>
    </row>
    <row r="88" spans="1:6" x14ac:dyDescent="0.25">
      <c r="A88" s="308" t="str">
        <f>"3908057"</f>
        <v>3908057</v>
      </c>
      <c r="B88" s="308" t="s">
        <v>15915</v>
      </c>
      <c r="C88" s="308">
        <v>6.25</v>
      </c>
      <c r="D88" s="308">
        <v>359258</v>
      </c>
      <c r="E88" s="414">
        <v>44355.84715277778</v>
      </c>
      <c r="F88" s="420">
        <v>8319</v>
      </c>
    </row>
    <row r="89" spans="1:6" x14ac:dyDescent="0.25">
      <c r="A89" s="308"/>
      <c r="B89" s="540">
        <v>5</v>
      </c>
      <c r="C89" s="541">
        <f>SUM(C78:C88)</f>
        <v>158.07000000000002</v>
      </c>
      <c r="D89" s="308"/>
      <c r="E89" s="414"/>
      <c r="F89" s="420"/>
    </row>
    <row r="90" spans="1:6" x14ac:dyDescent="0.25">
      <c r="A90" s="308" t="str">
        <f>"3930021"</f>
        <v>3930021</v>
      </c>
      <c r="B90" s="308" t="s">
        <v>1110</v>
      </c>
      <c r="C90" s="308">
        <v>1.68</v>
      </c>
      <c r="D90" s="308">
        <v>361321</v>
      </c>
      <c r="E90" s="414">
        <v>44356.322615740741</v>
      </c>
      <c r="F90" s="420">
        <v>8355</v>
      </c>
    </row>
    <row r="91" spans="1:6" x14ac:dyDescent="0.25">
      <c r="A91" s="308" t="str">
        <f>"3908571"</f>
        <v>3908571</v>
      </c>
      <c r="B91" s="308" t="s">
        <v>6079</v>
      </c>
      <c r="C91" s="308">
        <v>1.67</v>
      </c>
      <c r="D91" s="308">
        <v>362658</v>
      </c>
      <c r="E91" s="414">
        <v>44356.398125</v>
      </c>
      <c r="F91" s="420">
        <v>8356</v>
      </c>
    </row>
    <row r="92" spans="1:6" x14ac:dyDescent="0.25">
      <c r="A92" s="308" t="str">
        <f>"3903765"</f>
        <v>3903765</v>
      </c>
      <c r="B92" s="308" t="s">
        <v>3561</v>
      </c>
      <c r="C92" s="308">
        <v>3.04</v>
      </c>
      <c r="D92" s="308">
        <v>361358</v>
      </c>
      <c r="E92" s="414">
        <v>44356.408888888887</v>
      </c>
      <c r="F92" s="420">
        <v>8357</v>
      </c>
    </row>
    <row r="93" spans="1:6" x14ac:dyDescent="0.25">
      <c r="A93" s="308" t="str">
        <f>"3930042"</f>
        <v>3930042</v>
      </c>
      <c r="B93" s="308" t="s">
        <v>610</v>
      </c>
      <c r="C93" s="308">
        <v>7.18</v>
      </c>
      <c r="D93" s="308">
        <v>363046</v>
      </c>
      <c r="E93" s="414">
        <v>44356.567916666667</v>
      </c>
      <c r="F93" s="420">
        <v>8358</v>
      </c>
    </row>
    <row r="94" spans="1:6" x14ac:dyDescent="0.25">
      <c r="A94" s="308" t="str">
        <f>"3909922"</f>
        <v>3909922</v>
      </c>
      <c r="B94" s="308" t="s">
        <v>1080</v>
      </c>
      <c r="C94" s="308">
        <v>5</v>
      </c>
      <c r="D94" s="308">
        <v>363029</v>
      </c>
      <c r="E94" s="414">
        <v>44356.587916666664</v>
      </c>
      <c r="F94" s="420">
        <v>8359</v>
      </c>
    </row>
    <row r="95" spans="1:6" x14ac:dyDescent="0.25">
      <c r="A95" s="308" t="str">
        <f>"3909315"</f>
        <v>3909315</v>
      </c>
      <c r="B95" s="308" t="s">
        <v>15914</v>
      </c>
      <c r="C95" s="308">
        <v>1.33</v>
      </c>
      <c r="D95" s="308">
        <v>362748</v>
      </c>
      <c r="E95" s="414">
        <v>44356.616122685184</v>
      </c>
      <c r="F95" s="420">
        <v>8360</v>
      </c>
    </row>
    <row r="96" spans="1:6" x14ac:dyDescent="0.25">
      <c r="A96" s="308" t="str">
        <f>"3908939"</f>
        <v>3908939</v>
      </c>
      <c r="B96" s="308" t="s">
        <v>1109</v>
      </c>
      <c r="C96" s="308">
        <v>1.94</v>
      </c>
      <c r="D96" s="308">
        <v>363066</v>
      </c>
      <c r="E96" s="414">
        <v>44356.681111111109</v>
      </c>
      <c r="F96" s="420">
        <v>8361</v>
      </c>
    </row>
    <row r="97" spans="1:6" x14ac:dyDescent="0.25">
      <c r="A97" s="308"/>
      <c r="B97" s="540">
        <v>6</v>
      </c>
      <c r="C97" s="541">
        <f>SUM(C90:C96)</f>
        <v>21.84</v>
      </c>
      <c r="D97" s="308"/>
      <c r="E97" s="414"/>
      <c r="F97" s="420"/>
    </row>
    <row r="98" spans="1:6" x14ac:dyDescent="0.25">
      <c r="A98" s="308" t="str">
        <f>"3902009"</f>
        <v>3902009</v>
      </c>
      <c r="B98" s="308" t="s">
        <v>598</v>
      </c>
      <c r="C98" s="308">
        <v>3.36</v>
      </c>
      <c r="D98" s="308">
        <v>363063</v>
      </c>
      <c r="E98" s="414">
        <v>44357.47583333333</v>
      </c>
      <c r="F98" s="420">
        <v>8417</v>
      </c>
    </row>
    <row r="99" spans="1:6" x14ac:dyDescent="0.25">
      <c r="A99" s="308" t="str">
        <f>"3930293"</f>
        <v>3930293</v>
      </c>
      <c r="B99" s="308" t="s">
        <v>3771</v>
      </c>
      <c r="C99" s="308">
        <v>3.67</v>
      </c>
      <c r="D99" s="308">
        <v>363118</v>
      </c>
      <c r="E99" s="414">
        <v>44357.509201388886</v>
      </c>
      <c r="F99" s="420">
        <v>8418</v>
      </c>
    </row>
    <row r="100" spans="1:6" x14ac:dyDescent="0.25">
      <c r="A100" s="308" t="str">
        <f>"3908176"</f>
        <v>3908176</v>
      </c>
      <c r="B100" s="308" t="s">
        <v>1116</v>
      </c>
      <c r="C100" s="308">
        <v>3.34</v>
      </c>
      <c r="D100" s="308">
        <v>363273</v>
      </c>
      <c r="E100" s="414">
        <v>44357.535034722219</v>
      </c>
      <c r="F100" s="420">
        <v>8419</v>
      </c>
    </row>
    <row r="101" spans="1:6" x14ac:dyDescent="0.25">
      <c r="A101" s="308" t="str">
        <f>"3908177"</f>
        <v>3908177</v>
      </c>
      <c r="B101" s="308" t="s">
        <v>1116</v>
      </c>
      <c r="C101" s="308">
        <v>14.62</v>
      </c>
      <c r="D101" s="308">
        <v>363274</v>
      </c>
      <c r="E101" s="414">
        <v>44357.535208333335</v>
      </c>
      <c r="F101" s="420">
        <v>8420</v>
      </c>
    </row>
    <row r="102" spans="1:6" x14ac:dyDescent="0.25">
      <c r="A102" s="308" t="str">
        <f>"3908657"</f>
        <v>3908657</v>
      </c>
      <c r="B102" s="308" t="s">
        <v>1118</v>
      </c>
      <c r="C102" s="308">
        <v>5.62</v>
      </c>
      <c r="D102" s="308">
        <v>361831</v>
      </c>
      <c r="E102" s="414">
        <v>44357.727685185186</v>
      </c>
      <c r="F102" s="420">
        <v>8421</v>
      </c>
    </row>
    <row r="103" spans="1:6" x14ac:dyDescent="0.25">
      <c r="A103" s="308" t="str">
        <f>"3907965"</f>
        <v>3907965</v>
      </c>
      <c r="B103" s="308" t="s">
        <v>1125</v>
      </c>
      <c r="C103" s="308">
        <v>10.34</v>
      </c>
      <c r="D103" s="308">
        <v>362347</v>
      </c>
      <c r="E103" s="414">
        <v>44357.762777777774</v>
      </c>
      <c r="F103" s="420">
        <v>8422</v>
      </c>
    </row>
    <row r="104" spans="1:6" x14ac:dyDescent="0.25">
      <c r="A104" s="308"/>
      <c r="B104" s="544">
        <v>7</v>
      </c>
      <c r="C104" s="541">
        <f>SUM(C98:C103)</f>
        <v>40.950000000000003</v>
      </c>
      <c r="D104" s="308"/>
      <c r="E104" s="414"/>
      <c r="F104" s="420"/>
    </row>
    <row r="105" spans="1:6" x14ac:dyDescent="0.25">
      <c r="A105" s="308" t="str">
        <f>"3920094"</f>
        <v>3920094</v>
      </c>
      <c r="B105" s="2" t="s">
        <v>6100</v>
      </c>
      <c r="C105" s="308">
        <v>35.799999999999997</v>
      </c>
      <c r="D105" s="308">
        <v>360865</v>
      </c>
      <c r="E105" s="414">
        <v>44358.363703703704</v>
      </c>
      <c r="F105" s="420">
        <v>8468</v>
      </c>
    </row>
    <row r="106" spans="1:6" x14ac:dyDescent="0.25">
      <c r="A106" s="308" t="str">
        <f>"3900695"</f>
        <v>3900695</v>
      </c>
      <c r="B106" s="308" t="s">
        <v>3752</v>
      </c>
      <c r="C106" s="308">
        <v>4.0199999999999996</v>
      </c>
      <c r="D106" s="308">
        <v>362030</v>
      </c>
      <c r="E106" s="414">
        <v>44358.41101851852</v>
      </c>
      <c r="F106" s="420">
        <v>8469</v>
      </c>
    </row>
    <row r="107" spans="1:6" x14ac:dyDescent="0.25">
      <c r="A107" s="308" t="str">
        <f>"3960257"</f>
        <v>3960257</v>
      </c>
      <c r="B107" s="308" t="s">
        <v>595</v>
      </c>
      <c r="C107" s="308">
        <v>15.57</v>
      </c>
      <c r="D107" s="308">
        <v>362929</v>
      </c>
      <c r="E107" s="414">
        <v>44358.565833333334</v>
      </c>
      <c r="F107" s="420">
        <v>8470</v>
      </c>
    </row>
    <row r="108" spans="1:6" x14ac:dyDescent="0.25">
      <c r="A108" s="308" t="str">
        <f>"3960275"</f>
        <v>3960275</v>
      </c>
      <c r="B108" s="308" t="s">
        <v>595</v>
      </c>
      <c r="C108" s="308">
        <v>15.3</v>
      </c>
      <c r="D108" s="308">
        <v>362936</v>
      </c>
      <c r="E108" s="414">
        <v>44358.566319444442</v>
      </c>
      <c r="F108" s="420">
        <v>8471</v>
      </c>
    </row>
    <row r="109" spans="1:6" x14ac:dyDescent="0.25">
      <c r="A109" s="308" t="str">
        <f>"3903497"</f>
        <v>3903497</v>
      </c>
      <c r="B109" s="308" t="s">
        <v>1107</v>
      </c>
      <c r="C109" s="308">
        <v>5.15</v>
      </c>
      <c r="D109" s="308">
        <v>363291</v>
      </c>
      <c r="E109" s="414">
        <v>44358.706921296296</v>
      </c>
      <c r="F109" s="420">
        <v>8472</v>
      </c>
    </row>
    <row r="110" spans="1:6" x14ac:dyDescent="0.25">
      <c r="A110" s="308"/>
      <c r="B110" s="540">
        <v>8</v>
      </c>
      <c r="C110" s="541">
        <f>SUM(C105:C109)</f>
        <v>75.84</v>
      </c>
      <c r="D110" s="308"/>
      <c r="E110" s="414"/>
      <c r="F110" s="420"/>
    </row>
    <row r="111" spans="1:6" x14ac:dyDescent="0.25">
      <c r="A111" s="308" t="s">
        <v>15897</v>
      </c>
      <c r="B111" s="308" t="s">
        <v>1074</v>
      </c>
      <c r="C111" s="308">
        <v>2.14</v>
      </c>
      <c r="D111" s="308">
        <v>361365</v>
      </c>
      <c r="E111" s="414">
        <v>44361.366215277776</v>
      </c>
      <c r="F111" s="420">
        <v>8555</v>
      </c>
    </row>
    <row r="112" spans="1:6" x14ac:dyDescent="0.25">
      <c r="A112" s="308" t="s">
        <v>15894</v>
      </c>
      <c r="B112" s="308" t="s">
        <v>3791</v>
      </c>
      <c r="C112" s="308">
        <v>4.3600000000000003</v>
      </c>
      <c r="D112" s="308">
        <v>361247</v>
      </c>
      <c r="E112" s="414">
        <v>44361.51667824074</v>
      </c>
      <c r="F112" s="420">
        <v>8556</v>
      </c>
    </row>
    <row r="113" spans="1:6" x14ac:dyDescent="0.25">
      <c r="A113" s="308" t="s">
        <v>15913</v>
      </c>
      <c r="B113" s="308" t="s">
        <v>6065</v>
      </c>
      <c r="C113" s="308">
        <v>0.03</v>
      </c>
      <c r="D113" s="308">
        <v>362722</v>
      </c>
      <c r="E113" s="414">
        <v>44361.52238425926</v>
      </c>
      <c r="F113" s="420">
        <v>8557</v>
      </c>
    </row>
    <row r="114" spans="1:6" x14ac:dyDescent="0.25">
      <c r="A114" s="308" t="s">
        <v>13173</v>
      </c>
      <c r="B114" s="308" t="s">
        <v>619</v>
      </c>
      <c r="C114" s="308">
        <v>2.34</v>
      </c>
      <c r="D114" s="308">
        <v>361674</v>
      </c>
      <c r="E114" s="414">
        <v>44361.377372685187</v>
      </c>
      <c r="F114" s="420">
        <v>8558</v>
      </c>
    </row>
    <row r="115" spans="1:6" x14ac:dyDescent="0.25">
      <c r="A115" s="308" t="s">
        <v>15912</v>
      </c>
      <c r="B115" s="308" t="s">
        <v>3778</v>
      </c>
      <c r="C115" s="308">
        <v>20.82</v>
      </c>
      <c r="D115" s="308">
        <v>358518</v>
      </c>
      <c r="E115" s="414">
        <v>44361.530543981484</v>
      </c>
      <c r="F115" s="420">
        <v>8562</v>
      </c>
    </row>
    <row r="116" spans="1:6" x14ac:dyDescent="0.25">
      <c r="A116" s="308" t="s">
        <v>15911</v>
      </c>
      <c r="B116" s="308" t="s">
        <v>594</v>
      </c>
      <c r="C116" s="308">
        <v>3.36</v>
      </c>
      <c r="D116" s="308">
        <v>361835</v>
      </c>
      <c r="E116" s="414">
        <v>44361.548703703702</v>
      </c>
      <c r="F116" s="420">
        <v>8559</v>
      </c>
    </row>
    <row r="117" spans="1:6" x14ac:dyDescent="0.25">
      <c r="A117" s="308" t="s">
        <v>15910</v>
      </c>
      <c r="B117" s="308" t="s">
        <v>15907</v>
      </c>
      <c r="C117" s="308">
        <v>3.98</v>
      </c>
      <c r="D117" s="308">
        <v>360790</v>
      </c>
      <c r="E117" s="414">
        <v>44361.616469907407</v>
      </c>
      <c r="F117" s="420">
        <v>8563</v>
      </c>
    </row>
    <row r="118" spans="1:6" x14ac:dyDescent="0.25">
      <c r="A118" s="308" t="s">
        <v>15909</v>
      </c>
      <c r="B118" s="308" t="s">
        <v>15907</v>
      </c>
      <c r="C118" s="308">
        <v>3.88</v>
      </c>
      <c r="D118" s="308">
        <v>363347</v>
      </c>
      <c r="E118" s="414">
        <v>44361.616574074076</v>
      </c>
      <c r="F118" s="420">
        <v>8560</v>
      </c>
    </row>
    <row r="119" spans="1:6" x14ac:dyDescent="0.25">
      <c r="A119" s="308" t="s">
        <v>15908</v>
      </c>
      <c r="B119" s="308" t="s">
        <v>15907</v>
      </c>
      <c r="C119" s="308">
        <v>3.88</v>
      </c>
      <c r="D119" s="308">
        <v>363339</v>
      </c>
      <c r="E119" s="414">
        <v>44361.616678240738</v>
      </c>
      <c r="F119" s="420">
        <v>8561</v>
      </c>
    </row>
    <row r="120" spans="1:6" x14ac:dyDescent="0.25">
      <c r="A120" s="308"/>
      <c r="B120" s="540">
        <v>9</v>
      </c>
      <c r="C120" s="541">
        <f>SUM(C111:C119)</f>
        <v>44.790000000000006</v>
      </c>
      <c r="D120" s="308"/>
      <c r="E120" s="414"/>
      <c r="F120" s="420"/>
    </row>
    <row r="121" spans="1:6" x14ac:dyDescent="0.25">
      <c r="A121" s="308" t="str">
        <f>"3908390"</f>
        <v>3908390</v>
      </c>
      <c r="B121" s="308" t="s">
        <v>15906</v>
      </c>
      <c r="C121" s="308">
        <v>4.97</v>
      </c>
      <c r="D121" s="308">
        <v>362538</v>
      </c>
      <c r="E121" s="414">
        <v>44362.50818287037</v>
      </c>
      <c r="F121" s="420">
        <v>8602</v>
      </c>
    </row>
    <row r="122" spans="1:6" x14ac:dyDescent="0.25">
      <c r="A122" s="308" t="str">
        <f>"3907525"</f>
        <v>3907525</v>
      </c>
      <c r="B122" s="308" t="s">
        <v>3775</v>
      </c>
      <c r="C122" s="308">
        <v>3.62</v>
      </c>
      <c r="D122" s="308">
        <v>363026</v>
      </c>
      <c r="E122" s="414">
        <v>44362.603634259256</v>
      </c>
      <c r="F122" s="420">
        <v>8603</v>
      </c>
    </row>
    <row r="123" spans="1:6" x14ac:dyDescent="0.25">
      <c r="A123" s="308" t="str">
        <f>"3907544"</f>
        <v>3907544</v>
      </c>
      <c r="B123" s="308" t="s">
        <v>3775</v>
      </c>
      <c r="C123" s="308">
        <v>1.94</v>
      </c>
      <c r="D123" s="308">
        <v>363025</v>
      </c>
      <c r="E123" s="414">
        <v>44362.605520833335</v>
      </c>
      <c r="F123" s="420">
        <v>8604</v>
      </c>
    </row>
    <row r="124" spans="1:6" x14ac:dyDescent="0.25">
      <c r="A124" s="308" t="str">
        <f>"3907330"</f>
        <v>3907330</v>
      </c>
      <c r="B124" s="308" t="s">
        <v>3766</v>
      </c>
      <c r="C124" s="308">
        <v>23.23</v>
      </c>
      <c r="D124" s="308">
        <v>361032</v>
      </c>
      <c r="E124" s="414">
        <v>44362.63113425926</v>
      </c>
      <c r="F124" s="420">
        <v>8605</v>
      </c>
    </row>
    <row r="125" spans="1:6" x14ac:dyDescent="0.25">
      <c r="A125" s="308" t="str">
        <f>"3902041"</f>
        <v>3902041</v>
      </c>
      <c r="B125" s="308" t="s">
        <v>3765</v>
      </c>
      <c r="C125" s="308">
        <v>8.3800000000000008</v>
      </c>
      <c r="D125" s="308">
        <v>360960</v>
      </c>
      <c r="E125" s="414">
        <v>44362.631608796299</v>
      </c>
      <c r="F125" s="420">
        <v>8606</v>
      </c>
    </row>
    <row r="126" spans="1:6" x14ac:dyDescent="0.25">
      <c r="A126" s="308"/>
      <c r="B126" s="540">
        <v>10</v>
      </c>
      <c r="C126" s="541">
        <f>SUM(C121:C125)</f>
        <v>42.14</v>
      </c>
      <c r="D126" s="308"/>
      <c r="E126" s="414"/>
      <c r="F126" s="420"/>
    </row>
    <row r="127" spans="1:6" x14ac:dyDescent="0.25">
      <c r="A127" s="308" t="str">
        <f>"3960276"</f>
        <v>3960276</v>
      </c>
      <c r="B127" s="308" t="s">
        <v>3739</v>
      </c>
      <c r="C127" s="308">
        <v>12.3</v>
      </c>
      <c r="D127" s="308">
        <v>360866</v>
      </c>
      <c r="E127" s="414">
        <v>44363.43445601852</v>
      </c>
      <c r="F127" s="420">
        <v>8657</v>
      </c>
    </row>
    <row r="128" spans="1:6" x14ac:dyDescent="0.25">
      <c r="A128" s="308" t="str">
        <f>"3960269"</f>
        <v>3960269</v>
      </c>
      <c r="B128" s="308" t="s">
        <v>3734</v>
      </c>
      <c r="C128" s="308">
        <v>12.3</v>
      </c>
      <c r="D128" s="308">
        <v>360850</v>
      </c>
      <c r="E128" s="414">
        <v>44363.44462962963</v>
      </c>
      <c r="F128" s="420">
        <v>8658</v>
      </c>
    </row>
    <row r="129" spans="1:6" x14ac:dyDescent="0.25">
      <c r="A129" s="308" t="str">
        <f>"3950207"</f>
        <v>3950207</v>
      </c>
      <c r="B129" s="308" t="s">
        <v>3773</v>
      </c>
      <c r="C129" s="308">
        <v>17.899999999999999</v>
      </c>
      <c r="D129" s="308">
        <v>360902</v>
      </c>
      <c r="E129" s="414">
        <v>44363.574583333335</v>
      </c>
      <c r="F129" s="420">
        <v>8659</v>
      </c>
    </row>
    <row r="130" spans="1:6" x14ac:dyDescent="0.25">
      <c r="A130" s="308" t="str">
        <f>"3908228"</f>
        <v>3908228</v>
      </c>
      <c r="B130" s="308" t="s">
        <v>6067</v>
      </c>
      <c r="C130" s="308">
        <v>3.12</v>
      </c>
      <c r="D130" s="308">
        <v>362408</v>
      </c>
      <c r="E130" s="414">
        <v>44363.596273148149</v>
      </c>
      <c r="F130" s="420">
        <v>8660</v>
      </c>
    </row>
    <row r="131" spans="1:6" x14ac:dyDescent="0.25">
      <c r="A131" s="308" t="str">
        <f>"3908502"</f>
        <v>3908502</v>
      </c>
      <c r="B131" s="308" t="s">
        <v>15905</v>
      </c>
      <c r="C131" s="308">
        <v>3.36</v>
      </c>
      <c r="D131" s="308">
        <v>363342</v>
      </c>
      <c r="E131" s="414">
        <v>44363.676122685189</v>
      </c>
      <c r="F131" s="420">
        <v>8661</v>
      </c>
    </row>
    <row r="132" spans="1:6" x14ac:dyDescent="0.25">
      <c r="A132" s="308" t="str">
        <f>"23923238"</f>
        <v>23923238</v>
      </c>
      <c r="B132" s="308" t="s">
        <v>11634</v>
      </c>
      <c r="C132" s="308">
        <v>22.3</v>
      </c>
      <c r="D132" s="308">
        <v>4680</v>
      </c>
      <c r="E132" s="414">
        <v>44363.69699074074</v>
      </c>
      <c r="F132" s="420">
        <v>8662</v>
      </c>
    </row>
    <row r="133" spans="1:6" x14ac:dyDescent="0.25">
      <c r="A133" s="308" t="str">
        <f>"3903487"</f>
        <v>3903487</v>
      </c>
      <c r="B133" s="308" t="s">
        <v>11632</v>
      </c>
      <c r="C133" s="308">
        <v>3.49</v>
      </c>
      <c r="D133" s="308">
        <v>361549</v>
      </c>
      <c r="E133" s="414">
        <v>44363.792060185187</v>
      </c>
      <c r="F133" s="420">
        <v>8663</v>
      </c>
    </row>
    <row r="134" spans="1:6" x14ac:dyDescent="0.25">
      <c r="A134" s="308"/>
      <c r="B134" s="540">
        <v>11</v>
      </c>
      <c r="C134" s="541">
        <f>SUM(C127:C133)</f>
        <v>74.77</v>
      </c>
      <c r="D134" s="308"/>
      <c r="E134" s="414"/>
      <c r="F134" s="420"/>
    </row>
    <row r="135" spans="1:6" x14ac:dyDescent="0.25">
      <c r="A135" s="308" t="str">
        <f>"3903744"</f>
        <v>3903744</v>
      </c>
      <c r="B135" s="308" t="s">
        <v>6076</v>
      </c>
      <c r="C135" s="308">
        <v>23.46</v>
      </c>
      <c r="D135" s="308">
        <v>360970</v>
      </c>
      <c r="E135" s="414">
        <v>44364.314305555556</v>
      </c>
      <c r="F135" s="420">
        <v>8766</v>
      </c>
    </row>
    <row r="136" spans="1:6" x14ac:dyDescent="0.25">
      <c r="A136" s="308" t="str">
        <f>"3904232"</f>
        <v>3904232</v>
      </c>
      <c r="B136" s="308" t="s">
        <v>1112</v>
      </c>
      <c r="C136" s="308">
        <v>15.3</v>
      </c>
      <c r="D136" s="308">
        <v>362955</v>
      </c>
      <c r="E136" s="414">
        <v>44364.441377314812</v>
      </c>
      <c r="F136" s="420">
        <v>8760</v>
      </c>
    </row>
    <row r="137" spans="1:6" x14ac:dyDescent="0.25">
      <c r="A137" s="308" t="str">
        <f>"3907892"</f>
        <v>3907892</v>
      </c>
      <c r="B137" s="308" t="s">
        <v>1075</v>
      </c>
      <c r="C137" s="308">
        <v>1.68</v>
      </c>
      <c r="D137" s="308">
        <v>361703</v>
      </c>
      <c r="E137" s="414">
        <v>44364.698437500003</v>
      </c>
      <c r="F137" s="420">
        <v>8761</v>
      </c>
    </row>
    <row r="138" spans="1:6" x14ac:dyDescent="0.25">
      <c r="A138" s="308" t="str">
        <f>"3900375"</f>
        <v>3900375</v>
      </c>
      <c r="B138" s="308" t="s">
        <v>11643</v>
      </c>
      <c r="C138" s="308">
        <v>1.94</v>
      </c>
      <c r="D138" s="308">
        <v>363200</v>
      </c>
      <c r="E138" s="414">
        <v>44364.721018518518</v>
      </c>
      <c r="F138" s="420">
        <v>8762</v>
      </c>
    </row>
    <row r="139" spans="1:6" x14ac:dyDescent="0.25">
      <c r="A139" s="308" t="str">
        <f>"3907846"</f>
        <v>3907846</v>
      </c>
      <c r="B139" s="308" t="s">
        <v>3554</v>
      </c>
      <c r="C139" s="308">
        <v>5.36</v>
      </c>
      <c r="D139" s="308">
        <v>361461</v>
      </c>
      <c r="E139" s="414">
        <v>44365.327465277776</v>
      </c>
      <c r="F139" s="420">
        <v>8763</v>
      </c>
    </row>
    <row r="140" spans="1:6" x14ac:dyDescent="0.25">
      <c r="A140" s="308"/>
      <c r="B140" s="540">
        <v>12</v>
      </c>
      <c r="C140" s="541">
        <f>SUM(C135:C139)</f>
        <v>47.74</v>
      </c>
      <c r="D140" s="308"/>
      <c r="E140" s="414"/>
      <c r="F140" s="420"/>
    </row>
    <row r="141" spans="1:6" x14ac:dyDescent="0.25">
      <c r="A141" s="308" t="str">
        <f>"3960373"</f>
        <v>3960373</v>
      </c>
      <c r="B141" s="308" t="s">
        <v>616</v>
      </c>
      <c r="C141" s="308">
        <v>8.3800000000000008</v>
      </c>
      <c r="D141" s="308">
        <v>360918</v>
      </c>
      <c r="E141" s="414">
        <v>44365.414259259262</v>
      </c>
      <c r="F141" s="420">
        <v>8764</v>
      </c>
    </row>
    <row r="142" spans="1:6" x14ac:dyDescent="0.25">
      <c r="A142" s="308" t="str">
        <f>"3900176"</f>
        <v>3900176</v>
      </c>
      <c r="B142" s="308" t="s">
        <v>1104</v>
      </c>
      <c r="C142" s="308">
        <v>3.12</v>
      </c>
      <c r="D142" s="308">
        <v>363283</v>
      </c>
      <c r="E142" s="414">
        <v>44365.574560185189</v>
      </c>
      <c r="F142" s="420">
        <v>8765</v>
      </c>
    </row>
    <row r="143" spans="1:6" x14ac:dyDescent="0.25">
      <c r="A143" s="308"/>
      <c r="B143" s="540">
        <v>13</v>
      </c>
      <c r="C143" s="541">
        <f>SUM(C141:C142)</f>
        <v>11.5</v>
      </c>
      <c r="D143" s="308"/>
      <c r="E143" s="414"/>
      <c r="F143" s="420"/>
    </row>
    <row r="144" spans="1:6" x14ac:dyDescent="0.25">
      <c r="A144" s="308" t="str">
        <f>"3960369"</f>
        <v>3960369</v>
      </c>
      <c r="B144" s="308" t="s">
        <v>6097</v>
      </c>
      <c r="C144" s="308">
        <v>16.760000000000002</v>
      </c>
      <c r="D144" s="308">
        <v>360909</v>
      </c>
      <c r="E144" s="414">
        <v>44368.448009259257</v>
      </c>
      <c r="F144" s="420">
        <v>8789</v>
      </c>
    </row>
    <row r="145" spans="1:6" x14ac:dyDescent="0.25">
      <c r="A145" s="308" t="str">
        <f>"3945114"</f>
        <v>3945114</v>
      </c>
      <c r="B145" s="308" t="s">
        <v>617</v>
      </c>
      <c r="C145" s="308">
        <v>8.3800000000000008</v>
      </c>
      <c r="D145" s="308">
        <v>360905</v>
      </c>
      <c r="E145" s="414">
        <v>44368.461712962962</v>
      </c>
      <c r="F145" s="420">
        <v>8790</v>
      </c>
    </row>
    <row r="146" spans="1:6" x14ac:dyDescent="0.25">
      <c r="A146" s="308" t="str">
        <f>"3960357"</f>
        <v>3960357</v>
      </c>
      <c r="B146" s="308" t="s">
        <v>1076</v>
      </c>
      <c r="C146" s="308">
        <v>8.3800000000000008</v>
      </c>
      <c r="D146" s="308">
        <v>360944</v>
      </c>
      <c r="E146" s="414">
        <v>44368.84065972222</v>
      </c>
      <c r="F146" s="420">
        <v>8791</v>
      </c>
    </row>
    <row r="147" spans="1:6" x14ac:dyDescent="0.25">
      <c r="A147" s="308" t="str">
        <f>"3960375"</f>
        <v>3960375</v>
      </c>
      <c r="B147" s="308" t="s">
        <v>614</v>
      </c>
      <c r="C147" s="308">
        <v>4.1900000000000004</v>
      </c>
      <c r="D147" s="308">
        <v>360922</v>
      </c>
      <c r="E147" s="414">
        <v>44368.841736111113</v>
      </c>
      <c r="F147" s="420">
        <v>8792</v>
      </c>
    </row>
    <row r="148" spans="1:6" x14ac:dyDescent="0.25">
      <c r="A148" s="308" t="str">
        <f>"3908410"</f>
        <v>3908410</v>
      </c>
      <c r="B148" s="308" t="s">
        <v>13190</v>
      </c>
      <c r="C148" s="308">
        <v>24.18</v>
      </c>
      <c r="D148" s="308">
        <v>362553</v>
      </c>
      <c r="E148" s="414">
        <v>44368.788553240738</v>
      </c>
      <c r="F148" s="420">
        <v>8793</v>
      </c>
    </row>
    <row r="149" spans="1:6" x14ac:dyDescent="0.25">
      <c r="A149" s="308" t="str">
        <f>"3908182"</f>
        <v>3908182</v>
      </c>
      <c r="B149" s="308" t="s">
        <v>3743</v>
      </c>
      <c r="C149" s="308">
        <v>5.04</v>
      </c>
      <c r="D149" s="308">
        <v>362385</v>
      </c>
      <c r="E149" s="414">
        <v>44368.32234953704</v>
      </c>
      <c r="F149" s="420">
        <v>8795</v>
      </c>
    </row>
    <row r="150" spans="1:6" x14ac:dyDescent="0.25">
      <c r="A150" s="308" t="str">
        <f>"3900431"</f>
        <v>3900431</v>
      </c>
      <c r="B150" s="308" t="s">
        <v>6081</v>
      </c>
      <c r="C150" s="308">
        <v>6.74</v>
      </c>
      <c r="D150" s="308">
        <v>361960</v>
      </c>
      <c r="E150" s="414">
        <v>44368.487361111111</v>
      </c>
      <c r="F150" s="420">
        <v>8796</v>
      </c>
    </row>
    <row r="151" spans="1:6" x14ac:dyDescent="0.25">
      <c r="A151" s="308" t="str">
        <f>"3900593"</f>
        <v>3900593</v>
      </c>
      <c r="B151" s="308" t="s">
        <v>3756</v>
      </c>
      <c r="C151" s="308">
        <v>6.51</v>
      </c>
      <c r="D151" s="308">
        <v>362006</v>
      </c>
      <c r="E151" s="414">
        <v>44368.667743055557</v>
      </c>
      <c r="F151" s="420">
        <v>8797</v>
      </c>
    </row>
    <row r="152" spans="1:6" x14ac:dyDescent="0.25">
      <c r="A152" s="308" t="str">
        <f>"3908130"</f>
        <v>3908130</v>
      </c>
      <c r="B152" s="308" t="s">
        <v>3560</v>
      </c>
      <c r="C152" s="308">
        <v>9.31</v>
      </c>
      <c r="D152" s="308">
        <v>362366</v>
      </c>
      <c r="E152" s="414">
        <v>44368.718078703707</v>
      </c>
      <c r="F152" s="420">
        <v>8794</v>
      </c>
    </row>
    <row r="153" spans="1:6" x14ac:dyDescent="0.25">
      <c r="A153" s="308"/>
      <c r="B153" s="540">
        <v>14</v>
      </c>
      <c r="C153" s="541">
        <f>SUM(C144:C152)</f>
        <v>89.490000000000009</v>
      </c>
      <c r="D153" s="308"/>
      <c r="E153" s="414"/>
      <c r="F153" s="420"/>
    </row>
    <row r="154" spans="1:6" x14ac:dyDescent="0.25">
      <c r="A154" s="308" t="str">
        <f>"3901461"</f>
        <v>3901461</v>
      </c>
      <c r="B154" s="308" t="s">
        <v>612</v>
      </c>
      <c r="C154" s="308">
        <v>15.3</v>
      </c>
      <c r="D154" s="308">
        <v>362948</v>
      </c>
      <c r="E154" s="414">
        <v>44369.483437499999</v>
      </c>
      <c r="F154" s="420">
        <v>8821</v>
      </c>
    </row>
    <row r="155" spans="1:6" x14ac:dyDescent="0.25">
      <c r="A155" s="308" t="str">
        <f>"3960344"</f>
        <v>3960344</v>
      </c>
      <c r="B155" s="308" t="s">
        <v>3736</v>
      </c>
      <c r="C155" s="308">
        <v>8.3800000000000008</v>
      </c>
      <c r="D155" s="308">
        <v>360899</v>
      </c>
      <c r="E155" s="414">
        <v>44369.718194444446</v>
      </c>
      <c r="F155" s="420">
        <v>8820</v>
      </c>
    </row>
    <row r="156" spans="1:6" x14ac:dyDescent="0.25">
      <c r="A156" s="308" t="str">
        <f>"3903951"</f>
        <v>3903951</v>
      </c>
      <c r="B156" s="308" t="s">
        <v>1554</v>
      </c>
      <c r="C156" s="308">
        <v>4.1900000000000004</v>
      </c>
      <c r="D156" s="308">
        <v>361004</v>
      </c>
      <c r="E156" s="414">
        <v>44369.784872685188</v>
      </c>
      <c r="F156" s="420">
        <v>8822</v>
      </c>
    </row>
    <row r="157" spans="1:6" x14ac:dyDescent="0.25">
      <c r="A157" s="308" t="str">
        <f>"3960252"</f>
        <v>3960252</v>
      </c>
      <c r="B157" s="308" t="s">
        <v>1096</v>
      </c>
      <c r="C157" s="308">
        <v>8.4600000000000009</v>
      </c>
      <c r="D157" s="308">
        <v>360889</v>
      </c>
      <c r="E157" s="414">
        <v>44369.788645833331</v>
      </c>
      <c r="F157" s="420">
        <v>8823</v>
      </c>
    </row>
    <row r="158" spans="1:6" x14ac:dyDescent="0.25">
      <c r="A158" s="308"/>
      <c r="B158" s="540">
        <v>15</v>
      </c>
      <c r="C158" s="541">
        <f>SUM(C154:C157)</f>
        <v>36.33</v>
      </c>
      <c r="D158" s="308"/>
      <c r="E158" s="414"/>
      <c r="F158" s="420"/>
    </row>
    <row r="159" spans="1:6" x14ac:dyDescent="0.25">
      <c r="A159" s="308" t="str">
        <f>"3920083"</f>
        <v>3920083</v>
      </c>
      <c r="B159" s="308" t="s">
        <v>620</v>
      </c>
      <c r="C159" s="308">
        <v>3.91</v>
      </c>
      <c r="D159" s="308">
        <v>363432</v>
      </c>
      <c r="E159" s="414">
        <v>44370.521863425929</v>
      </c>
      <c r="F159" s="420">
        <v>8857</v>
      </c>
    </row>
    <row r="160" spans="1:6" x14ac:dyDescent="0.25">
      <c r="A160" s="308" t="str">
        <f>"3908292"</f>
        <v>3908292</v>
      </c>
      <c r="B160" s="308" t="s">
        <v>1556</v>
      </c>
      <c r="C160" s="308">
        <v>1.84</v>
      </c>
      <c r="D160" s="308">
        <v>364991</v>
      </c>
      <c r="E160" s="414">
        <v>44370.534074074072</v>
      </c>
      <c r="F160" s="420">
        <v>8858</v>
      </c>
    </row>
    <row r="161" spans="1:6" x14ac:dyDescent="0.25">
      <c r="A161" s="308" t="str">
        <f>"3907531"</f>
        <v>3907531</v>
      </c>
      <c r="B161" s="308" t="s">
        <v>3744</v>
      </c>
      <c r="C161" s="308">
        <v>17.36</v>
      </c>
      <c r="D161" s="308">
        <v>363665</v>
      </c>
      <c r="E161" s="414">
        <v>44370.660682870373</v>
      </c>
      <c r="F161" s="420">
        <v>8859</v>
      </c>
    </row>
    <row r="162" spans="1:6" x14ac:dyDescent="0.25">
      <c r="A162" s="308"/>
      <c r="B162" s="540">
        <v>16</v>
      </c>
      <c r="C162" s="541">
        <f>SUM(C159:C161)</f>
        <v>23.11</v>
      </c>
      <c r="D162" s="308"/>
      <c r="E162" s="414"/>
      <c r="F162" s="420"/>
    </row>
    <row r="163" spans="1:6" x14ac:dyDescent="0.25">
      <c r="A163" s="308" t="str">
        <f>"3960345"</f>
        <v>3960345</v>
      </c>
      <c r="B163" s="308" t="s">
        <v>15904</v>
      </c>
      <c r="C163" s="308">
        <v>16.760000000000002</v>
      </c>
      <c r="D163" s="308">
        <v>363446</v>
      </c>
      <c r="E163" s="414">
        <v>44371.564942129633</v>
      </c>
      <c r="F163" s="420">
        <v>8892</v>
      </c>
    </row>
    <row r="164" spans="1:6" x14ac:dyDescent="0.25">
      <c r="A164" s="308" t="str">
        <f>"3909033"</f>
        <v>3909033</v>
      </c>
      <c r="B164" s="308" t="s">
        <v>6080</v>
      </c>
      <c r="C164" s="308">
        <v>1.68</v>
      </c>
      <c r="D164" s="308">
        <v>364259</v>
      </c>
      <c r="E164" s="414">
        <v>44371.594953703701</v>
      </c>
      <c r="F164" s="420">
        <v>8893</v>
      </c>
    </row>
    <row r="165" spans="1:6" x14ac:dyDescent="0.25">
      <c r="A165" s="308" t="str">
        <f>"3902947"</f>
        <v>3902947</v>
      </c>
      <c r="B165" s="308" t="s">
        <v>15903</v>
      </c>
      <c r="C165" s="308">
        <v>1.68</v>
      </c>
      <c r="D165" s="308">
        <v>364390</v>
      </c>
      <c r="E165" s="414">
        <v>44371.605555555558</v>
      </c>
      <c r="F165" s="420">
        <v>8894</v>
      </c>
    </row>
    <row r="166" spans="1:6" x14ac:dyDescent="0.25">
      <c r="A166" s="308" t="str">
        <f>"3901332"</f>
        <v>3901332</v>
      </c>
      <c r="B166" s="308" t="s">
        <v>6112</v>
      </c>
      <c r="C166" s="308">
        <v>7.55</v>
      </c>
      <c r="D166" s="308">
        <v>364309</v>
      </c>
      <c r="E166" s="414">
        <v>44371.634317129632</v>
      </c>
      <c r="F166" s="420">
        <v>8895</v>
      </c>
    </row>
    <row r="167" spans="1:6" x14ac:dyDescent="0.25">
      <c r="A167" s="308" t="str">
        <f>"3945401"</f>
        <v>3945401</v>
      </c>
      <c r="B167" s="308" t="s">
        <v>623</v>
      </c>
      <c r="C167" s="308">
        <v>8.3800000000000008</v>
      </c>
      <c r="D167" s="308">
        <v>363481</v>
      </c>
      <c r="E167" s="414">
        <v>44371.767916666664</v>
      </c>
      <c r="F167" s="420">
        <v>8896</v>
      </c>
    </row>
    <row r="168" spans="1:6" x14ac:dyDescent="0.25">
      <c r="A168" s="308"/>
      <c r="B168" s="540">
        <v>17</v>
      </c>
      <c r="C168" s="541">
        <f>SUM(C163:C167)</f>
        <v>36.050000000000004</v>
      </c>
      <c r="D168" s="308"/>
      <c r="E168" s="414"/>
      <c r="F168" s="420"/>
    </row>
    <row r="169" spans="1:6" x14ac:dyDescent="0.25">
      <c r="A169" s="308" t="str">
        <f>"3945455"</f>
        <v>3945455</v>
      </c>
      <c r="B169" s="308" t="s">
        <v>1117</v>
      </c>
      <c r="C169" s="308">
        <v>8.3800000000000008</v>
      </c>
      <c r="D169" s="308">
        <v>363488</v>
      </c>
      <c r="E169" s="414">
        <v>44372.275150462963</v>
      </c>
      <c r="F169" s="420">
        <v>8929</v>
      </c>
    </row>
    <row r="170" spans="1:6" x14ac:dyDescent="0.25">
      <c r="A170" s="308" t="str">
        <f>"3908293"</f>
        <v>3908293</v>
      </c>
      <c r="B170" s="308" t="s">
        <v>1553</v>
      </c>
      <c r="C170" s="308">
        <v>1.68</v>
      </c>
      <c r="D170" s="308">
        <v>364992</v>
      </c>
      <c r="E170" s="414">
        <v>44372.363055555557</v>
      </c>
      <c r="F170" s="420">
        <v>8930</v>
      </c>
    </row>
    <row r="171" spans="1:6" x14ac:dyDescent="0.25">
      <c r="A171" s="308" t="str">
        <f>"3900563"</f>
        <v>3900563</v>
      </c>
      <c r="B171" s="308" t="s">
        <v>3556</v>
      </c>
      <c r="C171" s="308">
        <v>1.78</v>
      </c>
      <c r="D171" s="308">
        <v>364534</v>
      </c>
      <c r="E171" s="414">
        <v>44372.380891203706</v>
      </c>
      <c r="F171" s="420">
        <v>8931</v>
      </c>
    </row>
    <row r="172" spans="1:6" x14ac:dyDescent="0.25">
      <c r="A172" s="308" t="str">
        <f>"3903064"</f>
        <v>3903064</v>
      </c>
      <c r="B172" s="308" t="s">
        <v>1086</v>
      </c>
      <c r="C172" s="308">
        <v>6.94</v>
      </c>
      <c r="D172" s="308">
        <v>363638</v>
      </c>
      <c r="E172" s="414">
        <v>44372.390636574077</v>
      </c>
      <c r="F172" s="420">
        <v>8932</v>
      </c>
    </row>
    <row r="173" spans="1:6" x14ac:dyDescent="0.25">
      <c r="A173" s="308" t="str">
        <f>"3922130"</f>
        <v>3922130</v>
      </c>
      <c r="B173" s="308" t="s">
        <v>15902</v>
      </c>
      <c r="C173" s="308">
        <v>26.15</v>
      </c>
      <c r="D173" s="308">
        <v>363447</v>
      </c>
      <c r="E173" s="414">
        <v>44372.51798611111</v>
      </c>
      <c r="F173" s="420">
        <v>8933</v>
      </c>
    </row>
    <row r="174" spans="1:6" x14ac:dyDescent="0.25">
      <c r="A174" s="308" t="str">
        <f>"3903101"</f>
        <v>3903101</v>
      </c>
      <c r="B174" s="308" t="s">
        <v>6111</v>
      </c>
      <c r="C174" s="308">
        <v>3.47</v>
      </c>
      <c r="D174" s="308">
        <v>363646</v>
      </c>
      <c r="E174" s="414">
        <v>44372.570983796293</v>
      </c>
      <c r="F174" s="420">
        <v>8934</v>
      </c>
    </row>
    <row r="175" spans="1:6" x14ac:dyDescent="0.25">
      <c r="A175" s="308" t="str">
        <f>"3902164"</f>
        <v>3902164</v>
      </c>
      <c r="B175" s="308" t="s">
        <v>1081</v>
      </c>
      <c r="C175" s="308">
        <v>7.58</v>
      </c>
      <c r="D175" s="308">
        <v>364353</v>
      </c>
      <c r="E175" s="414">
        <v>44372.615787037037</v>
      </c>
      <c r="F175" s="420">
        <v>8935</v>
      </c>
    </row>
    <row r="176" spans="1:6" x14ac:dyDescent="0.25">
      <c r="A176" s="308"/>
      <c r="B176" s="540">
        <v>18</v>
      </c>
      <c r="C176" s="541">
        <f>SUM(C169:C175)</f>
        <v>55.98</v>
      </c>
      <c r="D176" s="308"/>
      <c r="E176" s="414"/>
      <c r="F176" s="420"/>
    </row>
    <row r="177" spans="1:6" x14ac:dyDescent="0.25">
      <c r="A177" s="308" t="str">
        <f>"3900938"</f>
        <v>3900938</v>
      </c>
      <c r="B177" s="308" t="s">
        <v>15901</v>
      </c>
      <c r="C177" s="308">
        <v>5.04</v>
      </c>
      <c r="D177" s="308">
        <v>364573</v>
      </c>
      <c r="E177" s="414">
        <v>44375.4219212963</v>
      </c>
      <c r="F177" s="420">
        <v>9069</v>
      </c>
    </row>
    <row r="178" spans="1:6" x14ac:dyDescent="0.25">
      <c r="A178" s="308" t="str">
        <f>"3902707"</f>
        <v>3902707</v>
      </c>
      <c r="B178" s="308" t="s">
        <v>15900</v>
      </c>
      <c r="C178" s="308">
        <v>6.25</v>
      </c>
      <c r="D178" s="308">
        <v>364667</v>
      </c>
      <c r="E178" s="414">
        <v>44375.483634259261</v>
      </c>
      <c r="F178" s="420">
        <v>9070</v>
      </c>
    </row>
    <row r="179" spans="1:6" x14ac:dyDescent="0.25">
      <c r="A179" s="308" t="str">
        <f>"3960293"</f>
        <v>3960293</v>
      </c>
      <c r="B179" s="308" t="s">
        <v>3763</v>
      </c>
      <c r="C179" s="308">
        <v>7.82</v>
      </c>
      <c r="D179" s="308">
        <v>363420</v>
      </c>
      <c r="E179" s="414">
        <v>44375.641631944447</v>
      </c>
      <c r="F179" s="420">
        <v>9071</v>
      </c>
    </row>
    <row r="180" spans="1:6" x14ac:dyDescent="0.25">
      <c r="A180" s="308" t="str">
        <f>"3908411"</f>
        <v>3908411</v>
      </c>
      <c r="B180" s="308" t="s">
        <v>15899</v>
      </c>
      <c r="C180" s="308">
        <v>5.04</v>
      </c>
      <c r="D180" s="308">
        <v>365096</v>
      </c>
      <c r="E180" s="414">
        <v>44375.426805555559</v>
      </c>
      <c r="F180" s="420">
        <v>9072</v>
      </c>
    </row>
    <row r="181" spans="1:6" x14ac:dyDescent="0.25">
      <c r="A181" s="308" t="str">
        <f>"3903524"</f>
        <v>3903524</v>
      </c>
      <c r="B181" s="308" t="s">
        <v>11642</v>
      </c>
      <c r="C181" s="308">
        <v>6.52</v>
      </c>
      <c r="D181" s="308">
        <v>364056</v>
      </c>
      <c r="E181" s="414">
        <v>44375.473946759259</v>
      </c>
      <c r="F181" s="420">
        <v>9073</v>
      </c>
    </row>
    <row r="182" spans="1:6" x14ac:dyDescent="0.25">
      <c r="A182" s="308" t="str">
        <f>"3908996"</f>
        <v>3908996</v>
      </c>
      <c r="B182" s="308" t="s">
        <v>1583</v>
      </c>
      <c r="C182" s="308">
        <v>2.76</v>
      </c>
      <c r="D182" s="308">
        <v>363994</v>
      </c>
      <c r="E182" s="414">
        <v>44375.482743055552</v>
      </c>
      <c r="F182" s="420">
        <v>9074</v>
      </c>
    </row>
    <row r="183" spans="1:6" x14ac:dyDescent="0.25">
      <c r="A183" s="308" t="str">
        <f>"3903105"</f>
        <v>3903105</v>
      </c>
      <c r="B183" s="308" t="s">
        <v>601</v>
      </c>
      <c r="C183" s="308">
        <v>3.88</v>
      </c>
      <c r="D183" s="308">
        <v>363177</v>
      </c>
      <c r="E183" s="414">
        <v>44375.484537037039</v>
      </c>
      <c r="F183" s="420">
        <v>9075</v>
      </c>
    </row>
    <row r="184" spans="1:6" x14ac:dyDescent="0.25">
      <c r="A184" s="308" t="str">
        <f>"3909479"</f>
        <v>3909479</v>
      </c>
      <c r="B184" s="308" t="s">
        <v>11644</v>
      </c>
      <c r="C184" s="308">
        <v>1.87</v>
      </c>
      <c r="D184" s="308">
        <v>365384</v>
      </c>
      <c r="E184" s="414">
        <v>44375.538738425923</v>
      </c>
      <c r="F184" s="420">
        <v>9076</v>
      </c>
    </row>
    <row r="185" spans="1:6" x14ac:dyDescent="0.25">
      <c r="A185" s="308" t="str">
        <f>"3908344"</f>
        <v>3908344</v>
      </c>
      <c r="B185" s="308" t="s">
        <v>1120</v>
      </c>
      <c r="C185" s="308">
        <v>1.69</v>
      </c>
      <c r="D185" s="308">
        <v>365044</v>
      </c>
      <c r="E185" s="414">
        <v>44375.657002314816</v>
      </c>
      <c r="F185" s="420" t="s">
        <v>15898</v>
      </c>
    </row>
    <row r="186" spans="1:6" x14ac:dyDescent="0.25">
      <c r="A186" s="308" t="str">
        <f>"3908064"</f>
        <v>3908064</v>
      </c>
      <c r="B186" s="308" t="s">
        <v>6098</v>
      </c>
      <c r="C186" s="308">
        <v>1.78</v>
      </c>
      <c r="D186" s="308">
        <v>364338</v>
      </c>
      <c r="E186" s="414">
        <v>44375.657500000001</v>
      </c>
      <c r="F186" s="420">
        <v>9077</v>
      </c>
    </row>
    <row r="187" spans="1:6" x14ac:dyDescent="0.25">
      <c r="A187" s="308"/>
      <c r="B187" s="540">
        <v>19</v>
      </c>
      <c r="C187" s="541">
        <f>SUM(C177:C186)</f>
        <v>42.65</v>
      </c>
      <c r="D187" s="308"/>
      <c r="E187" s="414"/>
      <c r="F187" s="420"/>
    </row>
    <row r="188" spans="1:6" x14ac:dyDescent="0.25">
      <c r="A188" s="308" t="str">
        <f>"3930280"</f>
        <v>3930280</v>
      </c>
      <c r="B188" s="308" t="s">
        <v>627</v>
      </c>
      <c r="C188" s="308">
        <v>1.68</v>
      </c>
      <c r="D188" s="308">
        <v>364158</v>
      </c>
      <c r="E188" s="414">
        <v>44376.3515625</v>
      </c>
      <c r="F188" s="420">
        <v>9139</v>
      </c>
    </row>
    <row r="189" spans="1:6" x14ac:dyDescent="0.25">
      <c r="A189" s="308" t="str">
        <f>"3900343"</f>
        <v>3900343</v>
      </c>
      <c r="B189" s="308" t="s">
        <v>3767</v>
      </c>
      <c r="C189" s="308">
        <v>5.78</v>
      </c>
      <c r="D189" s="308">
        <v>363199</v>
      </c>
      <c r="E189" s="414">
        <v>44376.407025462962</v>
      </c>
      <c r="F189" s="420">
        <v>9140</v>
      </c>
    </row>
    <row r="190" spans="1:6" x14ac:dyDescent="0.25">
      <c r="A190" s="308" t="str">
        <f>"3908364"</f>
        <v>3908364</v>
      </c>
      <c r="B190" s="308" t="s">
        <v>6073</v>
      </c>
      <c r="C190" s="308">
        <v>3.36</v>
      </c>
      <c r="D190" s="308">
        <v>365064</v>
      </c>
      <c r="E190" s="414">
        <v>44376.417847222219</v>
      </c>
      <c r="F190" s="420">
        <v>9141</v>
      </c>
    </row>
    <row r="191" spans="1:6" x14ac:dyDescent="0.25">
      <c r="A191" s="308" t="str">
        <f>"3908209"</f>
        <v>3908209</v>
      </c>
      <c r="B191" s="308" t="s">
        <v>1119</v>
      </c>
      <c r="C191" s="308">
        <v>1.7</v>
      </c>
      <c r="D191" s="308">
        <v>364945</v>
      </c>
      <c r="E191" s="414">
        <v>44376.423564814817</v>
      </c>
      <c r="F191" s="420">
        <v>9142</v>
      </c>
    </row>
    <row r="192" spans="1:6" x14ac:dyDescent="0.25">
      <c r="A192" s="308" t="str">
        <f>"3903516"</f>
        <v>3903516</v>
      </c>
      <c r="B192" s="308" t="s">
        <v>3783</v>
      </c>
      <c r="C192" s="308">
        <v>1.7</v>
      </c>
      <c r="D192" s="308">
        <v>364255</v>
      </c>
      <c r="E192" s="414">
        <v>44376.45003472222</v>
      </c>
      <c r="F192" s="420">
        <v>9143</v>
      </c>
    </row>
    <row r="193" spans="1:6" x14ac:dyDescent="0.25">
      <c r="A193" s="308" t="str">
        <f>"3906750"</f>
        <v>3906750</v>
      </c>
      <c r="B193" s="308" t="s">
        <v>606</v>
      </c>
      <c r="C193" s="308">
        <v>3.17</v>
      </c>
      <c r="D193" s="308">
        <v>364094</v>
      </c>
      <c r="E193" s="414">
        <v>44376.46912037037</v>
      </c>
      <c r="F193" s="420">
        <v>9144</v>
      </c>
    </row>
    <row r="194" spans="1:6" x14ac:dyDescent="0.25">
      <c r="A194" s="308" t="str">
        <f>"3900576"</f>
        <v>3900576</v>
      </c>
      <c r="B194" s="308" t="s">
        <v>3780</v>
      </c>
      <c r="C194" s="308">
        <v>1.68</v>
      </c>
      <c r="D194" s="308">
        <v>364540</v>
      </c>
      <c r="E194" s="414">
        <v>44376.48165509259</v>
      </c>
      <c r="F194" s="420">
        <v>9145</v>
      </c>
    </row>
    <row r="195" spans="1:6" x14ac:dyDescent="0.25">
      <c r="A195" s="308" t="str">
        <f>"3906033"</f>
        <v>3906033</v>
      </c>
      <c r="B195" s="308" t="s">
        <v>1089</v>
      </c>
      <c r="C195" s="308">
        <v>1.68</v>
      </c>
      <c r="D195" s="308">
        <v>364772</v>
      </c>
      <c r="E195" s="414">
        <v>44376.681469907409</v>
      </c>
      <c r="F195" s="420">
        <v>9146</v>
      </c>
    </row>
    <row r="196" spans="1:6" x14ac:dyDescent="0.25">
      <c r="A196" s="308"/>
      <c r="B196" s="540">
        <v>20</v>
      </c>
      <c r="C196" s="541">
        <f>SUM(C188:C195)</f>
        <v>20.75</v>
      </c>
      <c r="D196" s="308"/>
      <c r="E196" s="414"/>
      <c r="F196" s="420"/>
    </row>
    <row r="197" spans="1:6" x14ac:dyDescent="0.25">
      <c r="A197" s="308" t="s">
        <v>15897</v>
      </c>
      <c r="B197" s="308" t="s">
        <v>1074</v>
      </c>
      <c r="C197" s="308">
        <v>1.68</v>
      </c>
      <c r="D197" s="308">
        <v>363918</v>
      </c>
      <c r="E197" s="414">
        <v>44377.371446759258</v>
      </c>
      <c r="F197" s="420">
        <v>9210</v>
      </c>
    </row>
    <row r="198" spans="1:6" x14ac:dyDescent="0.25">
      <c r="A198" s="308" t="s">
        <v>15896</v>
      </c>
      <c r="B198" s="308" t="s">
        <v>3785</v>
      </c>
      <c r="C198" s="308">
        <v>5.29</v>
      </c>
      <c r="D198" s="308">
        <v>364942</v>
      </c>
      <c r="E198" s="414">
        <v>44377.612500000003</v>
      </c>
      <c r="F198" s="420">
        <v>9211</v>
      </c>
    </row>
    <row r="199" spans="1:6" x14ac:dyDescent="0.25">
      <c r="A199" s="308" t="s">
        <v>15895</v>
      </c>
      <c r="B199" s="308" t="s">
        <v>628</v>
      </c>
      <c r="C199" s="308">
        <v>12.3</v>
      </c>
      <c r="D199" s="308">
        <v>363408</v>
      </c>
      <c r="E199" s="414">
        <v>44377.689976851849</v>
      </c>
      <c r="F199" s="420">
        <v>9212</v>
      </c>
    </row>
    <row r="200" spans="1:6" x14ac:dyDescent="0.25">
      <c r="A200" s="308" t="s">
        <v>11575</v>
      </c>
      <c r="B200" s="308" t="s">
        <v>3788</v>
      </c>
      <c r="C200" s="308">
        <v>4.51</v>
      </c>
      <c r="D200" s="308">
        <v>364250</v>
      </c>
      <c r="E200" s="414">
        <v>44377.726446759261</v>
      </c>
      <c r="F200" s="420">
        <v>9213</v>
      </c>
    </row>
    <row r="201" spans="1:6" x14ac:dyDescent="0.25">
      <c r="A201" s="308" t="s">
        <v>15894</v>
      </c>
      <c r="B201" s="308" t="s">
        <v>3791</v>
      </c>
      <c r="C201" s="308">
        <v>6.76</v>
      </c>
      <c r="D201" s="308">
        <v>363802</v>
      </c>
      <c r="E201" s="414">
        <v>44377.756608796299</v>
      </c>
      <c r="F201" s="420">
        <v>9214</v>
      </c>
    </row>
    <row r="202" spans="1:6" x14ac:dyDescent="0.25">
      <c r="A202" s="308" t="s">
        <v>15893</v>
      </c>
      <c r="B202" s="308" t="s">
        <v>3762</v>
      </c>
      <c r="C202" s="308">
        <v>6.42</v>
      </c>
      <c r="D202" s="308">
        <v>365177</v>
      </c>
      <c r="E202" s="414">
        <v>44377.787766203706</v>
      </c>
      <c r="F202" s="420">
        <v>9215</v>
      </c>
    </row>
    <row r="203" spans="1:6" x14ac:dyDescent="0.25">
      <c r="A203" s="308" t="s">
        <v>6108</v>
      </c>
      <c r="B203" s="308" t="s">
        <v>596</v>
      </c>
      <c r="C203" s="308">
        <v>3.47</v>
      </c>
      <c r="D203" s="308">
        <v>364477</v>
      </c>
      <c r="E203" s="414">
        <v>44377.788229166668</v>
      </c>
      <c r="F203" s="420">
        <v>9216</v>
      </c>
    </row>
    <row r="204" spans="1:6" x14ac:dyDescent="0.25">
      <c r="A204" s="308" t="s">
        <v>6109</v>
      </c>
      <c r="B204" s="308" t="s">
        <v>596</v>
      </c>
      <c r="C204" s="308">
        <v>5.17</v>
      </c>
      <c r="D204" s="308">
        <v>364476</v>
      </c>
      <c r="E204" s="414">
        <v>44377.788900462961</v>
      </c>
      <c r="F204" s="420">
        <v>9217</v>
      </c>
    </row>
    <row r="205" spans="1:6" x14ac:dyDescent="0.25">
      <c r="A205" s="308" t="s">
        <v>11181</v>
      </c>
      <c r="B205" s="308" t="s">
        <v>1125</v>
      </c>
      <c r="C205" s="308">
        <v>1.97</v>
      </c>
      <c r="D205" s="308">
        <v>364893</v>
      </c>
      <c r="E205" s="414">
        <v>44377.87327546296</v>
      </c>
      <c r="F205" s="420">
        <v>9218</v>
      </c>
    </row>
    <row r="206" spans="1:6" x14ac:dyDescent="0.25">
      <c r="A206" s="308"/>
      <c r="B206" s="540">
        <v>21</v>
      </c>
      <c r="C206" s="541">
        <f>SUM(C197:C205)</f>
        <v>47.57</v>
      </c>
      <c r="D206" s="154"/>
      <c r="E206" s="414"/>
      <c r="F206" s="420"/>
    </row>
    <row r="207" spans="1:6" x14ac:dyDescent="0.25">
      <c r="A207" s="308"/>
      <c r="B207" s="308"/>
      <c r="C207" s="308"/>
      <c r="D207" s="308"/>
      <c r="E207" s="414"/>
      <c r="F207" s="420"/>
    </row>
    <row r="208" spans="1:6" x14ac:dyDescent="0.25">
      <c r="A208" s="308"/>
      <c r="B208" s="308"/>
      <c r="C208" s="308"/>
      <c r="D208" s="308"/>
      <c r="E208" s="414"/>
      <c r="F208" s="420"/>
    </row>
    <row r="209" spans="1:6" x14ac:dyDescent="0.25">
      <c r="A209" s="308"/>
      <c r="B209" s="308"/>
      <c r="C209" s="308"/>
      <c r="D209" s="308"/>
      <c r="E209" s="414"/>
      <c r="F209" s="420"/>
    </row>
    <row r="210" spans="1:6" x14ac:dyDescent="0.25">
      <c r="A210" s="308"/>
      <c r="B210" s="308"/>
      <c r="C210" s="308"/>
      <c r="D210" s="308"/>
      <c r="E210" s="414"/>
      <c r="F210" s="420"/>
    </row>
    <row r="211" spans="1:6" x14ac:dyDescent="0.25">
      <c r="A211" s="308"/>
      <c r="B211" s="308"/>
      <c r="C211" s="308"/>
      <c r="D211" s="308"/>
      <c r="E211" s="414"/>
      <c r="F211" s="420"/>
    </row>
    <row r="212" spans="1:6" x14ac:dyDescent="0.25">
      <c r="A212" s="308"/>
      <c r="B212" s="308"/>
      <c r="C212" s="308"/>
      <c r="D212" s="308"/>
      <c r="E212" s="414"/>
      <c r="F212" s="420"/>
    </row>
    <row r="213" spans="1:6" x14ac:dyDescent="0.25">
      <c r="A213" s="308"/>
      <c r="B213" s="308"/>
      <c r="C213" s="308"/>
      <c r="D213" s="308"/>
      <c r="E213" s="414"/>
      <c r="F213" s="420"/>
    </row>
    <row r="214" spans="1:6" x14ac:dyDescent="0.25">
      <c r="A214" s="308"/>
      <c r="B214" s="308"/>
      <c r="C214" s="308"/>
      <c r="D214" s="308"/>
      <c r="E214" s="414"/>
      <c r="F214" s="420"/>
    </row>
    <row r="215" spans="1:6" x14ac:dyDescent="0.25">
      <c r="A215" s="308"/>
      <c r="B215" s="308"/>
      <c r="C215" s="308"/>
      <c r="D215" s="308"/>
      <c r="E215" s="414"/>
      <c r="F215" s="420"/>
    </row>
    <row r="216" spans="1:6" x14ac:dyDescent="0.25">
      <c r="A216" s="308"/>
      <c r="B216" s="308"/>
      <c r="C216" s="308"/>
      <c r="D216" s="308"/>
      <c r="E216" s="414"/>
      <c r="F216" s="420"/>
    </row>
    <row r="217" spans="1:6" x14ac:dyDescent="0.25">
      <c r="A217" s="308"/>
      <c r="B217" s="308"/>
      <c r="C217" s="308"/>
      <c r="D217" s="308"/>
      <c r="E217" s="414"/>
      <c r="F217" s="420"/>
    </row>
    <row r="218" spans="1:6" x14ac:dyDescent="0.25">
      <c r="A218" s="308"/>
      <c r="B218" s="308"/>
      <c r="C218" s="308"/>
      <c r="D218" s="308"/>
      <c r="E218" s="414"/>
      <c r="F218" s="420"/>
    </row>
    <row r="219" spans="1:6" x14ac:dyDescent="0.25">
      <c r="A219" s="308"/>
      <c r="B219" s="308"/>
      <c r="C219" s="308"/>
      <c r="D219" s="308"/>
      <c r="E219" s="414"/>
      <c r="F219" s="420"/>
    </row>
    <row r="220" spans="1:6" x14ac:dyDescent="0.25">
      <c r="A220" s="308"/>
      <c r="B220" s="308"/>
      <c r="C220" s="308"/>
      <c r="D220" s="308"/>
      <c r="E220" s="414"/>
      <c r="F220" s="420"/>
    </row>
    <row r="221" spans="1:6" x14ac:dyDescent="0.25">
      <c r="A221" s="308"/>
      <c r="B221" s="308"/>
      <c r="C221" s="308"/>
      <c r="D221" s="308"/>
      <c r="E221" s="414"/>
      <c r="F221" s="420"/>
    </row>
    <row r="222" spans="1:6" x14ac:dyDescent="0.25">
      <c r="A222" s="308"/>
      <c r="B222" s="308"/>
      <c r="C222" s="308"/>
      <c r="D222" s="308"/>
      <c r="E222" s="414"/>
      <c r="F222" s="420"/>
    </row>
    <row r="223" spans="1:6" x14ac:dyDescent="0.25">
      <c r="A223" s="308"/>
      <c r="B223" s="308"/>
      <c r="C223" s="308"/>
      <c r="D223" s="308"/>
      <c r="E223" s="414"/>
      <c r="F223" s="420"/>
    </row>
    <row r="224" spans="1:6" x14ac:dyDescent="0.25">
      <c r="A224" s="530"/>
      <c r="B224" s="530"/>
      <c r="C224" s="530"/>
      <c r="D224" s="530"/>
      <c r="E224" s="531"/>
      <c r="F224" s="421"/>
    </row>
    <row r="225" spans="1:6" x14ac:dyDescent="0.25">
      <c r="A225" s="2"/>
      <c r="B225" s="2"/>
      <c r="C225" s="2"/>
      <c r="D225" s="2"/>
      <c r="E225" s="3"/>
      <c r="F225" s="90"/>
    </row>
    <row r="226" spans="1:6" x14ac:dyDescent="0.25">
      <c r="A226" s="2"/>
      <c r="B226" s="2"/>
      <c r="C226" s="2"/>
      <c r="D226" s="2"/>
      <c r="E226" s="3"/>
      <c r="F226" s="90"/>
    </row>
    <row r="227" spans="1:6" x14ac:dyDescent="0.25">
      <c r="A227" s="2"/>
      <c r="B227" s="2"/>
      <c r="C227" s="2"/>
      <c r="D227" s="2"/>
      <c r="E227" s="3"/>
      <c r="F227" s="90"/>
    </row>
    <row r="228" spans="1:6" x14ac:dyDescent="0.25">
      <c r="A228" s="2"/>
      <c r="B228" s="2"/>
      <c r="C228" s="2"/>
      <c r="D228" s="2"/>
      <c r="E228" s="3"/>
      <c r="F228" s="90"/>
    </row>
    <row r="229" spans="1:6" x14ac:dyDescent="0.25">
      <c r="A229" s="2"/>
      <c r="B229" s="2"/>
      <c r="C229" s="2"/>
      <c r="D229" s="2"/>
      <c r="E229" s="3"/>
      <c r="F229" s="90"/>
    </row>
    <row r="230" spans="1:6" x14ac:dyDescent="0.25">
      <c r="A230" s="2"/>
      <c r="B230" s="2"/>
      <c r="C230" s="2"/>
      <c r="D230" s="2"/>
      <c r="E230" s="3"/>
      <c r="F230" s="90"/>
    </row>
    <row r="231" spans="1:6" x14ac:dyDescent="0.25">
      <c r="A231" s="2"/>
      <c r="B231" s="2"/>
      <c r="C231" s="2"/>
      <c r="D231" s="2"/>
      <c r="E231" s="3"/>
      <c r="F231" s="90"/>
    </row>
    <row r="232" spans="1:6" x14ac:dyDescent="0.25">
      <c r="A232" s="2"/>
      <c r="B232" s="2"/>
      <c r="C232" s="2"/>
      <c r="D232" s="2"/>
      <c r="E232" s="3"/>
      <c r="F232" s="90"/>
    </row>
    <row r="233" spans="1:6" x14ac:dyDescent="0.25">
      <c r="A233" s="2"/>
      <c r="B233" s="2"/>
      <c r="C233" s="2"/>
      <c r="D233" s="2"/>
      <c r="E233" s="3"/>
      <c r="F233" s="90"/>
    </row>
    <row r="234" spans="1:6" x14ac:dyDescent="0.25">
      <c r="A234" s="2"/>
      <c r="B234" s="2"/>
      <c r="C234" s="2"/>
      <c r="D234" s="2"/>
      <c r="E234" s="3"/>
      <c r="F234" s="90"/>
    </row>
    <row r="235" spans="1:6" x14ac:dyDescent="0.25">
      <c r="A235" s="2"/>
      <c r="B235" s="2"/>
      <c r="C235" s="2"/>
      <c r="D235" s="2"/>
      <c r="E235" s="3"/>
      <c r="F235" s="90"/>
    </row>
    <row r="236" spans="1:6" x14ac:dyDescent="0.25">
      <c r="A236" s="2"/>
      <c r="B236" s="2"/>
      <c r="C236" s="2"/>
      <c r="D236" s="2"/>
      <c r="E236" s="3"/>
      <c r="F236" s="90"/>
    </row>
    <row r="237" spans="1:6" x14ac:dyDescent="0.25">
      <c r="A237" s="2"/>
      <c r="B237" s="2"/>
      <c r="C237" s="2"/>
      <c r="D237" s="2"/>
      <c r="E237" s="3"/>
      <c r="F237" s="90"/>
    </row>
    <row r="238" spans="1:6" x14ac:dyDescent="0.25">
      <c r="A238" s="2"/>
      <c r="B238" s="2"/>
      <c r="C238" s="2"/>
      <c r="D238" s="2"/>
      <c r="E238" s="3"/>
      <c r="F238" s="90"/>
    </row>
    <row r="239" spans="1:6" x14ac:dyDescent="0.25">
      <c r="A239" s="2"/>
      <c r="B239" s="2"/>
      <c r="C239" s="2"/>
      <c r="D239" s="2"/>
      <c r="E239" s="3"/>
      <c r="F239" s="90"/>
    </row>
    <row r="240" spans="1:6" x14ac:dyDescent="0.25">
      <c r="A240" s="2"/>
      <c r="B240" s="2"/>
      <c r="C240" s="2"/>
      <c r="D240" s="2"/>
      <c r="E240" s="3"/>
      <c r="F240" s="90"/>
    </row>
    <row r="241" spans="1:6" x14ac:dyDescent="0.25">
      <c r="A241" s="2"/>
      <c r="B241" s="2"/>
      <c r="C241" s="2"/>
      <c r="D241" s="2"/>
      <c r="E241" s="3"/>
      <c r="F241" s="90"/>
    </row>
    <row r="242" spans="1:6" x14ac:dyDescent="0.25">
      <c r="A242" s="2"/>
      <c r="B242" s="2"/>
      <c r="C242" s="2"/>
      <c r="D242" s="2"/>
      <c r="E242" s="3"/>
      <c r="F242" s="90"/>
    </row>
    <row r="243" spans="1:6" x14ac:dyDescent="0.25">
      <c r="A243" s="2"/>
      <c r="B243" s="2"/>
      <c r="C243" s="2"/>
      <c r="D243" s="2"/>
      <c r="E243" s="3"/>
      <c r="F243" s="90"/>
    </row>
    <row r="244" spans="1:6" x14ac:dyDescent="0.25">
      <c r="A244" s="2"/>
      <c r="B244" s="2"/>
      <c r="C244" s="2"/>
      <c r="D244" s="2"/>
      <c r="E244" s="3"/>
      <c r="F244" s="90"/>
    </row>
    <row r="245" spans="1:6" x14ac:dyDescent="0.25">
      <c r="A245" s="2"/>
      <c r="B245" s="2"/>
      <c r="C245" s="2"/>
      <c r="D245" s="2"/>
      <c r="E245" s="3"/>
      <c r="F245" s="90"/>
    </row>
    <row r="246" spans="1:6" x14ac:dyDescent="0.25">
      <c r="A246" s="2"/>
      <c r="B246" s="2"/>
      <c r="C246" s="2"/>
      <c r="D246" s="2"/>
      <c r="E246" s="3"/>
      <c r="F246" s="90"/>
    </row>
    <row r="247" spans="1:6" x14ac:dyDescent="0.25">
      <c r="A247" s="2"/>
      <c r="B247" s="2"/>
      <c r="C247" s="2"/>
      <c r="D247" s="2"/>
      <c r="E247" s="3"/>
      <c r="F247" s="90"/>
    </row>
    <row r="248" spans="1:6" x14ac:dyDescent="0.25">
      <c r="A248" s="2"/>
      <c r="B248" s="2"/>
      <c r="C248" s="2"/>
      <c r="D248" s="2"/>
      <c r="E248" s="3"/>
      <c r="F248" s="90"/>
    </row>
    <row r="249" spans="1:6" x14ac:dyDescent="0.25">
      <c r="A249" s="2"/>
      <c r="B249" s="2"/>
      <c r="C249" s="2"/>
      <c r="D249" s="2"/>
      <c r="E249" s="3"/>
      <c r="F249" s="90"/>
    </row>
    <row r="250" spans="1:6" x14ac:dyDescent="0.25">
      <c r="A250" s="2"/>
      <c r="B250" s="2"/>
      <c r="C250" s="2"/>
      <c r="D250" s="2"/>
      <c r="E250" s="3"/>
      <c r="F250" s="90"/>
    </row>
    <row r="251" spans="1:6" x14ac:dyDescent="0.25">
      <c r="A251" s="2"/>
      <c r="B251" s="2"/>
      <c r="C251" s="2"/>
      <c r="D251" s="2"/>
      <c r="E251" s="3"/>
      <c r="F251" s="90"/>
    </row>
    <row r="252" spans="1:6" x14ac:dyDescent="0.25">
      <c r="A252" s="2"/>
      <c r="B252" s="2"/>
      <c r="C252" s="2"/>
      <c r="D252" s="2"/>
      <c r="E252" s="3"/>
      <c r="F252" s="90"/>
    </row>
    <row r="253" spans="1:6" x14ac:dyDescent="0.25">
      <c r="A253" s="2"/>
      <c r="B253" s="2"/>
      <c r="C253" s="2"/>
      <c r="D253" s="2"/>
      <c r="E253" s="3"/>
      <c r="F253" s="90"/>
    </row>
    <row r="254" spans="1:6" x14ac:dyDescent="0.25">
      <c r="A254" s="2"/>
      <c r="B254" s="2"/>
      <c r="C254" s="2"/>
      <c r="D254" s="2"/>
      <c r="E254" s="3"/>
      <c r="F254" s="90"/>
    </row>
    <row r="255" spans="1:6" x14ac:dyDescent="0.25">
      <c r="A255" s="2"/>
      <c r="B255" s="2"/>
      <c r="C255" s="2"/>
      <c r="D255" s="2"/>
      <c r="E255" s="3"/>
      <c r="F255" s="90"/>
    </row>
    <row r="256" spans="1:6" x14ac:dyDescent="0.25">
      <c r="A256" s="2"/>
      <c r="B256" s="2"/>
      <c r="C256" s="2"/>
      <c r="D256" s="2"/>
      <c r="E256" s="3"/>
      <c r="F256" s="90"/>
    </row>
    <row r="257" spans="1:6" x14ac:dyDescent="0.25">
      <c r="A257" s="2"/>
      <c r="B257" s="2"/>
      <c r="C257" s="2"/>
      <c r="D257" s="2"/>
      <c r="E257" s="3"/>
      <c r="F257" s="90"/>
    </row>
    <row r="258" spans="1:6" x14ac:dyDescent="0.25">
      <c r="A258" s="2"/>
      <c r="B258" s="2"/>
      <c r="C258" s="2"/>
      <c r="D258" s="2"/>
      <c r="E258" s="3"/>
      <c r="F258" s="90"/>
    </row>
    <row r="259" spans="1:6" x14ac:dyDescent="0.25">
      <c r="A259" s="2"/>
      <c r="B259" s="2"/>
      <c r="C259" s="2"/>
      <c r="D259" s="2"/>
      <c r="E259" s="3"/>
      <c r="F259" s="90"/>
    </row>
    <row r="260" spans="1:6" x14ac:dyDescent="0.25">
      <c r="A260" s="2"/>
      <c r="B260" s="2"/>
      <c r="C260" s="2"/>
      <c r="D260" s="2"/>
      <c r="E260" s="3"/>
      <c r="F260" s="90"/>
    </row>
    <row r="261" spans="1:6" x14ac:dyDescent="0.25">
      <c r="A261" s="2"/>
      <c r="B261" s="2"/>
      <c r="C261" s="2"/>
      <c r="D261" s="2"/>
      <c r="E261" s="3"/>
      <c r="F261" s="90"/>
    </row>
    <row r="262" spans="1:6" x14ac:dyDescent="0.25">
      <c r="A262" s="2"/>
      <c r="B262" s="2"/>
      <c r="C262" s="2"/>
      <c r="D262" s="2"/>
      <c r="E262" s="3"/>
      <c r="F262" s="90"/>
    </row>
    <row r="263" spans="1:6" x14ac:dyDescent="0.25">
      <c r="A263" s="2"/>
      <c r="B263" s="2"/>
      <c r="C263" s="2"/>
      <c r="D263" s="2"/>
      <c r="E263" s="3"/>
      <c r="F263" s="90"/>
    </row>
    <row r="264" spans="1:6" x14ac:dyDescent="0.25">
      <c r="A264" s="2"/>
      <c r="B264" s="2"/>
      <c r="C264" s="2"/>
      <c r="D264" s="2"/>
      <c r="E264" s="3"/>
      <c r="F264" s="90"/>
    </row>
    <row r="265" spans="1:6" x14ac:dyDescent="0.25">
      <c r="A265" s="2"/>
      <c r="B265" s="2"/>
      <c r="C265" s="2"/>
      <c r="D265" s="2"/>
      <c r="E265" s="3"/>
      <c r="F265" s="90"/>
    </row>
    <row r="266" spans="1:6" x14ac:dyDescent="0.25">
      <c r="A266" s="2"/>
      <c r="B266" s="2"/>
      <c r="C266" s="2"/>
      <c r="D266" s="2"/>
      <c r="E266" s="3"/>
      <c r="F266" s="90"/>
    </row>
    <row r="267" spans="1:6" x14ac:dyDescent="0.25">
      <c r="A267" s="2"/>
      <c r="B267" s="2"/>
      <c r="C267" s="2"/>
      <c r="D267" s="2"/>
      <c r="E267" s="3"/>
      <c r="F267" s="90"/>
    </row>
    <row r="268" spans="1:6" x14ac:dyDescent="0.25">
      <c r="A268" s="2"/>
      <c r="B268" s="2"/>
      <c r="C268" s="2"/>
      <c r="D268" s="2"/>
      <c r="E268" s="3"/>
      <c r="F268" s="90"/>
    </row>
    <row r="269" spans="1:6" x14ac:dyDescent="0.25">
      <c r="A269" s="2"/>
      <c r="B269" s="2"/>
      <c r="C269" s="2"/>
      <c r="D269" s="2"/>
      <c r="E269" s="3"/>
      <c r="F269" s="90"/>
    </row>
    <row r="270" spans="1:6" x14ac:dyDescent="0.25">
      <c r="A270" s="2"/>
      <c r="B270" s="2"/>
      <c r="C270" s="2"/>
      <c r="D270" s="2"/>
      <c r="E270" s="3"/>
      <c r="F270" s="90"/>
    </row>
    <row r="271" spans="1:6" x14ac:dyDescent="0.25">
      <c r="A271" s="2"/>
      <c r="B271" s="2"/>
      <c r="C271" s="2"/>
      <c r="D271" s="2"/>
      <c r="E271" s="3"/>
      <c r="F271" s="90"/>
    </row>
    <row r="272" spans="1:6" x14ac:dyDescent="0.25">
      <c r="A272" s="2"/>
      <c r="B272" s="2"/>
      <c r="C272" s="2"/>
      <c r="D272" s="2"/>
      <c r="E272" s="3"/>
      <c r="F272" s="90"/>
    </row>
    <row r="273" spans="1:6" x14ac:dyDescent="0.25">
      <c r="A273" s="2"/>
      <c r="B273" s="2"/>
      <c r="C273" s="2"/>
      <c r="D273" s="2"/>
      <c r="E273" s="3"/>
      <c r="F273" s="90"/>
    </row>
    <row r="274" spans="1:6" x14ac:dyDescent="0.25">
      <c r="A274" s="2"/>
      <c r="B274" s="2"/>
      <c r="C274" s="2"/>
      <c r="D274" s="2"/>
      <c r="E274" s="3"/>
      <c r="F274" s="90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3" fitToHeight="0" orientation="portrait" r:id="rId1"/>
  <headerFooter>
    <oddFooter>&amp;C&amp;P</oddFooter>
  </headerFooter>
  <rowBreaks count="3" manualBreakCount="3">
    <brk id="57" max="16383" man="1"/>
    <brk id="110" max="16383" man="1"/>
    <brk id="168" max="16383" man="1"/>
  </rowBreaks>
  <colBreaks count="1" manualBreakCount="1">
    <brk id="6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F7DEC-5D0C-4D62-8882-43A1FF4EA8C4}">
  <dimension ref="A2:H581"/>
  <sheetViews>
    <sheetView zoomScale="106" zoomScaleNormal="106" workbookViewId="0">
      <selection activeCell="G6" sqref="G6"/>
    </sheetView>
  </sheetViews>
  <sheetFormatPr baseColWidth="10" defaultRowHeight="12.75" x14ac:dyDescent="0.2"/>
  <cols>
    <col min="1" max="2" width="11.42578125" style="1"/>
    <col min="3" max="3" width="15.42578125" style="1" customWidth="1"/>
    <col min="4" max="4" width="11.42578125" style="1"/>
    <col min="5" max="5" width="11.42578125" style="113"/>
    <col min="6" max="7" width="11.42578125" style="1"/>
    <col min="8" max="8" width="11.42578125" style="547"/>
    <col min="9" max="16384" width="11.42578125" style="1"/>
  </cols>
  <sheetData>
    <row r="2" spans="1:8" x14ac:dyDescent="0.2">
      <c r="A2" s="562" t="s">
        <v>16636</v>
      </c>
      <c r="B2" s="562"/>
      <c r="C2" s="562"/>
      <c r="D2" s="562"/>
      <c r="E2" s="562"/>
      <c r="F2" s="562"/>
      <c r="G2" s="562"/>
      <c r="H2" s="562"/>
    </row>
    <row r="3" spans="1:8" x14ac:dyDescent="0.2">
      <c r="A3" s="145" t="s">
        <v>1070</v>
      </c>
      <c r="B3" s="145" t="s">
        <v>1069</v>
      </c>
      <c r="C3" s="145" t="s">
        <v>1068</v>
      </c>
      <c r="D3" s="145" t="s">
        <v>515</v>
      </c>
      <c r="E3" s="146" t="s">
        <v>1067</v>
      </c>
      <c r="F3" s="145" t="s">
        <v>1066</v>
      </c>
      <c r="G3" s="145" t="s">
        <v>1065</v>
      </c>
      <c r="H3" s="121" t="s">
        <v>535</v>
      </c>
    </row>
    <row r="4" spans="1:8" ht="14.25" customHeight="1" x14ac:dyDescent="0.2">
      <c r="A4" s="118" t="s">
        <v>13308</v>
      </c>
      <c r="B4" s="118" t="s">
        <v>13355</v>
      </c>
      <c r="C4" s="118" t="s">
        <v>13354</v>
      </c>
      <c r="D4" s="118" t="s">
        <v>1333</v>
      </c>
      <c r="E4" s="119">
        <v>1.96</v>
      </c>
      <c r="F4" s="118" t="s">
        <v>1332</v>
      </c>
      <c r="G4" s="118" t="s">
        <v>630</v>
      </c>
      <c r="H4" s="545">
        <v>7473</v>
      </c>
    </row>
    <row r="5" spans="1:8" ht="14.25" customHeight="1" x14ac:dyDescent="0.2">
      <c r="A5" s="118" t="s">
        <v>13308</v>
      </c>
      <c r="B5" s="118" t="s">
        <v>13353</v>
      </c>
      <c r="C5" s="118" t="s">
        <v>13352</v>
      </c>
      <c r="D5" s="118" t="s">
        <v>13351</v>
      </c>
      <c r="E5" s="119">
        <v>9.1300000000000008</v>
      </c>
      <c r="F5" s="118" t="s">
        <v>13350</v>
      </c>
      <c r="G5" s="118" t="s">
        <v>630</v>
      </c>
      <c r="H5" s="545">
        <v>7474</v>
      </c>
    </row>
    <row r="6" spans="1:8" ht="14.25" customHeight="1" x14ac:dyDescent="0.2">
      <c r="A6" s="118" t="s">
        <v>13308</v>
      </c>
      <c r="B6" s="118" t="s">
        <v>13349</v>
      </c>
      <c r="C6" s="118" t="s">
        <v>13348</v>
      </c>
      <c r="D6" s="118" t="s">
        <v>3578</v>
      </c>
      <c r="E6" s="119">
        <v>4.42</v>
      </c>
      <c r="F6" s="118" t="s">
        <v>3579</v>
      </c>
      <c r="G6" s="118" t="s">
        <v>630</v>
      </c>
      <c r="H6" s="545">
        <v>7475</v>
      </c>
    </row>
    <row r="7" spans="1:8" ht="14.25" customHeight="1" x14ac:dyDescent="0.2">
      <c r="A7" s="118" t="s">
        <v>13308</v>
      </c>
      <c r="B7" s="118" t="s">
        <v>13347</v>
      </c>
      <c r="C7" s="118" t="s">
        <v>13346</v>
      </c>
      <c r="D7" s="118" t="s">
        <v>3668</v>
      </c>
      <c r="E7" s="119">
        <v>22.89</v>
      </c>
      <c r="F7" s="118" t="s">
        <v>3669</v>
      </c>
      <c r="G7" s="118" t="s">
        <v>630</v>
      </c>
      <c r="H7" s="545">
        <v>7476</v>
      </c>
    </row>
    <row r="8" spans="1:8" ht="14.25" customHeight="1" x14ac:dyDescent="0.2">
      <c r="A8" s="118" t="s">
        <v>13308</v>
      </c>
      <c r="B8" s="118" t="s">
        <v>13345</v>
      </c>
      <c r="C8" s="118" t="s">
        <v>13344</v>
      </c>
      <c r="D8" s="118" t="s">
        <v>10751</v>
      </c>
      <c r="E8" s="119">
        <v>3.54</v>
      </c>
      <c r="F8" s="118" t="s">
        <v>10750</v>
      </c>
      <c r="G8" s="118" t="s">
        <v>630</v>
      </c>
      <c r="H8" s="545">
        <v>7477</v>
      </c>
    </row>
    <row r="9" spans="1:8" ht="14.25" customHeight="1" x14ac:dyDescent="0.2">
      <c r="A9" s="118" t="s">
        <v>13308</v>
      </c>
      <c r="B9" s="118" t="s">
        <v>6040</v>
      </c>
      <c r="C9" s="118" t="s">
        <v>13343</v>
      </c>
      <c r="D9" s="118" t="s">
        <v>1339</v>
      </c>
      <c r="E9" s="119">
        <v>12.39</v>
      </c>
      <c r="F9" s="118" t="s">
        <v>1338</v>
      </c>
      <c r="G9" s="118" t="s">
        <v>630</v>
      </c>
      <c r="H9" s="545">
        <v>7478</v>
      </c>
    </row>
    <row r="10" spans="1:8" ht="14.25" customHeight="1" x14ac:dyDescent="0.2">
      <c r="A10" s="118" t="s">
        <v>13308</v>
      </c>
      <c r="B10" s="118" t="s">
        <v>13342</v>
      </c>
      <c r="C10" s="118" t="s">
        <v>13341</v>
      </c>
      <c r="D10" s="118" t="s">
        <v>1353</v>
      </c>
      <c r="E10" s="119">
        <v>14.76</v>
      </c>
      <c r="F10" s="118" t="s">
        <v>1352</v>
      </c>
      <c r="G10" s="118" t="s">
        <v>630</v>
      </c>
      <c r="H10" s="545">
        <v>7479</v>
      </c>
    </row>
    <row r="11" spans="1:8" ht="14.25" customHeight="1" x14ac:dyDescent="0.2">
      <c r="A11" s="118" t="s">
        <v>13308</v>
      </c>
      <c r="B11" s="118" t="s">
        <v>13340</v>
      </c>
      <c r="C11" s="118" t="s">
        <v>13339</v>
      </c>
      <c r="D11" s="118" t="s">
        <v>3926</v>
      </c>
      <c r="E11" s="119">
        <v>6.94</v>
      </c>
      <c r="F11" s="118" t="s">
        <v>3927</v>
      </c>
      <c r="G11" s="118" t="s">
        <v>630</v>
      </c>
      <c r="H11" s="545">
        <v>7480</v>
      </c>
    </row>
    <row r="12" spans="1:8" ht="14.25" customHeight="1" x14ac:dyDescent="0.2">
      <c r="A12" s="118" t="s">
        <v>13308</v>
      </c>
      <c r="B12" s="118" t="s">
        <v>13338</v>
      </c>
      <c r="C12" s="118" t="s">
        <v>13337</v>
      </c>
      <c r="D12" s="118" t="s">
        <v>5711</v>
      </c>
      <c r="E12" s="119">
        <v>4.66</v>
      </c>
      <c r="F12" s="118" t="s">
        <v>5712</v>
      </c>
      <c r="G12" s="118" t="s">
        <v>630</v>
      </c>
      <c r="H12" s="545">
        <v>7481</v>
      </c>
    </row>
    <row r="13" spans="1:8" ht="14.25" customHeight="1" x14ac:dyDescent="0.2">
      <c r="A13" s="118" t="s">
        <v>13308</v>
      </c>
      <c r="B13" s="118" t="s">
        <v>13336</v>
      </c>
      <c r="C13" s="118" t="s">
        <v>13335</v>
      </c>
      <c r="D13" s="118" t="s">
        <v>1497</v>
      </c>
      <c r="E13" s="119">
        <v>1.77</v>
      </c>
      <c r="F13" s="118" t="s">
        <v>1496</v>
      </c>
      <c r="G13" s="118" t="s">
        <v>630</v>
      </c>
      <c r="H13" s="545">
        <v>7482</v>
      </c>
    </row>
    <row r="14" spans="1:8" ht="14.25" customHeight="1" x14ac:dyDescent="0.2">
      <c r="A14" s="118" t="s">
        <v>13308</v>
      </c>
      <c r="B14" s="118" t="s">
        <v>13334</v>
      </c>
      <c r="C14" s="118" t="s">
        <v>13333</v>
      </c>
      <c r="D14" s="118" t="s">
        <v>11077</v>
      </c>
      <c r="E14" s="119">
        <v>12.14</v>
      </c>
      <c r="F14" s="118" t="s">
        <v>11076</v>
      </c>
      <c r="G14" s="118" t="s">
        <v>630</v>
      </c>
      <c r="H14" s="545">
        <v>7483</v>
      </c>
    </row>
    <row r="15" spans="1:8" ht="14.25" customHeight="1" x14ac:dyDescent="0.2">
      <c r="A15" s="118" t="s">
        <v>13308</v>
      </c>
      <c r="B15" s="118" t="s">
        <v>13332</v>
      </c>
      <c r="C15" s="118" t="s">
        <v>13331</v>
      </c>
      <c r="D15" s="118" t="s">
        <v>13330</v>
      </c>
      <c r="E15" s="119">
        <v>5.93</v>
      </c>
      <c r="F15" s="118" t="s">
        <v>13329</v>
      </c>
      <c r="G15" s="118" t="s">
        <v>630</v>
      </c>
      <c r="H15" s="545">
        <v>7484</v>
      </c>
    </row>
    <row r="16" spans="1:8" ht="14.25" customHeight="1" x14ac:dyDescent="0.2">
      <c r="A16" s="118" t="s">
        <v>13308</v>
      </c>
      <c r="B16" s="118" t="s">
        <v>13328</v>
      </c>
      <c r="C16" s="118" t="s">
        <v>13327</v>
      </c>
      <c r="D16" s="118" t="s">
        <v>878</v>
      </c>
      <c r="E16" s="119" t="s">
        <v>32144</v>
      </c>
      <c r="F16" s="118" t="s">
        <v>877</v>
      </c>
      <c r="G16" s="118" t="s">
        <v>630</v>
      </c>
      <c r="H16" s="545">
        <v>7485</v>
      </c>
    </row>
    <row r="17" spans="1:8" ht="14.25" customHeight="1" x14ac:dyDescent="0.2">
      <c r="A17" s="118" t="s">
        <v>13308</v>
      </c>
      <c r="B17" s="118" t="s">
        <v>13326</v>
      </c>
      <c r="C17" s="118" t="s">
        <v>13325</v>
      </c>
      <c r="D17" s="118" t="s">
        <v>5925</v>
      </c>
      <c r="E17" s="119">
        <v>8.19</v>
      </c>
      <c r="F17" s="118" t="s">
        <v>5926</v>
      </c>
      <c r="G17" s="118" t="s">
        <v>630</v>
      </c>
      <c r="H17" s="545">
        <v>7486</v>
      </c>
    </row>
    <row r="18" spans="1:8" ht="14.25" customHeight="1" x14ac:dyDescent="0.2">
      <c r="A18" s="118" t="s">
        <v>13308</v>
      </c>
      <c r="B18" s="118" t="s">
        <v>13324</v>
      </c>
      <c r="C18" s="118" t="s">
        <v>13323</v>
      </c>
      <c r="D18" s="118" t="s">
        <v>796</v>
      </c>
      <c r="E18" s="119">
        <v>1.68</v>
      </c>
      <c r="F18" s="118" t="s">
        <v>795</v>
      </c>
      <c r="G18" s="118" t="s">
        <v>630</v>
      </c>
      <c r="H18" s="545">
        <v>7487</v>
      </c>
    </row>
    <row r="19" spans="1:8" ht="14.25" customHeight="1" x14ac:dyDescent="0.2">
      <c r="A19" s="118" t="s">
        <v>13308</v>
      </c>
      <c r="B19" s="118" t="s">
        <v>13322</v>
      </c>
      <c r="C19" s="118" t="s">
        <v>13321</v>
      </c>
      <c r="D19" s="118" t="s">
        <v>5250</v>
      </c>
      <c r="E19" s="119">
        <v>3.96</v>
      </c>
      <c r="F19" s="118" t="s">
        <v>5251</v>
      </c>
      <c r="G19" s="118" t="s">
        <v>630</v>
      </c>
      <c r="H19" s="545">
        <v>7488</v>
      </c>
    </row>
    <row r="20" spans="1:8" ht="14.25" customHeight="1" x14ac:dyDescent="0.2">
      <c r="A20" s="118" t="s">
        <v>13308</v>
      </c>
      <c r="B20" s="118" t="s">
        <v>13320</v>
      </c>
      <c r="C20" s="118" t="s">
        <v>13319</v>
      </c>
      <c r="D20" s="118" t="s">
        <v>638</v>
      </c>
      <c r="E20" s="119">
        <v>2.89</v>
      </c>
      <c r="F20" s="118" t="s">
        <v>637</v>
      </c>
      <c r="G20" s="118" t="s">
        <v>630</v>
      </c>
      <c r="H20" s="545">
        <v>7489</v>
      </c>
    </row>
    <row r="21" spans="1:8" ht="14.25" customHeight="1" x14ac:dyDescent="0.2">
      <c r="A21" s="118" t="s">
        <v>13308</v>
      </c>
      <c r="B21" s="118" t="s">
        <v>13318</v>
      </c>
      <c r="C21" s="118" t="s">
        <v>13317</v>
      </c>
      <c r="D21" s="118" t="s">
        <v>636</v>
      </c>
      <c r="E21" s="119">
        <v>12.48</v>
      </c>
      <c r="F21" s="118" t="s">
        <v>635</v>
      </c>
      <c r="G21" s="118" t="s">
        <v>630</v>
      </c>
      <c r="H21" s="545">
        <v>7490</v>
      </c>
    </row>
    <row r="22" spans="1:8" ht="14.25" customHeight="1" x14ac:dyDescent="0.2">
      <c r="A22" s="118" t="s">
        <v>13308</v>
      </c>
      <c r="B22" s="118" t="s">
        <v>13316</v>
      </c>
      <c r="C22" s="118" t="s">
        <v>13315</v>
      </c>
      <c r="D22" s="118" t="s">
        <v>1050</v>
      </c>
      <c r="E22" s="119">
        <v>1.97</v>
      </c>
      <c r="F22" s="118" t="s">
        <v>1049</v>
      </c>
      <c r="G22" s="118" t="s">
        <v>630</v>
      </c>
      <c r="H22" s="545">
        <v>7491</v>
      </c>
    </row>
    <row r="23" spans="1:8" ht="14.25" customHeight="1" x14ac:dyDescent="0.2">
      <c r="A23" s="118" t="s">
        <v>13308</v>
      </c>
      <c r="B23" s="118" t="s">
        <v>13314</v>
      </c>
      <c r="C23" s="118" t="s">
        <v>13313</v>
      </c>
      <c r="D23" s="118" t="s">
        <v>13312</v>
      </c>
      <c r="E23" s="119">
        <v>41.79</v>
      </c>
      <c r="F23" s="118" t="s">
        <v>13311</v>
      </c>
      <c r="G23" s="118" t="s">
        <v>630</v>
      </c>
      <c r="H23" s="545">
        <v>7492</v>
      </c>
    </row>
    <row r="24" spans="1:8" ht="14.25" customHeight="1" x14ac:dyDescent="0.2">
      <c r="A24" s="118" t="s">
        <v>13308</v>
      </c>
      <c r="B24" s="118" t="s">
        <v>13310</v>
      </c>
      <c r="C24" s="118" t="s">
        <v>13309</v>
      </c>
      <c r="D24" s="118" t="s">
        <v>1010</v>
      </c>
      <c r="E24" s="119">
        <v>5.4</v>
      </c>
      <c r="F24" s="118" t="s">
        <v>1009</v>
      </c>
      <c r="G24" s="118" t="s">
        <v>630</v>
      </c>
      <c r="H24" s="545">
        <v>7493</v>
      </c>
    </row>
    <row r="25" spans="1:8" ht="14.25" customHeight="1" x14ac:dyDescent="0.2">
      <c r="A25" s="118" t="s">
        <v>13308</v>
      </c>
      <c r="B25" s="118" t="s">
        <v>13307</v>
      </c>
      <c r="C25" s="118" t="s">
        <v>13306</v>
      </c>
      <c r="D25" s="118" t="s">
        <v>1465</v>
      </c>
      <c r="E25" s="119">
        <v>2.17</v>
      </c>
      <c r="F25" s="118" t="s">
        <v>1464</v>
      </c>
      <c r="G25" s="118" t="s">
        <v>630</v>
      </c>
      <c r="H25" s="545">
        <v>7494</v>
      </c>
    </row>
    <row r="26" spans="1:8" ht="14.25" customHeight="1" x14ac:dyDescent="0.2">
      <c r="A26" s="118" t="s">
        <v>13278</v>
      </c>
      <c r="B26" s="118" t="s">
        <v>13305</v>
      </c>
      <c r="C26" s="118" t="s">
        <v>13304</v>
      </c>
      <c r="D26" s="118" t="s">
        <v>13303</v>
      </c>
      <c r="E26" s="119">
        <v>3.48</v>
      </c>
      <c r="F26" s="118" t="s">
        <v>13302</v>
      </c>
      <c r="G26" s="118" t="s">
        <v>630</v>
      </c>
      <c r="H26" s="545">
        <v>7498</v>
      </c>
    </row>
    <row r="27" spans="1:8" ht="14.25" customHeight="1" x14ac:dyDescent="0.2">
      <c r="A27" s="118" t="s">
        <v>13278</v>
      </c>
      <c r="B27" s="118" t="s">
        <v>13301</v>
      </c>
      <c r="C27" s="118" t="s">
        <v>13300</v>
      </c>
      <c r="D27" s="118" t="s">
        <v>4468</v>
      </c>
      <c r="E27" s="119">
        <v>6.37</v>
      </c>
      <c r="F27" s="118" t="s">
        <v>4469</v>
      </c>
      <c r="G27" s="118" t="s">
        <v>630</v>
      </c>
      <c r="H27" s="545">
        <v>7499</v>
      </c>
    </row>
    <row r="28" spans="1:8" ht="14.25" customHeight="1" x14ac:dyDescent="0.2">
      <c r="A28" s="118" t="s">
        <v>13278</v>
      </c>
      <c r="B28" s="118" t="s">
        <v>13299</v>
      </c>
      <c r="C28" s="118" t="s">
        <v>13298</v>
      </c>
      <c r="D28" s="118" t="s">
        <v>5913</v>
      </c>
      <c r="E28" s="119">
        <v>2.31</v>
      </c>
      <c r="F28" s="118" t="s">
        <v>5914</v>
      </c>
      <c r="G28" s="118" t="s">
        <v>630</v>
      </c>
      <c r="H28" s="545">
        <v>7500</v>
      </c>
    </row>
    <row r="29" spans="1:8" ht="14.25" customHeight="1" x14ac:dyDescent="0.2">
      <c r="A29" s="118" t="s">
        <v>13278</v>
      </c>
      <c r="B29" s="118" t="s">
        <v>13297</v>
      </c>
      <c r="C29" s="118" t="s">
        <v>13296</v>
      </c>
      <c r="D29" s="118" t="s">
        <v>1142</v>
      </c>
      <c r="E29" s="119">
        <v>2.15</v>
      </c>
      <c r="F29" s="118" t="s">
        <v>1141</v>
      </c>
      <c r="G29" s="118" t="s">
        <v>630</v>
      </c>
      <c r="H29" s="545">
        <v>7501</v>
      </c>
    </row>
    <row r="30" spans="1:8" ht="14.25" customHeight="1" x14ac:dyDescent="0.2">
      <c r="A30" s="118" t="s">
        <v>13278</v>
      </c>
      <c r="B30" s="118" t="s">
        <v>13295</v>
      </c>
      <c r="C30" s="118" t="s">
        <v>13294</v>
      </c>
      <c r="D30" s="118" t="s">
        <v>13293</v>
      </c>
      <c r="E30" s="119">
        <v>20.7</v>
      </c>
      <c r="F30" s="118" t="s">
        <v>13292</v>
      </c>
      <c r="G30" s="118" t="s">
        <v>630</v>
      </c>
      <c r="H30" s="545">
        <v>7502</v>
      </c>
    </row>
    <row r="31" spans="1:8" ht="14.25" customHeight="1" x14ac:dyDescent="0.2">
      <c r="A31" s="118" t="s">
        <v>13278</v>
      </c>
      <c r="B31" s="118" t="s">
        <v>13291</v>
      </c>
      <c r="C31" s="118" t="s">
        <v>13290</v>
      </c>
      <c r="D31" s="118" t="s">
        <v>1195</v>
      </c>
      <c r="E31" s="119">
        <v>6.75</v>
      </c>
      <c r="F31" s="118" t="s">
        <v>1194</v>
      </c>
      <c r="G31" s="118" t="s">
        <v>630</v>
      </c>
      <c r="H31" s="545">
        <v>7503</v>
      </c>
    </row>
    <row r="32" spans="1:8" ht="14.25" customHeight="1" x14ac:dyDescent="0.2">
      <c r="A32" s="118" t="s">
        <v>13278</v>
      </c>
      <c r="B32" s="118" t="s">
        <v>13289</v>
      </c>
      <c r="C32" s="118" t="s">
        <v>13288</v>
      </c>
      <c r="D32" s="118" t="s">
        <v>675</v>
      </c>
      <c r="E32" s="119">
        <v>8.3800000000000008</v>
      </c>
      <c r="F32" s="118" t="s">
        <v>674</v>
      </c>
      <c r="G32" s="118" t="s">
        <v>630</v>
      </c>
      <c r="H32" s="545">
        <v>7504</v>
      </c>
    </row>
    <row r="33" spans="1:8" ht="14.25" customHeight="1" x14ac:dyDescent="0.2">
      <c r="A33" s="118" t="s">
        <v>13278</v>
      </c>
      <c r="B33" s="118" t="s">
        <v>13287</v>
      </c>
      <c r="C33" s="118" t="s">
        <v>13286</v>
      </c>
      <c r="D33" s="118" t="s">
        <v>6051</v>
      </c>
      <c r="E33" s="119">
        <v>2.74</v>
      </c>
      <c r="F33" s="118" t="s">
        <v>6052</v>
      </c>
      <c r="G33" s="118" t="s">
        <v>630</v>
      </c>
      <c r="H33" s="545">
        <v>7505</v>
      </c>
    </row>
    <row r="34" spans="1:8" ht="14.25" customHeight="1" x14ac:dyDescent="0.2">
      <c r="A34" s="118" t="s">
        <v>13278</v>
      </c>
      <c r="B34" s="118" t="s">
        <v>13285</v>
      </c>
      <c r="C34" s="118" t="s">
        <v>13284</v>
      </c>
      <c r="D34" s="118" t="s">
        <v>644</v>
      </c>
      <c r="E34" s="119">
        <v>1.68</v>
      </c>
      <c r="F34" s="118" t="s">
        <v>643</v>
      </c>
      <c r="G34" s="118" t="s">
        <v>630</v>
      </c>
      <c r="H34" s="545">
        <v>7506</v>
      </c>
    </row>
    <row r="35" spans="1:8" ht="14.25" customHeight="1" x14ac:dyDescent="0.2">
      <c r="A35" s="118" t="s">
        <v>13278</v>
      </c>
      <c r="B35" s="118" t="s">
        <v>13283</v>
      </c>
      <c r="C35" s="118" t="s">
        <v>13282</v>
      </c>
      <c r="D35" s="118" t="s">
        <v>706</v>
      </c>
      <c r="E35" s="119">
        <v>1.68</v>
      </c>
      <c r="F35" s="118" t="s">
        <v>705</v>
      </c>
      <c r="G35" s="118" t="s">
        <v>630</v>
      </c>
      <c r="H35" s="545" t="s">
        <v>13281</v>
      </c>
    </row>
    <row r="36" spans="1:8" ht="14.25" customHeight="1" x14ac:dyDescent="0.2">
      <c r="A36" s="118" t="s">
        <v>13278</v>
      </c>
      <c r="B36" s="118" t="s">
        <v>13280</v>
      </c>
      <c r="C36" s="118" t="s">
        <v>13279</v>
      </c>
      <c r="D36" s="118" t="s">
        <v>4593</v>
      </c>
      <c r="E36" s="119">
        <v>5.59</v>
      </c>
      <c r="F36" s="118" t="s">
        <v>4594</v>
      </c>
      <c r="G36" s="118" t="s">
        <v>630</v>
      </c>
      <c r="H36" s="545">
        <v>7507</v>
      </c>
    </row>
    <row r="37" spans="1:8" ht="14.25" customHeight="1" x14ac:dyDescent="0.2">
      <c r="A37" s="118" t="s">
        <v>13278</v>
      </c>
      <c r="B37" s="118" t="s">
        <v>13277</v>
      </c>
      <c r="C37" s="118" t="s">
        <v>13276</v>
      </c>
      <c r="D37" s="118" t="s">
        <v>3799</v>
      </c>
      <c r="E37" s="119">
        <v>4.32</v>
      </c>
      <c r="F37" s="118" t="s">
        <v>3800</v>
      </c>
      <c r="G37" s="118" t="s">
        <v>630</v>
      </c>
      <c r="H37" s="545">
        <v>7509</v>
      </c>
    </row>
    <row r="38" spans="1:8" ht="14.25" customHeight="1" x14ac:dyDescent="0.2">
      <c r="A38" s="118" t="s">
        <v>13262</v>
      </c>
      <c r="B38" s="118" t="s">
        <v>13275</v>
      </c>
      <c r="C38" s="118" t="s">
        <v>13274</v>
      </c>
      <c r="D38" s="118" t="s">
        <v>11452</v>
      </c>
      <c r="E38" s="119">
        <v>3.36</v>
      </c>
      <c r="F38" s="118" t="s">
        <v>11451</v>
      </c>
      <c r="G38" s="118" t="s">
        <v>630</v>
      </c>
      <c r="H38" s="545">
        <v>7510</v>
      </c>
    </row>
    <row r="39" spans="1:8" ht="14.25" customHeight="1" x14ac:dyDescent="0.2">
      <c r="A39" s="118" t="s">
        <v>13262</v>
      </c>
      <c r="B39" s="118" t="s">
        <v>13273</v>
      </c>
      <c r="C39" s="118" t="s">
        <v>13272</v>
      </c>
      <c r="D39" s="118" t="s">
        <v>1289</v>
      </c>
      <c r="E39" s="119">
        <v>3.36</v>
      </c>
      <c r="F39" s="118" t="s">
        <v>1288</v>
      </c>
      <c r="G39" s="118" t="s">
        <v>630</v>
      </c>
      <c r="H39" s="545">
        <v>7511</v>
      </c>
    </row>
    <row r="40" spans="1:8" ht="14.25" customHeight="1" x14ac:dyDescent="0.2">
      <c r="A40" s="118" t="s">
        <v>13262</v>
      </c>
      <c r="B40" s="118" t="s">
        <v>13271</v>
      </c>
      <c r="C40" s="118" t="s">
        <v>13270</v>
      </c>
      <c r="D40" s="118" t="s">
        <v>5153</v>
      </c>
      <c r="E40" s="119">
        <v>1.72</v>
      </c>
      <c r="F40" s="118" t="s">
        <v>13269</v>
      </c>
      <c r="G40" s="118" t="s">
        <v>630</v>
      </c>
      <c r="H40" s="545">
        <v>7512</v>
      </c>
    </row>
    <row r="41" spans="1:8" ht="14.25" customHeight="1" x14ac:dyDescent="0.2">
      <c r="A41" s="118" t="s">
        <v>13262</v>
      </c>
      <c r="B41" s="118" t="s">
        <v>13268</v>
      </c>
      <c r="C41" s="118" t="s">
        <v>13267</v>
      </c>
      <c r="D41" s="118" t="s">
        <v>13266</v>
      </c>
      <c r="E41" s="119">
        <v>5.0999999999999996</v>
      </c>
      <c r="F41" s="118" t="s">
        <v>13265</v>
      </c>
      <c r="G41" s="118" t="s">
        <v>630</v>
      </c>
      <c r="H41" s="545">
        <v>7513</v>
      </c>
    </row>
    <row r="42" spans="1:8" ht="14.25" customHeight="1" x14ac:dyDescent="0.2">
      <c r="A42" s="118" t="s">
        <v>13262</v>
      </c>
      <c r="B42" s="118" t="s">
        <v>13264</v>
      </c>
      <c r="C42" s="118" t="s">
        <v>13263</v>
      </c>
      <c r="D42" s="118" t="s">
        <v>1308</v>
      </c>
      <c r="E42" s="119">
        <v>4.26</v>
      </c>
      <c r="F42" s="118" t="s">
        <v>1307</v>
      </c>
      <c r="G42" s="118" t="s">
        <v>630</v>
      </c>
      <c r="H42" s="545">
        <v>7515</v>
      </c>
    </row>
    <row r="43" spans="1:8" ht="14.25" customHeight="1" x14ac:dyDescent="0.2">
      <c r="A43" s="118" t="s">
        <v>13262</v>
      </c>
      <c r="B43" s="118" t="s">
        <v>13261</v>
      </c>
      <c r="C43" s="118" t="s">
        <v>13260</v>
      </c>
      <c r="D43" s="118" t="s">
        <v>932</v>
      </c>
      <c r="E43" s="119">
        <v>1.68</v>
      </c>
      <c r="F43" s="118" t="s">
        <v>931</v>
      </c>
      <c r="G43" s="118" t="s">
        <v>630</v>
      </c>
      <c r="H43" s="545" t="s">
        <v>13259</v>
      </c>
    </row>
    <row r="44" spans="1:8" ht="14.25" customHeight="1" x14ac:dyDescent="0.2">
      <c r="A44" s="118" t="s">
        <v>13199</v>
      </c>
      <c r="B44" s="118" t="s">
        <v>13248</v>
      </c>
      <c r="C44" s="118" t="s">
        <v>13247</v>
      </c>
      <c r="D44" s="118" t="s">
        <v>10832</v>
      </c>
      <c r="E44" s="119">
        <v>1.75</v>
      </c>
      <c r="F44" s="118" t="s">
        <v>10831</v>
      </c>
      <c r="G44" s="118" t="s">
        <v>630</v>
      </c>
      <c r="H44" s="545">
        <v>8415</v>
      </c>
    </row>
    <row r="45" spans="1:8" ht="14.25" customHeight="1" x14ac:dyDescent="0.2">
      <c r="A45" s="118" t="s">
        <v>13199</v>
      </c>
      <c r="B45" s="118" t="s">
        <v>13258</v>
      </c>
      <c r="C45" s="118" t="s">
        <v>13257</v>
      </c>
      <c r="D45" s="118" t="s">
        <v>1148</v>
      </c>
      <c r="E45" s="119">
        <v>8.4600000000000009</v>
      </c>
      <c r="F45" s="118" t="s">
        <v>1147</v>
      </c>
      <c r="G45" s="118" t="s">
        <v>630</v>
      </c>
      <c r="H45" s="545">
        <v>7564</v>
      </c>
    </row>
    <row r="46" spans="1:8" ht="14.25" customHeight="1" x14ac:dyDescent="0.2">
      <c r="A46" s="118" t="s">
        <v>13199</v>
      </c>
      <c r="B46" s="118" t="s">
        <v>13256</v>
      </c>
      <c r="C46" s="118" t="s">
        <v>13255</v>
      </c>
      <c r="D46" s="118" t="s">
        <v>6053</v>
      </c>
      <c r="E46" s="119">
        <v>3.7</v>
      </c>
      <c r="F46" s="118" t="s">
        <v>6054</v>
      </c>
      <c r="G46" s="118" t="s">
        <v>630</v>
      </c>
      <c r="H46" s="545">
        <v>7565</v>
      </c>
    </row>
    <row r="47" spans="1:8" ht="14.25" customHeight="1" x14ac:dyDescent="0.2">
      <c r="A47" s="118" t="s">
        <v>13199</v>
      </c>
      <c r="B47" s="118" t="s">
        <v>13254</v>
      </c>
      <c r="C47" s="118" t="s">
        <v>13253</v>
      </c>
      <c r="D47" s="118" t="s">
        <v>13252</v>
      </c>
      <c r="E47" s="119">
        <v>2.61</v>
      </c>
      <c r="F47" s="118" t="s">
        <v>13251</v>
      </c>
      <c r="G47" s="118" t="s">
        <v>630</v>
      </c>
      <c r="H47" s="545">
        <v>7566</v>
      </c>
    </row>
    <row r="48" spans="1:8" ht="14.25" customHeight="1" x14ac:dyDescent="0.2">
      <c r="A48" s="118" t="s">
        <v>13199</v>
      </c>
      <c r="B48" s="118" t="s">
        <v>13250</v>
      </c>
      <c r="C48" s="118" t="s">
        <v>13249</v>
      </c>
      <c r="D48" s="118" t="s">
        <v>4823</v>
      </c>
      <c r="E48" s="119">
        <v>3.36</v>
      </c>
      <c r="F48" s="118" t="s">
        <v>4824</v>
      </c>
      <c r="G48" s="118" t="s">
        <v>630</v>
      </c>
      <c r="H48" s="545">
        <v>7567</v>
      </c>
    </row>
    <row r="49" spans="1:8" ht="14.25" customHeight="1" x14ac:dyDescent="0.2">
      <c r="A49" s="118" t="s">
        <v>13199</v>
      </c>
      <c r="B49" s="118" t="s">
        <v>13246</v>
      </c>
      <c r="C49" s="118" t="s">
        <v>13245</v>
      </c>
      <c r="D49" s="118" t="s">
        <v>5606</v>
      </c>
      <c r="E49" s="119">
        <v>5.31</v>
      </c>
      <c r="F49" s="118" t="s">
        <v>5607</v>
      </c>
      <c r="G49" s="118" t="s">
        <v>630</v>
      </c>
      <c r="H49" s="545">
        <v>7569</v>
      </c>
    </row>
    <row r="50" spans="1:8" ht="14.25" customHeight="1" x14ac:dyDescent="0.2">
      <c r="A50" s="118" t="s">
        <v>13199</v>
      </c>
      <c r="B50" s="118" t="s">
        <v>13244</v>
      </c>
      <c r="C50" s="118" t="s">
        <v>13243</v>
      </c>
      <c r="D50" s="118" t="s">
        <v>4763</v>
      </c>
      <c r="E50" s="119">
        <v>8.3800000000000008</v>
      </c>
      <c r="F50" s="118" t="s">
        <v>4764</v>
      </c>
      <c r="G50" s="118" t="s">
        <v>630</v>
      </c>
      <c r="H50" s="545">
        <v>7570</v>
      </c>
    </row>
    <row r="51" spans="1:8" ht="14.25" customHeight="1" x14ac:dyDescent="0.2">
      <c r="A51" s="118" t="s">
        <v>13199</v>
      </c>
      <c r="B51" s="118" t="s">
        <v>13242</v>
      </c>
      <c r="C51" s="118" t="s">
        <v>13241</v>
      </c>
      <c r="D51" s="118" t="s">
        <v>13240</v>
      </c>
      <c r="E51" s="119">
        <v>10.65</v>
      </c>
      <c r="F51" s="118" t="s">
        <v>13239</v>
      </c>
      <c r="G51" s="118" t="s">
        <v>630</v>
      </c>
      <c r="H51" s="545">
        <v>7571</v>
      </c>
    </row>
    <row r="52" spans="1:8" ht="14.25" customHeight="1" x14ac:dyDescent="0.2">
      <c r="A52" s="118" t="s">
        <v>13199</v>
      </c>
      <c r="B52" s="118" t="s">
        <v>13238</v>
      </c>
      <c r="C52" s="118" t="s">
        <v>13237</v>
      </c>
      <c r="D52" s="118" t="s">
        <v>857</v>
      </c>
      <c r="E52" s="119">
        <v>3.52</v>
      </c>
      <c r="F52" s="118" t="s">
        <v>856</v>
      </c>
      <c r="G52" s="118" t="s">
        <v>630</v>
      </c>
      <c r="H52" s="545">
        <v>7572</v>
      </c>
    </row>
    <row r="53" spans="1:8" ht="14.25" customHeight="1" x14ac:dyDescent="0.2">
      <c r="A53" s="118" t="s">
        <v>13199</v>
      </c>
      <c r="B53" s="118" t="s">
        <v>13236</v>
      </c>
      <c r="C53" s="118" t="s">
        <v>13235</v>
      </c>
      <c r="D53" s="118" t="s">
        <v>665</v>
      </c>
      <c r="E53" s="119">
        <v>3.72</v>
      </c>
      <c r="F53" s="118" t="s">
        <v>664</v>
      </c>
      <c r="G53" s="118" t="s">
        <v>630</v>
      </c>
      <c r="H53" s="545">
        <v>7573</v>
      </c>
    </row>
    <row r="54" spans="1:8" ht="14.25" customHeight="1" x14ac:dyDescent="0.2">
      <c r="A54" s="118" t="s">
        <v>13199</v>
      </c>
      <c r="B54" s="118" t="s">
        <v>13234</v>
      </c>
      <c r="C54" s="118" t="s">
        <v>13233</v>
      </c>
      <c r="D54" s="118" t="s">
        <v>4195</v>
      </c>
      <c r="E54" s="119">
        <v>10.92</v>
      </c>
      <c r="F54" s="118" t="s">
        <v>4196</v>
      </c>
      <c r="G54" s="118" t="s">
        <v>630</v>
      </c>
      <c r="H54" s="545">
        <v>7574</v>
      </c>
    </row>
    <row r="55" spans="1:8" ht="14.25" customHeight="1" x14ac:dyDescent="0.2">
      <c r="A55" s="118" t="s">
        <v>13199</v>
      </c>
      <c r="B55" s="118" t="s">
        <v>13232</v>
      </c>
      <c r="C55" s="118" t="s">
        <v>13231</v>
      </c>
      <c r="D55" s="118" t="s">
        <v>13230</v>
      </c>
      <c r="E55" s="119">
        <v>9.77</v>
      </c>
      <c r="F55" s="118" t="s">
        <v>13229</v>
      </c>
      <c r="G55" s="118" t="s">
        <v>630</v>
      </c>
      <c r="H55" s="545">
        <v>7575</v>
      </c>
    </row>
    <row r="56" spans="1:8" ht="14.25" customHeight="1" x14ac:dyDescent="0.2">
      <c r="A56" s="118" t="s">
        <v>13199</v>
      </c>
      <c r="B56" s="118" t="s">
        <v>13228</v>
      </c>
      <c r="C56" s="118" t="s">
        <v>13227</v>
      </c>
      <c r="D56" s="118" t="s">
        <v>4004</v>
      </c>
      <c r="E56" s="119">
        <v>3.97</v>
      </c>
      <c r="F56" s="118" t="s">
        <v>4005</v>
      </c>
      <c r="G56" s="118" t="s">
        <v>630</v>
      </c>
      <c r="H56" s="545">
        <v>7576</v>
      </c>
    </row>
    <row r="57" spans="1:8" ht="14.25" customHeight="1" x14ac:dyDescent="0.2">
      <c r="A57" s="118" t="s">
        <v>13199</v>
      </c>
      <c r="B57" s="118" t="s">
        <v>13226</v>
      </c>
      <c r="C57" s="118" t="s">
        <v>13225</v>
      </c>
      <c r="D57" s="118" t="s">
        <v>4094</v>
      </c>
      <c r="E57" s="119">
        <v>6.1</v>
      </c>
      <c r="F57" s="118" t="s">
        <v>4095</v>
      </c>
      <c r="G57" s="118" t="s">
        <v>630</v>
      </c>
      <c r="H57" s="545">
        <v>7577</v>
      </c>
    </row>
    <row r="58" spans="1:8" ht="14.25" customHeight="1" x14ac:dyDescent="0.2">
      <c r="A58" s="118" t="s">
        <v>13199</v>
      </c>
      <c r="B58" s="118" t="s">
        <v>13224</v>
      </c>
      <c r="C58" s="118" t="s">
        <v>13223</v>
      </c>
      <c r="D58" s="118" t="s">
        <v>843</v>
      </c>
      <c r="E58" s="119">
        <v>2.09</v>
      </c>
      <c r="F58" s="118" t="s">
        <v>842</v>
      </c>
      <c r="G58" s="118" t="s">
        <v>630</v>
      </c>
      <c r="H58" s="545">
        <v>7578</v>
      </c>
    </row>
    <row r="59" spans="1:8" ht="14.25" customHeight="1" x14ac:dyDescent="0.2">
      <c r="A59" s="118" t="s">
        <v>13199</v>
      </c>
      <c r="B59" s="118" t="s">
        <v>13222</v>
      </c>
      <c r="C59" s="118" t="s">
        <v>13221</v>
      </c>
      <c r="D59" s="118" t="s">
        <v>1275</v>
      </c>
      <c r="E59" s="119">
        <v>1.68</v>
      </c>
      <c r="F59" s="118" t="s">
        <v>1274</v>
      </c>
      <c r="G59" s="118" t="s">
        <v>630</v>
      </c>
      <c r="H59" s="545">
        <v>7579</v>
      </c>
    </row>
    <row r="60" spans="1:8" ht="14.25" customHeight="1" x14ac:dyDescent="0.2">
      <c r="A60" s="118" t="s">
        <v>13199</v>
      </c>
      <c r="B60" s="118" t="s">
        <v>3126</v>
      </c>
      <c r="C60" s="118" t="s">
        <v>13220</v>
      </c>
      <c r="D60" s="118" t="s">
        <v>5051</v>
      </c>
      <c r="E60" s="119">
        <v>9.6</v>
      </c>
      <c r="F60" s="118" t="s">
        <v>5052</v>
      </c>
      <c r="G60" s="118" t="s">
        <v>630</v>
      </c>
      <c r="H60" s="545">
        <v>7580</v>
      </c>
    </row>
    <row r="61" spans="1:8" ht="14.25" customHeight="1" x14ac:dyDescent="0.2">
      <c r="A61" s="118" t="s">
        <v>13199</v>
      </c>
      <c r="B61" s="118" t="s">
        <v>13219</v>
      </c>
      <c r="C61" s="118" t="s">
        <v>13218</v>
      </c>
      <c r="D61" s="118" t="s">
        <v>2989</v>
      </c>
      <c r="E61" s="119">
        <v>4.2699999999999996</v>
      </c>
      <c r="F61" s="118" t="s">
        <v>2990</v>
      </c>
      <c r="G61" s="118" t="s">
        <v>630</v>
      </c>
      <c r="H61" s="545">
        <v>7581</v>
      </c>
    </row>
    <row r="62" spans="1:8" ht="14.25" customHeight="1" x14ac:dyDescent="0.2">
      <c r="A62" s="118" t="s">
        <v>13199</v>
      </c>
      <c r="B62" s="118" t="s">
        <v>13217</v>
      </c>
      <c r="C62" s="118" t="s">
        <v>13216</v>
      </c>
      <c r="D62" s="118" t="s">
        <v>836</v>
      </c>
      <c r="E62" s="119">
        <v>8.3800000000000008</v>
      </c>
      <c r="F62" s="118" t="s">
        <v>835</v>
      </c>
      <c r="G62" s="118" t="s">
        <v>630</v>
      </c>
      <c r="H62" s="545">
        <v>7582</v>
      </c>
    </row>
    <row r="63" spans="1:8" ht="14.25" customHeight="1" x14ac:dyDescent="0.2">
      <c r="A63" s="118" t="s">
        <v>13199</v>
      </c>
      <c r="B63" s="118" t="s">
        <v>13215</v>
      </c>
      <c r="C63" s="118" t="s">
        <v>13214</v>
      </c>
      <c r="D63" s="118" t="s">
        <v>632</v>
      </c>
      <c r="E63" s="119">
        <v>9.52</v>
      </c>
      <c r="F63" s="118" t="s">
        <v>631</v>
      </c>
      <c r="G63" s="118" t="s">
        <v>630</v>
      </c>
      <c r="H63" s="545">
        <v>7583</v>
      </c>
    </row>
    <row r="64" spans="1:8" ht="14.25" customHeight="1" x14ac:dyDescent="0.2">
      <c r="A64" s="118" t="s">
        <v>13199</v>
      </c>
      <c r="B64" s="118" t="s">
        <v>13213</v>
      </c>
      <c r="C64" s="118" t="s">
        <v>13212</v>
      </c>
      <c r="D64" s="118" t="s">
        <v>13211</v>
      </c>
      <c r="E64" s="119">
        <v>14.49</v>
      </c>
      <c r="F64" s="118" t="s">
        <v>13210</v>
      </c>
      <c r="G64" s="118" t="s">
        <v>630</v>
      </c>
      <c r="H64" s="545">
        <v>7584</v>
      </c>
    </row>
    <row r="65" spans="1:8" ht="14.25" customHeight="1" x14ac:dyDescent="0.2">
      <c r="A65" s="118" t="s">
        <v>13199</v>
      </c>
      <c r="B65" s="118" t="s">
        <v>13209</v>
      </c>
      <c r="C65" s="118" t="s">
        <v>13208</v>
      </c>
      <c r="D65" s="118" t="s">
        <v>3841</v>
      </c>
      <c r="E65" s="119">
        <v>3.81</v>
      </c>
      <c r="F65" s="118" t="s">
        <v>3842</v>
      </c>
      <c r="G65" s="118" t="s">
        <v>630</v>
      </c>
      <c r="H65" s="545">
        <v>7585</v>
      </c>
    </row>
    <row r="66" spans="1:8" ht="14.25" customHeight="1" x14ac:dyDescent="0.2">
      <c r="A66" s="118" t="s">
        <v>13199</v>
      </c>
      <c r="B66" s="118" t="s">
        <v>13207</v>
      </c>
      <c r="C66" s="118" t="s">
        <v>13206</v>
      </c>
      <c r="D66" s="118" t="s">
        <v>3590</v>
      </c>
      <c r="E66" s="119">
        <v>3.36</v>
      </c>
      <c r="F66" s="118" t="s">
        <v>3591</v>
      </c>
      <c r="G66" s="118" t="s">
        <v>630</v>
      </c>
      <c r="H66" s="545">
        <v>7586</v>
      </c>
    </row>
    <row r="67" spans="1:8" ht="14.25" customHeight="1" x14ac:dyDescent="0.2">
      <c r="A67" s="118" t="s">
        <v>13199</v>
      </c>
      <c r="B67" s="118" t="s">
        <v>13205</v>
      </c>
      <c r="C67" s="118" t="s">
        <v>13204</v>
      </c>
      <c r="D67" s="118" t="s">
        <v>13203</v>
      </c>
      <c r="E67" s="119">
        <v>5.04</v>
      </c>
      <c r="F67" s="118" t="s">
        <v>13202</v>
      </c>
      <c r="G67" s="118" t="s">
        <v>630</v>
      </c>
      <c r="H67" s="545">
        <v>7587</v>
      </c>
    </row>
    <row r="68" spans="1:8" x14ac:dyDescent="0.2">
      <c r="A68" s="115" t="s">
        <v>13199</v>
      </c>
      <c r="B68" s="115" t="s">
        <v>13201</v>
      </c>
      <c r="C68" s="115" t="s">
        <v>13200</v>
      </c>
      <c r="D68" s="115" t="s">
        <v>1421</v>
      </c>
      <c r="E68" s="116">
        <v>0.71</v>
      </c>
      <c r="F68" s="115" t="s">
        <v>1420</v>
      </c>
      <c r="G68" s="115" t="s">
        <v>630</v>
      </c>
      <c r="H68" s="545">
        <v>7588</v>
      </c>
    </row>
    <row r="69" spans="1:8" x14ac:dyDescent="0.2">
      <c r="A69" s="115" t="s">
        <v>13199</v>
      </c>
      <c r="B69" s="115" t="s">
        <v>13198</v>
      </c>
      <c r="C69" s="115" t="s">
        <v>13197</v>
      </c>
      <c r="D69" s="115" t="s">
        <v>993</v>
      </c>
      <c r="E69" s="116">
        <v>13.25</v>
      </c>
      <c r="F69" s="115" t="s">
        <v>992</v>
      </c>
      <c r="G69" s="115" t="s">
        <v>630</v>
      </c>
      <c r="H69" s="545">
        <v>7589</v>
      </c>
    </row>
    <row r="70" spans="1:8" x14ac:dyDescent="0.2">
      <c r="A70" s="117"/>
      <c r="B70" s="117"/>
      <c r="C70" s="198" t="s">
        <v>21501</v>
      </c>
      <c r="D70" s="199"/>
      <c r="E70" s="200">
        <f>SUM(E4:E69)</f>
        <v>425.11</v>
      </c>
      <c r="F70" s="117"/>
      <c r="G70" s="117"/>
      <c r="H70" s="546"/>
    </row>
    <row r="71" spans="1:8" x14ac:dyDescent="0.2">
      <c r="A71" s="115" t="s">
        <v>16574</v>
      </c>
      <c r="B71" s="115" t="s">
        <v>16635</v>
      </c>
      <c r="C71" s="115" t="s">
        <v>16634</v>
      </c>
      <c r="D71" s="115" t="s">
        <v>16633</v>
      </c>
      <c r="E71" s="116">
        <v>17.309999999999999</v>
      </c>
      <c r="F71" s="115" t="s">
        <v>16632</v>
      </c>
      <c r="G71" s="115" t="s">
        <v>630</v>
      </c>
      <c r="H71" s="74">
        <v>7671</v>
      </c>
    </row>
    <row r="72" spans="1:8" x14ac:dyDescent="0.2">
      <c r="A72" s="115" t="s">
        <v>16574</v>
      </c>
      <c r="B72" s="115" t="s">
        <v>16631</v>
      </c>
      <c r="C72" s="115" t="s">
        <v>16630</v>
      </c>
      <c r="D72" s="115" t="s">
        <v>5071</v>
      </c>
      <c r="E72" s="116">
        <v>5.53</v>
      </c>
      <c r="F72" s="115" t="s">
        <v>5072</v>
      </c>
      <c r="G72" s="115" t="s">
        <v>630</v>
      </c>
      <c r="H72" s="74">
        <v>7672</v>
      </c>
    </row>
    <row r="73" spans="1:8" x14ac:dyDescent="0.2">
      <c r="A73" s="115" t="s">
        <v>16574</v>
      </c>
      <c r="B73" s="115" t="s">
        <v>16629</v>
      </c>
      <c r="C73" s="115" t="s">
        <v>16628</v>
      </c>
      <c r="D73" s="115" t="s">
        <v>696</v>
      </c>
      <c r="E73" s="116">
        <v>8.3800000000000008</v>
      </c>
      <c r="F73" s="115" t="s">
        <v>695</v>
      </c>
      <c r="G73" s="115" t="s">
        <v>630</v>
      </c>
      <c r="H73" s="74">
        <v>7673</v>
      </c>
    </row>
    <row r="74" spans="1:8" x14ac:dyDescent="0.2">
      <c r="A74" s="115" t="s">
        <v>16574</v>
      </c>
      <c r="B74" s="115" t="s">
        <v>16627</v>
      </c>
      <c r="C74" s="115" t="s">
        <v>16626</v>
      </c>
      <c r="D74" s="115" t="s">
        <v>1287</v>
      </c>
      <c r="E74" s="116">
        <v>7.76</v>
      </c>
      <c r="F74" s="115" t="s">
        <v>1286</v>
      </c>
      <c r="G74" s="115" t="s">
        <v>630</v>
      </c>
      <c r="H74" s="74">
        <v>7674</v>
      </c>
    </row>
    <row r="75" spans="1:8" x14ac:dyDescent="0.2">
      <c r="A75" s="115" t="s">
        <v>16574</v>
      </c>
      <c r="B75" s="115" t="s">
        <v>16625</v>
      </c>
      <c r="C75" s="115" t="s">
        <v>16624</v>
      </c>
      <c r="D75" s="115" t="s">
        <v>4811</v>
      </c>
      <c r="E75" s="116">
        <v>1.68</v>
      </c>
      <c r="F75" s="115" t="s">
        <v>4812</v>
      </c>
      <c r="G75" s="115" t="s">
        <v>630</v>
      </c>
      <c r="H75" s="74">
        <v>7675</v>
      </c>
    </row>
    <row r="76" spans="1:8" x14ac:dyDescent="0.2">
      <c r="A76" s="115" t="s">
        <v>16574</v>
      </c>
      <c r="B76" s="115" t="s">
        <v>16623</v>
      </c>
      <c r="C76" s="115" t="s">
        <v>16622</v>
      </c>
      <c r="D76" s="115" t="s">
        <v>942</v>
      </c>
      <c r="E76" s="116">
        <v>6.69</v>
      </c>
      <c r="F76" s="115" t="s">
        <v>941</v>
      </c>
      <c r="G76" s="115" t="s">
        <v>630</v>
      </c>
      <c r="H76" s="74">
        <v>7676</v>
      </c>
    </row>
    <row r="77" spans="1:8" x14ac:dyDescent="0.2">
      <c r="A77" s="115" t="s">
        <v>16574</v>
      </c>
      <c r="B77" s="115" t="s">
        <v>16621</v>
      </c>
      <c r="C77" s="115" t="s">
        <v>16620</v>
      </c>
      <c r="D77" s="115" t="s">
        <v>4640</v>
      </c>
      <c r="E77" s="116">
        <v>2.14</v>
      </c>
      <c r="F77" s="115" t="s">
        <v>4641</v>
      </c>
      <c r="G77" s="115" t="s">
        <v>630</v>
      </c>
      <c r="H77" s="74">
        <v>7677</v>
      </c>
    </row>
    <row r="78" spans="1:8" x14ac:dyDescent="0.2">
      <c r="A78" s="115" t="s">
        <v>16574</v>
      </c>
      <c r="B78" s="115" t="s">
        <v>16619</v>
      </c>
      <c r="C78" s="115" t="s">
        <v>16618</v>
      </c>
      <c r="D78" s="115" t="s">
        <v>4871</v>
      </c>
      <c r="E78" s="116">
        <v>10.68</v>
      </c>
      <c r="F78" s="115" t="s">
        <v>4872</v>
      </c>
      <c r="G78" s="115" t="s">
        <v>630</v>
      </c>
      <c r="H78" s="74">
        <v>7678</v>
      </c>
    </row>
    <row r="79" spans="1:8" x14ac:dyDescent="0.2">
      <c r="A79" s="115" t="s">
        <v>16574</v>
      </c>
      <c r="B79" s="115" t="s">
        <v>16617</v>
      </c>
      <c r="C79" s="115" t="s">
        <v>16616</v>
      </c>
      <c r="D79" s="115" t="s">
        <v>14019</v>
      </c>
      <c r="E79" s="116">
        <v>0.31</v>
      </c>
      <c r="F79" s="115" t="s">
        <v>14018</v>
      </c>
      <c r="G79" s="115" t="s">
        <v>630</v>
      </c>
      <c r="H79" s="74">
        <v>7679</v>
      </c>
    </row>
    <row r="80" spans="1:8" x14ac:dyDescent="0.2">
      <c r="A80" s="115" t="s">
        <v>16574</v>
      </c>
      <c r="B80" s="115" t="s">
        <v>16615</v>
      </c>
      <c r="C80" s="115" t="s">
        <v>16614</v>
      </c>
      <c r="D80" s="115" t="s">
        <v>4400</v>
      </c>
      <c r="E80" s="116">
        <v>7.8</v>
      </c>
      <c r="F80" s="115" t="s">
        <v>4401</v>
      </c>
      <c r="G80" s="115" t="s">
        <v>630</v>
      </c>
      <c r="H80" s="74">
        <v>7680</v>
      </c>
    </row>
    <row r="81" spans="1:8" x14ac:dyDescent="0.2">
      <c r="A81" s="115" t="s">
        <v>16574</v>
      </c>
      <c r="B81" s="115" t="s">
        <v>16613</v>
      </c>
      <c r="C81" s="115" t="s">
        <v>16612</v>
      </c>
      <c r="D81" s="115" t="s">
        <v>948</v>
      </c>
      <c r="E81" s="116">
        <v>16.91</v>
      </c>
      <c r="F81" s="115" t="s">
        <v>947</v>
      </c>
      <c r="G81" s="115" t="s">
        <v>630</v>
      </c>
      <c r="H81" s="74">
        <v>7681</v>
      </c>
    </row>
    <row r="82" spans="1:8" x14ac:dyDescent="0.2">
      <c r="A82" s="115" t="s">
        <v>16574</v>
      </c>
      <c r="B82" s="115" t="s">
        <v>16611</v>
      </c>
      <c r="C82" s="115" t="s">
        <v>16610</v>
      </c>
      <c r="D82" s="115" t="s">
        <v>1024</v>
      </c>
      <c r="E82" s="116">
        <v>2.21</v>
      </c>
      <c r="F82" s="115" t="s">
        <v>1023</v>
      </c>
      <c r="G82" s="115" t="s">
        <v>630</v>
      </c>
      <c r="H82" s="74">
        <v>7682</v>
      </c>
    </row>
    <row r="83" spans="1:8" x14ac:dyDescent="0.2">
      <c r="A83" s="115" t="s">
        <v>16574</v>
      </c>
      <c r="B83" s="115" t="s">
        <v>16609</v>
      </c>
      <c r="C83" s="115" t="s">
        <v>16608</v>
      </c>
      <c r="D83" s="115" t="s">
        <v>1380</v>
      </c>
      <c r="E83" s="116">
        <v>3.9</v>
      </c>
      <c r="F83" s="115" t="s">
        <v>1379</v>
      </c>
      <c r="G83" s="115" t="s">
        <v>630</v>
      </c>
      <c r="H83" s="74">
        <v>7683</v>
      </c>
    </row>
    <row r="84" spans="1:8" x14ac:dyDescent="0.2">
      <c r="A84" s="115" t="s">
        <v>16574</v>
      </c>
      <c r="B84" s="115" t="s">
        <v>16607</v>
      </c>
      <c r="C84" s="115" t="s">
        <v>16606</v>
      </c>
      <c r="D84" s="115" t="s">
        <v>3974</v>
      </c>
      <c r="E84" s="116">
        <v>29.67</v>
      </c>
      <c r="F84" s="115" t="s">
        <v>3975</v>
      </c>
      <c r="G84" s="115" t="s">
        <v>630</v>
      </c>
      <c r="H84" s="74">
        <v>7684</v>
      </c>
    </row>
    <row r="85" spans="1:8" x14ac:dyDescent="0.2">
      <c r="A85" s="115" t="s">
        <v>16574</v>
      </c>
      <c r="B85" s="115" t="s">
        <v>16605</v>
      </c>
      <c r="C85" s="115" t="s">
        <v>16604</v>
      </c>
      <c r="D85" s="115" t="s">
        <v>13515</v>
      </c>
      <c r="E85" s="116">
        <v>3.24</v>
      </c>
      <c r="F85" s="115" t="s">
        <v>13514</v>
      </c>
      <c r="G85" s="115" t="s">
        <v>630</v>
      </c>
      <c r="H85" s="74" t="s">
        <v>16603</v>
      </c>
    </row>
    <row r="86" spans="1:8" x14ac:dyDescent="0.2">
      <c r="A86" s="115" t="s">
        <v>16574</v>
      </c>
      <c r="B86" s="115" t="s">
        <v>16602</v>
      </c>
      <c r="C86" s="115" t="s">
        <v>16601</v>
      </c>
      <c r="D86" s="115" t="s">
        <v>4744</v>
      </c>
      <c r="E86" s="116">
        <v>5.13</v>
      </c>
      <c r="F86" s="115" t="s">
        <v>4745</v>
      </c>
      <c r="G86" s="115" t="s">
        <v>630</v>
      </c>
      <c r="H86" s="74">
        <v>7685</v>
      </c>
    </row>
    <row r="87" spans="1:8" x14ac:dyDescent="0.2">
      <c r="A87" s="115" t="s">
        <v>16574</v>
      </c>
      <c r="B87" s="115" t="s">
        <v>16600</v>
      </c>
      <c r="C87" s="115" t="s">
        <v>16599</v>
      </c>
      <c r="D87" s="115" t="s">
        <v>4886</v>
      </c>
      <c r="E87" s="116">
        <v>2.09</v>
      </c>
      <c r="F87" s="115" t="s">
        <v>4887</v>
      </c>
      <c r="G87" s="115" t="s">
        <v>630</v>
      </c>
      <c r="H87" s="74">
        <v>7686</v>
      </c>
    </row>
    <row r="88" spans="1:8" x14ac:dyDescent="0.2">
      <c r="A88" s="115" t="s">
        <v>16574</v>
      </c>
      <c r="B88" s="115" t="s">
        <v>16598</v>
      </c>
      <c r="C88" s="115" t="s">
        <v>16597</v>
      </c>
      <c r="D88" s="115" t="s">
        <v>16596</v>
      </c>
      <c r="E88" s="116">
        <v>13.06</v>
      </c>
      <c r="F88" s="115" t="s">
        <v>16595</v>
      </c>
      <c r="G88" s="115" t="s">
        <v>630</v>
      </c>
      <c r="H88" s="74">
        <v>7687</v>
      </c>
    </row>
    <row r="89" spans="1:8" x14ac:dyDescent="0.2">
      <c r="A89" s="115" t="s">
        <v>16574</v>
      </c>
      <c r="B89" s="115" t="s">
        <v>10512</v>
      </c>
      <c r="C89" s="115" t="s">
        <v>16594</v>
      </c>
      <c r="D89" s="115" t="s">
        <v>5575</v>
      </c>
      <c r="E89" s="116">
        <v>5.69</v>
      </c>
      <c r="F89" s="115" t="s">
        <v>5576</v>
      </c>
      <c r="G89" s="115" t="s">
        <v>630</v>
      </c>
      <c r="H89" s="74">
        <v>7688</v>
      </c>
    </row>
    <row r="90" spans="1:8" x14ac:dyDescent="0.2">
      <c r="A90" s="115" t="s">
        <v>16574</v>
      </c>
      <c r="B90" s="115" t="s">
        <v>16593</v>
      </c>
      <c r="C90" s="115" t="s">
        <v>16592</v>
      </c>
      <c r="D90" s="115" t="s">
        <v>1321</v>
      </c>
      <c r="E90" s="116">
        <v>2.5299999999999998</v>
      </c>
      <c r="F90" s="115" t="s">
        <v>1320</v>
      </c>
      <c r="G90" s="115" t="s">
        <v>630</v>
      </c>
      <c r="H90" s="74">
        <v>7689</v>
      </c>
    </row>
    <row r="91" spans="1:8" x14ac:dyDescent="0.2">
      <c r="A91" s="115" t="s">
        <v>16574</v>
      </c>
      <c r="B91" s="115" t="s">
        <v>16591</v>
      </c>
      <c r="C91" s="115" t="s">
        <v>16590</v>
      </c>
      <c r="D91" s="115" t="s">
        <v>4205</v>
      </c>
      <c r="E91" s="116">
        <v>5.84</v>
      </c>
      <c r="F91" s="115" t="s">
        <v>4206</v>
      </c>
      <c r="G91" s="115" t="s">
        <v>630</v>
      </c>
      <c r="H91" s="74">
        <v>7690</v>
      </c>
    </row>
    <row r="92" spans="1:8" x14ac:dyDescent="0.2">
      <c r="A92" s="115" t="s">
        <v>16574</v>
      </c>
      <c r="B92" s="115" t="s">
        <v>16589</v>
      </c>
      <c r="C92" s="115" t="s">
        <v>16588</v>
      </c>
      <c r="D92" s="115" t="s">
        <v>4627</v>
      </c>
      <c r="E92" s="116">
        <v>1.71</v>
      </c>
      <c r="F92" s="115" t="s">
        <v>4628</v>
      </c>
      <c r="G92" s="115" t="s">
        <v>630</v>
      </c>
      <c r="H92" s="74">
        <v>7691</v>
      </c>
    </row>
    <row r="93" spans="1:8" x14ac:dyDescent="0.2">
      <c r="A93" s="115" t="s">
        <v>16574</v>
      </c>
      <c r="B93" s="115" t="s">
        <v>15987</v>
      </c>
      <c r="C93" s="115" t="s">
        <v>16587</v>
      </c>
      <c r="D93" s="115" t="s">
        <v>1168</v>
      </c>
      <c r="E93" s="116">
        <v>4.1100000000000003</v>
      </c>
      <c r="F93" s="115" t="s">
        <v>1167</v>
      </c>
      <c r="G93" s="115" t="s">
        <v>630</v>
      </c>
      <c r="H93" s="74">
        <v>7692</v>
      </c>
    </row>
    <row r="94" spans="1:8" x14ac:dyDescent="0.2">
      <c r="A94" s="115" t="s">
        <v>16574</v>
      </c>
      <c r="B94" s="115" t="s">
        <v>16586</v>
      </c>
      <c r="C94" s="115" t="s">
        <v>16585</v>
      </c>
      <c r="D94" s="115" t="s">
        <v>1559</v>
      </c>
      <c r="E94" s="116">
        <v>6.8</v>
      </c>
      <c r="F94" s="115" t="s">
        <v>1558</v>
      </c>
      <c r="G94" s="115" t="s">
        <v>630</v>
      </c>
      <c r="H94" s="74">
        <v>7693</v>
      </c>
    </row>
    <row r="95" spans="1:8" x14ac:dyDescent="0.2">
      <c r="A95" s="115" t="s">
        <v>16574</v>
      </c>
      <c r="B95" s="115" t="s">
        <v>16584</v>
      </c>
      <c r="C95" s="115" t="s">
        <v>16583</v>
      </c>
      <c r="D95" s="115" t="s">
        <v>16582</v>
      </c>
      <c r="E95" s="116">
        <v>60.92</v>
      </c>
      <c r="F95" s="115" t="s">
        <v>16581</v>
      </c>
      <c r="G95" s="115" t="s">
        <v>630</v>
      </c>
      <c r="H95" s="74">
        <v>7694</v>
      </c>
    </row>
    <row r="96" spans="1:8" x14ac:dyDescent="0.2">
      <c r="A96" s="115" t="s">
        <v>16574</v>
      </c>
      <c r="B96" s="115" t="s">
        <v>16580</v>
      </c>
      <c r="C96" s="115" t="s">
        <v>16579</v>
      </c>
      <c r="D96" s="115" t="s">
        <v>3644</v>
      </c>
      <c r="E96" s="116">
        <v>3.32</v>
      </c>
      <c r="F96" s="115" t="s">
        <v>3645</v>
      </c>
      <c r="G96" s="115" t="s">
        <v>630</v>
      </c>
      <c r="H96" s="74">
        <v>7695</v>
      </c>
    </row>
    <row r="97" spans="1:8" x14ac:dyDescent="0.2">
      <c r="A97" s="115" t="s">
        <v>16574</v>
      </c>
      <c r="B97" s="115" t="s">
        <v>16578</v>
      </c>
      <c r="C97" s="115" t="s">
        <v>16577</v>
      </c>
      <c r="D97" s="115" t="s">
        <v>4718</v>
      </c>
      <c r="E97" s="116">
        <v>7.16</v>
      </c>
      <c r="F97" s="115" t="s">
        <v>4719</v>
      </c>
      <c r="G97" s="115" t="s">
        <v>630</v>
      </c>
      <c r="H97" s="74">
        <v>7696</v>
      </c>
    </row>
    <row r="98" spans="1:8" x14ac:dyDescent="0.2">
      <c r="A98" s="115" t="s">
        <v>16574</v>
      </c>
      <c r="B98" s="115" t="s">
        <v>16576</v>
      </c>
      <c r="C98" s="115" t="s">
        <v>16575</v>
      </c>
      <c r="D98" s="115" t="s">
        <v>985</v>
      </c>
      <c r="E98" s="116">
        <v>2.4300000000000002</v>
      </c>
      <c r="F98" s="115" t="s">
        <v>984</v>
      </c>
      <c r="G98" s="115" t="s">
        <v>630</v>
      </c>
      <c r="H98" s="74">
        <v>7697</v>
      </c>
    </row>
    <row r="99" spans="1:8" x14ac:dyDescent="0.2">
      <c r="A99" s="115" t="s">
        <v>16574</v>
      </c>
      <c r="B99" s="115" t="s">
        <v>16573</v>
      </c>
      <c r="C99" s="115" t="s">
        <v>16572</v>
      </c>
      <c r="D99" s="115" t="s">
        <v>1446</v>
      </c>
      <c r="E99" s="116">
        <v>4.12</v>
      </c>
      <c r="F99" s="115" t="s">
        <v>1445</v>
      </c>
      <c r="G99" s="115" t="s">
        <v>630</v>
      </c>
      <c r="H99" s="74">
        <v>7698</v>
      </c>
    </row>
    <row r="100" spans="1:8" x14ac:dyDescent="0.2">
      <c r="A100" s="115"/>
      <c r="B100" s="115"/>
      <c r="C100" s="117" t="s">
        <v>3727</v>
      </c>
      <c r="E100" s="147">
        <f>SUM(E71:E99)</f>
        <v>249.12000000000003</v>
      </c>
      <c r="F100" s="115"/>
      <c r="G100" s="115"/>
      <c r="H100" s="74"/>
    </row>
    <row r="101" spans="1:8" x14ac:dyDescent="0.2">
      <c r="A101" s="115" t="s">
        <v>16521</v>
      </c>
      <c r="B101" s="115" t="s">
        <v>16571</v>
      </c>
      <c r="C101" s="115" t="s">
        <v>16570</v>
      </c>
      <c r="D101" s="115" t="s">
        <v>4038</v>
      </c>
      <c r="E101" s="116">
        <v>8.02</v>
      </c>
      <c r="F101" s="115" t="s">
        <v>4039</v>
      </c>
      <c r="G101" s="115" t="s">
        <v>630</v>
      </c>
      <c r="H101" s="74">
        <v>7720</v>
      </c>
    </row>
    <row r="102" spans="1:8" x14ac:dyDescent="0.2">
      <c r="A102" s="115" t="s">
        <v>16521</v>
      </c>
      <c r="B102" s="115" t="s">
        <v>16569</v>
      </c>
      <c r="C102" s="115" t="s">
        <v>16568</v>
      </c>
      <c r="D102" s="115" t="s">
        <v>16567</v>
      </c>
      <c r="E102" s="116">
        <v>0.28999999999999998</v>
      </c>
      <c r="F102" s="115" t="s">
        <v>16566</v>
      </c>
      <c r="G102" s="115" t="s">
        <v>630</v>
      </c>
      <c r="H102" s="74">
        <v>7721</v>
      </c>
    </row>
    <row r="103" spans="1:8" x14ac:dyDescent="0.2">
      <c r="A103" s="115" t="s">
        <v>16521</v>
      </c>
      <c r="B103" s="115" t="s">
        <v>16565</v>
      </c>
      <c r="C103" s="115" t="s">
        <v>16564</v>
      </c>
      <c r="D103" s="115" t="s">
        <v>4615</v>
      </c>
      <c r="E103" s="116">
        <v>3.36</v>
      </c>
      <c r="F103" s="115" t="s">
        <v>4616</v>
      </c>
      <c r="G103" s="115" t="s">
        <v>630</v>
      </c>
      <c r="H103" s="74">
        <v>7722</v>
      </c>
    </row>
    <row r="104" spans="1:8" x14ac:dyDescent="0.2">
      <c r="A104" s="115" t="s">
        <v>16521</v>
      </c>
      <c r="B104" s="115" t="s">
        <v>16563</v>
      </c>
      <c r="C104" s="115" t="s">
        <v>16562</v>
      </c>
      <c r="D104" s="115" t="s">
        <v>11219</v>
      </c>
      <c r="E104" s="116">
        <v>42.25</v>
      </c>
      <c r="F104" s="115" t="s">
        <v>11218</v>
      </c>
      <c r="G104" s="115" t="s">
        <v>630</v>
      </c>
      <c r="H104" s="74">
        <v>7723</v>
      </c>
    </row>
    <row r="105" spans="1:8" x14ac:dyDescent="0.2">
      <c r="A105" s="115" t="s">
        <v>16521</v>
      </c>
      <c r="B105" s="115" t="s">
        <v>16561</v>
      </c>
      <c r="C105" s="115" t="s">
        <v>16560</v>
      </c>
      <c r="D105" s="115" t="s">
        <v>5295</v>
      </c>
      <c r="E105" s="116">
        <v>9</v>
      </c>
      <c r="F105" s="115" t="s">
        <v>5296</v>
      </c>
      <c r="G105" s="115" t="s">
        <v>630</v>
      </c>
      <c r="H105" s="74">
        <v>7724</v>
      </c>
    </row>
    <row r="106" spans="1:8" x14ac:dyDescent="0.2">
      <c r="A106" s="115" t="s">
        <v>16521</v>
      </c>
      <c r="B106" s="115" t="s">
        <v>16559</v>
      </c>
      <c r="C106" s="115" t="s">
        <v>16558</v>
      </c>
      <c r="D106" s="115" t="s">
        <v>4815</v>
      </c>
      <c r="E106" s="116">
        <v>5.86</v>
      </c>
      <c r="F106" s="115" t="s">
        <v>4816</v>
      </c>
      <c r="G106" s="115" t="s">
        <v>630</v>
      </c>
      <c r="H106" s="74">
        <v>7725</v>
      </c>
    </row>
    <row r="107" spans="1:8" x14ac:dyDescent="0.2">
      <c r="A107" s="115" t="s">
        <v>16521</v>
      </c>
      <c r="B107" s="115" t="s">
        <v>16557</v>
      </c>
      <c r="C107" s="115" t="s">
        <v>16556</v>
      </c>
      <c r="D107" s="115" t="s">
        <v>1020</v>
      </c>
      <c r="E107" s="116">
        <v>16.52</v>
      </c>
      <c r="F107" s="115" t="s">
        <v>1019</v>
      </c>
      <c r="G107" s="115" t="s">
        <v>630</v>
      </c>
      <c r="H107" s="74">
        <v>7726</v>
      </c>
    </row>
    <row r="108" spans="1:8" x14ac:dyDescent="0.2">
      <c r="A108" s="115" t="s">
        <v>16521</v>
      </c>
      <c r="B108" s="115" t="s">
        <v>16555</v>
      </c>
      <c r="C108" s="115" t="s">
        <v>16554</v>
      </c>
      <c r="D108" s="115" t="s">
        <v>4350</v>
      </c>
      <c r="E108" s="116">
        <v>10.72</v>
      </c>
      <c r="F108" s="115" t="s">
        <v>4351</v>
      </c>
      <c r="G108" s="115" t="s">
        <v>630</v>
      </c>
      <c r="H108" s="74">
        <v>7727</v>
      </c>
    </row>
    <row r="109" spans="1:8" x14ac:dyDescent="0.2">
      <c r="A109" s="115" t="s">
        <v>16521</v>
      </c>
      <c r="B109" s="115" t="s">
        <v>16553</v>
      </c>
      <c r="C109" s="115" t="s">
        <v>16552</v>
      </c>
      <c r="D109" s="115" t="s">
        <v>3709</v>
      </c>
      <c r="E109" s="116">
        <v>1.83</v>
      </c>
      <c r="F109" s="115" t="s">
        <v>3710</v>
      </c>
      <c r="G109" s="115" t="s">
        <v>630</v>
      </c>
      <c r="H109" s="74">
        <v>7728</v>
      </c>
    </row>
    <row r="110" spans="1:8" x14ac:dyDescent="0.2">
      <c r="A110" s="115" t="s">
        <v>16521</v>
      </c>
      <c r="B110" s="115" t="s">
        <v>16551</v>
      </c>
      <c r="C110" s="115" t="s">
        <v>16550</v>
      </c>
      <c r="D110" s="115" t="s">
        <v>650</v>
      </c>
      <c r="E110" s="116">
        <v>6.51</v>
      </c>
      <c r="F110" s="115" t="s">
        <v>649</v>
      </c>
      <c r="G110" s="115" t="s">
        <v>630</v>
      </c>
      <c r="H110" s="74">
        <v>7729</v>
      </c>
    </row>
    <row r="111" spans="1:8" x14ac:dyDescent="0.2">
      <c r="A111" s="115" t="s">
        <v>16521</v>
      </c>
      <c r="B111" s="115" t="s">
        <v>16549</v>
      </c>
      <c r="C111" s="115" t="s">
        <v>16548</v>
      </c>
      <c r="D111" s="115" t="s">
        <v>10903</v>
      </c>
      <c r="E111" s="116">
        <v>4.3600000000000003</v>
      </c>
      <c r="F111" s="115" t="s">
        <v>10902</v>
      </c>
      <c r="G111" s="115" t="s">
        <v>630</v>
      </c>
      <c r="H111" s="74">
        <v>7730</v>
      </c>
    </row>
    <row r="112" spans="1:8" x14ac:dyDescent="0.2">
      <c r="A112" s="115" t="s">
        <v>16521</v>
      </c>
      <c r="B112" s="115" t="s">
        <v>16547</v>
      </c>
      <c r="C112" s="115" t="s">
        <v>16546</v>
      </c>
      <c r="D112" s="115" t="s">
        <v>16545</v>
      </c>
      <c r="E112" s="116">
        <v>14.99</v>
      </c>
      <c r="F112" s="115" t="s">
        <v>16544</v>
      </c>
      <c r="G112" s="115" t="s">
        <v>630</v>
      </c>
      <c r="H112" s="74">
        <v>7731</v>
      </c>
    </row>
    <row r="113" spans="1:8" x14ac:dyDescent="0.2">
      <c r="A113" s="115" t="s">
        <v>16521</v>
      </c>
      <c r="B113" s="115" t="s">
        <v>16543</v>
      </c>
      <c r="C113" s="115" t="s">
        <v>16542</v>
      </c>
      <c r="D113" s="115" t="s">
        <v>1210</v>
      </c>
      <c r="E113" s="116">
        <v>14.47</v>
      </c>
      <c r="F113" s="115" t="s">
        <v>1209</v>
      </c>
      <c r="G113" s="115" t="s">
        <v>630</v>
      </c>
      <c r="H113" s="74">
        <v>7732</v>
      </c>
    </row>
    <row r="114" spans="1:8" x14ac:dyDescent="0.2">
      <c r="A114" s="115" t="s">
        <v>16521</v>
      </c>
      <c r="B114" s="115" t="s">
        <v>16541</v>
      </c>
      <c r="C114" s="115" t="s">
        <v>16540</v>
      </c>
      <c r="D114" s="115" t="s">
        <v>1006</v>
      </c>
      <c r="E114" s="116">
        <v>8.3800000000000008</v>
      </c>
      <c r="F114" s="115" t="s">
        <v>1005</v>
      </c>
      <c r="G114" s="115" t="s">
        <v>630</v>
      </c>
      <c r="H114" s="74">
        <v>7733</v>
      </c>
    </row>
    <row r="115" spans="1:8" x14ac:dyDescent="0.2">
      <c r="A115" s="115" t="s">
        <v>16521</v>
      </c>
      <c r="B115" s="115" t="s">
        <v>16539</v>
      </c>
      <c r="C115" s="115" t="s">
        <v>16538</v>
      </c>
      <c r="D115" s="115" t="s">
        <v>6043</v>
      </c>
      <c r="E115" s="116">
        <v>0.15</v>
      </c>
      <c r="F115" s="115" t="s">
        <v>6044</v>
      </c>
      <c r="G115" s="115" t="s">
        <v>630</v>
      </c>
      <c r="H115" s="74">
        <v>7734</v>
      </c>
    </row>
    <row r="116" spans="1:8" x14ac:dyDescent="0.2">
      <c r="A116" s="115" t="s">
        <v>16521</v>
      </c>
      <c r="B116" s="115" t="s">
        <v>16537</v>
      </c>
      <c r="C116" s="115" t="s">
        <v>16536</v>
      </c>
      <c r="D116" s="115" t="s">
        <v>1281</v>
      </c>
      <c r="E116" s="116">
        <v>2.0299999999999998</v>
      </c>
      <c r="F116" s="115" t="s">
        <v>1280</v>
      </c>
      <c r="G116" s="115" t="s">
        <v>630</v>
      </c>
      <c r="H116" s="74">
        <v>7735</v>
      </c>
    </row>
    <row r="117" spans="1:8" x14ac:dyDescent="0.2">
      <c r="A117" s="115" t="s">
        <v>16521</v>
      </c>
      <c r="B117" s="115" t="s">
        <v>16535</v>
      </c>
      <c r="C117" s="115" t="s">
        <v>16534</v>
      </c>
      <c r="D117" s="115" t="s">
        <v>871</v>
      </c>
      <c r="E117" s="116">
        <v>2.14</v>
      </c>
      <c r="F117" s="115" t="s">
        <v>870</v>
      </c>
      <c r="G117" s="115" t="s">
        <v>630</v>
      </c>
      <c r="H117" s="74">
        <v>7737</v>
      </c>
    </row>
    <row r="118" spans="1:8" x14ac:dyDescent="0.2">
      <c r="A118" s="115" t="s">
        <v>16521</v>
      </c>
      <c r="B118" s="115" t="s">
        <v>16533</v>
      </c>
      <c r="C118" s="115" t="s">
        <v>16532</v>
      </c>
      <c r="D118" s="115" t="s">
        <v>656</v>
      </c>
      <c r="E118" s="116">
        <v>6.76</v>
      </c>
      <c r="F118" s="115" t="s">
        <v>655</v>
      </c>
      <c r="G118" s="115" t="s">
        <v>630</v>
      </c>
      <c r="H118" s="74">
        <v>7738</v>
      </c>
    </row>
    <row r="119" spans="1:8" x14ac:dyDescent="0.2">
      <c r="A119" s="115" t="s">
        <v>16521</v>
      </c>
      <c r="B119" s="115" t="s">
        <v>16531</v>
      </c>
      <c r="C119" s="115" t="s">
        <v>16530</v>
      </c>
      <c r="D119" s="115" t="s">
        <v>739</v>
      </c>
      <c r="E119" s="116">
        <v>6.46</v>
      </c>
      <c r="F119" s="115" t="s">
        <v>738</v>
      </c>
      <c r="G119" s="115" t="s">
        <v>630</v>
      </c>
      <c r="H119" s="74">
        <v>7739</v>
      </c>
    </row>
    <row r="120" spans="1:8" x14ac:dyDescent="0.2">
      <c r="A120" s="115" t="s">
        <v>16521</v>
      </c>
      <c r="B120" s="115" t="s">
        <v>16529</v>
      </c>
      <c r="C120" s="115" t="s">
        <v>16528</v>
      </c>
      <c r="D120" s="115" t="s">
        <v>4487</v>
      </c>
      <c r="E120" s="116">
        <v>1.68</v>
      </c>
      <c r="F120" s="115" t="s">
        <v>4488</v>
      </c>
      <c r="G120" s="115" t="s">
        <v>630</v>
      </c>
      <c r="H120" s="74">
        <v>7740</v>
      </c>
    </row>
    <row r="121" spans="1:8" x14ac:dyDescent="0.2">
      <c r="A121" s="115" t="s">
        <v>16521</v>
      </c>
      <c r="B121" s="115" t="s">
        <v>16527</v>
      </c>
      <c r="C121" s="115" t="s">
        <v>16526</v>
      </c>
      <c r="D121" s="115" t="s">
        <v>4360</v>
      </c>
      <c r="E121" s="116">
        <v>7.05</v>
      </c>
      <c r="F121" s="115" t="s">
        <v>4361</v>
      </c>
      <c r="G121" s="115" t="s">
        <v>630</v>
      </c>
      <c r="H121" s="74">
        <v>7741</v>
      </c>
    </row>
    <row r="122" spans="1:8" x14ac:dyDescent="0.2">
      <c r="A122" s="115" t="s">
        <v>16521</v>
      </c>
      <c r="B122" s="115" t="s">
        <v>16525</v>
      </c>
      <c r="C122" s="115" t="s">
        <v>16524</v>
      </c>
      <c r="D122" s="115" t="s">
        <v>658</v>
      </c>
      <c r="E122" s="116">
        <v>1.68</v>
      </c>
      <c r="F122" s="115" t="s">
        <v>657</v>
      </c>
      <c r="G122" s="115" t="s">
        <v>630</v>
      </c>
      <c r="H122" s="74">
        <v>7742</v>
      </c>
    </row>
    <row r="123" spans="1:8" x14ac:dyDescent="0.2">
      <c r="A123" s="115" t="s">
        <v>16521</v>
      </c>
      <c r="B123" s="115" t="s">
        <v>16523</v>
      </c>
      <c r="C123" s="115" t="s">
        <v>16522</v>
      </c>
      <c r="D123" s="115" t="s">
        <v>10522</v>
      </c>
      <c r="E123" s="116">
        <v>3.63</v>
      </c>
      <c r="F123" s="115" t="s">
        <v>10521</v>
      </c>
      <c r="G123" s="115" t="s">
        <v>630</v>
      </c>
      <c r="H123" s="74">
        <v>7743</v>
      </c>
    </row>
    <row r="124" spans="1:8" x14ac:dyDescent="0.2">
      <c r="A124" s="115" t="s">
        <v>16521</v>
      </c>
      <c r="B124" s="115" t="s">
        <v>16520</v>
      </c>
      <c r="C124" s="115" t="s">
        <v>16519</v>
      </c>
      <c r="D124" s="115" t="s">
        <v>1038</v>
      </c>
      <c r="E124" s="116">
        <v>11.49</v>
      </c>
      <c r="F124" s="115" t="s">
        <v>1037</v>
      </c>
      <c r="G124" s="115" t="s">
        <v>630</v>
      </c>
      <c r="H124" s="74">
        <v>7744</v>
      </c>
    </row>
    <row r="125" spans="1:8" x14ac:dyDescent="0.2">
      <c r="A125" s="115"/>
      <c r="B125" s="115"/>
      <c r="C125" s="117" t="s">
        <v>3727</v>
      </c>
      <c r="E125" s="147">
        <f>SUM(E101:E124)</f>
        <v>189.63000000000002</v>
      </c>
      <c r="F125" s="115"/>
      <c r="G125" s="115"/>
      <c r="H125" s="74"/>
    </row>
    <row r="126" spans="1:8" x14ac:dyDescent="0.2">
      <c r="A126" s="115" t="s">
        <v>16473</v>
      </c>
      <c r="B126" s="115" t="s">
        <v>16518</v>
      </c>
      <c r="C126" s="115" t="s">
        <v>16517</v>
      </c>
      <c r="D126" s="115" t="s">
        <v>4845</v>
      </c>
      <c r="E126" s="116">
        <v>1.85</v>
      </c>
      <c r="F126" s="115" t="s">
        <v>4846</v>
      </c>
      <c r="G126" s="115" t="s">
        <v>630</v>
      </c>
      <c r="H126" s="74">
        <v>7977</v>
      </c>
    </row>
    <row r="127" spans="1:8" x14ac:dyDescent="0.2">
      <c r="A127" s="115" t="s">
        <v>16473</v>
      </c>
      <c r="B127" s="115" t="s">
        <v>16516</v>
      </c>
      <c r="C127" s="115" t="s">
        <v>16515</v>
      </c>
      <c r="D127" s="115" t="s">
        <v>1225</v>
      </c>
      <c r="E127" s="116">
        <v>2.0699999999999998</v>
      </c>
      <c r="F127" s="115" t="s">
        <v>1224</v>
      </c>
      <c r="G127" s="115" t="s">
        <v>630</v>
      </c>
      <c r="H127" s="74">
        <v>7978</v>
      </c>
    </row>
    <row r="128" spans="1:8" x14ac:dyDescent="0.2">
      <c r="A128" s="115" t="s">
        <v>16473</v>
      </c>
      <c r="B128" s="115" t="s">
        <v>16514</v>
      </c>
      <c r="C128" s="115" t="s">
        <v>16513</v>
      </c>
      <c r="D128" s="115" t="s">
        <v>4804</v>
      </c>
      <c r="E128" s="116">
        <v>6.13</v>
      </c>
      <c r="F128" s="115" t="s">
        <v>4805</v>
      </c>
      <c r="G128" s="115" t="s">
        <v>630</v>
      </c>
      <c r="H128" s="74">
        <v>7979</v>
      </c>
    </row>
    <row r="129" spans="1:8" x14ac:dyDescent="0.2">
      <c r="A129" s="115" t="s">
        <v>16473</v>
      </c>
      <c r="B129" s="115" t="s">
        <v>16512</v>
      </c>
      <c r="C129" s="115" t="s">
        <v>16511</v>
      </c>
      <c r="D129" s="115" t="s">
        <v>6047</v>
      </c>
      <c r="E129" s="116">
        <v>3.93</v>
      </c>
      <c r="F129" s="115" t="s">
        <v>6048</v>
      </c>
      <c r="G129" s="115" t="s">
        <v>630</v>
      </c>
      <c r="H129" s="74">
        <v>7980</v>
      </c>
    </row>
    <row r="130" spans="1:8" x14ac:dyDescent="0.2">
      <c r="A130" s="115" t="s">
        <v>16473</v>
      </c>
      <c r="B130" s="115" t="s">
        <v>16510</v>
      </c>
      <c r="C130" s="115" t="s">
        <v>16509</v>
      </c>
      <c r="D130" s="115" t="s">
        <v>747</v>
      </c>
      <c r="E130" s="116">
        <v>19.920000000000002</v>
      </c>
      <c r="F130" s="115" t="s">
        <v>746</v>
      </c>
      <c r="G130" s="115" t="s">
        <v>630</v>
      </c>
      <c r="H130" s="74">
        <v>7981</v>
      </c>
    </row>
    <row r="131" spans="1:8" x14ac:dyDescent="0.2">
      <c r="A131" s="115" t="s">
        <v>16473</v>
      </c>
      <c r="B131" s="115" t="s">
        <v>2825</v>
      </c>
      <c r="C131" s="115" t="s">
        <v>16508</v>
      </c>
      <c r="D131" s="115" t="s">
        <v>16507</v>
      </c>
      <c r="E131" s="116">
        <v>0.53</v>
      </c>
      <c r="F131" s="115" t="s">
        <v>16506</v>
      </c>
      <c r="G131" s="115" t="s">
        <v>630</v>
      </c>
      <c r="H131" s="74">
        <v>7982</v>
      </c>
    </row>
    <row r="132" spans="1:8" x14ac:dyDescent="0.2">
      <c r="A132" s="115" t="s">
        <v>16473</v>
      </c>
      <c r="B132" s="115" t="s">
        <v>16505</v>
      </c>
      <c r="C132" s="115" t="s">
        <v>16504</v>
      </c>
      <c r="D132" s="115" t="s">
        <v>888</v>
      </c>
      <c r="E132" s="116">
        <v>10.36</v>
      </c>
      <c r="F132" s="115" t="s">
        <v>887</v>
      </c>
      <c r="G132" s="115" t="s">
        <v>630</v>
      </c>
      <c r="H132" s="74">
        <v>7983</v>
      </c>
    </row>
    <row r="133" spans="1:8" x14ac:dyDescent="0.2">
      <c r="A133" s="115" t="s">
        <v>16473</v>
      </c>
      <c r="B133" s="115" t="s">
        <v>16503</v>
      </c>
      <c r="C133" s="115" t="s">
        <v>16502</v>
      </c>
      <c r="D133" s="115" t="s">
        <v>889</v>
      </c>
      <c r="E133" s="116">
        <v>5.04</v>
      </c>
      <c r="F133" s="115" t="s">
        <v>887</v>
      </c>
      <c r="G133" s="115" t="s">
        <v>630</v>
      </c>
      <c r="H133" s="74">
        <v>7984</v>
      </c>
    </row>
    <row r="134" spans="1:8" x14ac:dyDescent="0.2">
      <c r="A134" s="115" t="s">
        <v>16473</v>
      </c>
      <c r="B134" s="115" t="s">
        <v>16501</v>
      </c>
      <c r="C134" s="115" t="s">
        <v>16500</v>
      </c>
      <c r="D134" s="115" t="s">
        <v>1395</v>
      </c>
      <c r="E134" s="116">
        <v>5.68</v>
      </c>
      <c r="F134" s="115" t="s">
        <v>1394</v>
      </c>
      <c r="G134" s="115" t="s">
        <v>630</v>
      </c>
      <c r="H134" s="74">
        <v>7985</v>
      </c>
    </row>
    <row r="135" spans="1:8" x14ac:dyDescent="0.2">
      <c r="A135" s="115" t="s">
        <v>16473</v>
      </c>
      <c r="B135" s="115" t="s">
        <v>16499</v>
      </c>
      <c r="C135" s="115" t="s">
        <v>16498</v>
      </c>
      <c r="D135" s="115" t="s">
        <v>4786</v>
      </c>
      <c r="E135" s="116">
        <v>7.07</v>
      </c>
      <c r="F135" s="115" t="s">
        <v>4787</v>
      </c>
      <c r="G135" s="115" t="s">
        <v>630</v>
      </c>
      <c r="H135" s="74">
        <v>7986</v>
      </c>
    </row>
    <row r="136" spans="1:8" x14ac:dyDescent="0.2">
      <c r="A136" s="115" t="s">
        <v>16473</v>
      </c>
      <c r="B136" s="115" t="s">
        <v>16497</v>
      </c>
      <c r="C136" s="115" t="s">
        <v>16496</v>
      </c>
      <c r="D136" s="115" t="s">
        <v>11194</v>
      </c>
      <c r="E136" s="116">
        <v>8.92</v>
      </c>
      <c r="F136" s="115" t="s">
        <v>11193</v>
      </c>
      <c r="G136" s="115" t="s">
        <v>630</v>
      </c>
      <c r="H136" s="74">
        <v>7987</v>
      </c>
    </row>
    <row r="137" spans="1:8" x14ac:dyDescent="0.2">
      <c r="A137" s="115" t="s">
        <v>16473</v>
      </c>
      <c r="B137" s="115" t="s">
        <v>16495</v>
      </c>
      <c r="C137" s="115" t="s">
        <v>16494</v>
      </c>
      <c r="D137" s="115" t="s">
        <v>861</v>
      </c>
      <c r="E137" s="116">
        <v>10.66</v>
      </c>
      <c r="F137" s="115" t="s">
        <v>860</v>
      </c>
      <c r="G137" s="115" t="s">
        <v>630</v>
      </c>
      <c r="H137" s="74">
        <v>7988</v>
      </c>
    </row>
    <row r="138" spans="1:8" x14ac:dyDescent="0.2">
      <c r="A138" s="115" t="s">
        <v>16473</v>
      </c>
      <c r="B138" s="115" t="s">
        <v>16493</v>
      </c>
      <c r="C138" s="115" t="s">
        <v>16492</v>
      </c>
      <c r="D138" s="115" t="s">
        <v>3586</v>
      </c>
      <c r="E138" s="116">
        <v>1.68</v>
      </c>
      <c r="F138" s="115" t="s">
        <v>3587</v>
      </c>
      <c r="G138" s="115" t="s">
        <v>630</v>
      </c>
      <c r="H138" s="74">
        <v>7989</v>
      </c>
    </row>
    <row r="139" spans="1:8" x14ac:dyDescent="0.2">
      <c r="A139" s="115" t="s">
        <v>16473</v>
      </c>
      <c r="B139" s="115" t="s">
        <v>16491</v>
      </c>
      <c r="C139" s="115" t="s">
        <v>16490</v>
      </c>
      <c r="D139" s="115" t="s">
        <v>958</v>
      </c>
      <c r="E139" s="116">
        <v>2.39</v>
      </c>
      <c r="F139" s="115" t="s">
        <v>957</v>
      </c>
      <c r="G139" s="115" t="s">
        <v>630</v>
      </c>
      <c r="H139" s="74">
        <v>7990</v>
      </c>
    </row>
    <row r="140" spans="1:8" x14ac:dyDescent="0.2">
      <c r="A140" s="115" t="s">
        <v>16473</v>
      </c>
      <c r="B140" s="115" t="s">
        <v>16489</v>
      </c>
      <c r="C140" s="115" t="s">
        <v>16488</v>
      </c>
      <c r="D140" s="115" t="s">
        <v>16487</v>
      </c>
      <c r="E140" s="116">
        <v>13.18</v>
      </c>
      <c r="F140" s="115" t="s">
        <v>16486</v>
      </c>
      <c r="G140" s="115" t="s">
        <v>630</v>
      </c>
      <c r="H140" s="74">
        <v>7991</v>
      </c>
    </row>
    <row r="141" spans="1:8" x14ac:dyDescent="0.2">
      <c r="A141" s="115" t="s">
        <v>16473</v>
      </c>
      <c r="B141" s="115" t="s">
        <v>16485</v>
      </c>
      <c r="C141" s="115" t="s">
        <v>16484</v>
      </c>
      <c r="D141" s="115" t="s">
        <v>3626</v>
      </c>
      <c r="E141" s="116">
        <v>5.98</v>
      </c>
      <c r="F141" s="115" t="s">
        <v>3627</v>
      </c>
      <c r="G141" s="115" t="s">
        <v>630</v>
      </c>
      <c r="H141" s="74">
        <v>7992</v>
      </c>
    </row>
    <row r="142" spans="1:8" x14ac:dyDescent="0.2">
      <c r="A142" s="115" t="s">
        <v>16473</v>
      </c>
      <c r="B142" s="115" t="s">
        <v>16483</v>
      </c>
      <c r="C142" s="115" t="s">
        <v>16482</v>
      </c>
      <c r="D142" s="115" t="s">
        <v>817</v>
      </c>
      <c r="E142" s="116">
        <v>5.1100000000000003</v>
      </c>
      <c r="F142" s="115" t="s">
        <v>816</v>
      </c>
      <c r="G142" s="115" t="s">
        <v>630</v>
      </c>
      <c r="H142" s="74">
        <v>7993</v>
      </c>
    </row>
    <row r="143" spans="1:8" x14ac:dyDescent="0.2">
      <c r="A143" s="115" t="s">
        <v>16473</v>
      </c>
      <c r="B143" s="115" t="s">
        <v>16481</v>
      </c>
      <c r="C143" s="115" t="s">
        <v>16480</v>
      </c>
      <c r="D143" s="115" t="s">
        <v>3900</v>
      </c>
      <c r="E143" s="116">
        <v>30.26</v>
      </c>
      <c r="F143" s="115" t="s">
        <v>3901</v>
      </c>
      <c r="G143" s="115" t="s">
        <v>630</v>
      </c>
      <c r="H143" s="74">
        <v>7994</v>
      </c>
    </row>
    <row r="144" spans="1:8" x14ac:dyDescent="0.2">
      <c r="A144" s="115" t="s">
        <v>16473</v>
      </c>
      <c r="B144" s="115" t="s">
        <v>16479</v>
      </c>
      <c r="C144" s="115" t="s">
        <v>16478</v>
      </c>
      <c r="D144" s="115" t="s">
        <v>989</v>
      </c>
      <c r="E144" s="116">
        <v>2.4900000000000002</v>
      </c>
      <c r="F144" s="115" t="s">
        <v>988</v>
      </c>
      <c r="G144" s="115" t="s">
        <v>630</v>
      </c>
      <c r="H144" s="74">
        <v>7995</v>
      </c>
    </row>
    <row r="145" spans="1:8" x14ac:dyDescent="0.2">
      <c r="A145" s="115" t="s">
        <v>16473</v>
      </c>
      <c r="B145" s="115" t="s">
        <v>16477</v>
      </c>
      <c r="C145" s="115" t="s">
        <v>16476</v>
      </c>
      <c r="D145" s="115" t="s">
        <v>3614</v>
      </c>
      <c r="E145" s="116">
        <v>5.54</v>
      </c>
      <c r="F145" s="115" t="s">
        <v>3615</v>
      </c>
      <c r="G145" s="115" t="s">
        <v>630</v>
      </c>
      <c r="H145" s="74">
        <v>7996</v>
      </c>
    </row>
    <row r="146" spans="1:8" x14ac:dyDescent="0.2">
      <c r="A146" s="115" t="s">
        <v>16473</v>
      </c>
      <c r="B146" s="115" t="s">
        <v>16475</v>
      </c>
      <c r="C146" s="115" t="s">
        <v>16474</v>
      </c>
      <c r="D146" s="115" t="s">
        <v>4483</v>
      </c>
      <c r="E146" s="116">
        <v>4.1900000000000004</v>
      </c>
      <c r="F146" s="115" t="s">
        <v>4484</v>
      </c>
      <c r="G146" s="115" t="s">
        <v>630</v>
      </c>
      <c r="H146" s="74">
        <v>7997</v>
      </c>
    </row>
    <row r="147" spans="1:8" x14ac:dyDescent="0.2">
      <c r="A147" s="115" t="s">
        <v>16473</v>
      </c>
      <c r="B147" s="115" t="s">
        <v>16472</v>
      </c>
      <c r="C147" s="115" t="s">
        <v>16471</v>
      </c>
      <c r="D147" s="115" t="s">
        <v>4183</v>
      </c>
      <c r="E147" s="116">
        <v>2.5099999999999998</v>
      </c>
      <c r="F147" s="115" t="s">
        <v>4184</v>
      </c>
      <c r="G147" s="115" t="s">
        <v>630</v>
      </c>
      <c r="H147" s="74">
        <v>7998</v>
      </c>
    </row>
    <row r="148" spans="1:8" x14ac:dyDescent="0.2">
      <c r="A148" s="115"/>
      <c r="B148" s="115"/>
      <c r="C148" s="117" t="s">
        <v>3727</v>
      </c>
      <c r="E148" s="147">
        <f>SUM(E126:E147)</f>
        <v>155.48999999999998</v>
      </c>
      <c r="F148" s="115"/>
      <c r="G148" s="115"/>
      <c r="H148" s="74"/>
    </row>
    <row r="149" spans="1:8" x14ac:dyDescent="0.2">
      <c r="A149" s="115"/>
      <c r="B149" s="115"/>
      <c r="C149" s="198" t="s">
        <v>21503</v>
      </c>
      <c r="D149" s="201"/>
      <c r="E149" s="200">
        <f>+E100+E125+E148</f>
        <v>594.24</v>
      </c>
      <c r="F149" s="115"/>
      <c r="G149" s="115"/>
      <c r="H149" s="74"/>
    </row>
    <row r="150" spans="1:8" x14ac:dyDescent="0.2">
      <c r="A150" s="115" t="s">
        <v>16427</v>
      </c>
      <c r="B150" s="115" t="s">
        <v>16470</v>
      </c>
      <c r="C150" s="115" t="s">
        <v>16469</v>
      </c>
      <c r="D150" s="115" t="s">
        <v>1191</v>
      </c>
      <c r="E150" s="116">
        <v>1.68</v>
      </c>
      <c r="F150" s="115" t="s">
        <v>1190</v>
      </c>
      <c r="G150" s="115" t="s">
        <v>630</v>
      </c>
      <c r="H150" s="74">
        <v>8058</v>
      </c>
    </row>
    <row r="151" spans="1:8" x14ac:dyDescent="0.2">
      <c r="A151" s="115" t="s">
        <v>16427</v>
      </c>
      <c r="B151" s="115" t="s">
        <v>16468</v>
      </c>
      <c r="C151" s="115" t="s">
        <v>16467</v>
      </c>
      <c r="D151" s="115" t="s">
        <v>822</v>
      </c>
      <c r="E151" s="116">
        <v>3.45</v>
      </c>
      <c r="F151" s="115" t="s">
        <v>821</v>
      </c>
      <c r="G151" s="115" t="s">
        <v>630</v>
      </c>
      <c r="H151" s="74">
        <v>8059</v>
      </c>
    </row>
    <row r="152" spans="1:8" x14ac:dyDescent="0.2">
      <c r="A152" s="115" t="s">
        <v>16427</v>
      </c>
      <c r="B152" s="115" t="s">
        <v>16466</v>
      </c>
      <c r="C152" s="115" t="s">
        <v>16465</v>
      </c>
      <c r="D152" s="115" t="s">
        <v>1140</v>
      </c>
      <c r="E152" s="116">
        <v>1.68</v>
      </c>
      <c r="F152" s="115" t="s">
        <v>1139</v>
      </c>
      <c r="G152" s="115" t="s">
        <v>630</v>
      </c>
      <c r="H152" s="74">
        <v>8064</v>
      </c>
    </row>
    <row r="153" spans="1:8" x14ac:dyDescent="0.2">
      <c r="A153" s="115" t="s">
        <v>16427</v>
      </c>
      <c r="B153" s="115" t="s">
        <v>16464</v>
      </c>
      <c r="C153" s="115" t="s">
        <v>16463</v>
      </c>
      <c r="D153" s="115" t="s">
        <v>1040</v>
      </c>
      <c r="E153" s="116">
        <v>1.85</v>
      </c>
      <c r="F153" s="115" t="s">
        <v>1039</v>
      </c>
      <c r="G153" s="115" t="s">
        <v>630</v>
      </c>
      <c r="H153" s="74">
        <v>8066</v>
      </c>
    </row>
    <row r="154" spans="1:8" x14ac:dyDescent="0.2">
      <c r="A154" s="115" t="s">
        <v>16427</v>
      </c>
      <c r="B154" s="115" t="s">
        <v>16462</v>
      </c>
      <c r="C154" s="115" t="s">
        <v>16461</v>
      </c>
      <c r="D154" s="115" t="s">
        <v>6061</v>
      </c>
      <c r="E154" s="116">
        <v>4.21</v>
      </c>
      <c r="F154" s="115" t="s">
        <v>6062</v>
      </c>
      <c r="G154" s="115" t="s">
        <v>630</v>
      </c>
      <c r="H154" s="74">
        <v>8068</v>
      </c>
    </row>
    <row r="155" spans="1:8" x14ac:dyDescent="0.2">
      <c r="A155" s="115" t="s">
        <v>16427</v>
      </c>
      <c r="B155" s="115" t="s">
        <v>16460</v>
      </c>
      <c r="C155" s="115" t="s">
        <v>16459</v>
      </c>
      <c r="D155" s="115" t="s">
        <v>5110</v>
      </c>
      <c r="E155" s="116">
        <v>64.540000000000006</v>
      </c>
      <c r="F155" s="115" t="s">
        <v>5111</v>
      </c>
      <c r="G155" s="115" t="s">
        <v>630</v>
      </c>
      <c r="H155" s="74">
        <v>8070</v>
      </c>
    </row>
    <row r="156" spans="1:8" x14ac:dyDescent="0.2">
      <c r="A156" s="115" t="s">
        <v>16427</v>
      </c>
      <c r="B156" s="115" t="s">
        <v>16458</v>
      </c>
      <c r="C156" s="115" t="s">
        <v>16457</v>
      </c>
      <c r="D156" s="115" t="s">
        <v>16456</v>
      </c>
      <c r="E156" s="116">
        <v>1.38</v>
      </c>
      <c r="F156" s="115" t="s">
        <v>16455</v>
      </c>
      <c r="G156" s="115" t="s">
        <v>630</v>
      </c>
      <c r="H156" s="74">
        <v>8085</v>
      </c>
    </row>
    <row r="157" spans="1:8" x14ac:dyDescent="0.2">
      <c r="A157" s="115" t="s">
        <v>16427</v>
      </c>
      <c r="B157" s="115" t="s">
        <v>16454</v>
      </c>
      <c r="C157" s="115" t="s">
        <v>16453</v>
      </c>
      <c r="D157" s="115" t="s">
        <v>10701</v>
      </c>
      <c r="E157" s="116">
        <v>0.16</v>
      </c>
      <c r="F157" s="115" t="s">
        <v>10700</v>
      </c>
      <c r="G157" s="115" t="s">
        <v>630</v>
      </c>
      <c r="H157" s="74">
        <v>8086</v>
      </c>
    </row>
    <row r="158" spans="1:8" x14ac:dyDescent="0.2">
      <c r="A158" s="115" t="s">
        <v>16427</v>
      </c>
      <c r="B158" s="115" t="s">
        <v>16452</v>
      </c>
      <c r="C158" s="115" t="s">
        <v>16451</v>
      </c>
      <c r="D158" s="115" t="s">
        <v>940</v>
      </c>
      <c r="E158" s="116">
        <v>1.69</v>
      </c>
      <c r="F158" s="115" t="s">
        <v>939</v>
      </c>
      <c r="G158" s="115" t="s">
        <v>630</v>
      </c>
      <c r="H158" s="74">
        <v>8087</v>
      </c>
    </row>
    <row r="159" spans="1:8" x14ac:dyDescent="0.2">
      <c r="A159" s="115" t="s">
        <v>16427</v>
      </c>
      <c r="B159" s="115" t="s">
        <v>16450</v>
      </c>
      <c r="C159" s="115" t="s">
        <v>16449</v>
      </c>
      <c r="D159" s="115" t="s">
        <v>782</v>
      </c>
      <c r="E159" s="116">
        <v>9.49</v>
      </c>
      <c r="F159" s="115" t="s">
        <v>781</v>
      </c>
      <c r="G159" s="115" t="s">
        <v>630</v>
      </c>
      <c r="H159" s="74">
        <v>8088</v>
      </c>
    </row>
    <row r="160" spans="1:8" x14ac:dyDescent="0.2">
      <c r="A160" s="115" t="s">
        <v>16427</v>
      </c>
      <c r="B160" s="115" t="s">
        <v>16448</v>
      </c>
      <c r="C160" s="115" t="s">
        <v>16447</v>
      </c>
      <c r="D160" s="115" t="s">
        <v>1172</v>
      </c>
      <c r="E160" s="116">
        <v>8.3800000000000008</v>
      </c>
      <c r="F160" s="115" t="s">
        <v>1171</v>
      </c>
      <c r="G160" s="115" t="s">
        <v>630</v>
      </c>
      <c r="H160" s="74">
        <v>8089</v>
      </c>
    </row>
    <row r="161" spans="1:8" x14ac:dyDescent="0.2">
      <c r="A161" s="115" t="s">
        <v>16427</v>
      </c>
      <c r="B161" s="115" t="s">
        <v>16446</v>
      </c>
      <c r="C161" s="115" t="s">
        <v>16445</v>
      </c>
      <c r="D161" s="115" t="s">
        <v>731</v>
      </c>
      <c r="E161" s="116">
        <v>3.01</v>
      </c>
      <c r="F161" s="115" t="s">
        <v>730</v>
      </c>
      <c r="G161" s="115" t="s">
        <v>630</v>
      </c>
      <c r="H161" s="74">
        <v>8090</v>
      </c>
    </row>
    <row r="162" spans="1:8" x14ac:dyDescent="0.2">
      <c r="A162" s="115" t="s">
        <v>16427</v>
      </c>
      <c r="B162" s="115" t="s">
        <v>16444</v>
      </c>
      <c r="C162" s="115" t="s">
        <v>16443</v>
      </c>
      <c r="D162" s="115" t="s">
        <v>15938</v>
      </c>
      <c r="E162" s="116">
        <v>9.93</v>
      </c>
      <c r="F162" s="115" t="s">
        <v>15937</v>
      </c>
      <c r="G162" s="115" t="s">
        <v>630</v>
      </c>
      <c r="H162" s="74">
        <v>8091</v>
      </c>
    </row>
    <row r="163" spans="1:8" x14ac:dyDescent="0.2">
      <c r="A163" s="115" t="s">
        <v>16427</v>
      </c>
      <c r="B163" s="115" t="s">
        <v>16442</v>
      </c>
      <c r="C163" s="115" t="s">
        <v>16441</v>
      </c>
      <c r="D163" s="115" t="s">
        <v>1423</v>
      </c>
      <c r="E163" s="116">
        <v>2</v>
      </c>
      <c r="F163" s="115" t="s">
        <v>1422</v>
      </c>
      <c r="G163" s="115" t="s">
        <v>630</v>
      </c>
      <c r="H163" s="74">
        <v>8092</v>
      </c>
    </row>
    <row r="164" spans="1:8" x14ac:dyDescent="0.2">
      <c r="A164" s="115" t="s">
        <v>16427</v>
      </c>
      <c r="B164" s="115" t="s">
        <v>16440</v>
      </c>
      <c r="C164" s="115" t="s">
        <v>16439</v>
      </c>
      <c r="D164" s="115" t="s">
        <v>6063</v>
      </c>
      <c r="E164" s="116">
        <v>2.2400000000000002</v>
      </c>
      <c r="F164" s="115" t="s">
        <v>16438</v>
      </c>
      <c r="G164" s="115" t="s">
        <v>630</v>
      </c>
      <c r="H164" s="74">
        <v>8093</v>
      </c>
    </row>
    <row r="165" spans="1:8" x14ac:dyDescent="0.2">
      <c r="A165" s="115" t="s">
        <v>16427</v>
      </c>
      <c r="B165" s="115" t="s">
        <v>16437</v>
      </c>
      <c r="C165" s="115" t="s">
        <v>16436</v>
      </c>
      <c r="D165" s="115" t="s">
        <v>1372</v>
      </c>
      <c r="E165" s="116">
        <v>3.91</v>
      </c>
      <c r="F165" s="115" t="s">
        <v>1371</v>
      </c>
      <c r="G165" s="115" t="s">
        <v>630</v>
      </c>
      <c r="H165" s="74">
        <v>8094</v>
      </c>
    </row>
    <row r="166" spans="1:8" x14ac:dyDescent="0.2">
      <c r="A166" s="115" t="s">
        <v>16427</v>
      </c>
      <c r="B166" s="115" t="s">
        <v>16435</v>
      </c>
      <c r="C166" s="115" t="s">
        <v>16434</v>
      </c>
      <c r="D166" s="115" t="s">
        <v>1208</v>
      </c>
      <c r="E166" s="116">
        <v>10.08</v>
      </c>
      <c r="F166" s="115" t="s">
        <v>1207</v>
      </c>
      <c r="G166" s="115" t="s">
        <v>630</v>
      </c>
      <c r="H166" s="74">
        <v>8095</v>
      </c>
    </row>
    <row r="167" spans="1:8" x14ac:dyDescent="0.2">
      <c r="A167" s="115" t="s">
        <v>16427</v>
      </c>
      <c r="B167" s="115" t="s">
        <v>16433</v>
      </c>
      <c r="C167" s="115" t="s">
        <v>16432</v>
      </c>
      <c r="D167" s="115" t="s">
        <v>10528</v>
      </c>
      <c r="E167" s="116">
        <v>1.97</v>
      </c>
      <c r="F167" s="115" t="s">
        <v>10527</v>
      </c>
      <c r="G167" s="115" t="s">
        <v>630</v>
      </c>
      <c r="H167" s="74">
        <v>8096</v>
      </c>
    </row>
    <row r="168" spans="1:8" x14ac:dyDescent="0.2">
      <c r="A168" s="115" t="s">
        <v>16427</v>
      </c>
      <c r="B168" s="115" t="s">
        <v>16431</v>
      </c>
      <c r="C168" s="115" t="s">
        <v>16430</v>
      </c>
      <c r="D168" s="115" t="s">
        <v>3220</v>
      </c>
      <c r="E168" s="116">
        <v>17.18</v>
      </c>
      <c r="F168" s="115" t="s">
        <v>3221</v>
      </c>
      <c r="G168" s="115" t="s">
        <v>630</v>
      </c>
      <c r="H168" s="74">
        <v>8110</v>
      </c>
    </row>
    <row r="169" spans="1:8" x14ac:dyDescent="0.2">
      <c r="A169" s="115" t="s">
        <v>16427</v>
      </c>
      <c r="B169" s="115" t="s">
        <v>16429</v>
      </c>
      <c r="C169" s="115" t="s">
        <v>16428</v>
      </c>
      <c r="D169" s="115" t="s">
        <v>4132</v>
      </c>
      <c r="E169" s="116">
        <v>3.69</v>
      </c>
      <c r="F169" s="115" t="s">
        <v>4129</v>
      </c>
      <c r="G169" s="115" t="s">
        <v>630</v>
      </c>
      <c r="H169" s="74">
        <v>9409</v>
      </c>
    </row>
    <row r="170" spans="1:8" x14ac:dyDescent="0.2">
      <c r="A170" s="115" t="s">
        <v>16427</v>
      </c>
      <c r="B170" s="115" t="s">
        <v>16426</v>
      </c>
      <c r="C170" s="115" t="s">
        <v>16425</v>
      </c>
      <c r="D170" s="115" t="s">
        <v>4128</v>
      </c>
      <c r="E170" s="116">
        <v>4.53</v>
      </c>
      <c r="F170" s="115" t="s">
        <v>4129</v>
      </c>
      <c r="G170" s="115" t="s">
        <v>630</v>
      </c>
      <c r="H170" s="74">
        <v>9408</v>
      </c>
    </row>
    <row r="171" spans="1:8" x14ac:dyDescent="0.2">
      <c r="A171" s="115"/>
      <c r="B171" s="115"/>
      <c r="C171" s="117" t="s">
        <v>3567</v>
      </c>
      <c r="D171" s="115"/>
      <c r="E171" s="147">
        <f>SUM(E150:E170)</f>
        <v>157.04999999999998</v>
      </c>
      <c r="F171" s="115"/>
      <c r="G171" s="115"/>
      <c r="H171" s="74"/>
    </row>
    <row r="172" spans="1:8" x14ac:dyDescent="0.2">
      <c r="A172" s="115" t="s">
        <v>16386</v>
      </c>
      <c r="B172" s="115" t="s">
        <v>16424</v>
      </c>
      <c r="C172" s="115" t="s">
        <v>16423</v>
      </c>
      <c r="D172" s="115" t="s">
        <v>1357</v>
      </c>
      <c r="E172" s="116">
        <v>2.27</v>
      </c>
      <c r="F172" s="115" t="s">
        <v>1356</v>
      </c>
      <c r="G172" s="115" t="s">
        <v>630</v>
      </c>
      <c r="H172" s="74">
        <v>8127</v>
      </c>
    </row>
    <row r="173" spans="1:8" x14ac:dyDescent="0.2">
      <c r="A173" s="115" t="s">
        <v>16386</v>
      </c>
      <c r="B173" s="115" t="s">
        <v>16422</v>
      </c>
      <c r="C173" s="115" t="s">
        <v>16421</v>
      </c>
      <c r="D173" s="115" t="s">
        <v>16420</v>
      </c>
      <c r="E173" s="116">
        <v>7.94</v>
      </c>
      <c r="F173" s="115" t="s">
        <v>16419</v>
      </c>
      <c r="G173" s="115" t="s">
        <v>630</v>
      </c>
      <c r="H173" s="74">
        <v>8128</v>
      </c>
    </row>
    <row r="174" spans="1:8" x14ac:dyDescent="0.2">
      <c r="A174" s="115" t="s">
        <v>16386</v>
      </c>
      <c r="B174" s="115" t="s">
        <v>16418</v>
      </c>
      <c r="C174" s="115" t="s">
        <v>16417</v>
      </c>
      <c r="D174" s="115" t="s">
        <v>3313</v>
      </c>
      <c r="E174" s="116">
        <v>1.68</v>
      </c>
      <c r="F174" s="115" t="s">
        <v>3314</v>
      </c>
      <c r="G174" s="115" t="s">
        <v>630</v>
      </c>
      <c r="H174" s="74">
        <v>8129</v>
      </c>
    </row>
    <row r="175" spans="1:8" x14ac:dyDescent="0.2">
      <c r="A175" s="115" t="s">
        <v>16386</v>
      </c>
      <c r="B175" s="115" t="s">
        <v>16416</v>
      </c>
      <c r="C175" s="115" t="s">
        <v>16415</v>
      </c>
      <c r="D175" s="115" t="s">
        <v>5571</v>
      </c>
      <c r="E175" s="116">
        <v>7.6</v>
      </c>
      <c r="F175" s="115" t="s">
        <v>5572</v>
      </c>
      <c r="G175" s="115" t="s">
        <v>630</v>
      </c>
      <c r="H175" s="74">
        <v>8130</v>
      </c>
    </row>
    <row r="176" spans="1:8" x14ac:dyDescent="0.2">
      <c r="A176" s="115" t="s">
        <v>16386</v>
      </c>
      <c r="B176" s="115" t="s">
        <v>16414</v>
      </c>
      <c r="C176" s="115" t="s">
        <v>16413</v>
      </c>
      <c r="D176" s="115" t="s">
        <v>3128</v>
      </c>
      <c r="E176" s="116">
        <v>16.760000000000002</v>
      </c>
      <c r="F176" s="115" t="s">
        <v>3129</v>
      </c>
      <c r="G176" s="115" t="s">
        <v>630</v>
      </c>
      <c r="H176" s="74">
        <v>8131</v>
      </c>
    </row>
    <row r="177" spans="1:8" x14ac:dyDescent="0.2">
      <c r="A177" s="115" t="s">
        <v>16386</v>
      </c>
      <c r="B177" s="115" t="s">
        <v>16412</v>
      </c>
      <c r="C177" s="115" t="s">
        <v>16411</v>
      </c>
      <c r="D177" s="115" t="s">
        <v>3132</v>
      </c>
      <c r="E177" s="116">
        <v>16.760000000000002</v>
      </c>
      <c r="F177" s="115" t="s">
        <v>3133</v>
      </c>
      <c r="G177" s="115" t="s">
        <v>630</v>
      </c>
      <c r="H177" s="74">
        <v>8132</v>
      </c>
    </row>
    <row r="178" spans="1:8" x14ac:dyDescent="0.2">
      <c r="A178" s="115" t="s">
        <v>16386</v>
      </c>
      <c r="B178" s="115" t="s">
        <v>16410</v>
      </c>
      <c r="C178" s="115" t="s">
        <v>16409</v>
      </c>
      <c r="D178" s="115" t="s">
        <v>4066</v>
      </c>
      <c r="E178" s="116">
        <v>5.19</v>
      </c>
      <c r="F178" s="115" t="s">
        <v>4067</v>
      </c>
      <c r="G178" s="115" t="s">
        <v>630</v>
      </c>
      <c r="H178" s="74">
        <v>8133</v>
      </c>
    </row>
    <row r="179" spans="1:8" x14ac:dyDescent="0.2">
      <c r="A179" s="115" t="s">
        <v>16386</v>
      </c>
      <c r="B179" s="115" t="s">
        <v>16408</v>
      </c>
      <c r="C179" s="115" t="s">
        <v>16407</v>
      </c>
      <c r="D179" s="115" t="s">
        <v>11552</v>
      </c>
      <c r="E179" s="116">
        <v>5.48</v>
      </c>
      <c r="F179" s="115" t="s">
        <v>11551</v>
      </c>
      <c r="G179" s="115" t="s">
        <v>630</v>
      </c>
      <c r="H179" s="74">
        <v>8134</v>
      </c>
    </row>
    <row r="180" spans="1:8" x14ac:dyDescent="0.2">
      <c r="A180" s="115" t="s">
        <v>16386</v>
      </c>
      <c r="B180" s="115" t="s">
        <v>13236</v>
      </c>
      <c r="C180" s="115" t="s">
        <v>16406</v>
      </c>
      <c r="D180" s="115" t="s">
        <v>1166</v>
      </c>
      <c r="E180" s="116">
        <v>1.68</v>
      </c>
      <c r="F180" s="115" t="s">
        <v>1165</v>
      </c>
      <c r="G180" s="115" t="s">
        <v>630</v>
      </c>
      <c r="H180" s="74">
        <v>8135</v>
      </c>
    </row>
    <row r="181" spans="1:8" x14ac:dyDescent="0.2">
      <c r="A181" s="115" t="s">
        <v>16386</v>
      </c>
      <c r="B181" s="115" t="s">
        <v>16405</v>
      </c>
      <c r="C181" s="115" t="s">
        <v>16404</v>
      </c>
      <c r="D181" s="115" t="s">
        <v>10508</v>
      </c>
      <c r="E181" s="116">
        <v>0.93</v>
      </c>
      <c r="F181" s="115" t="s">
        <v>10507</v>
      </c>
      <c r="G181" s="115" t="s">
        <v>630</v>
      </c>
      <c r="H181" s="74">
        <v>8136</v>
      </c>
    </row>
    <row r="182" spans="1:8" x14ac:dyDescent="0.2">
      <c r="A182" s="115" t="s">
        <v>16386</v>
      </c>
      <c r="B182" s="115" t="s">
        <v>16403</v>
      </c>
      <c r="C182" s="115" t="s">
        <v>16402</v>
      </c>
      <c r="D182" s="115" t="s">
        <v>922</v>
      </c>
      <c r="E182" s="116">
        <v>1.68</v>
      </c>
      <c r="F182" s="115" t="s">
        <v>921</v>
      </c>
      <c r="G182" s="115" t="s">
        <v>630</v>
      </c>
      <c r="H182" s="74">
        <v>8137</v>
      </c>
    </row>
    <row r="183" spans="1:8" x14ac:dyDescent="0.2">
      <c r="A183" s="115" t="s">
        <v>16386</v>
      </c>
      <c r="B183" s="115" t="s">
        <v>16401</v>
      </c>
      <c r="C183" s="115" t="s">
        <v>16400</v>
      </c>
      <c r="D183" s="115" t="s">
        <v>1152</v>
      </c>
      <c r="E183" s="116">
        <v>2.61</v>
      </c>
      <c r="F183" s="115" t="s">
        <v>1151</v>
      </c>
      <c r="G183" s="115" t="s">
        <v>630</v>
      </c>
      <c r="H183" s="74">
        <v>8139</v>
      </c>
    </row>
    <row r="184" spans="1:8" x14ac:dyDescent="0.2">
      <c r="A184" s="115" t="s">
        <v>16386</v>
      </c>
      <c r="B184" s="115" t="s">
        <v>16399</v>
      </c>
      <c r="C184" s="115" t="s">
        <v>16398</v>
      </c>
      <c r="D184" s="115" t="s">
        <v>1223</v>
      </c>
      <c r="E184" s="116">
        <v>2.6</v>
      </c>
      <c r="F184" s="115" t="s">
        <v>1222</v>
      </c>
      <c r="G184" s="115" t="s">
        <v>630</v>
      </c>
      <c r="H184" s="74">
        <v>8140</v>
      </c>
    </row>
    <row r="185" spans="1:8" x14ac:dyDescent="0.2">
      <c r="A185" s="115" t="s">
        <v>16386</v>
      </c>
      <c r="B185" s="115" t="s">
        <v>16397</v>
      </c>
      <c r="C185" s="115" t="s">
        <v>16396</v>
      </c>
      <c r="D185" s="115" t="s">
        <v>1012</v>
      </c>
      <c r="E185" s="116">
        <v>3.8</v>
      </c>
      <c r="F185" s="115" t="s">
        <v>1011</v>
      </c>
      <c r="G185" s="115" t="s">
        <v>630</v>
      </c>
      <c r="H185" s="74">
        <v>8141</v>
      </c>
    </row>
    <row r="186" spans="1:8" x14ac:dyDescent="0.2">
      <c r="A186" s="115" t="s">
        <v>16386</v>
      </c>
      <c r="B186" s="115" t="s">
        <v>16395</v>
      </c>
      <c r="C186" s="115" t="s">
        <v>16394</v>
      </c>
      <c r="D186" s="115" t="s">
        <v>1463</v>
      </c>
      <c r="E186" s="116">
        <v>9.73</v>
      </c>
      <c r="F186" s="115" t="s">
        <v>1462</v>
      </c>
      <c r="G186" s="115" t="s">
        <v>630</v>
      </c>
      <c r="H186" s="74">
        <v>8142</v>
      </c>
    </row>
    <row r="187" spans="1:8" x14ac:dyDescent="0.2">
      <c r="A187" s="115" t="s">
        <v>16386</v>
      </c>
      <c r="B187" s="115" t="s">
        <v>14129</v>
      </c>
      <c r="C187" s="115" t="s">
        <v>16393</v>
      </c>
      <c r="D187" s="115" t="s">
        <v>11470</v>
      </c>
      <c r="E187" s="116">
        <v>2.74</v>
      </c>
      <c r="F187" s="115" t="s">
        <v>11466</v>
      </c>
      <c r="G187" s="115" t="s">
        <v>630</v>
      </c>
      <c r="H187" s="74">
        <v>8143</v>
      </c>
    </row>
    <row r="188" spans="1:8" x14ac:dyDescent="0.2">
      <c r="A188" s="115" t="s">
        <v>16386</v>
      </c>
      <c r="B188" s="115" t="s">
        <v>11404</v>
      </c>
      <c r="C188" s="115" t="s">
        <v>16392</v>
      </c>
      <c r="D188" s="115" t="s">
        <v>11479</v>
      </c>
      <c r="E188" s="116">
        <v>1.68</v>
      </c>
      <c r="F188" s="115" t="s">
        <v>11466</v>
      </c>
      <c r="G188" s="115" t="s">
        <v>630</v>
      </c>
      <c r="H188" s="74">
        <v>8144</v>
      </c>
    </row>
    <row r="189" spans="1:8" x14ac:dyDescent="0.2">
      <c r="A189" s="115" t="s">
        <v>16386</v>
      </c>
      <c r="B189" s="115" t="s">
        <v>16391</v>
      </c>
      <c r="C189" s="115" t="s">
        <v>16390</v>
      </c>
      <c r="D189" s="115" t="s">
        <v>11467</v>
      </c>
      <c r="E189" s="116">
        <v>5.16</v>
      </c>
      <c r="F189" s="115" t="s">
        <v>11466</v>
      </c>
      <c r="G189" s="115" t="s">
        <v>630</v>
      </c>
      <c r="H189" s="74">
        <v>8146</v>
      </c>
    </row>
    <row r="190" spans="1:8" x14ac:dyDescent="0.2">
      <c r="A190" s="115" t="s">
        <v>16386</v>
      </c>
      <c r="B190" s="115" t="s">
        <v>16389</v>
      </c>
      <c r="C190" s="115" t="s">
        <v>16388</v>
      </c>
      <c r="D190" s="115" t="s">
        <v>11474</v>
      </c>
      <c r="E190" s="116">
        <v>6.44</v>
      </c>
      <c r="F190" s="115" t="s">
        <v>11466</v>
      </c>
      <c r="G190" s="115" t="s">
        <v>630</v>
      </c>
      <c r="H190" s="74">
        <v>8147</v>
      </c>
    </row>
    <row r="191" spans="1:8" x14ac:dyDescent="0.2">
      <c r="A191" s="115" t="s">
        <v>16386</v>
      </c>
      <c r="B191" s="115" t="s">
        <v>11390</v>
      </c>
      <c r="C191" s="115" t="s">
        <v>16387</v>
      </c>
      <c r="D191" s="115" t="s">
        <v>1054</v>
      </c>
      <c r="E191" s="116">
        <v>1.69</v>
      </c>
      <c r="F191" s="115" t="s">
        <v>1053</v>
      </c>
      <c r="G191" s="115" t="s">
        <v>630</v>
      </c>
      <c r="H191" s="74">
        <v>8148</v>
      </c>
    </row>
    <row r="192" spans="1:8" x14ac:dyDescent="0.2">
      <c r="A192" s="115" t="s">
        <v>16386</v>
      </c>
      <c r="B192" s="115" t="s">
        <v>16385</v>
      </c>
      <c r="C192" s="115" t="s">
        <v>16384</v>
      </c>
      <c r="D192" s="115" t="s">
        <v>4557</v>
      </c>
      <c r="E192" s="116">
        <v>4.66</v>
      </c>
      <c r="F192" s="115" t="s">
        <v>4558</v>
      </c>
      <c r="G192" s="115" t="s">
        <v>630</v>
      </c>
      <c r="H192" s="74">
        <v>8149</v>
      </c>
    </row>
    <row r="193" spans="1:8" x14ac:dyDescent="0.2">
      <c r="A193" s="115"/>
      <c r="B193" s="115"/>
      <c r="C193" s="117" t="s">
        <v>3567</v>
      </c>
      <c r="D193" s="115"/>
      <c r="E193" s="147">
        <f>SUM(E172:E192)</f>
        <v>109.08000000000001</v>
      </c>
      <c r="F193" s="115"/>
      <c r="G193" s="115"/>
      <c r="H193" s="74"/>
    </row>
    <row r="194" spans="1:8" x14ac:dyDescent="0.2">
      <c r="A194" s="115" t="s">
        <v>16373</v>
      </c>
      <c r="B194" s="115" t="s">
        <v>16383</v>
      </c>
      <c r="C194" s="115" t="s">
        <v>16382</v>
      </c>
      <c r="D194" s="115" t="s">
        <v>4324</v>
      </c>
      <c r="E194" s="116">
        <v>1.68</v>
      </c>
      <c r="F194" s="115" t="s">
        <v>4325</v>
      </c>
      <c r="G194" s="115" t="s">
        <v>630</v>
      </c>
      <c r="H194" s="74">
        <v>8150</v>
      </c>
    </row>
    <row r="195" spans="1:8" x14ac:dyDescent="0.2">
      <c r="A195" s="115" t="s">
        <v>16373</v>
      </c>
      <c r="B195" s="115" t="s">
        <v>16381</v>
      </c>
      <c r="C195" s="115" t="s">
        <v>16380</v>
      </c>
      <c r="D195" s="115" t="s">
        <v>4464</v>
      </c>
      <c r="E195" s="116">
        <v>9.23</v>
      </c>
      <c r="F195" s="115" t="s">
        <v>4465</v>
      </c>
      <c r="G195" s="115" t="s">
        <v>630</v>
      </c>
      <c r="H195" s="74">
        <v>8151</v>
      </c>
    </row>
    <row r="196" spans="1:8" x14ac:dyDescent="0.2">
      <c r="A196" s="115" t="s">
        <v>16373</v>
      </c>
      <c r="B196" s="115" t="s">
        <v>16379</v>
      </c>
      <c r="C196" s="115" t="s">
        <v>16378</v>
      </c>
      <c r="D196" s="115" t="s">
        <v>710</v>
      </c>
      <c r="E196" s="116">
        <v>5.34</v>
      </c>
      <c r="F196" s="115" t="s">
        <v>709</v>
      </c>
      <c r="G196" s="115" t="s">
        <v>630</v>
      </c>
      <c r="H196" s="74">
        <v>8152</v>
      </c>
    </row>
    <row r="197" spans="1:8" x14ac:dyDescent="0.2">
      <c r="A197" s="115" t="s">
        <v>16373</v>
      </c>
      <c r="B197" s="115" t="s">
        <v>16377</v>
      </c>
      <c r="C197" s="115" t="s">
        <v>16376</v>
      </c>
      <c r="D197" s="115" t="s">
        <v>1279</v>
      </c>
      <c r="E197" s="116">
        <v>31.07</v>
      </c>
      <c r="F197" s="115" t="s">
        <v>1278</v>
      </c>
      <c r="G197" s="115" t="s">
        <v>630</v>
      </c>
      <c r="H197" s="74">
        <v>8153</v>
      </c>
    </row>
    <row r="198" spans="1:8" x14ac:dyDescent="0.2">
      <c r="A198" s="115" t="s">
        <v>16373</v>
      </c>
      <c r="B198" s="115" t="s">
        <v>16375</v>
      </c>
      <c r="C198" s="115" t="s">
        <v>16374</v>
      </c>
      <c r="D198" s="115" t="s">
        <v>786</v>
      </c>
      <c r="E198" s="116">
        <v>6.27</v>
      </c>
      <c r="F198" s="115" t="s">
        <v>785</v>
      </c>
      <c r="G198" s="115" t="s">
        <v>630</v>
      </c>
      <c r="H198" s="74">
        <v>8154</v>
      </c>
    </row>
    <row r="199" spans="1:8" x14ac:dyDescent="0.2">
      <c r="A199" s="115" t="s">
        <v>16373</v>
      </c>
      <c r="B199" s="115" t="s">
        <v>16372</v>
      </c>
      <c r="C199" s="115" t="s">
        <v>16371</v>
      </c>
      <c r="D199" s="115" t="s">
        <v>16370</v>
      </c>
      <c r="E199" s="116">
        <v>2.0499999999999998</v>
      </c>
      <c r="F199" s="115" t="s">
        <v>16369</v>
      </c>
      <c r="G199" s="115" t="s">
        <v>630</v>
      </c>
      <c r="H199" s="74">
        <v>8155</v>
      </c>
    </row>
    <row r="200" spans="1:8" x14ac:dyDescent="0.2">
      <c r="A200" s="115"/>
      <c r="B200" s="115"/>
      <c r="C200" s="117" t="s">
        <v>3567</v>
      </c>
      <c r="D200" s="115"/>
      <c r="E200" s="147">
        <f>SUM(E194:E199)</f>
        <v>55.64</v>
      </c>
      <c r="F200" s="115"/>
      <c r="G200" s="115"/>
      <c r="H200" s="74"/>
    </row>
    <row r="201" spans="1:8" x14ac:dyDescent="0.2">
      <c r="A201" s="115" t="s">
        <v>16312</v>
      </c>
      <c r="B201" s="115" t="s">
        <v>16368</v>
      </c>
      <c r="C201" s="115" t="s">
        <v>16367</v>
      </c>
      <c r="D201" s="115" t="s">
        <v>16366</v>
      </c>
      <c r="E201" s="116">
        <v>5.04</v>
      </c>
      <c r="F201" s="115" t="s">
        <v>16365</v>
      </c>
      <c r="G201" s="115" t="s">
        <v>630</v>
      </c>
      <c r="H201" s="74">
        <v>8208</v>
      </c>
    </row>
    <row r="202" spans="1:8" x14ac:dyDescent="0.2">
      <c r="A202" s="115" t="s">
        <v>16312</v>
      </c>
      <c r="B202" s="115" t="s">
        <v>16364</v>
      </c>
      <c r="C202" s="115" t="s">
        <v>16363</v>
      </c>
      <c r="D202" s="115" t="s">
        <v>1183</v>
      </c>
      <c r="E202" s="116">
        <v>6.82</v>
      </c>
      <c r="F202" s="115" t="s">
        <v>1182</v>
      </c>
      <c r="G202" s="115" t="s">
        <v>630</v>
      </c>
      <c r="H202" s="74">
        <v>8209</v>
      </c>
    </row>
    <row r="203" spans="1:8" x14ac:dyDescent="0.2">
      <c r="A203" s="115" t="s">
        <v>16312</v>
      </c>
      <c r="B203" s="115" t="s">
        <v>16362</v>
      </c>
      <c r="C203" s="115" t="s">
        <v>16361</v>
      </c>
      <c r="D203" s="115" t="s">
        <v>1327</v>
      </c>
      <c r="E203" s="116">
        <v>3.42</v>
      </c>
      <c r="F203" s="115" t="s">
        <v>1326</v>
      </c>
      <c r="G203" s="115" t="s">
        <v>630</v>
      </c>
      <c r="H203" s="74">
        <v>8210</v>
      </c>
    </row>
    <row r="204" spans="1:8" x14ac:dyDescent="0.2">
      <c r="A204" s="115" t="s">
        <v>16312</v>
      </c>
      <c r="B204" s="115" t="s">
        <v>16360</v>
      </c>
      <c r="C204" s="115" t="s">
        <v>16359</v>
      </c>
      <c r="D204" s="115" t="s">
        <v>10510</v>
      </c>
      <c r="E204" s="116">
        <v>5.59</v>
      </c>
      <c r="F204" s="115" t="s">
        <v>10509</v>
      </c>
      <c r="G204" s="115" t="s">
        <v>630</v>
      </c>
      <c r="H204" s="74">
        <v>8211</v>
      </c>
    </row>
    <row r="205" spans="1:8" x14ac:dyDescent="0.2">
      <c r="A205" s="115" t="s">
        <v>16312</v>
      </c>
      <c r="B205" s="115" t="s">
        <v>16358</v>
      </c>
      <c r="C205" s="115" t="s">
        <v>16357</v>
      </c>
      <c r="D205" s="115" t="s">
        <v>5301</v>
      </c>
      <c r="E205" s="116">
        <v>6.38</v>
      </c>
      <c r="F205" s="115" t="s">
        <v>5302</v>
      </c>
      <c r="G205" s="115" t="s">
        <v>630</v>
      </c>
      <c r="H205" s="74">
        <v>8212</v>
      </c>
    </row>
    <row r="206" spans="1:8" x14ac:dyDescent="0.2">
      <c r="A206" s="115" t="s">
        <v>16312</v>
      </c>
      <c r="B206" s="115" t="s">
        <v>3230</v>
      </c>
      <c r="C206" s="115" t="s">
        <v>16356</v>
      </c>
      <c r="D206" s="115" t="s">
        <v>5594</v>
      </c>
      <c r="E206" s="116">
        <v>7.41</v>
      </c>
      <c r="F206" s="115" t="s">
        <v>5595</v>
      </c>
      <c r="G206" s="115" t="s">
        <v>630</v>
      </c>
      <c r="H206" s="74">
        <v>8213</v>
      </c>
    </row>
    <row r="207" spans="1:8" x14ac:dyDescent="0.2">
      <c r="A207" s="115" t="s">
        <v>16312</v>
      </c>
      <c r="B207" s="115" t="s">
        <v>16355</v>
      </c>
      <c r="C207" s="115" t="s">
        <v>16354</v>
      </c>
      <c r="D207" s="115" t="s">
        <v>16353</v>
      </c>
      <c r="E207" s="116">
        <v>5.04</v>
      </c>
      <c r="F207" s="115" t="s">
        <v>16352</v>
      </c>
      <c r="G207" s="115" t="s">
        <v>630</v>
      </c>
      <c r="H207" s="74">
        <v>8214</v>
      </c>
    </row>
    <row r="208" spans="1:8" x14ac:dyDescent="0.2">
      <c r="A208" s="115" t="s">
        <v>16312</v>
      </c>
      <c r="B208" s="115" t="s">
        <v>16351</v>
      </c>
      <c r="C208" s="115" t="s">
        <v>16350</v>
      </c>
      <c r="D208" s="115" t="s">
        <v>1058</v>
      </c>
      <c r="E208" s="116">
        <v>1.68</v>
      </c>
      <c r="F208" s="115" t="s">
        <v>1057</v>
      </c>
      <c r="G208" s="115" t="s">
        <v>630</v>
      </c>
      <c r="H208" s="74">
        <v>8215</v>
      </c>
    </row>
    <row r="209" spans="1:8" x14ac:dyDescent="0.2">
      <c r="A209" s="115" t="s">
        <v>16312</v>
      </c>
      <c r="B209" s="115" t="s">
        <v>16349</v>
      </c>
      <c r="C209" s="115" t="s">
        <v>16348</v>
      </c>
      <c r="D209" s="115" t="s">
        <v>4199</v>
      </c>
      <c r="E209" s="116">
        <v>4.13</v>
      </c>
      <c r="F209" s="115" t="s">
        <v>4200</v>
      </c>
      <c r="G209" s="115" t="s">
        <v>630</v>
      </c>
      <c r="H209" s="74">
        <v>8216</v>
      </c>
    </row>
    <row r="210" spans="1:8" x14ac:dyDescent="0.2">
      <c r="A210" s="115" t="s">
        <v>16312</v>
      </c>
      <c r="B210" s="115" t="s">
        <v>16347</v>
      </c>
      <c r="C210" s="115" t="s">
        <v>16346</v>
      </c>
      <c r="D210" s="115" t="s">
        <v>10828</v>
      </c>
      <c r="E210" s="116">
        <v>0.26</v>
      </c>
      <c r="F210" s="115" t="s">
        <v>10827</v>
      </c>
      <c r="G210" s="115" t="s">
        <v>630</v>
      </c>
      <c r="H210" s="74">
        <v>8217</v>
      </c>
    </row>
    <row r="211" spans="1:8" x14ac:dyDescent="0.2">
      <c r="A211" s="115" t="s">
        <v>16312</v>
      </c>
      <c r="B211" s="115" t="s">
        <v>16345</v>
      </c>
      <c r="C211" s="115" t="s">
        <v>16344</v>
      </c>
      <c r="D211" s="115" t="s">
        <v>16343</v>
      </c>
      <c r="E211" s="116">
        <v>7.1</v>
      </c>
      <c r="F211" s="115" t="s">
        <v>16342</v>
      </c>
      <c r="G211" s="115" t="s">
        <v>630</v>
      </c>
      <c r="H211" s="74">
        <v>8218</v>
      </c>
    </row>
    <row r="212" spans="1:8" x14ac:dyDescent="0.2">
      <c r="A212" s="115" t="s">
        <v>16312</v>
      </c>
      <c r="B212" s="115" t="s">
        <v>16341</v>
      </c>
      <c r="C212" s="115" t="s">
        <v>16340</v>
      </c>
      <c r="D212" s="115" t="s">
        <v>682</v>
      </c>
      <c r="E212" s="116">
        <v>1.86</v>
      </c>
      <c r="F212" s="115" t="s">
        <v>681</v>
      </c>
      <c r="G212" s="115" t="s">
        <v>630</v>
      </c>
      <c r="H212" s="74">
        <v>8219</v>
      </c>
    </row>
    <row r="213" spans="1:8" x14ac:dyDescent="0.2">
      <c r="A213" s="115" t="s">
        <v>16312</v>
      </c>
      <c r="B213" s="115" t="s">
        <v>16339</v>
      </c>
      <c r="C213" s="115" t="s">
        <v>16338</v>
      </c>
      <c r="D213" s="115" t="s">
        <v>4392</v>
      </c>
      <c r="E213" s="116">
        <v>12.82</v>
      </c>
      <c r="F213" s="115" t="s">
        <v>4393</v>
      </c>
      <c r="G213" s="115" t="s">
        <v>630</v>
      </c>
      <c r="H213" s="74">
        <v>8220</v>
      </c>
    </row>
    <row r="214" spans="1:8" x14ac:dyDescent="0.2">
      <c r="A214" s="115" t="s">
        <v>16312</v>
      </c>
      <c r="B214" s="115" t="s">
        <v>16337</v>
      </c>
      <c r="C214" s="115" t="s">
        <v>16336</v>
      </c>
      <c r="D214" s="115" t="s">
        <v>851</v>
      </c>
      <c r="E214" s="116">
        <v>4.25</v>
      </c>
      <c r="F214" s="115" t="s">
        <v>850</v>
      </c>
      <c r="G214" s="115" t="s">
        <v>630</v>
      </c>
      <c r="H214" s="74">
        <v>8221</v>
      </c>
    </row>
    <row r="215" spans="1:8" x14ac:dyDescent="0.2">
      <c r="A215" s="115" t="s">
        <v>16312</v>
      </c>
      <c r="B215" s="115" t="s">
        <v>16335</v>
      </c>
      <c r="C215" s="115" t="s">
        <v>16334</v>
      </c>
      <c r="D215" s="115" t="s">
        <v>4708</v>
      </c>
      <c r="E215" s="116">
        <v>9.16</v>
      </c>
      <c r="F215" s="115" t="s">
        <v>4709</v>
      </c>
      <c r="G215" s="115" t="s">
        <v>630</v>
      </c>
      <c r="H215" s="74">
        <v>8222</v>
      </c>
    </row>
    <row r="216" spans="1:8" x14ac:dyDescent="0.2">
      <c r="A216" s="115" t="s">
        <v>16312</v>
      </c>
      <c r="B216" s="115" t="s">
        <v>16333</v>
      </c>
      <c r="C216" s="115" t="s">
        <v>16332</v>
      </c>
      <c r="D216" s="115" t="s">
        <v>5375</v>
      </c>
      <c r="E216" s="116">
        <v>1.97</v>
      </c>
      <c r="F216" s="115" t="s">
        <v>5376</v>
      </c>
      <c r="G216" s="115" t="s">
        <v>630</v>
      </c>
      <c r="H216" s="74">
        <v>8223</v>
      </c>
    </row>
    <row r="217" spans="1:8" x14ac:dyDescent="0.2">
      <c r="A217" s="115" t="s">
        <v>16312</v>
      </c>
      <c r="B217" s="115" t="s">
        <v>16331</v>
      </c>
      <c r="C217" s="115" t="s">
        <v>16330</v>
      </c>
      <c r="D217" s="115" t="s">
        <v>4416</v>
      </c>
      <c r="E217" s="116">
        <v>15.3</v>
      </c>
      <c r="F217" s="115" t="s">
        <v>4417</v>
      </c>
      <c r="G217" s="115" t="s">
        <v>630</v>
      </c>
      <c r="H217" s="74">
        <v>8224</v>
      </c>
    </row>
    <row r="218" spans="1:8" x14ac:dyDescent="0.2">
      <c r="A218" s="115" t="s">
        <v>16312</v>
      </c>
      <c r="B218" s="115" t="s">
        <v>16329</v>
      </c>
      <c r="C218" s="115" t="s">
        <v>16328</v>
      </c>
      <c r="D218" s="115" t="s">
        <v>1073</v>
      </c>
      <c r="E218" s="116">
        <v>10.7</v>
      </c>
      <c r="F218" s="115" t="s">
        <v>1375</v>
      </c>
      <c r="G218" s="115" t="s">
        <v>630</v>
      </c>
      <c r="H218" s="74">
        <v>8225</v>
      </c>
    </row>
    <row r="219" spans="1:8" x14ac:dyDescent="0.2">
      <c r="A219" s="115" t="s">
        <v>16312</v>
      </c>
      <c r="B219" s="115" t="s">
        <v>16327</v>
      </c>
      <c r="C219" s="115" t="s">
        <v>16326</v>
      </c>
      <c r="D219" s="115" t="s">
        <v>3922</v>
      </c>
      <c r="E219" s="116">
        <v>3.81</v>
      </c>
      <c r="F219" s="115" t="s">
        <v>3923</v>
      </c>
      <c r="G219" s="115" t="s">
        <v>630</v>
      </c>
      <c r="H219" s="74">
        <v>8226</v>
      </c>
    </row>
    <row r="220" spans="1:8" x14ac:dyDescent="0.2">
      <c r="A220" s="115" t="s">
        <v>16312</v>
      </c>
      <c r="B220" s="115" t="s">
        <v>16325</v>
      </c>
      <c r="C220" s="115" t="s">
        <v>16324</v>
      </c>
      <c r="D220" s="115" t="s">
        <v>13841</v>
      </c>
      <c r="E220" s="116">
        <v>0.92</v>
      </c>
      <c r="F220" s="115" t="s">
        <v>13840</v>
      </c>
      <c r="G220" s="115" t="s">
        <v>630</v>
      </c>
      <c r="H220" s="74">
        <v>8227</v>
      </c>
    </row>
    <row r="221" spans="1:8" x14ac:dyDescent="0.2">
      <c r="A221" s="115" t="s">
        <v>16312</v>
      </c>
      <c r="B221" s="115" t="s">
        <v>16323</v>
      </c>
      <c r="C221" s="115" t="s">
        <v>16322</v>
      </c>
      <c r="D221" s="115" t="s">
        <v>16321</v>
      </c>
      <c r="E221" s="116">
        <v>2.78</v>
      </c>
      <c r="F221" s="115" t="s">
        <v>13840</v>
      </c>
      <c r="G221" s="115" t="s">
        <v>630</v>
      </c>
      <c r="H221" s="74">
        <v>8228</v>
      </c>
    </row>
    <row r="222" spans="1:8" x14ac:dyDescent="0.2">
      <c r="A222" s="115" t="s">
        <v>16312</v>
      </c>
      <c r="B222" s="115" t="s">
        <v>16320</v>
      </c>
      <c r="C222" s="115" t="s">
        <v>16319</v>
      </c>
      <c r="D222" s="115" t="s">
        <v>16318</v>
      </c>
      <c r="E222" s="116">
        <v>16.87</v>
      </c>
      <c r="F222" s="115" t="s">
        <v>16317</v>
      </c>
      <c r="G222" s="115" t="s">
        <v>630</v>
      </c>
      <c r="H222" s="74">
        <v>8229</v>
      </c>
    </row>
    <row r="223" spans="1:8" x14ac:dyDescent="0.2">
      <c r="A223" s="115" t="s">
        <v>16312</v>
      </c>
      <c r="B223" s="115" t="s">
        <v>16316</v>
      </c>
      <c r="C223" s="115" t="s">
        <v>16315</v>
      </c>
      <c r="D223" s="115" t="s">
        <v>972</v>
      </c>
      <c r="E223" s="116">
        <v>5.36</v>
      </c>
      <c r="F223" s="115" t="s">
        <v>971</v>
      </c>
      <c r="G223" s="115" t="s">
        <v>630</v>
      </c>
      <c r="H223" s="74">
        <v>8230</v>
      </c>
    </row>
    <row r="224" spans="1:8" x14ac:dyDescent="0.2">
      <c r="A224" s="115" t="s">
        <v>16312</v>
      </c>
      <c r="B224" s="115" t="s">
        <v>16314</v>
      </c>
      <c r="C224" s="115" t="s">
        <v>16313</v>
      </c>
      <c r="D224" s="115" t="s">
        <v>4570</v>
      </c>
      <c r="E224" s="116">
        <v>7.05</v>
      </c>
      <c r="F224" s="115" t="s">
        <v>4571</v>
      </c>
      <c r="G224" s="115" t="s">
        <v>630</v>
      </c>
      <c r="H224" s="74">
        <v>8231</v>
      </c>
    </row>
    <row r="225" spans="1:8" x14ac:dyDescent="0.2">
      <c r="A225" s="115" t="s">
        <v>16312</v>
      </c>
      <c r="B225" s="115" t="s">
        <v>16311</v>
      </c>
      <c r="C225" s="115" t="s">
        <v>16310</v>
      </c>
      <c r="D225" s="115" t="s">
        <v>3951</v>
      </c>
      <c r="E225" s="116">
        <v>12.39</v>
      </c>
      <c r="F225" s="115" t="s">
        <v>3952</v>
      </c>
      <c r="G225" s="115" t="s">
        <v>630</v>
      </c>
      <c r="H225" s="74">
        <v>8232</v>
      </c>
    </row>
    <row r="226" spans="1:8" x14ac:dyDescent="0.2">
      <c r="A226" s="115"/>
      <c r="B226" s="115"/>
      <c r="C226" s="117" t="s">
        <v>3567</v>
      </c>
      <c r="D226" s="115"/>
      <c r="E226" s="147">
        <f>SUM(E201:E225)</f>
        <v>158.11000000000001</v>
      </c>
      <c r="F226" s="115"/>
      <c r="G226" s="115"/>
      <c r="H226" s="74"/>
    </row>
    <row r="227" spans="1:8" x14ac:dyDescent="0.2">
      <c r="A227" s="115" t="s">
        <v>16251</v>
      </c>
      <c r="B227" s="115" t="s">
        <v>16309</v>
      </c>
      <c r="C227" s="115" t="s">
        <v>16308</v>
      </c>
      <c r="D227" s="115" t="s">
        <v>1343</v>
      </c>
      <c r="E227" s="116">
        <v>4.82</v>
      </c>
      <c r="F227" s="115" t="s">
        <v>1342</v>
      </c>
      <c r="G227" s="115" t="s">
        <v>630</v>
      </c>
      <c r="H227" s="74">
        <v>8281</v>
      </c>
    </row>
    <row r="228" spans="1:8" x14ac:dyDescent="0.2">
      <c r="A228" s="115" t="s">
        <v>16251</v>
      </c>
      <c r="B228" s="115" t="s">
        <v>16307</v>
      </c>
      <c r="C228" s="115" t="s">
        <v>16306</v>
      </c>
      <c r="D228" s="115" t="s">
        <v>16305</v>
      </c>
      <c r="E228" s="116">
        <v>9.3800000000000008</v>
      </c>
      <c r="F228" s="115" t="s">
        <v>16304</v>
      </c>
      <c r="G228" s="115" t="s">
        <v>630</v>
      </c>
      <c r="H228" s="74">
        <v>8282</v>
      </c>
    </row>
    <row r="229" spans="1:8" x14ac:dyDescent="0.2">
      <c r="A229" s="115" t="s">
        <v>16251</v>
      </c>
      <c r="B229" s="115" t="s">
        <v>16303</v>
      </c>
      <c r="C229" s="115" t="s">
        <v>16302</v>
      </c>
      <c r="D229" s="115" t="s">
        <v>13589</v>
      </c>
      <c r="E229" s="116">
        <v>4.9800000000000004</v>
      </c>
      <c r="F229" s="115" t="s">
        <v>13588</v>
      </c>
      <c r="G229" s="115" t="s">
        <v>630</v>
      </c>
      <c r="H229" s="74">
        <v>8283</v>
      </c>
    </row>
    <row r="230" spans="1:8" x14ac:dyDescent="0.2">
      <c r="A230" s="115" t="s">
        <v>16251</v>
      </c>
      <c r="B230" s="115" t="s">
        <v>16301</v>
      </c>
      <c r="C230" s="115" t="s">
        <v>16300</v>
      </c>
      <c r="D230" s="115" t="s">
        <v>4583</v>
      </c>
      <c r="E230" s="116">
        <v>4.7</v>
      </c>
      <c r="F230" s="115" t="s">
        <v>4584</v>
      </c>
      <c r="G230" s="115" t="s">
        <v>630</v>
      </c>
      <c r="H230" s="74">
        <v>8285</v>
      </c>
    </row>
    <row r="231" spans="1:8" x14ac:dyDescent="0.2">
      <c r="A231" s="115" t="s">
        <v>16251</v>
      </c>
      <c r="B231" s="115" t="s">
        <v>3047</v>
      </c>
      <c r="C231" s="115" t="s">
        <v>16299</v>
      </c>
      <c r="D231" s="115" t="s">
        <v>5232</v>
      </c>
      <c r="E231" s="116">
        <v>6.08</v>
      </c>
      <c r="F231" s="115" t="s">
        <v>5233</v>
      </c>
      <c r="G231" s="115" t="s">
        <v>630</v>
      </c>
      <c r="H231" s="74">
        <v>8286</v>
      </c>
    </row>
    <row r="232" spans="1:8" x14ac:dyDescent="0.2">
      <c r="A232" s="115" t="s">
        <v>16251</v>
      </c>
      <c r="B232" s="115" t="s">
        <v>16298</v>
      </c>
      <c r="C232" s="115" t="s">
        <v>16297</v>
      </c>
      <c r="D232" s="115" t="s">
        <v>745</v>
      </c>
      <c r="E232" s="116">
        <v>12.91</v>
      </c>
      <c r="F232" s="115" t="s">
        <v>744</v>
      </c>
      <c r="G232" s="115" t="s">
        <v>630</v>
      </c>
      <c r="H232" s="74">
        <v>8287</v>
      </c>
    </row>
    <row r="233" spans="1:8" x14ac:dyDescent="0.2">
      <c r="A233" s="115" t="s">
        <v>16251</v>
      </c>
      <c r="B233" s="115" t="s">
        <v>16296</v>
      </c>
      <c r="C233" s="115" t="s">
        <v>16295</v>
      </c>
      <c r="D233" s="115" t="s">
        <v>3855</v>
      </c>
      <c r="E233" s="116">
        <v>2.61</v>
      </c>
      <c r="F233" s="115" t="s">
        <v>3856</v>
      </c>
      <c r="G233" s="115" t="s">
        <v>630</v>
      </c>
      <c r="H233" s="74">
        <v>8288</v>
      </c>
    </row>
    <row r="234" spans="1:8" x14ac:dyDescent="0.2">
      <c r="A234" s="115" t="s">
        <v>16251</v>
      </c>
      <c r="B234" s="115" t="s">
        <v>16294</v>
      </c>
      <c r="C234" s="115" t="s">
        <v>16293</v>
      </c>
      <c r="D234" s="115" t="s">
        <v>4728</v>
      </c>
      <c r="E234" s="116">
        <v>19.43</v>
      </c>
      <c r="F234" s="115" t="s">
        <v>4729</v>
      </c>
      <c r="G234" s="115" t="s">
        <v>630</v>
      </c>
      <c r="H234" s="74">
        <v>8289</v>
      </c>
    </row>
    <row r="235" spans="1:8" x14ac:dyDescent="0.2">
      <c r="A235" s="115" t="s">
        <v>16251</v>
      </c>
      <c r="B235" s="115" t="s">
        <v>16292</v>
      </c>
      <c r="C235" s="115" t="s">
        <v>16291</v>
      </c>
      <c r="D235" s="115" t="s">
        <v>15930</v>
      </c>
      <c r="E235" s="116">
        <v>24.54</v>
      </c>
      <c r="F235" s="115" t="s">
        <v>15929</v>
      </c>
      <c r="G235" s="115" t="s">
        <v>630</v>
      </c>
      <c r="H235" s="74">
        <v>8290</v>
      </c>
    </row>
    <row r="236" spans="1:8" x14ac:dyDescent="0.2">
      <c r="A236" s="115" t="s">
        <v>16251</v>
      </c>
      <c r="B236" s="115" t="s">
        <v>16290</v>
      </c>
      <c r="C236" s="115" t="s">
        <v>16289</v>
      </c>
      <c r="D236" s="115" t="s">
        <v>3078</v>
      </c>
      <c r="E236" s="116">
        <v>6.24</v>
      </c>
      <c r="F236" s="115" t="s">
        <v>3079</v>
      </c>
      <c r="G236" s="115" t="s">
        <v>630</v>
      </c>
      <c r="H236" s="74">
        <v>8291</v>
      </c>
    </row>
    <row r="237" spans="1:8" x14ac:dyDescent="0.2">
      <c r="A237" s="115" t="s">
        <v>16251</v>
      </c>
      <c r="B237" s="115" t="s">
        <v>16288</v>
      </c>
      <c r="C237" s="115" t="s">
        <v>16287</v>
      </c>
      <c r="D237" s="115" t="s">
        <v>5970</v>
      </c>
      <c r="E237" s="116">
        <v>4.8099999999999996</v>
      </c>
      <c r="F237" s="115" t="s">
        <v>5971</v>
      </c>
      <c r="G237" s="115" t="s">
        <v>630</v>
      </c>
      <c r="H237" s="74">
        <v>8292</v>
      </c>
    </row>
    <row r="238" spans="1:8" x14ac:dyDescent="0.2">
      <c r="A238" s="115" t="s">
        <v>16251</v>
      </c>
      <c r="B238" s="115" t="s">
        <v>16286</v>
      </c>
      <c r="C238" s="115" t="s">
        <v>16285</v>
      </c>
      <c r="D238" s="115" t="s">
        <v>4427</v>
      </c>
      <c r="E238" s="116">
        <v>2.88</v>
      </c>
      <c r="F238" s="115" t="s">
        <v>4428</v>
      </c>
      <c r="G238" s="115" t="s">
        <v>630</v>
      </c>
      <c r="H238" s="74">
        <v>8293</v>
      </c>
    </row>
    <row r="239" spans="1:8" x14ac:dyDescent="0.2">
      <c r="A239" s="115" t="s">
        <v>16251</v>
      </c>
      <c r="B239" s="115" t="s">
        <v>16284</v>
      </c>
      <c r="C239" s="115" t="s">
        <v>16283</v>
      </c>
      <c r="D239" s="115" t="s">
        <v>10518</v>
      </c>
      <c r="E239" s="116">
        <v>11.83</v>
      </c>
      <c r="F239" s="115" t="s">
        <v>10517</v>
      </c>
      <c r="G239" s="115" t="s">
        <v>630</v>
      </c>
      <c r="H239" s="74">
        <v>8294</v>
      </c>
    </row>
    <row r="240" spans="1:8" x14ac:dyDescent="0.2">
      <c r="A240" s="115" t="s">
        <v>16251</v>
      </c>
      <c r="B240" s="115" t="s">
        <v>16282</v>
      </c>
      <c r="C240" s="115" t="s">
        <v>16281</v>
      </c>
      <c r="D240" s="115" t="s">
        <v>884</v>
      </c>
      <c r="E240" s="116">
        <v>2.9</v>
      </c>
      <c r="F240" s="115" t="s">
        <v>883</v>
      </c>
      <c r="G240" s="115" t="s">
        <v>630</v>
      </c>
      <c r="H240" s="74">
        <v>8295</v>
      </c>
    </row>
    <row r="241" spans="1:8" x14ac:dyDescent="0.2">
      <c r="A241" s="115" t="s">
        <v>16251</v>
      </c>
      <c r="B241" s="115" t="s">
        <v>16280</v>
      </c>
      <c r="C241" s="115" t="s">
        <v>16279</v>
      </c>
      <c r="D241" s="115" t="s">
        <v>1471</v>
      </c>
      <c r="E241" s="116">
        <v>1.68</v>
      </c>
      <c r="F241" s="115" t="s">
        <v>1469</v>
      </c>
      <c r="G241" s="115" t="s">
        <v>630</v>
      </c>
      <c r="H241" s="74">
        <v>8296</v>
      </c>
    </row>
    <row r="242" spans="1:8" x14ac:dyDescent="0.2">
      <c r="A242" s="115" t="s">
        <v>16251</v>
      </c>
      <c r="B242" s="115" t="s">
        <v>16278</v>
      </c>
      <c r="C242" s="115" t="s">
        <v>16277</v>
      </c>
      <c r="D242" s="115" t="s">
        <v>1470</v>
      </c>
      <c r="E242" s="116">
        <v>1.69</v>
      </c>
      <c r="F242" s="115" t="s">
        <v>1469</v>
      </c>
      <c r="G242" s="115" t="s">
        <v>630</v>
      </c>
      <c r="H242" s="74">
        <v>8297</v>
      </c>
    </row>
    <row r="243" spans="1:8" x14ac:dyDescent="0.2">
      <c r="A243" s="115" t="s">
        <v>16251</v>
      </c>
      <c r="B243" s="115" t="s">
        <v>16276</v>
      </c>
      <c r="C243" s="115" t="s">
        <v>16275</v>
      </c>
      <c r="D243" s="115" t="s">
        <v>16274</v>
      </c>
      <c r="E243" s="116">
        <v>0.26</v>
      </c>
      <c r="F243" s="115" t="s">
        <v>16273</v>
      </c>
      <c r="G243" s="115" t="s">
        <v>630</v>
      </c>
      <c r="H243" s="74">
        <v>8298</v>
      </c>
    </row>
    <row r="244" spans="1:8" x14ac:dyDescent="0.2">
      <c r="A244" s="115" t="s">
        <v>16251</v>
      </c>
      <c r="B244" s="115" t="s">
        <v>16272</v>
      </c>
      <c r="C244" s="115" t="s">
        <v>16271</v>
      </c>
      <c r="D244" s="115" t="s">
        <v>1056</v>
      </c>
      <c r="E244" s="116">
        <v>3.19</v>
      </c>
      <c r="F244" s="115" t="s">
        <v>1055</v>
      </c>
      <c r="G244" s="115" t="s">
        <v>630</v>
      </c>
      <c r="H244" s="74">
        <v>8299</v>
      </c>
    </row>
    <row r="245" spans="1:8" x14ac:dyDescent="0.2">
      <c r="A245" s="115" t="s">
        <v>16251</v>
      </c>
      <c r="B245" s="115" t="s">
        <v>16270</v>
      </c>
      <c r="C245" s="115" t="s">
        <v>16269</v>
      </c>
      <c r="D245" s="115" t="s">
        <v>5530</v>
      </c>
      <c r="E245" s="116">
        <v>5.07</v>
      </c>
      <c r="F245" s="115" t="s">
        <v>5531</v>
      </c>
      <c r="G245" s="115" t="s">
        <v>630</v>
      </c>
      <c r="H245" s="74">
        <v>8300</v>
      </c>
    </row>
    <row r="246" spans="1:8" x14ac:dyDescent="0.2">
      <c r="A246" s="115" t="s">
        <v>16251</v>
      </c>
      <c r="B246" s="115" t="s">
        <v>16268</v>
      </c>
      <c r="C246" s="115" t="s">
        <v>16267</v>
      </c>
      <c r="D246" s="115" t="s">
        <v>5087</v>
      </c>
      <c r="E246" s="116">
        <v>7.86</v>
      </c>
      <c r="F246" s="115" t="s">
        <v>5088</v>
      </c>
      <c r="G246" s="115" t="s">
        <v>630</v>
      </c>
      <c r="H246" s="74">
        <v>8301</v>
      </c>
    </row>
    <row r="247" spans="1:8" x14ac:dyDescent="0.2">
      <c r="A247" s="115" t="s">
        <v>16251</v>
      </c>
      <c r="B247" s="115" t="s">
        <v>16266</v>
      </c>
      <c r="C247" s="115" t="s">
        <v>16265</v>
      </c>
      <c r="D247" s="115" t="s">
        <v>4098</v>
      </c>
      <c r="E247" s="116">
        <v>1.94</v>
      </c>
      <c r="F247" s="115" t="s">
        <v>16264</v>
      </c>
      <c r="G247" s="115" t="s">
        <v>630</v>
      </c>
      <c r="H247" s="74">
        <v>8302</v>
      </c>
    </row>
    <row r="248" spans="1:8" x14ac:dyDescent="0.2">
      <c r="A248" s="115" t="s">
        <v>16251</v>
      </c>
      <c r="B248" s="115" t="s">
        <v>16263</v>
      </c>
      <c r="C248" s="115" t="s">
        <v>16262</v>
      </c>
      <c r="D248" s="115" t="s">
        <v>826</v>
      </c>
      <c r="E248" s="116">
        <v>12.71</v>
      </c>
      <c r="F248" s="115" t="s">
        <v>825</v>
      </c>
      <c r="G248" s="115" t="s">
        <v>630</v>
      </c>
      <c r="H248" s="74">
        <v>8303</v>
      </c>
    </row>
    <row r="249" spans="1:8" x14ac:dyDescent="0.2">
      <c r="A249" s="115" t="s">
        <v>16251</v>
      </c>
      <c r="B249" s="115" t="s">
        <v>16261</v>
      </c>
      <c r="C249" s="115" t="s">
        <v>16260</v>
      </c>
      <c r="D249" s="115" t="s">
        <v>16259</v>
      </c>
      <c r="E249" s="116">
        <v>6.38</v>
      </c>
      <c r="F249" s="115" t="s">
        <v>16258</v>
      </c>
      <c r="G249" s="115" t="s">
        <v>630</v>
      </c>
      <c r="H249" s="74">
        <v>8304</v>
      </c>
    </row>
    <row r="250" spans="1:8" x14ac:dyDescent="0.2">
      <c r="A250" s="115" t="s">
        <v>16251</v>
      </c>
      <c r="B250" s="115" t="s">
        <v>16257</v>
      </c>
      <c r="C250" s="115" t="s">
        <v>16256</v>
      </c>
      <c r="D250" s="115" t="s">
        <v>11156</v>
      </c>
      <c r="E250" s="116">
        <v>9.2799999999999994</v>
      </c>
      <c r="F250" s="115" t="s">
        <v>11155</v>
      </c>
      <c r="G250" s="115" t="s">
        <v>630</v>
      </c>
      <c r="H250" s="74">
        <v>8305</v>
      </c>
    </row>
    <row r="251" spans="1:8" x14ac:dyDescent="0.2">
      <c r="A251" s="115" t="s">
        <v>16251</v>
      </c>
      <c r="B251" s="115" t="s">
        <v>16255</v>
      </c>
      <c r="C251" s="115" t="s">
        <v>16254</v>
      </c>
      <c r="D251" s="115" t="s">
        <v>751</v>
      </c>
      <c r="E251" s="116">
        <v>2.0499999999999998</v>
      </c>
      <c r="F251" s="115" t="s">
        <v>750</v>
      </c>
      <c r="G251" s="115" t="s">
        <v>630</v>
      </c>
      <c r="H251" s="74">
        <v>8306</v>
      </c>
    </row>
    <row r="252" spans="1:8" x14ac:dyDescent="0.2">
      <c r="A252" s="115" t="s">
        <v>16251</v>
      </c>
      <c r="B252" s="115" t="s">
        <v>16253</v>
      </c>
      <c r="C252" s="115" t="s">
        <v>16252</v>
      </c>
      <c r="D252" s="115" t="s">
        <v>3618</v>
      </c>
      <c r="E252" s="116">
        <v>7</v>
      </c>
      <c r="F252" s="115" t="s">
        <v>3619</v>
      </c>
      <c r="G252" s="115" t="s">
        <v>630</v>
      </c>
      <c r="H252" s="74">
        <v>8307</v>
      </c>
    </row>
    <row r="253" spans="1:8" x14ac:dyDescent="0.2">
      <c r="A253" s="115" t="s">
        <v>16251</v>
      </c>
      <c r="B253" s="115" t="s">
        <v>16250</v>
      </c>
      <c r="C253" s="115" t="s">
        <v>16249</v>
      </c>
      <c r="D253" s="115" t="s">
        <v>964</v>
      </c>
      <c r="E253" s="116">
        <v>8.1</v>
      </c>
      <c r="F253" s="115" t="s">
        <v>963</v>
      </c>
      <c r="G253" s="115" t="s">
        <v>630</v>
      </c>
      <c r="H253" s="74">
        <v>8308</v>
      </c>
    </row>
    <row r="254" spans="1:8" x14ac:dyDescent="0.2">
      <c r="A254" s="115"/>
      <c r="B254" s="115"/>
      <c r="C254" s="117" t="s">
        <v>3567</v>
      </c>
      <c r="D254" s="115"/>
      <c r="E254" s="147">
        <f>SUM(E227:E253)</f>
        <v>185.32000000000002</v>
      </c>
      <c r="F254" s="115"/>
      <c r="G254" s="115"/>
      <c r="H254" s="74"/>
    </row>
    <row r="255" spans="1:8" x14ac:dyDescent="0.2">
      <c r="A255" s="115" t="s">
        <v>16200</v>
      </c>
      <c r="B255" s="115" t="s">
        <v>16248</v>
      </c>
      <c r="C255" s="115" t="s">
        <v>16247</v>
      </c>
      <c r="D255" s="115" t="s">
        <v>4051</v>
      </c>
      <c r="E255" s="116">
        <v>2.2400000000000002</v>
      </c>
      <c r="F255" s="115" t="s">
        <v>4052</v>
      </c>
      <c r="G255" s="115" t="s">
        <v>630</v>
      </c>
      <c r="H255" s="74">
        <v>8367</v>
      </c>
    </row>
    <row r="256" spans="1:8" x14ac:dyDescent="0.2">
      <c r="A256" s="115" t="s">
        <v>16200</v>
      </c>
      <c r="B256" s="115" t="s">
        <v>16246</v>
      </c>
      <c r="C256" s="115" t="s">
        <v>16245</v>
      </c>
      <c r="D256" s="115" t="s">
        <v>1285</v>
      </c>
      <c r="E256" s="116">
        <v>3.36</v>
      </c>
      <c r="F256" s="115" t="s">
        <v>1284</v>
      </c>
      <c r="G256" s="115" t="s">
        <v>630</v>
      </c>
      <c r="H256" s="74">
        <v>8368</v>
      </c>
    </row>
    <row r="257" spans="1:8" x14ac:dyDescent="0.2">
      <c r="A257" s="115" t="s">
        <v>16200</v>
      </c>
      <c r="B257" s="115" t="s">
        <v>16244</v>
      </c>
      <c r="C257" s="115" t="s">
        <v>16243</v>
      </c>
      <c r="D257" s="115" t="s">
        <v>10590</v>
      </c>
      <c r="E257" s="116">
        <v>1.23</v>
      </c>
      <c r="F257" s="115" t="s">
        <v>10589</v>
      </c>
      <c r="G257" s="115" t="s">
        <v>630</v>
      </c>
      <c r="H257" s="74">
        <v>8369</v>
      </c>
    </row>
    <row r="258" spans="1:8" x14ac:dyDescent="0.2">
      <c r="A258" s="115" t="s">
        <v>16200</v>
      </c>
      <c r="B258" s="115" t="s">
        <v>16242</v>
      </c>
      <c r="C258" s="115" t="s">
        <v>16241</v>
      </c>
      <c r="D258" s="115" t="s">
        <v>4575</v>
      </c>
      <c r="E258" s="116">
        <v>3.59</v>
      </c>
      <c r="F258" s="115" t="s">
        <v>4576</v>
      </c>
      <c r="G258" s="115" t="s">
        <v>630</v>
      </c>
      <c r="H258" s="74">
        <v>8370</v>
      </c>
    </row>
    <row r="259" spans="1:8" x14ac:dyDescent="0.2">
      <c r="A259" s="115" t="s">
        <v>16200</v>
      </c>
      <c r="B259" s="115" t="s">
        <v>16240</v>
      </c>
      <c r="C259" s="115" t="s">
        <v>16239</v>
      </c>
      <c r="D259" s="115" t="s">
        <v>1294</v>
      </c>
      <c r="E259" s="116">
        <v>2.61</v>
      </c>
      <c r="F259" s="115" t="s">
        <v>1293</v>
      </c>
      <c r="G259" s="115" t="s">
        <v>630</v>
      </c>
      <c r="H259" s="74">
        <v>8371</v>
      </c>
    </row>
    <row r="260" spans="1:8" x14ac:dyDescent="0.2">
      <c r="A260" s="115" t="s">
        <v>16200</v>
      </c>
      <c r="B260" s="115" t="s">
        <v>16238</v>
      </c>
      <c r="C260" s="115" t="s">
        <v>16237</v>
      </c>
      <c r="D260" s="115" t="s">
        <v>772</v>
      </c>
      <c r="E260" s="116">
        <v>45.1</v>
      </c>
      <c r="F260" s="115" t="s">
        <v>771</v>
      </c>
      <c r="G260" s="115" t="s">
        <v>630</v>
      </c>
      <c r="H260" s="74">
        <v>8372</v>
      </c>
    </row>
    <row r="261" spans="1:8" x14ac:dyDescent="0.2">
      <c r="A261" s="115" t="s">
        <v>16200</v>
      </c>
      <c r="B261" s="115" t="s">
        <v>16236</v>
      </c>
      <c r="C261" s="115" t="s">
        <v>16235</v>
      </c>
      <c r="D261" s="115" t="s">
        <v>903</v>
      </c>
      <c r="E261" s="116">
        <v>14.39</v>
      </c>
      <c r="F261" s="115" t="s">
        <v>902</v>
      </c>
      <c r="G261" s="115" t="s">
        <v>630</v>
      </c>
      <c r="H261" s="74">
        <v>8373</v>
      </c>
    </row>
    <row r="262" spans="1:8" x14ac:dyDescent="0.2">
      <c r="A262" s="115" t="s">
        <v>16200</v>
      </c>
      <c r="B262" s="115" t="s">
        <v>16234</v>
      </c>
      <c r="C262" s="115" t="s">
        <v>16233</v>
      </c>
      <c r="D262" s="115" t="s">
        <v>11420</v>
      </c>
      <c r="E262" s="116">
        <v>3.36</v>
      </c>
      <c r="F262" s="115" t="s">
        <v>11419</v>
      </c>
      <c r="G262" s="115" t="s">
        <v>630</v>
      </c>
      <c r="H262" s="74">
        <v>8374</v>
      </c>
    </row>
    <row r="263" spans="1:8" x14ac:dyDescent="0.2">
      <c r="A263" s="115" t="s">
        <v>16200</v>
      </c>
      <c r="B263" s="115" t="s">
        <v>16232</v>
      </c>
      <c r="C263" s="115" t="s">
        <v>16231</v>
      </c>
      <c r="D263" s="115" t="s">
        <v>13950</v>
      </c>
      <c r="E263" s="116">
        <v>1.68</v>
      </c>
      <c r="F263" s="115" t="s">
        <v>13949</v>
      </c>
      <c r="G263" s="115" t="s">
        <v>630</v>
      </c>
      <c r="H263" s="74">
        <v>8375</v>
      </c>
    </row>
    <row r="264" spans="1:8" x14ac:dyDescent="0.2">
      <c r="A264" s="115" t="s">
        <v>16200</v>
      </c>
      <c r="B264" s="115" t="s">
        <v>16230</v>
      </c>
      <c r="C264" s="115" t="s">
        <v>16229</v>
      </c>
      <c r="D264" s="115" t="s">
        <v>4543</v>
      </c>
      <c r="E264" s="116">
        <v>5.05</v>
      </c>
      <c r="F264" s="115" t="s">
        <v>4544</v>
      </c>
      <c r="G264" s="115" t="s">
        <v>630</v>
      </c>
      <c r="H264" s="74">
        <v>8376</v>
      </c>
    </row>
    <row r="265" spans="1:8" x14ac:dyDescent="0.2">
      <c r="A265" s="115" t="s">
        <v>16200</v>
      </c>
      <c r="B265" s="115" t="s">
        <v>16228</v>
      </c>
      <c r="C265" s="115" t="s">
        <v>16227</v>
      </c>
      <c r="D265" s="115" t="s">
        <v>3955</v>
      </c>
      <c r="E265" s="116">
        <v>12.87</v>
      </c>
      <c r="F265" s="115" t="s">
        <v>3956</v>
      </c>
      <c r="G265" s="115" t="s">
        <v>630</v>
      </c>
      <c r="H265" s="74">
        <v>8377</v>
      </c>
    </row>
    <row r="266" spans="1:8" x14ac:dyDescent="0.2">
      <c r="A266" s="115" t="s">
        <v>16200</v>
      </c>
      <c r="B266" s="115" t="s">
        <v>16226</v>
      </c>
      <c r="C266" s="115" t="s">
        <v>16225</v>
      </c>
      <c r="D266" s="115" t="s">
        <v>3930</v>
      </c>
      <c r="E266" s="116">
        <v>5.79</v>
      </c>
      <c r="F266" s="115" t="s">
        <v>3931</v>
      </c>
      <c r="G266" s="115" t="s">
        <v>630</v>
      </c>
      <c r="H266" s="74">
        <v>8378</v>
      </c>
    </row>
    <row r="267" spans="1:8" x14ac:dyDescent="0.2">
      <c r="A267" s="115" t="s">
        <v>16200</v>
      </c>
      <c r="B267" s="115" t="s">
        <v>16224</v>
      </c>
      <c r="C267" s="115" t="s">
        <v>16223</v>
      </c>
      <c r="D267" s="115" t="s">
        <v>16222</v>
      </c>
      <c r="E267" s="116">
        <v>2.14</v>
      </c>
      <c r="F267" s="115" t="s">
        <v>16221</v>
      </c>
      <c r="G267" s="115" t="s">
        <v>630</v>
      </c>
      <c r="H267" s="74">
        <v>8379</v>
      </c>
    </row>
    <row r="268" spans="1:8" x14ac:dyDescent="0.2">
      <c r="A268" s="115" t="s">
        <v>16200</v>
      </c>
      <c r="B268" s="115" t="s">
        <v>16220</v>
      </c>
      <c r="C268" s="115" t="s">
        <v>16219</v>
      </c>
      <c r="D268" s="115" t="s">
        <v>4752</v>
      </c>
      <c r="E268" s="116">
        <v>5.94</v>
      </c>
      <c r="F268" s="115" t="s">
        <v>4753</v>
      </c>
      <c r="G268" s="115" t="s">
        <v>630</v>
      </c>
      <c r="H268" s="74">
        <v>8380</v>
      </c>
    </row>
    <row r="269" spans="1:8" x14ac:dyDescent="0.2">
      <c r="A269" s="115" t="s">
        <v>16200</v>
      </c>
      <c r="B269" s="115" t="s">
        <v>16218</v>
      </c>
      <c r="C269" s="115" t="s">
        <v>16217</v>
      </c>
      <c r="D269" s="115" t="s">
        <v>3422</v>
      </c>
      <c r="E269" s="116">
        <v>7.72</v>
      </c>
      <c r="F269" s="115" t="s">
        <v>3423</v>
      </c>
      <c r="G269" s="115" t="s">
        <v>630</v>
      </c>
      <c r="H269" s="74">
        <v>8381</v>
      </c>
    </row>
    <row r="270" spans="1:8" x14ac:dyDescent="0.2">
      <c r="A270" s="115" t="s">
        <v>16200</v>
      </c>
      <c r="B270" s="115" t="s">
        <v>16216</v>
      </c>
      <c r="C270" s="115" t="s">
        <v>16215</v>
      </c>
      <c r="D270" s="115" t="s">
        <v>16214</v>
      </c>
      <c r="E270" s="116">
        <v>3.36</v>
      </c>
      <c r="F270" s="115" t="s">
        <v>16213</v>
      </c>
      <c r="G270" s="115" t="s">
        <v>630</v>
      </c>
      <c r="H270" s="74">
        <v>8382</v>
      </c>
    </row>
    <row r="271" spans="1:8" x14ac:dyDescent="0.2">
      <c r="A271" s="115" t="s">
        <v>16200</v>
      </c>
      <c r="B271" s="115" t="s">
        <v>16212</v>
      </c>
      <c r="C271" s="115" t="s">
        <v>16211</v>
      </c>
      <c r="D271" s="115" t="s">
        <v>662</v>
      </c>
      <c r="E271" s="116">
        <v>6.09</v>
      </c>
      <c r="F271" s="115" t="s">
        <v>661</v>
      </c>
      <c r="G271" s="115" t="s">
        <v>630</v>
      </c>
      <c r="H271" s="74">
        <v>8383</v>
      </c>
    </row>
    <row r="272" spans="1:8" x14ac:dyDescent="0.2">
      <c r="A272" s="115" t="s">
        <v>16200</v>
      </c>
      <c r="B272" s="115" t="s">
        <v>16210</v>
      </c>
      <c r="C272" s="115" t="s">
        <v>16209</v>
      </c>
      <c r="D272" s="115" t="s">
        <v>16208</v>
      </c>
      <c r="E272" s="116">
        <v>36.85</v>
      </c>
      <c r="F272" s="115" t="s">
        <v>16207</v>
      </c>
      <c r="G272" s="115" t="s">
        <v>630</v>
      </c>
      <c r="H272" s="74">
        <v>8384</v>
      </c>
    </row>
    <row r="273" spans="1:8" x14ac:dyDescent="0.2">
      <c r="A273" s="115" t="s">
        <v>16200</v>
      </c>
      <c r="B273" s="115" t="s">
        <v>16206</v>
      </c>
      <c r="C273" s="115" t="s">
        <v>16205</v>
      </c>
      <c r="D273" s="115" t="s">
        <v>4881</v>
      </c>
      <c r="E273" s="116">
        <v>8.3000000000000007</v>
      </c>
      <c r="F273" s="115" t="s">
        <v>4882</v>
      </c>
      <c r="G273" s="115" t="s">
        <v>630</v>
      </c>
      <c r="H273" s="74">
        <v>8385</v>
      </c>
    </row>
    <row r="274" spans="1:8" x14ac:dyDescent="0.2">
      <c r="A274" s="115" t="s">
        <v>16200</v>
      </c>
      <c r="B274" s="115" t="s">
        <v>16204</v>
      </c>
      <c r="C274" s="115" t="s">
        <v>16203</v>
      </c>
      <c r="D274" s="115" t="s">
        <v>1429</v>
      </c>
      <c r="E274" s="116">
        <v>7.24</v>
      </c>
      <c r="F274" s="115" t="s">
        <v>1428</v>
      </c>
      <c r="G274" s="115" t="s">
        <v>630</v>
      </c>
      <c r="H274" s="74">
        <v>8386</v>
      </c>
    </row>
    <row r="275" spans="1:8" x14ac:dyDescent="0.2">
      <c r="A275" s="115" t="s">
        <v>16200</v>
      </c>
      <c r="B275" s="115" t="s">
        <v>16202</v>
      </c>
      <c r="C275" s="115" t="s">
        <v>16201</v>
      </c>
      <c r="D275" s="115" t="s">
        <v>4106</v>
      </c>
      <c r="E275" s="116">
        <v>17.37</v>
      </c>
      <c r="F275" s="115" t="s">
        <v>4107</v>
      </c>
      <c r="G275" s="115" t="s">
        <v>630</v>
      </c>
      <c r="H275" s="74">
        <v>8387</v>
      </c>
    </row>
    <row r="276" spans="1:8" x14ac:dyDescent="0.2">
      <c r="A276" s="115" t="s">
        <v>16200</v>
      </c>
      <c r="B276" s="115" t="s">
        <v>16199</v>
      </c>
      <c r="C276" s="115" t="s">
        <v>16198</v>
      </c>
      <c r="D276" s="115" t="s">
        <v>3200</v>
      </c>
      <c r="E276" s="116">
        <v>14.37</v>
      </c>
      <c r="F276" s="115" t="s">
        <v>3201</v>
      </c>
      <c r="G276" s="115" t="s">
        <v>630</v>
      </c>
      <c r="H276" s="74">
        <v>8388</v>
      </c>
    </row>
    <row r="277" spans="1:8" x14ac:dyDescent="0.2">
      <c r="A277" s="115"/>
      <c r="B277" s="115"/>
      <c r="C277" s="117" t="s">
        <v>3567</v>
      </c>
      <c r="D277" s="115"/>
      <c r="E277" s="147">
        <f>SUM(E255:E276)</f>
        <v>210.65000000000006</v>
      </c>
      <c r="F277" s="115"/>
      <c r="G277" s="115"/>
      <c r="H277" s="74"/>
    </row>
    <row r="278" spans="1:8" x14ac:dyDescent="0.2">
      <c r="A278" s="115" t="s">
        <v>16160</v>
      </c>
      <c r="B278" s="115" t="s">
        <v>16197</v>
      </c>
      <c r="C278" s="115" t="s">
        <v>16196</v>
      </c>
      <c r="D278" s="115" t="s">
        <v>956</v>
      </c>
      <c r="E278" s="116">
        <v>9.0399999999999991</v>
      </c>
      <c r="F278" s="115" t="s">
        <v>955</v>
      </c>
      <c r="G278" s="115" t="s">
        <v>630</v>
      </c>
      <c r="H278" s="74">
        <v>8423</v>
      </c>
    </row>
    <row r="279" spans="1:8" x14ac:dyDescent="0.2">
      <c r="A279" s="115" t="s">
        <v>16160</v>
      </c>
      <c r="B279" s="115" t="s">
        <v>16195</v>
      </c>
      <c r="C279" s="115" t="s">
        <v>16194</v>
      </c>
      <c r="D279" s="115" t="s">
        <v>1382</v>
      </c>
      <c r="E279" s="116">
        <v>3.53</v>
      </c>
      <c r="F279" s="115" t="s">
        <v>1381</v>
      </c>
      <c r="G279" s="115" t="s">
        <v>630</v>
      </c>
      <c r="H279" s="74">
        <v>8424</v>
      </c>
    </row>
    <row r="280" spans="1:8" x14ac:dyDescent="0.2">
      <c r="A280" s="115" t="s">
        <v>16160</v>
      </c>
      <c r="B280" s="115" t="s">
        <v>16193</v>
      </c>
      <c r="C280" s="115" t="s">
        <v>16192</v>
      </c>
      <c r="D280" s="115" t="s">
        <v>3473</v>
      </c>
      <c r="E280" s="116">
        <v>10.61</v>
      </c>
      <c r="F280" s="115" t="s">
        <v>3474</v>
      </c>
      <c r="G280" s="115" t="s">
        <v>630</v>
      </c>
      <c r="H280" s="74">
        <v>8425</v>
      </c>
    </row>
    <row r="281" spans="1:8" x14ac:dyDescent="0.2">
      <c r="A281" s="115" t="s">
        <v>16160</v>
      </c>
      <c r="B281" s="115" t="s">
        <v>16191</v>
      </c>
      <c r="C281" s="115" t="s">
        <v>16190</v>
      </c>
      <c r="D281" s="115" t="s">
        <v>802</v>
      </c>
      <c r="E281" s="116">
        <v>7.06</v>
      </c>
      <c r="F281" s="115" t="s">
        <v>801</v>
      </c>
      <c r="G281" s="115" t="s">
        <v>630</v>
      </c>
      <c r="H281" s="74">
        <v>8426</v>
      </c>
    </row>
    <row r="282" spans="1:8" x14ac:dyDescent="0.2">
      <c r="A282" s="115" t="s">
        <v>16160</v>
      </c>
      <c r="B282" s="115" t="s">
        <v>16189</v>
      </c>
      <c r="C282" s="115" t="s">
        <v>16188</v>
      </c>
      <c r="D282" s="115" t="s">
        <v>11036</v>
      </c>
      <c r="E282" s="116">
        <v>11.82</v>
      </c>
      <c r="F282" s="115" t="s">
        <v>11035</v>
      </c>
      <c r="G282" s="115" t="s">
        <v>630</v>
      </c>
      <c r="H282" s="74">
        <v>8427</v>
      </c>
    </row>
    <row r="283" spans="1:8" x14ac:dyDescent="0.2">
      <c r="A283" s="115" t="s">
        <v>16160</v>
      </c>
      <c r="B283" s="115" t="s">
        <v>16187</v>
      </c>
      <c r="C283" s="115" t="s">
        <v>16186</v>
      </c>
      <c r="D283" s="115" t="s">
        <v>1267</v>
      </c>
      <c r="E283" s="116">
        <v>1.57</v>
      </c>
      <c r="F283" s="115" t="s">
        <v>1266</v>
      </c>
      <c r="G283" s="115" t="s">
        <v>630</v>
      </c>
      <c r="H283" s="74">
        <v>8428</v>
      </c>
    </row>
    <row r="284" spans="1:8" x14ac:dyDescent="0.2">
      <c r="A284" s="115" t="s">
        <v>16160</v>
      </c>
      <c r="B284" s="115" t="s">
        <v>16185</v>
      </c>
      <c r="C284" s="115" t="s">
        <v>16184</v>
      </c>
      <c r="D284" s="115" t="s">
        <v>977</v>
      </c>
      <c r="E284" s="116">
        <v>7.21</v>
      </c>
      <c r="F284" s="115" t="s">
        <v>976</v>
      </c>
      <c r="G284" s="115" t="s">
        <v>630</v>
      </c>
      <c r="H284" s="74">
        <v>8429</v>
      </c>
    </row>
    <row r="285" spans="1:8" x14ac:dyDescent="0.2">
      <c r="A285" s="115" t="s">
        <v>16160</v>
      </c>
      <c r="B285" s="115" t="s">
        <v>10624</v>
      </c>
      <c r="C285" s="115" t="s">
        <v>16183</v>
      </c>
      <c r="D285" s="115" t="s">
        <v>5558</v>
      </c>
      <c r="E285" s="116">
        <v>7.3</v>
      </c>
      <c r="F285" s="115" t="s">
        <v>5555</v>
      </c>
      <c r="G285" s="115" t="s">
        <v>630</v>
      </c>
      <c r="H285" s="74">
        <v>8430</v>
      </c>
    </row>
    <row r="286" spans="1:8" x14ac:dyDescent="0.2">
      <c r="A286" s="115" t="s">
        <v>16160</v>
      </c>
      <c r="B286" s="115" t="s">
        <v>16182</v>
      </c>
      <c r="C286" s="115" t="s">
        <v>16181</v>
      </c>
      <c r="D286" s="115" t="s">
        <v>5554</v>
      </c>
      <c r="E286" s="116">
        <v>1.94</v>
      </c>
      <c r="F286" s="115" t="s">
        <v>5555</v>
      </c>
      <c r="G286" s="115" t="s">
        <v>630</v>
      </c>
      <c r="H286" s="74">
        <v>8431</v>
      </c>
    </row>
    <row r="287" spans="1:8" x14ac:dyDescent="0.2">
      <c r="A287" s="115" t="s">
        <v>16160</v>
      </c>
      <c r="B287" s="115" t="s">
        <v>16180</v>
      </c>
      <c r="C287" s="115" t="s">
        <v>16179</v>
      </c>
      <c r="D287" s="115" t="s">
        <v>4408</v>
      </c>
      <c r="E287" s="116">
        <v>7.28</v>
      </c>
      <c r="F287" s="115" t="s">
        <v>4409</v>
      </c>
      <c r="G287" s="115" t="s">
        <v>630</v>
      </c>
      <c r="H287" s="74">
        <v>8432</v>
      </c>
    </row>
    <row r="288" spans="1:8" x14ac:dyDescent="0.2">
      <c r="A288" s="115" t="s">
        <v>16160</v>
      </c>
      <c r="B288" s="115" t="s">
        <v>16178</v>
      </c>
      <c r="C288" s="115" t="s">
        <v>16177</v>
      </c>
      <c r="D288" s="115" t="s">
        <v>16176</v>
      </c>
      <c r="E288" s="116">
        <v>0.75</v>
      </c>
      <c r="F288" s="115" t="s">
        <v>16175</v>
      </c>
      <c r="G288" s="115" t="s">
        <v>630</v>
      </c>
      <c r="H288" s="74">
        <v>8433</v>
      </c>
    </row>
    <row r="289" spans="1:8" x14ac:dyDescent="0.2">
      <c r="A289" s="115" t="s">
        <v>16160</v>
      </c>
      <c r="B289" s="115" t="s">
        <v>16174</v>
      </c>
      <c r="C289" s="115" t="s">
        <v>16173</v>
      </c>
      <c r="D289" s="115" t="s">
        <v>3652</v>
      </c>
      <c r="E289" s="116">
        <v>7.42</v>
      </c>
      <c r="F289" s="115" t="s">
        <v>3653</v>
      </c>
      <c r="G289" s="115" t="s">
        <v>630</v>
      </c>
      <c r="H289" s="74">
        <v>8434</v>
      </c>
    </row>
    <row r="290" spans="1:8" x14ac:dyDescent="0.2">
      <c r="A290" s="115" t="s">
        <v>16160</v>
      </c>
      <c r="B290" s="115" t="s">
        <v>16172</v>
      </c>
      <c r="C290" s="115" t="s">
        <v>16171</v>
      </c>
      <c r="D290" s="115" t="s">
        <v>16170</v>
      </c>
      <c r="E290" s="116">
        <v>5.0599999999999996</v>
      </c>
      <c r="F290" s="115" t="s">
        <v>16169</v>
      </c>
      <c r="G290" s="115" t="s">
        <v>630</v>
      </c>
      <c r="H290" s="74">
        <v>8435</v>
      </c>
    </row>
    <row r="291" spans="1:8" x14ac:dyDescent="0.2">
      <c r="A291" s="115" t="s">
        <v>16160</v>
      </c>
      <c r="B291" s="115" t="s">
        <v>16168</v>
      </c>
      <c r="C291" s="115" t="s">
        <v>16167</v>
      </c>
      <c r="D291" s="115" t="s">
        <v>4980</v>
      </c>
      <c r="E291" s="116">
        <v>9.77</v>
      </c>
      <c r="F291" s="115" t="s">
        <v>4981</v>
      </c>
      <c r="G291" s="115" t="s">
        <v>630</v>
      </c>
      <c r="H291" s="74">
        <v>8436</v>
      </c>
    </row>
    <row r="292" spans="1:8" x14ac:dyDescent="0.2">
      <c r="A292" s="115" t="s">
        <v>16160</v>
      </c>
      <c r="B292" s="115" t="s">
        <v>16166</v>
      </c>
      <c r="C292" s="115" t="s">
        <v>16165</v>
      </c>
      <c r="D292" s="115" t="s">
        <v>4015</v>
      </c>
      <c r="E292" s="116">
        <v>13</v>
      </c>
      <c r="F292" s="115" t="s">
        <v>4016</v>
      </c>
      <c r="G292" s="115" t="s">
        <v>630</v>
      </c>
      <c r="H292" s="74">
        <v>8437</v>
      </c>
    </row>
    <row r="293" spans="1:8" x14ac:dyDescent="0.2">
      <c r="A293" s="115" t="s">
        <v>16160</v>
      </c>
      <c r="B293" s="115" t="s">
        <v>16164</v>
      </c>
      <c r="C293" s="115" t="s">
        <v>16163</v>
      </c>
      <c r="D293" s="115" t="s">
        <v>4139</v>
      </c>
      <c r="E293" s="116">
        <v>5.41</v>
      </c>
      <c r="F293" s="115" t="s">
        <v>4140</v>
      </c>
      <c r="G293" s="115" t="s">
        <v>630</v>
      </c>
      <c r="H293" s="74">
        <v>8438</v>
      </c>
    </row>
    <row r="294" spans="1:8" x14ac:dyDescent="0.2">
      <c r="A294" s="115" t="s">
        <v>16160</v>
      </c>
      <c r="B294" s="115" t="s">
        <v>16162</v>
      </c>
      <c r="C294" s="115" t="s">
        <v>16161</v>
      </c>
      <c r="D294" s="115" t="s">
        <v>4143</v>
      </c>
      <c r="E294" s="116">
        <v>4.3600000000000003</v>
      </c>
      <c r="F294" s="115" t="s">
        <v>4140</v>
      </c>
      <c r="G294" s="115" t="s">
        <v>630</v>
      </c>
      <c r="H294" s="74">
        <v>8439</v>
      </c>
    </row>
    <row r="295" spans="1:8" x14ac:dyDescent="0.2">
      <c r="A295" s="115" t="s">
        <v>16160</v>
      </c>
      <c r="B295" s="115" t="s">
        <v>16159</v>
      </c>
      <c r="C295" s="115" t="s">
        <v>16158</v>
      </c>
      <c r="D295" s="115" t="s">
        <v>1450</v>
      </c>
      <c r="E295" s="116">
        <v>15.34</v>
      </c>
      <c r="F295" s="115" t="s">
        <v>1449</v>
      </c>
      <c r="G295" s="115" t="s">
        <v>630</v>
      </c>
      <c r="H295" s="74">
        <v>8440</v>
      </c>
    </row>
    <row r="296" spans="1:8" x14ac:dyDescent="0.2">
      <c r="A296" s="115"/>
      <c r="B296" s="115"/>
      <c r="C296" s="117" t="s">
        <v>3567</v>
      </c>
      <c r="D296" s="115"/>
      <c r="E296" s="147">
        <f>SUM(E278:E295)</f>
        <v>128.47</v>
      </c>
      <c r="F296" s="115"/>
      <c r="G296" s="115"/>
      <c r="H296" s="74"/>
    </row>
    <row r="297" spans="1:8" x14ac:dyDescent="0.2">
      <c r="A297" s="115"/>
      <c r="B297" s="115"/>
      <c r="C297" s="198" t="s">
        <v>21504</v>
      </c>
      <c r="D297" s="202"/>
      <c r="E297" s="200">
        <f>+E171+E193+E200+E226+E254+E277+E296</f>
        <v>1004.3200000000002</v>
      </c>
      <c r="F297" s="115"/>
      <c r="G297" s="115"/>
      <c r="H297" s="74"/>
    </row>
    <row r="298" spans="1:8" x14ac:dyDescent="0.2">
      <c r="A298" s="115" t="s">
        <v>16131</v>
      </c>
      <c r="B298" s="115" t="s">
        <v>16157</v>
      </c>
      <c r="C298" s="115" t="s">
        <v>16156</v>
      </c>
      <c r="D298" s="115" t="s">
        <v>11205</v>
      </c>
      <c r="E298" s="116">
        <v>6.05</v>
      </c>
      <c r="F298" s="115" t="s">
        <v>11204</v>
      </c>
      <c r="G298" s="115" t="s">
        <v>630</v>
      </c>
      <c r="H298" s="74">
        <v>8473</v>
      </c>
    </row>
    <row r="299" spans="1:8" x14ac:dyDescent="0.2">
      <c r="A299" s="115" t="s">
        <v>16131</v>
      </c>
      <c r="B299" s="115" t="s">
        <v>16155</v>
      </c>
      <c r="C299" s="115" t="s">
        <v>16154</v>
      </c>
      <c r="D299" s="115" t="s">
        <v>16153</v>
      </c>
      <c r="E299" s="116">
        <v>29.07</v>
      </c>
      <c r="F299" s="115" t="s">
        <v>16152</v>
      </c>
      <c r="G299" s="115" t="s">
        <v>630</v>
      </c>
      <c r="H299" s="74">
        <v>8474</v>
      </c>
    </row>
    <row r="300" spans="1:8" x14ac:dyDescent="0.2">
      <c r="A300" s="115" t="s">
        <v>16131</v>
      </c>
      <c r="B300" s="115" t="s">
        <v>16151</v>
      </c>
      <c r="C300" s="115" t="s">
        <v>16150</v>
      </c>
      <c r="D300" s="115" t="s">
        <v>1026</v>
      </c>
      <c r="E300" s="116">
        <v>2.2400000000000002</v>
      </c>
      <c r="F300" s="115" t="s">
        <v>1025</v>
      </c>
      <c r="G300" s="115" t="s">
        <v>630</v>
      </c>
      <c r="H300" s="74">
        <v>8475</v>
      </c>
    </row>
    <row r="301" spans="1:8" x14ac:dyDescent="0.2">
      <c r="A301" s="115" t="s">
        <v>16131</v>
      </c>
      <c r="B301" s="115" t="s">
        <v>16149</v>
      </c>
      <c r="C301" s="115" t="s">
        <v>16148</v>
      </c>
      <c r="D301" s="115" t="s">
        <v>5741</v>
      </c>
      <c r="E301" s="116">
        <v>13.96</v>
      </c>
      <c r="F301" s="115" t="s">
        <v>5742</v>
      </c>
      <c r="G301" s="115" t="s">
        <v>630</v>
      </c>
      <c r="H301" s="74">
        <v>8476</v>
      </c>
    </row>
    <row r="302" spans="1:8" x14ac:dyDescent="0.2">
      <c r="A302" s="115" t="s">
        <v>16131</v>
      </c>
      <c r="B302" s="115" t="s">
        <v>16147</v>
      </c>
      <c r="C302" s="115" t="s">
        <v>16146</v>
      </c>
      <c r="D302" s="115" t="s">
        <v>920</v>
      </c>
      <c r="E302" s="116">
        <v>6.78</v>
      </c>
      <c r="F302" s="115" t="s">
        <v>919</v>
      </c>
      <c r="G302" s="115" t="s">
        <v>630</v>
      </c>
      <c r="H302" s="74">
        <v>8477</v>
      </c>
    </row>
    <row r="303" spans="1:8" x14ac:dyDescent="0.2">
      <c r="A303" s="115" t="s">
        <v>16131</v>
      </c>
      <c r="B303" s="115" t="s">
        <v>16145</v>
      </c>
      <c r="C303" s="115" t="s">
        <v>16144</v>
      </c>
      <c r="D303" s="115" t="s">
        <v>16143</v>
      </c>
      <c r="E303" s="116">
        <v>4.22</v>
      </c>
      <c r="F303" s="115" t="s">
        <v>16142</v>
      </c>
      <c r="G303" s="115" t="s">
        <v>630</v>
      </c>
      <c r="H303" s="74">
        <v>8478</v>
      </c>
    </row>
    <row r="304" spans="1:8" x14ac:dyDescent="0.2">
      <c r="A304" s="115" t="s">
        <v>16131</v>
      </c>
      <c r="B304" s="115" t="s">
        <v>16141</v>
      </c>
      <c r="C304" s="115" t="s">
        <v>16140</v>
      </c>
      <c r="D304" s="115" t="s">
        <v>16139</v>
      </c>
      <c r="E304" s="116">
        <v>1.18</v>
      </c>
      <c r="F304" s="115" t="s">
        <v>16138</v>
      </c>
      <c r="G304" s="115" t="s">
        <v>630</v>
      </c>
      <c r="H304" s="74">
        <v>8479</v>
      </c>
    </row>
    <row r="305" spans="1:8" x14ac:dyDescent="0.2">
      <c r="A305" s="115" t="s">
        <v>16131</v>
      </c>
      <c r="B305" s="115" t="s">
        <v>16137</v>
      </c>
      <c r="C305" s="115" t="s">
        <v>16136</v>
      </c>
      <c r="D305" s="115" t="s">
        <v>3045</v>
      </c>
      <c r="E305" s="116">
        <v>3.51</v>
      </c>
      <c r="F305" s="115" t="s">
        <v>3046</v>
      </c>
      <c r="G305" s="115" t="s">
        <v>630</v>
      </c>
      <c r="H305" s="74">
        <v>8480</v>
      </c>
    </row>
    <row r="306" spans="1:8" x14ac:dyDescent="0.2">
      <c r="A306" s="115" t="s">
        <v>16131</v>
      </c>
      <c r="B306" s="115" t="s">
        <v>16135</v>
      </c>
      <c r="C306" s="115" t="s">
        <v>16134</v>
      </c>
      <c r="D306" s="115" t="s">
        <v>804</v>
      </c>
      <c r="E306" s="116">
        <v>1.85</v>
      </c>
      <c r="F306" s="115" t="s">
        <v>803</v>
      </c>
      <c r="G306" s="115" t="s">
        <v>630</v>
      </c>
      <c r="H306" s="74">
        <v>8481</v>
      </c>
    </row>
    <row r="307" spans="1:8" x14ac:dyDescent="0.2">
      <c r="A307" s="115" t="s">
        <v>16131</v>
      </c>
      <c r="B307" s="115" t="s">
        <v>16133</v>
      </c>
      <c r="C307" s="115" t="s">
        <v>16132</v>
      </c>
      <c r="D307" s="115" t="s">
        <v>10644</v>
      </c>
      <c r="E307" s="116">
        <v>1.68</v>
      </c>
      <c r="F307" s="115" t="s">
        <v>10643</v>
      </c>
      <c r="G307" s="115" t="s">
        <v>630</v>
      </c>
      <c r="H307" s="74">
        <v>8482</v>
      </c>
    </row>
    <row r="308" spans="1:8" x14ac:dyDescent="0.2">
      <c r="A308" s="115" t="s">
        <v>16131</v>
      </c>
      <c r="B308" s="115" t="s">
        <v>16130</v>
      </c>
      <c r="C308" s="115" t="s">
        <v>16129</v>
      </c>
      <c r="D308" s="115" t="s">
        <v>839</v>
      </c>
      <c r="E308" s="116">
        <v>3.64</v>
      </c>
      <c r="F308" s="115" t="s">
        <v>838</v>
      </c>
      <c r="G308" s="115" t="s">
        <v>630</v>
      </c>
      <c r="H308" s="74">
        <v>8483</v>
      </c>
    </row>
    <row r="309" spans="1:8" x14ac:dyDescent="0.2">
      <c r="A309" s="115"/>
      <c r="B309" s="115"/>
      <c r="C309" s="117" t="s">
        <v>3568</v>
      </c>
      <c r="D309" s="115"/>
      <c r="E309" s="147">
        <f>SUM(E298:E308)</f>
        <v>74.180000000000007</v>
      </c>
      <c r="F309" s="115"/>
      <c r="G309" s="115"/>
      <c r="H309" s="74"/>
    </row>
    <row r="310" spans="1:8" x14ac:dyDescent="0.2">
      <c r="A310" s="115" t="s">
        <v>16112</v>
      </c>
      <c r="B310" s="115" t="s">
        <v>16128</v>
      </c>
      <c r="C310" s="115" t="s">
        <v>16127</v>
      </c>
      <c r="D310" s="115" t="s">
        <v>1265</v>
      </c>
      <c r="E310" s="116">
        <v>2.74</v>
      </c>
      <c r="F310" s="115" t="s">
        <v>1264</v>
      </c>
      <c r="G310" s="115" t="s">
        <v>630</v>
      </c>
      <c r="H310" s="74">
        <v>8485</v>
      </c>
    </row>
    <row r="311" spans="1:8" x14ac:dyDescent="0.2">
      <c r="A311" s="115" t="s">
        <v>16112</v>
      </c>
      <c r="B311" s="115" t="s">
        <v>16126</v>
      </c>
      <c r="C311" s="115" t="s">
        <v>16125</v>
      </c>
      <c r="D311" s="115" t="s">
        <v>16124</v>
      </c>
      <c r="E311" s="116">
        <v>28.7</v>
      </c>
      <c r="F311" s="115" t="s">
        <v>16123</v>
      </c>
      <c r="G311" s="115" t="s">
        <v>630</v>
      </c>
      <c r="H311" s="74">
        <v>8486</v>
      </c>
    </row>
    <row r="312" spans="1:8" x14ac:dyDescent="0.2">
      <c r="A312" s="115" t="s">
        <v>16112</v>
      </c>
      <c r="B312" s="115" t="s">
        <v>16122</v>
      </c>
      <c r="C312" s="115" t="s">
        <v>16121</v>
      </c>
      <c r="D312" s="115" t="s">
        <v>1221</v>
      </c>
      <c r="E312" s="116">
        <v>11.76</v>
      </c>
      <c r="F312" s="115" t="s">
        <v>1220</v>
      </c>
      <c r="G312" s="115" t="s">
        <v>630</v>
      </c>
      <c r="H312" s="74">
        <v>8487</v>
      </c>
    </row>
    <row r="313" spans="1:8" x14ac:dyDescent="0.2">
      <c r="A313" s="115" t="s">
        <v>16112</v>
      </c>
      <c r="B313" s="115" t="s">
        <v>16120</v>
      </c>
      <c r="C313" s="115" t="s">
        <v>16119</v>
      </c>
      <c r="D313" s="115" t="s">
        <v>2908</v>
      </c>
      <c r="E313" s="116">
        <v>6.55</v>
      </c>
      <c r="F313" s="115" t="s">
        <v>2909</v>
      </c>
      <c r="G313" s="115" t="s">
        <v>630</v>
      </c>
      <c r="H313" s="74">
        <v>8488</v>
      </c>
    </row>
    <row r="314" spans="1:8" x14ac:dyDescent="0.2">
      <c r="A314" s="115" t="s">
        <v>16112</v>
      </c>
      <c r="B314" s="115" t="s">
        <v>16118</v>
      </c>
      <c r="C314" s="115" t="s">
        <v>16117</v>
      </c>
      <c r="D314" s="115" t="s">
        <v>4539</v>
      </c>
      <c r="E314" s="116">
        <v>1.68</v>
      </c>
      <c r="F314" s="115" t="s">
        <v>4540</v>
      </c>
      <c r="G314" s="115" t="s">
        <v>630</v>
      </c>
      <c r="H314" s="74">
        <v>8489</v>
      </c>
    </row>
    <row r="315" spans="1:8" x14ac:dyDescent="0.2">
      <c r="A315" s="115" t="s">
        <v>16112</v>
      </c>
      <c r="B315" s="115" t="s">
        <v>16116</v>
      </c>
      <c r="C315" s="115" t="s">
        <v>16115</v>
      </c>
      <c r="D315" s="115" t="s">
        <v>16114</v>
      </c>
      <c r="E315" s="116">
        <v>2.0299999999999998</v>
      </c>
      <c r="F315" s="115" t="s">
        <v>16113</v>
      </c>
      <c r="G315" s="115" t="s">
        <v>630</v>
      </c>
      <c r="H315" s="74">
        <v>8490</v>
      </c>
    </row>
    <row r="316" spans="1:8" x14ac:dyDescent="0.2">
      <c r="A316" s="115" t="s">
        <v>16112</v>
      </c>
      <c r="B316" s="115" t="s">
        <v>16111</v>
      </c>
      <c r="C316" s="115" t="s">
        <v>16110</v>
      </c>
      <c r="D316" s="115" t="s">
        <v>10722</v>
      </c>
      <c r="E316" s="116">
        <v>6.48</v>
      </c>
      <c r="F316" s="115" t="s">
        <v>10721</v>
      </c>
      <c r="G316" s="115" t="s">
        <v>630</v>
      </c>
      <c r="H316" s="74">
        <v>8491</v>
      </c>
    </row>
    <row r="317" spans="1:8" x14ac:dyDescent="0.2">
      <c r="A317" s="115"/>
      <c r="B317" s="115"/>
      <c r="C317" s="117" t="s">
        <v>3568</v>
      </c>
      <c r="D317" s="115"/>
      <c r="E317" s="147">
        <f>SUM(E310:E316)</f>
        <v>59.94</v>
      </c>
      <c r="F317" s="115"/>
      <c r="G317" s="115"/>
      <c r="H317" s="74"/>
    </row>
    <row r="318" spans="1:8" x14ac:dyDescent="0.2">
      <c r="A318" s="115" t="s">
        <v>16103</v>
      </c>
      <c r="B318" s="115" t="s">
        <v>16109</v>
      </c>
      <c r="C318" s="115" t="s">
        <v>16108</v>
      </c>
      <c r="D318" s="115" t="s">
        <v>702</v>
      </c>
      <c r="E318" s="116">
        <v>1.85</v>
      </c>
      <c r="F318" s="115" t="s">
        <v>701</v>
      </c>
      <c r="G318" s="115" t="s">
        <v>630</v>
      </c>
      <c r="H318" s="74">
        <v>8492</v>
      </c>
    </row>
    <row r="319" spans="1:8" x14ac:dyDescent="0.2">
      <c r="A319" s="115" t="s">
        <v>16103</v>
      </c>
      <c r="B319" s="115" t="s">
        <v>16107</v>
      </c>
      <c r="C319" s="115" t="s">
        <v>16106</v>
      </c>
      <c r="D319" s="115" t="s">
        <v>6041</v>
      </c>
      <c r="E319" s="116">
        <v>3.36</v>
      </c>
      <c r="F319" s="115" t="s">
        <v>6042</v>
      </c>
      <c r="G319" s="115" t="s">
        <v>630</v>
      </c>
      <c r="H319" s="74">
        <v>8493</v>
      </c>
    </row>
    <row r="320" spans="1:8" x14ac:dyDescent="0.2">
      <c r="A320" s="115" t="s">
        <v>16103</v>
      </c>
      <c r="B320" s="115" t="s">
        <v>16105</v>
      </c>
      <c r="C320" s="115" t="s">
        <v>16104</v>
      </c>
      <c r="D320" s="115" t="s">
        <v>3660</v>
      </c>
      <c r="E320" s="116">
        <v>6.67</v>
      </c>
      <c r="F320" s="115" t="s">
        <v>3661</v>
      </c>
      <c r="G320" s="115" t="s">
        <v>630</v>
      </c>
      <c r="H320" s="74">
        <v>8494</v>
      </c>
    </row>
    <row r="321" spans="1:8" x14ac:dyDescent="0.2">
      <c r="A321" s="115" t="s">
        <v>16103</v>
      </c>
      <c r="B321" s="115" t="s">
        <v>16102</v>
      </c>
      <c r="C321" s="115" t="s">
        <v>16101</v>
      </c>
      <c r="D321" s="115" t="s">
        <v>5647</v>
      </c>
      <c r="E321" s="116">
        <v>15.65</v>
      </c>
      <c r="F321" s="115" t="s">
        <v>5648</v>
      </c>
      <c r="G321" s="115" t="s">
        <v>630</v>
      </c>
      <c r="H321" s="74">
        <v>8495</v>
      </c>
    </row>
    <row r="322" spans="1:8" x14ac:dyDescent="0.2">
      <c r="A322" s="115"/>
      <c r="B322" s="115"/>
      <c r="C322" s="117" t="s">
        <v>3568</v>
      </c>
      <c r="D322" s="115"/>
      <c r="E322" s="147">
        <f>SUM(E318:E321)</f>
        <v>27.53</v>
      </c>
      <c r="F322" s="115"/>
      <c r="G322" s="115"/>
      <c r="H322" s="74"/>
    </row>
    <row r="323" spans="1:8" x14ac:dyDescent="0.2">
      <c r="A323" s="115" t="s">
        <v>16057</v>
      </c>
      <c r="B323" s="115" t="s">
        <v>16100</v>
      </c>
      <c r="C323" s="115" t="s">
        <v>16099</v>
      </c>
      <c r="D323" s="115" t="s">
        <v>4118</v>
      </c>
      <c r="E323" s="116">
        <v>2.44</v>
      </c>
      <c r="F323" s="115" t="s">
        <v>4119</v>
      </c>
      <c r="G323" s="115" t="s">
        <v>630</v>
      </c>
      <c r="H323" s="74">
        <v>8526</v>
      </c>
    </row>
    <row r="324" spans="1:8" x14ac:dyDescent="0.2">
      <c r="A324" s="115" t="s">
        <v>16057</v>
      </c>
      <c r="B324" s="115" t="s">
        <v>11296</v>
      </c>
      <c r="C324" s="115" t="s">
        <v>16098</v>
      </c>
      <c r="D324" s="115" t="s">
        <v>646</v>
      </c>
      <c r="E324" s="116">
        <v>3.44</v>
      </c>
      <c r="F324" s="115" t="s">
        <v>645</v>
      </c>
      <c r="G324" s="115" t="s">
        <v>630</v>
      </c>
      <c r="H324" s="74">
        <v>8527</v>
      </c>
    </row>
    <row r="325" spans="1:8" x14ac:dyDescent="0.2">
      <c r="A325" s="115" t="s">
        <v>16057</v>
      </c>
      <c r="B325" s="115" t="s">
        <v>16097</v>
      </c>
      <c r="C325" s="115" t="s">
        <v>16096</v>
      </c>
      <c r="D325" s="115" t="s">
        <v>790</v>
      </c>
      <c r="E325" s="116">
        <v>5.04</v>
      </c>
      <c r="F325" s="115" t="s">
        <v>789</v>
      </c>
      <c r="G325" s="115" t="s">
        <v>630</v>
      </c>
      <c r="H325" s="74">
        <v>8528</v>
      </c>
    </row>
    <row r="326" spans="1:8" x14ac:dyDescent="0.2">
      <c r="A326" s="115" t="s">
        <v>16057</v>
      </c>
      <c r="B326" s="115" t="s">
        <v>16095</v>
      </c>
      <c r="C326" s="115" t="s">
        <v>16094</v>
      </c>
      <c r="D326" s="115" t="s">
        <v>3598</v>
      </c>
      <c r="E326" s="116">
        <v>7.76</v>
      </c>
      <c r="F326" s="115" t="s">
        <v>3599</v>
      </c>
      <c r="G326" s="115" t="s">
        <v>630</v>
      </c>
      <c r="H326" s="74">
        <v>8529</v>
      </c>
    </row>
    <row r="327" spans="1:8" x14ac:dyDescent="0.2">
      <c r="A327" s="115" t="s">
        <v>16057</v>
      </c>
      <c r="B327" s="115" t="s">
        <v>16093</v>
      </c>
      <c r="C327" s="115" t="s">
        <v>16092</v>
      </c>
      <c r="D327" s="115" t="s">
        <v>1185</v>
      </c>
      <c r="E327" s="116">
        <v>4.3</v>
      </c>
      <c r="F327" s="115" t="s">
        <v>1184</v>
      </c>
      <c r="G327" s="115" t="s">
        <v>630</v>
      </c>
      <c r="H327" s="74">
        <v>8530</v>
      </c>
    </row>
    <row r="328" spans="1:8" x14ac:dyDescent="0.2">
      <c r="A328" s="115" t="s">
        <v>16057</v>
      </c>
      <c r="B328" s="115" t="s">
        <v>4959</v>
      </c>
      <c r="C328" s="115" t="s">
        <v>16091</v>
      </c>
      <c r="D328" s="115" t="s">
        <v>777</v>
      </c>
      <c r="E328" s="116">
        <v>6.97</v>
      </c>
      <c r="F328" s="115" t="s">
        <v>775</v>
      </c>
      <c r="G328" s="115" t="s">
        <v>630</v>
      </c>
      <c r="H328" s="74">
        <v>8531</v>
      </c>
    </row>
    <row r="329" spans="1:8" x14ac:dyDescent="0.2">
      <c r="A329" s="115" t="s">
        <v>16057</v>
      </c>
      <c r="B329" s="115" t="s">
        <v>15934</v>
      </c>
      <c r="C329" s="115" t="s">
        <v>16090</v>
      </c>
      <c r="D329" s="115" t="s">
        <v>776</v>
      </c>
      <c r="E329" s="116">
        <v>2.87</v>
      </c>
      <c r="F329" s="115" t="s">
        <v>775</v>
      </c>
      <c r="G329" s="115" t="s">
        <v>630</v>
      </c>
      <c r="H329" s="74">
        <v>8532</v>
      </c>
    </row>
    <row r="330" spans="1:8" x14ac:dyDescent="0.2">
      <c r="A330" s="115" t="s">
        <v>16057</v>
      </c>
      <c r="B330" s="115" t="s">
        <v>16089</v>
      </c>
      <c r="C330" s="115" t="s">
        <v>16088</v>
      </c>
      <c r="D330" s="115" t="s">
        <v>832</v>
      </c>
      <c r="E330" s="116">
        <v>4.58</v>
      </c>
      <c r="F330" s="115" t="s">
        <v>831</v>
      </c>
      <c r="G330" s="115" t="s">
        <v>630</v>
      </c>
      <c r="H330" s="74">
        <v>8533</v>
      </c>
    </row>
    <row r="331" spans="1:8" x14ac:dyDescent="0.2">
      <c r="A331" s="115" t="s">
        <v>16057</v>
      </c>
      <c r="B331" s="115" t="s">
        <v>16087</v>
      </c>
      <c r="C331" s="115" t="s">
        <v>16086</v>
      </c>
      <c r="D331" s="115" t="s">
        <v>847</v>
      </c>
      <c r="E331" s="116">
        <v>1.68</v>
      </c>
      <c r="F331" s="115" t="s">
        <v>846</v>
      </c>
      <c r="G331" s="115" t="s">
        <v>630</v>
      </c>
      <c r="H331" s="74">
        <v>8534</v>
      </c>
    </row>
    <row r="332" spans="1:8" x14ac:dyDescent="0.2">
      <c r="A332" s="115" t="s">
        <v>16057</v>
      </c>
      <c r="B332" s="115" t="s">
        <v>16085</v>
      </c>
      <c r="C332" s="115" t="s">
        <v>16084</v>
      </c>
      <c r="D332" s="115" t="s">
        <v>3693</v>
      </c>
      <c r="E332" s="116">
        <v>2.92</v>
      </c>
      <c r="F332" s="115" t="s">
        <v>3694</v>
      </c>
      <c r="G332" s="115" t="s">
        <v>630</v>
      </c>
      <c r="H332" s="74">
        <v>8535</v>
      </c>
    </row>
    <row r="333" spans="1:8" x14ac:dyDescent="0.2">
      <c r="A333" s="115" t="s">
        <v>16057</v>
      </c>
      <c r="B333" s="115" t="s">
        <v>16083</v>
      </c>
      <c r="C333" s="115" t="s">
        <v>16082</v>
      </c>
      <c r="D333" s="115" t="s">
        <v>4338</v>
      </c>
      <c r="E333" s="116">
        <v>4.2300000000000004</v>
      </c>
      <c r="F333" s="115" t="s">
        <v>4339</v>
      </c>
      <c r="G333" s="115" t="s">
        <v>630</v>
      </c>
      <c r="H333" s="74">
        <v>8536</v>
      </c>
    </row>
    <row r="334" spans="1:8" x14ac:dyDescent="0.2">
      <c r="A334" s="115" t="s">
        <v>16057</v>
      </c>
      <c r="B334" s="115" t="s">
        <v>2772</v>
      </c>
      <c r="C334" s="115" t="s">
        <v>16081</v>
      </c>
      <c r="D334" s="115" t="s">
        <v>4158</v>
      </c>
      <c r="E334" s="116">
        <v>1.84</v>
      </c>
      <c r="F334" s="115" t="s">
        <v>4159</v>
      </c>
      <c r="G334" s="115" t="s">
        <v>630</v>
      </c>
      <c r="H334" s="74">
        <v>8537</v>
      </c>
    </row>
    <row r="335" spans="1:8" x14ac:dyDescent="0.2">
      <c r="A335" s="115" t="s">
        <v>16057</v>
      </c>
      <c r="B335" s="115" t="s">
        <v>16080</v>
      </c>
      <c r="C335" s="115" t="s">
        <v>16079</v>
      </c>
      <c r="D335" s="115" t="s">
        <v>4162</v>
      </c>
      <c r="E335" s="116">
        <v>2.35</v>
      </c>
      <c r="F335" s="115" t="s">
        <v>4163</v>
      </c>
      <c r="G335" s="115" t="s">
        <v>630</v>
      </c>
      <c r="H335" s="74">
        <v>8538</v>
      </c>
    </row>
    <row r="336" spans="1:8" x14ac:dyDescent="0.2">
      <c r="A336" s="115" t="s">
        <v>16057</v>
      </c>
      <c r="B336" s="115" t="s">
        <v>16078</v>
      </c>
      <c r="C336" s="115" t="s">
        <v>16077</v>
      </c>
      <c r="D336" s="115" t="s">
        <v>16076</v>
      </c>
      <c r="E336" s="116">
        <v>5.14</v>
      </c>
      <c r="F336" s="115" t="s">
        <v>16075</v>
      </c>
      <c r="G336" s="115" t="s">
        <v>630</v>
      </c>
      <c r="H336" s="74">
        <v>8539</v>
      </c>
    </row>
    <row r="337" spans="1:8" x14ac:dyDescent="0.2">
      <c r="A337" s="115" t="s">
        <v>16057</v>
      </c>
      <c r="B337" s="115" t="s">
        <v>16074</v>
      </c>
      <c r="C337" s="115" t="s">
        <v>16073</v>
      </c>
      <c r="D337" s="115" t="s">
        <v>1481</v>
      </c>
      <c r="E337" s="116">
        <v>6.3</v>
      </c>
      <c r="F337" s="115" t="s">
        <v>1480</v>
      </c>
      <c r="G337" s="115" t="s">
        <v>630</v>
      </c>
      <c r="H337" s="74">
        <v>8540</v>
      </c>
    </row>
    <row r="338" spans="1:8" x14ac:dyDescent="0.2">
      <c r="A338" s="115" t="s">
        <v>16057</v>
      </c>
      <c r="B338" s="115" t="s">
        <v>16072</v>
      </c>
      <c r="C338" s="115" t="s">
        <v>16071</v>
      </c>
      <c r="D338" s="115" t="s">
        <v>751</v>
      </c>
      <c r="E338" s="116">
        <v>2.0499999999999998</v>
      </c>
      <c r="F338" s="115" t="s">
        <v>750</v>
      </c>
      <c r="G338" s="115" t="s">
        <v>630</v>
      </c>
      <c r="H338" s="74" t="s">
        <v>16070</v>
      </c>
    </row>
    <row r="339" spans="1:8" x14ac:dyDescent="0.2">
      <c r="A339" s="115" t="s">
        <v>16057</v>
      </c>
      <c r="B339" s="115" t="s">
        <v>16069</v>
      </c>
      <c r="C339" s="115" t="s">
        <v>16068</v>
      </c>
      <c r="D339" s="115" t="s">
        <v>4774</v>
      </c>
      <c r="E339" s="116">
        <v>2.56</v>
      </c>
      <c r="F339" s="115" t="s">
        <v>4775</v>
      </c>
      <c r="G339" s="115" t="s">
        <v>630</v>
      </c>
      <c r="H339" s="74">
        <v>8541</v>
      </c>
    </row>
    <row r="340" spans="1:8" x14ac:dyDescent="0.2">
      <c r="A340" s="115" t="s">
        <v>16057</v>
      </c>
      <c r="B340" s="115" t="s">
        <v>16067</v>
      </c>
      <c r="C340" s="115" t="s">
        <v>16066</v>
      </c>
      <c r="D340" s="115" t="s">
        <v>4114</v>
      </c>
      <c r="E340" s="116">
        <v>21.81</v>
      </c>
      <c r="F340" s="115" t="s">
        <v>4115</v>
      </c>
      <c r="G340" s="115" t="s">
        <v>630</v>
      </c>
      <c r="H340" s="74">
        <v>8542</v>
      </c>
    </row>
    <row r="341" spans="1:8" x14ac:dyDescent="0.2">
      <c r="A341" s="115" t="s">
        <v>16057</v>
      </c>
      <c r="B341" s="115" t="s">
        <v>16065</v>
      </c>
      <c r="C341" s="115" t="s">
        <v>16064</v>
      </c>
      <c r="D341" s="115" t="s">
        <v>5274</v>
      </c>
      <c r="E341" s="116">
        <v>2</v>
      </c>
      <c r="F341" s="115" t="s">
        <v>5275</v>
      </c>
      <c r="G341" s="115" t="s">
        <v>630</v>
      </c>
      <c r="H341" s="74">
        <v>8543</v>
      </c>
    </row>
    <row r="342" spans="1:8" x14ac:dyDescent="0.2">
      <c r="A342" s="115" t="s">
        <v>16057</v>
      </c>
      <c r="B342" s="115" t="s">
        <v>16063</v>
      </c>
      <c r="C342" s="115" t="s">
        <v>16062</v>
      </c>
      <c r="D342" s="115" t="s">
        <v>1042</v>
      </c>
      <c r="E342" s="116">
        <v>3.36</v>
      </c>
      <c r="F342" s="115" t="s">
        <v>1041</v>
      </c>
      <c r="G342" s="115" t="s">
        <v>630</v>
      </c>
      <c r="H342" s="74">
        <v>8544</v>
      </c>
    </row>
    <row r="343" spans="1:8" x14ac:dyDescent="0.2">
      <c r="A343" s="115" t="s">
        <v>16057</v>
      </c>
      <c r="B343" s="115" t="s">
        <v>16061</v>
      </c>
      <c r="C343" s="115" t="s">
        <v>16060</v>
      </c>
      <c r="D343" s="115" t="s">
        <v>4356</v>
      </c>
      <c r="E343" s="116">
        <v>2.46</v>
      </c>
      <c r="F343" s="115" t="s">
        <v>4357</v>
      </c>
      <c r="G343" s="115" t="s">
        <v>630</v>
      </c>
      <c r="H343" s="74">
        <v>8545</v>
      </c>
    </row>
    <row r="344" spans="1:8" x14ac:dyDescent="0.2">
      <c r="A344" s="115" t="s">
        <v>16057</v>
      </c>
      <c r="B344" s="115" t="s">
        <v>16059</v>
      </c>
      <c r="C344" s="115" t="s">
        <v>16058</v>
      </c>
      <c r="D344" s="115" t="s">
        <v>970</v>
      </c>
      <c r="E344" s="116">
        <v>12.06</v>
      </c>
      <c r="F344" s="115" t="s">
        <v>969</v>
      </c>
      <c r="G344" s="115" t="s">
        <v>630</v>
      </c>
      <c r="H344" s="74">
        <v>8546</v>
      </c>
    </row>
    <row r="345" spans="1:8" x14ac:dyDescent="0.2">
      <c r="A345" s="115" t="s">
        <v>16057</v>
      </c>
      <c r="B345" s="115" t="s">
        <v>16056</v>
      </c>
      <c r="C345" s="115" t="s">
        <v>16055</v>
      </c>
      <c r="D345" s="115" t="s">
        <v>4724</v>
      </c>
      <c r="E345" s="116">
        <v>1.72</v>
      </c>
      <c r="F345" s="115" t="s">
        <v>4725</v>
      </c>
      <c r="G345" s="115" t="s">
        <v>630</v>
      </c>
      <c r="H345" s="74">
        <v>8547</v>
      </c>
    </row>
    <row r="346" spans="1:8" x14ac:dyDescent="0.2">
      <c r="A346" s="115"/>
      <c r="B346" s="115"/>
      <c r="C346" s="117" t="s">
        <v>3568</v>
      </c>
      <c r="D346" s="115"/>
      <c r="E346" s="147">
        <f>SUM(E323:E345)</f>
        <v>109.88</v>
      </c>
      <c r="F346" s="115"/>
      <c r="G346" s="115"/>
      <c r="H346" s="74"/>
    </row>
    <row r="347" spans="1:8" x14ac:dyDescent="0.2">
      <c r="A347" s="115" t="s">
        <v>16020</v>
      </c>
      <c r="B347" s="115" t="s">
        <v>16054</v>
      </c>
      <c r="C347" s="115" t="s">
        <v>16053</v>
      </c>
      <c r="D347" s="115" t="s">
        <v>13610</v>
      </c>
      <c r="E347" s="116">
        <v>17.350000000000001</v>
      </c>
      <c r="F347" s="115" t="s">
        <v>13609</v>
      </c>
      <c r="G347" s="115" t="s">
        <v>630</v>
      </c>
      <c r="H347" s="74">
        <v>8580</v>
      </c>
    </row>
    <row r="348" spans="1:8" x14ac:dyDescent="0.2">
      <c r="A348" s="115" t="s">
        <v>16020</v>
      </c>
      <c r="B348" s="115" t="s">
        <v>16052</v>
      </c>
      <c r="C348" s="115" t="s">
        <v>16051</v>
      </c>
      <c r="D348" s="115" t="s">
        <v>15923</v>
      </c>
      <c r="E348" s="116">
        <v>6.48</v>
      </c>
      <c r="F348" s="115" t="s">
        <v>15922</v>
      </c>
      <c r="G348" s="115" t="s">
        <v>630</v>
      </c>
      <c r="H348" s="74">
        <v>8581</v>
      </c>
    </row>
    <row r="349" spans="1:8" x14ac:dyDescent="0.2">
      <c r="A349" s="115" t="s">
        <v>16020</v>
      </c>
      <c r="B349" s="115" t="s">
        <v>16050</v>
      </c>
      <c r="C349" s="115" t="s">
        <v>16049</v>
      </c>
      <c r="D349" s="115" t="s">
        <v>4381</v>
      </c>
      <c r="E349" s="116">
        <v>8.5399999999999991</v>
      </c>
      <c r="F349" s="115" t="s">
        <v>4382</v>
      </c>
      <c r="G349" s="115" t="s">
        <v>630</v>
      </c>
      <c r="H349" s="74">
        <v>8583</v>
      </c>
    </row>
    <row r="350" spans="1:8" x14ac:dyDescent="0.2">
      <c r="A350" s="115" t="s">
        <v>16020</v>
      </c>
      <c r="B350" s="115" t="s">
        <v>16048</v>
      </c>
      <c r="C350" s="115" t="s">
        <v>16047</v>
      </c>
      <c r="D350" s="115" t="s">
        <v>999</v>
      </c>
      <c r="E350" s="116">
        <v>1.96</v>
      </c>
      <c r="F350" s="115" t="s">
        <v>998</v>
      </c>
      <c r="G350" s="115" t="s">
        <v>630</v>
      </c>
      <c r="H350" s="74">
        <v>8584</v>
      </c>
    </row>
    <row r="351" spans="1:8" x14ac:dyDescent="0.2">
      <c r="A351" s="115" t="s">
        <v>16020</v>
      </c>
      <c r="B351" s="115" t="s">
        <v>16046</v>
      </c>
      <c r="C351" s="115" t="s">
        <v>16045</v>
      </c>
      <c r="D351" s="115" t="s">
        <v>4863</v>
      </c>
      <c r="E351" s="116">
        <v>8.3800000000000008</v>
      </c>
      <c r="F351" s="115" t="s">
        <v>4864</v>
      </c>
      <c r="G351" s="115" t="s">
        <v>630</v>
      </c>
      <c r="H351" s="74">
        <v>8585</v>
      </c>
    </row>
    <row r="352" spans="1:8" x14ac:dyDescent="0.2">
      <c r="A352" s="115" t="s">
        <v>16020</v>
      </c>
      <c r="B352" s="115" t="s">
        <v>16044</v>
      </c>
      <c r="C352" s="115" t="s">
        <v>16043</v>
      </c>
      <c r="D352" s="115" t="s">
        <v>4000</v>
      </c>
      <c r="E352" s="116">
        <v>6.2</v>
      </c>
      <c r="F352" s="115" t="s">
        <v>4001</v>
      </c>
      <c r="G352" s="115" t="s">
        <v>630</v>
      </c>
      <c r="H352" s="74">
        <v>8586</v>
      </c>
    </row>
    <row r="353" spans="1:8" x14ac:dyDescent="0.2">
      <c r="A353" s="115" t="s">
        <v>16020</v>
      </c>
      <c r="B353" s="115" t="s">
        <v>16042</v>
      </c>
      <c r="C353" s="115" t="s">
        <v>16041</v>
      </c>
      <c r="D353" s="115" t="s">
        <v>794</v>
      </c>
      <c r="E353" s="116">
        <v>5.79</v>
      </c>
      <c r="F353" s="115" t="s">
        <v>793</v>
      </c>
      <c r="G353" s="115" t="s">
        <v>630</v>
      </c>
      <c r="H353" s="74">
        <v>8587</v>
      </c>
    </row>
    <row r="354" spans="1:8" x14ac:dyDescent="0.2">
      <c r="A354" s="115" t="s">
        <v>16020</v>
      </c>
      <c r="B354" s="115" t="s">
        <v>16040</v>
      </c>
      <c r="C354" s="115" t="s">
        <v>16039</v>
      </c>
      <c r="D354" s="115" t="s">
        <v>1365</v>
      </c>
      <c r="E354" s="116">
        <v>1.9</v>
      </c>
      <c r="F354" s="115" t="s">
        <v>1364</v>
      </c>
      <c r="G354" s="115" t="s">
        <v>630</v>
      </c>
      <c r="H354" s="74">
        <v>8588</v>
      </c>
    </row>
    <row r="355" spans="1:8" x14ac:dyDescent="0.2">
      <c r="A355" s="115" t="s">
        <v>16020</v>
      </c>
      <c r="B355" s="115" t="s">
        <v>16038</v>
      </c>
      <c r="C355" s="115" t="s">
        <v>16037</v>
      </c>
      <c r="D355" s="115" t="s">
        <v>762</v>
      </c>
      <c r="E355" s="116">
        <v>1.9</v>
      </c>
      <c r="F355" s="115" t="s">
        <v>761</v>
      </c>
      <c r="G355" s="115" t="s">
        <v>630</v>
      </c>
      <c r="H355" s="74">
        <v>8589</v>
      </c>
    </row>
    <row r="356" spans="1:8" x14ac:dyDescent="0.2">
      <c r="A356" s="115" t="s">
        <v>16020</v>
      </c>
      <c r="B356" s="115" t="s">
        <v>16036</v>
      </c>
      <c r="C356" s="115" t="s">
        <v>16035</v>
      </c>
      <c r="D356" s="115" t="s">
        <v>912</v>
      </c>
      <c r="E356" s="116">
        <v>8.3800000000000008</v>
      </c>
      <c r="F356" s="115" t="s">
        <v>911</v>
      </c>
      <c r="G356" s="115" t="s">
        <v>630</v>
      </c>
      <c r="H356" s="74">
        <v>8590</v>
      </c>
    </row>
    <row r="357" spans="1:8" x14ac:dyDescent="0.2">
      <c r="A357" s="115" t="s">
        <v>16020</v>
      </c>
      <c r="B357" s="115" t="s">
        <v>16034</v>
      </c>
      <c r="C357" s="115" t="s">
        <v>16033</v>
      </c>
      <c r="D357" s="115" t="s">
        <v>1377</v>
      </c>
      <c r="E357" s="116">
        <v>4.66</v>
      </c>
      <c r="F357" s="115" t="s">
        <v>1376</v>
      </c>
      <c r="G357" s="115" t="s">
        <v>630</v>
      </c>
      <c r="H357" s="74">
        <v>8591</v>
      </c>
    </row>
    <row r="358" spans="1:8" x14ac:dyDescent="0.2">
      <c r="A358" s="115" t="s">
        <v>16020</v>
      </c>
      <c r="B358" s="115" t="s">
        <v>16032</v>
      </c>
      <c r="C358" s="115" t="s">
        <v>16031</v>
      </c>
      <c r="D358" s="115" t="s">
        <v>1351</v>
      </c>
      <c r="E358" s="116">
        <v>12.3</v>
      </c>
      <c r="F358" s="115" t="s">
        <v>1350</v>
      </c>
      <c r="G358" s="115" t="s">
        <v>630</v>
      </c>
      <c r="H358" s="74">
        <v>8592</v>
      </c>
    </row>
    <row r="359" spans="1:8" x14ac:dyDescent="0.2">
      <c r="A359" s="115" t="s">
        <v>16020</v>
      </c>
      <c r="B359" s="115" t="s">
        <v>16030</v>
      </c>
      <c r="C359" s="115" t="s">
        <v>16029</v>
      </c>
      <c r="D359" s="115" t="s">
        <v>16028</v>
      </c>
      <c r="E359" s="116">
        <v>7.3</v>
      </c>
      <c r="F359" s="115" t="s">
        <v>16027</v>
      </c>
      <c r="G359" s="115" t="s">
        <v>630</v>
      </c>
      <c r="H359" s="74">
        <v>8593</v>
      </c>
    </row>
    <row r="360" spans="1:8" x14ac:dyDescent="0.2">
      <c r="A360" s="115" t="s">
        <v>16020</v>
      </c>
      <c r="B360" s="115" t="s">
        <v>16026</v>
      </c>
      <c r="C360" s="115" t="s">
        <v>16025</v>
      </c>
      <c r="D360" s="115" t="s">
        <v>16024</v>
      </c>
      <c r="E360" s="116">
        <v>6.33</v>
      </c>
      <c r="F360" s="115" t="s">
        <v>16023</v>
      </c>
      <c r="G360" s="115" t="s">
        <v>630</v>
      </c>
      <c r="H360" s="74">
        <v>8594</v>
      </c>
    </row>
    <row r="361" spans="1:8" x14ac:dyDescent="0.2">
      <c r="A361" s="115" t="s">
        <v>16020</v>
      </c>
      <c r="B361" s="115" t="s">
        <v>16022</v>
      </c>
      <c r="C361" s="115" t="s">
        <v>16021</v>
      </c>
      <c r="D361" s="115" t="s">
        <v>824</v>
      </c>
      <c r="E361" s="116">
        <v>8.8000000000000007</v>
      </c>
      <c r="F361" s="115" t="s">
        <v>823</v>
      </c>
      <c r="G361" s="115" t="s">
        <v>630</v>
      </c>
      <c r="H361" s="74">
        <v>8595</v>
      </c>
    </row>
    <row r="362" spans="1:8" x14ac:dyDescent="0.2">
      <c r="A362" s="115" t="s">
        <v>16020</v>
      </c>
      <c r="B362" s="115" t="s">
        <v>16019</v>
      </c>
      <c r="C362" s="115" t="s">
        <v>16018</v>
      </c>
      <c r="D362" s="115" t="s">
        <v>1310</v>
      </c>
      <c r="E362" s="116">
        <v>8.08</v>
      </c>
      <c r="F362" s="115" t="s">
        <v>1309</v>
      </c>
      <c r="G362" s="115" t="s">
        <v>630</v>
      </c>
      <c r="H362" s="74">
        <v>8607</v>
      </c>
    </row>
    <row r="363" spans="1:8" x14ac:dyDescent="0.2">
      <c r="A363" s="115"/>
      <c r="B363" s="115"/>
      <c r="C363" s="117" t="s">
        <v>3568</v>
      </c>
      <c r="D363" s="115"/>
      <c r="E363" s="147">
        <f>SUM(E347:E362)</f>
        <v>114.35</v>
      </c>
      <c r="F363" s="115"/>
      <c r="G363" s="115"/>
      <c r="H363" s="74"/>
    </row>
    <row r="364" spans="1:8" x14ac:dyDescent="0.2">
      <c r="A364" s="115" t="s">
        <v>15973</v>
      </c>
      <c r="B364" s="115" t="s">
        <v>16017</v>
      </c>
      <c r="C364" s="115" t="s">
        <v>16016</v>
      </c>
      <c r="D364" s="115" t="s">
        <v>4621</v>
      </c>
      <c r="E364" s="116">
        <v>12.42</v>
      </c>
      <c r="F364" s="115" t="s">
        <v>4622</v>
      </c>
      <c r="G364" s="115" t="s">
        <v>630</v>
      </c>
      <c r="H364" s="74">
        <v>8636</v>
      </c>
    </row>
    <row r="365" spans="1:8" x14ac:dyDescent="0.2">
      <c r="A365" s="115" t="s">
        <v>15973</v>
      </c>
      <c r="B365" s="115" t="s">
        <v>16015</v>
      </c>
      <c r="C365" s="115" t="s">
        <v>16014</v>
      </c>
      <c r="D365" s="115" t="s">
        <v>1569</v>
      </c>
      <c r="E365" s="116">
        <v>13.71</v>
      </c>
      <c r="F365" s="115" t="s">
        <v>1570</v>
      </c>
      <c r="G365" s="115" t="s">
        <v>630</v>
      </c>
      <c r="H365" s="74">
        <v>8637</v>
      </c>
    </row>
    <row r="366" spans="1:8" x14ac:dyDescent="0.2">
      <c r="A366" s="115" t="s">
        <v>15973</v>
      </c>
      <c r="B366" s="115" t="s">
        <v>16013</v>
      </c>
      <c r="C366" s="115" t="s">
        <v>16012</v>
      </c>
      <c r="D366" s="115" t="s">
        <v>11563</v>
      </c>
      <c r="E366" s="116">
        <v>5.62</v>
      </c>
      <c r="F366" s="115" t="s">
        <v>11562</v>
      </c>
      <c r="G366" s="115" t="s">
        <v>630</v>
      </c>
      <c r="H366" s="74">
        <v>8638</v>
      </c>
    </row>
    <row r="367" spans="1:8" x14ac:dyDescent="0.2">
      <c r="A367" s="115" t="s">
        <v>15973</v>
      </c>
      <c r="B367" s="115" t="s">
        <v>16011</v>
      </c>
      <c r="C367" s="115" t="s">
        <v>16010</v>
      </c>
      <c r="D367" s="115" t="s">
        <v>16009</v>
      </c>
      <c r="E367" s="116">
        <v>3.92</v>
      </c>
      <c r="F367" s="115" t="s">
        <v>16008</v>
      </c>
      <c r="G367" s="115" t="s">
        <v>630</v>
      </c>
      <c r="H367" s="74">
        <v>8639</v>
      </c>
    </row>
    <row r="368" spans="1:8" x14ac:dyDescent="0.2">
      <c r="A368" s="115" t="s">
        <v>15973</v>
      </c>
      <c r="B368" s="115" t="s">
        <v>16007</v>
      </c>
      <c r="C368" s="115" t="s">
        <v>16006</v>
      </c>
      <c r="D368" s="115" t="s">
        <v>2728</v>
      </c>
      <c r="E368" s="116">
        <v>25.14</v>
      </c>
      <c r="F368" s="115" t="s">
        <v>2729</v>
      </c>
      <c r="G368" s="115" t="s">
        <v>630</v>
      </c>
      <c r="H368" s="74">
        <v>8640</v>
      </c>
    </row>
    <row r="369" spans="1:8" x14ac:dyDescent="0.2">
      <c r="A369" s="115" t="s">
        <v>15973</v>
      </c>
      <c r="B369" s="115" t="s">
        <v>16005</v>
      </c>
      <c r="C369" s="115" t="s">
        <v>16004</v>
      </c>
      <c r="D369" s="115" t="s">
        <v>13593</v>
      </c>
      <c r="E369" s="116">
        <v>2.68</v>
      </c>
      <c r="F369" s="115" t="s">
        <v>13592</v>
      </c>
      <c r="G369" s="115" t="s">
        <v>630</v>
      </c>
      <c r="H369" s="74">
        <v>8641</v>
      </c>
    </row>
    <row r="370" spans="1:8" x14ac:dyDescent="0.2">
      <c r="A370" s="115" t="s">
        <v>15973</v>
      </c>
      <c r="B370" s="115" t="s">
        <v>16003</v>
      </c>
      <c r="C370" s="115" t="s">
        <v>16002</v>
      </c>
      <c r="D370" s="115" t="s">
        <v>784</v>
      </c>
      <c r="E370" s="116">
        <v>8.3800000000000008</v>
      </c>
      <c r="F370" s="115" t="s">
        <v>783</v>
      </c>
      <c r="G370" s="115" t="s">
        <v>630</v>
      </c>
      <c r="H370" s="74">
        <v>8642</v>
      </c>
    </row>
    <row r="371" spans="1:8" x14ac:dyDescent="0.2">
      <c r="A371" s="115" t="s">
        <v>15973</v>
      </c>
      <c r="B371" s="115" t="s">
        <v>16001</v>
      </c>
      <c r="C371" s="115" t="s">
        <v>16000</v>
      </c>
      <c r="D371" s="115" t="s">
        <v>983</v>
      </c>
      <c r="E371" s="116">
        <v>1.92</v>
      </c>
      <c r="F371" s="115" t="s">
        <v>982</v>
      </c>
      <c r="G371" s="115" t="s">
        <v>630</v>
      </c>
      <c r="H371" s="74">
        <v>8643</v>
      </c>
    </row>
    <row r="372" spans="1:8" x14ac:dyDescent="0.2">
      <c r="A372" s="115" t="s">
        <v>15973</v>
      </c>
      <c r="B372" s="115" t="s">
        <v>15999</v>
      </c>
      <c r="C372" s="115" t="s">
        <v>15998</v>
      </c>
      <c r="D372" s="115" t="s">
        <v>4251</v>
      </c>
      <c r="E372" s="116">
        <v>2.61</v>
      </c>
      <c r="F372" s="115" t="s">
        <v>4252</v>
      </c>
      <c r="G372" s="115" t="s">
        <v>630</v>
      </c>
      <c r="H372" s="74">
        <v>8644</v>
      </c>
    </row>
    <row r="373" spans="1:8" x14ac:dyDescent="0.2">
      <c r="A373" s="115" t="s">
        <v>15973</v>
      </c>
      <c r="B373" s="115" t="s">
        <v>15997</v>
      </c>
      <c r="C373" s="115" t="s">
        <v>15996</v>
      </c>
      <c r="D373" s="115" t="s">
        <v>4654</v>
      </c>
      <c r="E373" s="116">
        <v>4.37</v>
      </c>
      <c r="F373" s="115" t="s">
        <v>4655</v>
      </c>
      <c r="G373" s="115" t="s">
        <v>630</v>
      </c>
      <c r="H373" s="74">
        <v>8645</v>
      </c>
    </row>
    <row r="374" spans="1:8" x14ac:dyDescent="0.2">
      <c r="A374" s="115" t="s">
        <v>15973</v>
      </c>
      <c r="B374" s="115" t="s">
        <v>15995</v>
      </c>
      <c r="C374" s="115" t="s">
        <v>15994</v>
      </c>
      <c r="D374" s="115" t="s">
        <v>1052</v>
      </c>
      <c r="E374" s="116">
        <v>8.3800000000000008</v>
      </c>
      <c r="F374" s="115" t="s">
        <v>1051</v>
      </c>
      <c r="G374" s="115" t="s">
        <v>630</v>
      </c>
      <c r="H374" s="74">
        <v>8646</v>
      </c>
    </row>
    <row r="375" spans="1:8" x14ac:dyDescent="0.2">
      <c r="A375" s="115" t="s">
        <v>15973</v>
      </c>
      <c r="B375" s="115" t="s">
        <v>15993</v>
      </c>
      <c r="C375" s="115" t="s">
        <v>15992</v>
      </c>
      <c r="D375" s="115" t="s">
        <v>15991</v>
      </c>
      <c r="E375" s="116">
        <v>57.1</v>
      </c>
      <c r="F375" s="115" t="s">
        <v>15990</v>
      </c>
      <c r="G375" s="115" t="s">
        <v>630</v>
      </c>
      <c r="H375" s="74">
        <v>8647</v>
      </c>
    </row>
    <row r="376" spans="1:8" x14ac:dyDescent="0.2">
      <c r="A376" s="115" t="s">
        <v>15973</v>
      </c>
      <c r="B376" s="115" t="s">
        <v>15989</v>
      </c>
      <c r="C376" s="115" t="s">
        <v>15988</v>
      </c>
      <c r="D376" s="115" t="s">
        <v>1144</v>
      </c>
      <c r="E376" s="116">
        <v>40.01</v>
      </c>
      <c r="F376" s="115" t="s">
        <v>1143</v>
      </c>
      <c r="G376" s="115" t="s">
        <v>630</v>
      </c>
      <c r="H376" s="74">
        <v>8648</v>
      </c>
    </row>
    <row r="377" spans="1:8" x14ac:dyDescent="0.2">
      <c r="A377" s="115" t="s">
        <v>15973</v>
      </c>
      <c r="B377" s="115" t="s">
        <v>15987</v>
      </c>
      <c r="C377" s="115" t="s">
        <v>15986</v>
      </c>
      <c r="D377" s="115" t="s">
        <v>4173</v>
      </c>
      <c r="E377" s="116">
        <v>11.84</v>
      </c>
      <c r="F377" s="115" t="s">
        <v>4174</v>
      </c>
      <c r="G377" s="115" t="s">
        <v>630</v>
      </c>
      <c r="H377" s="74">
        <v>8649</v>
      </c>
    </row>
    <row r="378" spans="1:8" x14ac:dyDescent="0.2">
      <c r="A378" s="115" t="s">
        <v>15973</v>
      </c>
      <c r="B378" s="115" t="s">
        <v>15985</v>
      </c>
      <c r="C378" s="115" t="s">
        <v>15984</v>
      </c>
      <c r="D378" s="115" t="s">
        <v>10773</v>
      </c>
      <c r="E378" s="116">
        <v>3.44</v>
      </c>
      <c r="F378" s="115" t="s">
        <v>4492</v>
      </c>
      <c r="G378" s="115" t="s">
        <v>630</v>
      </c>
      <c r="H378" s="74">
        <v>8651</v>
      </c>
    </row>
    <row r="379" spans="1:8" x14ac:dyDescent="0.2">
      <c r="A379" s="115" t="s">
        <v>15973</v>
      </c>
      <c r="B379" s="115" t="s">
        <v>15983</v>
      </c>
      <c r="C379" s="115" t="s">
        <v>15982</v>
      </c>
      <c r="D379" s="115" t="s">
        <v>4491</v>
      </c>
      <c r="E379" s="116">
        <v>3.36</v>
      </c>
      <c r="F379" s="115" t="s">
        <v>4492</v>
      </c>
      <c r="G379" s="115" t="s">
        <v>630</v>
      </c>
      <c r="H379" s="74">
        <v>8650</v>
      </c>
    </row>
    <row r="380" spans="1:8" x14ac:dyDescent="0.2">
      <c r="A380" s="115" t="s">
        <v>15973</v>
      </c>
      <c r="B380" s="115" t="s">
        <v>15981</v>
      </c>
      <c r="C380" s="115" t="s">
        <v>15980</v>
      </c>
      <c r="D380" s="115" t="s">
        <v>5352</v>
      </c>
      <c r="E380" s="116">
        <v>3.36</v>
      </c>
      <c r="F380" s="115" t="s">
        <v>5353</v>
      </c>
      <c r="G380" s="115" t="s">
        <v>630</v>
      </c>
      <c r="H380" s="74">
        <v>8652</v>
      </c>
    </row>
    <row r="381" spans="1:8" x14ac:dyDescent="0.2">
      <c r="A381" s="115" t="s">
        <v>15973</v>
      </c>
      <c r="B381" s="115" t="s">
        <v>15979</v>
      </c>
      <c r="C381" s="115" t="s">
        <v>15978</v>
      </c>
      <c r="D381" s="115" t="s">
        <v>719</v>
      </c>
      <c r="E381" s="116">
        <v>1.68</v>
      </c>
      <c r="F381" s="115" t="s">
        <v>718</v>
      </c>
      <c r="G381" s="115" t="s">
        <v>630</v>
      </c>
      <c r="H381" s="74">
        <v>8653</v>
      </c>
    </row>
    <row r="382" spans="1:8" x14ac:dyDescent="0.2">
      <c r="A382" s="115" t="s">
        <v>15973</v>
      </c>
      <c r="B382" s="115" t="s">
        <v>15977</v>
      </c>
      <c r="C382" s="115" t="s">
        <v>15976</v>
      </c>
      <c r="D382" s="115" t="s">
        <v>1131</v>
      </c>
      <c r="E382" s="116">
        <v>1.81</v>
      </c>
      <c r="F382" s="115" t="s">
        <v>1130</v>
      </c>
      <c r="G382" s="115" t="s">
        <v>630</v>
      </c>
      <c r="H382" s="74">
        <v>8654</v>
      </c>
    </row>
    <row r="383" spans="1:8" x14ac:dyDescent="0.2">
      <c r="A383" s="115" t="s">
        <v>15973</v>
      </c>
      <c r="B383" s="115" t="s">
        <v>15975</v>
      </c>
      <c r="C383" s="115" t="s">
        <v>15974</v>
      </c>
      <c r="D383" s="115" t="s">
        <v>766</v>
      </c>
      <c r="E383" s="116">
        <v>2.91</v>
      </c>
      <c r="F383" s="115" t="s">
        <v>765</v>
      </c>
      <c r="G383" s="115" t="s">
        <v>630</v>
      </c>
      <c r="H383" s="74">
        <v>8655</v>
      </c>
    </row>
    <row r="384" spans="1:8" x14ac:dyDescent="0.2">
      <c r="A384" s="115" t="s">
        <v>15973</v>
      </c>
      <c r="B384" s="115" t="s">
        <v>15972</v>
      </c>
      <c r="C384" s="115" t="s">
        <v>15971</v>
      </c>
      <c r="D384" s="115" t="s">
        <v>3648</v>
      </c>
      <c r="E384" s="116">
        <v>3.01</v>
      </c>
      <c r="F384" s="115" t="s">
        <v>3649</v>
      </c>
      <c r="G384" s="115" t="s">
        <v>630</v>
      </c>
      <c r="H384" s="74">
        <v>8656</v>
      </c>
    </row>
    <row r="385" spans="1:8" x14ac:dyDescent="0.2">
      <c r="A385" s="115"/>
      <c r="B385" s="115"/>
      <c r="C385" s="117" t="s">
        <v>3568</v>
      </c>
      <c r="D385" s="115"/>
      <c r="E385" s="147">
        <f>SUM(E364:E384)</f>
        <v>217.67000000000002</v>
      </c>
      <c r="F385" s="115"/>
      <c r="G385" s="115"/>
      <c r="H385" s="74"/>
    </row>
    <row r="386" spans="1:8" x14ac:dyDescent="0.2">
      <c r="A386" s="115" t="s">
        <v>15942</v>
      </c>
      <c r="B386" s="115" t="s">
        <v>15970</v>
      </c>
      <c r="C386" s="115" t="s">
        <v>15969</v>
      </c>
      <c r="D386" s="115" t="s">
        <v>5468</v>
      </c>
      <c r="E386" s="116">
        <v>5.23</v>
      </c>
      <c r="F386" s="115" t="s">
        <v>5469</v>
      </c>
      <c r="G386" s="115" t="s">
        <v>630</v>
      </c>
      <c r="H386" s="74">
        <v>8686</v>
      </c>
    </row>
    <row r="387" spans="1:8" x14ac:dyDescent="0.2">
      <c r="A387" s="115" t="s">
        <v>15942</v>
      </c>
      <c r="B387" s="115" t="s">
        <v>15968</v>
      </c>
      <c r="C387" s="115" t="s">
        <v>15967</v>
      </c>
      <c r="D387" s="115" t="s">
        <v>3685</v>
      </c>
      <c r="E387" s="116">
        <v>8.3800000000000008</v>
      </c>
      <c r="F387" s="115" t="s">
        <v>3686</v>
      </c>
      <c r="G387" s="115" t="s">
        <v>630</v>
      </c>
      <c r="H387" s="74">
        <v>8687</v>
      </c>
    </row>
    <row r="388" spans="1:8" x14ac:dyDescent="0.2">
      <c r="A388" s="115" t="s">
        <v>15942</v>
      </c>
      <c r="B388" s="115" t="s">
        <v>15966</v>
      </c>
      <c r="C388" s="115" t="s">
        <v>15965</v>
      </c>
      <c r="D388" s="115" t="s">
        <v>845</v>
      </c>
      <c r="E388" s="116">
        <v>41.5</v>
      </c>
      <c r="F388" s="115" t="s">
        <v>844</v>
      </c>
      <c r="G388" s="115" t="s">
        <v>630</v>
      </c>
      <c r="H388" s="74">
        <v>8688</v>
      </c>
    </row>
    <row r="389" spans="1:8" x14ac:dyDescent="0.2">
      <c r="A389" s="115" t="s">
        <v>15942</v>
      </c>
      <c r="B389" s="115" t="s">
        <v>15964</v>
      </c>
      <c r="C389" s="115" t="s">
        <v>15963</v>
      </c>
      <c r="D389" s="115" t="s">
        <v>677</v>
      </c>
      <c r="E389" s="116">
        <v>3.36</v>
      </c>
      <c r="F389" s="115" t="s">
        <v>676</v>
      </c>
      <c r="G389" s="115" t="s">
        <v>630</v>
      </c>
      <c r="H389" s="74">
        <v>8689</v>
      </c>
    </row>
    <row r="390" spans="1:8" x14ac:dyDescent="0.2">
      <c r="A390" s="115" t="s">
        <v>15942</v>
      </c>
      <c r="B390" s="115" t="s">
        <v>15962</v>
      </c>
      <c r="C390" s="115" t="s">
        <v>15961</v>
      </c>
      <c r="D390" s="115" t="s">
        <v>13648</v>
      </c>
      <c r="E390" s="116">
        <v>5.45</v>
      </c>
      <c r="F390" s="115" t="s">
        <v>13647</v>
      </c>
      <c r="G390" s="115" t="s">
        <v>630</v>
      </c>
      <c r="H390" s="74">
        <v>8690</v>
      </c>
    </row>
    <row r="391" spans="1:8" x14ac:dyDescent="0.2">
      <c r="A391" s="115" t="s">
        <v>15942</v>
      </c>
      <c r="B391" s="115" t="s">
        <v>15960</v>
      </c>
      <c r="C391" s="115" t="s">
        <v>15959</v>
      </c>
      <c r="D391" s="115" t="s">
        <v>4615</v>
      </c>
      <c r="E391" s="116">
        <v>3.36</v>
      </c>
      <c r="F391" s="115" t="s">
        <v>4616</v>
      </c>
      <c r="G391" s="115" t="s">
        <v>630</v>
      </c>
      <c r="H391" s="74" t="s">
        <v>14892</v>
      </c>
    </row>
    <row r="392" spans="1:8" x14ac:dyDescent="0.2">
      <c r="A392" s="115" t="s">
        <v>15942</v>
      </c>
      <c r="B392" s="115" t="s">
        <v>15958</v>
      </c>
      <c r="C392" s="115" t="s">
        <v>15957</v>
      </c>
      <c r="D392" s="115" t="s">
        <v>13583</v>
      </c>
      <c r="E392" s="116">
        <v>0.02</v>
      </c>
      <c r="F392" s="115" t="s">
        <v>13582</v>
      </c>
      <c r="G392" s="115" t="s">
        <v>630</v>
      </c>
      <c r="H392" s="74">
        <v>8691</v>
      </c>
    </row>
    <row r="393" spans="1:8" x14ac:dyDescent="0.2">
      <c r="A393" s="115" t="s">
        <v>15942</v>
      </c>
      <c r="B393" s="115" t="s">
        <v>15956</v>
      </c>
      <c r="C393" s="115" t="s">
        <v>15955</v>
      </c>
      <c r="D393" s="115" t="s">
        <v>4321</v>
      </c>
      <c r="E393" s="116">
        <v>1.94</v>
      </c>
      <c r="F393" s="115" t="s">
        <v>4318</v>
      </c>
      <c r="G393" s="115" t="s">
        <v>630</v>
      </c>
      <c r="H393" s="74">
        <v>8692</v>
      </c>
    </row>
    <row r="394" spans="1:8" x14ac:dyDescent="0.2">
      <c r="A394" s="115" t="s">
        <v>15942</v>
      </c>
      <c r="B394" s="115" t="s">
        <v>1204</v>
      </c>
      <c r="C394" s="115" t="s">
        <v>15954</v>
      </c>
      <c r="D394" s="115" t="s">
        <v>4317</v>
      </c>
      <c r="E394" s="116">
        <v>2.6</v>
      </c>
      <c r="F394" s="115" t="s">
        <v>4318</v>
      </c>
      <c r="G394" s="115" t="s">
        <v>630</v>
      </c>
      <c r="H394" s="74">
        <v>8693</v>
      </c>
    </row>
    <row r="395" spans="1:8" x14ac:dyDescent="0.2">
      <c r="A395" s="115" t="s">
        <v>15942</v>
      </c>
      <c r="B395" s="115" t="s">
        <v>15953</v>
      </c>
      <c r="C395" s="115" t="s">
        <v>15952</v>
      </c>
      <c r="D395" s="115" t="s">
        <v>806</v>
      </c>
      <c r="E395" s="116">
        <v>2.12</v>
      </c>
      <c r="F395" s="115" t="s">
        <v>805</v>
      </c>
      <c r="G395" s="115" t="s">
        <v>630</v>
      </c>
      <c r="H395" s="74">
        <v>8694</v>
      </c>
    </row>
    <row r="396" spans="1:8" x14ac:dyDescent="0.2">
      <c r="A396" s="115" t="s">
        <v>15942</v>
      </c>
      <c r="B396" s="115" t="s">
        <v>15951</v>
      </c>
      <c r="C396" s="115" t="s">
        <v>15950</v>
      </c>
      <c r="D396" s="115" t="s">
        <v>4364</v>
      </c>
      <c r="E396" s="116">
        <v>4.1100000000000003</v>
      </c>
      <c r="F396" s="115" t="s">
        <v>4365</v>
      </c>
      <c r="G396" s="115" t="s">
        <v>630</v>
      </c>
      <c r="H396" s="74">
        <v>8695</v>
      </c>
    </row>
    <row r="397" spans="1:8" x14ac:dyDescent="0.2">
      <c r="A397" s="115" t="s">
        <v>15942</v>
      </c>
      <c r="B397" s="115" t="s">
        <v>13384</v>
      </c>
      <c r="C397" s="115" t="s">
        <v>15949</v>
      </c>
      <c r="D397" s="115" t="s">
        <v>1367</v>
      </c>
      <c r="E397" s="116">
        <v>1.68</v>
      </c>
      <c r="F397" s="115" t="s">
        <v>1366</v>
      </c>
      <c r="G397" s="115" t="s">
        <v>630</v>
      </c>
      <c r="H397" s="74">
        <v>8696</v>
      </c>
    </row>
    <row r="398" spans="1:8" x14ac:dyDescent="0.2">
      <c r="A398" s="115" t="s">
        <v>15942</v>
      </c>
      <c r="B398" s="115" t="s">
        <v>15948</v>
      </c>
      <c r="C398" s="115" t="s">
        <v>15947</v>
      </c>
      <c r="D398" s="115" t="s">
        <v>3725</v>
      </c>
      <c r="E398" s="116">
        <v>10.46</v>
      </c>
      <c r="F398" s="115" t="s">
        <v>3726</v>
      </c>
      <c r="G398" s="115" t="s">
        <v>630</v>
      </c>
      <c r="H398" s="74">
        <v>8697</v>
      </c>
    </row>
    <row r="399" spans="1:8" x14ac:dyDescent="0.2">
      <c r="A399" s="115" t="s">
        <v>15942</v>
      </c>
      <c r="B399" s="115" t="s">
        <v>15946</v>
      </c>
      <c r="C399" s="115" t="s">
        <v>15945</v>
      </c>
      <c r="D399" s="115" t="s">
        <v>5625</v>
      </c>
      <c r="E399" s="116">
        <v>4.2</v>
      </c>
      <c r="F399" s="115" t="s">
        <v>5626</v>
      </c>
      <c r="G399" s="115" t="s">
        <v>630</v>
      </c>
      <c r="H399" s="74">
        <v>8698</v>
      </c>
    </row>
    <row r="400" spans="1:8" x14ac:dyDescent="0.2">
      <c r="A400" s="115" t="s">
        <v>15942</v>
      </c>
      <c r="B400" s="115" t="s">
        <v>15944</v>
      </c>
      <c r="C400" s="115" t="s">
        <v>15943</v>
      </c>
      <c r="D400" s="115" t="s">
        <v>1231</v>
      </c>
      <c r="E400" s="116">
        <v>2.14</v>
      </c>
      <c r="F400" s="115" t="s">
        <v>1230</v>
      </c>
      <c r="G400" s="115" t="s">
        <v>630</v>
      </c>
      <c r="H400" s="74">
        <v>8699</v>
      </c>
    </row>
    <row r="401" spans="1:8" x14ac:dyDescent="0.2">
      <c r="A401" s="115" t="s">
        <v>15942</v>
      </c>
      <c r="B401" s="115" t="s">
        <v>15941</v>
      </c>
      <c r="C401" s="115" t="s">
        <v>15940</v>
      </c>
      <c r="D401" s="115" t="s">
        <v>5193</v>
      </c>
      <c r="E401" s="116">
        <v>6.2</v>
      </c>
      <c r="F401" s="115" t="s">
        <v>5194</v>
      </c>
      <c r="G401" s="115" t="s">
        <v>630</v>
      </c>
      <c r="H401" s="74">
        <v>8700</v>
      </c>
    </row>
    <row r="402" spans="1:8" x14ac:dyDescent="0.2">
      <c r="A402" s="115"/>
      <c r="B402" s="115"/>
      <c r="C402" s="117" t="s">
        <v>3568</v>
      </c>
      <c r="D402" s="115"/>
      <c r="E402" s="147">
        <f>SUM(E386:E401)</f>
        <v>102.75000000000001</v>
      </c>
      <c r="F402" s="115"/>
      <c r="G402" s="115"/>
      <c r="H402" s="74"/>
    </row>
    <row r="403" spans="1:8" x14ac:dyDescent="0.2">
      <c r="A403" s="115"/>
      <c r="B403" s="115"/>
      <c r="C403" s="203" t="s">
        <v>21500</v>
      </c>
      <c r="D403" s="202"/>
      <c r="E403" s="204">
        <f>+E309+E317+E322+E346+E363+E385+E402</f>
        <v>706.3</v>
      </c>
      <c r="F403" s="115"/>
      <c r="G403" s="115"/>
      <c r="H403" s="74"/>
    </row>
    <row r="404" spans="1:8" x14ac:dyDescent="0.2">
      <c r="A404" s="157">
        <v>44365</v>
      </c>
      <c r="B404" s="115"/>
      <c r="C404" s="158" t="s">
        <v>14849</v>
      </c>
      <c r="D404" s="115"/>
      <c r="E404" s="214">
        <v>35.799999999999997</v>
      </c>
      <c r="F404" s="115"/>
      <c r="G404" s="115"/>
      <c r="H404" s="163" t="s">
        <v>14850</v>
      </c>
    </row>
    <row r="405" spans="1:8" x14ac:dyDescent="0.2">
      <c r="A405" s="157">
        <v>44365</v>
      </c>
      <c r="B405" s="115"/>
      <c r="C405" s="158" t="s">
        <v>14841</v>
      </c>
      <c r="D405" s="115"/>
      <c r="E405" s="214">
        <v>3.39</v>
      </c>
      <c r="F405" s="115"/>
      <c r="G405" s="115"/>
      <c r="H405" s="163" t="s">
        <v>14842</v>
      </c>
    </row>
    <row r="406" spans="1:8" x14ac:dyDescent="0.2">
      <c r="A406" s="157">
        <v>44365</v>
      </c>
      <c r="B406" s="115"/>
      <c r="C406" s="158" t="s">
        <v>14839</v>
      </c>
      <c r="D406" s="115"/>
      <c r="E406" s="214">
        <v>4.58</v>
      </c>
      <c r="F406" s="115"/>
      <c r="G406" s="115"/>
      <c r="H406" s="163" t="s">
        <v>14840</v>
      </c>
    </row>
    <row r="407" spans="1:8" x14ac:dyDescent="0.2">
      <c r="A407" s="157">
        <v>44365</v>
      </c>
      <c r="B407" s="115"/>
      <c r="C407" s="158" t="s">
        <v>14837</v>
      </c>
      <c r="D407" s="115"/>
      <c r="E407" s="214">
        <v>11.24</v>
      </c>
      <c r="F407" s="115"/>
      <c r="G407" s="115"/>
      <c r="H407" s="163" t="s">
        <v>14838</v>
      </c>
    </row>
    <row r="408" spans="1:8" x14ac:dyDescent="0.2">
      <c r="A408" s="157">
        <v>44365</v>
      </c>
      <c r="B408" s="115"/>
      <c r="C408" s="158" t="s">
        <v>14835</v>
      </c>
      <c r="D408" s="115"/>
      <c r="E408" s="214">
        <v>1.68</v>
      </c>
      <c r="F408" s="115"/>
      <c r="G408" s="115"/>
      <c r="H408" s="163" t="s">
        <v>14836</v>
      </c>
    </row>
    <row r="409" spans="1:8" x14ac:dyDescent="0.2">
      <c r="A409" s="157">
        <v>44365</v>
      </c>
      <c r="B409" s="115"/>
      <c r="C409" s="158" t="s">
        <v>14833</v>
      </c>
      <c r="D409" s="115"/>
      <c r="E409" s="214">
        <v>1.94</v>
      </c>
      <c r="F409" s="115"/>
      <c r="G409" s="115"/>
      <c r="H409" s="163" t="s">
        <v>14834</v>
      </c>
    </row>
    <row r="410" spans="1:8" x14ac:dyDescent="0.2">
      <c r="A410" s="157">
        <v>44365</v>
      </c>
      <c r="B410" s="115"/>
      <c r="C410" s="158" t="s">
        <v>14831</v>
      </c>
      <c r="D410" s="115"/>
      <c r="E410" s="214">
        <v>3.19</v>
      </c>
      <c r="F410" s="115"/>
      <c r="G410" s="115"/>
      <c r="H410" s="163" t="s">
        <v>14832</v>
      </c>
    </row>
    <row r="411" spans="1:8" x14ac:dyDescent="0.2">
      <c r="A411" s="157">
        <v>44365</v>
      </c>
      <c r="B411" s="115"/>
      <c r="C411" s="158" t="s">
        <v>14829</v>
      </c>
      <c r="D411" s="115"/>
      <c r="E411" s="214">
        <v>1.68</v>
      </c>
      <c r="F411" s="115"/>
      <c r="G411" s="115"/>
      <c r="H411" s="163" t="s">
        <v>14830</v>
      </c>
    </row>
    <row r="412" spans="1:8" x14ac:dyDescent="0.2">
      <c r="A412" s="157">
        <v>44365</v>
      </c>
      <c r="B412" s="115"/>
      <c r="C412" s="158" t="s">
        <v>14827</v>
      </c>
      <c r="D412" s="115"/>
      <c r="E412" s="214">
        <v>5.29</v>
      </c>
      <c r="F412" s="115"/>
      <c r="G412" s="115"/>
      <c r="H412" s="163" t="s">
        <v>14828</v>
      </c>
    </row>
    <row r="413" spans="1:8" x14ac:dyDescent="0.2">
      <c r="A413" s="157">
        <v>44365</v>
      </c>
      <c r="B413" s="115"/>
      <c r="C413" s="158" t="s">
        <v>14825</v>
      </c>
      <c r="D413" s="115"/>
      <c r="E413" s="214">
        <v>5.21</v>
      </c>
      <c r="F413" s="115"/>
      <c r="G413" s="115"/>
      <c r="H413" s="163" t="s">
        <v>14826</v>
      </c>
    </row>
    <row r="414" spans="1:8" x14ac:dyDescent="0.2">
      <c r="A414" s="157">
        <v>44365</v>
      </c>
      <c r="B414" s="115"/>
      <c r="C414" s="158" t="s">
        <v>14823</v>
      </c>
      <c r="D414" s="115"/>
      <c r="E414" s="214">
        <v>5.03</v>
      </c>
      <c r="F414" s="115"/>
      <c r="G414" s="115"/>
      <c r="H414" s="163" t="s">
        <v>14824</v>
      </c>
    </row>
    <row r="415" spans="1:8" x14ac:dyDescent="0.2">
      <c r="A415" s="157">
        <v>44365</v>
      </c>
      <c r="B415" s="115"/>
      <c r="C415" s="158" t="s">
        <v>14821</v>
      </c>
      <c r="D415" s="115"/>
      <c r="E415" s="214">
        <v>32.97</v>
      </c>
      <c r="F415" s="115"/>
      <c r="G415" s="115"/>
      <c r="H415" s="163" t="s">
        <v>14822</v>
      </c>
    </row>
    <row r="416" spans="1:8" x14ac:dyDescent="0.2">
      <c r="A416" s="157">
        <v>44365</v>
      </c>
      <c r="B416" s="115"/>
      <c r="C416" s="158" t="s">
        <v>14819</v>
      </c>
      <c r="D416" s="115"/>
      <c r="E416" s="214">
        <v>9.86</v>
      </c>
      <c r="F416" s="115"/>
      <c r="G416" s="115"/>
      <c r="H416" s="163" t="s">
        <v>14820</v>
      </c>
    </row>
    <row r="417" spans="1:8" x14ac:dyDescent="0.2">
      <c r="A417" s="157">
        <v>44366</v>
      </c>
      <c r="B417" s="115"/>
      <c r="C417" s="158" t="s">
        <v>14808</v>
      </c>
      <c r="D417" s="115"/>
      <c r="E417" s="214">
        <v>1.68</v>
      </c>
      <c r="F417" s="115"/>
      <c r="G417" s="115"/>
      <c r="H417" s="163" t="s">
        <v>14809</v>
      </c>
    </row>
    <row r="418" spans="1:8" x14ac:dyDescent="0.2">
      <c r="A418" s="157">
        <v>44366</v>
      </c>
      <c r="B418" s="115"/>
      <c r="C418" s="158" t="s">
        <v>14806</v>
      </c>
      <c r="D418" s="115"/>
      <c r="E418" s="214">
        <v>1.93</v>
      </c>
      <c r="F418" s="115"/>
      <c r="G418" s="115"/>
      <c r="H418" s="163" t="s">
        <v>14807</v>
      </c>
    </row>
    <row r="419" spans="1:8" x14ac:dyDescent="0.2">
      <c r="A419" s="157">
        <v>44366</v>
      </c>
      <c r="B419" s="115"/>
      <c r="C419" s="158" t="s">
        <v>14804</v>
      </c>
      <c r="D419" s="115"/>
      <c r="E419" s="214">
        <v>2.46</v>
      </c>
      <c r="F419" s="115"/>
      <c r="G419" s="115"/>
      <c r="H419" s="163" t="s">
        <v>14805</v>
      </c>
    </row>
    <row r="420" spans="1:8" x14ac:dyDescent="0.2">
      <c r="A420" s="157">
        <v>44366</v>
      </c>
      <c r="B420" s="115"/>
      <c r="C420" s="158" t="s">
        <v>14802</v>
      </c>
      <c r="D420" s="115"/>
      <c r="E420" s="214">
        <v>1.99</v>
      </c>
      <c r="F420" s="115"/>
      <c r="G420" s="115"/>
      <c r="H420" s="163" t="s">
        <v>14803</v>
      </c>
    </row>
    <row r="421" spans="1:8" x14ac:dyDescent="0.2">
      <c r="A421" s="157">
        <v>44366</v>
      </c>
      <c r="B421" s="115"/>
      <c r="C421" s="158" t="s">
        <v>14800</v>
      </c>
      <c r="D421" s="115"/>
      <c r="E421" s="214">
        <v>2.4</v>
      </c>
      <c r="F421" s="115"/>
      <c r="G421" s="115"/>
      <c r="H421" s="163" t="s">
        <v>14801</v>
      </c>
    </row>
    <row r="422" spans="1:8" x14ac:dyDescent="0.2">
      <c r="A422" s="157">
        <v>44366</v>
      </c>
      <c r="B422" s="115"/>
      <c r="C422" s="158" t="s">
        <v>14798</v>
      </c>
      <c r="D422" s="115"/>
      <c r="E422" s="214">
        <v>7.32</v>
      </c>
      <c r="F422" s="115"/>
      <c r="G422" s="115"/>
      <c r="H422" s="163" t="s">
        <v>14799</v>
      </c>
    </row>
    <row r="423" spans="1:8" x14ac:dyDescent="0.2">
      <c r="A423" s="157">
        <v>44366</v>
      </c>
      <c r="B423" s="115"/>
      <c r="C423" s="158" t="s">
        <v>14796</v>
      </c>
      <c r="D423" s="115"/>
      <c r="E423" s="214">
        <v>6.21</v>
      </c>
      <c r="F423" s="115"/>
      <c r="G423" s="115"/>
      <c r="H423" s="163" t="s">
        <v>14797</v>
      </c>
    </row>
    <row r="424" spans="1:8" x14ac:dyDescent="0.2">
      <c r="A424" s="157">
        <v>44366</v>
      </c>
      <c r="B424" s="115"/>
      <c r="C424" s="158" t="s">
        <v>14794</v>
      </c>
      <c r="D424" s="115"/>
      <c r="E424" s="214">
        <v>4.82</v>
      </c>
      <c r="F424" s="115"/>
      <c r="G424" s="115"/>
      <c r="H424" s="163" t="s">
        <v>14795</v>
      </c>
    </row>
    <row r="425" spans="1:8" x14ac:dyDescent="0.2">
      <c r="A425" s="157">
        <v>44367</v>
      </c>
      <c r="B425" s="115"/>
      <c r="C425" s="158" t="s">
        <v>14792</v>
      </c>
      <c r="D425" s="115"/>
      <c r="E425" s="214">
        <v>3.19</v>
      </c>
      <c r="F425" s="115"/>
      <c r="G425" s="115"/>
      <c r="H425" s="163" t="s">
        <v>14793</v>
      </c>
    </row>
    <row r="426" spans="1:8" x14ac:dyDescent="0.2">
      <c r="A426" s="157">
        <v>44367</v>
      </c>
      <c r="B426" s="115"/>
      <c r="C426" s="158" t="s">
        <v>14790</v>
      </c>
      <c r="D426" s="115"/>
      <c r="E426" s="214">
        <v>3.36</v>
      </c>
      <c r="F426" s="115"/>
      <c r="G426" s="115"/>
      <c r="H426" s="163" t="s">
        <v>14791</v>
      </c>
    </row>
    <row r="427" spans="1:8" x14ac:dyDescent="0.2">
      <c r="A427" s="157">
        <v>44367</v>
      </c>
      <c r="B427" s="115"/>
      <c r="C427" s="158" t="s">
        <v>14788</v>
      </c>
      <c r="D427" s="115"/>
      <c r="E427" s="214">
        <v>14.03</v>
      </c>
      <c r="F427" s="115"/>
      <c r="G427" s="115"/>
      <c r="H427" s="163" t="s">
        <v>14789</v>
      </c>
    </row>
    <row r="428" spans="1:8" x14ac:dyDescent="0.2">
      <c r="A428" s="157">
        <v>44368</v>
      </c>
      <c r="B428" s="115"/>
      <c r="C428" s="158" t="s">
        <v>14762</v>
      </c>
      <c r="D428" s="115"/>
      <c r="E428" s="214">
        <v>12.57</v>
      </c>
      <c r="F428" s="115"/>
      <c r="G428" s="115"/>
      <c r="H428" s="163" t="s">
        <v>14763</v>
      </c>
    </row>
    <row r="429" spans="1:8" x14ac:dyDescent="0.2">
      <c r="A429" s="157">
        <v>44368</v>
      </c>
      <c r="B429" s="115"/>
      <c r="C429" s="158" t="s">
        <v>14760</v>
      </c>
      <c r="D429" s="115"/>
      <c r="E429" s="214">
        <v>5.22</v>
      </c>
      <c r="F429" s="115"/>
      <c r="G429" s="115"/>
      <c r="H429" s="163" t="s">
        <v>14761</v>
      </c>
    </row>
    <row r="430" spans="1:8" x14ac:dyDescent="0.2">
      <c r="A430" s="157">
        <v>44368</v>
      </c>
      <c r="B430" s="115"/>
      <c r="C430" s="158" t="s">
        <v>14758</v>
      </c>
      <c r="D430" s="115"/>
      <c r="E430" s="214">
        <v>5.04</v>
      </c>
      <c r="F430" s="115"/>
      <c r="G430" s="115"/>
      <c r="H430" s="163" t="s">
        <v>14759</v>
      </c>
    </row>
    <row r="431" spans="1:8" x14ac:dyDescent="0.2">
      <c r="A431" s="157">
        <v>44371</v>
      </c>
      <c r="B431" s="115"/>
      <c r="C431" s="158" t="s">
        <v>14710</v>
      </c>
      <c r="D431" s="115"/>
      <c r="E431" s="214">
        <v>6.8</v>
      </c>
      <c r="F431" s="115"/>
      <c r="G431" s="115"/>
      <c r="H431" s="163" t="s">
        <v>14711</v>
      </c>
    </row>
    <row r="432" spans="1:8" x14ac:dyDescent="0.2">
      <c r="A432" s="115"/>
      <c r="B432" s="115"/>
      <c r="C432" s="205" t="s">
        <v>21502</v>
      </c>
      <c r="D432" s="206"/>
      <c r="E432" s="207">
        <f>SUM(E404:E431)</f>
        <v>200.88</v>
      </c>
      <c r="F432" s="115"/>
      <c r="G432" s="115"/>
      <c r="H432" s="74"/>
    </row>
    <row r="433" spans="1:8" x14ac:dyDescent="0.2">
      <c r="A433" s="115"/>
      <c r="B433" s="115"/>
      <c r="C433" s="208" t="s">
        <v>21498</v>
      </c>
      <c r="D433" s="209"/>
      <c r="E433" s="213">
        <v>83.73</v>
      </c>
      <c r="F433" s="115"/>
      <c r="G433" s="115"/>
      <c r="H433" s="74"/>
    </row>
    <row r="434" spans="1:8" x14ac:dyDescent="0.2">
      <c r="A434" s="115"/>
      <c r="B434" s="115"/>
      <c r="C434" s="210" t="s">
        <v>21499</v>
      </c>
      <c r="D434" s="211"/>
      <c r="E434" s="212">
        <f>+E432-E433</f>
        <v>117.14999999999999</v>
      </c>
      <c r="F434" s="115"/>
      <c r="G434" s="115"/>
      <c r="H434" s="74"/>
    </row>
    <row r="435" spans="1:8" x14ac:dyDescent="0.2">
      <c r="A435" s="115"/>
      <c r="B435" s="115"/>
      <c r="C435" s="115"/>
      <c r="D435" s="115"/>
      <c r="E435" s="114"/>
      <c r="F435" s="115"/>
      <c r="G435" s="115"/>
      <c r="H435" s="74"/>
    </row>
    <row r="436" spans="1:8" x14ac:dyDescent="0.2">
      <c r="A436" s="115"/>
      <c r="B436" s="115"/>
      <c r="C436" s="115"/>
      <c r="D436" s="115"/>
      <c r="E436" s="116"/>
      <c r="F436" s="115"/>
      <c r="G436" s="115"/>
      <c r="H436" s="74"/>
    </row>
    <row r="437" spans="1:8" x14ac:dyDescent="0.2">
      <c r="A437" s="115"/>
      <c r="B437" s="115"/>
      <c r="C437" s="115"/>
      <c r="D437" s="115"/>
      <c r="E437" s="116"/>
      <c r="F437" s="115"/>
      <c r="G437" s="115"/>
      <c r="H437" s="74"/>
    </row>
    <row r="438" spans="1:8" x14ac:dyDescent="0.2">
      <c r="A438" s="115"/>
      <c r="B438" s="115"/>
      <c r="C438" s="115"/>
      <c r="D438" s="115"/>
      <c r="E438" s="116"/>
      <c r="F438" s="115"/>
      <c r="G438" s="115"/>
      <c r="H438" s="74"/>
    </row>
    <row r="439" spans="1:8" x14ac:dyDescent="0.2">
      <c r="A439" s="115"/>
      <c r="B439" s="115"/>
      <c r="C439" s="115"/>
      <c r="D439" s="115"/>
      <c r="E439" s="116"/>
      <c r="F439" s="115"/>
      <c r="G439" s="115"/>
      <c r="H439" s="74"/>
    </row>
    <row r="440" spans="1:8" x14ac:dyDescent="0.2">
      <c r="A440" s="115"/>
      <c r="B440" s="115"/>
      <c r="C440" s="115"/>
      <c r="D440" s="115"/>
      <c r="E440" s="116"/>
      <c r="F440" s="115"/>
      <c r="G440" s="115"/>
      <c r="H440" s="74"/>
    </row>
    <row r="441" spans="1:8" x14ac:dyDescent="0.2">
      <c r="A441" s="115"/>
      <c r="B441" s="115"/>
      <c r="C441" s="115"/>
      <c r="D441" s="115"/>
      <c r="E441" s="116"/>
      <c r="F441" s="115"/>
      <c r="G441" s="115"/>
      <c r="H441" s="74"/>
    </row>
    <row r="442" spans="1:8" x14ac:dyDescent="0.2">
      <c r="A442" s="115"/>
      <c r="B442" s="115"/>
      <c r="C442" s="115"/>
      <c r="D442" s="115"/>
      <c r="E442" s="116"/>
      <c r="F442" s="115"/>
      <c r="G442" s="115"/>
      <c r="H442" s="74"/>
    </row>
    <row r="443" spans="1:8" x14ac:dyDescent="0.2">
      <c r="A443" s="115"/>
      <c r="B443" s="115"/>
      <c r="C443" s="115"/>
      <c r="D443" s="115"/>
      <c r="E443" s="116"/>
      <c r="F443" s="115"/>
      <c r="G443" s="115"/>
      <c r="H443" s="74"/>
    </row>
    <row r="444" spans="1:8" x14ac:dyDescent="0.2">
      <c r="A444" s="115"/>
      <c r="B444" s="115"/>
      <c r="C444" s="115"/>
      <c r="D444" s="115"/>
      <c r="E444" s="116"/>
      <c r="F444" s="115"/>
      <c r="G444" s="115"/>
      <c r="H444" s="74"/>
    </row>
    <row r="445" spans="1:8" x14ac:dyDescent="0.2">
      <c r="A445" s="115"/>
      <c r="B445" s="115"/>
      <c r="C445" s="115"/>
      <c r="D445" s="115"/>
      <c r="E445" s="116"/>
      <c r="F445" s="115"/>
      <c r="G445" s="115"/>
      <c r="H445" s="74"/>
    </row>
    <row r="446" spans="1:8" x14ac:dyDescent="0.2">
      <c r="A446" s="115"/>
      <c r="B446" s="115"/>
      <c r="C446" s="115"/>
      <c r="D446" s="115"/>
      <c r="E446" s="116"/>
      <c r="F446" s="115"/>
      <c r="G446" s="115"/>
      <c r="H446" s="74"/>
    </row>
    <row r="447" spans="1:8" x14ac:dyDescent="0.2">
      <c r="A447" s="115"/>
      <c r="B447" s="115"/>
      <c r="C447" s="115"/>
      <c r="D447" s="115"/>
      <c r="E447" s="116"/>
      <c r="F447" s="115"/>
      <c r="G447" s="115"/>
      <c r="H447" s="74"/>
    </row>
    <row r="448" spans="1:8" x14ac:dyDescent="0.2">
      <c r="A448" s="115"/>
      <c r="B448" s="115"/>
      <c r="C448" s="115"/>
      <c r="D448" s="115"/>
      <c r="E448" s="116"/>
      <c r="F448" s="115"/>
      <c r="G448" s="115"/>
      <c r="H448" s="74"/>
    </row>
    <row r="449" spans="1:8" x14ac:dyDescent="0.2">
      <c r="A449" s="115"/>
      <c r="B449" s="115"/>
      <c r="C449" s="115"/>
      <c r="D449" s="115"/>
      <c r="E449" s="116"/>
      <c r="F449" s="115"/>
      <c r="G449" s="115"/>
      <c r="H449" s="74"/>
    </row>
    <row r="450" spans="1:8" x14ac:dyDescent="0.2">
      <c r="A450" s="115"/>
      <c r="B450" s="115"/>
      <c r="C450" s="115"/>
      <c r="D450" s="115"/>
      <c r="E450" s="116"/>
      <c r="F450" s="115"/>
      <c r="G450" s="115"/>
      <c r="H450" s="74"/>
    </row>
    <row r="451" spans="1:8" x14ac:dyDescent="0.2">
      <c r="A451" s="115"/>
      <c r="B451" s="115"/>
      <c r="C451" s="115"/>
      <c r="D451" s="115"/>
      <c r="E451" s="116"/>
      <c r="F451" s="115"/>
      <c r="G451" s="115"/>
      <c r="H451" s="74"/>
    </row>
    <row r="452" spans="1:8" x14ac:dyDescent="0.2">
      <c r="A452" s="115"/>
      <c r="B452" s="115"/>
      <c r="C452" s="115"/>
      <c r="D452" s="115"/>
      <c r="E452" s="116"/>
      <c r="F452" s="115"/>
      <c r="G452" s="115"/>
      <c r="H452" s="74"/>
    </row>
    <row r="453" spans="1:8" x14ac:dyDescent="0.2">
      <c r="A453" s="115"/>
      <c r="B453" s="115"/>
      <c r="C453" s="115"/>
      <c r="D453" s="115"/>
      <c r="E453" s="116"/>
      <c r="F453" s="115"/>
      <c r="G453" s="115"/>
      <c r="H453" s="74"/>
    </row>
    <row r="454" spans="1:8" x14ac:dyDescent="0.2">
      <c r="A454" s="115"/>
      <c r="B454" s="115"/>
      <c r="C454" s="115"/>
      <c r="D454" s="115"/>
      <c r="E454" s="116"/>
      <c r="F454" s="115"/>
      <c r="G454" s="115"/>
      <c r="H454" s="74"/>
    </row>
    <row r="455" spans="1:8" x14ac:dyDescent="0.2">
      <c r="A455" s="115"/>
      <c r="B455" s="115"/>
      <c r="C455" s="115"/>
      <c r="D455" s="115"/>
      <c r="E455" s="116"/>
      <c r="F455" s="115"/>
      <c r="G455" s="115"/>
      <c r="H455" s="74"/>
    </row>
    <row r="456" spans="1:8" x14ac:dyDescent="0.2">
      <c r="A456" s="115"/>
      <c r="B456" s="115"/>
      <c r="C456" s="115"/>
      <c r="D456" s="115"/>
      <c r="E456" s="116"/>
      <c r="F456" s="115"/>
      <c r="G456" s="115"/>
      <c r="H456" s="74"/>
    </row>
    <row r="457" spans="1:8" x14ac:dyDescent="0.2">
      <c r="A457" s="115"/>
      <c r="B457" s="115"/>
      <c r="C457" s="115"/>
      <c r="D457" s="115"/>
      <c r="E457" s="116"/>
      <c r="F457" s="115"/>
      <c r="G457" s="115"/>
      <c r="H457" s="74"/>
    </row>
    <row r="458" spans="1:8" x14ac:dyDescent="0.2">
      <c r="A458" s="115"/>
      <c r="B458" s="115"/>
      <c r="C458" s="115"/>
      <c r="D458" s="115"/>
      <c r="E458" s="116"/>
      <c r="F458" s="115"/>
      <c r="G458" s="115"/>
      <c r="H458" s="74"/>
    </row>
    <row r="459" spans="1:8" x14ac:dyDescent="0.2">
      <c r="A459" s="115"/>
      <c r="B459" s="115"/>
      <c r="C459" s="115"/>
      <c r="D459" s="115"/>
      <c r="E459" s="114"/>
      <c r="F459" s="115"/>
      <c r="G459" s="115"/>
      <c r="H459" s="74"/>
    </row>
    <row r="460" spans="1:8" x14ac:dyDescent="0.2">
      <c r="A460" s="115"/>
      <c r="B460" s="115"/>
      <c r="C460" s="115"/>
      <c r="D460" s="115"/>
      <c r="E460" s="116"/>
      <c r="F460" s="115"/>
      <c r="G460" s="115"/>
      <c r="H460" s="74"/>
    </row>
    <row r="461" spans="1:8" x14ac:dyDescent="0.2">
      <c r="A461" s="115"/>
      <c r="B461" s="115"/>
      <c r="C461" s="115"/>
      <c r="D461" s="115"/>
      <c r="E461" s="116"/>
      <c r="F461" s="115"/>
      <c r="G461" s="115"/>
      <c r="H461" s="74"/>
    </row>
    <row r="462" spans="1:8" x14ac:dyDescent="0.2">
      <c r="A462" s="115"/>
      <c r="B462" s="115"/>
      <c r="C462" s="115"/>
      <c r="D462" s="115"/>
      <c r="E462" s="116"/>
      <c r="F462" s="115"/>
      <c r="G462" s="115"/>
      <c r="H462" s="74"/>
    </row>
    <row r="463" spans="1:8" x14ac:dyDescent="0.2">
      <c r="A463" s="115"/>
      <c r="B463" s="115"/>
      <c r="C463" s="115"/>
      <c r="D463" s="115"/>
      <c r="E463" s="116"/>
      <c r="F463" s="115"/>
      <c r="G463" s="115"/>
      <c r="H463" s="74"/>
    </row>
    <row r="464" spans="1:8" x14ac:dyDescent="0.2">
      <c r="A464" s="115"/>
      <c r="B464" s="115"/>
      <c r="C464" s="115"/>
      <c r="D464" s="115"/>
      <c r="E464" s="116"/>
      <c r="F464" s="115"/>
      <c r="G464" s="115"/>
      <c r="H464" s="74"/>
    </row>
    <row r="465" spans="1:8" x14ac:dyDescent="0.2">
      <c r="A465" s="115"/>
      <c r="B465" s="115"/>
      <c r="C465" s="115"/>
      <c r="D465" s="115"/>
      <c r="E465" s="116"/>
      <c r="F465" s="115"/>
      <c r="G465" s="115"/>
      <c r="H465" s="74"/>
    </row>
    <row r="466" spans="1:8" x14ac:dyDescent="0.2">
      <c r="A466" s="115"/>
      <c r="B466" s="115"/>
      <c r="C466" s="115"/>
      <c r="D466" s="115"/>
      <c r="E466" s="116"/>
      <c r="F466" s="115"/>
      <c r="G466" s="115"/>
      <c r="H466" s="74"/>
    </row>
    <row r="467" spans="1:8" x14ac:dyDescent="0.2">
      <c r="A467" s="115"/>
      <c r="B467" s="115"/>
      <c r="C467" s="115"/>
      <c r="D467" s="115"/>
      <c r="E467" s="116"/>
      <c r="F467" s="115"/>
      <c r="G467" s="115"/>
      <c r="H467" s="74"/>
    </row>
    <row r="468" spans="1:8" x14ac:dyDescent="0.2">
      <c r="A468" s="115"/>
      <c r="B468" s="115"/>
      <c r="C468" s="115"/>
      <c r="D468" s="115"/>
      <c r="E468" s="116"/>
      <c r="F468" s="115"/>
      <c r="G468" s="115"/>
      <c r="H468" s="74"/>
    </row>
    <row r="469" spans="1:8" x14ac:dyDescent="0.2">
      <c r="A469" s="115"/>
      <c r="B469" s="115"/>
      <c r="C469" s="115"/>
      <c r="D469" s="115"/>
      <c r="E469" s="116"/>
      <c r="F469" s="115"/>
      <c r="G469" s="115"/>
      <c r="H469" s="74"/>
    </row>
    <row r="470" spans="1:8" x14ac:dyDescent="0.2">
      <c r="A470" s="115"/>
      <c r="B470" s="115"/>
      <c r="C470" s="115"/>
      <c r="D470" s="115"/>
      <c r="E470" s="116"/>
      <c r="F470" s="115"/>
      <c r="G470" s="115"/>
      <c r="H470" s="74"/>
    </row>
    <row r="471" spans="1:8" x14ac:dyDescent="0.2">
      <c r="A471" s="115"/>
      <c r="B471" s="115"/>
      <c r="C471" s="115"/>
      <c r="D471" s="115"/>
      <c r="E471" s="116"/>
      <c r="F471" s="115"/>
      <c r="G471" s="115"/>
      <c r="H471" s="74"/>
    </row>
    <row r="472" spans="1:8" x14ac:dyDescent="0.2">
      <c r="A472" s="115"/>
      <c r="B472" s="115"/>
      <c r="C472" s="115"/>
      <c r="D472" s="115"/>
      <c r="E472" s="116"/>
      <c r="F472" s="115"/>
      <c r="G472" s="115"/>
      <c r="H472" s="74"/>
    </row>
    <row r="473" spans="1:8" x14ac:dyDescent="0.2">
      <c r="A473" s="115"/>
      <c r="B473" s="115"/>
      <c r="C473" s="115"/>
      <c r="D473" s="115"/>
      <c r="E473" s="116"/>
      <c r="F473" s="115"/>
      <c r="G473" s="115"/>
      <c r="H473" s="74"/>
    </row>
    <row r="474" spans="1:8" x14ac:dyDescent="0.2">
      <c r="A474" s="115"/>
      <c r="B474" s="115"/>
      <c r="C474" s="115"/>
      <c r="D474" s="115"/>
      <c r="E474" s="116"/>
      <c r="F474" s="115"/>
      <c r="G474" s="115"/>
      <c r="H474" s="74"/>
    </row>
    <row r="475" spans="1:8" x14ac:dyDescent="0.2">
      <c r="A475" s="115"/>
      <c r="B475" s="115"/>
      <c r="C475" s="115"/>
      <c r="D475" s="115"/>
      <c r="E475" s="116"/>
      <c r="F475" s="115"/>
      <c r="G475" s="115"/>
      <c r="H475" s="74"/>
    </row>
    <row r="476" spans="1:8" x14ac:dyDescent="0.2">
      <c r="A476" s="115"/>
      <c r="B476" s="115"/>
      <c r="C476" s="115"/>
      <c r="D476" s="115"/>
      <c r="E476" s="116"/>
      <c r="F476" s="115"/>
      <c r="G476" s="115"/>
      <c r="H476" s="74"/>
    </row>
    <row r="477" spans="1:8" x14ac:dyDescent="0.2">
      <c r="A477" s="115"/>
      <c r="B477" s="115"/>
      <c r="C477" s="115"/>
      <c r="D477" s="115"/>
      <c r="E477" s="116"/>
      <c r="F477" s="115"/>
      <c r="G477" s="115"/>
      <c r="H477" s="74"/>
    </row>
    <row r="478" spans="1:8" x14ac:dyDescent="0.2">
      <c r="A478" s="115"/>
      <c r="B478" s="115"/>
      <c r="C478" s="115"/>
      <c r="D478" s="115"/>
      <c r="E478" s="116"/>
      <c r="F478" s="115"/>
      <c r="G478" s="115"/>
      <c r="H478" s="74"/>
    </row>
    <row r="479" spans="1:8" x14ac:dyDescent="0.2">
      <c r="A479" s="115"/>
      <c r="B479" s="115"/>
      <c r="C479" s="115"/>
      <c r="D479" s="115"/>
      <c r="E479" s="116"/>
      <c r="F479" s="115"/>
      <c r="G479" s="115"/>
      <c r="H479" s="74"/>
    </row>
    <row r="480" spans="1:8" x14ac:dyDescent="0.2">
      <c r="A480" s="115"/>
      <c r="B480" s="115"/>
      <c r="C480" s="115"/>
      <c r="D480" s="115"/>
      <c r="E480" s="114"/>
      <c r="F480" s="115"/>
      <c r="G480" s="115"/>
      <c r="H480" s="74"/>
    </row>
    <row r="481" spans="1:8" x14ac:dyDescent="0.2">
      <c r="A481" s="115"/>
      <c r="B481" s="115"/>
      <c r="C481" s="115"/>
      <c r="D481" s="115"/>
      <c r="E481" s="116"/>
      <c r="F481" s="115"/>
      <c r="G481" s="115"/>
      <c r="H481" s="74"/>
    </row>
    <row r="482" spans="1:8" x14ac:dyDescent="0.2">
      <c r="A482" s="115"/>
      <c r="B482" s="115"/>
      <c r="C482" s="115"/>
      <c r="D482" s="115"/>
      <c r="E482" s="116"/>
      <c r="F482" s="115"/>
      <c r="G482" s="115"/>
      <c r="H482" s="74"/>
    </row>
    <row r="483" spans="1:8" x14ac:dyDescent="0.2">
      <c r="A483" s="115"/>
      <c r="B483" s="115"/>
      <c r="C483" s="115"/>
      <c r="D483" s="115"/>
      <c r="E483" s="116"/>
      <c r="F483" s="115"/>
      <c r="G483" s="115"/>
      <c r="H483" s="74"/>
    </row>
    <row r="484" spans="1:8" x14ac:dyDescent="0.2">
      <c r="A484" s="115"/>
      <c r="B484" s="115"/>
      <c r="C484" s="115"/>
      <c r="D484" s="115"/>
      <c r="E484" s="116"/>
      <c r="F484" s="115"/>
      <c r="G484" s="115"/>
      <c r="H484" s="74"/>
    </row>
    <row r="485" spans="1:8" x14ac:dyDescent="0.2">
      <c r="A485" s="115"/>
      <c r="B485" s="115"/>
      <c r="C485" s="115"/>
      <c r="D485" s="115"/>
      <c r="E485" s="116"/>
      <c r="F485" s="115"/>
      <c r="G485" s="115"/>
      <c r="H485" s="74"/>
    </row>
    <row r="486" spans="1:8" x14ac:dyDescent="0.2">
      <c r="A486" s="115"/>
      <c r="B486" s="115"/>
      <c r="C486" s="115"/>
      <c r="D486" s="115"/>
      <c r="E486" s="114"/>
      <c r="F486" s="115"/>
      <c r="G486" s="115"/>
      <c r="H486" s="74"/>
    </row>
    <row r="487" spans="1:8" x14ac:dyDescent="0.2">
      <c r="A487" s="115"/>
      <c r="B487" s="115"/>
      <c r="C487" s="115"/>
      <c r="D487" s="115"/>
      <c r="E487" s="116"/>
      <c r="F487" s="115"/>
      <c r="G487" s="115"/>
      <c r="H487" s="74"/>
    </row>
    <row r="488" spans="1:8" x14ac:dyDescent="0.2">
      <c r="A488" s="115"/>
      <c r="B488" s="115"/>
      <c r="C488" s="115"/>
      <c r="D488" s="115"/>
      <c r="E488" s="116"/>
      <c r="F488" s="115"/>
      <c r="G488" s="115"/>
      <c r="H488" s="74"/>
    </row>
    <row r="489" spans="1:8" x14ac:dyDescent="0.2">
      <c r="A489" s="115"/>
      <c r="B489" s="115"/>
      <c r="C489" s="115"/>
      <c r="D489" s="115"/>
      <c r="E489" s="116"/>
      <c r="F489" s="115"/>
      <c r="G489" s="115"/>
      <c r="H489" s="74"/>
    </row>
    <row r="490" spans="1:8" x14ac:dyDescent="0.2">
      <c r="A490" s="115"/>
      <c r="B490" s="115"/>
      <c r="C490" s="115"/>
      <c r="D490" s="115"/>
      <c r="E490" s="116"/>
      <c r="F490" s="115"/>
      <c r="G490" s="115"/>
      <c r="H490" s="74"/>
    </row>
    <row r="491" spans="1:8" x14ac:dyDescent="0.2">
      <c r="A491" s="115"/>
      <c r="B491" s="115"/>
      <c r="C491" s="115"/>
      <c r="D491" s="115"/>
      <c r="E491" s="116"/>
      <c r="F491" s="115"/>
      <c r="G491" s="115"/>
      <c r="H491" s="74"/>
    </row>
    <row r="492" spans="1:8" x14ac:dyDescent="0.2">
      <c r="A492" s="115"/>
      <c r="B492" s="115"/>
      <c r="C492" s="115"/>
      <c r="D492" s="115"/>
      <c r="E492" s="116"/>
      <c r="F492" s="115"/>
      <c r="G492" s="115"/>
      <c r="H492" s="74"/>
    </row>
    <row r="493" spans="1:8" x14ac:dyDescent="0.2">
      <c r="A493" s="115"/>
      <c r="B493" s="115"/>
      <c r="C493" s="115"/>
      <c r="D493" s="115"/>
      <c r="E493" s="116"/>
      <c r="F493" s="115"/>
      <c r="G493" s="115"/>
      <c r="H493" s="74"/>
    </row>
    <row r="494" spans="1:8" x14ac:dyDescent="0.2">
      <c r="A494" s="115"/>
      <c r="B494" s="115"/>
      <c r="C494" s="115"/>
      <c r="D494" s="115"/>
      <c r="E494" s="116"/>
      <c r="F494" s="115"/>
      <c r="G494" s="115"/>
      <c r="H494" s="74"/>
    </row>
    <row r="495" spans="1:8" x14ac:dyDescent="0.2">
      <c r="A495" s="115"/>
      <c r="B495" s="115"/>
      <c r="C495" s="115"/>
      <c r="D495" s="115"/>
      <c r="E495" s="116"/>
      <c r="F495" s="115"/>
      <c r="G495" s="115"/>
      <c r="H495" s="74"/>
    </row>
    <row r="496" spans="1:8" x14ac:dyDescent="0.2">
      <c r="A496" s="115"/>
      <c r="B496" s="115"/>
      <c r="C496" s="115"/>
      <c r="D496" s="115"/>
      <c r="E496" s="116"/>
      <c r="F496" s="115"/>
      <c r="G496" s="115"/>
      <c r="H496" s="74"/>
    </row>
    <row r="497" spans="1:8" x14ac:dyDescent="0.2">
      <c r="A497" s="115"/>
      <c r="B497" s="115"/>
      <c r="C497" s="115"/>
      <c r="D497" s="115"/>
      <c r="E497" s="116"/>
      <c r="F497" s="115"/>
      <c r="G497" s="115"/>
      <c r="H497" s="74"/>
    </row>
    <row r="498" spans="1:8" x14ac:dyDescent="0.2">
      <c r="A498" s="115"/>
      <c r="B498" s="115"/>
      <c r="C498" s="115"/>
      <c r="D498" s="115"/>
      <c r="E498" s="116"/>
      <c r="F498" s="115"/>
      <c r="G498" s="115"/>
      <c r="H498" s="74"/>
    </row>
    <row r="499" spans="1:8" x14ac:dyDescent="0.2">
      <c r="A499" s="115"/>
      <c r="B499" s="115"/>
      <c r="C499" s="115"/>
      <c r="D499" s="115"/>
      <c r="E499" s="116"/>
      <c r="F499" s="115"/>
      <c r="G499" s="115"/>
      <c r="H499" s="74"/>
    </row>
    <row r="500" spans="1:8" x14ac:dyDescent="0.2">
      <c r="A500" s="115"/>
      <c r="B500" s="115"/>
      <c r="C500" s="115"/>
      <c r="D500" s="115"/>
      <c r="E500" s="116"/>
      <c r="F500" s="115"/>
      <c r="G500" s="115"/>
      <c r="H500" s="74"/>
    </row>
    <row r="501" spans="1:8" x14ac:dyDescent="0.2">
      <c r="A501" s="115"/>
      <c r="B501" s="115"/>
      <c r="C501" s="115"/>
      <c r="D501" s="115"/>
      <c r="E501" s="116"/>
      <c r="F501" s="115"/>
      <c r="G501" s="115"/>
      <c r="H501" s="74"/>
    </row>
    <row r="502" spans="1:8" x14ac:dyDescent="0.2">
      <c r="A502" s="115"/>
      <c r="B502" s="115"/>
      <c r="C502" s="115"/>
      <c r="D502" s="115"/>
      <c r="E502" s="116"/>
      <c r="F502" s="115"/>
      <c r="G502" s="115"/>
      <c r="H502" s="74"/>
    </row>
    <row r="503" spans="1:8" x14ac:dyDescent="0.2">
      <c r="A503" s="115"/>
      <c r="B503" s="115"/>
      <c r="C503" s="115"/>
      <c r="D503" s="115"/>
      <c r="E503" s="116"/>
      <c r="F503" s="115"/>
      <c r="G503" s="115"/>
      <c r="H503" s="74"/>
    </row>
    <row r="504" spans="1:8" x14ac:dyDescent="0.2">
      <c r="A504" s="115"/>
      <c r="B504" s="115"/>
      <c r="C504" s="115"/>
      <c r="D504" s="115"/>
      <c r="E504" s="116"/>
      <c r="F504" s="115"/>
      <c r="G504" s="115"/>
      <c r="H504" s="74"/>
    </row>
    <row r="505" spans="1:8" x14ac:dyDescent="0.2">
      <c r="A505" s="115"/>
      <c r="B505" s="115"/>
      <c r="C505" s="115"/>
      <c r="D505" s="115"/>
      <c r="E505" s="116"/>
      <c r="F505" s="115"/>
      <c r="G505" s="115"/>
      <c r="H505" s="74"/>
    </row>
    <row r="506" spans="1:8" x14ac:dyDescent="0.2">
      <c r="A506" s="115"/>
      <c r="B506" s="115"/>
      <c r="C506" s="115"/>
      <c r="D506" s="115"/>
      <c r="E506" s="116"/>
      <c r="F506" s="115"/>
      <c r="G506" s="115"/>
      <c r="H506" s="74"/>
    </row>
    <row r="507" spans="1:8" x14ac:dyDescent="0.2">
      <c r="A507" s="115"/>
      <c r="B507" s="115"/>
      <c r="C507" s="115"/>
      <c r="D507" s="115"/>
      <c r="E507" s="116"/>
      <c r="F507" s="115"/>
      <c r="G507" s="115"/>
      <c r="H507" s="74"/>
    </row>
    <row r="508" spans="1:8" x14ac:dyDescent="0.2">
      <c r="A508" s="115"/>
      <c r="B508" s="115"/>
      <c r="C508" s="115"/>
      <c r="D508" s="115"/>
      <c r="E508" s="114"/>
      <c r="F508" s="115"/>
      <c r="G508" s="115"/>
      <c r="H508" s="74"/>
    </row>
    <row r="509" spans="1:8" x14ac:dyDescent="0.2">
      <c r="A509" s="115"/>
      <c r="B509" s="115"/>
      <c r="C509" s="115"/>
      <c r="D509" s="115"/>
      <c r="E509" s="116"/>
      <c r="F509" s="115"/>
      <c r="G509" s="115"/>
      <c r="H509" s="74"/>
    </row>
    <row r="510" spans="1:8" x14ac:dyDescent="0.2">
      <c r="A510" s="115"/>
      <c r="B510" s="115"/>
      <c r="C510" s="115"/>
      <c r="D510" s="115"/>
      <c r="E510" s="116"/>
      <c r="F510" s="115"/>
      <c r="G510" s="115"/>
      <c r="H510" s="74"/>
    </row>
    <row r="511" spans="1:8" x14ac:dyDescent="0.2">
      <c r="A511" s="115"/>
      <c r="B511" s="115"/>
      <c r="C511" s="115"/>
      <c r="D511" s="115"/>
      <c r="E511" s="116"/>
      <c r="F511" s="115"/>
      <c r="G511" s="115"/>
      <c r="H511" s="74"/>
    </row>
    <row r="512" spans="1:8" x14ac:dyDescent="0.2">
      <c r="A512" s="115"/>
      <c r="B512" s="115"/>
      <c r="C512" s="115"/>
      <c r="D512" s="115"/>
      <c r="E512" s="116"/>
      <c r="F512" s="115"/>
      <c r="G512" s="115"/>
      <c r="H512" s="74"/>
    </row>
    <row r="513" spans="1:8" x14ac:dyDescent="0.2">
      <c r="A513" s="115"/>
      <c r="B513" s="115"/>
      <c r="C513" s="115"/>
      <c r="D513" s="115"/>
      <c r="E513" s="116"/>
      <c r="F513" s="115"/>
      <c r="G513" s="115"/>
      <c r="H513" s="74"/>
    </row>
    <row r="514" spans="1:8" x14ac:dyDescent="0.2">
      <c r="A514" s="115"/>
      <c r="B514" s="115"/>
      <c r="C514" s="115"/>
      <c r="D514" s="115"/>
      <c r="E514" s="116"/>
      <c r="F514" s="115"/>
      <c r="G514" s="115"/>
      <c r="H514" s="74"/>
    </row>
    <row r="515" spans="1:8" x14ac:dyDescent="0.2">
      <c r="A515" s="115"/>
      <c r="B515" s="115"/>
      <c r="C515" s="115"/>
      <c r="D515" s="115"/>
      <c r="E515" s="116"/>
      <c r="F515" s="115"/>
      <c r="G515" s="115"/>
      <c r="H515" s="74"/>
    </row>
    <row r="516" spans="1:8" x14ac:dyDescent="0.2">
      <c r="A516" s="115"/>
      <c r="B516" s="115"/>
      <c r="C516" s="115"/>
      <c r="D516" s="115"/>
      <c r="E516" s="116"/>
      <c r="F516" s="115"/>
      <c r="G516" s="115"/>
      <c r="H516" s="74"/>
    </row>
    <row r="517" spans="1:8" x14ac:dyDescent="0.2">
      <c r="A517" s="115"/>
      <c r="B517" s="115"/>
      <c r="C517" s="115"/>
      <c r="D517" s="115"/>
      <c r="E517" s="116"/>
      <c r="F517" s="115"/>
      <c r="G517" s="115"/>
      <c r="H517" s="74"/>
    </row>
    <row r="518" spans="1:8" x14ac:dyDescent="0.2">
      <c r="A518" s="115"/>
      <c r="B518" s="115"/>
      <c r="C518" s="115"/>
      <c r="D518" s="115"/>
      <c r="E518" s="116"/>
      <c r="F518" s="115"/>
      <c r="G518" s="115"/>
      <c r="H518" s="74"/>
    </row>
    <row r="519" spans="1:8" x14ac:dyDescent="0.2">
      <c r="A519" s="115"/>
      <c r="B519" s="115"/>
      <c r="C519" s="115"/>
      <c r="D519" s="115"/>
      <c r="E519" s="116"/>
      <c r="F519" s="115"/>
      <c r="G519" s="115"/>
      <c r="H519" s="74"/>
    </row>
    <row r="520" spans="1:8" x14ac:dyDescent="0.2">
      <c r="A520" s="115"/>
      <c r="B520" s="115"/>
      <c r="C520" s="115"/>
      <c r="D520" s="115"/>
      <c r="E520" s="116"/>
      <c r="F520" s="115"/>
      <c r="G520" s="115"/>
      <c r="H520" s="74"/>
    </row>
    <row r="521" spans="1:8" x14ac:dyDescent="0.2">
      <c r="A521" s="115"/>
      <c r="B521" s="115"/>
      <c r="C521" s="115"/>
      <c r="D521" s="115"/>
      <c r="E521" s="116"/>
      <c r="F521" s="115"/>
      <c r="G521" s="115"/>
      <c r="H521" s="74"/>
    </row>
    <row r="522" spans="1:8" x14ac:dyDescent="0.2">
      <c r="A522" s="115"/>
      <c r="B522" s="115"/>
      <c r="C522" s="115"/>
      <c r="D522" s="115"/>
      <c r="E522" s="116"/>
      <c r="F522" s="115"/>
      <c r="G522" s="115"/>
      <c r="H522" s="74"/>
    </row>
    <row r="523" spans="1:8" x14ac:dyDescent="0.2">
      <c r="A523" s="115"/>
      <c r="B523" s="115"/>
      <c r="C523" s="115"/>
      <c r="D523" s="115"/>
      <c r="E523" s="116"/>
      <c r="F523" s="115"/>
      <c r="G523" s="115"/>
      <c r="H523" s="74"/>
    </row>
    <row r="524" spans="1:8" x14ac:dyDescent="0.2">
      <c r="A524" s="115"/>
      <c r="B524" s="115"/>
      <c r="C524" s="115"/>
      <c r="D524" s="115"/>
      <c r="E524" s="116"/>
      <c r="F524" s="115"/>
      <c r="G524" s="115"/>
      <c r="H524" s="74"/>
    </row>
    <row r="525" spans="1:8" x14ac:dyDescent="0.2">
      <c r="A525" s="115"/>
      <c r="B525" s="115"/>
      <c r="C525" s="115"/>
      <c r="D525" s="115"/>
      <c r="E525" s="116"/>
      <c r="F525" s="115"/>
      <c r="G525" s="115"/>
      <c r="H525" s="74"/>
    </row>
    <row r="526" spans="1:8" x14ac:dyDescent="0.2">
      <c r="A526" s="115"/>
      <c r="B526" s="115"/>
      <c r="C526" s="115"/>
      <c r="D526" s="115"/>
      <c r="E526" s="116"/>
      <c r="F526" s="115"/>
      <c r="G526" s="115"/>
      <c r="H526" s="74"/>
    </row>
    <row r="527" spans="1:8" x14ac:dyDescent="0.2">
      <c r="A527" s="115"/>
      <c r="B527" s="115"/>
      <c r="C527" s="115"/>
      <c r="D527" s="115"/>
      <c r="E527" s="116"/>
      <c r="F527" s="115"/>
      <c r="G527" s="115"/>
      <c r="H527" s="74"/>
    </row>
    <row r="528" spans="1:8" x14ac:dyDescent="0.2">
      <c r="A528" s="115"/>
      <c r="B528" s="115"/>
      <c r="C528" s="115"/>
      <c r="D528" s="115"/>
      <c r="E528" s="116"/>
      <c r="F528" s="115"/>
      <c r="G528" s="115"/>
      <c r="H528" s="74"/>
    </row>
    <row r="529" spans="1:8" x14ac:dyDescent="0.2">
      <c r="A529" s="115"/>
      <c r="B529" s="115"/>
      <c r="C529" s="115"/>
      <c r="D529" s="115"/>
      <c r="E529" s="116"/>
      <c r="F529" s="115"/>
      <c r="G529" s="115"/>
      <c r="H529" s="74"/>
    </row>
    <row r="530" spans="1:8" x14ac:dyDescent="0.2">
      <c r="A530" s="115"/>
      <c r="B530" s="115"/>
      <c r="C530" s="115"/>
      <c r="D530" s="115"/>
      <c r="E530" s="116"/>
      <c r="F530" s="115"/>
      <c r="G530" s="115"/>
      <c r="H530" s="74"/>
    </row>
    <row r="531" spans="1:8" x14ac:dyDescent="0.2">
      <c r="A531" s="115"/>
      <c r="B531" s="115"/>
      <c r="C531" s="115"/>
      <c r="D531" s="115"/>
      <c r="E531" s="116"/>
      <c r="F531" s="115"/>
      <c r="G531" s="115"/>
      <c r="H531" s="74"/>
    </row>
    <row r="532" spans="1:8" x14ac:dyDescent="0.2">
      <c r="A532" s="115"/>
      <c r="B532" s="115"/>
      <c r="C532" s="115"/>
      <c r="D532" s="115"/>
      <c r="E532" s="116"/>
      <c r="F532" s="115"/>
      <c r="G532" s="115"/>
      <c r="H532" s="74"/>
    </row>
    <row r="533" spans="1:8" x14ac:dyDescent="0.2">
      <c r="A533" s="115"/>
      <c r="B533" s="115"/>
      <c r="C533" s="115"/>
      <c r="D533" s="115"/>
      <c r="E533" s="116"/>
      <c r="F533" s="115"/>
      <c r="G533" s="115"/>
      <c r="H533" s="74"/>
    </row>
    <row r="534" spans="1:8" x14ac:dyDescent="0.2">
      <c r="A534" s="115"/>
      <c r="B534" s="115"/>
      <c r="C534" s="115"/>
      <c r="D534" s="115"/>
      <c r="E534" s="116"/>
      <c r="F534" s="115"/>
      <c r="G534" s="115"/>
      <c r="H534" s="74"/>
    </row>
    <row r="535" spans="1:8" x14ac:dyDescent="0.2">
      <c r="A535" s="115"/>
      <c r="B535" s="115"/>
      <c r="C535" s="115"/>
      <c r="D535" s="115"/>
      <c r="E535" s="116"/>
      <c r="F535" s="115"/>
      <c r="G535" s="115"/>
      <c r="H535" s="74"/>
    </row>
    <row r="536" spans="1:8" x14ac:dyDescent="0.2">
      <c r="A536" s="115"/>
      <c r="B536" s="115"/>
      <c r="C536" s="115"/>
      <c r="D536" s="115"/>
      <c r="E536" s="116"/>
      <c r="F536" s="115"/>
      <c r="G536" s="115"/>
      <c r="H536" s="74"/>
    </row>
    <row r="537" spans="1:8" x14ac:dyDescent="0.2">
      <c r="A537" s="115"/>
      <c r="B537" s="115"/>
      <c r="C537" s="115"/>
      <c r="D537" s="115"/>
      <c r="E537" s="116"/>
      <c r="F537" s="115"/>
      <c r="G537" s="115"/>
      <c r="H537" s="74"/>
    </row>
    <row r="538" spans="1:8" x14ac:dyDescent="0.2">
      <c r="A538" s="115"/>
      <c r="B538" s="115"/>
      <c r="C538" s="115"/>
      <c r="D538" s="115"/>
      <c r="E538" s="116"/>
      <c r="F538" s="115"/>
      <c r="G538" s="115"/>
      <c r="H538" s="74"/>
    </row>
    <row r="539" spans="1:8" x14ac:dyDescent="0.2">
      <c r="A539" s="115"/>
      <c r="B539" s="115"/>
      <c r="C539" s="115"/>
      <c r="D539" s="115"/>
      <c r="E539" s="116"/>
      <c r="F539" s="115"/>
      <c r="G539" s="115"/>
      <c r="H539" s="74"/>
    </row>
    <row r="540" spans="1:8" x14ac:dyDescent="0.2">
      <c r="A540" s="115"/>
      <c r="B540" s="115"/>
      <c r="C540" s="115"/>
      <c r="D540" s="115"/>
      <c r="E540" s="116"/>
      <c r="F540" s="115"/>
      <c r="G540" s="115"/>
      <c r="H540" s="74"/>
    </row>
    <row r="541" spans="1:8" x14ac:dyDescent="0.2">
      <c r="A541" s="115"/>
      <c r="B541" s="115"/>
      <c r="C541" s="115"/>
      <c r="D541" s="115"/>
      <c r="E541" s="116"/>
      <c r="F541" s="115"/>
      <c r="G541" s="115"/>
      <c r="H541" s="74"/>
    </row>
    <row r="542" spans="1:8" x14ac:dyDescent="0.2">
      <c r="A542" s="115"/>
      <c r="B542" s="115"/>
      <c r="C542" s="115"/>
      <c r="D542" s="115"/>
      <c r="E542" s="114"/>
      <c r="F542" s="115"/>
      <c r="G542" s="115"/>
      <c r="H542" s="74"/>
    </row>
    <row r="543" spans="1:8" x14ac:dyDescent="0.2">
      <c r="A543" s="115"/>
      <c r="B543" s="115"/>
      <c r="C543" s="115"/>
      <c r="D543" s="115"/>
      <c r="E543" s="116"/>
      <c r="F543" s="115"/>
      <c r="G543" s="115"/>
      <c r="H543" s="74"/>
    </row>
    <row r="544" spans="1:8" x14ac:dyDescent="0.2">
      <c r="A544" s="115"/>
      <c r="B544" s="115"/>
      <c r="C544" s="115"/>
      <c r="D544" s="115"/>
      <c r="E544" s="116"/>
      <c r="F544" s="115"/>
      <c r="G544" s="115"/>
      <c r="H544" s="74"/>
    </row>
    <row r="545" spans="1:8" x14ac:dyDescent="0.2">
      <c r="A545" s="115"/>
      <c r="B545" s="115"/>
      <c r="C545" s="115"/>
      <c r="D545" s="115"/>
      <c r="E545" s="116"/>
      <c r="F545" s="115"/>
      <c r="G545" s="115"/>
      <c r="H545" s="74"/>
    </row>
    <row r="546" spans="1:8" x14ac:dyDescent="0.2">
      <c r="A546" s="115"/>
      <c r="B546" s="115"/>
      <c r="C546" s="115"/>
      <c r="D546" s="115"/>
      <c r="E546" s="116"/>
      <c r="F546" s="115"/>
      <c r="G546" s="115"/>
      <c r="H546" s="74"/>
    </row>
    <row r="547" spans="1:8" x14ac:dyDescent="0.2">
      <c r="A547" s="115"/>
      <c r="B547" s="115"/>
      <c r="C547" s="115"/>
      <c r="D547" s="115"/>
      <c r="E547" s="116"/>
      <c r="F547" s="115"/>
      <c r="G547" s="115"/>
      <c r="H547" s="74"/>
    </row>
    <row r="548" spans="1:8" x14ac:dyDescent="0.2">
      <c r="A548" s="115"/>
      <c r="B548" s="115"/>
      <c r="C548" s="115"/>
      <c r="D548" s="115"/>
      <c r="E548" s="116"/>
      <c r="F548" s="115"/>
      <c r="G548" s="115"/>
      <c r="H548" s="74"/>
    </row>
    <row r="549" spans="1:8" x14ac:dyDescent="0.2">
      <c r="A549" s="115"/>
      <c r="B549" s="115"/>
      <c r="C549" s="115"/>
      <c r="D549" s="115"/>
      <c r="E549" s="116"/>
      <c r="F549" s="115"/>
      <c r="G549" s="115"/>
      <c r="H549" s="74"/>
    </row>
    <row r="550" spans="1:8" x14ac:dyDescent="0.2">
      <c r="A550" s="115"/>
      <c r="B550" s="115"/>
      <c r="C550" s="115"/>
      <c r="D550" s="115"/>
      <c r="E550" s="116"/>
      <c r="F550" s="115"/>
      <c r="G550" s="115"/>
      <c r="H550" s="74"/>
    </row>
    <row r="551" spans="1:8" x14ac:dyDescent="0.2">
      <c r="A551" s="115"/>
      <c r="B551" s="115"/>
      <c r="C551" s="115"/>
      <c r="D551" s="115"/>
      <c r="E551" s="116"/>
      <c r="F551" s="115"/>
      <c r="G551" s="115"/>
      <c r="H551" s="74"/>
    </row>
    <row r="552" spans="1:8" x14ac:dyDescent="0.2">
      <c r="A552" s="115"/>
      <c r="B552" s="115"/>
      <c r="C552" s="115"/>
      <c r="D552" s="115"/>
      <c r="E552" s="116"/>
      <c r="F552" s="115"/>
      <c r="G552" s="115"/>
      <c r="H552" s="74"/>
    </row>
    <row r="553" spans="1:8" x14ac:dyDescent="0.2">
      <c r="A553" s="115"/>
      <c r="B553" s="115"/>
      <c r="C553" s="115"/>
      <c r="D553" s="115"/>
      <c r="E553" s="116"/>
      <c r="F553" s="115"/>
      <c r="G553" s="115"/>
      <c r="H553" s="74"/>
    </row>
    <row r="554" spans="1:8" x14ac:dyDescent="0.2">
      <c r="A554" s="115"/>
      <c r="B554" s="115"/>
      <c r="C554" s="115"/>
      <c r="D554" s="115"/>
      <c r="E554" s="116"/>
      <c r="F554" s="115"/>
      <c r="G554" s="115"/>
      <c r="H554" s="74"/>
    </row>
    <row r="555" spans="1:8" x14ac:dyDescent="0.2">
      <c r="A555" s="115"/>
      <c r="B555" s="115"/>
      <c r="C555" s="115"/>
      <c r="D555" s="115"/>
      <c r="E555" s="116"/>
      <c r="F555" s="115"/>
      <c r="G555" s="115"/>
      <c r="H555" s="74"/>
    </row>
    <row r="556" spans="1:8" x14ac:dyDescent="0.2">
      <c r="A556" s="115"/>
      <c r="B556" s="115"/>
      <c r="C556" s="115"/>
      <c r="D556" s="115"/>
      <c r="E556" s="116"/>
      <c r="F556" s="115"/>
      <c r="G556" s="115"/>
      <c r="H556" s="74"/>
    </row>
    <row r="557" spans="1:8" x14ac:dyDescent="0.2">
      <c r="A557" s="115"/>
      <c r="B557" s="115"/>
      <c r="C557" s="115"/>
      <c r="D557" s="115"/>
      <c r="E557" s="116"/>
      <c r="F557" s="115"/>
      <c r="G557" s="115"/>
      <c r="H557" s="74"/>
    </row>
    <row r="558" spans="1:8" x14ac:dyDescent="0.2">
      <c r="A558" s="115"/>
      <c r="B558" s="115"/>
      <c r="C558" s="115"/>
      <c r="D558" s="115"/>
      <c r="E558" s="116"/>
      <c r="F558" s="115"/>
      <c r="G558" s="115"/>
      <c r="H558" s="74"/>
    </row>
    <row r="559" spans="1:8" x14ac:dyDescent="0.2">
      <c r="A559" s="115"/>
      <c r="B559" s="115"/>
      <c r="C559" s="115"/>
      <c r="D559" s="115"/>
      <c r="E559" s="116"/>
      <c r="F559" s="115"/>
      <c r="G559" s="115"/>
      <c r="H559" s="74"/>
    </row>
    <row r="560" spans="1:8" x14ac:dyDescent="0.2">
      <c r="A560" s="115"/>
      <c r="B560" s="115"/>
      <c r="C560" s="115"/>
      <c r="D560" s="115"/>
      <c r="E560" s="116"/>
      <c r="F560" s="115"/>
      <c r="G560" s="115"/>
      <c r="H560" s="74"/>
    </row>
    <row r="561" spans="1:8" x14ac:dyDescent="0.2">
      <c r="A561" s="115"/>
      <c r="B561" s="115"/>
      <c r="C561" s="115"/>
      <c r="D561" s="115"/>
      <c r="E561" s="116"/>
      <c r="F561" s="115"/>
      <c r="G561" s="115"/>
      <c r="H561" s="74"/>
    </row>
    <row r="562" spans="1:8" x14ac:dyDescent="0.2">
      <c r="A562" s="115"/>
      <c r="B562" s="115"/>
      <c r="C562" s="115"/>
      <c r="D562" s="115"/>
      <c r="E562" s="116"/>
      <c r="F562" s="115"/>
      <c r="G562" s="115"/>
      <c r="H562" s="74"/>
    </row>
    <row r="563" spans="1:8" x14ac:dyDescent="0.2">
      <c r="A563" s="115"/>
      <c r="B563" s="115"/>
      <c r="C563" s="115"/>
      <c r="D563" s="115"/>
      <c r="E563" s="116"/>
      <c r="F563" s="115"/>
      <c r="G563" s="115"/>
      <c r="H563" s="74"/>
    </row>
    <row r="564" spans="1:8" x14ac:dyDescent="0.2">
      <c r="A564" s="115"/>
      <c r="B564" s="115"/>
      <c r="C564" s="115"/>
      <c r="D564" s="115"/>
      <c r="E564" s="116"/>
      <c r="F564" s="115"/>
      <c r="G564" s="115"/>
      <c r="H564" s="74"/>
    </row>
    <row r="565" spans="1:8" x14ac:dyDescent="0.2">
      <c r="A565" s="115"/>
      <c r="B565" s="115"/>
      <c r="C565" s="115"/>
      <c r="D565" s="115"/>
      <c r="E565" s="116"/>
      <c r="F565" s="115"/>
      <c r="G565" s="115"/>
      <c r="H565" s="74"/>
    </row>
    <row r="566" spans="1:8" x14ac:dyDescent="0.2">
      <c r="A566" s="115"/>
      <c r="B566" s="115"/>
      <c r="C566" s="115"/>
      <c r="D566" s="115"/>
      <c r="E566" s="116"/>
      <c r="F566" s="115"/>
      <c r="G566" s="115"/>
      <c r="H566" s="74"/>
    </row>
    <row r="567" spans="1:8" x14ac:dyDescent="0.2">
      <c r="A567" s="115"/>
      <c r="B567" s="115"/>
      <c r="C567" s="115"/>
      <c r="D567" s="115"/>
      <c r="E567" s="116"/>
      <c r="F567" s="115"/>
      <c r="G567" s="115"/>
      <c r="H567" s="74"/>
    </row>
    <row r="568" spans="1:8" x14ac:dyDescent="0.2">
      <c r="A568" s="115"/>
      <c r="B568" s="115"/>
      <c r="C568" s="115"/>
      <c r="D568" s="115"/>
      <c r="E568" s="116"/>
      <c r="F568" s="115"/>
      <c r="G568" s="115"/>
      <c r="H568" s="74"/>
    </row>
    <row r="569" spans="1:8" x14ac:dyDescent="0.2">
      <c r="A569" s="115"/>
      <c r="B569" s="115"/>
      <c r="C569" s="115"/>
      <c r="D569" s="115"/>
      <c r="E569" s="116"/>
      <c r="F569" s="115"/>
      <c r="G569" s="115"/>
      <c r="H569" s="74"/>
    </row>
    <row r="570" spans="1:8" x14ac:dyDescent="0.2">
      <c r="A570" s="115"/>
      <c r="B570" s="115"/>
      <c r="C570" s="115"/>
      <c r="D570" s="115"/>
      <c r="E570" s="116"/>
      <c r="F570" s="115"/>
      <c r="G570" s="115"/>
      <c r="H570" s="74"/>
    </row>
    <row r="571" spans="1:8" x14ac:dyDescent="0.2">
      <c r="A571" s="115"/>
      <c r="B571" s="115"/>
      <c r="C571" s="115"/>
      <c r="D571" s="115"/>
      <c r="E571" s="116"/>
      <c r="F571" s="115"/>
      <c r="G571" s="115"/>
      <c r="H571" s="74"/>
    </row>
    <row r="572" spans="1:8" x14ac:dyDescent="0.2">
      <c r="A572" s="115"/>
      <c r="B572" s="115"/>
      <c r="C572" s="115"/>
      <c r="D572" s="115"/>
      <c r="E572" s="116"/>
      <c r="F572" s="115"/>
      <c r="G572" s="115"/>
      <c r="H572" s="74"/>
    </row>
    <row r="573" spans="1:8" x14ac:dyDescent="0.2">
      <c r="A573" s="115"/>
      <c r="B573" s="115"/>
      <c r="C573" s="115"/>
      <c r="D573" s="115"/>
      <c r="E573" s="116"/>
      <c r="F573" s="115"/>
      <c r="G573" s="115"/>
      <c r="H573" s="74"/>
    </row>
    <row r="574" spans="1:8" x14ac:dyDescent="0.2">
      <c r="A574" s="115"/>
      <c r="B574" s="115"/>
      <c r="C574" s="115"/>
      <c r="D574" s="115"/>
      <c r="E574" s="116"/>
      <c r="F574" s="115"/>
      <c r="G574" s="115"/>
      <c r="H574" s="74"/>
    </row>
    <row r="575" spans="1:8" x14ac:dyDescent="0.2">
      <c r="A575" s="115"/>
      <c r="B575" s="115"/>
      <c r="C575" s="115"/>
      <c r="D575" s="115"/>
      <c r="E575" s="116"/>
      <c r="F575" s="115"/>
      <c r="G575" s="115"/>
      <c r="H575" s="74"/>
    </row>
    <row r="576" spans="1:8" x14ac:dyDescent="0.2">
      <c r="A576" s="115"/>
      <c r="B576" s="115"/>
      <c r="C576" s="115"/>
      <c r="D576" s="115"/>
      <c r="E576" s="116"/>
      <c r="F576" s="115"/>
      <c r="G576" s="115"/>
      <c r="H576" s="74"/>
    </row>
    <row r="577" spans="1:8" x14ac:dyDescent="0.2">
      <c r="A577" s="115"/>
      <c r="B577" s="115"/>
      <c r="C577" s="115"/>
      <c r="D577" s="115"/>
      <c r="E577" s="116"/>
      <c r="F577" s="115"/>
      <c r="G577" s="115"/>
      <c r="H577" s="74"/>
    </row>
    <row r="578" spans="1:8" x14ac:dyDescent="0.2">
      <c r="A578" s="115"/>
      <c r="B578" s="115"/>
      <c r="C578" s="115"/>
      <c r="D578" s="115"/>
      <c r="E578" s="116"/>
      <c r="F578" s="115"/>
      <c r="G578" s="115"/>
      <c r="H578" s="74"/>
    </row>
    <row r="579" spans="1:8" x14ac:dyDescent="0.2">
      <c r="A579" s="115"/>
      <c r="B579" s="115"/>
      <c r="C579" s="115"/>
      <c r="D579" s="115"/>
      <c r="E579" s="116"/>
      <c r="F579" s="115"/>
      <c r="G579" s="115"/>
      <c r="H579" s="74"/>
    </row>
    <row r="580" spans="1:8" x14ac:dyDescent="0.2">
      <c r="A580" s="115"/>
      <c r="B580" s="115"/>
      <c r="C580" s="115"/>
      <c r="D580" s="115"/>
      <c r="E580" s="116"/>
      <c r="F580" s="115"/>
      <c r="G580" s="115"/>
      <c r="H580" s="74"/>
    </row>
    <row r="581" spans="1:8" x14ac:dyDescent="0.2">
      <c r="E581" s="114"/>
    </row>
  </sheetData>
  <mergeCells count="1">
    <mergeCell ref="A2:H2"/>
  </mergeCells>
  <pageMargins left="0.70866141732283472" right="0.70866141732283472" top="0.74803149606299213" bottom="0.74803149606299213" header="0.31496062992125984" footer="0.31496062992125984"/>
  <pageSetup paperSize="9" scale="92" orientation="portrait" horizontalDpi="0" verticalDpi="0" r:id="rId1"/>
  <headerFooter>
    <oddFooter>&amp;C&amp;P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AB922-DE79-4ADF-9603-11D87DA13273}">
  <sheetPr>
    <pageSetUpPr fitToPage="1"/>
  </sheetPr>
  <dimension ref="A1:Q184"/>
  <sheetViews>
    <sheetView showGridLines="0" zoomScale="86" zoomScaleNormal="86" workbookViewId="0">
      <selection activeCell="E183" sqref="E183"/>
    </sheetView>
  </sheetViews>
  <sheetFormatPr baseColWidth="10" defaultRowHeight="15" x14ac:dyDescent="0.25"/>
  <cols>
    <col min="1" max="1" width="10.140625" style="143" customWidth="1"/>
    <col min="2" max="2" width="35.5703125" customWidth="1"/>
    <col min="3" max="3" width="22.140625" customWidth="1"/>
    <col min="4" max="4" width="10.85546875" customWidth="1"/>
    <col min="5" max="5" width="9.28515625" style="143" customWidth="1"/>
    <col min="6" max="6" width="10.28515625" style="477" customWidth="1"/>
    <col min="7" max="7" width="14.42578125" customWidth="1"/>
    <col min="8" max="9" width="11.42578125" customWidth="1"/>
    <col min="10" max="10" width="11.7109375" customWidth="1"/>
  </cols>
  <sheetData>
    <row r="1" spans="1:8" ht="26.25" customHeight="1" x14ac:dyDescent="0.25">
      <c r="C1" s="431"/>
      <c r="D1" s="431"/>
      <c r="E1" s="431"/>
      <c r="F1" s="431"/>
      <c r="G1" s="431"/>
    </row>
    <row r="2" spans="1:8" ht="15" customHeight="1" x14ac:dyDescent="0.25">
      <c r="A2" s="552" t="s">
        <v>30500</v>
      </c>
      <c r="B2" s="552"/>
      <c r="C2" s="552"/>
      <c r="D2" s="552"/>
      <c r="E2" s="432"/>
      <c r="F2" s="433"/>
      <c r="G2" s="49"/>
    </row>
    <row r="3" spans="1:8" ht="4.5" customHeight="1" x14ac:dyDescent="0.25">
      <c r="A3" s="434"/>
      <c r="B3" s="49"/>
      <c r="C3" s="434"/>
      <c r="D3" s="49"/>
      <c r="E3" s="432"/>
      <c r="F3" s="433"/>
      <c r="G3" s="49"/>
    </row>
    <row r="4" spans="1:8" ht="22.5" customHeight="1" x14ac:dyDescent="0.3">
      <c r="A4" s="553" t="s">
        <v>30501</v>
      </c>
      <c r="B4" s="553"/>
      <c r="C4" s="553"/>
      <c r="D4" s="553"/>
      <c r="E4" s="435"/>
      <c r="F4" s="433"/>
      <c r="G4" s="49"/>
    </row>
    <row r="5" spans="1:8" ht="5.25" customHeight="1" x14ac:dyDescent="0.25">
      <c r="A5" s="432"/>
      <c r="B5" s="49"/>
      <c r="C5" s="49"/>
      <c r="D5" s="49"/>
      <c r="E5" s="432"/>
      <c r="F5" s="433"/>
      <c r="G5" s="49"/>
    </row>
    <row r="6" spans="1:8" ht="15" customHeight="1" x14ac:dyDescent="0.25">
      <c r="A6" s="554" t="s">
        <v>30528</v>
      </c>
      <c r="B6" s="554"/>
      <c r="C6" s="554"/>
      <c r="D6" s="554"/>
      <c r="E6" s="432"/>
      <c r="F6" s="433"/>
      <c r="G6" s="49"/>
    </row>
    <row r="7" spans="1:8" ht="4.5" customHeight="1" x14ac:dyDescent="0.25">
      <c r="A7" s="432"/>
      <c r="B7" s="434"/>
      <c r="C7" s="49"/>
      <c r="D7" s="49"/>
      <c r="E7" s="432"/>
      <c r="F7" s="433"/>
      <c r="G7" s="49"/>
    </row>
    <row r="8" spans="1:8" ht="15" customHeight="1" x14ac:dyDescent="0.25">
      <c r="A8" s="555" t="s">
        <v>30515</v>
      </c>
      <c r="B8" s="555"/>
      <c r="C8" s="555"/>
      <c r="D8" s="555"/>
      <c r="E8" s="432"/>
      <c r="F8" s="433"/>
      <c r="G8" s="49"/>
    </row>
    <row r="9" spans="1:8" ht="15.75" x14ac:dyDescent="0.25">
      <c r="A9" s="432"/>
      <c r="B9" s="434"/>
      <c r="C9" s="49"/>
      <c r="D9" s="49"/>
      <c r="E9" s="432"/>
      <c r="F9" s="433"/>
      <c r="G9" s="49"/>
    </row>
    <row r="10" spans="1:8" x14ac:dyDescent="0.25">
      <c r="A10" s="432"/>
      <c r="B10" s="436" t="s">
        <v>16637</v>
      </c>
      <c r="C10" s="437"/>
      <c r="D10" s="49"/>
      <c r="E10" s="432"/>
      <c r="F10" s="433"/>
      <c r="G10" s="482">
        <v>81727.199999999997</v>
      </c>
    </row>
    <row r="11" spans="1:8" x14ac:dyDescent="0.25">
      <c r="A11" s="432"/>
      <c r="B11" s="49"/>
      <c r="C11" s="49"/>
      <c r="D11" s="49"/>
      <c r="E11" s="432"/>
      <c r="F11" s="433"/>
      <c r="G11" s="49"/>
    </row>
    <row r="12" spans="1:8" x14ac:dyDescent="0.25">
      <c r="A12" s="432"/>
      <c r="B12" s="439" t="s">
        <v>0</v>
      </c>
      <c r="C12" s="49"/>
      <c r="D12" s="49"/>
      <c r="E12" s="432"/>
      <c r="F12" s="433"/>
      <c r="G12" s="49"/>
    </row>
    <row r="13" spans="1:8" x14ac:dyDescent="0.25">
      <c r="A13" s="432"/>
      <c r="B13" s="440" t="s">
        <v>30503</v>
      </c>
      <c r="C13" s="49"/>
      <c r="D13" s="49"/>
      <c r="E13" s="432"/>
      <c r="F13" s="433"/>
      <c r="G13" s="49"/>
    </row>
    <row r="14" spans="1:8" x14ac:dyDescent="0.25">
      <c r="A14" s="419" t="s">
        <v>1</v>
      </c>
      <c r="B14" s="440" t="s">
        <v>30504</v>
      </c>
      <c r="C14" s="440"/>
      <c r="D14" s="419" t="s">
        <v>30505</v>
      </c>
      <c r="E14" s="419" t="s">
        <v>30506</v>
      </c>
      <c r="F14" s="441" t="s">
        <v>2</v>
      </c>
      <c r="G14" s="49"/>
    </row>
    <row r="15" spans="1:8" x14ac:dyDescent="0.25">
      <c r="A15" s="442"/>
      <c r="B15" s="556"/>
      <c r="C15" s="556"/>
      <c r="D15" s="443"/>
      <c r="E15" s="444"/>
      <c r="F15" s="445"/>
      <c r="H15" s="446"/>
    </row>
    <row r="16" spans="1:8" x14ac:dyDescent="0.25">
      <c r="A16" s="442"/>
      <c r="B16" s="447"/>
      <c r="C16" s="447"/>
      <c r="D16" s="443"/>
      <c r="E16" s="444"/>
      <c r="F16" s="433"/>
      <c r="G16" s="448">
        <f>SUM(F15:F15)</f>
        <v>0</v>
      </c>
      <c r="H16" s="446"/>
    </row>
    <row r="17" spans="1:17" x14ac:dyDescent="0.25">
      <c r="A17" s="442"/>
      <c r="B17" s="449"/>
      <c r="C17" s="440"/>
      <c r="D17" s="450"/>
      <c r="E17" s="444"/>
      <c r="F17" s="433"/>
      <c r="G17" s="49"/>
    </row>
    <row r="18" spans="1:17" x14ac:dyDescent="0.25">
      <c r="A18" s="451"/>
      <c r="B18" s="452" t="s">
        <v>4</v>
      </c>
      <c r="C18" s="49"/>
      <c r="D18" s="453"/>
      <c r="E18" s="453"/>
      <c r="F18" s="433"/>
      <c r="G18" s="448"/>
      <c r="M18" s="454"/>
      <c r="N18" s="454"/>
      <c r="O18" s="454"/>
      <c r="P18" s="454"/>
      <c r="Q18" s="455"/>
    </row>
    <row r="19" spans="1:17" x14ac:dyDescent="0.25">
      <c r="A19" s="456" t="s">
        <v>1</v>
      </c>
      <c r="B19" s="457" t="s">
        <v>30507</v>
      </c>
      <c r="C19" s="49"/>
      <c r="D19" s="453"/>
      <c r="E19" s="453"/>
      <c r="F19" s="441" t="s">
        <v>2</v>
      </c>
      <c r="G19" s="448"/>
    </row>
    <row r="20" spans="1:17" x14ac:dyDescent="0.25">
      <c r="A20" s="458"/>
      <c r="B20" s="459"/>
      <c r="C20" s="49"/>
      <c r="D20" s="49"/>
      <c r="E20" s="432"/>
      <c r="F20" s="445"/>
    </row>
    <row r="21" spans="1:17" x14ac:dyDescent="0.25">
      <c r="A21" s="458"/>
      <c r="B21" s="459"/>
      <c r="C21" s="49"/>
      <c r="D21" s="49"/>
      <c r="E21" s="432"/>
      <c r="F21" s="433"/>
      <c r="G21" s="448">
        <f>SUM(F20:F20)</f>
        <v>0</v>
      </c>
    </row>
    <row r="22" spans="1:17" x14ac:dyDescent="0.25">
      <c r="A22" s="432"/>
      <c r="B22" s="49"/>
      <c r="C22" s="49"/>
      <c r="D22" s="49"/>
      <c r="E22" s="432"/>
      <c r="F22" s="433"/>
      <c r="G22" s="448"/>
    </row>
    <row r="23" spans="1:17" x14ac:dyDescent="0.25">
      <c r="A23" s="432"/>
      <c r="B23" s="452" t="s">
        <v>0</v>
      </c>
      <c r="C23" s="49"/>
      <c r="D23" s="49"/>
      <c r="E23" s="432"/>
      <c r="F23" s="433"/>
      <c r="G23" s="49"/>
    </row>
    <row r="24" spans="1:17" x14ac:dyDescent="0.25">
      <c r="A24" s="419" t="s">
        <v>1</v>
      </c>
      <c r="B24" s="457" t="s">
        <v>30508</v>
      </c>
      <c r="C24" s="440"/>
      <c r="D24" s="440"/>
      <c r="E24" s="460"/>
      <c r="F24" s="441" t="s">
        <v>2</v>
      </c>
      <c r="G24" s="49"/>
    </row>
    <row r="25" spans="1:17" x14ac:dyDescent="0.25">
      <c r="A25" s="442"/>
      <c r="B25" s="459"/>
      <c r="C25" s="49"/>
      <c r="D25" s="49"/>
      <c r="E25" s="432"/>
      <c r="F25" s="445"/>
    </row>
    <row r="26" spans="1:17" x14ac:dyDescent="0.25">
      <c r="A26" s="442"/>
      <c r="B26" s="459"/>
      <c r="C26" s="49"/>
      <c r="D26" s="49"/>
      <c r="E26" s="432"/>
      <c r="F26" s="433"/>
      <c r="G26" s="448">
        <f>SUM(F25:F25)</f>
        <v>0</v>
      </c>
    </row>
    <row r="27" spans="1:17" x14ac:dyDescent="0.25">
      <c r="A27" s="442"/>
      <c r="B27" s="49"/>
      <c r="C27" s="49"/>
      <c r="D27" s="49"/>
      <c r="E27" s="432"/>
      <c r="F27" s="433"/>
      <c r="G27" s="461"/>
    </row>
    <row r="28" spans="1:17" x14ac:dyDescent="0.25">
      <c r="A28" s="460"/>
      <c r="B28" s="439" t="s">
        <v>4</v>
      </c>
      <c r="C28" s="440"/>
      <c r="D28" s="440"/>
      <c r="E28" s="460"/>
      <c r="F28" s="433"/>
      <c r="G28" s="49"/>
    </row>
    <row r="29" spans="1:17" x14ac:dyDescent="0.25">
      <c r="A29" s="419" t="s">
        <v>1</v>
      </c>
      <c r="B29" s="457" t="s">
        <v>30509</v>
      </c>
      <c r="C29" s="440"/>
      <c r="D29" s="419" t="s">
        <v>30510</v>
      </c>
      <c r="E29" s="460"/>
      <c r="F29" s="441" t="s">
        <v>2</v>
      </c>
      <c r="G29" s="49"/>
    </row>
    <row r="30" spans="1:17" x14ac:dyDescent="0.25">
      <c r="A30" s="493">
        <v>44372</v>
      </c>
      <c r="B30" s="158" t="s">
        <v>14688</v>
      </c>
      <c r="C30" s="440"/>
      <c r="D30" s="494" t="s">
        <v>14689</v>
      </c>
      <c r="E30" s="460"/>
      <c r="F30" s="214">
        <v>4.24</v>
      </c>
      <c r="G30" s="49"/>
    </row>
    <row r="31" spans="1:17" x14ac:dyDescent="0.25">
      <c r="A31" s="493">
        <v>44372</v>
      </c>
      <c r="B31" s="158" t="s">
        <v>14686</v>
      </c>
      <c r="C31" s="440"/>
      <c r="D31" s="494" t="s">
        <v>14687</v>
      </c>
      <c r="E31" s="460"/>
      <c r="F31" s="214">
        <v>4.41</v>
      </c>
      <c r="G31" s="49"/>
    </row>
    <row r="32" spans="1:17" x14ac:dyDescent="0.25">
      <c r="A32" s="493">
        <v>44372</v>
      </c>
      <c r="B32" s="158" t="s">
        <v>14684</v>
      </c>
      <c r="C32" s="440"/>
      <c r="D32" s="494" t="s">
        <v>14685</v>
      </c>
      <c r="E32" s="460"/>
      <c r="F32" s="214">
        <v>7.21</v>
      </c>
      <c r="G32" s="49"/>
    </row>
    <row r="33" spans="1:7" x14ac:dyDescent="0.25">
      <c r="A33" s="493">
        <v>44372</v>
      </c>
      <c r="B33" s="158" t="s">
        <v>14682</v>
      </c>
      <c r="C33" s="440"/>
      <c r="D33" s="494" t="s">
        <v>14683</v>
      </c>
      <c r="E33" s="460"/>
      <c r="F33" s="214">
        <v>1.68</v>
      </c>
      <c r="G33" s="49"/>
    </row>
    <row r="34" spans="1:7" x14ac:dyDescent="0.25">
      <c r="A34" s="493">
        <v>44372</v>
      </c>
      <c r="B34" s="158" t="s">
        <v>14680</v>
      </c>
      <c r="C34" s="440"/>
      <c r="D34" s="494" t="s">
        <v>14681</v>
      </c>
      <c r="E34" s="460"/>
      <c r="F34" s="214">
        <v>2.2200000000000002</v>
      </c>
      <c r="G34" s="49"/>
    </row>
    <row r="35" spans="1:7" x14ac:dyDescent="0.25">
      <c r="A35" s="493">
        <v>44372</v>
      </c>
      <c r="B35" s="158" t="s">
        <v>14678</v>
      </c>
      <c r="C35" s="440"/>
      <c r="D35" s="494" t="s">
        <v>14679</v>
      </c>
      <c r="E35" s="460"/>
      <c r="F35" s="214">
        <v>20.82</v>
      </c>
      <c r="G35" s="49"/>
    </row>
    <row r="36" spans="1:7" x14ac:dyDescent="0.25">
      <c r="A36" s="493">
        <v>44372</v>
      </c>
      <c r="B36" s="158" t="s">
        <v>14676</v>
      </c>
      <c r="C36" s="440"/>
      <c r="D36" s="494" t="s">
        <v>14677</v>
      </c>
      <c r="E36" s="460"/>
      <c r="F36" s="214">
        <v>4.6100000000000003</v>
      </c>
      <c r="G36" s="49"/>
    </row>
    <row r="37" spans="1:7" x14ac:dyDescent="0.25">
      <c r="A37" s="493">
        <v>44372</v>
      </c>
      <c r="B37" s="158" t="s">
        <v>14674</v>
      </c>
      <c r="C37" s="440"/>
      <c r="D37" s="494" t="s">
        <v>14675</v>
      </c>
      <c r="E37" s="460"/>
      <c r="F37" s="214">
        <v>3.36</v>
      </c>
      <c r="G37" s="49"/>
    </row>
    <row r="38" spans="1:7" x14ac:dyDescent="0.25">
      <c r="A38" s="493">
        <v>44372</v>
      </c>
      <c r="B38" s="158" t="s">
        <v>14672</v>
      </c>
      <c r="C38" s="440"/>
      <c r="D38" s="494" t="s">
        <v>14673</v>
      </c>
      <c r="E38" s="460"/>
      <c r="F38" s="214">
        <v>2.4300000000000002</v>
      </c>
      <c r="G38" s="49"/>
    </row>
    <row r="39" spans="1:7" x14ac:dyDescent="0.25">
      <c r="A39" s="493">
        <v>44372</v>
      </c>
      <c r="B39" s="158" t="s">
        <v>14670</v>
      </c>
      <c r="C39" s="440"/>
      <c r="D39" s="494" t="s">
        <v>14671</v>
      </c>
      <c r="E39" s="460"/>
      <c r="F39" s="214">
        <v>5.97</v>
      </c>
      <c r="G39" s="49"/>
    </row>
    <row r="40" spans="1:7" x14ac:dyDescent="0.25">
      <c r="A40" s="493">
        <v>44372</v>
      </c>
      <c r="B40" s="158" t="s">
        <v>14668</v>
      </c>
      <c r="C40" s="440"/>
      <c r="D40" s="494" t="s">
        <v>14669</v>
      </c>
      <c r="E40" s="460"/>
      <c r="F40" s="214">
        <v>3.84</v>
      </c>
      <c r="G40" s="49"/>
    </row>
    <row r="41" spans="1:7" x14ac:dyDescent="0.25">
      <c r="A41" s="493">
        <v>44372</v>
      </c>
      <c r="B41" s="158" t="s">
        <v>14666</v>
      </c>
      <c r="C41" s="440"/>
      <c r="D41" s="494" t="s">
        <v>14667</v>
      </c>
      <c r="E41" s="460"/>
      <c r="F41" s="214">
        <v>1.71</v>
      </c>
      <c r="G41" s="49"/>
    </row>
    <row r="42" spans="1:7" x14ac:dyDescent="0.25">
      <c r="A42" s="493">
        <v>44372</v>
      </c>
      <c r="B42" s="158" t="s">
        <v>14664</v>
      </c>
      <c r="C42" s="440"/>
      <c r="D42" s="494" t="s">
        <v>14665</v>
      </c>
      <c r="E42" s="460"/>
      <c r="F42" s="214">
        <v>7.51</v>
      </c>
      <c r="G42" s="49"/>
    </row>
    <row r="43" spans="1:7" x14ac:dyDescent="0.25">
      <c r="A43" s="493">
        <v>44372</v>
      </c>
      <c r="B43" s="158" t="s">
        <v>14662</v>
      </c>
      <c r="C43" s="440"/>
      <c r="D43" s="494" t="s">
        <v>14663</v>
      </c>
      <c r="E43" s="460"/>
      <c r="F43" s="214">
        <v>6.94</v>
      </c>
      <c r="G43" s="49"/>
    </row>
    <row r="44" spans="1:7" x14ac:dyDescent="0.25">
      <c r="A44" s="493">
        <v>44372</v>
      </c>
      <c r="B44" s="158" t="s">
        <v>14660</v>
      </c>
      <c r="C44" s="440"/>
      <c r="D44" s="494" t="s">
        <v>14661</v>
      </c>
      <c r="E44" s="460"/>
      <c r="F44" s="214">
        <v>2.08</v>
      </c>
      <c r="G44" s="49"/>
    </row>
    <row r="45" spans="1:7" x14ac:dyDescent="0.25">
      <c r="A45" s="493">
        <v>44372</v>
      </c>
      <c r="B45" s="158" t="s">
        <v>14658</v>
      </c>
      <c r="C45" s="440"/>
      <c r="D45" s="494" t="s">
        <v>14659</v>
      </c>
      <c r="E45" s="460"/>
      <c r="F45" s="214">
        <v>4.6900000000000004</v>
      </c>
      <c r="G45" s="49"/>
    </row>
    <row r="46" spans="1:7" x14ac:dyDescent="0.25">
      <c r="A46" s="493">
        <v>44372</v>
      </c>
      <c r="B46" s="158" t="s">
        <v>14656</v>
      </c>
      <c r="C46" s="440"/>
      <c r="D46" s="494" t="s">
        <v>14657</v>
      </c>
      <c r="E46" s="460"/>
      <c r="F46" s="214">
        <v>16.760000000000002</v>
      </c>
      <c r="G46" s="49"/>
    </row>
    <row r="47" spans="1:7" x14ac:dyDescent="0.25">
      <c r="A47" s="493">
        <v>44372</v>
      </c>
      <c r="B47" s="158" t="s">
        <v>14654</v>
      </c>
      <c r="C47" s="440"/>
      <c r="D47" s="494" t="s">
        <v>14655</v>
      </c>
      <c r="E47" s="460"/>
      <c r="F47" s="214">
        <v>4.07</v>
      </c>
      <c r="G47" s="49"/>
    </row>
    <row r="48" spans="1:7" x14ac:dyDescent="0.25">
      <c r="A48" s="493">
        <v>44372</v>
      </c>
      <c r="B48" s="158" t="s">
        <v>14652</v>
      </c>
      <c r="C48" s="440"/>
      <c r="D48" s="494" t="s">
        <v>14653</v>
      </c>
      <c r="E48" s="460"/>
      <c r="F48" s="214">
        <v>1.79</v>
      </c>
      <c r="G48" s="49"/>
    </row>
    <row r="49" spans="1:7" x14ac:dyDescent="0.25">
      <c r="A49" s="493">
        <v>44372</v>
      </c>
      <c r="B49" s="158" t="s">
        <v>14650</v>
      </c>
      <c r="C49" s="440"/>
      <c r="D49" s="494" t="s">
        <v>14651</v>
      </c>
      <c r="E49" s="460"/>
      <c r="F49" s="214">
        <v>1.68</v>
      </c>
      <c r="G49" s="49"/>
    </row>
    <row r="50" spans="1:7" x14ac:dyDescent="0.25">
      <c r="A50" s="493">
        <v>44372</v>
      </c>
      <c r="B50" s="158" t="s">
        <v>14648</v>
      </c>
      <c r="C50" s="440"/>
      <c r="D50" s="494" t="s">
        <v>14649</v>
      </c>
      <c r="E50" s="460"/>
      <c r="F50" s="214">
        <v>1.68</v>
      </c>
      <c r="G50" s="49"/>
    </row>
    <row r="51" spans="1:7" x14ac:dyDescent="0.25">
      <c r="A51" s="493">
        <v>44372</v>
      </c>
      <c r="B51" s="158" t="s">
        <v>14646</v>
      </c>
      <c r="C51" s="440"/>
      <c r="D51" s="494" t="s">
        <v>14647</v>
      </c>
      <c r="E51" s="460"/>
      <c r="F51" s="214">
        <v>1.68</v>
      </c>
      <c r="G51" s="49"/>
    </row>
    <row r="52" spans="1:7" x14ac:dyDescent="0.25">
      <c r="A52" s="493">
        <v>44372</v>
      </c>
      <c r="B52" s="158" t="s">
        <v>14644</v>
      </c>
      <c r="C52" s="440"/>
      <c r="D52" s="494" t="s">
        <v>14645</v>
      </c>
      <c r="E52" s="460"/>
      <c r="F52" s="214">
        <v>6.1</v>
      </c>
      <c r="G52" s="49"/>
    </row>
    <row r="53" spans="1:7" x14ac:dyDescent="0.25">
      <c r="A53" s="493">
        <v>44373</v>
      </c>
      <c r="B53" s="158" t="s">
        <v>14634</v>
      </c>
      <c r="C53" s="440"/>
      <c r="D53" s="494" t="s">
        <v>14635</v>
      </c>
      <c r="E53" s="460"/>
      <c r="F53" s="214">
        <v>1.68</v>
      </c>
      <c r="G53" s="49"/>
    </row>
    <row r="54" spans="1:7" x14ac:dyDescent="0.25">
      <c r="A54" s="493">
        <v>44373</v>
      </c>
      <c r="B54" s="158" t="s">
        <v>14632</v>
      </c>
      <c r="C54" s="440"/>
      <c r="D54" s="494" t="s">
        <v>14633</v>
      </c>
      <c r="E54" s="460"/>
      <c r="F54" s="214">
        <v>0.8</v>
      </c>
      <c r="G54" s="49"/>
    </row>
    <row r="55" spans="1:7" x14ac:dyDescent="0.25">
      <c r="A55" s="493">
        <v>44373</v>
      </c>
      <c r="B55" s="158" t="s">
        <v>14630</v>
      </c>
      <c r="C55" s="440"/>
      <c r="D55" s="494" t="s">
        <v>14631</v>
      </c>
      <c r="E55" s="460"/>
      <c r="F55" s="214">
        <v>1.68</v>
      </c>
      <c r="G55" s="49"/>
    </row>
    <row r="56" spans="1:7" x14ac:dyDescent="0.25">
      <c r="A56" s="493">
        <v>44373</v>
      </c>
      <c r="B56" s="158" t="s">
        <v>14628</v>
      </c>
      <c r="C56" s="440"/>
      <c r="D56" s="494" t="s">
        <v>14629</v>
      </c>
      <c r="E56" s="460"/>
      <c r="F56" s="214">
        <v>2.68</v>
      </c>
      <c r="G56" s="49"/>
    </row>
    <row r="57" spans="1:7" x14ac:dyDescent="0.25">
      <c r="A57" s="493">
        <v>44373</v>
      </c>
      <c r="B57" s="158" t="s">
        <v>14626</v>
      </c>
      <c r="C57" s="440"/>
      <c r="D57" s="494" t="s">
        <v>14627</v>
      </c>
      <c r="E57" s="460"/>
      <c r="F57" s="214">
        <v>2.2599999999999998</v>
      </c>
      <c r="G57" s="49"/>
    </row>
    <row r="58" spans="1:7" x14ac:dyDescent="0.25">
      <c r="A58" s="493">
        <v>44373</v>
      </c>
      <c r="B58" s="158" t="s">
        <v>14624</v>
      </c>
      <c r="C58" s="440"/>
      <c r="D58" s="494" t="s">
        <v>14625</v>
      </c>
      <c r="E58" s="460"/>
      <c r="F58" s="214">
        <v>2.58</v>
      </c>
      <c r="G58" s="49"/>
    </row>
    <row r="59" spans="1:7" x14ac:dyDescent="0.25">
      <c r="A59" s="493">
        <v>44373</v>
      </c>
      <c r="B59" s="158" t="s">
        <v>14622</v>
      </c>
      <c r="C59" s="440"/>
      <c r="D59" s="494" t="s">
        <v>14623</v>
      </c>
      <c r="E59" s="460"/>
      <c r="F59" s="214">
        <v>1.31</v>
      </c>
      <c r="G59" s="49"/>
    </row>
    <row r="60" spans="1:7" x14ac:dyDescent="0.25">
      <c r="A60" s="493">
        <v>44373</v>
      </c>
      <c r="B60" s="158" t="s">
        <v>14620</v>
      </c>
      <c r="C60" s="440"/>
      <c r="D60" s="494" t="s">
        <v>14621</v>
      </c>
      <c r="E60" s="460"/>
      <c r="F60" s="214">
        <v>1.86</v>
      </c>
      <c r="G60" s="49"/>
    </row>
    <row r="61" spans="1:7" x14ac:dyDescent="0.25">
      <c r="A61" s="493">
        <v>44373</v>
      </c>
      <c r="B61" s="158" t="s">
        <v>14618</v>
      </c>
      <c r="C61" s="440"/>
      <c r="D61" s="494" t="s">
        <v>14619</v>
      </c>
      <c r="E61" s="460"/>
      <c r="F61" s="214">
        <v>5.17</v>
      </c>
      <c r="G61" s="49"/>
    </row>
    <row r="62" spans="1:7" x14ac:dyDescent="0.25">
      <c r="A62" s="493">
        <v>44373</v>
      </c>
      <c r="B62" s="158" t="s">
        <v>14616</v>
      </c>
      <c r="C62" s="440"/>
      <c r="D62" s="494" t="s">
        <v>14617</v>
      </c>
      <c r="E62" s="460"/>
      <c r="F62" s="214">
        <v>0.84</v>
      </c>
      <c r="G62" s="49"/>
    </row>
    <row r="63" spans="1:7" x14ac:dyDescent="0.25">
      <c r="A63" s="493">
        <v>44373</v>
      </c>
      <c r="B63" s="158" t="s">
        <v>14614</v>
      </c>
      <c r="C63" s="440"/>
      <c r="D63" s="494" t="s">
        <v>14615</v>
      </c>
      <c r="E63" s="460"/>
      <c r="F63" s="214">
        <v>5.04</v>
      </c>
      <c r="G63" s="49"/>
    </row>
    <row r="64" spans="1:7" x14ac:dyDescent="0.25">
      <c r="A64" s="493">
        <v>44373</v>
      </c>
      <c r="B64" s="158" t="s">
        <v>14612</v>
      </c>
      <c r="C64" s="440"/>
      <c r="D64" s="494" t="s">
        <v>14613</v>
      </c>
      <c r="E64" s="460"/>
      <c r="F64" s="214">
        <v>2.2400000000000002</v>
      </c>
      <c r="G64" s="49"/>
    </row>
    <row r="65" spans="1:7" x14ac:dyDescent="0.25">
      <c r="A65" s="493">
        <v>44373</v>
      </c>
      <c r="B65" s="158" t="s">
        <v>14610</v>
      </c>
      <c r="C65" s="440"/>
      <c r="D65" s="494" t="s">
        <v>14611</v>
      </c>
      <c r="E65" s="460"/>
      <c r="F65" s="214">
        <v>9.81</v>
      </c>
      <c r="G65" s="49"/>
    </row>
    <row r="66" spans="1:7" x14ac:dyDescent="0.25">
      <c r="A66" s="493">
        <v>44373</v>
      </c>
      <c r="B66" s="158" t="s">
        <v>14608</v>
      </c>
      <c r="C66" s="440"/>
      <c r="D66" s="494" t="s">
        <v>14609</v>
      </c>
      <c r="E66" s="460"/>
      <c r="F66" s="214">
        <v>2.0299999999999998</v>
      </c>
      <c r="G66" s="49"/>
    </row>
    <row r="67" spans="1:7" x14ac:dyDescent="0.25">
      <c r="A67" s="493">
        <v>44373</v>
      </c>
      <c r="B67" s="158" t="s">
        <v>14606</v>
      </c>
      <c r="C67" s="440"/>
      <c r="D67" s="494" t="s">
        <v>14607</v>
      </c>
      <c r="E67" s="460"/>
      <c r="F67" s="214">
        <v>1.69</v>
      </c>
      <c r="G67" s="49"/>
    </row>
    <row r="68" spans="1:7" x14ac:dyDescent="0.25">
      <c r="A68" s="493">
        <v>44373</v>
      </c>
      <c r="B68" s="158" t="s">
        <v>14604</v>
      </c>
      <c r="C68" s="440"/>
      <c r="D68" s="494" t="s">
        <v>14605</v>
      </c>
      <c r="E68" s="460"/>
      <c r="F68" s="214">
        <v>1.92</v>
      </c>
      <c r="G68" s="49"/>
    </row>
    <row r="69" spans="1:7" x14ac:dyDescent="0.25">
      <c r="A69" s="493">
        <v>44373</v>
      </c>
      <c r="B69" s="158" t="s">
        <v>14602</v>
      </c>
      <c r="C69" s="440"/>
      <c r="D69" s="494" t="s">
        <v>14603</v>
      </c>
      <c r="E69" s="460"/>
      <c r="F69" s="214">
        <v>4.33</v>
      </c>
      <c r="G69" s="49"/>
    </row>
    <row r="70" spans="1:7" x14ac:dyDescent="0.25">
      <c r="A70" s="493">
        <v>44373</v>
      </c>
      <c r="B70" s="158" t="s">
        <v>14600</v>
      </c>
      <c r="C70" s="440"/>
      <c r="D70" s="494" t="s">
        <v>14601</v>
      </c>
      <c r="E70" s="460"/>
      <c r="F70" s="214">
        <v>4.0199999999999996</v>
      </c>
      <c r="G70" s="49"/>
    </row>
    <row r="71" spans="1:7" x14ac:dyDescent="0.25">
      <c r="A71" s="493">
        <v>44373</v>
      </c>
      <c r="B71" s="158" t="s">
        <v>14598</v>
      </c>
      <c r="C71" s="440"/>
      <c r="D71" s="494" t="s">
        <v>14599</v>
      </c>
      <c r="E71" s="460"/>
      <c r="F71" s="214">
        <v>0.65</v>
      </c>
      <c r="G71" s="49"/>
    </row>
    <row r="72" spans="1:7" x14ac:dyDescent="0.25">
      <c r="A72" s="493">
        <v>44373</v>
      </c>
      <c r="B72" s="158" t="s">
        <v>14596</v>
      </c>
      <c r="C72" s="440"/>
      <c r="D72" s="494" t="s">
        <v>14597</v>
      </c>
      <c r="E72" s="460"/>
      <c r="F72" s="214">
        <v>4.51</v>
      </c>
      <c r="G72" s="49"/>
    </row>
    <row r="73" spans="1:7" x14ac:dyDescent="0.25">
      <c r="A73" s="493">
        <v>44373</v>
      </c>
      <c r="B73" s="158" t="s">
        <v>14592</v>
      </c>
      <c r="C73" s="440"/>
      <c r="D73" s="494" t="s">
        <v>14593</v>
      </c>
      <c r="E73" s="460"/>
      <c r="F73" s="214">
        <v>5.04</v>
      </c>
      <c r="G73" s="49"/>
    </row>
    <row r="74" spans="1:7" x14ac:dyDescent="0.25">
      <c r="A74" s="493">
        <v>44374</v>
      </c>
      <c r="B74" s="158" t="s">
        <v>14590</v>
      </c>
      <c r="C74" s="440"/>
      <c r="D74" s="494" t="s">
        <v>14591</v>
      </c>
      <c r="E74" s="460"/>
      <c r="F74" s="214">
        <v>7.0000000000000007E-2</v>
      </c>
      <c r="G74" s="49"/>
    </row>
    <row r="75" spans="1:7" x14ac:dyDescent="0.25">
      <c r="A75" s="493">
        <v>44374</v>
      </c>
      <c r="B75" s="158" t="s">
        <v>14588</v>
      </c>
      <c r="C75" s="440"/>
      <c r="D75" s="494" t="s">
        <v>14589</v>
      </c>
      <c r="E75" s="460"/>
      <c r="F75" s="214">
        <v>5.63</v>
      </c>
      <c r="G75" s="49"/>
    </row>
    <row r="76" spans="1:7" x14ac:dyDescent="0.25">
      <c r="A76" s="493">
        <v>44374</v>
      </c>
      <c r="B76" s="158" t="s">
        <v>14586</v>
      </c>
      <c r="C76" s="440"/>
      <c r="D76" s="494" t="s">
        <v>14587</v>
      </c>
      <c r="E76" s="460"/>
      <c r="F76" s="214">
        <v>1.59</v>
      </c>
      <c r="G76" s="49"/>
    </row>
    <row r="77" spans="1:7" x14ac:dyDescent="0.25">
      <c r="A77" s="493">
        <v>44374</v>
      </c>
      <c r="B77" s="158" t="s">
        <v>14584</v>
      </c>
      <c r="C77" s="440"/>
      <c r="D77" s="494" t="s">
        <v>14585</v>
      </c>
      <c r="E77" s="460"/>
      <c r="F77" s="214">
        <v>2.2200000000000002</v>
      </c>
      <c r="G77" s="49"/>
    </row>
    <row r="78" spans="1:7" x14ac:dyDescent="0.25">
      <c r="A78" s="493">
        <v>44374</v>
      </c>
      <c r="B78" s="158" t="s">
        <v>14582</v>
      </c>
      <c r="C78" s="440"/>
      <c r="D78" s="494" t="s">
        <v>14583</v>
      </c>
      <c r="E78" s="460"/>
      <c r="F78" s="214">
        <v>3.4</v>
      </c>
      <c r="G78" s="49"/>
    </row>
    <row r="79" spans="1:7" x14ac:dyDescent="0.25">
      <c r="A79" s="493">
        <v>44375</v>
      </c>
      <c r="B79" s="158" t="s">
        <v>14568</v>
      </c>
      <c r="C79" s="440"/>
      <c r="D79" s="494" t="s">
        <v>14569</v>
      </c>
      <c r="E79" s="460"/>
      <c r="F79" s="214">
        <v>5.12</v>
      </c>
      <c r="G79" s="49"/>
    </row>
    <row r="80" spans="1:7" x14ac:dyDescent="0.25">
      <c r="A80" s="493">
        <v>44375</v>
      </c>
      <c r="B80" s="158" t="s">
        <v>14566</v>
      </c>
      <c r="C80" s="440"/>
      <c r="D80" s="494" t="s">
        <v>14567</v>
      </c>
      <c r="E80" s="460"/>
      <c r="F80" s="214">
        <v>3.16</v>
      </c>
      <c r="G80" s="49"/>
    </row>
    <row r="81" spans="1:7" x14ac:dyDescent="0.25">
      <c r="A81" s="493">
        <v>44375</v>
      </c>
      <c r="B81" s="158" t="s">
        <v>14564</v>
      </c>
      <c r="C81" s="440"/>
      <c r="D81" s="494" t="s">
        <v>14565</v>
      </c>
      <c r="E81" s="460"/>
      <c r="F81" s="214">
        <v>1.68</v>
      </c>
      <c r="G81" s="49"/>
    </row>
    <row r="82" spans="1:7" x14ac:dyDescent="0.25">
      <c r="A82" s="493">
        <v>44375</v>
      </c>
      <c r="B82" s="158" t="s">
        <v>14562</v>
      </c>
      <c r="C82" s="440"/>
      <c r="D82" s="494" t="s">
        <v>14563</v>
      </c>
      <c r="E82" s="460"/>
      <c r="F82" s="214">
        <v>4.72</v>
      </c>
      <c r="G82" s="49"/>
    </row>
    <row r="83" spans="1:7" x14ac:dyDescent="0.25">
      <c r="A83" s="493">
        <v>44375</v>
      </c>
      <c r="B83" s="158" t="s">
        <v>14560</v>
      </c>
      <c r="C83" s="440"/>
      <c r="D83" s="494" t="s">
        <v>14561</v>
      </c>
      <c r="E83" s="460"/>
      <c r="F83" s="214">
        <v>6.57</v>
      </c>
      <c r="G83" s="49"/>
    </row>
    <row r="84" spans="1:7" x14ac:dyDescent="0.25">
      <c r="A84" s="493">
        <v>44375</v>
      </c>
      <c r="B84" s="158" t="s">
        <v>14558</v>
      </c>
      <c r="C84" s="440"/>
      <c r="D84" s="494" t="s">
        <v>14559</v>
      </c>
      <c r="E84" s="460"/>
      <c r="F84" s="214">
        <v>2.4500000000000002</v>
      </c>
      <c r="G84" s="49"/>
    </row>
    <row r="85" spans="1:7" x14ac:dyDescent="0.25">
      <c r="A85" s="493">
        <v>44375</v>
      </c>
      <c r="B85" s="158" t="s">
        <v>14556</v>
      </c>
      <c r="C85" s="440"/>
      <c r="D85" s="494" t="s">
        <v>14557</v>
      </c>
      <c r="E85" s="460"/>
      <c r="F85" s="214">
        <v>11.86</v>
      </c>
      <c r="G85" s="49"/>
    </row>
    <row r="86" spans="1:7" x14ac:dyDescent="0.25">
      <c r="A86" s="493">
        <v>44375</v>
      </c>
      <c r="B86" s="158" t="s">
        <v>14554</v>
      </c>
      <c r="C86" s="440"/>
      <c r="D86" s="494" t="s">
        <v>14555</v>
      </c>
      <c r="E86" s="460"/>
      <c r="F86" s="214">
        <v>9.1</v>
      </c>
      <c r="G86" s="49"/>
    </row>
    <row r="87" spans="1:7" x14ac:dyDescent="0.25">
      <c r="A87" s="493">
        <v>44375</v>
      </c>
      <c r="B87" s="158" t="s">
        <v>14552</v>
      </c>
      <c r="C87" s="440"/>
      <c r="D87" s="494" t="s">
        <v>14553</v>
      </c>
      <c r="E87" s="460"/>
      <c r="F87" s="214">
        <v>16.82</v>
      </c>
      <c r="G87" s="49"/>
    </row>
    <row r="88" spans="1:7" x14ac:dyDescent="0.25">
      <c r="A88" s="493">
        <v>44375</v>
      </c>
      <c r="B88" s="158" t="s">
        <v>14550</v>
      </c>
      <c r="C88" s="440"/>
      <c r="D88" s="494" t="s">
        <v>14551</v>
      </c>
      <c r="E88" s="460"/>
      <c r="F88" s="214">
        <v>7.06</v>
      </c>
      <c r="G88" s="49"/>
    </row>
    <row r="89" spans="1:7" x14ac:dyDescent="0.25">
      <c r="A89" s="493">
        <v>44375</v>
      </c>
      <c r="B89" s="158" t="s">
        <v>14548</v>
      </c>
      <c r="C89" s="440"/>
      <c r="D89" s="494" t="s">
        <v>14549</v>
      </c>
      <c r="E89" s="460"/>
      <c r="F89" s="214">
        <v>4.04</v>
      </c>
      <c r="G89" s="49"/>
    </row>
    <row r="90" spans="1:7" x14ac:dyDescent="0.25">
      <c r="A90" s="493">
        <v>44375</v>
      </c>
      <c r="B90" s="158" t="s">
        <v>14546</v>
      </c>
      <c r="C90" s="440"/>
      <c r="D90" s="494" t="s">
        <v>14547</v>
      </c>
      <c r="E90" s="460"/>
      <c r="F90" s="214">
        <v>3.36</v>
      </c>
      <c r="G90" s="49"/>
    </row>
    <row r="91" spans="1:7" x14ac:dyDescent="0.25">
      <c r="A91" s="493">
        <v>44375</v>
      </c>
      <c r="B91" s="158" t="s">
        <v>14544</v>
      </c>
      <c r="C91" s="440"/>
      <c r="D91" s="494" t="s">
        <v>14545</v>
      </c>
      <c r="E91" s="460"/>
      <c r="F91" s="214">
        <v>3.75</v>
      </c>
      <c r="G91" s="49"/>
    </row>
    <row r="92" spans="1:7" x14ac:dyDescent="0.25">
      <c r="A92" s="493">
        <v>44375</v>
      </c>
      <c r="B92" s="158" t="s">
        <v>14542</v>
      </c>
      <c r="C92" s="440"/>
      <c r="D92" s="494" t="s">
        <v>14543</v>
      </c>
      <c r="E92" s="460"/>
      <c r="F92" s="214">
        <v>2.4900000000000002</v>
      </c>
      <c r="G92" s="49"/>
    </row>
    <row r="93" spans="1:7" x14ac:dyDescent="0.25">
      <c r="A93" s="493">
        <v>44375</v>
      </c>
      <c r="B93" s="158" t="s">
        <v>14540</v>
      </c>
      <c r="C93" s="440"/>
      <c r="D93" s="494" t="s">
        <v>14541</v>
      </c>
      <c r="E93" s="460"/>
      <c r="F93" s="214">
        <v>6.84</v>
      </c>
      <c r="G93" s="49"/>
    </row>
    <row r="94" spans="1:7" x14ac:dyDescent="0.25">
      <c r="A94" s="493">
        <v>44375</v>
      </c>
      <c r="B94" s="158" t="s">
        <v>14538</v>
      </c>
      <c r="C94" s="440"/>
      <c r="D94" s="494" t="s">
        <v>14539</v>
      </c>
      <c r="E94" s="460"/>
      <c r="F94" s="214">
        <v>6.94</v>
      </c>
      <c r="G94" s="49"/>
    </row>
    <row r="95" spans="1:7" x14ac:dyDescent="0.25">
      <c r="A95" s="493">
        <v>44375</v>
      </c>
      <c r="B95" s="158" t="s">
        <v>14536</v>
      </c>
      <c r="C95" s="440"/>
      <c r="D95" s="494" t="s">
        <v>14537</v>
      </c>
      <c r="E95" s="460"/>
      <c r="F95" s="214">
        <v>2.41</v>
      </c>
      <c r="G95" s="49"/>
    </row>
    <row r="96" spans="1:7" x14ac:dyDescent="0.25">
      <c r="A96" s="493">
        <v>44375</v>
      </c>
      <c r="B96" s="158" t="s">
        <v>14534</v>
      </c>
      <c r="C96" s="440"/>
      <c r="D96" s="494" t="s">
        <v>14535</v>
      </c>
      <c r="E96" s="460"/>
      <c r="F96" s="214">
        <v>7.84</v>
      </c>
      <c r="G96" s="49"/>
    </row>
    <row r="97" spans="1:7" x14ac:dyDescent="0.25">
      <c r="A97" s="493">
        <v>44375</v>
      </c>
      <c r="B97" s="158" t="s">
        <v>14532</v>
      </c>
      <c r="C97" s="440"/>
      <c r="D97" s="494" t="s">
        <v>14533</v>
      </c>
      <c r="E97" s="460"/>
      <c r="F97" s="214">
        <v>3.15</v>
      </c>
      <c r="G97" s="49"/>
    </row>
    <row r="98" spans="1:7" x14ac:dyDescent="0.25">
      <c r="A98" s="493">
        <v>44375</v>
      </c>
      <c r="B98" s="158" t="s">
        <v>14530</v>
      </c>
      <c r="C98" s="440"/>
      <c r="D98" s="494" t="s">
        <v>14531</v>
      </c>
      <c r="E98" s="460"/>
      <c r="F98" s="214">
        <v>1.97</v>
      </c>
      <c r="G98" s="49"/>
    </row>
    <row r="99" spans="1:7" x14ac:dyDescent="0.25">
      <c r="A99" s="493">
        <v>44375</v>
      </c>
      <c r="B99" s="158" t="s">
        <v>14528</v>
      </c>
      <c r="C99" s="440"/>
      <c r="D99" s="494" t="s">
        <v>14529</v>
      </c>
      <c r="E99" s="460"/>
      <c r="F99" s="214">
        <v>5.71</v>
      </c>
      <c r="G99" s="49"/>
    </row>
    <row r="100" spans="1:7" x14ac:dyDescent="0.25">
      <c r="A100" s="493">
        <v>44376</v>
      </c>
      <c r="B100" s="158" t="s">
        <v>14504</v>
      </c>
      <c r="C100" s="440"/>
      <c r="D100" s="494" t="s">
        <v>14505</v>
      </c>
      <c r="E100" s="460"/>
      <c r="F100" s="214">
        <v>3.06</v>
      </c>
      <c r="G100" s="49"/>
    </row>
    <row r="101" spans="1:7" x14ac:dyDescent="0.25">
      <c r="A101" s="493">
        <v>44376</v>
      </c>
      <c r="B101" s="158" t="s">
        <v>14502</v>
      </c>
      <c r="C101" s="440"/>
      <c r="D101" s="494" t="s">
        <v>14503</v>
      </c>
      <c r="E101" s="460"/>
      <c r="F101" s="214">
        <v>1.7</v>
      </c>
      <c r="G101" s="49"/>
    </row>
    <row r="102" spans="1:7" x14ac:dyDescent="0.25">
      <c r="A102" s="493">
        <v>44376</v>
      </c>
      <c r="B102" s="158" t="s">
        <v>14500</v>
      </c>
      <c r="C102" s="440"/>
      <c r="D102" s="494" t="s">
        <v>14501</v>
      </c>
      <c r="E102" s="460"/>
      <c r="F102" s="214">
        <v>3.36</v>
      </c>
      <c r="G102" s="49"/>
    </row>
    <row r="103" spans="1:7" x14ac:dyDescent="0.25">
      <c r="A103" s="493">
        <v>44376</v>
      </c>
      <c r="B103" s="158" t="s">
        <v>14498</v>
      </c>
      <c r="C103" s="440"/>
      <c r="D103" s="494" t="s">
        <v>14499</v>
      </c>
      <c r="E103" s="460"/>
      <c r="F103" s="214">
        <v>6.01</v>
      </c>
      <c r="G103" s="49"/>
    </row>
    <row r="104" spans="1:7" x14ac:dyDescent="0.25">
      <c r="A104" s="493">
        <v>44376</v>
      </c>
      <c r="B104" s="158" t="s">
        <v>14496</v>
      </c>
      <c r="C104" s="440"/>
      <c r="D104" s="494" t="s">
        <v>14497</v>
      </c>
      <c r="E104" s="460"/>
      <c r="F104" s="214">
        <v>6.74</v>
      </c>
      <c r="G104" s="49"/>
    </row>
    <row r="105" spans="1:7" x14ac:dyDescent="0.25">
      <c r="A105" s="493">
        <v>44376</v>
      </c>
      <c r="B105" s="158" t="s">
        <v>14494</v>
      </c>
      <c r="C105" s="440"/>
      <c r="D105" s="494" t="s">
        <v>14495</v>
      </c>
      <c r="E105" s="460"/>
      <c r="F105" s="214">
        <v>20.94</v>
      </c>
      <c r="G105" s="49"/>
    </row>
    <row r="106" spans="1:7" x14ac:dyDescent="0.25">
      <c r="A106" s="493">
        <v>44376</v>
      </c>
      <c r="B106" s="158" t="s">
        <v>14492</v>
      </c>
      <c r="C106" s="440"/>
      <c r="D106" s="494" t="s">
        <v>14493</v>
      </c>
      <c r="E106" s="460"/>
      <c r="F106" s="214">
        <v>2.34</v>
      </c>
      <c r="G106" s="49"/>
    </row>
    <row r="107" spans="1:7" x14ac:dyDescent="0.25">
      <c r="A107" s="493">
        <v>44376</v>
      </c>
      <c r="B107" s="158" t="s">
        <v>14490</v>
      </c>
      <c r="C107" s="440"/>
      <c r="D107" s="494" t="s">
        <v>14491</v>
      </c>
      <c r="E107" s="460"/>
      <c r="F107" s="214">
        <v>10.35</v>
      </c>
      <c r="G107" s="49"/>
    </row>
    <row r="108" spans="1:7" x14ac:dyDescent="0.25">
      <c r="A108" s="493">
        <v>44376</v>
      </c>
      <c r="B108" s="158" t="s">
        <v>14488</v>
      </c>
      <c r="C108" s="440"/>
      <c r="D108" s="494" t="s">
        <v>14489</v>
      </c>
      <c r="E108" s="460"/>
      <c r="F108" s="214">
        <v>11.07</v>
      </c>
      <c r="G108" s="49"/>
    </row>
    <row r="109" spans="1:7" x14ac:dyDescent="0.25">
      <c r="A109" s="493">
        <v>44376</v>
      </c>
      <c r="B109" s="158" t="s">
        <v>14486</v>
      </c>
      <c r="C109" s="440"/>
      <c r="D109" s="494" t="s">
        <v>14487</v>
      </c>
      <c r="E109" s="460"/>
      <c r="F109" s="214">
        <v>1.68</v>
      </c>
      <c r="G109" s="49"/>
    </row>
    <row r="110" spans="1:7" x14ac:dyDescent="0.25">
      <c r="A110" s="493">
        <v>44376</v>
      </c>
      <c r="B110" s="158" t="s">
        <v>14484</v>
      </c>
      <c r="C110" s="440"/>
      <c r="D110" s="494" t="s">
        <v>14485</v>
      </c>
      <c r="E110" s="460"/>
      <c r="F110" s="214">
        <v>21.16</v>
      </c>
      <c r="G110" s="49"/>
    </row>
    <row r="111" spans="1:7" x14ac:dyDescent="0.25">
      <c r="A111" s="493">
        <v>44376</v>
      </c>
      <c r="B111" s="158" t="s">
        <v>14482</v>
      </c>
      <c r="C111" s="440"/>
      <c r="D111" s="494" t="s">
        <v>14483</v>
      </c>
      <c r="E111" s="460"/>
      <c r="F111" s="214">
        <v>1.73</v>
      </c>
      <c r="G111" s="49"/>
    </row>
    <row r="112" spans="1:7" x14ac:dyDescent="0.25">
      <c r="A112" s="493">
        <v>44376</v>
      </c>
      <c r="B112" s="158" t="s">
        <v>14480</v>
      </c>
      <c r="C112" s="440"/>
      <c r="D112" s="494" t="s">
        <v>14481</v>
      </c>
      <c r="E112" s="460"/>
      <c r="F112" s="214">
        <v>3.91</v>
      </c>
      <c r="G112" s="49"/>
    </row>
    <row r="113" spans="1:7" x14ac:dyDescent="0.25">
      <c r="A113" s="493">
        <v>44376</v>
      </c>
      <c r="B113" s="158" t="s">
        <v>14478</v>
      </c>
      <c r="C113" s="440"/>
      <c r="D113" s="494" t="s">
        <v>14479</v>
      </c>
      <c r="E113" s="460"/>
      <c r="F113" s="214">
        <v>1.55</v>
      </c>
      <c r="G113" s="49"/>
    </row>
    <row r="114" spans="1:7" x14ac:dyDescent="0.25">
      <c r="A114" s="493">
        <v>44376</v>
      </c>
      <c r="B114" s="158" t="s">
        <v>14476</v>
      </c>
      <c r="C114" s="440"/>
      <c r="D114" s="494" t="s">
        <v>14477</v>
      </c>
      <c r="E114" s="460"/>
      <c r="F114" s="214">
        <v>4.79</v>
      </c>
      <c r="G114" s="49"/>
    </row>
    <row r="115" spans="1:7" x14ac:dyDescent="0.25">
      <c r="A115" s="493">
        <v>44376</v>
      </c>
      <c r="B115" s="158" t="s">
        <v>14474</v>
      </c>
      <c r="C115" s="440"/>
      <c r="D115" s="494" t="s">
        <v>14475</v>
      </c>
      <c r="E115" s="460"/>
      <c r="F115" s="214">
        <v>6.94</v>
      </c>
      <c r="G115" s="49"/>
    </row>
    <row r="116" spans="1:7" x14ac:dyDescent="0.25">
      <c r="A116" s="493">
        <v>44376</v>
      </c>
      <c r="B116" s="158" t="s">
        <v>14472</v>
      </c>
      <c r="C116" s="440"/>
      <c r="D116" s="494" t="s">
        <v>14473</v>
      </c>
      <c r="E116" s="460"/>
      <c r="F116" s="214">
        <v>2.27</v>
      </c>
      <c r="G116" s="49"/>
    </row>
    <row r="117" spans="1:7" x14ac:dyDescent="0.25">
      <c r="A117" s="493">
        <v>44376</v>
      </c>
      <c r="B117" s="158" t="s">
        <v>14470</v>
      </c>
      <c r="C117" s="440"/>
      <c r="D117" s="494" t="s">
        <v>14471</v>
      </c>
      <c r="E117" s="460"/>
      <c r="F117" s="214">
        <v>3.95</v>
      </c>
      <c r="G117" s="49"/>
    </row>
    <row r="118" spans="1:7" x14ac:dyDescent="0.25">
      <c r="A118" s="493">
        <v>44376</v>
      </c>
      <c r="B118" s="158" t="s">
        <v>14468</v>
      </c>
      <c r="C118" s="440"/>
      <c r="D118" s="494" t="s">
        <v>14469</v>
      </c>
      <c r="E118" s="460"/>
      <c r="F118" s="214">
        <v>2.2999999999999998</v>
      </c>
      <c r="G118" s="49"/>
    </row>
    <row r="119" spans="1:7" x14ac:dyDescent="0.25">
      <c r="A119" s="493">
        <v>44376</v>
      </c>
      <c r="B119" s="158" t="s">
        <v>14466</v>
      </c>
      <c r="C119" s="440"/>
      <c r="D119" s="494" t="s">
        <v>14467</v>
      </c>
      <c r="E119" s="460"/>
      <c r="F119" s="214">
        <v>8.3800000000000008</v>
      </c>
      <c r="G119" s="49"/>
    </row>
    <row r="120" spans="1:7" x14ac:dyDescent="0.25">
      <c r="A120" s="493">
        <v>44376</v>
      </c>
      <c r="B120" s="158" t="s">
        <v>14462</v>
      </c>
      <c r="C120" s="440"/>
      <c r="D120" s="494" t="s">
        <v>14463</v>
      </c>
      <c r="E120" s="460"/>
      <c r="F120" s="214">
        <v>2.88</v>
      </c>
      <c r="G120" s="49"/>
    </row>
    <row r="121" spans="1:7" x14ac:dyDescent="0.25">
      <c r="A121" s="493">
        <v>44376</v>
      </c>
      <c r="B121" s="158" t="s">
        <v>14460</v>
      </c>
      <c r="C121" s="440"/>
      <c r="D121" s="494" t="s">
        <v>14461</v>
      </c>
      <c r="E121" s="460"/>
      <c r="F121" s="214">
        <v>3.73</v>
      </c>
      <c r="G121" s="49"/>
    </row>
    <row r="122" spans="1:7" x14ac:dyDescent="0.25">
      <c r="A122" s="493">
        <v>44376</v>
      </c>
      <c r="B122" s="158" t="s">
        <v>14458</v>
      </c>
      <c r="C122" s="440"/>
      <c r="D122" s="494" t="s">
        <v>14459</v>
      </c>
      <c r="E122" s="460"/>
      <c r="F122" s="214">
        <v>2.35</v>
      </c>
      <c r="G122" s="49"/>
    </row>
    <row r="123" spans="1:7" x14ac:dyDescent="0.25">
      <c r="A123" s="493">
        <v>44376</v>
      </c>
      <c r="B123" s="158" t="s">
        <v>14456</v>
      </c>
      <c r="C123" s="440"/>
      <c r="D123" s="494" t="s">
        <v>14457</v>
      </c>
      <c r="E123" s="460"/>
      <c r="F123" s="214">
        <v>0.18</v>
      </c>
      <c r="G123" s="49"/>
    </row>
    <row r="124" spans="1:7" x14ac:dyDescent="0.25">
      <c r="A124" s="493">
        <v>44376</v>
      </c>
      <c r="B124" s="158" t="s">
        <v>14454</v>
      </c>
      <c r="C124" s="440"/>
      <c r="D124" s="494" t="s">
        <v>14455</v>
      </c>
      <c r="E124" s="460"/>
      <c r="F124" s="214">
        <v>13.52</v>
      </c>
      <c r="G124" s="49"/>
    </row>
    <row r="125" spans="1:7" x14ac:dyDescent="0.25">
      <c r="A125" s="493">
        <v>44376</v>
      </c>
      <c r="B125" s="158" t="s">
        <v>14452</v>
      </c>
      <c r="C125" s="440"/>
      <c r="D125" s="494" t="s">
        <v>14453</v>
      </c>
      <c r="E125" s="460"/>
      <c r="F125" s="214">
        <v>11.84</v>
      </c>
      <c r="G125" s="49"/>
    </row>
    <row r="126" spans="1:7" x14ac:dyDescent="0.25">
      <c r="A126" s="493">
        <v>44376</v>
      </c>
      <c r="B126" s="158" t="s">
        <v>14450</v>
      </c>
      <c r="C126" s="440"/>
      <c r="D126" s="494" t="s">
        <v>14451</v>
      </c>
      <c r="E126" s="460"/>
      <c r="F126" s="214">
        <v>2.42</v>
      </c>
      <c r="G126" s="49"/>
    </row>
    <row r="127" spans="1:7" x14ac:dyDescent="0.25">
      <c r="A127" s="493">
        <v>44376</v>
      </c>
      <c r="B127" s="158" t="s">
        <v>14448</v>
      </c>
      <c r="C127" s="440"/>
      <c r="D127" s="494" t="s">
        <v>14449</v>
      </c>
      <c r="E127" s="460"/>
      <c r="F127" s="214">
        <v>3.7</v>
      </c>
      <c r="G127" s="49"/>
    </row>
    <row r="128" spans="1:7" x14ac:dyDescent="0.25">
      <c r="A128" s="493">
        <v>44376</v>
      </c>
      <c r="B128" s="158" t="s">
        <v>14446</v>
      </c>
      <c r="C128" s="440"/>
      <c r="D128" s="494" t="s">
        <v>14447</v>
      </c>
      <c r="E128" s="460"/>
      <c r="F128" s="214">
        <v>2.64</v>
      </c>
      <c r="G128" s="49"/>
    </row>
    <row r="129" spans="1:7" x14ac:dyDescent="0.25">
      <c r="A129" s="493">
        <v>44376</v>
      </c>
      <c r="B129" s="158" t="s">
        <v>14444</v>
      </c>
      <c r="C129" s="440"/>
      <c r="D129" s="494" t="s">
        <v>14445</v>
      </c>
      <c r="E129" s="460"/>
      <c r="F129" s="214">
        <v>1.68</v>
      </c>
      <c r="G129" s="49"/>
    </row>
    <row r="130" spans="1:7" x14ac:dyDescent="0.25">
      <c r="A130" s="493">
        <v>44376</v>
      </c>
      <c r="B130" s="158" t="s">
        <v>14442</v>
      </c>
      <c r="C130" s="440"/>
      <c r="D130" s="494" t="s">
        <v>14443</v>
      </c>
      <c r="E130" s="460"/>
      <c r="F130" s="214">
        <v>10.62</v>
      </c>
      <c r="G130" s="49"/>
    </row>
    <row r="131" spans="1:7" x14ac:dyDescent="0.25">
      <c r="A131" s="493">
        <v>44376</v>
      </c>
      <c r="B131" s="158" t="s">
        <v>14440</v>
      </c>
      <c r="C131" s="440"/>
      <c r="D131" s="494" t="s">
        <v>14441</v>
      </c>
      <c r="E131" s="460"/>
      <c r="F131" s="214">
        <v>26.86</v>
      </c>
      <c r="G131" s="49"/>
    </row>
    <row r="132" spans="1:7" x14ac:dyDescent="0.25">
      <c r="A132" s="493">
        <v>44377</v>
      </c>
      <c r="B132" s="158" t="s">
        <v>14420</v>
      </c>
      <c r="C132" s="440"/>
      <c r="D132" s="494" t="s">
        <v>14421</v>
      </c>
      <c r="E132" s="460"/>
      <c r="F132" s="214">
        <v>5.04</v>
      </c>
      <c r="G132" s="49"/>
    </row>
    <row r="133" spans="1:7" x14ac:dyDescent="0.25">
      <c r="A133" s="493">
        <v>44377</v>
      </c>
      <c r="B133" s="158" t="s">
        <v>14412</v>
      </c>
      <c r="C133" s="440"/>
      <c r="D133" s="494" t="s">
        <v>14413</v>
      </c>
      <c r="E133" s="460"/>
      <c r="F133" s="214">
        <v>7.17</v>
      </c>
      <c r="G133" s="49"/>
    </row>
    <row r="134" spans="1:7" x14ac:dyDescent="0.25">
      <c r="A134" s="493">
        <v>44377</v>
      </c>
      <c r="B134" s="158" t="s">
        <v>14410</v>
      </c>
      <c r="C134" s="440"/>
      <c r="D134" s="494" t="s">
        <v>14411</v>
      </c>
      <c r="E134" s="460"/>
      <c r="F134" s="214">
        <v>3.68</v>
      </c>
      <c r="G134" s="49"/>
    </row>
    <row r="135" spans="1:7" x14ac:dyDescent="0.25">
      <c r="A135" s="493">
        <v>44377</v>
      </c>
      <c r="B135" s="158" t="s">
        <v>14408</v>
      </c>
      <c r="C135" s="440"/>
      <c r="D135" s="494" t="s">
        <v>14409</v>
      </c>
      <c r="E135" s="460"/>
      <c r="F135" s="214">
        <v>1.1200000000000001</v>
      </c>
      <c r="G135" s="49"/>
    </row>
    <row r="136" spans="1:7" x14ac:dyDescent="0.25">
      <c r="A136" s="493">
        <v>44377</v>
      </c>
      <c r="B136" s="158" t="s">
        <v>14406</v>
      </c>
      <c r="C136" s="440"/>
      <c r="D136" s="494" t="s">
        <v>14407</v>
      </c>
      <c r="E136" s="460"/>
      <c r="F136" s="214">
        <v>5.9</v>
      </c>
      <c r="G136" s="49"/>
    </row>
    <row r="137" spans="1:7" x14ac:dyDescent="0.25">
      <c r="A137" s="493">
        <v>44377</v>
      </c>
      <c r="B137" s="158" t="s">
        <v>14404</v>
      </c>
      <c r="C137" s="440"/>
      <c r="D137" s="494" t="s">
        <v>14405</v>
      </c>
      <c r="E137" s="460"/>
      <c r="F137" s="214">
        <v>7.11</v>
      </c>
      <c r="G137" s="49"/>
    </row>
    <row r="138" spans="1:7" x14ac:dyDescent="0.25">
      <c r="A138" s="493">
        <v>44377</v>
      </c>
      <c r="B138" s="158" t="s">
        <v>14402</v>
      </c>
      <c r="C138" s="440"/>
      <c r="D138" s="494" t="s">
        <v>14403</v>
      </c>
      <c r="E138" s="460"/>
      <c r="F138" s="214">
        <v>10.15</v>
      </c>
      <c r="G138" s="49"/>
    </row>
    <row r="139" spans="1:7" x14ac:dyDescent="0.25">
      <c r="A139" s="493">
        <v>44377</v>
      </c>
      <c r="B139" s="158" t="s">
        <v>14400</v>
      </c>
      <c r="C139" s="440"/>
      <c r="D139" s="494" t="s">
        <v>14401</v>
      </c>
      <c r="E139" s="460"/>
      <c r="F139" s="214">
        <v>5.04</v>
      </c>
      <c r="G139" s="49"/>
    </row>
    <row r="140" spans="1:7" x14ac:dyDescent="0.25">
      <c r="A140" s="493">
        <v>44377</v>
      </c>
      <c r="B140" s="158" t="s">
        <v>14398</v>
      </c>
      <c r="C140" s="440"/>
      <c r="D140" s="494" t="s">
        <v>14399</v>
      </c>
      <c r="E140" s="460"/>
      <c r="F140" s="214">
        <v>28.26</v>
      </c>
      <c r="G140" s="49"/>
    </row>
    <row r="141" spans="1:7" x14ac:dyDescent="0.25">
      <c r="A141" s="493">
        <v>44377</v>
      </c>
      <c r="B141" s="158" t="s">
        <v>14396</v>
      </c>
      <c r="C141" s="440"/>
      <c r="D141" s="494" t="s">
        <v>14397</v>
      </c>
      <c r="E141" s="460"/>
      <c r="F141" s="214">
        <v>8.66</v>
      </c>
      <c r="G141" s="49"/>
    </row>
    <row r="142" spans="1:7" x14ac:dyDescent="0.25">
      <c r="A142" s="493">
        <v>44377</v>
      </c>
      <c r="B142" s="158" t="s">
        <v>14394</v>
      </c>
      <c r="C142" s="440"/>
      <c r="D142" s="494" t="s">
        <v>14395</v>
      </c>
      <c r="E142" s="460"/>
      <c r="F142" s="214">
        <v>2.08</v>
      </c>
      <c r="G142" s="49"/>
    </row>
    <row r="143" spans="1:7" x14ac:dyDescent="0.25">
      <c r="A143" s="493">
        <v>44377</v>
      </c>
      <c r="B143" s="158" t="s">
        <v>14392</v>
      </c>
      <c r="C143" s="440"/>
      <c r="D143" s="494" t="s">
        <v>14393</v>
      </c>
      <c r="E143" s="460"/>
      <c r="F143" s="214">
        <v>3.37</v>
      </c>
      <c r="G143" s="49"/>
    </row>
    <row r="144" spans="1:7" x14ac:dyDescent="0.25">
      <c r="A144" s="493">
        <v>44377</v>
      </c>
      <c r="B144" s="158" t="s">
        <v>14390</v>
      </c>
      <c r="C144" s="440"/>
      <c r="D144" s="494" t="s">
        <v>14391</v>
      </c>
      <c r="E144" s="460"/>
      <c r="F144" s="214">
        <v>30.93</v>
      </c>
      <c r="G144" s="49"/>
    </row>
    <row r="145" spans="1:7" x14ac:dyDescent="0.25">
      <c r="A145" s="493">
        <v>44377</v>
      </c>
      <c r="B145" s="158" t="s">
        <v>14388</v>
      </c>
      <c r="C145" s="440"/>
      <c r="D145" s="494" t="s">
        <v>14389</v>
      </c>
      <c r="E145" s="460"/>
      <c r="F145" s="214">
        <v>6.87</v>
      </c>
      <c r="G145" s="49"/>
    </row>
    <row r="146" spans="1:7" x14ac:dyDescent="0.25">
      <c r="A146" s="493">
        <v>44377</v>
      </c>
      <c r="B146" s="158" t="s">
        <v>14386</v>
      </c>
      <c r="C146" s="440"/>
      <c r="D146" s="494" t="s">
        <v>14387</v>
      </c>
      <c r="E146" s="460"/>
      <c r="F146" s="214">
        <v>0.09</v>
      </c>
      <c r="G146" s="49"/>
    </row>
    <row r="147" spans="1:7" x14ac:dyDescent="0.25">
      <c r="A147" s="493">
        <v>44377</v>
      </c>
      <c r="B147" s="158" t="s">
        <v>14384</v>
      </c>
      <c r="C147" s="440"/>
      <c r="D147" s="494" t="s">
        <v>14385</v>
      </c>
      <c r="E147" s="460"/>
      <c r="F147" s="214">
        <v>14.75</v>
      </c>
      <c r="G147" s="49"/>
    </row>
    <row r="148" spans="1:7" x14ac:dyDescent="0.25">
      <c r="A148" s="493">
        <v>44377</v>
      </c>
      <c r="B148" s="158" t="s">
        <v>14382</v>
      </c>
      <c r="C148" s="440"/>
      <c r="D148" s="494" t="s">
        <v>14383</v>
      </c>
      <c r="E148" s="460"/>
      <c r="F148" s="214">
        <v>14.63</v>
      </c>
      <c r="G148" s="49"/>
    </row>
    <row r="149" spans="1:7" x14ac:dyDescent="0.25">
      <c r="A149" s="493">
        <v>44377</v>
      </c>
      <c r="B149" s="158" t="s">
        <v>14380</v>
      </c>
      <c r="C149" s="440"/>
      <c r="D149" s="494" t="s">
        <v>14381</v>
      </c>
      <c r="E149" s="460"/>
      <c r="F149" s="214">
        <v>5.04</v>
      </c>
      <c r="G149" s="49"/>
    </row>
    <row r="150" spans="1:7" x14ac:dyDescent="0.25">
      <c r="A150" s="493">
        <v>44377</v>
      </c>
      <c r="B150" s="158" t="s">
        <v>14378</v>
      </c>
      <c r="C150" s="440"/>
      <c r="D150" s="494" t="s">
        <v>14379</v>
      </c>
      <c r="E150" s="460"/>
      <c r="F150" s="214">
        <v>1.68</v>
      </c>
      <c r="G150" s="49"/>
    </row>
    <row r="151" spans="1:7" x14ac:dyDescent="0.25">
      <c r="A151" s="493">
        <v>44377</v>
      </c>
      <c r="B151" s="158" t="s">
        <v>14376</v>
      </c>
      <c r="C151" s="440"/>
      <c r="D151" s="494" t="s">
        <v>14377</v>
      </c>
      <c r="E151" s="460"/>
      <c r="F151" s="214">
        <v>1.9</v>
      </c>
      <c r="G151" s="49"/>
    </row>
    <row r="152" spans="1:7" x14ac:dyDescent="0.25">
      <c r="A152" s="493">
        <v>44377</v>
      </c>
      <c r="B152" s="158" t="s">
        <v>14374</v>
      </c>
      <c r="C152" s="440"/>
      <c r="D152" s="494" t="s">
        <v>14375</v>
      </c>
      <c r="E152" s="460"/>
      <c r="F152" s="214">
        <v>5.4</v>
      </c>
      <c r="G152" s="49"/>
    </row>
    <row r="153" spans="1:7" x14ac:dyDescent="0.25">
      <c r="A153" s="493">
        <v>44377</v>
      </c>
      <c r="B153" s="158" t="s">
        <v>14372</v>
      </c>
      <c r="C153" s="440"/>
      <c r="D153" s="494" t="s">
        <v>14373</v>
      </c>
      <c r="E153" s="460"/>
      <c r="F153" s="214">
        <v>8.0500000000000007</v>
      </c>
      <c r="G153" s="49"/>
    </row>
    <row r="154" spans="1:7" x14ac:dyDescent="0.25">
      <c r="A154" s="493">
        <v>44377</v>
      </c>
      <c r="B154" s="158" t="s">
        <v>14370</v>
      </c>
      <c r="C154" s="440"/>
      <c r="D154" s="494" t="s">
        <v>14371</v>
      </c>
      <c r="E154" s="460"/>
      <c r="F154" s="214">
        <v>5.86</v>
      </c>
      <c r="G154" s="49"/>
    </row>
    <row r="155" spans="1:7" x14ac:dyDescent="0.25">
      <c r="A155" s="493">
        <v>44377</v>
      </c>
      <c r="B155" s="158" t="s">
        <v>14368</v>
      </c>
      <c r="C155" s="440"/>
      <c r="D155" s="494" t="s">
        <v>14369</v>
      </c>
      <c r="E155" s="460"/>
      <c r="F155" s="214">
        <v>2.7</v>
      </c>
      <c r="G155" s="49"/>
    </row>
    <row r="156" spans="1:7" x14ac:dyDescent="0.25">
      <c r="A156" s="493">
        <v>44377</v>
      </c>
      <c r="B156" s="158" t="s">
        <v>14364</v>
      </c>
      <c r="C156" s="440"/>
      <c r="D156" s="494" t="s">
        <v>14365</v>
      </c>
      <c r="E156" s="460"/>
      <c r="F156" s="214">
        <v>5.03</v>
      </c>
      <c r="G156" s="49"/>
    </row>
    <row r="157" spans="1:7" x14ac:dyDescent="0.25">
      <c r="A157" s="493">
        <v>44377</v>
      </c>
      <c r="B157" s="158" t="s">
        <v>14362</v>
      </c>
      <c r="C157" s="440"/>
      <c r="D157" s="494" t="s">
        <v>14363</v>
      </c>
      <c r="E157" s="460"/>
      <c r="F157" s="214">
        <v>14.76</v>
      </c>
      <c r="G157" s="49"/>
    </row>
    <row r="158" spans="1:7" x14ac:dyDescent="0.25">
      <c r="A158" s="493">
        <v>44377</v>
      </c>
      <c r="B158" s="158" t="s">
        <v>14360</v>
      </c>
      <c r="C158" s="440"/>
      <c r="D158" s="494" t="s">
        <v>14361</v>
      </c>
      <c r="E158" s="460"/>
      <c r="F158" s="214">
        <v>3.36</v>
      </c>
      <c r="G158" s="49"/>
    </row>
    <row r="159" spans="1:7" x14ac:dyDescent="0.25">
      <c r="A159" s="493">
        <v>44377</v>
      </c>
      <c r="B159" s="158" t="s">
        <v>14358</v>
      </c>
      <c r="C159" s="440"/>
      <c r="D159" s="494" t="s">
        <v>14359</v>
      </c>
      <c r="E159" s="460"/>
      <c r="F159" s="214">
        <v>8.3800000000000008</v>
      </c>
      <c r="G159" s="49"/>
    </row>
    <row r="160" spans="1:7" x14ac:dyDescent="0.25">
      <c r="A160" s="493">
        <v>44377</v>
      </c>
      <c r="B160" s="158" t="s">
        <v>14356</v>
      </c>
      <c r="C160" s="440"/>
      <c r="D160" s="494" t="s">
        <v>14357</v>
      </c>
      <c r="E160" s="460"/>
      <c r="F160" s="214">
        <v>3.88</v>
      </c>
      <c r="G160" s="49"/>
    </row>
    <row r="161" spans="1:7" x14ac:dyDescent="0.25">
      <c r="A161" s="493">
        <v>44377</v>
      </c>
      <c r="B161" s="158" t="s">
        <v>14354</v>
      </c>
      <c r="C161" s="440"/>
      <c r="D161" s="494" t="s">
        <v>14355</v>
      </c>
      <c r="E161" s="460"/>
      <c r="F161" s="214">
        <v>2.54</v>
      </c>
      <c r="G161" s="49"/>
    </row>
    <row r="162" spans="1:7" x14ac:dyDescent="0.25">
      <c r="A162" s="493">
        <v>44377</v>
      </c>
      <c r="B162" s="158" t="s">
        <v>14352</v>
      </c>
      <c r="C162" s="440"/>
      <c r="D162" s="494" t="s">
        <v>14353</v>
      </c>
      <c r="E162" s="460"/>
      <c r="F162" s="214">
        <v>3.65</v>
      </c>
      <c r="G162" s="49"/>
    </row>
    <row r="163" spans="1:7" x14ac:dyDescent="0.25">
      <c r="A163" s="493">
        <v>44377</v>
      </c>
      <c r="B163" s="158" t="s">
        <v>14350</v>
      </c>
      <c r="C163" s="440"/>
      <c r="D163" s="494" t="s">
        <v>14351</v>
      </c>
      <c r="E163" s="460"/>
      <c r="F163" s="214">
        <v>4.46</v>
      </c>
      <c r="G163" s="49"/>
    </row>
    <row r="164" spans="1:7" x14ac:dyDescent="0.25">
      <c r="A164" s="493">
        <v>44377</v>
      </c>
      <c r="B164" s="158" t="s">
        <v>14348</v>
      </c>
      <c r="C164" s="440"/>
      <c r="D164" s="494" t="s">
        <v>14349</v>
      </c>
      <c r="E164" s="460"/>
      <c r="F164" s="214">
        <v>2.4</v>
      </c>
      <c r="G164" s="49"/>
    </row>
    <row r="165" spans="1:7" x14ac:dyDescent="0.25">
      <c r="A165" s="493">
        <v>44377</v>
      </c>
      <c r="B165" s="158" t="s">
        <v>14346</v>
      </c>
      <c r="C165" s="440"/>
      <c r="D165" s="494" t="s">
        <v>14347</v>
      </c>
      <c r="E165" s="460"/>
      <c r="F165" s="214">
        <v>15.6</v>
      </c>
      <c r="G165" s="49"/>
    </row>
    <row r="166" spans="1:7" x14ac:dyDescent="0.25">
      <c r="A166" s="493">
        <v>44377</v>
      </c>
      <c r="B166" s="158" t="s">
        <v>14344</v>
      </c>
      <c r="C166" s="440"/>
      <c r="D166" s="494" t="s">
        <v>14345</v>
      </c>
      <c r="E166" s="460"/>
      <c r="F166" s="214">
        <v>3.36</v>
      </c>
      <c r="G166" s="49"/>
    </row>
    <row r="167" spans="1:7" x14ac:dyDescent="0.25">
      <c r="A167" s="493">
        <v>44377</v>
      </c>
      <c r="B167" s="158" t="s">
        <v>14342</v>
      </c>
      <c r="C167" s="440"/>
      <c r="D167" s="494" t="s">
        <v>14343</v>
      </c>
      <c r="E167" s="460"/>
      <c r="F167" s="214">
        <v>2.9</v>
      </c>
      <c r="G167" s="49"/>
    </row>
    <row r="168" spans="1:7" x14ac:dyDescent="0.25">
      <c r="A168" s="493">
        <v>44377</v>
      </c>
      <c r="B168" s="158" t="s">
        <v>14340</v>
      </c>
      <c r="C168" s="440"/>
      <c r="D168" s="494" t="s">
        <v>14341</v>
      </c>
      <c r="E168" s="460"/>
      <c r="F168" s="214">
        <v>4.59</v>
      </c>
      <c r="G168" s="49"/>
    </row>
    <row r="169" spans="1:7" x14ac:dyDescent="0.25">
      <c r="A169" s="493">
        <v>44377</v>
      </c>
      <c r="B169" s="158" t="s">
        <v>14314</v>
      </c>
      <c r="C169" s="440"/>
      <c r="D169" s="494" t="s">
        <v>14315</v>
      </c>
      <c r="E169" s="460"/>
      <c r="F169" s="495">
        <v>2.63</v>
      </c>
      <c r="G169" s="49"/>
    </row>
    <row r="170" spans="1:7" x14ac:dyDescent="0.25">
      <c r="A170" s="464"/>
      <c r="B170" s="465"/>
      <c r="C170" s="49"/>
      <c r="D170" s="466"/>
      <c r="E170" s="432"/>
      <c r="F170" s="467"/>
      <c r="G170" s="448">
        <f>SUM(F30:F169)</f>
        <v>779.23999999999967</v>
      </c>
    </row>
    <row r="171" spans="1:7" x14ac:dyDescent="0.25">
      <c r="A171" s="432"/>
      <c r="B171" s="49"/>
      <c r="C171" s="49"/>
      <c r="D171" s="49"/>
      <c r="E171" s="432"/>
      <c r="F171" s="433"/>
      <c r="G171" s="49"/>
    </row>
    <row r="172" spans="1:7" ht="15.75" thickBot="1" x14ac:dyDescent="0.3">
      <c r="A172" s="468"/>
      <c r="B172" s="469" t="s">
        <v>16638</v>
      </c>
      <c r="C172" s="470"/>
      <c r="D172" s="471"/>
      <c r="E172" s="468"/>
      <c r="F172" s="472"/>
      <c r="G172" s="473">
        <f>+G10-G16+G21-G26+G170</f>
        <v>82506.44</v>
      </c>
    </row>
    <row r="173" spans="1:7" ht="15.75" thickTop="1" x14ac:dyDescent="0.25">
      <c r="A173" s="432"/>
      <c r="B173" s="49"/>
      <c r="C173" s="49"/>
      <c r="D173" s="49"/>
      <c r="E173" s="432"/>
      <c r="F173" s="433"/>
      <c r="G173" s="49"/>
    </row>
    <row r="174" spans="1:7" x14ac:dyDescent="0.25">
      <c r="A174" s="432"/>
      <c r="B174" s="49"/>
      <c r="C174" s="49"/>
      <c r="D174" s="49"/>
      <c r="E174" s="432"/>
      <c r="F174" s="433"/>
      <c r="G174" s="49"/>
    </row>
    <row r="175" spans="1:7" x14ac:dyDescent="0.25">
      <c r="A175" s="432"/>
      <c r="B175" s="49"/>
      <c r="C175" s="49"/>
      <c r="D175" s="49"/>
      <c r="E175" s="432"/>
      <c r="F175" s="433"/>
      <c r="G175" s="49"/>
    </row>
    <row r="176" spans="1:7" x14ac:dyDescent="0.25">
      <c r="A176" s="432"/>
      <c r="B176" s="419" t="s">
        <v>5</v>
      </c>
      <c r="C176" s="49"/>
      <c r="D176" s="459"/>
      <c r="E176" s="419" t="s">
        <v>6</v>
      </c>
      <c r="F176" s="433"/>
      <c r="G176" s="49"/>
    </row>
    <row r="177" spans="1:7" x14ac:dyDescent="0.25">
      <c r="A177" s="432"/>
      <c r="B177" s="419"/>
      <c r="C177" s="49"/>
      <c r="D177" s="459"/>
      <c r="E177" s="419"/>
      <c r="F177" s="433"/>
      <c r="G177" s="49"/>
    </row>
    <row r="178" spans="1:7" x14ac:dyDescent="0.25">
      <c r="A178" s="432"/>
      <c r="B178" s="419"/>
      <c r="C178" s="49"/>
      <c r="D178" s="459"/>
      <c r="E178" s="419"/>
      <c r="F178" s="433"/>
      <c r="G178" s="49"/>
    </row>
    <row r="179" spans="1:7" x14ac:dyDescent="0.25">
      <c r="A179" s="432"/>
      <c r="B179" s="474"/>
      <c r="C179" s="49"/>
      <c r="D179" s="474"/>
      <c r="E179" s="475"/>
      <c r="F179" s="445"/>
      <c r="G179" s="49"/>
    </row>
    <row r="180" spans="1:7" x14ac:dyDescent="0.25">
      <c r="A180" s="432"/>
      <c r="B180" s="49"/>
      <c r="C180" s="49"/>
      <c r="D180" s="49"/>
      <c r="E180" s="49"/>
      <c r="F180" s="453"/>
      <c r="G180" s="49"/>
    </row>
    <row r="181" spans="1:7" x14ac:dyDescent="0.25">
      <c r="A181" s="432"/>
      <c r="B181" s="49"/>
      <c r="C181" s="49"/>
      <c r="D181" s="49"/>
      <c r="E181" s="49"/>
      <c r="F181" s="453"/>
      <c r="G181" s="49"/>
    </row>
    <row r="182" spans="1:7" x14ac:dyDescent="0.25">
      <c r="A182" s="432"/>
      <c r="B182" s="49"/>
      <c r="C182" s="49"/>
      <c r="D182" s="49"/>
      <c r="E182" s="49"/>
      <c r="F182" s="453"/>
      <c r="G182" s="49"/>
    </row>
    <row r="183" spans="1:7" x14ac:dyDescent="0.25">
      <c r="E183"/>
      <c r="F183" s="476"/>
    </row>
    <row r="184" spans="1:7" x14ac:dyDescent="0.25">
      <c r="E184"/>
      <c r="F184" s="476"/>
    </row>
  </sheetData>
  <mergeCells count="5">
    <mergeCell ref="A2:D2"/>
    <mergeCell ref="A4:D4"/>
    <mergeCell ref="A6:D6"/>
    <mergeCell ref="A8:D8"/>
    <mergeCell ref="B15:C15"/>
  </mergeCells>
  <pageMargins left="0.70866141732283472" right="0.70866141732283472" top="0.74803149606299213" bottom="0.74803149606299213" header="0.31496062992125984" footer="0.31496062992125984"/>
  <pageSetup scale="80" fitToHeight="0" orientation="portrait" r:id="rId1"/>
  <headerFooter>
    <oddFooter>&amp;C&amp;P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3AD3A-1D4D-46D0-9B47-7C6A1454C100}">
  <dimension ref="A2:K849"/>
  <sheetViews>
    <sheetView topLeftCell="A827" workbookViewId="0">
      <selection activeCell="J851" sqref="J851"/>
    </sheetView>
  </sheetViews>
  <sheetFormatPr baseColWidth="10" defaultRowHeight="12.75" x14ac:dyDescent="0.2"/>
  <cols>
    <col min="1" max="16384" width="11.42578125" style="1"/>
  </cols>
  <sheetData>
    <row r="2" spans="1:11" ht="19.5" x14ac:dyDescent="0.2">
      <c r="F2" s="22" t="s">
        <v>531</v>
      </c>
      <c r="J2" s="92" t="s">
        <v>530</v>
      </c>
      <c r="K2" s="101">
        <v>1</v>
      </c>
    </row>
    <row r="3" spans="1:11" x14ac:dyDescent="0.2">
      <c r="J3" s="92" t="s">
        <v>529</v>
      </c>
      <c r="K3" s="100">
        <v>44473</v>
      </c>
    </row>
    <row r="5" spans="1:11" x14ac:dyDescent="0.2">
      <c r="E5" s="21" t="s">
        <v>528</v>
      </c>
      <c r="F5" s="19" t="s">
        <v>18241</v>
      </c>
      <c r="G5" s="21" t="s">
        <v>527</v>
      </c>
      <c r="H5" s="19" t="s">
        <v>18241</v>
      </c>
      <c r="J5" s="239">
        <v>0.67377314814814815</v>
      </c>
    </row>
    <row r="7" spans="1:11" x14ac:dyDescent="0.2">
      <c r="J7" s="92" t="s">
        <v>526</v>
      </c>
      <c r="K7" s="96" t="s">
        <v>1568</v>
      </c>
    </row>
    <row r="8" spans="1:11" x14ac:dyDescent="0.2">
      <c r="C8" s="20" t="s">
        <v>525</v>
      </c>
      <c r="D8" s="19" t="s">
        <v>524</v>
      </c>
      <c r="F8" s="20" t="s">
        <v>523</v>
      </c>
      <c r="G8" s="19" t="s">
        <v>521</v>
      </c>
      <c r="I8" s="20" t="s">
        <v>522</v>
      </c>
      <c r="J8" s="19" t="s">
        <v>521</v>
      </c>
    </row>
    <row r="11" spans="1:11" x14ac:dyDescent="0.2">
      <c r="A11" s="99" t="s">
        <v>520</v>
      </c>
      <c r="C11" s="98" t="s">
        <v>519</v>
      </c>
      <c r="D11" s="98" t="s">
        <v>518</v>
      </c>
      <c r="F11" s="97" t="s">
        <v>517</v>
      </c>
      <c r="I11" s="92" t="s">
        <v>11</v>
      </c>
      <c r="J11" s="92" t="s">
        <v>10</v>
      </c>
      <c r="K11" s="92" t="s">
        <v>516</v>
      </c>
    </row>
    <row r="14" spans="1:11" x14ac:dyDescent="0.2">
      <c r="A14" s="99" t="s">
        <v>515</v>
      </c>
      <c r="B14" s="94" t="s">
        <v>514</v>
      </c>
    </row>
    <row r="16" spans="1:11" x14ac:dyDescent="0.2">
      <c r="A16" s="98" t="s">
        <v>513</v>
      </c>
      <c r="B16" s="96" t="s">
        <v>512</v>
      </c>
      <c r="J16" s="92" t="s">
        <v>12</v>
      </c>
      <c r="K16" s="93">
        <v>82506.44</v>
      </c>
    </row>
    <row r="18" spans="3:11" x14ac:dyDescent="0.2">
      <c r="C18" s="96" t="s">
        <v>18240</v>
      </c>
      <c r="D18" s="95">
        <v>44378</v>
      </c>
      <c r="E18" s="94" t="s">
        <v>8927</v>
      </c>
      <c r="I18" s="93">
        <v>3.15</v>
      </c>
      <c r="K18" s="93">
        <v>82509.59</v>
      </c>
    </row>
    <row r="19" spans="3:11" x14ac:dyDescent="0.2">
      <c r="C19" s="96" t="s">
        <v>18239</v>
      </c>
      <c r="D19" s="95">
        <v>44378</v>
      </c>
      <c r="E19" s="94" t="s">
        <v>18238</v>
      </c>
      <c r="J19" s="112">
        <v>1102.33</v>
      </c>
      <c r="K19" s="93">
        <v>81407.259999999995</v>
      </c>
    </row>
    <row r="20" spans="3:11" x14ac:dyDescent="0.2">
      <c r="C20" s="96" t="s">
        <v>18237</v>
      </c>
      <c r="D20" s="95">
        <v>44378</v>
      </c>
      <c r="E20" s="94" t="s">
        <v>18236</v>
      </c>
      <c r="I20" s="93">
        <v>39.93</v>
      </c>
      <c r="K20" s="93">
        <v>81447.19</v>
      </c>
    </row>
    <row r="21" spans="3:11" x14ac:dyDescent="0.2">
      <c r="C21" s="96" t="s">
        <v>18235</v>
      </c>
      <c r="D21" s="95">
        <v>44378</v>
      </c>
      <c r="E21" s="94" t="s">
        <v>18234</v>
      </c>
      <c r="I21" s="93">
        <v>3.46</v>
      </c>
      <c r="K21" s="93">
        <v>81450.649999999994</v>
      </c>
    </row>
    <row r="22" spans="3:11" x14ac:dyDescent="0.2">
      <c r="C22" s="96" t="s">
        <v>18233</v>
      </c>
      <c r="D22" s="95">
        <v>44378</v>
      </c>
      <c r="E22" s="94" t="s">
        <v>18232</v>
      </c>
      <c r="I22" s="93">
        <v>16.760000000000002</v>
      </c>
      <c r="K22" s="93">
        <v>81467.41</v>
      </c>
    </row>
    <row r="23" spans="3:11" x14ac:dyDescent="0.2">
      <c r="C23" s="96" t="s">
        <v>18231</v>
      </c>
      <c r="D23" s="95">
        <v>44378</v>
      </c>
      <c r="E23" s="94" t="s">
        <v>18230</v>
      </c>
      <c r="I23" s="93">
        <v>13.88</v>
      </c>
      <c r="K23" s="93">
        <v>81481.289999999994</v>
      </c>
    </row>
    <row r="24" spans="3:11" x14ac:dyDescent="0.2">
      <c r="C24" s="96" t="s">
        <v>18229</v>
      </c>
      <c r="D24" s="95">
        <v>44378</v>
      </c>
      <c r="E24" s="94" t="s">
        <v>18228</v>
      </c>
      <c r="I24" s="93">
        <v>2.4</v>
      </c>
      <c r="K24" s="93">
        <v>81483.69</v>
      </c>
    </row>
    <row r="25" spans="3:11" x14ac:dyDescent="0.2">
      <c r="C25" s="96" t="s">
        <v>18227</v>
      </c>
      <c r="D25" s="95">
        <v>44378</v>
      </c>
      <c r="E25" s="94" t="s">
        <v>18226</v>
      </c>
      <c r="I25" s="93">
        <v>8.3800000000000008</v>
      </c>
      <c r="K25" s="93">
        <v>81492.070000000007</v>
      </c>
    </row>
    <row r="26" spans="3:11" x14ac:dyDescent="0.2">
      <c r="C26" s="96" t="s">
        <v>18225</v>
      </c>
      <c r="D26" s="95">
        <v>44378</v>
      </c>
      <c r="E26" s="94" t="s">
        <v>18224</v>
      </c>
      <c r="I26" s="93">
        <v>1.93</v>
      </c>
      <c r="K26" s="93">
        <v>81494</v>
      </c>
    </row>
    <row r="27" spans="3:11" x14ac:dyDescent="0.2">
      <c r="C27" s="96" t="s">
        <v>18223</v>
      </c>
      <c r="D27" s="95">
        <v>44378</v>
      </c>
      <c r="E27" s="94" t="s">
        <v>18222</v>
      </c>
      <c r="I27" s="93">
        <v>3.37</v>
      </c>
      <c r="K27" s="93">
        <v>81497.37</v>
      </c>
    </row>
    <row r="28" spans="3:11" x14ac:dyDescent="0.2">
      <c r="C28" s="96" t="s">
        <v>18221</v>
      </c>
      <c r="D28" s="95">
        <v>44378</v>
      </c>
      <c r="E28" s="94" t="s">
        <v>18220</v>
      </c>
      <c r="I28" s="93">
        <v>2.37</v>
      </c>
      <c r="K28" s="93">
        <v>81499.740000000005</v>
      </c>
    </row>
    <row r="29" spans="3:11" x14ac:dyDescent="0.2">
      <c r="C29" s="96" t="s">
        <v>18219</v>
      </c>
      <c r="D29" s="95">
        <v>44378</v>
      </c>
      <c r="E29" s="94" t="s">
        <v>18218</v>
      </c>
      <c r="I29" s="93">
        <v>17.899999999999999</v>
      </c>
      <c r="K29" s="93">
        <v>81517.64</v>
      </c>
    </row>
    <row r="30" spans="3:11" x14ac:dyDescent="0.2">
      <c r="C30" s="96" t="s">
        <v>18217</v>
      </c>
      <c r="D30" s="95">
        <v>44378</v>
      </c>
      <c r="E30" s="94" t="s">
        <v>18216</v>
      </c>
      <c r="I30" s="93">
        <v>45.67</v>
      </c>
      <c r="K30" s="93">
        <v>81563.31</v>
      </c>
    </row>
    <row r="31" spans="3:11" x14ac:dyDescent="0.2">
      <c r="C31" s="96" t="s">
        <v>18215</v>
      </c>
      <c r="D31" s="95">
        <v>44378</v>
      </c>
      <c r="E31" s="94" t="s">
        <v>18214</v>
      </c>
      <c r="I31" s="93">
        <v>10.27</v>
      </c>
      <c r="K31" s="93">
        <v>81573.58</v>
      </c>
    </row>
    <row r="32" spans="3:11" x14ac:dyDescent="0.2">
      <c r="C32" s="96" t="s">
        <v>18213</v>
      </c>
      <c r="D32" s="95">
        <v>44378</v>
      </c>
      <c r="E32" s="94" t="s">
        <v>18212</v>
      </c>
      <c r="I32" s="93">
        <v>1.94</v>
      </c>
      <c r="K32" s="93">
        <v>81575.520000000004</v>
      </c>
    </row>
    <row r="33" spans="3:11" x14ac:dyDescent="0.2">
      <c r="C33" s="96" t="s">
        <v>18211</v>
      </c>
      <c r="D33" s="95">
        <v>44378</v>
      </c>
      <c r="E33" s="94" t="s">
        <v>18210</v>
      </c>
      <c r="I33" s="93">
        <v>1.81</v>
      </c>
      <c r="K33" s="93">
        <v>81577.33</v>
      </c>
    </row>
    <row r="34" spans="3:11" x14ac:dyDescent="0.2">
      <c r="C34" s="96" t="s">
        <v>18209</v>
      </c>
      <c r="D34" s="95">
        <v>44378</v>
      </c>
      <c r="E34" s="94" t="s">
        <v>18208</v>
      </c>
      <c r="I34" s="93">
        <v>0.44</v>
      </c>
      <c r="K34" s="93">
        <v>81577.77</v>
      </c>
    </row>
    <row r="35" spans="3:11" x14ac:dyDescent="0.2">
      <c r="C35" s="96" t="s">
        <v>18207</v>
      </c>
      <c r="D35" s="95">
        <v>44378</v>
      </c>
      <c r="E35" s="94" t="s">
        <v>18206</v>
      </c>
      <c r="I35" s="93">
        <v>4.45</v>
      </c>
      <c r="K35" s="93">
        <v>81582.22</v>
      </c>
    </row>
    <row r="36" spans="3:11" x14ac:dyDescent="0.2">
      <c r="C36" s="96" t="s">
        <v>18205</v>
      </c>
      <c r="D36" s="95">
        <v>44378</v>
      </c>
      <c r="E36" s="94" t="s">
        <v>18204</v>
      </c>
      <c r="I36" s="93">
        <v>3.08</v>
      </c>
      <c r="K36" s="93">
        <v>81585.3</v>
      </c>
    </row>
    <row r="37" spans="3:11" x14ac:dyDescent="0.2">
      <c r="C37" s="96" t="s">
        <v>18203</v>
      </c>
      <c r="D37" s="95">
        <v>44378</v>
      </c>
      <c r="E37" s="94" t="s">
        <v>18202</v>
      </c>
      <c r="I37" s="93">
        <v>7.12</v>
      </c>
      <c r="K37" s="93">
        <v>81592.42</v>
      </c>
    </row>
    <row r="38" spans="3:11" x14ac:dyDescent="0.2">
      <c r="C38" s="96" t="s">
        <v>18201</v>
      </c>
      <c r="D38" s="95">
        <v>44378</v>
      </c>
      <c r="E38" s="94" t="s">
        <v>18200</v>
      </c>
      <c r="I38" s="93">
        <v>6.22</v>
      </c>
      <c r="K38" s="93">
        <v>81598.64</v>
      </c>
    </row>
    <row r="39" spans="3:11" x14ac:dyDescent="0.2">
      <c r="C39" s="96" t="s">
        <v>18199</v>
      </c>
      <c r="D39" s="95">
        <v>44378</v>
      </c>
      <c r="E39" s="94" t="s">
        <v>18198</v>
      </c>
      <c r="I39" s="93">
        <v>1.68</v>
      </c>
      <c r="K39" s="93">
        <v>81600.320000000007</v>
      </c>
    </row>
    <row r="40" spans="3:11" x14ac:dyDescent="0.2">
      <c r="C40" s="96" t="s">
        <v>18197</v>
      </c>
      <c r="D40" s="95">
        <v>44378</v>
      </c>
      <c r="E40" s="94" t="s">
        <v>18196</v>
      </c>
      <c r="I40" s="93">
        <v>0.41</v>
      </c>
      <c r="K40" s="93">
        <v>81600.73</v>
      </c>
    </row>
    <row r="41" spans="3:11" x14ac:dyDescent="0.2">
      <c r="C41" s="96" t="s">
        <v>18195</v>
      </c>
      <c r="D41" s="95">
        <v>44378</v>
      </c>
      <c r="E41" s="94" t="s">
        <v>18194</v>
      </c>
      <c r="I41" s="93">
        <v>4.46</v>
      </c>
      <c r="K41" s="93">
        <v>81605.19</v>
      </c>
    </row>
    <row r="42" spans="3:11" x14ac:dyDescent="0.2">
      <c r="C42" s="96" t="s">
        <v>18193</v>
      </c>
      <c r="D42" s="95">
        <v>44378</v>
      </c>
      <c r="E42" s="94" t="s">
        <v>18192</v>
      </c>
      <c r="I42" s="93">
        <v>3.36</v>
      </c>
      <c r="K42" s="93">
        <v>81608.55</v>
      </c>
    </row>
    <row r="43" spans="3:11" x14ac:dyDescent="0.2">
      <c r="C43" s="96" t="s">
        <v>18191</v>
      </c>
      <c r="D43" s="95">
        <v>44378</v>
      </c>
      <c r="E43" s="94" t="s">
        <v>18190</v>
      </c>
      <c r="I43" s="93">
        <v>1.89</v>
      </c>
      <c r="K43" s="93">
        <v>81610.44</v>
      </c>
    </row>
    <row r="44" spans="3:11" x14ac:dyDescent="0.2">
      <c r="C44" s="96" t="s">
        <v>18189</v>
      </c>
      <c r="D44" s="95">
        <v>44378</v>
      </c>
      <c r="E44" s="94" t="s">
        <v>18188</v>
      </c>
      <c r="I44" s="93">
        <v>3.62</v>
      </c>
      <c r="K44" s="93">
        <v>81614.06</v>
      </c>
    </row>
    <row r="45" spans="3:11" x14ac:dyDescent="0.2">
      <c r="C45" s="96" t="s">
        <v>18187</v>
      </c>
      <c r="D45" s="95">
        <v>44378</v>
      </c>
      <c r="E45" s="94" t="s">
        <v>18186</v>
      </c>
      <c r="I45" s="93">
        <v>8.3800000000000008</v>
      </c>
      <c r="K45" s="93">
        <v>81622.44</v>
      </c>
    </row>
    <row r="46" spans="3:11" x14ac:dyDescent="0.2">
      <c r="C46" s="96" t="s">
        <v>18185</v>
      </c>
      <c r="D46" s="95">
        <v>44378</v>
      </c>
      <c r="E46" s="94" t="s">
        <v>18184</v>
      </c>
      <c r="I46" s="93">
        <v>24.58</v>
      </c>
      <c r="K46" s="93">
        <v>81647.02</v>
      </c>
    </row>
    <row r="47" spans="3:11" x14ac:dyDescent="0.2">
      <c r="C47" s="96" t="s">
        <v>18183</v>
      </c>
      <c r="D47" s="95">
        <v>44378</v>
      </c>
      <c r="E47" s="94" t="s">
        <v>18182</v>
      </c>
      <c r="I47" s="93">
        <v>6.16</v>
      </c>
      <c r="K47" s="93">
        <v>81653.179999999993</v>
      </c>
    </row>
    <row r="48" spans="3:11" x14ac:dyDescent="0.2">
      <c r="C48" s="96" t="s">
        <v>18181</v>
      </c>
      <c r="D48" s="95">
        <v>44378</v>
      </c>
      <c r="E48" s="94" t="s">
        <v>18180</v>
      </c>
      <c r="I48" s="93">
        <v>2.0699999999999998</v>
      </c>
      <c r="K48" s="93">
        <v>81655.25</v>
      </c>
    </row>
    <row r="49" spans="3:11" x14ac:dyDescent="0.2">
      <c r="C49" s="96" t="s">
        <v>18179</v>
      </c>
      <c r="D49" s="95">
        <v>44378</v>
      </c>
      <c r="E49" s="94" t="s">
        <v>18178</v>
      </c>
      <c r="I49" s="93">
        <v>3.36</v>
      </c>
      <c r="K49" s="93">
        <v>81658.61</v>
      </c>
    </row>
    <row r="50" spans="3:11" x14ac:dyDescent="0.2">
      <c r="C50" s="96" t="s">
        <v>18177</v>
      </c>
      <c r="D50" s="95">
        <v>44378</v>
      </c>
      <c r="E50" s="94" t="s">
        <v>18176</v>
      </c>
      <c r="I50" s="93">
        <v>3.9</v>
      </c>
      <c r="K50" s="93">
        <v>81662.509999999995</v>
      </c>
    </row>
    <row r="51" spans="3:11" x14ac:dyDescent="0.2">
      <c r="C51" s="96" t="s">
        <v>18175</v>
      </c>
      <c r="D51" s="95">
        <v>44378</v>
      </c>
      <c r="E51" s="94" t="s">
        <v>18174</v>
      </c>
      <c r="I51" s="93">
        <v>4.55</v>
      </c>
      <c r="K51" s="93">
        <v>81667.06</v>
      </c>
    </row>
    <row r="52" spans="3:11" x14ac:dyDescent="0.2">
      <c r="C52" s="96" t="s">
        <v>18173</v>
      </c>
      <c r="D52" s="95">
        <v>44378</v>
      </c>
      <c r="E52" s="94" t="s">
        <v>18172</v>
      </c>
      <c r="I52" s="93">
        <v>5.39</v>
      </c>
      <c r="K52" s="93">
        <v>81672.45</v>
      </c>
    </row>
    <row r="53" spans="3:11" x14ac:dyDescent="0.2">
      <c r="C53" s="96" t="s">
        <v>18171</v>
      </c>
      <c r="D53" s="95">
        <v>44378</v>
      </c>
      <c r="E53" s="94" t="s">
        <v>18170</v>
      </c>
      <c r="I53" s="93">
        <v>2.11</v>
      </c>
      <c r="K53" s="93">
        <v>81674.559999999998</v>
      </c>
    </row>
    <row r="54" spans="3:11" x14ac:dyDescent="0.2">
      <c r="C54" s="96" t="s">
        <v>18169</v>
      </c>
      <c r="D54" s="95">
        <v>44378</v>
      </c>
      <c r="E54" s="94" t="s">
        <v>18168</v>
      </c>
      <c r="I54" s="93">
        <v>1.9</v>
      </c>
      <c r="K54" s="93">
        <v>81676.460000000006</v>
      </c>
    </row>
    <row r="55" spans="3:11" x14ac:dyDescent="0.2">
      <c r="C55" s="96" t="s">
        <v>18167</v>
      </c>
      <c r="D55" s="95">
        <v>44378</v>
      </c>
      <c r="E55" s="94" t="s">
        <v>18166</v>
      </c>
      <c r="I55" s="93">
        <v>1</v>
      </c>
      <c r="K55" s="93">
        <v>81677.460000000006</v>
      </c>
    </row>
    <row r="56" spans="3:11" x14ac:dyDescent="0.2">
      <c r="C56" s="96" t="s">
        <v>18165</v>
      </c>
      <c r="D56" s="95">
        <v>44378</v>
      </c>
      <c r="E56" s="94" t="s">
        <v>18164</v>
      </c>
      <c r="I56" s="93">
        <v>2.33</v>
      </c>
      <c r="K56" s="93">
        <v>81679.789999999994</v>
      </c>
    </row>
    <row r="57" spans="3:11" x14ac:dyDescent="0.2">
      <c r="C57" s="96" t="s">
        <v>18163</v>
      </c>
      <c r="D57" s="95">
        <v>44378</v>
      </c>
      <c r="E57" s="94" t="s">
        <v>18162</v>
      </c>
      <c r="I57" s="93">
        <v>12.42</v>
      </c>
      <c r="K57" s="93">
        <v>81692.210000000006</v>
      </c>
    </row>
    <row r="58" spans="3:11" x14ac:dyDescent="0.2">
      <c r="C58" s="96" t="s">
        <v>18161</v>
      </c>
      <c r="D58" s="95">
        <v>44378</v>
      </c>
      <c r="E58" s="94" t="s">
        <v>18160</v>
      </c>
      <c r="I58" s="93">
        <v>1.68</v>
      </c>
      <c r="K58" s="93">
        <v>81693.89</v>
      </c>
    </row>
    <row r="59" spans="3:11" x14ac:dyDescent="0.2">
      <c r="C59" s="96" t="s">
        <v>18159</v>
      </c>
      <c r="D59" s="95">
        <v>44378</v>
      </c>
      <c r="E59" s="94" t="s">
        <v>18158</v>
      </c>
      <c r="I59" s="93">
        <v>2.14</v>
      </c>
      <c r="K59" s="93">
        <v>81696.03</v>
      </c>
    </row>
    <row r="60" spans="3:11" x14ac:dyDescent="0.2">
      <c r="C60" s="96" t="s">
        <v>18157</v>
      </c>
      <c r="D60" s="95">
        <v>44378</v>
      </c>
      <c r="E60" s="94" t="s">
        <v>18156</v>
      </c>
      <c r="I60" s="93">
        <v>2.4500000000000002</v>
      </c>
      <c r="K60" s="93">
        <v>81698.48</v>
      </c>
    </row>
    <row r="61" spans="3:11" x14ac:dyDescent="0.2">
      <c r="C61" s="96" t="s">
        <v>18155</v>
      </c>
      <c r="D61" s="95">
        <v>44378</v>
      </c>
      <c r="E61" s="94" t="s">
        <v>18154</v>
      </c>
      <c r="I61" s="93">
        <v>4.37</v>
      </c>
      <c r="K61" s="93">
        <v>81702.850000000006</v>
      </c>
    </row>
    <row r="62" spans="3:11" x14ac:dyDescent="0.2">
      <c r="C62" s="96" t="s">
        <v>18153</v>
      </c>
      <c r="D62" s="95">
        <v>44378</v>
      </c>
      <c r="E62" s="94" t="s">
        <v>18152</v>
      </c>
      <c r="I62" s="93">
        <v>16.760000000000002</v>
      </c>
      <c r="K62" s="93">
        <v>81719.61</v>
      </c>
    </row>
    <row r="63" spans="3:11" x14ac:dyDescent="0.2">
      <c r="C63" s="96" t="s">
        <v>18151</v>
      </c>
      <c r="D63" s="95">
        <v>44378</v>
      </c>
      <c r="E63" s="94" t="s">
        <v>18150</v>
      </c>
      <c r="I63" s="93">
        <v>1.79</v>
      </c>
      <c r="K63" s="93">
        <v>81721.399999999994</v>
      </c>
    </row>
    <row r="64" spans="3:11" x14ac:dyDescent="0.2">
      <c r="C64" s="96" t="s">
        <v>18149</v>
      </c>
      <c r="D64" s="95">
        <v>44378</v>
      </c>
      <c r="E64" s="94" t="s">
        <v>18148</v>
      </c>
      <c r="I64" s="93">
        <v>3.53</v>
      </c>
      <c r="K64" s="93">
        <v>81724.929999999993</v>
      </c>
    </row>
    <row r="65" spans="3:11" x14ac:dyDescent="0.2">
      <c r="C65" s="96" t="s">
        <v>18147</v>
      </c>
      <c r="D65" s="95">
        <v>44378</v>
      </c>
      <c r="E65" s="94" t="s">
        <v>18146</v>
      </c>
      <c r="I65" s="93">
        <v>0.67</v>
      </c>
      <c r="K65" s="93">
        <v>81725.600000000006</v>
      </c>
    </row>
    <row r="66" spans="3:11" x14ac:dyDescent="0.2">
      <c r="C66" s="96" t="s">
        <v>18145</v>
      </c>
      <c r="D66" s="95">
        <v>44378</v>
      </c>
      <c r="E66" s="94" t="s">
        <v>18144</v>
      </c>
      <c r="I66" s="93">
        <v>3.36</v>
      </c>
      <c r="K66" s="93">
        <v>81728.960000000006</v>
      </c>
    </row>
    <row r="67" spans="3:11" x14ac:dyDescent="0.2">
      <c r="C67" s="96" t="s">
        <v>18143</v>
      </c>
      <c r="D67" s="95">
        <v>44378</v>
      </c>
      <c r="E67" s="94" t="s">
        <v>18142</v>
      </c>
      <c r="I67" s="93">
        <v>3.7</v>
      </c>
      <c r="K67" s="93">
        <v>81732.66</v>
      </c>
    </row>
    <row r="68" spans="3:11" x14ac:dyDescent="0.2">
      <c r="C68" s="96" t="s">
        <v>18141</v>
      </c>
      <c r="D68" s="95">
        <v>44378</v>
      </c>
      <c r="E68" s="94" t="s">
        <v>18140</v>
      </c>
      <c r="I68" s="93">
        <v>6.48</v>
      </c>
      <c r="K68" s="93">
        <v>81739.14</v>
      </c>
    </row>
    <row r="69" spans="3:11" x14ac:dyDescent="0.2">
      <c r="C69" s="96" t="s">
        <v>18139</v>
      </c>
      <c r="D69" s="95">
        <v>44378</v>
      </c>
      <c r="E69" s="94" t="s">
        <v>18138</v>
      </c>
      <c r="I69" s="93">
        <v>5.45</v>
      </c>
      <c r="K69" s="93">
        <v>81744.59</v>
      </c>
    </row>
    <row r="70" spans="3:11" x14ac:dyDescent="0.2">
      <c r="C70" s="96" t="s">
        <v>18137</v>
      </c>
      <c r="D70" s="95">
        <v>44378</v>
      </c>
      <c r="E70" s="94" t="s">
        <v>18136</v>
      </c>
      <c r="I70" s="93">
        <v>7.51</v>
      </c>
      <c r="K70" s="93">
        <v>81752.100000000006</v>
      </c>
    </row>
    <row r="71" spans="3:11" x14ac:dyDescent="0.2">
      <c r="C71" s="96" t="s">
        <v>18135</v>
      </c>
      <c r="D71" s="95">
        <v>44378</v>
      </c>
      <c r="E71" s="94" t="s">
        <v>18134</v>
      </c>
      <c r="I71" s="93">
        <v>1.68</v>
      </c>
      <c r="K71" s="93">
        <v>81753.78</v>
      </c>
    </row>
    <row r="72" spans="3:11" x14ac:dyDescent="0.2">
      <c r="C72" s="96" t="s">
        <v>18133</v>
      </c>
      <c r="D72" s="95">
        <v>44378</v>
      </c>
      <c r="E72" s="94" t="s">
        <v>18132</v>
      </c>
      <c r="I72" s="93">
        <v>9.2100000000000009</v>
      </c>
      <c r="K72" s="93">
        <v>81762.990000000005</v>
      </c>
    </row>
    <row r="73" spans="3:11" x14ac:dyDescent="0.2">
      <c r="C73" s="96" t="s">
        <v>18131</v>
      </c>
      <c r="D73" s="95">
        <v>44378</v>
      </c>
      <c r="E73" s="94" t="s">
        <v>18130</v>
      </c>
      <c r="I73" s="93">
        <v>1.84</v>
      </c>
      <c r="K73" s="93">
        <v>81764.83</v>
      </c>
    </row>
    <row r="74" spans="3:11" x14ac:dyDescent="0.2">
      <c r="C74" s="96" t="s">
        <v>18129</v>
      </c>
      <c r="D74" s="95">
        <v>44379</v>
      </c>
      <c r="E74" s="94" t="s">
        <v>18128</v>
      </c>
      <c r="I74" s="93">
        <v>5.8</v>
      </c>
      <c r="K74" s="93">
        <v>81770.63</v>
      </c>
    </row>
    <row r="75" spans="3:11" x14ac:dyDescent="0.2">
      <c r="C75" s="96" t="s">
        <v>18127</v>
      </c>
      <c r="D75" s="95">
        <v>44379</v>
      </c>
      <c r="E75" s="94" t="s">
        <v>18126</v>
      </c>
      <c r="I75" s="93">
        <v>2.63</v>
      </c>
      <c r="K75" s="93">
        <v>81773.259999999995</v>
      </c>
    </row>
    <row r="76" spans="3:11" x14ac:dyDescent="0.2">
      <c r="C76" s="96" t="s">
        <v>18125</v>
      </c>
      <c r="D76" s="95">
        <v>44379</v>
      </c>
      <c r="E76" s="94" t="s">
        <v>18124</v>
      </c>
      <c r="I76" s="93">
        <v>4.45</v>
      </c>
      <c r="K76" s="93">
        <v>81777.710000000006</v>
      </c>
    </row>
    <row r="77" spans="3:11" x14ac:dyDescent="0.2">
      <c r="C77" s="96" t="s">
        <v>18123</v>
      </c>
      <c r="D77" s="95">
        <v>44379</v>
      </c>
      <c r="E77" s="94" t="s">
        <v>18122</v>
      </c>
      <c r="I77" s="93">
        <v>3.93</v>
      </c>
      <c r="K77" s="93">
        <v>81781.64</v>
      </c>
    </row>
    <row r="78" spans="3:11" x14ac:dyDescent="0.2">
      <c r="C78" s="96" t="s">
        <v>18121</v>
      </c>
      <c r="D78" s="95">
        <v>44379</v>
      </c>
      <c r="E78" s="94" t="s">
        <v>18120</v>
      </c>
      <c r="I78" s="93">
        <v>2.71</v>
      </c>
      <c r="K78" s="93">
        <v>81784.350000000006</v>
      </c>
    </row>
    <row r="79" spans="3:11" x14ac:dyDescent="0.2">
      <c r="C79" s="96" t="s">
        <v>18119</v>
      </c>
      <c r="D79" s="95">
        <v>44379</v>
      </c>
      <c r="E79" s="94" t="s">
        <v>18118</v>
      </c>
      <c r="I79" s="93">
        <v>2.12</v>
      </c>
      <c r="K79" s="93">
        <v>81786.47</v>
      </c>
    </row>
    <row r="80" spans="3:11" x14ac:dyDescent="0.2">
      <c r="C80" s="96" t="s">
        <v>18117</v>
      </c>
      <c r="D80" s="95">
        <v>44379</v>
      </c>
      <c r="E80" s="94" t="s">
        <v>18116</v>
      </c>
      <c r="I80" s="93">
        <v>0.11</v>
      </c>
      <c r="K80" s="93">
        <v>81786.58</v>
      </c>
    </row>
    <row r="81" spans="3:11" x14ac:dyDescent="0.2">
      <c r="C81" s="96" t="s">
        <v>18115</v>
      </c>
      <c r="D81" s="95">
        <v>44379</v>
      </c>
      <c r="E81" s="94" t="s">
        <v>18114</v>
      </c>
      <c r="I81" s="93">
        <v>7.63</v>
      </c>
      <c r="K81" s="93">
        <v>81794.210000000006</v>
      </c>
    </row>
    <row r="82" spans="3:11" x14ac:dyDescent="0.2">
      <c r="C82" s="96" t="s">
        <v>18113</v>
      </c>
      <c r="D82" s="95">
        <v>44379</v>
      </c>
      <c r="E82" s="94" t="s">
        <v>18112</v>
      </c>
      <c r="I82" s="93">
        <v>1.8</v>
      </c>
      <c r="K82" s="93">
        <v>81796.009999999995</v>
      </c>
    </row>
    <row r="83" spans="3:11" x14ac:dyDescent="0.2">
      <c r="C83" s="96" t="s">
        <v>18111</v>
      </c>
      <c r="D83" s="95">
        <v>44379</v>
      </c>
      <c r="E83" s="94" t="s">
        <v>18110</v>
      </c>
      <c r="I83" s="93">
        <v>2.37</v>
      </c>
      <c r="K83" s="93">
        <v>81798.38</v>
      </c>
    </row>
    <row r="84" spans="3:11" x14ac:dyDescent="0.2">
      <c r="C84" s="96" t="s">
        <v>18109</v>
      </c>
      <c r="D84" s="95">
        <v>44379</v>
      </c>
      <c r="E84" s="94" t="s">
        <v>18108</v>
      </c>
      <c r="I84" s="93">
        <v>22.14</v>
      </c>
      <c r="K84" s="93">
        <v>81820.52</v>
      </c>
    </row>
    <row r="85" spans="3:11" x14ac:dyDescent="0.2">
      <c r="C85" s="96" t="s">
        <v>18107</v>
      </c>
      <c r="D85" s="95">
        <v>44379</v>
      </c>
      <c r="E85" s="94" t="s">
        <v>18106</v>
      </c>
      <c r="I85" s="93">
        <v>46.29</v>
      </c>
      <c r="K85" s="93">
        <v>81866.81</v>
      </c>
    </row>
    <row r="86" spans="3:11" x14ac:dyDescent="0.2">
      <c r="C86" s="96" t="s">
        <v>18105</v>
      </c>
      <c r="D86" s="95">
        <v>44379</v>
      </c>
      <c r="E86" s="94" t="s">
        <v>18104</v>
      </c>
      <c r="I86" s="93">
        <v>4.4000000000000004</v>
      </c>
      <c r="K86" s="93">
        <v>81871.210000000006</v>
      </c>
    </row>
    <row r="87" spans="3:11" x14ac:dyDescent="0.2">
      <c r="C87" s="96" t="s">
        <v>18103</v>
      </c>
      <c r="D87" s="95">
        <v>44379</v>
      </c>
      <c r="E87" s="94" t="s">
        <v>18102</v>
      </c>
      <c r="I87" s="93">
        <v>6.28</v>
      </c>
      <c r="K87" s="93">
        <v>81877.490000000005</v>
      </c>
    </row>
    <row r="88" spans="3:11" x14ac:dyDescent="0.2">
      <c r="C88" s="96" t="s">
        <v>18101</v>
      </c>
      <c r="D88" s="95">
        <v>44379</v>
      </c>
      <c r="E88" s="94" t="s">
        <v>18100</v>
      </c>
      <c r="I88" s="93">
        <v>3.62</v>
      </c>
      <c r="K88" s="93">
        <v>81881.11</v>
      </c>
    </row>
    <row r="89" spans="3:11" x14ac:dyDescent="0.2">
      <c r="C89" s="96" t="s">
        <v>18099</v>
      </c>
      <c r="D89" s="95">
        <v>44379</v>
      </c>
      <c r="E89" s="94" t="s">
        <v>18098</v>
      </c>
      <c r="I89" s="93">
        <v>4.3</v>
      </c>
      <c r="K89" s="93">
        <v>81885.41</v>
      </c>
    </row>
    <row r="90" spans="3:11" x14ac:dyDescent="0.2">
      <c r="C90" s="96" t="s">
        <v>18097</v>
      </c>
      <c r="D90" s="95">
        <v>44379</v>
      </c>
      <c r="E90" s="94" t="s">
        <v>18096</v>
      </c>
      <c r="I90" s="93">
        <v>1.83</v>
      </c>
      <c r="K90" s="93">
        <v>81887.240000000005</v>
      </c>
    </row>
    <row r="91" spans="3:11" x14ac:dyDescent="0.2">
      <c r="C91" s="96" t="s">
        <v>18095</v>
      </c>
      <c r="D91" s="95">
        <v>44379</v>
      </c>
      <c r="E91" s="94" t="s">
        <v>18094</v>
      </c>
      <c r="I91" s="93">
        <v>10.9</v>
      </c>
      <c r="K91" s="93">
        <v>81898.14</v>
      </c>
    </row>
    <row r="92" spans="3:11" x14ac:dyDescent="0.2">
      <c r="C92" s="96" t="s">
        <v>18093</v>
      </c>
      <c r="D92" s="95">
        <v>44379</v>
      </c>
      <c r="E92" s="94" t="s">
        <v>18092</v>
      </c>
      <c r="I92" s="93">
        <v>3.45</v>
      </c>
      <c r="K92" s="93">
        <v>81901.59</v>
      </c>
    </row>
    <row r="93" spans="3:11" x14ac:dyDescent="0.2">
      <c r="C93" s="96" t="s">
        <v>18091</v>
      </c>
      <c r="D93" s="95">
        <v>44379</v>
      </c>
      <c r="E93" s="94" t="s">
        <v>18090</v>
      </c>
      <c r="I93" s="93">
        <v>10.72</v>
      </c>
      <c r="K93" s="93">
        <v>81912.31</v>
      </c>
    </row>
    <row r="94" spans="3:11" x14ac:dyDescent="0.2">
      <c r="C94" s="96" t="s">
        <v>18089</v>
      </c>
      <c r="D94" s="95">
        <v>44379</v>
      </c>
      <c r="E94" s="94" t="s">
        <v>18088</v>
      </c>
      <c r="I94" s="93">
        <v>1.36</v>
      </c>
      <c r="K94" s="93">
        <v>81913.67</v>
      </c>
    </row>
    <row r="95" spans="3:11" x14ac:dyDescent="0.2">
      <c r="C95" s="96" t="s">
        <v>18087</v>
      </c>
      <c r="D95" s="95">
        <v>44379</v>
      </c>
      <c r="E95" s="94" t="s">
        <v>18086</v>
      </c>
      <c r="I95" s="93">
        <v>1.68</v>
      </c>
      <c r="K95" s="93">
        <v>81915.350000000006</v>
      </c>
    </row>
    <row r="96" spans="3:11" x14ac:dyDescent="0.2">
      <c r="C96" s="96" t="s">
        <v>18085</v>
      </c>
      <c r="D96" s="95">
        <v>44379</v>
      </c>
      <c r="E96" s="94" t="s">
        <v>18084</v>
      </c>
      <c r="I96" s="93">
        <v>3.7</v>
      </c>
      <c r="K96" s="93">
        <v>81919.05</v>
      </c>
    </row>
    <row r="97" spans="3:11" x14ac:dyDescent="0.2">
      <c r="C97" s="96" t="s">
        <v>18083</v>
      </c>
      <c r="D97" s="95">
        <v>44379</v>
      </c>
      <c r="E97" s="94" t="s">
        <v>18082</v>
      </c>
      <c r="I97" s="93">
        <v>12.34</v>
      </c>
      <c r="K97" s="93">
        <v>81931.39</v>
      </c>
    </row>
    <row r="98" spans="3:11" x14ac:dyDescent="0.2">
      <c r="C98" s="96" t="s">
        <v>18081</v>
      </c>
      <c r="D98" s="95">
        <v>44379</v>
      </c>
      <c r="E98" s="94" t="s">
        <v>18080</v>
      </c>
      <c r="I98" s="93">
        <v>3.71</v>
      </c>
      <c r="K98" s="93">
        <v>81935.100000000006</v>
      </c>
    </row>
    <row r="99" spans="3:11" x14ac:dyDescent="0.2">
      <c r="C99" s="96" t="s">
        <v>18079</v>
      </c>
      <c r="D99" s="95">
        <v>44379</v>
      </c>
      <c r="E99" s="94" t="s">
        <v>18078</v>
      </c>
      <c r="I99" s="93">
        <v>65.38</v>
      </c>
      <c r="K99" s="93">
        <v>82000.479999999996</v>
      </c>
    </row>
    <row r="100" spans="3:11" x14ac:dyDescent="0.2">
      <c r="C100" s="96" t="s">
        <v>18077</v>
      </c>
      <c r="D100" s="95">
        <v>44379</v>
      </c>
      <c r="E100" s="94" t="s">
        <v>18076</v>
      </c>
      <c r="I100" s="93">
        <v>2.0299999999999998</v>
      </c>
      <c r="K100" s="93">
        <v>82002.509999999995</v>
      </c>
    </row>
    <row r="101" spans="3:11" x14ac:dyDescent="0.2">
      <c r="C101" s="96" t="s">
        <v>18075</v>
      </c>
      <c r="D101" s="95">
        <v>44379</v>
      </c>
      <c r="E101" s="94" t="s">
        <v>18074</v>
      </c>
      <c r="I101" s="93">
        <v>3.92</v>
      </c>
      <c r="K101" s="93">
        <v>82006.429999999993</v>
      </c>
    </row>
    <row r="102" spans="3:11" x14ac:dyDescent="0.2">
      <c r="C102" s="96" t="s">
        <v>18073</v>
      </c>
      <c r="D102" s="95">
        <v>44379</v>
      </c>
      <c r="E102" s="94" t="s">
        <v>18072</v>
      </c>
      <c r="I102" s="93">
        <v>1.83</v>
      </c>
      <c r="K102" s="93">
        <v>82008.259999999995</v>
      </c>
    </row>
    <row r="103" spans="3:11" x14ac:dyDescent="0.2">
      <c r="C103" s="96" t="s">
        <v>18071</v>
      </c>
      <c r="D103" s="95">
        <v>44379</v>
      </c>
      <c r="E103" s="94" t="s">
        <v>18070</v>
      </c>
      <c r="I103" s="93">
        <v>3.01</v>
      </c>
      <c r="K103" s="93">
        <v>82011.27</v>
      </c>
    </row>
    <row r="104" spans="3:11" x14ac:dyDescent="0.2">
      <c r="C104" s="96" t="s">
        <v>18069</v>
      </c>
      <c r="D104" s="95">
        <v>44379</v>
      </c>
      <c r="E104" s="94" t="s">
        <v>18068</v>
      </c>
      <c r="I104" s="93">
        <v>31.83</v>
      </c>
      <c r="K104" s="93">
        <v>82043.100000000006</v>
      </c>
    </row>
    <row r="105" spans="3:11" x14ac:dyDescent="0.2">
      <c r="C105" s="96" t="s">
        <v>18067</v>
      </c>
      <c r="D105" s="95">
        <v>44379</v>
      </c>
      <c r="E105" s="94" t="s">
        <v>18066</v>
      </c>
      <c r="I105" s="93">
        <v>1.68</v>
      </c>
      <c r="K105" s="93">
        <v>82044.78</v>
      </c>
    </row>
    <row r="106" spans="3:11" x14ac:dyDescent="0.2">
      <c r="C106" s="96" t="s">
        <v>18065</v>
      </c>
      <c r="D106" s="95">
        <v>44379</v>
      </c>
      <c r="E106" s="94" t="s">
        <v>18064</v>
      </c>
      <c r="I106" s="93">
        <v>1.98</v>
      </c>
      <c r="K106" s="93">
        <v>82046.759999999995</v>
      </c>
    </row>
    <row r="107" spans="3:11" x14ac:dyDescent="0.2">
      <c r="C107" s="96" t="s">
        <v>18063</v>
      </c>
      <c r="D107" s="95">
        <v>44379</v>
      </c>
      <c r="E107" s="94" t="s">
        <v>18062</v>
      </c>
      <c r="I107" s="93">
        <v>2.67</v>
      </c>
      <c r="K107" s="93">
        <v>82049.429999999993</v>
      </c>
    </row>
    <row r="108" spans="3:11" x14ac:dyDescent="0.2">
      <c r="C108" s="96" t="s">
        <v>18061</v>
      </c>
      <c r="D108" s="95">
        <v>44379</v>
      </c>
      <c r="E108" s="94" t="s">
        <v>18060</v>
      </c>
      <c r="I108" s="93">
        <v>30.6</v>
      </c>
      <c r="K108" s="93">
        <v>82080.03</v>
      </c>
    </row>
    <row r="109" spans="3:11" x14ac:dyDescent="0.2">
      <c r="C109" s="96" t="s">
        <v>18059</v>
      </c>
      <c r="D109" s="95">
        <v>44380</v>
      </c>
      <c r="E109" s="94" t="s">
        <v>18058</v>
      </c>
      <c r="I109" s="93">
        <v>20.82</v>
      </c>
      <c r="K109" s="93">
        <v>82100.850000000006</v>
      </c>
    </row>
    <row r="110" spans="3:11" x14ac:dyDescent="0.2">
      <c r="C110" s="96" t="s">
        <v>18057</v>
      </c>
      <c r="D110" s="95">
        <v>44380</v>
      </c>
      <c r="E110" s="94" t="s">
        <v>18056</v>
      </c>
      <c r="I110" s="93">
        <v>2.87</v>
      </c>
      <c r="K110" s="93">
        <v>82103.72</v>
      </c>
    </row>
    <row r="111" spans="3:11" x14ac:dyDescent="0.2">
      <c r="C111" s="96" t="s">
        <v>18055</v>
      </c>
      <c r="D111" s="95">
        <v>44380</v>
      </c>
      <c r="E111" s="94" t="s">
        <v>18054</v>
      </c>
      <c r="I111" s="93">
        <v>2.4900000000000002</v>
      </c>
      <c r="K111" s="93">
        <v>82106.210000000006</v>
      </c>
    </row>
    <row r="112" spans="3:11" x14ac:dyDescent="0.2">
      <c r="C112" s="96" t="s">
        <v>18053</v>
      </c>
      <c r="D112" s="95">
        <v>44380</v>
      </c>
      <c r="E112" s="94" t="s">
        <v>18052</v>
      </c>
      <c r="I112" s="93">
        <v>10.96</v>
      </c>
      <c r="K112" s="93">
        <v>82117.17</v>
      </c>
    </row>
    <row r="113" spans="3:11" x14ac:dyDescent="0.2">
      <c r="C113" s="96" t="s">
        <v>18051</v>
      </c>
      <c r="D113" s="95">
        <v>44380</v>
      </c>
      <c r="E113" s="94" t="s">
        <v>18050</v>
      </c>
      <c r="I113" s="93">
        <v>3.87</v>
      </c>
      <c r="K113" s="93">
        <v>82121.039999999994</v>
      </c>
    </row>
    <row r="114" spans="3:11" x14ac:dyDescent="0.2">
      <c r="C114" s="96" t="s">
        <v>18049</v>
      </c>
      <c r="D114" s="95">
        <v>44380</v>
      </c>
      <c r="E114" s="94" t="s">
        <v>18048</v>
      </c>
      <c r="I114" s="93">
        <v>6.68</v>
      </c>
      <c r="K114" s="93">
        <v>82127.72</v>
      </c>
    </row>
    <row r="115" spans="3:11" x14ac:dyDescent="0.2">
      <c r="C115" s="96" t="s">
        <v>18047</v>
      </c>
      <c r="D115" s="95">
        <v>44380</v>
      </c>
      <c r="E115" s="94" t="s">
        <v>18046</v>
      </c>
      <c r="I115" s="93">
        <v>2.4900000000000002</v>
      </c>
      <c r="K115" s="93">
        <v>82130.210000000006</v>
      </c>
    </row>
    <row r="116" spans="3:11" x14ac:dyDescent="0.2">
      <c r="C116" s="96" t="s">
        <v>18045</v>
      </c>
      <c r="D116" s="95">
        <v>44380</v>
      </c>
      <c r="E116" s="94" t="s">
        <v>18044</v>
      </c>
      <c r="I116" s="93">
        <v>1.68</v>
      </c>
      <c r="K116" s="93">
        <v>82131.89</v>
      </c>
    </row>
    <row r="117" spans="3:11" x14ac:dyDescent="0.2">
      <c r="C117" s="96" t="s">
        <v>18043</v>
      </c>
      <c r="D117" s="95">
        <v>44380</v>
      </c>
      <c r="E117" s="94" t="s">
        <v>18042</v>
      </c>
      <c r="I117" s="93">
        <v>1.68</v>
      </c>
      <c r="K117" s="93">
        <v>82133.570000000007</v>
      </c>
    </row>
    <row r="118" spans="3:11" x14ac:dyDescent="0.2">
      <c r="C118" s="96" t="s">
        <v>18041</v>
      </c>
      <c r="D118" s="95">
        <v>44380</v>
      </c>
      <c r="E118" s="94" t="s">
        <v>18040</v>
      </c>
      <c r="I118" s="93">
        <v>3.48</v>
      </c>
      <c r="K118" s="93">
        <v>82137.05</v>
      </c>
    </row>
    <row r="119" spans="3:11" x14ac:dyDescent="0.2">
      <c r="C119" s="96" t="s">
        <v>18039</v>
      </c>
      <c r="D119" s="95">
        <v>44380</v>
      </c>
      <c r="E119" s="94" t="s">
        <v>18038</v>
      </c>
      <c r="I119" s="93">
        <v>7.58</v>
      </c>
      <c r="K119" s="93">
        <v>82144.63</v>
      </c>
    </row>
    <row r="120" spans="3:11" x14ac:dyDescent="0.2">
      <c r="C120" s="96" t="s">
        <v>18037</v>
      </c>
      <c r="D120" s="95">
        <v>44380</v>
      </c>
      <c r="E120" s="94" t="s">
        <v>18036</v>
      </c>
      <c r="I120" s="93">
        <v>1.68</v>
      </c>
      <c r="K120" s="93">
        <v>82146.31</v>
      </c>
    </row>
    <row r="121" spans="3:11" x14ac:dyDescent="0.2">
      <c r="C121" s="96" t="s">
        <v>18035</v>
      </c>
      <c r="D121" s="95">
        <v>44380</v>
      </c>
      <c r="E121" s="94" t="s">
        <v>18034</v>
      </c>
      <c r="I121" s="93">
        <v>1.68</v>
      </c>
      <c r="K121" s="93">
        <v>82147.990000000005</v>
      </c>
    </row>
    <row r="122" spans="3:11" x14ac:dyDescent="0.2">
      <c r="C122" s="96" t="s">
        <v>18033</v>
      </c>
      <c r="D122" s="95">
        <v>44381</v>
      </c>
      <c r="E122" s="94" t="s">
        <v>18032</v>
      </c>
      <c r="I122" s="93">
        <v>3.32</v>
      </c>
      <c r="K122" s="93">
        <v>82151.31</v>
      </c>
    </row>
    <row r="123" spans="3:11" x14ac:dyDescent="0.2">
      <c r="C123" s="96" t="s">
        <v>18031</v>
      </c>
      <c r="D123" s="95">
        <v>44381</v>
      </c>
      <c r="E123" s="94" t="s">
        <v>18030</v>
      </c>
      <c r="I123" s="93">
        <v>1.68</v>
      </c>
      <c r="K123" s="93">
        <v>82152.990000000005</v>
      </c>
    </row>
    <row r="124" spans="3:11" x14ac:dyDescent="0.2">
      <c r="C124" s="96" t="s">
        <v>18029</v>
      </c>
      <c r="D124" s="95">
        <v>44381</v>
      </c>
      <c r="E124" s="94" t="s">
        <v>18028</v>
      </c>
      <c r="I124" s="93">
        <v>8.3800000000000008</v>
      </c>
      <c r="K124" s="93">
        <v>82161.37</v>
      </c>
    </row>
    <row r="125" spans="3:11" x14ac:dyDescent="0.2">
      <c r="C125" s="96" t="s">
        <v>18027</v>
      </c>
      <c r="D125" s="95">
        <v>44381</v>
      </c>
      <c r="E125" s="94" t="s">
        <v>18026</v>
      </c>
      <c r="I125" s="93">
        <v>1.68</v>
      </c>
      <c r="K125" s="93">
        <v>82163.05</v>
      </c>
    </row>
    <row r="126" spans="3:11" x14ac:dyDescent="0.2">
      <c r="C126" s="96" t="s">
        <v>18025</v>
      </c>
      <c r="D126" s="95">
        <v>44381</v>
      </c>
      <c r="E126" s="94" t="s">
        <v>18024</v>
      </c>
      <c r="I126" s="93">
        <v>4.4000000000000004</v>
      </c>
      <c r="K126" s="93">
        <v>82167.45</v>
      </c>
    </row>
    <row r="127" spans="3:11" x14ac:dyDescent="0.2">
      <c r="C127" s="96" t="s">
        <v>18023</v>
      </c>
      <c r="D127" s="95">
        <v>44381</v>
      </c>
      <c r="E127" s="94" t="s">
        <v>18022</v>
      </c>
      <c r="I127" s="93">
        <v>1.69</v>
      </c>
      <c r="K127" s="93">
        <v>82169.14</v>
      </c>
    </row>
    <row r="128" spans="3:11" x14ac:dyDescent="0.2">
      <c r="C128" s="96" t="s">
        <v>18021</v>
      </c>
      <c r="D128" s="95">
        <v>44381</v>
      </c>
      <c r="E128" s="94" t="s">
        <v>18020</v>
      </c>
      <c r="I128" s="93">
        <v>5.04</v>
      </c>
      <c r="K128" s="93">
        <v>82174.179999999993</v>
      </c>
    </row>
    <row r="129" spans="3:11" x14ac:dyDescent="0.2">
      <c r="C129" s="96" t="s">
        <v>18019</v>
      </c>
      <c r="D129" s="95">
        <v>44381</v>
      </c>
      <c r="E129" s="94" t="s">
        <v>18018</v>
      </c>
      <c r="I129" s="93">
        <v>20.92</v>
      </c>
      <c r="K129" s="93">
        <v>82195.100000000006</v>
      </c>
    </row>
    <row r="130" spans="3:11" x14ac:dyDescent="0.2">
      <c r="C130" s="96" t="s">
        <v>18017</v>
      </c>
      <c r="D130" s="95">
        <v>44381</v>
      </c>
      <c r="E130" s="94" t="s">
        <v>18016</v>
      </c>
      <c r="I130" s="93">
        <v>2.5</v>
      </c>
      <c r="K130" s="93">
        <v>82197.600000000006</v>
      </c>
    </row>
    <row r="131" spans="3:11" x14ac:dyDescent="0.2">
      <c r="C131" s="96" t="s">
        <v>18015</v>
      </c>
      <c r="D131" s="95">
        <v>44382</v>
      </c>
      <c r="E131" s="94" t="s">
        <v>18014</v>
      </c>
      <c r="I131" s="93">
        <v>6.94</v>
      </c>
      <c r="K131" s="93">
        <v>82204.539999999994</v>
      </c>
    </row>
    <row r="132" spans="3:11" x14ac:dyDescent="0.2">
      <c r="C132" s="96" t="s">
        <v>18013</v>
      </c>
      <c r="D132" s="95">
        <v>44382</v>
      </c>
      <c r="E132" s="94" t="s">
        <v>18012</v>
      </c>
      <c r="I132" s="93">
        <v>10.1</v>
      </c>
      <c r="K132" s="93">
        <v>82214.64</v>
      </c>
    </row>
    <row r="133" spans="3:11" x14ac:dyDescent="0.2">
      <c r="C133" s="96" t="s">
        <v>18011</v>
      </c>
      <c r="D133" s="95">
        <v>44382</v>
      </c>
      <c r="E133" s="94" t="s">
        <v>18010</v>
      </c>
      <c r="I133" s="93">
        <v>8.3800000000000008</v>
      </c>
      <c r="K133" s="93">
        <v>82223.02</v>
      </c>
    </row>
    <row r="134" spans="3:11" x14ac:dyDescent="0.2">
      <c r="C134" s="96" t="s">
        <v>18009</v>
      </c>
      <c r="D134" s="95">
        <v>44382</v>
      </c>
      <c r="E134" s="94" t="s">
        <v>18008</v>
      </c>
      <c r="I134" s="93">
        <v>1.76</v>
      </c>
      <c r="K134" s="93">
        <v>82224.78</v>
      </c>
    </row>
    <row r="135" spans="3:11" x14ac:dyDescent="0.2">
      <c r="C135" s="96" t="s">
        <v>18007</v>
      </c>
      <c r="D135" s="95">
        <v>44382</v>
      </c>
      <c r="E135" s="94" t="s">
        <v>18006</v>
      </c>
      <c r="I135" s="93">
        <v>1.69</v>
      </c>
      <c r="K135" s="93">
        <v>82226.47</v>
      </c>
    </row>
    <row r="136" spans="3:11" x14ac:dyDescent="0.2">
      <c r="C136" s="96" t="s">
        <v>18005</v>
      </c>
      <c r="D136" s="95">
        <v>44382</v>
      </c>
      <c r="E136" s="94" t="s">
        <v>18004</v>
      </c>
      <c r="I136" s="93">
        <v>1.68</v>
      </c>
      <c r="K136" s="93">
        <v>82228.149999999994</v>
      </c>
    </row>
    <row r="137" spans="3:11" x14ac:dyDescent="0.2">
      <c r="C137" s="96" t="s">
        <v>18003</v>
      </c>
      <c r="D137" s="95">
        <v>44382</v>
      </c>
      <c r="E137" s="94" t="s">
        <v>18002</v>
      </c>
      <c r="I137" s="93">
        <v>2.52</v>
      </c>
      <c r="K137" s="93">
        <v>82230.67</v>
      </c>
    </row>
    <row r="138" spans="3:11" x14ac:dyDescent="0.2">
      <c r="C138" s="96" t="s">
        <v>18001</v>
      </c>
      <c r="D138" s="95">
        <v>44382</v>
      </c>
      <c r="E138" s="94" t="s">
        <v>18000</v>
      </c>
      <c r="I138" s="93">
        <v>1.83</v>
      </c>
      <c r="K138" s="93">
        <v>82232.5</v>
      </c>
    </row>
    <row r="139" spans="3:11" x14ac:dyDescent="0.2">
      <c r="C139" s="96" t="s">
        <v>17999</v>
      </c>
      <c r="D139" s="95">
        <v>44382</v>
      </c>
      <c r="E139" s="94" t="s">
        <v>17998</v>
      </c>
      <c r="I139" s="93">
        <v>8.3800000000000008</v>
      </c>
      <c r="K139" s="93">
        <v>82240.88</v>
      </c>
    </row>
    <row r="140" spans="3:11" x14ac:dyDescent="0.2">
      <c r="C140" s="96" t="s">
        <v>17997</v>
      </c>
      <c r="D140" s="95">
        <v>44382</v>
      </c>
      <c r="E140" s="94" t="s">
        <v>17996</v>
      </c>
      <c r="I140" s="93">
        <v>1.68</v>
      </c>
      <c r="K140" s="93">
        <v>82242.559999999998</v>
      </c>
    </row>
    <row r="141" spans="3:11" x14ac:dyDescent="0.2">
      <c r="C141" s="96" t="s">
        <v>17995</v>
      </c>
      <c r="D141" s="95">
        <v>44382</v>
      </c>
      <c r="E141" s="94" t="s">
        <v>17994</v>
      </c>
      <c r="I141" s="93">
        <v>8.3800000000000008</v>
      </c>
      <c r="K141" s="93">
        <v>82250.94</v>
      </c>
    </row>
    <row r="142" spans="3:11" x14ac:dyDescent="0.2">
      <c r="C142" s="96" t="s">
        <v>17993</v>
      </c>
      <c r="D142" s="95">
        <v>44382</v>
      </c>
      <c r="E142" s="94" t="s">
        <v>17992</v>
      </c>
      <c r="I142" s="93">
        <v>3.92</v>
      </c>
      <c r="K142" s="93">
        <v>82254.86</v>
      </c>
    </row>
    <row r="143" spans="3:11" x14ac:dyDescent="0.2">
      <c r="C143" s="96" t="s">
        <v>17991</v>
      </c>
      <c r="D143" s="95">
        <v>44382</v>
      </c>
      <c r="E143" s="94" t="s">
        <v>17990</v>
      </c>
      <c r="I143" s="93">
        <v>8.3800000000000008</v>
      </c>
      <c r="K143" s="93">
        <v>82263.240000000005</v>
      </c>
    </row>
    <row r="144" spans="3:11" x14ac:dyDescent="0.2">
      <c r="C144" s="96" t="s">
        <v>17989</v>
      </c>
      <c r="D144" s="95">
        <v>44382</v>
      </c>
      <c r="E144" s="94" t="s">
        <v>17988</v>
      </c>
      <c r="I144" s="93">
        <v>6.94</v>
      </c>
      <c r="K144" s="93">
        <v>82270.179999999993</v>
      </c>
    </row>
    <row r="145" spans="3:11" x14ac:dyDescent="0.2">
      <c r="C145" s="96" t="s">
        <v>17987</v>
      </c>
      <c r="D145" s="95">
        <v>44382</v>
      </c>
      <c r="E145" s="94" t="s">
        <v>17986</v>
      </c>
      <c r="I145" s="93">
        <v>7.82</v>
      </c>
      <c r="K145" s="93">
        <v>82278</v>
      </c>
    </row>
    <row r="146" spans="3:11" x14ac:dyDescent="0.2">
      <c r="C146" s="96" t="s">
        <v>17985</v>
      </c>
      <c r="D146" s="95">
        <v>44382</v>
      </c>
      <c r="E146" s="94" t="s">
        <v>17984</v>
      </c>
      <c r="I146" s="93">
        <v>8.3800000000000008</v>
      </c>
      <c r="K146" s="93">
        <v>82286.38</v>
      </c>
    </row>
    <row r="147" spans="3:11" x14ac:dyDescent="0.2">
      <c r="C147" s="96" t="s">
        <v>17983</v>
      </c>
      <c r="D147" s="95">
        <v>44382</v>
      </c>
      <c r="E147" s="94" t="s">
        <v>17982</v>
      </c>
      <c r="I147" s="93">
        <v>3.09</v>
      </c>
      <c r="K147" s="93">
        <v>82289.47</v>
      </c>
    </row>
    <row r="148" spans="3:11" x14ac:dyDescent="0.2">
      <c r="C148" s="96" t="s">
        <v>17981</v>
      </c>
      <c r="D148" s="95">
        <v>44382</v>
      </c>
      <c r="E148" s="94" t="s">
        <v>17980</v>
      </c>
      <c r="I148" s="93">
        <v>8.3800000000000008</v>
      </c>
      <c r="K148" s="93">
        <v>82297.850000000006</v>
      </c>
    </row>
    <row r="149" spans="3:11" x14ac:dyDescent="0.2">
      <c r="C149" s="96" t="s">
        <v>17979</v>
      </c>
      <c r="D149" s="95">
        <v>44382</v>
      </c>
      <c r="E149" s="94" t="s">
        <v>17978</v>
      </c>
      <c r="I149" s="93">
        <v>5.0599999999999996</v>
      </c>
      <c r="K149" s="93">
        <v>82302.91</v>
      </c>
    </row>
    <row r="150" spans="3:11" x14ac:dyDescent="0.2">
      <c r="C150" s="96" t="s">
        <v>17977</v>
      </c>
      <c r="D150" s="95">
        <v>44382</v>
      </c>
      <c r="E150" s="94" t="s">
        <v>17976</v>
      </c>
      <c r="I150" s="93">
        <v>8.23</v>
      </c>
      <c r="K150" s="93">
        <v>82311.14</v>
      </c>
    </row>
    <row r="151" spans="3:11" x14ac:dyDescent="0.2">
      <c r="C151" s="96" t="s">
        <v>17975</v>
      </c>
      <c r="D151" s="95">
        <v>44382</v>
      </c>
      <c r="E151" s="94" t="s">
        <v>17974</v>
      </c>
      <c r="I151" s="93">
        <v>2.11</v>
      </c>
      <c r="K151" s="93">
        <v>82313.25</v>
      </c>
    </row>
    <row r="152" spans="3:11" x14ac:dyDescent="0.2">
      <c r="C152" s="96" t="s">
        <v>17973</v>
      </c>
      <c r="D152" s="95">
        <v>44382</v>
      </c>
      <c r="E152" s="94" t="s">
        <v>17972</v>
      </c>
      <c r="I152" s="93">
        <v>3.47</v>
      </c>
      <c r="K152" s="93">
        <v>82316.72</v>
      </c>
    </row>
    <row r="153" spans="3:11" x14ac:dyDescent="0.2">
      <c r="C153" s="96" t="s">
        <v>17971</v>
      </c>
      <c r="D153" s="95">
        <v>44382</v>
      </c>
      <c r="E153" s="94" t="s">
        <v>17970</v>
      </c>
      <c r="I153" s="93">
        <v>4.1900000000000004</v>
      </c>
      <c r="K153" s="93">
        <v>82320.91</v>
      </c>
    </row>
    <row r="154" spans="3:11" x14ac:dyDescent="0.2">
      <c r="C154" s="96" t="s">
        <v>17969</v>
      </c>
      <c r="D154" s="95">
        <v>44382</v>
      </c>
      <c r="E154" s="94" t="s">
        <v>17968</v>
      </c>
      <c r="I154" s="93">
        <v>7.82</v>
      </c>
      <c r="K154" s="93">
        <v>82328.73</v>
      </c>
    </row>
    <row r="155" spans="3:11" x14ac:dyDescent="0.2">
      <c r="C155" s="96" t="s">
        <v>17967</v>
      </c>
      <c r="D155" s="95">
        <v>44382</v>
      </c>
      <c r="E155" s="94" t="s">
        <v>17966</v>
      </c>
      <c r="I155" s="93">
        <v>4.1900000000000004</v>
      </c>
      <c r="K155" s="93">
        <v>82332.92</v>
      </c>
    </row>
    <row r="156" spans="3:11" x14ac:dyDescent="0.2">
      <c r="C156" s="96" t="s">
        <v>17965</v>
      </c>
      <c r="D156" s="95">
        <v>44382</v>
      </c>
      <c r="E156" s="94" t="s">
        <v>17964</v>
      </c>
      <c r="I156" s="93">
        <v>1.68</v>
      </c>
      <c r="K156" s="93">
        <v>82334.600000000006</v>
      </c>
    </row>
    <row r="157" spans="3:11" x14ac:dyDescent="0.2">
      <c r="C157" s="96" t="s">
        <v>17963</v>
      </c>
      <c r="D157" s="95">
        <v>44382</v>
      </c>
      <c r="E157" s="94" t="s">
        <v>17962</v>
      </c>
      <c r="I157" s="93">
        <v>1.68</v>
      </c>
      <c r="K157" s="93">
        <v>82336.28</v>
      </c>
    </row>
    <row r="158" spans="3:11" x14ac:dyDescent="0.2">
      <c r="C158" s="96" t="s">
        <v>17961</v>
      </c>
      <c r="D158" s="95">
        <v>44382</v>
      </c>
      <c r="E158" s="94" t="s">
        <v>17960</v>
      </c>
      <c r="I158" s="93">
        <v>2.1800000000000002</v>
      </c>
      <c r="K158" s="93">
        <v>82338.460000000006</v>
      </c>
    </row>
    <row r="159" spans="3:11" x14ac:dyDescent="0.2">
      <c r="C159" s="96" t="s">
        <v>17959</v>
      </c>
      <c r="D159" s="95">
        <v>44382</v>
      </c>
      <c r="E159" s="94" t="s">
        <v>17958</v>
      </c>
      <c r="I159" s="93">
        <v>7.82</v>
      </c>
      <c r="K159" s="93">
        <v>82346.28</v>
      </c>
    </row>
    <row r="160" spans="3:11" x14ac:dyDescent="0.2">
      <c r="C160" s="96" t="s">
        <v>17957</v>
      </c>
      <c r="D160" s="95">
        <v>44382</v>
      </c>
      <c r="E160" s="94" t="s">
        <v>17956</v>
      </c>
      <c r="I160" s="93">
        <v>2.13</v>
      </c>
      <c r="K160" s="93">
        <v>82348.41</v>
      </c>
    </row>
    <row r="161" spans="3:11" x14ac:dyDescent="0.2">
      <c r="C161" s="96" t="s">
        <v>17955</v>
      </c>
      <c r="D161" s="95">
        <v>44382</v>
      </c>
      <c r="E161" s="94" t="s">
        <v>17954</v>
      </c>
      <c r="I161" s="93">
        <v>12.3</v>
      </c>
      <c r="K161" s="93">
        <v>82360.710000000006</v>
      </c>
    </row>
    <row r="162" spans="3:11" x14ac:dyDescent="0.2">
      <c r="C162" s="96" t="s">
        <v>17953</v>
      </c>
      <c r="D162" s="95">
        <v>44382</v>
      </c>
      <c r="E162" s="94" t="s">
        <v>17952</v>
      </c>
      <c r="I162" s="93">
        <v>1.68</v>
      </c>
      <c r="K162" s="93">
        <v>82362.39</v>
      </c>
    </row>
    <row r="163" spans="3:11" x14ac:dyDescent="0.2">
      <c r="C163" s="96" t="s">
        <v>17951</v>
      </c>
      <c r="D163" s="95">
        <v>44382</v>
      </c>
      <c r="E163" s="94" t="s">
        <v>17950</v>
      </c>
      <c r="I163" s="93">
        <v>8.3800000000000008</v>
      </c>
      <c r="K163" s="93">
        <v>82370.77</v>
      </c>
    </row>
    <row r="164" spans="3:11" x14ac:dyDescent="0.2">
      <c r="C164" s="96" t="s">
        <v>17949</v>
      </c>
      <c r="D164" s="95">
        <v>44382</v>
      </c>
      <c r="E164" s="94" t="s">
        <v>17948</v>
      </c>
      <c r="I164" s="93">
        <v>1.68</v>
      </c>
      <c r="K164" s="93">
        <v>82372.45</v>
      </c>
    </row>
    <row r="165" spans="3:11" x14ac:dyDescent="0.2">
      <c r="C165" s="96" t="s">
        <v>17947</v>
      </c>
      <c r="D165" s="95">
        <v>44382</v>
      </c>
      <c r="E165" s="94" t="s">
        <v>17946</v>
      </c>
      <c r="I165" s="93">
        <v>17.899999999999999</v>
      </c>
      <c r="K165" s="93">
        <v>82390.350000000006</v>
      </c>
    </row>
    <row r="166" spans="3:11" x14ac:dyDescent="0.2">
      <c r="C166" s="96" t="s">
        <v>17945</v>
      </c>
      <c r="D166" s="95">
        <v>44382</v>
      </c>
      <c r="E166" s="94" t="s">
        <v>17944</v>
      </c>
      <c r="I166" s="93">
        <v>5.53</v>
      </c>
      <c r="K166" s="93">
        <v>82395.88</v>
      </c>
    </row>
    <row r="167" spans="3:11" x14ac:dyDescent="0.2">
      <c r="C167" s="96" t="s">
        <v>17943</v>
      </c>
      <c r="D167" s="95">
        <v>44382</v>
      </c>
      <c r="E167" s="94" t="s">
        <v>17942</v>
      </c>
      <c r="I167" s="93">
        <v>1.94</v>
      </c>
      <c r="K167" s="93">
        <v>82397.820000000007</v>
      </c>
    </row>
    <row r="168" spans="3:11" x14ac:dyDescent="0.2">
      <c r="C168" s="96" t="s">
        <v>17941</v>
      </c>
      <c r="D168" s="95">
        <v>44382</v>
      </c>
      <c r="E168" s="94" t="s">
        <v>17940</v>
      </c>
      <c r="I168" s="93">
        <v>1.95</v>
      </c>
      <c r="K168" s="93">
        <v>82399.77</v>
      </c>
    </row>
    <row r="169" spans="3:11" x14ac:dyDescent="0.2">
      <c r="C169" s="96" t="s">
        <v>17939</v>
      </c>
      <c r="D169" s="95">
        <v>44382</v>
      </c>
      <c r="E169" s="94" t="s">
        <v>17938</v>
      </c>
      <c r="I169" s="93">
        <v>1.94</v>
      </c>
      <c r="K169" s="93">
        <v>82401.710000000006</v>
      </c>
    </row>
    <row r="170" spans="3:11" x14ac:dyDescent="0.2">
      <c r="C170" s="96" t="s">
        <v>17937</v>
      </c>
      <c r="D170" s="95">
        <v>44382</v>
      </c>
      <c r="E170" s="94" t="s">
        <v>17936</v>
      </c>
      <c r="I170" s="93">
        <v>15.3</v>
      </c>
      <c r="K170" s="93">
        <v>82417.009999999995</v>
      </c>
    </row>
    <row r="171" spans="3:11" x14ac:dyDescent="0.2">
      <c r="C171" s="96" t="s">
        <v>17935</v>
      </c>
      <c r="D171" s="95">
        <v>44382</v>
      </c>
      <c r="E171" s="94" t="s">
        <v>17934</v>
      </c>
      <c r="I171" s="93">
        <v>15.3</v>
      </c>
      <c r="K171" s="93">
        <v>82432.31</v>
      </c>
    </row>
    <row r="172" spans="3:11" x14ac:dyDescent="0.2">
      <c r="C172" s="96" t="s">
        <v>17933</v>
      </c>
      <c r="D172" s="95">
        <v>44382</v>
      </c>
      <c r="E172" s="94" t="s">
        <v>17932</v>
      </c>
      <c r="I172" s="93">
        <v>15.3</v>
      </c>
      <c r="K172" s="93">
        <v>82447.61</v>
      </c>
    </row>
    <row r="173" spans="3:11" x14ac:dyDescent="0.2">
      <c r="C173" s="96" t="s">
        <v>17931</v>
      </c>
      <c r="D173" s="95">
        <v>44382</v>
      </c>
      <c r="E173" s="94" t="s">
        <v>17930</v>
      </c>
      <c r="I173" s="93">
        <v>2.0499999999999998</v>
      </c>
      <c r="K173" s="93">
        <v>82449.66</v>
      </c>
    </row>
    <row r="174" spans="3:11" x14ac:dyDescent="0.2">
      <c r="C174" s="96" t="s">
        <v>17929</v>
      </c>
      <c r="D174" s="95">
        <v>44382</v>
      </c>
      <c r="E174" s="94" t="s">
        <v>17928</v>
      </c>
      <c r="I174" s="93">
        <v>1.94</v>
      </c>
      <c r="K174" s="93">
        <v>82451.600000000006</v>
      </c>
    </row>
    <row r="175" spans="3:11" x14ac:dyDescent="0.2">
      <c r="C175" s="96" t="s">
        <v>17927</v>
      </c>
      <c r="D175" s="95">
        <v>44382</v>
      </c>
      <c r="E175" s="94" t="s">
        <v>17926</v>
      </c>
      <c r="I175" s="93">
        <v>15.3</v>
      </c>
      <c r="K175" s="93">
        <v>82466.899999999994</v>
      </c>
    </row>
    <row r="176" spans="3:11" x14ac:dyDescent="0.2">
      <c r="C176" s="96" t="s">
        <v>17925</v>
      </c>
      <c r="D176" s="95">
        <v>44382</v>
      </c>
      <c r="E176" s="94" t="s">
        <v>17924</v>
      </c>
      <c r="I176" s="93">
        <v>8.42</v>
      </c>
      <c r="K176" s="93">
        <v>82475.320000000007</v>
      </c>
    </row>
    <row r="177" spans="3:11" x14ac:dyDescent="0.2">
      <c r="C177" s="96" t="s">
        <v>17923</v>
      </c>
      <c r="D177" s="95">
        <v>44382</v>
      </c>
      <c r="E177" s="94" t="s">
        <v>17922</v>
      </c>
      <c r="I177" s="93">
        <v>30.6</v>
      </c>
      <c r="K177" s="93">
        <v>82505.919999999998</v>
      </c>
    </row>
    <row r="178" spans="3:11" x14ac:dyDescent="0.2">
      <c r="C178" s="96" t="s">
        <v>17921</v>
      </c>
      <c r="D178" s="95">
        <v>44382</v>
      </c>
      <c r="E178" s="94" t="s">
        <v>17920</v>
      </c>
      <c r="I178" s="93">
        <v>3.36</v>
      </c>
      <c r="K178" s="93">
        <v>82509.279999999999</v>
      </c>
    </row>
    <row r="179" spans="3:11" x14ac:dyDescent="0.2">
      <c r="C179" s="96" t="s">
        <v>17919</v>
      </c>
      <c r="D179" s="95">
        <v>44382</v>
      </c>
      <c r="E179" s="94" t="s">
        <v>17918</v>
      </c>
      <c r="I179" s="93">
        <v>7.85</v>
      </c>
      <c r="K179" s="93">
        <v>82517.13</v>
      </c>
    </row>
    <row r="180" spans="3:11" x14ac:dyDescent="0.2">
      <c r="C180" s="96" t="s">
        <v>17917</v>
      </c>
      <c r="D180" s="95">
        <v>44382</v>
      </c>
      <c r="E180" s="94" t="s">
        <v>17916</v>
      </c>
      <c r="I180" s="93">
        <v>1.96</v>
      </c>
      <c r="K180" s="93">
        <v>82519.09</v>
      </c>
    </row>
    <row r="181" spans="3:11" x14ac:dyDescent="0.2">
      <c r="C181" s="96" t="s">
        <v>17915</v>
      </c>
      <c r="D181" s="95">
        <v>44382</v>
      </c>
      <c r="E181" s="94" t="s">
        <v>17914</v>
      </c>
      <c r="I181" s="93">
        <v>1.76</v>
      </c>
      <c r="K181" s="93">
        <v>82520.850000000006</v>
      </c>
    </row>
    <row r="182" spans="3:11" x14ac:dyDescent="0.2">
      <c r="C182" s="96" t="s">
        <v>17913</v>
      </c>
      <c r="D182" s="95">
        <v>44382</v>
      </c>
      <c r="E182" s="94" t="s">
        <v>17912</v>
      </c>
      <c r="I182" s="93">
        <v>2.13</v>
      </c>
      <c r="K182" s="93">
        <v>82522.98</v>
      </c>
    </row>
    <row r="183" spans="3:11" x14ac:dyDescent="0.2">
      <c r="C183" s="96" t="s">
        <v>17911</v>
      </c>
      <c r="D183" s="95">
        <v>44382</v>
      </c>
      <c r="E183" s="94" t="s">
        <v>17910</v>
      </c>
      <c r="I183" s="93">
        <v>1.68</v>
      </c>
      <c r="K183" s="93">
        <v>82524.66</v>
      </c>
    </row>
    <row r="184" spans="3:11" x14ac:dyDescent="0.2">
      <c r="C184" s="96" t="s">
        <v>17909</v>
      </c>
      <c r="D184" s="95">
        <v>44382</v>
      </c>
      <c r="E184" s="94" t="s">
        <v>17908</v>
      </c>
      <c r="I184" s="93">
        <v>0.16</v>
      </c>
      <c r="K184" s="93">
        <v>82524.820000000007</v>
      </c>
    </row>
    <row r="185" spans="3:11" x14ac:dyDescent="0.2">
      <c r="C185" s="96" t="s">
        <v>17907</v>
      </c>
      <c r="D185" s="95">
        <v>44382</v>
      </c>
      <c r="E185" s="94" t="s">
        <v>17906</v>
      </c>
      <c r="I185" s="93">
        <v>1.68</v>
      </c>
      <c r="K185" s="93">
        <v>82526.5</v>
      </c>
    </row>
    <row r="186" spans="3:11" x14ac:dyDescent="0.2">
      <c r="C186" s="96" t="s">
        <v>17905</v>
      </c>
      <c r="D186" s="95">
        <v>44382</v>
      </c>
      <c r="E186" s="94" t="s">
        <v>17904</v>
      </c>
      <c r="I186" s="93">
        <v>8.3800000000000008</v>
      </c>
      <c r="K186" s="93">
        <v>82534.880000000005</v>
      </c>
    </row>
    <row r="187" spans="3:11" x14ac:dyDescent="0.2">
      <c r="C187" s="96" t="s">
        <v>17903</v>
      </c>
      <c r="D187" s="95">
        <v>44382</v>
      </c>
      <c r="E187" s="94" t="s">
        <v>17902</v>
      </c>
      <c r="I187" s="93">
        <v>18.84</v>
      </c>
      <c r="K187" s="93">
        <v>82553.72</v>
      </c>
    </row>
    <row r="188" spans="3:11" x14ac:dyDescent="0.2">
      <c r="C188" s="96" t="s">
        <v>17901</v>
      </c>
      <c r="D188" s="95">
        <v>44382</v>
      </c>
      <c r="E188" s="94" t="s">
        <v>17900</v>
      </c>
      <c r="I188" s="93">
        <v>6.05</v>
      </c>
      <c r="K188" s="93">
        <v>82559.77</v>
      </c>
    </row>
    <row r="189" spans="3:11" x14ac:dyDescent="0.2">
      <c r="C189" s="96" t="s">
        <v>17899</v>
      </c>
      <c r="D189" s="95">
        <v>44382</v>
      </c>
      <c r="E189" s="94" t="s">
        <v>17898</v>
      </c>
      <c r="I189" s="93">
        <v>4.8</v>
      </c>
      <c r="K189" s="93">
        <v>82564.570000000007</v>
      </c>
    </row>
    <row r="190" spans="3:11" x14ac:dyDescent="0.2">
      <c r="C190" s="96" t="s">
        <v>17897</v>
      </c>
      <c r="D190" s="95">
        <v>44382</v>
      </c>
      <c r="E190" s="94" t="s">
        <v>17896</v>
      </c>
      <c r="I190" s="93">
        <v>8.3000000000000007</v>
      </c>
      <c r="K190" s="93">
        <v>82572.87</v>
      </c>
    </row>
    <row r="191" spans="3:11" x14ac:dyDescent="0.2">
      <c r="C191" s="96" t="s">
        <v>17895</v>
      </c>
      <c r="D191" s="95">
        <v>44382</v>
      </c>
      <c r="E191" s="94" t="s">
        <v>17894</v>
      </c>
      <c r="I191" s="93">
        <v>1.9</v>
      </c>
      <c r="K191" s="93">
        <v>82574.77</v>
      </c>
    </row>
    <row r="192" spans="3:11" x14ac:dyDescent="0.2">
      <c r="C192" s="96" t="s">
        <v>17893</v>
      </c>
      <c r="D192" s="95">
        <v>44382</v>
      </c>
      <c r="E192" s="94" t="s">
        <v>17892</v>
      </c>
      <c r="I192" s="93">
        <v>2.0699999999999998</v>
      </c>
      <c r="K192" s="93">
        <v>82576.84</v>
      </c>
    </row>
    <row r="193" spans="3:11" x14ac:dyDescent="0.2">
      <c r="C193" s="96" t="s">
        <v>17891</v>
      </c>
      <c r="D193" s="95">
        <v>44382</v>
      </c>
      <c r="E193" s="94" t="s">
        <v>17890</v>
      </c>
      <c r="I193" s="93">
        <v>24.36</v>
      </c>
      <c r="K193" s="93">
        <v>82601.2</v>
      </c>
    </row>
    <row r="194" spans="3:11" x14ac:dyDescent="0.2">
      <c r="C194" s="96" t="s">
        <v>17889</v>
      </c>
      <c r="D194" s="95">
        <v>44382</v>
      </c>
      <c r="E194" s="94" t="s">
        <v>17888</v>
      </c>
      <c r="I194" s="93">
        <v>7.81</v>
      </c>
      <c r="K194" s="93">
        <v>82609.009999999995</v>
      </c>
    </row>
    <row r="195" spans="3:11" x14ac:dyDescent="0.2">
      <c r="C195" s="96" t="s">
        <v>17887</v>
      </c>
      <c r="D195" s="95">
        <v>44382</v>
      </c>
      <c r="E195" s="94" t="s">
        <v>17886</v>
      </c>
      <c r="I195" s="93">
        <v>3.71</v>
      </c>
      <c r="K195" s="93">
        <v>82612.72</v>
      </c>
    </row>
    <row r="196" spans="3:11" x14ac:dyDescent="0.2">
      <c r="C196" s="96" t="s">
        <v>17885</v>
      </c>
      <c r="D196" s="95">
        <v>44382</v>
      </c>
      <c r="E196" s="94" t="s">
        <v>17884</v>
      </c>
      <c r="I196" s="93">
        <v>3.16</v>
      </c>
      <c r="K196" s="93">
        <v>82615.88</v>
      </c>
    </row>
    <row r="197" spans="3:11" x14ac:dyDescent="0.2">
      <c r="C197" s="96" t="s">
        <v>17883</v>
      </c>
      <c r="D197" s="95">
        <v>44382</v>
      </c>
      <c r="E197" s="94" t="s">
        <v>17882</v>
      </c>
      <c r="I197" s="93">
        <v>4.4000000000000004</v>
      </c>
      <c r="K197" s="93">
        <v>82620.28</v>
      </c>
    </row>
    <row r="198" spans="3:11" x14ac:dyDescent="0.2">
      <c r="C198" s="96" t="s">
        <v>17881</v>
      </c>
      <c r="D198" s="95">
        <v>44382</v>
      </c>
      <c r="E198" s="94" t="s">
        <v>17880</v>
      </c>
      <c r="I198" s="93">
        <v>1.68</v>
      </c>
      <c r="K198" s="93">
        <v>82621.960000000006</v>
      </c>
    </row>
    <row r="199" spans="3:11" x14ac:dyDescent="0.2">
      <c r="C199" s="96" t="s">
        <v>17879</v>
      </c>
      <c r="D199" s="95">
        <v>44382</v>
      </c>
      <c r="E199" s="94" t="s">
        <v>17878</v>
      </c>
      <c r="I199" s="93">
        <v>1.46</v>
      </c>
      <c r="K199" s="93">
        <v>82623.42</v>
      </c>
    </row>
    <row r="200" spans="3:11" x14ac:dyDescent="0.2">
      <c r="C200" s="96" t="s">
        <v>17877</v>
      </c>
      <c r="D200" s="95">
        <v>44382</v>
      </c>
      <c r="E200" s="94" t="s">
        <v>17876</v>
      </c>
      <c r="I200" s="93">
        <v>1.68</v>
      </c>
      <c r="K200" s="93">
        <v>82625.100000000006</v>
      </c>
    </row>
    <row r="201" spans="3:11" x14ac:dyDescent="0.2">
      <c r="C201" s="96" t="s">
        <v>17875</v>
      </c>
      <c r="D201" s="95">
        <v>44382</v>
      </c>
      <c r="E201" s="94" t="s">
        <v>17874</v>
      </c>
      <c r="I201" s="93">
        <v>2.2599999999999998</v>
      </c>
      <c r="K201" s="93">
        <v>82627.360000000001</v>
      </c>
    </row>
    <row r="202" spans="3:11" x14ac:dyDescent="0.2">
      <c r="C202" s="96" t="s">
        <v>17873</v>
      </c>
      <c r="D202" s="95">
        <v>44382</v>
      </c>
      <c r="E202" s="94" t="s">
        <v>17872</v>
      </c>
      <c r="I202" s="93">
        <v>1.79</v>
      </c>
      <c r="K202" s="93">
        <v>82629.149999999994</v>
      </c>
    </row>
    <row r="203" spans="3:11" x14ac:dyDescent="0.2">
      <c r="C203" s="96" t="s">
        <v>17871</v>
      </c>
      <c r="D203" s="95">
        <v>44382</v>
      </c>
      <c r="E203" s="94" t="s">
        <v>17870</v>
      </c>
      <c r="I203" s="93">
        <v>2.65</v>
      </c>
      <c r="K203" s="93">
        <v>82631.8</v>
      </c>
    </row>
    <row r="204" spans="3:11" x14ac:dyDescent="0.2">
      <c r="C204" s="96" t="s">
        <v>17869</v>
      </c>
      <c r="D204" s="95">
        <v>44382</v>
      </c>
      <c r="E204" s="94" t="s">
        <v>17868</v>
      </c>
      <c r="I204" s="93">
        <v>3.43</v>
      </c>
      <c r="K204" s="93">
        <v>82635.23</v>
      </c>
    </row>
    <row r="205" spans="3:11" x14ac:dyDescent="0.2">
      <c r="C205" s="96" t="s">
        <v>17867</v>
      </c>
      <c r="D205" s="95">
        <v>44382</v>
      </c>
      <c r="E205" s="94" t="s">
        <v>17866</v>
      </c>
      <c r="I205" s="93">
        <v>3.38</v>
      </c>
      <c r="K205" s="93">
        <v>82638.61</v>
      </c>
    </row>
    <row r="206" spans="3:11" x14ac:dyDescent="0.2">
      <c r="C206" s="96" t="s">
        <v>17865</v>
      </c>
      <c r="D206" s="95">
        <v>44382</v>
      </c>
      <c r="E206" s="94" t="s">
        <v>17864</v>
      </c>
      <c r="I206" s="93">
        <v>0.32</v>
      </c>
      <c r="K206" s="93">
        <v>82638.929999999993</v>
      </c>
    </row>
    <row r="207" spans="3:11" x14ac:dyDescent="0.2">
      <c r="C207" s="96" t="s">
        <v>17863</v>
      </c>
      <c r="D207" s="95">
        <v>44382</v>
      </c>
      <c r="E207" s="94" t="s">
        <v>17862</v>
      </c>
      <c r="I207" s="93">
        <v>5.22</v>
      </c>
      <c r="K207" s="93">
        <v>82644.149999999994</v>
      </c>
    </row>
    <row r="208" spans="3:11" x14ac:dyDescent="0.2">
      <c r="C208" s="96" t="s">
        <v>17861</v>
      </c>
      <c r="D208" s="95">
        <v>44382</v>
      </c>
      <c r="E208" s="94" t="s">
        <v>17860</v>
      </c>
      <c r="I208" s="93">
        <v>0.51</v>
      </c>
      <c r="K208" s="93">
        <v>82644.66</v>
      </c>
    </row>
    <row r="209" spans="3:11" x14ac:dyDescent="0.2">
      <c r="C209" s="96" t="s">
        <v>17859</v>
      </c>
      <c r="D209" s="95">
        <v>44382</v>
      </c>
      <c r="E209" s="94" t="s">
        <v>17858</v>
      </c>
      <c r="I209" s="93">
        <v>2.98</v>
      </c>
      <c r="K209" s="93">
        <v>82647.64</v>
      </c>
    </row>
    <row r="210" spans="3:11" x14ac:dyDescent="0.2">
      <c r="C210" s="96" t="s">
        <v>17857</v>
      </c>
      <c r="D210" s="95">
        <v>44382</v>
      </c>
      <c r="E210" s="94" t="s">
        <v>17856</v>
      </c>
      <c r="I210" s="93">
        <v>3.91</v>
      </c>
      <c r="K210" s="93">
        <v>82651.55</v>
      </c>
    </row>
    <row r="211" spans="3:11" x14ac:dyDescent="0.2">
      <c r="C211" s="96" t="s">
        <v>17855</v>
      </c>
      <c r="D211" s="95">
        <v>44382</v>
      </c>
      <c r="E211" s="94" t="s">
        <v>17854</v>
      </c>
      <c r="I211" s="93">
        <v>9.1999999999999993</v>
      </c>
      <c r="K211" s="93">
        <v>82660.75</v>
      </c>
    </row>
    <row r="212" spans="3:11" x14ac:dyDescent="0.2">
      <c r="C212" s="96" t="s">
        <v>17853</v>
      </c>
      <c r="D212" s="95">
        <v>44382</v>
      </c>
      <c r="E212" s="94" t="s">
        <v>17852</v>
      </c>
      <c r="I212" s="93">
        <v>28.45</v>
      </c>
      <c r="K212" s="93">
        <v>82689.2</v>
      </c>
    </row>
    <row r="213" spans="3:11" x14ac:dyDescent="0.2">
      <c r="C213" s="96" t="s">
        <v>17851</v>
      </c>
      <c r="D213" s="95">
        <v>44382</v>
      </c>
      <c r="E213" s="94" t="s">
        <v>17850</v>
      </c>
      <c r="I213" s="93">
        <v>1.71</v>
      </c>
      <c r="K213" s="93">
        <v>82690.91</v>
      </c>
    </row>
    <row r="214" spans="3:11" x14ac:dyDescent="0.2">
      <c r="C214" s="96" t="s">
        <v>1522</v>
      </c>
      <c r="D214" s="95">
        <v>44382</v>
      </c>
      <c r="E214" s="94" t="s">
        <v>17849</v>
      </c>
      <c r="I214" s="93">
        <v>476.85</v>
      </c>
      <c r="K214" s="93">
        <v>83167.759999999995</v>
      </c>
    </row>
    <row r="215" spans="3:11" x14ac:dyDescent="0.2">
      <c r="C215" s="96" t="s">
        <v>7205</v>
      </c>
      <c r="D215" s="95">
        <v>44382</v>
      </c>
      <c r="E215" s="94" t="s">
        <v>17848</v>
      </c>
      <c r="I215" s="93">
        <v>1.63</v>
      </c>
      <c r="K215" s="93">
        <v>83169.39</v>
      </c>
    </row>
    <row r="216" spans="3:11" x14ac:dyDescent="0.2">
      <c r="C216" s="96" t="s">
        <v>10028</v>
      </c>
      <c r="D216" s="95">
        <v>44382</v>
      </c>
      <c r="E216" s="94" t="s">
        <v>17847</v>
      </c>
      <c r="I216" s="93">
        <v>83.04</v>
      </c>
      <c r="K216" s="93">
        <v>83252.429999999993</v>
      </c>
    </row>
    <row r="217" spans="3:11" x14ac:dyDescent="0.2">
      <c r="C217" s="96" t="s">
        <v>6166</v>
      </c>
      <c r="D217" s="95">
        <v>44382</v>
      </c>
      <c r="E217" s="94" t="s">
        <v>20166</v>
      </c>
      <c r="J217" s="112">
        <v>5.32</v>
      </c>
      <c r="K217" s="93">
        <v>83247.11</v>
      </c>
    </row>
    <row r="218" spans="3:11" x14ac:dyDescent="0.2">
      <c r="C218" s="96" t="s">
        <v>17846</v>
      </c>
      <c r="D218" s="95">
        <v>44383</v>
      </c>
      <c r="E218" s="94" t="s">
        <v>17845</v>
      </c>
      <c r="I218" s="93">
        <v>10</v>
      </c>
      <c r="K218" s="93">
        <v>83257.11</v>
      </c>
    </row>
    <row r="219" spans="3:11" x14ac:dyDescent="0.2">
      <c r="C219" s="96" t="s">
        <v>17844</v>
      </c>
      <c r="D219" s="95">
        <v>44383</v>
      </c>
      <c r="E219" s="94" t="s">
        <v>17843</v>
      </c>
      <c r="I219" s="93">
        <v>115.89</v>
      </c>
      <c r="K219" s="93">
        <v>83373</v>
      </c>
    </row>
    <row r="220" spans="3:11" x14ac:dyDescent="0.2">
      <c r="C220" s="96" t="s">
        <v>17842</v>
      </c>
      <c r="D220" s="95">
        <v>44383</v>
      </c>
      <c r="E220" s="94" t="s">
        <v>17841</v>
      </c>
      <c r="I220" s="93">
        <v>78.61</v>
      </c>
      <c r="K220" s="93">
        <v>83451.61</v>
      </c>
    </row>
    <row r="221" spans="3:11" x14ac:dyDescent="0.2">
      <c r="C221" s="96" t="s">
        <v>17840</v>
      </c>
      <c r="D221" s="95">
        <v>44383</v>
      </c>
      <c r="E221" s="94" t="s">
        <v>17839</v>
      </c>
      <c r="I221" s="93">
        <v>1.75</v>
      </c>
      <c r="K221" s="93">
        <v>83453.36</v>
      </c>
    </row>
    <row r="222" spans="3:11" x14ac:dyDescent="0.2">
      <c r="C222" s="96" t="s">
        <v>17838</v>
      </c>
      <c r="D222" s="95">
        <v>44383</v>
      </c>
      <c r="E222" s="94" t="s">
        <v>17837</v>
      </c>
      <c r="I222" s="93">
        <v>1.68</v>
      </c>
      <c r="K222" s="93">
        <v>83455.039999999994</v>
      </c>
    </row>
    <row r="223" spans="3:11" x14ac:dyDescent="0.2">
      <c r="C223" s="96" t="s">
        <v>17836</v>
      </c>
      <c r="D223" s="95">
        <v>44383</v>
      </c>
      <c r="E223" s="94" t="s">
        <v>17835</v>
      </c>
      <c r="I223" s="93">
        <v>3.73</v>
      </c>
      <c r="K223" s="93">
        <v>83458.77</v>
      </c>
    </row>
    <row r="224" spans="3:11" x14ac:dyDescent="0.2">
      <c r="C224" s="96" t="s">
        <v>17834</v>
      </c>
      <c r="D224" s="95">
        <v>44383</v>
      </c>
      <c r="E224" s="94" t="s">
        <v>17833</v>
      </c>
      <c r="I224" s="93">
        <v>7.88</v>
      </c>
      <c r="K224" s="93">
        <v>83466.649999999994</v>
      </c>
    </row>
    <row r="225" spans="3:11" x14ac:dyDescent="0.2">
      <c r="C225" s="96" t="s">
        <v>17832</v>
      </c>
      <c r="D225" s="95">
        <v>44383</v>
      </c>
      <c r="E225" s="94" t="s">
        <v>17831</v>
      </c>
      <c r="I225" s="93">
        <v>6.27</v>
      </c>
      <c r="K225" s="93">
        <v>83472.92</v>
      </c>
    </row>
    <row r="226" spans="3:11" x14ac:dyDescent="0.2">
      <c r="C226" s="96" t="s">
        <v>17830</v>
      </c>
      <c r="D226" s="95">
        <v>44383</v>
      </c>
      <c r="E226" s="94" t="s">
        <v>17829</v>
      </c>
      <c r="I226" s="93">
        <v>1.68</v>
      </c>
      <c r="K226" s="93">
        <v>83474.600000000006</v>
      </c>
    </row>
    <row r="227" spans="3:11" x14ac:dyDescent="0.2">
      <c r="C227" s="96" t="s">
        <v>17828</v>
      </c>
      <c r="D227" s="95">
        <v>44383</v>
      </c>
      <c r="E227" s="94" t="s">
        <v>17827</v>
      </c>
      <c r="I227" s="93">
        <v>5.91</v>
      </c>
      <c r="K227" s="93">
        <v>83480.509999999995</v>
      </c>
    </row>
    <row r="228" spans="3:11" x14ac:dyDescent="0.2">
      <c r="C228" s="96" t="s">
        <v>17826</v>
      </c>
      <c r="D228" s="95">
        <v>44383</v>
      </c>
      <c r="E228" s="94" t="s">
        <v>17825</v>
      </c>
      <c r="I228" s="93">
        <v>1.68</v>
      </c>
      <c r="K228" s="93">
        <v>83482.19</v>
      </c>
    </row>
    <row r="229" spans="3:11" x14ac:dyDescent="0.2">
      <c r="C229" s="96" t="s">
        <v>17824</v>
      </c>
      <c r="D229" s="95">
        <v>44383</v>
      </c>
      <c r="E229" s="94" t="s">
        <v>17823</v>
      </c>
      <c r="I229" s="93">
        <v>2.21</v>
      </c>
      <c r="K229" s="93">
        <v>83484.399999999994</v>
      </c>
    </row>
    <row r="230" spans="3:11" x14ac:dyDescent="0.2">
      <c r="C230" s="96" t="s">
        <v>17822</v>
      </c>
      <c r="D230" s="95">
        <v>44383</v>
      </c>
      <c r="E230" s="94" t="s">
        <v>17821</v>
      </c>
      <c r="I230" s="93">
        <v>3.88</v>
      </c>
      <c r="K230" s="93">
        <v>83488.28</v>
      </c>
    </row>
    <row r="231" spans="3:11" x14ac:dyDescent="0.2">
      <c r="C231" s="96" t="s">
        <v>17820</v>
      </c>
      <c r="D231" s="95">
        <v>44383</v>
      </c>
      <c r="E231" s="94" t="s">
        <v>17819</v>
      </c>
      <c r="I231" s="93">
        <v>61.77</v>
      </c>
      <c r="K231" s="93">
        <v>83550.05</v>
      </c>
    </row>
    <row r="232" spans="3:11" x14ac:dyDescent="0.2">
      <c r="C232" s="96" t="s">
        <v>17818</v>
      </c>
      <c r="D232" s="95">
        <v>44383</v>
      </c>
      <c r="E232" s="94" t="s">
        <v>17817</v>
      </c>
      <c r="I232" s="93">
        <v>13.18</v>
      </c>
      <c r="K232" s="93">
        <v>83563.23</v>
      </c>
    </row>
    <row r="233" spans="3:11" x14ac:dyDescent="0.2">
      <c r="C233" s="96" t="s">
        <v>17816</v>
      </c>
      <c r="D233" s="95">
        <v>44383</v>
      </c>
      <c r="E233" s="94" t="s">
        <v>17815</v>
      </c>
      <c r="I233" s="93">
        <v>89.99</v>
      </c>
      <c r="K233" s="93">
        <v>83653.22</v>
      </c>
    </row>
    <row r="234" spans="3:11" x14ac:dyDescent="0.2">
      <c r="C234" s="96" t="s">
        <v>17814</v>
      </c>
      <c r="D234" s="95">
        <v>44383</v>
      </c>
      <c r="E234" s="94" t="s">
        <v>17813</v>
      </c>
      <c r="I234" s="93">
        <v>0.84</v>
      </c>
      <c r="K234" s="93">
        <v>83654.06</v>
      </c>
    </row>
    <row r="235" spans="3:11" x14ac:dyDescent="0.2">
      <c r="C235" s="96" t="s">
        <v>17812</v>
      </c>
      <c r="D235" s="95">
        <v>44383</v>
      </c>
      <c r="E235" s="94" t="s">
        <v>17811</v>
      </c>
      <c r="I235" s="93">
        <v>7.92</v>
      </c>
      <c r="K235" s="93">
        <v>83661.98</v>
      </c>
    </row>
    <row r="236" spans="3:11" x14ac:dyDescent="0.2">
      <c r="C236" s="96" t="s">
        <v>17810</v>
      </c>
      <c r="D236" s="95">
        <v>44383</v>
      </c>
      <c r="E236" s="94" t="s">
        <v>17809</v>
      </c>
      <c r="I236" s="93">
        <v>1.74</v>
      </c>
      <c r="K236" s="93">
        <v>83663.72</v>
      </c>
    </row>
    <row r="237" spans="3:11" x14ac:dyDescent="0.2">
      <c r="C237" s="96" t="s">
        <v>17808</v>
      </c>
      <c r="D237" s="95">
        <v>44383</v>
      </c>
      <c r="E237" s="94" t="s">
        <v>17807</v>
      </c>
      <c r="I237" s="93">
        <v>1.78</v>
      </c>
      <c r="K237" s="93">
        <v>83665.5</v>
      </c>
    </row>
    <row r="238" spans="3:11" x14ac:dyDescent="0.2">
      <c r="C238" s="96" t="s">
        <v>17806</v>
      </c>
      <c r="D238" s="95">
        <v>44383</v>
      </c>
      <c r="E238" s="94" t="s">
        <v>17805</v>
      </c>
      <c r="I238" s="93">
        <v>14.63</v>
      </c>
      <c r="K238" s="93">
        <v>83680.13</v>
      </c>
    </row>
    <row r="239" spans="3:11" x14ac:dyDescent="0.2">
      <c r="C239" s="96" t="s">
        <v>17804</v>
      </c>
      <c r="D239" s="95">
        <v>44383</v>
      </c>
      <c r="E239" s="94" t="s">
        <v>17803</v>
      </c>
      <c r="I239" s="93">
        <v>3.23</v>
      </c>
      <c r="K239" s="93">
        <v>83683.360000000001</v>
      </c>
    </row>
    <row r="240" spans="3:11" x14ac:dyDescent="0.2">
      <c r="C240" s="96" t="s">
        <v>17802</v>
      </c>
      <c r="D240" s="95">
        <v>44383</v>
      </c>
      <c r="E240" s="94" t="s">
        <v>17801</v>
      </c>
      <c r="I240" s="93">
        <v>2.81</v>
      </c>
      <c r="K240" s="93">
        <v>83686.17</v>
      </c>
    </row>
    <row r="241" spans="3:11" x14ac:dyDescent="0.2">
      <c r="C241" s="96" t="s">
        <v>17800</v>
      </c>
      <c r="D241" s="95">
        <v>44383</v>
      </c>
      <c r="E241" s="94" t="s">
        <v>17799</v>
      </c>
      <c r="I241" s="93">
        <v>14.52</v>
      </c>
      <c r="K241" s="93">
        <v>83700.69</v>
      </c>
    </row>
    <row r="242" spans="3:11" x14ac:dyDescent="0.2">
      <c r="C242" s="96" t="s">
        <v>17798</v>
      </c>
      <c r="D242" s="95">
        <v>44383</v>
      </c>
      <c r="E242" s="94" t="s">
        <v>17797</v>
      </c>
      <c r="I242" s="93">
        <v>10.210000000000001</v>
      </c>
      <c r="K242" s="93">
        <v>83710.899999999994</v>
      </c>
    </row>
    <row r="243" spans="3:11" x14ac:dyDescent="0.2">
      <c r="C243" s="96" t="s">
        <v>17796</v>
      </c>
      <c r="D243" s="95">
        <v>44383</v>
      </c>
      <c r="E243" s="94" t="s">
        <v>17795</v>
      </c>
      <c r="I243" s="93">
        <v>2.2400000000000002</v>
      </c>
      <c r="K243" s="93">
        <v>83713.14</v>
      </c>
    </row>
    <row r="244" spans="3:11" x14ac:dyDescent="0.2">
      <c r="C244" s="96" t="s">
        <v>17794</v>
      </c>
      <c r="D244" s="95">
        <v>44383</v>
      </c>
      <c r="E244" s="94" t="s">
        <v>17793</v>
      </c>
      <c r="I244" s="93">
        <v>6.46</v>
      </c>
      <c r="K244" s="93">
        <v>83719.600000000006</v>
      </c>
    </row>
    <row r="245" spans="3:11" x14ac:dyDescent="0.2">
      <c r="C245" s="96" t="s">
        <v>17792</v>
      </c>
      <c r="D245" s="95">
        <v>44383</v>
      </c>
      <c r="E245" s="94" t="s">
        <v>17791</v>
      </c>
      <c r="I245" s="93">
        <v>31.76</v>
      </c>
      <c r="K245" s="93">
        <v>83751.360000000001</v>
      </c>
    </row>
    <row r="246" spans="3:11" x14ac:dyDescent="0.2">
      <c r="C246" s="96" t="s">
        <v>17790</v>
      </c>
      <c r="D246" s="95">
        <v>44383</v>
      </c>
      <c r="E246" s="94" t="s">
        <v>17789</v>
      </c>
      <c r="I246" s="93">
        <v>2.3199999999999998</v>
      </c>
      <c r="K246" s="93">
        <v>83753.679999999993</v>
      </c>
    </row>
    <row r="247" spans="3:11" x14ac:dyDescent="0.2">
      <c r="C247" s="96" t="s">
        <v>17788</v>
      </c>
      <c r="D247" s="95">
        <v>44383</v>
      </c>
      <c r="E247" s="94" t="s">
        <v>17787</v>
      </c>
      <c r="I247" s="93">
        <v>3.45</v>
      </c>
      <c r="K247" s="93">
        <v>83757.13</v>
      </c>
    </row>
    <row r="248" spans="3:11" x14ac:dyDescent="0.2">
      <c r="C248" s="96" t="s">
        <v>17786</v>
      </c>
      <c r="D248" s="95">
        <v>44383</v>
      </c>
      <c r="E248" s="94" t="s">
        <v>17785</v>
      </c>
      <c r="I248" s="93">
        <v>4.72</v>
      </c>
      <c r="K248" s="93">
        <v>83761.850000000006</v>
      </c>
    </row>
    <row r="249" spans="3:11" x14ac:dyDescent="0.2">
      <c r="C249" s="96" t="s">
        <v>17784</v>
      </c>
      <c r="D249" s="95">
        <v>44383</v>
      </c>
      <c r="E249" s="94" t="s">
        <v>17783</v>
      </c>
      <c r="I249" s="93">
        <v>5.69</v>
      </c>
      <c r="K249" s="93">
        <v>83767.539999999994</v>
      </c>
    </row>
    <row r="250" spans="3:11" x14ac:dyDescent="0.2">
      <c r="C250" s="96" t="s">
        <v>17782</v>
      </c>
      <c r="D250" s="95">
        <v>44383</v>
      </c>
      <c r="E250" s="94" t="s">
        <v>17781</v>
      </c>
      <c r="I250" s="93">
        <v>1.68</v>
      </c>
      <c r="K250" s="93">
        <v>83769.22</v>
      </c>
    </row>
    <row r="251" spans="3:11" x14ac:dyDescent="0.2">
      <c r="C251" s="96" t="s">
        <v>17780</v>
      </c>
      <c r="D251" s="95">
        <v>44383</v>
      </c>
      <c r="E251" s="94" t="s">
        <v>17779</v>
      </c>
      <c r="I251" s="93">
        <v>15.64</v>
      </c>
      <c r="K251" s="93">
        <v>83784.86</v>
      </c>
    </row>
    <row r="252" spans="3:11" x14ac:dyDescent="0.2">
      <c r="C252" s="96" t="s">
        <v>204</v>
      </c>
      <c r="D252" s="95">
        <v>44383</v>
      </c>
      <c r="E252" s="94" t="s">
        <v>17778</v>
      </c>
      <c r="J252" s="112">
        <v>1634.38</v>
      </c>
      <c r="K252" s="93">
        <v>82150.48</v>
      </c>
    </row>
    <row r="253" spans="3:11" x14ac:dyDescent="0.2">
      <c r="C253" s="96" t="s">
        <v>203</v>
      </c>
      <c r="D253" s="95">
        <v>44383</v>
      </c>
      <c r="E253" s="94" t="s">
        <v>17777</v>
      </c>
      <c r="J253" s="112">
        <v>116.99</v>
      </c>
      <c r="K253" s="93">
        <v>82033.490000000005</v>
      </c>
    </row>
    <row r="254" spans="3:11" x14ac:dyDescent="0.2">
      <c r="C254" s="96" t="s">
        <v>1521</v>
      </c>
      <c r="D254" s="95">
        <v>44383</v>
      </c>
      <c r="E254" s="94" t="s">
        <v>17776</v>
      </c>
      <c r="J254" s="112">
        <v>306.45999999999998</v>
      </c>
      <c r="K254" s="93">
        <v>81727.03</v>
      </c>
    </row>
    <row r="255" spans="3:11" x14ac:dyDescent="0.2">
      <c r="C255" s="96" t="s">
        <v>9621</v>
      </c>
      <c r="D255" s="95">
        <v>44383</v>
      </c>
      <c r="E255" s="94" t="s">
        <v>17775</v>
      </c>
      <c r="J255" s="112">
        <v>571.01</v>
      </c>
      <c r="K255" s="93">
        <v>81156.02</v>
      </c>
    </row>
    <row r="256" spans="3:11" x14ac:dyDescent="0.2">
      <c r="C256" s="96" t="s">
        <v>9514</v>
      </c>
      <c r="D256" s="95">
        <v>44383</v>
      </c>
      <c r="E256" s="94" t="s">
        <v>17774</v>
      </c>
      <c r="J256" s="112">
        <v>88</v>
      </c>
      <c r="K256" s="93">
        <v>81068.02</v>
      </c>
    </row>
    <row r="257" spans="3:11" x14ac:dyDescent="0.2">
      <c r="C257" s="96" t="s">
        <v>1525</v>
      </c>
      <c r="D257" s="95">
        <v>44383</v>
      </c>
      <c r="E257" s="94" t="s">
        <v>17773</v>
      </c>
      <c r="J257" s="112">
        <v>15.46</v>
      </c>
      <c r="K257" s="93">
        <v>81052.56</v>
      </c>
    </row>
    <row r="258" spans="3:11" x14ac:dyDescent="0.2">
      <c r="C258" s="96" t="s">
        <v>17772</v>
      </c>
      <c r="D258" s="95">
        <v>44384</v>
      </c>
      <c r="E258" s="94" t="s">
        <v>17771</v>
      </c>
      <c r="I258" s="93">
        <v>3.56</v>
      </c>
      <c r="K258" s="93">
        <v>81056.12</v>
      </c>
    </row>
    <row r="259" spans="3:11" x14ac:dyDescent="0.2">
      <c r="C259" s="96" t="s">
        <v>17770</v>
      </c>
      <c r="D259" s="95">
        <v>44384</v>
      </c>
      <c r="E259" s="94" t="s">
        <v>17769</v>
      </c>
      <c r="I259" s="93">
        <v>1.27</v>
      </c>
      <c r="K259" s="93">
        <v>81057.39</v>
      </c>
    </row>
    <row r="260" spans="3:11" x14ac:dyDescent="0.2">
      <c r="C260" s="96" t="s">
        <v>17768</v>
      </c>
      <c r="D260" s="95">
        <v>44384</v>
      </c>
      <c r="E260" s="94" t="s">
        <v>17767</v>
      </c>
      <c r="I260" s="93">
        <v>13.88</v>
      </c>
      <c r="K260" s="93">
        <v>81071.27</v>
      </c>
    </row>
    <row r="261" spans="3:11" x14ac:dyDescent="0.2">
      <c r="C261" s="96" t="s">
        <v>17766</v>
      </c>
      <c r="D261" s="95">
        <v>44384</v>
      </c>
      <c r="E261" s="94" t="s">
        <v>17765</v>
      </c>
      <c r="I261" s="93">
        <v>5.79</v>
      </c>
      <c r="K261" s="93">
        <v>81077.06</v>
      </c>
    </row>
    <row r="262" spans="3:11" x14ac:dyDescent="0.2">
      <c r="C262" s="96" t="s">
        <v>17764</v>
      </c>
      <c r="D262" s="95">
        <v>44384</v>
      </c>
      <c r="E262" s="94" t="s">
        <v>17763</v>
      </c>
      <c r="I262" s="93">
        <v>8.3800000000000008</v>
      </c>
      <c r="K262" s="93">
        <v>81085.440000000002</v>
      </c>
    </row>
    <row r="263" spans="3:11" x14ac:dyDescent="0.2">
      <c r="C263" s="96" t="s">
        <v>17762</v>
      </c>
      <c r="D263" s="95">
        <v>44384</v>
      </c>
      <c r="E263" s="94" t="s">
        <v>17761</v>
      </c>
      <c r="I263" s="93">
        <v>5.91</v>
      </c>
      <c r="K263" s="93">
        <v>81091.350000000006</v>
      </c>
    </row>
    <row r="264" spans="3:11" x14ac:dyDescent="0.2">
      <c r="C264" s="96" t="s">
        <v>17760</v>
      </c>
      <c r="D264" s="95">
        <v>44384</v>
      </c>
      <c r="E264" s="94" t="s">
        <v>17759</v>
      </c>
      <c r="I264" s="93">
        <v>15.51</v>
      </c>
      <c r="K264" s="93">
        <v>81106.86</v>
      </c>
    </row>
    <row r="265" spans="3:11" x14ac:dyDescent="0.2">
      <c r="C265" s="96" t="s">
        <v>17758</v>
      </c>
      <c r="D265" s="95">
        <v>44384</v>
      </c>
      <c r="E265" s="94" t="s">
        <v>17757</v>
      </c>
      <c r="I265" s="93">
        <v>1.68</v>
      </c>
      <c r="K265" s="93">
        <v>81108.539999999994</v>
      </c>
    </row>
    <row r="266" spans="3:11" x14ac:dyDescent="0.2">
      <c r="C266" s="96" t="s">
        <v>17756</v>
      </c>
      <c r="D266" s="95">
        <v>44384</v>
      </c>
      <c r="E266" s="94" t="s">
        <v>17755</v>
      </c>
      <c r="I266" s="93">
        <v>5.04</v>
      </c>
      <c r="K266" s="93">
        <v>81113.58</v>
      </c>
    </row>
    <row r="267" spans="3:11" x14ac:dyDescent="0.2">
      <c r="C267" s="96" t="s">
        <v>17754</v>
      </c>
      <c r="D267" s="95">
        <v>44384</v>
      </c>
      <c r="E267" s="94" t="s">
        <v>17753</v>
      </c>
      <c r="I267" s="93">
        <v>6.33</v>
      </c>
      <c r="K267" s="93">
        <v>81119.91</v>
      </c>
    </row>
    <row r="268" spans="3:11" x14ac:dyDescent="0.2">
      <c r="C268" s="96" t="s">
        <v>17752</v>
      </c>
      <c r="D268" s="95">
        <v>44384</v>
      </c>
      <c r="E268" s="94" t="s">
        <v>17751</v>
      </c>
      <c r="I268" s="93">
        <v>36.9</v>
      </c>
      <c r="K268" s="93">
        <v>81156.81</v>
      </c>
    </row>
    <row r="269" spans="3:11" x14ac:dyDescent="0.2">
      <c r="C269" s="96" t="s">
        <v>17750</v>
      </c>
      <c r="D269" s="95">
        <v>44384</v>
      </c>
      <c r="E269" s="94" t="s">
        <v>17749</v>
      </c>
      <c r="I269" s="93">
        <v>5.08</v>
      </c>
      <c r="K269" s="93">
        <v>81161.89</v>
      </c>
    </row>
    <row r="270" spans="3:11" x14ac:dyDescent="0.2">
      <c r="C270" s="96" t="s">
        <v>17748</v>
      </c>
      <c r="D270" s="95">
        <v>44384</v>
      </c>
      <c r="E270" s="94" t="s">
        <v>17747</v>
      </c>
      <c r="I270" s="93">
        <v>3.38</v>
      </c>
      <c r="K270" s="93">
        <v>81165.27</v>
      </c>
    </row>
    <row r="271" spans="3:11" x14ac:dyDescent="0.2">
      <c r="C271" s="96" t="s">
        <v>17746</v>
      </c>
      <c r="D271" s="95">
        <v>44384</v>
      </c>
      <c r="E271" s="94" t="s">
        <v>17745</v>
      </c>
      <c r="I271" s="93">
        <v>16.760000000000002</v>
      </c>
      <c r="K271" s="93">
        <v>81182.03</v>
      </c>
    </row>
    <row r="272" spans="3:11" x14ac:dyDescent="0.2">
      <c r="C272" s="96" t="s">
        <v>17744</v>
      </c>
      <c r="D272" s="95">
        <v>44384</v>
      </c>
      <c r="E272" s="94" t="s">
        <v>17743</v>
      </c>
      <c r="I272" s="93">
        <v>6.13</v>
      </c>
      <c r="K272" s="93">
        <v>81188.160000000003</v>
      </c>
    </row>
    <row r="273" spans="3:11" x14ac:dyDescent="0.2">
      <c r="C273" s="96" t="s">
        <v>17742</v>
      </c>
      <c r="D273" s="95">
        <v>44384</v>
      </c>
      <c r="E273" s="94" t="s">
        <v>17741</v>
      </c>
      <c r="I273" s="93">
        <v>11.95</v>
      </c>
      <c r="K273" s="93">
        <v>81200.11</v>
      </c>
    </row>
    <row r="274" spans="3:11" x14ac:dyDescent="0.2">
      <c r="C274" s="96" t="s">
        <v>17740</v>
      </c>
      <c r="D274" s="95">
        <v>44384</v>
      </c>
      <c r="E274" s="94" t="s">
        <v>17739</v>
      </c>
      <c r="I274" s="93">
        <v>3.36</v>
      </c>
      <c r="K274" s="93">
        <v>81203.47</v>
      </c>
    </row>
    <row r="275" spans="3:11" x14ac:dyDescent="0.2">
      <c r="C275" s="96" t="s">
        <v>17738</v>
      </c>
      <c r="D275" s="95">
        <v>44384</v>
      </c>
      <c r="E275" s="94" t="s">
        <v>17737</v>
      </c>
      <c r="I275" s="93">
        <v>4.33</v>
      </c>
      <c r="K275" s="93">
        <v>81207.8</v>
      </c>
    </row>
    <row r="276" spans="3:11" x14ac:dyDescent="0.2">
      <c r="C276" s="96" t="s">
        <v>17736</v>
      </c>
      <c r="D276" s="95">
        <v>44384</v>
      </c>
      <c r="E276" s="94" t="s">
        <v>17735</v>
      </c>
      <c r="I276" s="93">
        <v>17.59</v>
      </c>
      <c r="K276" s="93">
        <v>81225.39</v>
      </c>
    </row>
    <row r="277" spans="3:11" x14ac:dyDescent="0.2">
      <c r="C277" s="96" t="s">
        <v>17734</v>
      </c>
      <c r="D277" s="95">
        <v>44384</v>
      </c>
      <c r="E277" s="94" t="s">
        <v>17733</v>
      </c>
      <c r="I277" s="93">
        <v>4.13</v>
      </c>
      <c r="K277" s="93">
        <v>81229.52</v>
      </c>
    </row>
    <row r="278" spans="3:11" x14ac:dyDescent="0.2">
      <c r="C278" s="96" t="s">
        <v>17732</v>
      </c>
      <c r="D278" s="95">
        <v>44384</v>
      </c>
      <c r="E278" s="94" t="s">
        <v>17731</v>
      </c>
      <c r="I278" s="93">
        <v>5.32</v>
      </c>
      <c r="K278" s="93">
        <v>81234.84</v>
      </c>
    </row>
    <row r="279" spans="3:11" x14ac:dyDescent="0.2">
      <c r="C279" s="96" t="s">
        <v>17730</v>
      </c>
      <c r="D279" s="95">
        <v>44384</v>
      </c>
      <c r="E279" s="94" t="s">
        <v>17729</v>
      </c>
      <c r="I279" s="93">
        <v>0.1</v>
      </c>
      <c r="K279" s="93">
        <v>81234.94</v>
      </c>
    </row>
    <row r="280" spans="3:11" x14ac:dyDescent="0.2">
      <c r="C280" s="96" t="s">
        <v>17728</v>
      </c>
      <c r="D280" s="95">
        <v>44384</v>
      </c>
      <c r="E280" s="94" t="s">
        <v>17727</v>
      </c>
      <c r="I280" s="93">
        <v>2.33</v>
      </c>
      <c r="K280" s="93">
        <v>81237.27</v>
      </c>
    </row>
    <row r="281" spans="3:11" x14ac:dyDescent="0.2">
      <c r="C281" s="96" t="s">
        <v>17726</v>
      </c>
      <c r="D281" s="95">
        <v>44384</v>
      </c>
      <c r="E281" s="94" t="s">
        <v>17725</v>
      </c>
      <c r="I281" s="93">
        <v>16.760000000000002</v>
      </c>
      <c r="K281" s="93">
        <v>81254.03</v>
      </c>
    </row>
    <row r="282" spans="3:11" x14ac:dyDescent="0.2">
      <c r="C282" s="96" t="s">
        <v>17724</v>
      </c>
      <c r="D282" s="95">
        <v>44384</v>
      </c>
      <c r="E282" s="94" t="s">
        <v>17723</v>
      </c>
      <c r="I282" s="93">
        <v>7.32</v>
      </c>
      <c r="K282" s="93">
        <v>81261.350000000006</v>
      </c>
    </row>
    <row r="283" spans="3:11" x14ac:dyDescent="0.2">
      <c r="C283" s="96" t="s">
        <v>17722</v>
      </c>
      <c r="D283" s="95">
        <v>44384</v>
      </c>
      <c r="E283" s="94" t="s">
        <v>17721</v>
      </c>
      <c r="I283" s="93">
        <v>6.94</v>
      </c>
      <c r="K283" s="93">
        <v>81268.289999999994</v>
      </c>
    </row>
    <row r="284" spans="3:11" x14ac:dyDescent="0.2">
      <c r="C284" s="96" t="s">
        <v>17720</v>
      </c>
      <c r="D284" s="95">
        <v>44384</v>
      </c>
      <c r="E284" s="94" t="s">
        <v>17719</v>
      </c>
      <c r="I284" s="93">
        <v>7.15</v>
      </c>
      <c r="K284" s="93">
        <v>81275.44</v>
      </c>
    </row>
    <row r="285" spans="3:11" x14ac:dyDescent="0.2">
      <c r="C285" s="96" t="s">
        <v>17718</v>
      </c>
      <c r="D285" s="95">
        <v>44384</v>
      </c>
      <c r="E285" s="94" t="s">
        <v>17717</v>
      </c>
      <c r="I285" s="93">
        <v>5.04</v>
      </c>
      <c r="K285" s="93">
        <v>81280.479999999996</v>
      </c>
    </row>
    <row r="286" spans="3:11" x14ac:dyDescent="0.2">
      <c r="C286" s="96" t="s">
        <v>17716</v>
      </c>
      <c r="D286" s="95">
        <v>44384</v>
      </c>
      <c r="E286" s="94" t="s">
        <v>17715</v>
      </c>
      <c r="I286" s="93">
        <v>2.74</v>
      </c>
      <c r="K286" s="93">
        <v>81283.22</v>
      </c>
    </row>
    <row r="287" spans="3:11" x14ac:dyDescent="0.2">
      <c r="C287" s="96" t="s">
        <v>17714</v>
      </c>
      <c r="D287" s="95">
        <v>44384</v>
      </c>
      <c r="E287" s="94" t="s">
        <v>17713</v>
      </c>
      <c r="I287" s="93">
        <v>9.27</v>
      </c>
      <c r="K287" s="93">
        <v>81292.490000000005</v>
      </c>
    </row>
    <row r="288" spans="3:11" x14ac:dyDescent="0.2">
      <c r="C288" s="96" t="s">
        <v>17712</v>
      </c>
      <c r="D288" s="95">
        <v>44384</v>
      </c>
      <c r="E288" s="94" t="s">
        <v>17711</v>
      </c>
      <c r="I288" s="93">
        <v>7.72</v>
      </c>
      <c r="K288" s="93">
        <v>81300.210000000006</v>
      </c>
    </row>
    <row r="289" spans="3:11" x14ac:dyDescent="0.2">
      <c r="C289" s="96" t="s">
        <v>17710</v>
      </c>
      <c r="D289" s="95">
        <v>44384</v>
      </c>
      <c r="E289" s="94" t="s">
        <v>17709</v>
      </c>
      <c r="I289" s="93">
        <v>2</v>
      </c>
      <c r="K289" s="93">
        <v>81302.210000000006</v>
      </c>
    </row>
    <row r="290" spans="3:11" x14ac:dyDescent="0.2">
      <c r="C290" s="96" t="s">
        <v>17708</v>
      </c>
      <c r="D290" s="95">
        <v>44384</v>
      </c>
      <c r="E290" s="94" t="s">
        <v>17707</v>
      </c>
      <c r="I290" s="93">
        <v>5.28</v>
      </c>
      <c r="K290" s="93">
        <v>81307.490000000005</v>
      </c>
    </row>
    <row r="291" spans="3:11" x14ac:dyDescent="0.2">
      <c r="C291" s="96" t="s">
        <v>17706</v>
      </c>
      <c r="D291" s="95">
        <v>44384</v>
      </c>
      <c r="E291" s="94" t="s">
        <v>17705</v>
      </c>
      <c r="I291" s="93">
        <v>5.44</v>
      </c>
      <c r="K291" s="93">
        <v>81312.929999999993</v>
      </c>
    </row>
    <row r="292" spans="3:11" x14ac:dyDescent="0.2">
      <c r="C292" s="96" t="s">
        <v>17704</v>
      </c>
      <c r="D292" s="95">
        <v>44385</v>
      </c>
      <c r="E292" s="94" t="s">
        <v>17703</v>
      </c>
      <c r="I292" s="93">
        <v>5.08</v>
      </c>
      <c r="K292" s="93">
        <v>81318.009999999995</v>
      </c>
    </row>
    <row r="293" spans="3:11" x14ac:dyDescent="0.2">
      <c r="C293" s="96" t="s">
        <v>17702</v>
      </c>
      <c r="D293" s="95">
        <v>44385</v>
      </c>
      <c r="E293" s="94" t="s">
        <v>17701</v>
      </c>
      <c r="I293" s="93">
        <v>4.37</v>
      </c>
      <c r="K293" s="93">
        <v>81322.38</v>
      </c>
    </row>
    <row r="294" spans="3:11" x14ac:dyDescent="0.2">
      <c r="C294" s="96" t="s">
        <v>17700</v>
      </c>
      <c r="D294" s="95">
        <v>44385</v>
      </c>
      <c r="E294" s="94" t="s">
        <v>17699</v>
      </c>
      <c r="I294" s="93">
        <v>2.82</v>
      </c>
      <c r="K294" s="93">
        <v>81325.2</v>
      </c>
    </row>
    <row r="295" spans="3:11" x14ac:dyDescent="0.2">
      <c r="C295" s="96" t="s">
        <v>17698</v>
      </c>
      <c r="D295" s="95">
        <v>44385</v>
      </c>
      <c r="E295" s="94" t="s">
        <v>17697</v>
      </c>
      <c r="I295" s="93">
        <v>2.69</v>
      </c>
      <c r="K295" s="93">
        <v>81327.89</v>
      </c>
    </row>
    <row r="296" spans="3:11" x14ac:dyDescent="0.2">
      <c r="C296" s="96" t="s">
        <v>17696</v>
      </c>
      <c r="D296" s="95">
        <v>44385</v>
      </c>
      <c r="E296" s="94" t="s">
        <v>17695</v>
      </c>
      <c r="I296" s="93">
        <v>2.92</v>
      </c>
      <c r="K296" s="93">
        <v>81330.81</v>
      </c>
    </row>
    <row r="297" spans="3:11" x14ac:dyDescent="0.2">
      <c r="C297" s="96" t="s">
        <v>17694</v>
      </c>
      <c r="D297" s="95">
        <v>44385</v>
      </c>
      <c r="E297" s="94" t="s">
        <v>17693</v>
      </c>
      <c r="I297" s="93">
        <v>1.68</v>
      </c>
      <c r="K297" s="93">
        <v>81332.490000000005</v>
      </c>
    </row>
    <row r="298" spans="3:11" x14ac:dyDescent="0.2">
      <c r="C298" s="96" t="s">
        <v>17692</v>
      </c>
      <c r="D298" s="95">
        <v>44385</v>
      </c>
      <c r="E298" s="94" t="s">
        <v>17691</v>
      </c>
      <c r="I298" s="93">
        <v>3.37</v>
      </c>
      <c r="K298" s="93">
        <v>81335.86</v>
      </c>
    </row>
    <row r="299" spans="3:11" x14ac:dyDescent="0.2">
      <c r="C299" s="96" t="s">
        <v>17690</v>
      </c>
      <c r="D299" s="95">
        <v>44385</v>
      </c>
      <c r="E299" s="94" t="s">
        <v>17689</v>
      </c>
      <c r="I299" s="93">
        <v>1.94</v>
      </c>
      <c r="K299" s="93">
        <v>81337.8</v>
      </c>
    </row>
    <row r="300" spans="3:11" x14ac:dyDescent="0.2">
      <c r="C300" s="96" t="s">
        <v>17688</v>
      </c>
      <c r="D300" s="95">
        <v>44385</v>
      </c>
      <c r="E300" s="94" t="s">
        <v>17687</v>
      </c>
      <c r="I300" s="93">
        <v>5.73</v>
      </c>
      <c r="K300" s="93">
        <v>81343.53</v>
      </c>
    </row>
    <row r="301" spans="3:11" x14ac:dyDescent="0.2">
      <c r="C301" s="96" t="s">
        <v>17686</v>
      </c>
      <c r="D301" s="95">
        <v>44385</v>
      </c>
      <c r="E301" s="94" t="s">
        <v>17685</v>
      </c>
      <c r="I301" s="93">
        <v>4.22</v>
      </c>
      <c r="K301" s="93">
        <v>81347.75</v>
      </c>
    </row>
    <row r="302" spans="3:11" x14ac:dyDescent="0.2">
      <c r="C302" s="96" t="s">
        <v>17684</v>
      </c>
      <c r="D302" s="95">
        <v>44385</v>
      </c>
      <c r="E302" s="94" t="s">
        <v>17683</v>
      </c>
      <c r="I302" s="93">
        <v>13.82</v>
      </c>
      <c r="K302" s="93">
        <v>81361.570000000007</v>
      </c>
    </row>
    <row r="303" spans="3:11" x14ac:dyDescent="0.2">
      <c r="C303" s="96" t="s">
        <v>17682</v>
      </c>
      <c r="D303" s="95">
        <v>44385</v>
      </c>
      <c r="E303" s="94" t="s">
        <v>17681</v>
      </c>
      <c r="I303" s="93">
        <v>61.2</v>
      </c>
      <c r="K303" s="93">
        <v>81422.77</v>
      </c>
    </row>
    <row r="304" spans="3:11" x14ac:dyDescent="0.2">
      <c r="C304" s="96" t="s">
        <v>17680</v>
      </c>
      <c r="D304" s="95">
        <v>44385</v>
      </c>
      <c r="E304" s="94" t="s">
        <v>17679</v>
      </c>
      <c r="I304" s="93">
        <v>1.72</v>
      </c>
      <c r="K304" s="93">
        <v>81424.490000000005</v>
      </c>
    </row>
    <row r="305" spans="3:11" x14ac:dyDescent="0.2">
      <c r="C305" s="96" t="s">
        <v>17678</v>
      </c>
      <c r="D305" s="95">
        <v>44385</v>
      </c>
      <c r="E305" s="94" t="s">
        <v>17677</v>
      </c>
      <c r="I305" s="93">
        <v>3.54</v>
      </c>
      <c r="K305" s="93">
        <v>81428.03</v>
      </c>
    </row>
    <row r="306" spans="3:11" x14ac:dyDescent="0.2">
      <c r="C306" s="96" t="s">
        <v>17676</v>
      </c>
      <c r="D306" s="95">
        <v>44385</v>
      </c>
      <c r="E306" s="94" t="s">
        <v>17675</v>
      </c>
      <c r="I306" s="93">
        <v>2.35</v>
      </c>
      <c r="K306" s="93">
        <v>81430.38</v>
      </c>
    </row>
    <row r="307" spans="3:11" x14ac:dyDescent="0.2">
      <c r="C307" s="96" t="s">
        <v>17674</v>
      </c>
      <c r="D307" s="95">
        <v>44385</v>
      </c>
      <c r="E307" s="94" t="s">
        <v>17673</v>
      </c>
      <c r="I307" s="93">
        <v>6.55</v>
      </c>
      <c r="K307" s="93">
        <v>81436.929999999993</v>
      </c>
    </row>
    <row r="308" spans="3:11" x14ac:dyDescent="0.2">
      <c r="C308" s="96" t="s">
        <v>17672</v>
      </c>
      <c r="D308" s="95">
        <v>44385</v>
      </c>
      <c r="E308" s="94" t="s">
        <v>17671</v>
      </c>
      <c r="I308" s="93">
        <v>27.6</v>
      </c>
      <c r="K308" s="93">
        <v>81464.53</v>
      </c>
    </row>
    <row r="309" spans="3:11" x14ac:dyDescent="0.2">
      <c r="C309" s="96" t="s">
        <v>17670</v>
      </c>
      <c r="D309" s="95">
        <v>44385</v>
      </c>
      <c r="E309" s="94" t="s">
        <v>17669</v>
      </c>
      <c r="I309" s="93">
        <v>3.63</v>
      </c>
      <c r="K309" s="93">
        <v>81468.160000000003</v>
      </c>
    </row>
    <row r="310" spans="3:11" x14ac:dyDescent="0.2">
      <c r="C310" s="96" t="s">
        <v>17668</v>
      </c>
      <c r="D310" s="95">
        <v>44385</v>
      </c>
      <c r="E310" s="94" t="s">
        <v>17667</v>
      </c>
      <c r="I310" s="93">
        <v>3.69</v>
      </c>
      <c r="K310" s="93">
        <v>81471.850000000006</v>
      </c>
    </row>
    <row r="311" spans="3:11" x14ac:dyDescent="0.2">
      <c r="C311" s="96" t="s">
        <v>17666</v>
      </c>
      <c r="D311" s="95">
        <v>44385</v>
      </c>
      <c r="E311" s="94" t="s">
        <v>17665</v>
      </c>
      <c r="I311" s="93">
        <v>5.92</v>
      </c>
      <c r="K311" s="93">
        <v>81477.77</v>
      </c>
    </row>
    <row r="312" spans="3:11" x14ac:dyDescent="0.2">
      <c r="C312" s="96" t="s">
        <v>17664</v>
      </c>
      <c r="D312" s="95">
        <v>44385</v>
      </c>
      <c r="E312" s="94" t="s">
        <v>17663</v>
      </c>
      <c r="I312" s="93">
        <v>2.11</v>
      </c>
      <c r="K312" s="93">
        <v>81479.88</v>
      </c>
    </row>
    <row r="313" spans="3:11" x14ac:dyDescent="0.2">
      <c r="C313" s="96" t="s">
        <v>17662</v>
      </c>
      <c r="D313" s="95">
        <v>44385</v>
      </c>
      <c r="E313" s="94" t="s">
        <v>17661</v>
      </c>
      <c r="I313" s="93">
        <v>9.92</v>
      </c>
      <c r="K313" s="93">
        <v>81489.8</v>
      </c>
    </row>
    <row r="314" spans="3:11" x14ac:dyDescent="0.2">
      <c r="C314" s="96" t="s">
        <v>17660</v>
      </c>
      <c r="D314" s="95">
        <v>44385</v>
      </c>
      <c r="E314" s="94" t="s">
        <v>17659</v>
      </c>
      <c r="I314" s="93">
        <v>1.68</v>
      </c>
      <c r="K314" s="93">
        <v>81491.48</v>
      </c>
    </row>
    <row r="315" spans="3:11" x14ac:dyDescent="0.2">
      <c r="C315" s="96" t="s">
        <v>17658</v>
      </c>
      <c r="D315" s="95">
        <v>44385</v>
      </c>
      <c r="E315" s="94" t="s">
        <v>17657</v>
      </c>
      <c r="I315" s="93">
        <v>4.5599999999999996</v>
      </c>
      <c r="K315" s="93">
        <v>81496.039999999994</v>
      </c>
    </row>
    <row r="316" spans="3:11" x14ac:dyDescent="0.2">
      <c r="C316" s="96" t="s">
        <v>17656</v>
      </c>
      <c r="D316" s="95">
        <v>44385</v>
      </c>
      <c r="E316" s="94" t="s">
        <v>17655</v>
      </c>
      <c r="I316" s="93">
        <v>26.81</v>
      </c>
      <c r="K316" s="93">
        <v>81522.850000000006</v>
      </c>
    </row>
    <row r="317" spans="3:11" x14ac:dyDescent="0.2">
      <c r="C317" s="96" t="s">
        <v>17654</v>
      </c>
      <c r="D317" s="95">
        <v>44385</v>
      </c>
      <c r="E317" s="94" t="s">
        <v>17653</v>
      </c>
      <c r="I317" s="93">
        <v>2.31</v>
      </c>
      <c r="K317" s="93">
        <v>81525.16</v>
      </c>
    </row>
    <row r="318" spans="3:11" x14ac:dyDescent="0.2">
      <c r="C318" s="96" t="s">
        <v>17652</v>
      </c>
      <c r="D318" s="95">
        <v>44385</v>
      </c>
      <c r="E318" s="94" t="s">
        <v>17651</v>
      </c>
      <c r="I318" s="93">
        <v>10.28</v>
      </c>
      <c r="K318" s="93">
        <v>81535.44</v>
      </c>
    </row>
    <row r="319" spans="3:11" x14ac:dyDescent="0.2">
      <c r="C319" s="96" t="s">
        <v>17650</v>
      </c>
      <c r="D319" s="95">
        <v>44385</v>
      </c>
      <c r="E319" s="94" t="s">
        <v>17649</v>
      </c>
      <c r="I319" s="93">
        <v>3.08</v>
      </c>
      <c r="K319" s="93">
        <v>81538.52</v>
      </c>
    </row>
    <row r="320" spans="3:11" x14ac:dyDescent="0.2">
      <c r="C320" s="96" t="s">
        <v>17648</v>
      </c>
      <c r="D320" s="95">
        <v>44385</v>
      </c>
      <c r="E320" s="94" t="s">
        <v>17647</v>
      </c>
      <c r="I320" s="93">
        <v>7.66</v>
      </c>
      <c r="K320" s="93">
        <v>81546.179999999993</v>
      </c>
    </row>
    <row r="321" spans="3:11" x14ac:dyDescent="0.2">
      <c r="C321" s="96" t="s">
        <v>17646</v>
      </c>
      <c r="D321" s="95">
        <v>44385</v>
      </c>
      <c r="E321" s="94" t="s">
        <v>17645</v>
      </c>
      <c r="I321" s="93">
        <v>0.65</v>
      </c>
      <c r="K321" s="93">
        <v>81546.83</v>
      </c>
    </row>
    <row r="322" spans="3:11" x14ac:dyDescent="0.2">
      <c r="C322" s="96" t="s">
        <v>17644</v>
      </c>
      <c r="D322" s="95">
        <v>44385</v>
      </c>
      <c r="E322" s="94" t="s">
        <v>17643</v>
      </c>
      <c r="I322" s="93">
        <v>10.36</v>
      </c>
      <c r="K322" s="93">
        <v>81557.19</v>
      </c>
    </row>
    <row r="323" spans="3:11" x14ac:dyDescent="0.2">
      <c r="C323" s="96" t="s">
        <v>17642</v>
      </c>
      <c r="D323" s="95">
        <v>44385</v>
      </c>
      <c r="E323" s="94" t="s">
        <v>17641</v>
      </c>
      <c r="I323" s="93">
        <v>4.22</v>
      </c>
      <c r="K323" s="93">
        <v>81561.41</v>
      </c>
    </row>
    <row r="324" spans="3:11" x14ac:dyDescent="0.2">
      <c r="C324" s="96" t="s">
        <v>17640</v>
      </c>
      <c r="D324" s="95">
        <v>44385</v>
      </c>
      <c r="E324" s="94" t="s">
        <v>17639</v>
      </c>
      <c r="I324" s="93">
        <v>14.84</v>
      </c>
      <c r="K324" s="93">
        <v>81576.25</v>
      </c>
    </row>
    <row r="325" spans="3:11" x14ac:dyDescent="0.2">
      <c r="C325" s="96" t="s">
        <v>17638</v>
      </c>
      <c r="D325" s="95">
        <v>44385</v>
      </c>
      <c r="E325" s="94" t="s">
        <v>17637</v>
      </c>
      <c r="I325" s="93">
        <v>4.51</v>
      </c>
      <c r="K325" s="93">
        <v>81580.759999999995</v>
      </c>
    </row>
    <row r="326" spans="3:11" x14ac:dyDescent="0.2">
      <c r="C326" s="96" t="s">
        <v>17636</v>
      </c>
      <c r="D326" s="95">
        <v>44385</v>
      </c>
      <c r="E326" s="94" t="s">
        <v>17635</v>
      </c>
      <c r="I326" s="93">
        <v>4.4000000000000004</v>
      </c>
      <c r="K326" s="93">
        <v>81585.16</v>
      </c>
    </row>
    <row r="327" spans="3:11" x14ac:dyDescent="0.2">
      <c r="C327" s="96" t="s">
        <v>17634</v>
      </c>
      <c r="D327" s="95">
        <v>44385</v>
      </c>
      <c r="E327" s="94" t="s">
        <v>17633</v>
      </c>
      <c r="I327" s="93">
        <v>5.86</v>
      </c>
      <c r="K327" s="93">
        <v>81591.02</v>
      </c>
    </row>
    <row r="328" spans="3:11" x14ac:dyDescent="0.2">
      <c r="C328" s="96" t="s">
        <v>17632</v>
      </c>
      <c r="D328" s="95">
        <v>44385</v>
      </c>
      <c r="E328" s="94" t="s">
        <v>17631</v>
      </c>
      <c r="I328" s="93">
        <v>1.63</v>
      </c>
      <c r="K328" s="93">
        <v>81592.649999999994</v>
      </c>
    </row>
    <row r="329" spans="3:11" x14ac:dyDescent="0.2">
      <c r="C329" s="96" t="s">
        <v>17630</v>
      </c>
      <c r="D329" s="95">
        <v>44386</v>
      </c>
      <c r="E329" s="94" t="s">
        <v>17629</v>
      </c>
      <c r="I329" s="93">
        <v>2</v>
      </c>
      <c r="K329" s="93">
        <v>81594.649999999994</v>
      </c>
    </row>
    <row r="330" spans="3:11" x14ac:dyDescent="0.2">
      <c r="C330" s="96" t="s">
        <v>17628</v>
      </c>
      <c r="D330" s="95">
        <v>44386</v>
      </c>
      <c r="E330" s="94" t="s">
        <v>17627</v>
      </c>
      <c r="I330" s="93">
        <v>3.38</v>
      </c>
      <c r="K330" s="93">
        <v>81598.03</v>
      </c>
    </row>
    <row r="331" spans="3:11" x14ac:dyDescent="0.2">
      <c r="C331" s="96" t="s">
        <v>17626</v>
      </c>
      <c r="D331" s="95">
        <v>44386</v>
      </c>
      <c r="E331" s="94" t="s">
        <v>17625</v>
      </c>
      <c r="I331" s="93">
        <v>56.95</v>
      </c>
      <c r="K331" s="93">
        <v>81654.98</v>
      </c>
    </row>
    <row r="332" spans="3:11" x14ac:dyDescent="0.2">
      <c r="C332" s="96" t="s">
        <v>17624</v>
      </c>
      <c r="D332" s="95">
        <v>44386</v>
      </c>
      <c r="E332" s="94" t="s">
        <v>17623</v>
      </c>
      <c r="I332" s="93">
        <v>7.69</v>
      </c>
      <c r="K332" s="93">
        <v>81662.67</v>
      </c>
    </row>
    <row r="333" spans="3:11" x14ac:dyDescent="0.2">
      <c r="C333" s="96" t="s">
        <v>17622</v>
      </c>
      <c r="D333" s="95">
        <v>44386</v>
      </c>
      <c r="E333" s="94" t="s">
        <v>17621</v>
      </c>
      <c r="I333" s="93">
        <v>4.13</v>
      </c>
      <c r="K333" s="93">
        <v>81666.8</v>
      </c>
    </row>
    <row r="334" spans="3:11" x14ac:dyDescent="0.2">
      <c r="C334" s="96" t="s">
        <v>17620</v>
      </c>
      <c r="D334" s="95">
        <v>44386</v>
      </c>
      <c r="E334" s="94" t="s">
        <v>17619</v>
      </c>
      <c r="I334" s="93">
        <v>1.68</v>
      </c>
      <c r="K334" s="93">
        <v>81668.479999999996</v>
      </c>
    </row>
    <row r="335" spans="3:11" x14ac:dyDescent="0.2">
      <c r="C335" s="96" t="s">
        <v>17618</v>
      </c>
      <c r="D335" s="95">
        <v>44386</v>
      </c>
      <c r="E335" s="94" t="s">
        <v>17617</v>
      </c>
      <c r="I335" s="93">
        <v>16.760000000000002</v>
      </c>
      <c r="K335" s="93">
        <v>81685.240000000005</v>
      </c>
    </row>
    <row r="336" spans="3:11" x14ac:dyDescent="0.2">
      <c r="C336" s="96" t="s">
        <v>17616</v>
      </c>
      <c r="D336" s="95">
        <v>44386</v>
      </c>
      <c r="E336" s="94" t="s">
        <v>17615</v>
      </c>
      <c r="I336" s="93">
        <v>6.92</v>
      </c>
      <c r="K336" s="93">
        <v>81692.160000000003</v>
      </c>
    </row>
    <row r="337" spans="3:11" x14ac:dyDescent="0.2">
      <c r="C337" s="96" t="s">
        <v>17614</v>
      </c>
      <c r="D337" s="95">
        <v>44386</v>
      </c>
      <c r="E337" s="94" t="s">
        <v>17613</v>
      </c>
      <c r="I337" s="93">
        <v>3.41</v>
      </c>
      <c r="K337" s="93">
        <v>81695.570000000007</v>
      </c>
    </row>
    <row r="338" spans="3:11" x14ac:dyDescent="0.2">
      <c r="C338" s="96" t="s">
        <v>17612</v>
      </c>
      <c r="D338" s="95">
        <v>44386</v>
      </c>
      <c r="E338" s="94" t="s">
        <v>17611</v>
      </c>
      <c r="I338" s="93">
        <v>4.24</v>
      </c>
      <c r="K338" s="93">
        <v>81699.81</v>
      </c>
    </row>
    <row r="339" spans="3:11" x14ac:dyDescent="0.2">
      <c r="C339" s="96" t="s">
        <v>17610</v>
      </c>
      <c r="D339" s="95">
        <v>44386</v>
      </c>
      <c r="E339" s="94" t="s">
        <v>17609</v>
      </c>
      <c r="I339" s="93">
        <v>4.2</v>
      </c>
      <c r="K339" s="93">
        <v>81704.009999999995</v>
      </c>
    </row>
    <row r="340" spans="3:11" x14ac:dyDescent="0.2">
      <c r="C340" s="96" t="s">
        <v>17608</v>
      </c>
      <c r="D340" s="95">
        <v>44386</v>
      </c>
      <c r="E340" s="94" t="s">
        <v>17607</v>
      </c>
      <c r="I340" s="93">
        <v>7.75</v>
      </c>
      <c r="K340" s="93">
        <v>81711.759999999995</v>
      </c>
    </row>
    <row r="341" spans="3:11" x14ac:dyDescent="0.2">
      <c r="C341" s="96" t="s">
        <v>17606</v>
      </c>
      <c r="D341" s="95">
        <v>44386</v>
      </c>
      <c r="E341" s="94" t="s">
        <v>17605</v>
      </c>
      <c r="I341" s="93">
        <v>1.86</v>
      </c>
      <c r="K341" s="93">
        <v>81713.62</v>
      </c>
    </row>
    <row r="342" spans="3:11" x14ac:dyDescent="0.2">
      <c r="C342" s="96" t="s">
        <v>17604</v>
      </c>
      <c r="D342" s="95">
        <v>44386</v>
      </c>
      <c r="E342" s="94" t="s">
        <v>17603</v>
      </c>
      <c r="I342" s="93">
        <v>4.0999999999999996</v>
      </c>
      <c r="K342" s="93">
        <v>81717.72</v>
      </c>
    </row>
    <row r="343" spans="3:11" x14ac:dyDescent="0.2">
      <c r="C343" s="96" t="s">
        <v>17602</v>
      </c>
      <c r="D343" s="95">
        <v>44386</v>
      </c>
      <c r="E343" s="94" t="s">
        <v>17601</v>
      </c>
      <c r="I343" s="93">
        <v>16.079999999999998</v>
      </c>
      <c r="K343" s="93">
        <v>81733.8</v>
      </c>
    </row>
    <row r="344" spans="3:11" x14ac:dyDescent="0.2">
      <c r="C344" s="96" t="s">
        <v>17600</v>
      </c>
      <c r="D344" s="95">
        <v>44386</v>
      </c>
      <c r="E344" s="94" t="s">
        <v>17599</v>
      </c>
      <c r="I344" s="93">
        <v>5.0999999999999996</v>
      </c>
      <c r="K344" s="93">
        <v>81738.899999999994</v>
      </c>
    </row>
    <row r="345" spans="3:11" x14ac:dyDescent="0.2">
      <c r="C345" s="96" t="s">
        <v>17598</v>
      </c>
      <c r="D345" s="95">
        <v>44386</v>
      </c>
      <c r="E345" s="94" t="s">
        <v>17597</v>
      </c>
      <c r="I345" s="93">
        <v>8.7100000000000009</v>
      </c>
      <c r="K345" s="93">
        <v>81747.61</v>
      </c>
    </row>
    <row r="346" spans="3:11" x14ac:dyDescent="0.2">
      <c r="C346" s="96" t="s">
        <v>17596</v>
      </c>
      <c r="D346" s="95">
        <v>44386</v>
      </c>
      <c r="E346" s="94" t="s">
        <v>17595</v>
      </c>
      <c r="I346" s="93">
        <v>19.690000000000001</v>
      </c>
      <c r="K346" s="93">
        <v>81767.3</v>
      </c>
    </row>
    <row r="347" spans="3:11" x14ac:dyDescent="0.2">
      <c r="C347" s="96" t="s">
        <v>17594</v>
      </c>
      <c r="D347" s="95">
        <v>44386</v>
      </c>
      <c r="E347" s="94" t="s">
        <v>17593</v>
      </c>
      <c r="I347" s="93">
        <v>11.53</v>
      </c>
      <c r="K347" s="93">
        <v>81778.83</v>
      </c>
    </row>
    <row r="348" spans="3:11" x14ac:dyDescent="0.2">
      <c r="C348" s="96" t="s">
        <v>17592</v>
      </c>
      <c r="D348" s="95">
        <v>44386</v>
      </c>
      <c r="E348" s="94" t="s">
        <v>17591</v>
      </c>
      <c r="I348" s="93">
        <v>4.1900000000000004</v>
      </c>
      <c r="K348" s="93">
        <v>81783.02</v>
      </c>
    </row>
    <row r="349" spans="3:11" x14ac:dyDescent="0.2">
      <c r="C349" s="96" t="s">
        <v>17590</v>
      </c>
      <c r="D349" s="95">
        <v>44386</v>
      </c>
      <c r="E349" s="94" t="s">
        <v>17589</v>
      </c>
      <c r="I349" s="93">
        <v>1.68</v>
      </c>
      <c r="K349" s="93">
        <v>81784.7</v>
      </c>
    </row>
    <row r="350" spans="3:11" x14ac:dyDescent="0.2">
      <c r="C350" s="96" t="s">
        <v>17588</v>
      </c>
      <c r="D350" s="95">
        <v>44386</v>
      </c>
      <c r="E350" s="94" t="s">
        <v>17587</v>
      </c>
      <c r="I350" s="93">
        <v>4993.95</v>
      </c>
      <c r="K350" s="93">
        <v>86778.65</v>
      </c>
    </row>
    <row r="351" spans="3:11" x14ac:dyDescent="0.2">
      <c r="C351" s="96" t="s">
        <v>17586</v>
      </c>
      <c r="D351" s="95">
        <v>44386</v>
      </c>
      <c r="E351" s="94" t="s">
        <v>17585</v>
      </c>
      <c r="I351" s="93">
        <v>1.73</v>
      </c>
      <c r="K351" s="93">
        <v>86780.38</v>
      </c>
    </row>
    <row r="352" spans="3:11" x14ac:dyDescent="0.2">
      <c r="C352" s="96" t="s">
        <v>17584</v>
      </c>
      <c r="D352" s="95">
        <v>44386</v>
      </c>
      <c r="E352" s="94" t="s">
        <v>17583</v>
      </c>
      <c r="I352" s="93">
        <v>2.39</v>
      </c>
      <c r="K352" s="93">
        <v>86782.77</v>
      </c>
    </row>
    <row r="353" spans="3:11" x14ac:dyDescent="0.2">
      <c r="C353" s="96" t="s">
        <v>290</v>
      </c>
      <c r="D353" s="95">
        <v>44386</v>
      </c>
      <c r="E353" s="94" t="s">
        <v>17582</v>
      </c>
      <c r="J353" s="112">
        <v>84.08</v>
      </c>
      <c r="K353" s="93">
        <v>86698.69</v>
      </c>
    </row>
    <row r="354" spans="3:11" x14ac:dyDescent="0.2">
      <c r="C354" s="96" t="s">
        <v>17581</v>
      </c>
      <c r="D354" s="95">
        <v>44387</v>
      </c>
      <c r="E354" s="94" t="s">
        <v>17580</v>
      </c>
      <c r="I354" s="93">
        <v>3.52</v>
      </c>
      <c r="K354" s="93">
        <v>86702.21</v>
      </c>
    </row>
    <row r="355" spans="3:11" x14ac:dyDescent="0.2">
      <c r="C355" s="96" t="s">
        <v>17579</v>
      </c>
      <c r="D355" s="95">
        <v>44387</v>
      </c>
      <c r="E355" s="94" t="s">
        <v>17578</v>
      </c>
      <c r="I355" s="93">
        <v>6.99</v>
      </c>
      <c r="K355" s="93">
        <v>86709.2</v>
      </c>
    </row>
    <row r="356" spans="3:11" x14ac:dyDescent="0.2">
      <c r="C356" s="96" t="s">
        <v>17577</v>
      </c>
      <c r="D356" s="95">
        <v>44387</v>
      </c>
      <c r="E356" s="94" t="s">
        <v>17576</v>
      </c>
      <c r="I356" s="93">
        <v>3.36</v>
      </c>
      <c r="K356" s="93">
        <v>86712.56</v>
      </c>
    </row>
    <row r="357" spans="3:11" x14ac:dyDescent="0.2">
      <c r="C357" s="96" t="s">
        <v>17575</v>
      </c>
      <c r="D357" s="95">
        <v>44387</v>
      </c>
      <c r="E357" s="94" t="s">
        <v>17574</v>
      </c>
      <c r="I357" s="93">
        <v>1.76</v>
      </c>
      <c r="K357" s="93">
        <v>86714.32</v>
      </c>
    </row>
    <row r="358" spans="3:11" x14ac:dyDescent="0.2">
      <c r="C358" s="96" t="s">
        <v>17573</v>
      </c>
      <c r="D358" s="95">
        <v>44387</v>
      </c>
      <c r="E358" s="94" t="s">
        <v>17572</v>
      </c>
      <c r="I358" s="93">
        <v>34.11</v>
      </c>
      <c r="K358" s="93">
        <v>86748.43</v>
      </c>
    </row>
    <row r="359" spans="3:11" x14ac:dyDescent="0.2">
      <c r="C359" s="96" t="s">
        <v>17571</v>
      </c>
      <c r="D359" s="95">
        <v>44387</v>
      </c>
      <c r="E359" s="94" t="s">
        <v>17570</v>
      </c>
      <c r="I359" s="93">
        <v>6.94</v>
      </c>
      <c r="K359" s="93">
        <v>86755.37</v>
      </c>
    </row>
    <row r="360" spans="3:11" x14ac:dyDescent="0.2">
      <c r="C360" s="96" t="s">
        <v>17569</v>
      </c>
      <c r="D360" s="95">
        <v>44387</v>
      </c>
      <c r="E360" s="94" t="s">
        <v>17568</v>
      </c>
      <c r="I360" s="93">
        <v>11.26</v>
      </c>
      <c r="K360" s="93">
        <v>86766.63</v>
      </c>
    </row>
    <row r="361" spans="3:11" x14ac:dyDescent="0.2">
      <c r="C361" s="96" t="s">
        <v>17567</v>
      </c>
      <c r="D361" s="95">
        <v>44387</v>
      </c>
      <c r="E361" s="94" t="s">
        <v>17566</v>
      </c>
      <c r="I361" s="93">
        <v>12.53</v>
      </c>
      <c r="K361" s="93">
        <v>86779.16</v>
      </c>
    </row>
    <row r="362" spans="3:11" x14ac:dyDescent="0.2">
      <c r="C362" s="96" t="s">
        <v>17565</v>
      </c>
      <c r="D362" s="95">
        <v>44387</v>
      </c>
      <c r="E362" s="94" t="s">
        <v>17564</v>
      </c>
      <c r="I362" s="93">
        <v>5.77</v>
      </c>
      <c r="K362" s="93">
        <v>86784.93</v>
      </c>
    </row>
    <row r="363" spans="3:11" x14ac:dyDescent="0.2">
      <c r="C363" s="96" t="s">
        <v>17563</v>
      </c>
      <c r="D363" s="95">
        <v>44387</v>
      </c>
      <c r="E363" s="94" t="s">
        <v>17562</v>
      </c>
      <c r="I363" s="93">
        <v>2.2599999999999998</v>
      </c>
      <c r="K363" s="93">
        <v>86787.19</v>
      </c>
    </row>
    <row r="364" spans="3:11" x14ac:dyDescent="0.2">
      <c r="C364" s="96" t="s">
        <v>17561</v>
      </c>
      <c r="D364" s="95">
        <v>44388</v>
      </c>
      <c r="E364" s="94" t="s">
        <v>17560</v>
      </c>
      <c r="I364" s="93">
        <v>11.36</v>
      </c>
      <c r="K364" s="93">
        <v>86798.55</v>
      </c>
    </row>
    <row r="365" spans="3:11" x14ac:dyDescent="0.2">
      <c r="C365" s="96" t="s">
        <v>17559</v>
      </c>
      <c r="D365" s="95">
        <v>44388</v>
      </c>
      <c r="E365" s="94" t="s">
        <v>17558</v>
      </c>
      <c r="I365" s="93">
        <v>3.37</v>
      </c>
      <c r="K365" s="93">
        <v>86801.919999999998</v>
      </c>
    </row>
    <row r="366" spans="3:11" x14ac:dyDescent="0.2">
      <c r="C366" s="96" t="s">
        <v>17557</v>
      </c>
      <c r="D366" s="95">
        <v>44388</v>
      </c>
      <c r="E366" s="94" t="s">
        <v>17556</v>
      </c>
      <c r="I366" s="93">
        <v>3.9</v>
      </c>
      <c r="K366" s="93">
        <v>86805.82</v>
      </c>
    </row>
    <row r="367" spans="3:11" x14ac:dyDescent="0.2">
      <c r="C367" s="96" t="s">
        <v>17555</v>
      </c>
      <c r="D367" s="95">
        <v>44388</v>
      </c>
      <c r="E367" s="94" t="s">
        <v>17554</v>
      </c>
      <c r="I367" s="93">
        <v>3.62</v>
      </c>
      <c r="K367" s="93">
        <v>86809.44</v>
      </c>
    </row>
    <row r="368" spans="3:11" x14ac:dyDescent="0.2">
      <c r="C368" s="96" t="s">
        <v>17553</v>
      </c>
      <c r="D368" s="95">
        <v>44388</v>
      </c>
      <c r="E368" s="94" t="s">
        <v>17552</v>
      </c>
      <c r="I368" s="93">
        <v>3.36</v>
      </c>
      <c r="K368" s="93">
        <v>86812.800000000003</v>
      </c>
    </row>
    <row r="369" spans="3:11" x14ac:dyDescent="0.2">
      <c r="C369" s="96" t="s">
        <v>17551</v>
      </c>
      <c r="D369" s="95">
        <v>44388</v>
      </c>
      <c r="E369" s="94" t="s">
        <v>17550</v>
      </c>
      <c r="I369" s="93">
        <v>3.93</v>
      </c>
      <c r="K369" s="93">
        <v>86816.73</v>
      </c>
    </row>
    <row r="370" spans="3:11" x14ac:dyDescent="0.2">
      <c r="C370" s="96" t="s">
        <v>17549</v>
      </c>
      <c r="D370" s="95">
        <v>44388</v>
      </c>
      <c r="E370" s="94" t="s">
        <v>17548</v>
      </c>
      <c r="I370" s="93">
        <v>22.88</v>
      </c>
      <c r="K370" s="93">
        <v>86839.61</v>
      </c>
    </row>
    <row r="371" spans="3:11" x14ac:dyDescent="0.2">
      <c r="C371" s="96" t="s">
        <v>21535</v>
      </c>
      <c r="D371" s="95">
        <v>44389</v>
      </c>
      <c r="E371" s="94" t="s">
        <v>21523</v>
      </c>
      <c r="I371" s="93">
        <v>2.04</v>
      </c>
      <c r="K371" s="93">
        <v>86841.65</v>
      </c>
    </row>
    <row r="372" spans="3:11" x14ac:dyDescent="0.2">
      <c r="C372" s="96" t="s">
        <v>17547</v>
      </c>
      <c r="D372" s="95">
        <v>44389</v>
      </c>
      <c r="E372" s="94" t="s">
        <v>17546</v>
      </c>
      <c r="I372" s="93">
        <v>4.97</v>
      </c>
      <c r="K372" s="93">
        <v>86846.62</v>
      </c>
    </row>
    <row r="373" spans="3:11" x14ac:dyDescent="0.2">
      <c r="C373" s="96" t="s">
        <v>17545</v>
      </c>
      <c r="D373" s="95">
        <v>44389</v>
      </c>
      <c r="E373" s="94" t="s">
        <v>17544</v>
      </c>
      <c r="I373" s="93">
        <v>5.94</v>
      </c>
      <c r="K373" s="93">
        <v>86852.56</v>
      </c>
    </row>
    <row r="374" spans="3:11" x14ac:dyDescent="0.2">
      <c r="C374" s="96" t="s">
        <v>17543</v>
      </c>
      <c r="D374" s="95">
        <v>44389</v>
      </c>
      <c r="E374" s="94" t="s">
        <v>17542</v>
      </c>
      <c r="I374" s="93">
        <v>5.79</v>
      </c>
      <c r="K374" s="93">
        <v>86858.35</v>
      </c>
    </row>
    <row r="375" spans="3:11" x14ac:dyDescent="0.2">
      <c r="C375" s="96" t="s">
        <v>17541</v>
      </c>
      <c r="D375" s="95">
        <v>44389</v>
      </c>
      <c r="E375" s="94" t="s">
        <v>17540</v>
      </c>
      <c r="I375" s="93">
        <v>5.35</v>
      </c>
      <c r="K375" s="93">
        <v>86863.7</v>
      </c>
    </row>
    <row r="376" spans="3:11" x14ac:dyDescent="0.2">
      <c r="C376" s="96" t="s">
        <v>17539</v>
      </c>
      <c r="D376" s="95">
        <v>44389</v>
      </c>
      <c r="E376" s="94" t="s">
        <v>17538</v>
      </c>
      <c r="I376" s="93">
        <v>4.72</v>
      </c>
      <c r="K376" s="93">
        <v>86868.42</v>
      </c>
    </row>
    <row r="377" spans="3:11" x14ac:dyDescent="0.2">
      <c r="C377" s="96" t="s">
        <v>17537</v>
      </c>
      <c r="D377" s="95">
        <v>44389</v>
      </c>
      <c r="E377" s="94" t="s">
        <v>17536</v>
      </c>
      <c r="I377" s="93">
        <v>5.1100000000000003</v>
      </c>
      <c r="K377" s="93">
        <v>86873.53</v>
      </c>
    </row>
    <row r="378" spans="3:11" x14ac:dyDescent="0.2">
      <c r="C378" s="96" t="s">
        <v>17535</v>
      </c>
      <c r="D378" s="95">
        <v>44389</v>
      </c>
      <c r="E378" s="94" t="s">
        <v>17534</v>
      </c>
      <c r="I378" s="93">
        <v>3.81</v>
      </c>
      <c r="K378" s="93">
        <v>86877.34</v>
      </c>
    </row>
    <row r="379" spans="3:11" x14ac:dyDescent="0.2">
      <c r="C379" s="96" t="s">
        <v>17533</v>
      </c>
      <c r="D379" s="95">
        <v>44389</v>
      </c>
      <c r="E379" s="94" t="s">
        <v>17532</v>
      </c>
      <c r="I379" s="93">
        <v>25.14</v>
      </c>
      <c r="K379" s="93">
        <v>86902.48</v>
      </c>
    </row>
    <row r="380" spans="3:11" x14ac:dyDescent="0.2">
      <c r="C380" s="96" t="s">
        <v>17531</v>
      </c>
      <c r="D380" s="95">
        <v>44389</v>
      </c>
      <c r="E380" s="94" t="s">
        <v>17530</v>
      </c>
      <c r="I380" s="93">
        <v>3.04</v>
      </c>
      <c r="K380" s="93">
        <v>86905.52</v>
      </c>
    </row>
    <row r="381" spans="3:11" x14ac:dyDescent="0.2">
      <c r="C381" s="96" t="s">
        <v>17529</v>
      </c>
      <c r="D381" s="95">
        <v>44389</v>
      </c>
      <c r="E381" s="94" t="s">
        <v>17528</v>
      </c>
      <c r="I381" s="93">
        <v>0.27</v>
      </c>
      <c r="K381" s="93">
        <v>86905.79</v>
      </c>
    </row>
    <row r="382" spans="3:11" x14ac:dyDescent="0.2">
      <c r="C382" s="96" t="s">
        <v>17527</v>
      </c>
      <c r="D382" s="95">
        <v>44389</v>
      </c>
      <c r="E382" s="94" t="s">
        <v>17526</v>
      </c>
      <c r="I382" s="93">
        <v>10.119999999999999</v>
      </c>
      <c r="K382" s="93">
        <v>86915.91</v>
      </c>
    </row>
    <row r="383" spans="3:11" x14ac:dyDescent="0.2">
      <c r="C383" s="96" t="s">
        <v>17525</v>
      </c>
      <c r="D383" s="95">
        <v>44389</v>
      </c>
      <c r="E383" s="94" t="s">
        <v>17524</v>
      </c>
      <c r="I383" s="93">
        <v>1.76</v>
      </c>
      <c r="K383" s="93">
        <v>86917.67</v>
      </c>
    </row>
    <row r="384" spans="3:11" x14ac:dyDescent="0.2">
      <c r="C384" s="96" t="s">
        <v>17523</v>
      </c>
      <c r="D384" s="95">
        <v>44389</v>
      </c>
      <c r="E384" s="94" t="s">
        <v>17522</v>
      </c>
      <c r="I384" s="93">
        <v>1.68</v>
      </c>
      <c r="K384" s="93">
        <v>86919.35</v>
      </c>
    </row>
    <row r="385" spans="3:11" x14ac:dyDescent="0.2">
      <c r="C385" s="96" t="s">
        <v>17521</v>
      </c>
      <c r="D385" s="95">
        <v>44389</v>
      </c>
      <c r="E385" s="94" t="s">
        <v>17520</v>
      </c>
      <c r="I385" s="93">
        <v>12.3</v>
      </c>
      <c r="K385" s="93">
        <v>86931.65</v>
      </c>
    </row>
    <row r="386" spans="3:11" x14ac:dyDescent="0.2">
      <c r="C386" s="96" t="s">
        <v>17519</v>
      </c>
      <c r="D386" s="95">
        <v>44389</v>
      </c>
      <c r="E386" s="94" t="s">
        <v>17518</v>
      </c>
      <c r="I386" s="93">
        <v>4.3099999999999996</v>
      </c>
      <c r="K386" s="93">
        <v>86935.96</v>
      </c>
    </row>
    <row r="387" spans="3:11" x14ac:dyDescent="0.2">
      <c r="C387" s="96" t="s">
        <v>17517</v>
      </c>
      <c r="D387" s="95">
        <v>44389</v>
      </c>
      <c r="E387" s="94" t="s">
        <v>17516</v>
      </c>
      <c r="I387" s="93">
        <v>7.43</v>
      </c>
      <c r="K387" s="93">
        <v>86943.39</v>
      </c>
    </row>
    <row r="388" spans="3:11" x14ac:dyDescent="0.2">
      <c r="C388" s="96" t="s">
        <v>17515</v>
      </c>
      <c r="D388" s="95">
        <v>44389</v>
      </c>
      <c r="E388" s="94" t="s">
        <v>17514</v>
      </c>
      <c r="I388" s="93">
        <v>2.82</v>
      </c>
      <c r="K388" s="93">
        <v>86946.21</v>
      </c>
    </row>
    <row r="389" spans="3:11" x14ac:dyDescent="0.2">
      <c r="C389" s="96" t="s">
        <v>17513</v>
      </c>
      <c r="D389" s="95">
        <v>44389</v>
      </c>
      <c r="E389" s="94" t="s">
        <v>17512</v>
      </c>
      <c r="I389" s="93">
        <v>2.16</v>
      </c>
      <c r="K389" s="93">
        <v>86948.37</v>
      </c>
    </row>
    <row r="390" spans="3:11" x14ac:dyDescent="0.2">
      <c r="C390" s="96" t="s">
        <v>17511</v>
      </c>
      <c r="D390" s="95">
        <v>44389</v>
      </c>
      <c r="E390" s="94" t="s">
        <v>17510</v>
      </c>
      <c r="I390" s="93">
        <v>15.3</v>
      </c>
      <c r="K390" s="93">
        <v>86963.67</v>
      </c>
    </row>
    <row r="391" spans="3:11" x14ac:dyDescent="0.2">
      <c r="C391" s="96" t="s">
        <v>17509</v>
      </c>
      <c r="D391" s="95">
        <v>44389</v>
      </c>
      <c r="E391" s="94" t="s">
        <v>17508</v>
      </c>
      <c r="I391" s="93">
        <v>5.12</v>
      </c>
      <c r="K391" s="93">
        <v>86968.79</v>
      </c>
    </row>
    <row r="392" spans="3:11" x14ac:dyDescent="0.2">
      <c r="C392" s="96" t="s">
        <v>17507</v>
      </c>
      <c r="D392" s="95">
        <v>44389</v>
      </c>
      <c r="E392" s="94" t="s">
        <v>17506</v>
      </c>
      <c r="I392" s="93">
        <v>7.01</v>
      </c>
      <c r="K392" s="93">
        <v>86975.8</v>
      </c>
    </row>
    <row r="393" spans="3:11" x14ac:dyDescent="0.2">
      <c r="C393" s="96" t="s">
        <v>17505</v>
      </c>
      <c r="D393" s="95">
        <v>44389</v>
      </c>
      <c r="E393" s="94" t="s">
        <v>17504</v>
      </c>
      <c r="I393" s="93">
        <v>11.63</v>
      </c>
      <c r="K393" s="93">
        <v>86987.43</v>
      </c>
    </row>
    <row r="394" spans="3:11" x14ac:dyDescent="0.2">
      <c r="C394" s="96" t="s">
        <v>17503</v>
      </c>
      <c r="D394" s="95">
        <v>44389</v>
      </c>
      <c r="E394" s="94" t="s">
        <v>17502</v>
      </c>
      <c r="I394" s="93">
        <v>4.32</v>
      </c>
      <c r="K394" s="93">
        <v>86991.75</v>
      </c>
    </row>
    <row r="395" spans="3:11" x14ac:dyDescent="0.2">
      <c r="C395" s="96" t="s">
        <v>17501</v>
      </c>
      <c r="D395" s="95">
        <v>44389</v>
      </c>
      <c r="E395" s="94" t="s">
        <v>17500</v>
      </c>
      <c r="I395" s="93">
        <v>14.68</v>
      </c>
      <c r="K395" s="93">
        <v>87006.43</v>
      </c>
    </row>
    <row r="396" spans="3:11" x14ac:dyDescent="0.2">
      <c r="C396" s="96" t="s">
        <v>1524</v>
      </c>
      <c r="D396" s="95">
        <v>44389</v>
      </c>
      <c r="E396" s="94" t="s">
        <v>17499</v>
      </c>
      <c r="J396" s="112">
        <v>1175.1600000000001</v>
      </c>
      <c r="K396" s="93">
        <v>85831.27</v>
      </c>
    </row>
    <row r="397" spans="3:11" x14ac:dyDescent="0.2">
      <c r="C397" s="96" t="s">
        <v>17498</v>
      </c>
      <c r="D397" s="95">
        <v>44390</v>
      </c>
      <c r="E397" s="94" t="s">
        <v>17497</v>
      </c>
      <c r="I397" s="93">
        <v>72.790000000000006</v>
      </c>
      <c r="K397" s="93">
        <v>85904.06</v>
      </c>
    </row>
    <row r="398" spans="3:11" x14ac:dyDescent="0.2">
      <c r="C398" s="96" t="s">
        <v>17496</v>
      </c>
      <c r="D398" s="95">
        <v>44390</v>
      </c>
      <c r="E398" s="94" t="s">
        <v>17495</v>
      </c>
      <c r="I398" s="93">
        <v>2.81</v>
      </c>
      <c r="K398" s="93">
        <v>85906.87</v>
      </c>
    </row>
    <row r="399" spans="3:11" x14ac:dyDescent="0.2">
      <c r="C399" s="96" t="s">
        <v>17494</v>
      </c>
      <c r="D399" s="95">
        <v>44390</v>
      </c>
      <c r="E399" s="94" t="s">
        <v>17493</v>
      </c>
      <c r="I399" s="93">
        <v>7.47</v>
      </c>
      <c r="K399" s="93">
        <v>85914.34</v>
      </c>
    </row>
    <row r="400" spans="3:11" x14ac:dyDescent="0.2">
      <c r="C400" s="96" t="s">
        <v>17492</v>
      </c>
      <c r="D400" s="95">
        <v>44390</v>
      </c>
      <c r="E400" s="94" t="s">
        <v>17491</v>
      </c>
      <c r="I400" s="93">
        <v>1.85</v>
      </c>
      <c r="K400" s="93">
        <v>85916.19</v>
      </c>
    </row>
    <row r="401" spans="3:11" x14ac:dyDescent="0.2">
      <c r="C401" s="96" t="s">
        <v>17490</v>
      </c>
      <c r="D401" s="95">
        <v>44390</v>
      </c>
      <c r="E401" s="94" t="s">
        <v>17489</v>
      </c>
      <c r="I401" s="93">
        <v>18.45</v>
      </c>
      <c r="K401" s="93">
        <v>85934.64</v>
      </c>
    </row>
    <row r="402" spans="3:11" x14ac:dyDescent="0.2">
      <c r="C402" s="96" t="s">
        <v>17488</v>
      </c>
      <c r="D402" s="95">
        <v>44390</v>
      </c>
      <c r="E402" s="94" t="s">
        <v>17487</v>
      </c>
      <c r="I402" s="93">
        <v>2.3199999999999998</v>
      </c>
      <c r="K402" s="93">
        <v>85936.960000000006</v>
      </c>
    </row>
    <row r="403" spans="3:11" x14ac:dyDescent="0.2">
      <c r="C403" s="96" t="s">
        <v>17486</v>
      </c>
      <c r="D403" s="95">
        <v>44390</v>
      </c>
      <c r="E403" s="94" t="s">
        <v>17485</v>
      </c>
      <c r="I403" s="93">
        <v>10.59</v>
      </c>
      <c r="K403" s="93">
        <v>85947.55</v>
      </c>
    </row>
    <row r="404" spans="3:11" x14ac:dyDescent="0.2">
      <c r="C404" s="96" t="s">
        <v>17484</v>
      </c>
      <c r="D404" s="95">
        <v>44390</v>
      </c>
      <c r="E404" s="94" t="s">
        <v>17483</v>
      </c>
      <c r="I404" s="93">
        <v>3.17</v>
      </c>
      <c r="K404" s="93">
        <v>85950.720000000001</v>
      </c>
    </row>
    <row r="405" spans="3:11" x14ac:dyDescent="0.2">
      <c r="C405" s="96" t="s">
        <v>17482</v>
      </c>
      <c r="D405" s="95">
        <v>44390</v>
      </c>
      <c r="E405" s="94" t="s">
        <v>17481</v>
      </c>
      <c r="I405" s="93">
        <v>5.97</v>
      </c>
      <c r="K405" s="93">
        <v>85956.69</v>
      </c>
    </row>
    <row r="406" spans="3:11" x14ac:dyDescent="0.2">
      <c r="C406" s="96" t="s">
        <v>17480</v>
      </c>
      <c r="D406" s="95">
        <v>44390</v>
      </c>
      <c r="E406" s="94" t="s">
        <v>17479</v>
      </c>
      <c r="I406" s="93">
        <v>1.94</v>
      </c>
      <c r="K406" s="93">
        <v>85958.63</v>
      </c>
    </row>
    <row r="407" spans="3:11" x14ac:dyDescent="0.2">
      <c r="C407" s="96" t="s">
        <v>17478</v>
      </c>
      <c r="D407" s="95">
        <v>44390</v>
      </c>
      <c r="E407" s="94" t="s">
        <v>17477</v>
      </c>
      <c r="I407" s="93">
        <v>8.3800000000000008</v>
      </c>
      <c r="K407" s="93">
        <v>85967.01</v>
      </c>
    </row>
    <row r="408" spans="3:11" x14ac:dyDescent="0.2">
      <c r="C408" s="96" t="s">
        <v>17476</v>
      </c>
      <c r="D408" s="95">
        <v>44390</v>
      </c>
      <c r="E408" s="94" t="s">
        <v>17475</v>
      </c>
      <c r="I408" s="93">
        <v>1.68</v>
      </c>
      <c r="K408" s="93">
        <v>85968.69</v>
      </c>
    </row>
    <row r="409" spans="3:11" x14ac:dyDescent="0.2">
      <c r="C409" s="96" t="s">
        <v>17474</v>
      </c>
      <c r="D409" s="95">
        <v>44390</v>
      </c>
      <c r="E409" s="94" t="s">
        <v>17473</v>
      </c>
      <c r="I409" s="93">
        <v>1.68</v>
      </c>
      <c r="K409" s="93">
        <v>85970.37</v>
      </c>
    </row>
    <row r="410" spans="3:11" x14ac:dyDescent="0.2">
      <c r="C410" s="96" t="s">
        <v>17472</v>
      </c>
      <c r="D410" s="95">
        <v>44390</v>
      </c>
      <c r="E410" s="94" t="s">
        <v>17471</v>
      </c>
      <c r="I410" s="93">
        <v>0.37</v>
      </c>
      <c r="K410" s="93">
        <v>85970.74</v>
      </c>
    </row>
    <row r="411" spans="3:11" x14ac:dyDescent="0.2">
      <c r="C411" s="96" t="s">
        <v>17470</v>
      </c>
      <c r="D411" s="95">
        <v>44390</v>
      </c>
      <c r="E411" s="94" t="s">
        <v>17469</v>
      </c>
      <c r="I411" s="93">
        <v>4.91</v>
      </c>
      <c r="K411" s="93">
        <v>85975.65</v>
      </c>
    </row>
    <row r="412" spans="3:11" x14ac:dyDescent="0.2">
      <c r="C412" s="96" t="s">
        <v>17468</v>
      </c>
      <c r="D412" s="95">
        <v>44390</v>
      </c>
      <c r="E412" s="94" t="s">
        <v>17467</v>
      </c>
      <c r="I412" s="93">
        <v>6.22</v>
      </c>
      <c r="K412" s="93">
        <v>85981.87</v>
      </c>
    </row>
    <row r="413" spans="3:11" x14ac:dyDescent="0.2">
      <c r="C413" s="96" t="s">
        <v>17466</v>
      </c>
      <c r="D413" s="95">
        <v>44390</v>
      </c>
      <c r="E413" s="94" t="s">
        <v>17465</v>
      </c>
      <c r="I413" s="93">
        <v>1.1299999999999999</v>
      </c>
      <c r="K413" s="93">
        <v>85983</v>
      </c>
    </row>
    <row r="414" spans="3:11" x14ac:dyDescent="0.2">
      <c r="C414" s="96" t="s">
        <v>17464</v>
      </c>
      <c r="D414" s="95">
        <v>44390</v>
      </c>
      <c r="E414" s="94" t="s">
        <v>17463</v>
      </c>
      <c r="I414" s="93">
        <v>5.55</v>
      </c>
      <c r="K414" s="93">
        <v>85988.55</v>
      </c>
    </row>
    <row r="415" spans="3:11" x14ac:dyDescent="0.2">
      <c r="C415" s="96" t="s">
        <v>17462</v>
      </c>
      <c r="D415" s="95">
        <v>44390</v>
      </c>
      <c r="E415" s="94" t="s">
        <v>17461</v>
      </c>
      <c r="I415" s="93">
        <v>6.11</v>
      </c>
      <c r="K415" s="93">
        <v>85994.66</v>
      </c>
    </row>
    <row r="416" spans="3:11" x14ac:dyDescent="0.2">
      <c r="C416" s="96" t="s">
        <v>17460</v>
      </c>
      <c r="D416" s="95">
        <v>44390</v>
      </c>
      <c r="E416" s="94" t="s">
        <v>17459</v>
      </c>
      <c r="I416" s="93">
        <v>11.48</v>
      </c>
      <c r="K416" s="93">
        <v>86006.14</v>
      </c>
    </row>
    <row r="417" spans="3:11" x14ac:dyDescent="0.2">
      <c r="C417" s="96" t="s">
        <v>17458</v>
      </c>
      <c r="D417" s="95">
        <v>44390</v>
      </c>
      <c r="E417" s="94" t="s">
        <v>17457</v>
      </c>
      <c r="I417" s="93">
        <v>6.94</v>
      </c>
      <c r="K417" s="93">
        <v>86013.08</v>
      </c>
    </row>
    <row r="418" spans="3:11" x14ac:dyDescent="0.2">
      <c r="C418" s="96" t="s">
        <v>17456</v>
      </c>
      <c r="D418" s="95">
        <v>44390</v>
      </c>
      <c r="E418" s="94" t="s">
        <v>17455</v>
      </c>
      <c r="I418" s="93">
        <v>1.96</v>
      </c>
      <c r="K418" s="93">
        <v>86015.039999999994</v>
      </c>
    </row>
    <row r="419" spans="3:11" x14ac:dyDescent="0.2">
      <c r="C419" s="96" t="s">
        <v>17454</v>
      </c>
      <c r="D419" s="95">
        <v>44390</v>
      </c>
      <c r="E419" s="94" t="s">
        <v>17453</v>
      </c>
      <c r="I419" s="93">
        <v>1.68</v>
      </c>
      <c r="K419" s="93">
        <v>86016.72</v>
      </c>
    </row>
    <row r="420" spans="3:11" x14ac:dyDescent="0.2">
      <c r="C420" s="96" t="s">
        <v>205</v>
      </c>
      <c r="D420" s="95">
        <v>44390</v>
      </c>
      <c r="E420" s="94" t="s">
        <v>17452</v>
      </c>
      <c r="J420" s="112">
        <v>665.76</v>
      </c>
      <c r="K420" s="93">
        <v>85350.96</v>
      </c>
    </row>
    <row r="421" spans="3:11" x14ac:dyDescent="0.2">
      <c r="C421" s="96" t="s">
        <v>21534</v>
      </c>
      <c r="D421" s="95">
        <v>44391</v>
      </c>
      <c r="E421" s="94" t="s">
        <v>21515</v>
      </c>
      <c r="I421" s="93">
        <v>10</v>
      </c>
      <c r="K421" s="93">
        <v>85360.960000000006</v>
      </c>
    </row>
    <row r="422" spans="3:11" x14ac:dyDescent="0.2">
      <c r="C422" s="96" t="s">
        <v>17451</v>
      </c>
      <c r="D422" s="95">
        <v>44391</v>
      </c>
      <c r="E422" s="94" t="s">
        <v>17450</v>
      </c>
      <c r="I422" s="93">
        <v>2.48</v>
      </c>
      <c r="K422" s="93">
        <v>85363.44</v>
      </c>
    </row>
    <row r="423" spans="3:11" x14ac:dyDescent="0.2">
      <c r="C423" s="96" t="s">
        <v>17449</v>
      </c>
      <c r="D423" s="95">
        <v>44391</v>
      </c>
      <c r="E423" s="94" t="s">
        <v>17448</v>
      </c>
      <c r="I423" s="93">
        <v>3.98</v>
      </c>
      <c r="K423" s="93">
        <v>85367.42</v>
      </c>
    </row>
    <row r="424" spans="3:11" x14ac:dyDescent="0.2">
      <c r="C424" s="96" t="s">
        <v>17447</v>
      </c>
      <c r="D424" s="95">
        <v>44391</v>
      </c>
      <c r="E424" s="94" t="s">
        <v>17446</v>
      </c>
      <c r="I424" s="93">
        <v>2.25</v>
      </c>
      <c r="K424" s="93">
        <v>85369.67</v>
      </c>
    </row>
    <row r="425" spans="3:11" x14ac:dyDescent="0.2">
      <c r="C425" s="96" t="s">
        <v>17445</v>
      </c>
      <c r="D425" s="95">
        <v>44391</v>
      </c>
      <c r="E425" s="94" t="s">
        <v>17444</v>
      </c>
      <c r="I425" s="93">
        <v>1.81</v>
      </c>
      <c r="K425" s="93">
        <v>85371.48</v>
      </c>
    </row>
    <row r="426" spans="3:11" x14ac:dyDescent="0.2">
      <c r="C426" s="96" t="s">
        <v>17443</v>
      </c>
      <c r="D426" s="95">
        <v>44391</v>
      </c>
      <c r="E426" s="94" t="s">
        <v>17442</v>
      </c>
      <c r="I426" s="93">
        <v>5.84</v>
      </c>
      <c r="K426" s="93">
        <v>85377.32</v>
      </c>
    </row>
    <row r="427" spans="3:11" x14ac:dyDescent="0.2">
      <c r="C427" s="96" t="s">
        <v>17441</v>
      </c>
      <c r="D427" s="95">
        <v>44391</v>
      </c>
      <c r="E427" s="94" t="s">
        <v>17440</v>
      </c>
      <c r="I427" s="93">
        <v>9.6199999999999992</v>
      </c>
      <c r="K427" s="93">
        <v>85386.94</v>
      </c>
    </row>
    <row r="428" spans="3:11" x14ac:dyDescent="0.2">
      <c r="C428" s="96" t="s">
        <v>17439</v>
      </c>
      <c r="D428" s="95">
        <v>44391</v>
      </c>
      <c r="E428" s="94" t="s">
        <v>17438</v>
      </c>
      <c r="I428" s="93">
        <v>6.33</v>
      </c>
      <c r="K428" s="93">
        <v>85393.27</v>
      </c>
    </row>
    <row r="429" spans="3:11" x14ac:dyDescent="0.2">
      <c r="C429" s="96" t="s">
        <v>17437</v>
      </c>
      <c r="D429" s="95">
        <v>44391</v>
      </c>
      <c r="E429" s="94" t="s">
        <v>17436</v>
      </c>
      <c r="I429" s="93">
        <v>7.54</v>
      </c>
      <c r="K429" s="93">
        <v>85400.81</v>
      </c>
    </row>
    <row r="430" spans="3:11" x14ac:dyDescent="0.2">
      <c r="C430" s="96" t="s">
        <v>17435</v>
      </c>
      <c r="D430" s="95">
        <v>44391</v>
      </c>
      <c r="E430" s="94" t="s">
        <v>17434</v>
      </c>
      <c r="I430" s="93">
        <v>1.61</v>
      </c>
      <c r="K430" s="93">
        <v>85402.42</v>
      </c>
    </row>
    <row r="431" spans="3:11" x14ac:dyDescent="0.2">
      <c r="C431" s="96" t="s">
        <v>17433</v>
      </c>
      <c r="D431" s="95">
        <v>44391</v>
      </c>
      <c r="E431" s="94" t="s">
        <v>17432</v>
      </c>
      <c r="I431" s="93">
        <v>1.68</v>
      </c>
      <c r="K431" s="93">
        <v>85404.1</v>
      </c>
    </row>
    <row r="432" spans="3:11" x14ac:dyDescent="0.2">
      <c r="C432" s="96" t="s">
        <v>17431</v>
      </c>
      <c r="D432" s="95">
        <v>44391</v>
      </c>
      <c r="E432" s="94" t="s">
        <v>17430</v>
      </c>
      <c r="I432" s="93">
        <v>3.4</v>
      </c>
      <c r="K432" s="93">
        <v>85407.5</v>
      </c>
    </row>
    <row r="433" spans="3:11" x14ac:dyDescent="0.2">
      <c r="C433" s="96" t="s">
        <v>17429</v>
      </c>
      <c r="D433" s="95">
        <v>44391</v>
      </c>
      <c r="E433" s="94" t="s">
        <v>17428</v>
      </c>
      <c r="I433" s="93">
        <v>8.3000000000000007</v>
      </c>
      <c r="K433" s="93">
        <v>85415.8</v>
      </c>
    </row>
    <row r="434" spans="3:11" x14ac:dyDescent="0.2">
      <c r="C434" s="96" t="s">
        <v>17427</v>
      </c>
      <c r="D434" s="95">
        <v>44391</v>
      </c>
      <c r="E434" s="94" t="s">
        <v>17426</v>
      </c>
      <c r="I434" s="93">
        <v>15.3</v>
      </c>
      <c r="K434" s="93">
        <v>85431.1</v>
      </c>
    </row>
    <row r="435" spans="3:11" x14ac:dyDescent="0.2">
      <c r="C435" s="96" t="s">
        <v>17425</v>
      </c>
      <c r="D435" s="95">
        <v>44391</v>
      </c>
      <c r="E435" s="94" t="s">
        <v>17424</v>
      </c>
      <c r="I435" s="93">
        <v>4.6100000000000003</v>
      </c>
      <c r="K435" s="93">
        <v>85435.71</v>
      </c>
    </row>
    <row r="436" spans="3:11" x14ac:dyDescent="0.2">
      <c r="C436" s="96" t="s">
        <v>17423</v>
      </c>
      <c r="D436" s="95">
        <v>44391</v>
      </c>
      <c r="E436" s="94" t="s">
        <v>17422</v>
      </c>
      <c r="I436" s="93">
        <v>5.31</v>
      </c>
      <c r="K436" s="93">
        <v>85441.02</v>
      </c>
    </row>
    <row r="437" spans="3:11" x14ac:dyDescent="0.2">
      <c r="C437" s="96" t="s">
        <v>17421</v>
      </c>
      <c r="D437" s="95">
        <v>44391</v>
      </c>
      <c r="E437" s="94" t="s">
        <v>17420</v>
      </c>
      <c r="I437" s="93">
        <v>7.17</v>
      </c>
      <c r="K437" s="93">
        <v>85448.19</v>
      </c>
    </row>
    <row r="438" spans="3:11" x14ac:dyDescent="0.2">
      <c r="C438" s="96" t="s">
        <v>17419</v>
      </c>
      <c r="D438" s="95">
        <v>44391</v>
      </c>
      <c r="E438" s="94" t="s">
        <v>17418</v>
      </c>
      <c r="I438" s="93">
        <v>8.3800000000000008</v>
      </c>
      <c r="K438" s="93">
        <v>85456.57</v>
      </c>
    </row>
    <row r="439" spans="3:11" x14ac:dyDescent="0.2">
      <c r="C439" s="96" t="s">
        <v>17417</v>
      </c>
      <c r="D439" s="95">
        <v>44391</v>
      </c>
      <c r="E439" s="94" t="s">
        <v>17416</v>
      </c>
      <c r="I439" s="93">
        <v>20.82</v>
      </c>
      <c r="K439" s="93">
        <v>85477.39</v>
      </c>
    </row>
    <row r="440" spans="3:11" x14ac:dyDescent="0.2">
      <c r="C440" s="96" t="s">
        <v>17415</v>
      </c>
      <c r="D440" s="95">
        <v>44391</v>
      </c>
      <c r="E440" s="94" t="s">
        <v>17414</v>
      </c>
      <c r="I440" s="93">
        <v>3.94</v>
      </c>
      <c r="K440" s="93">
        <v>85481.33</v>
      </c>
    </row>
    <row r="441" spans="3:11" x14ac:dyDescent="0.2">
      <c r="C441" s="96" t="s">
        <v>17413</v>
      </c>
      <c r="D441" s="95">
        <v>44391</v>
      </c>
      <c r="E441" s="94" t="s">
        <v>17412</v>
      </c>
      <c r="I441" s="93">
        <v>2.97</v>
      </c>
      <c r="K441" s="93">
        <v>85484.3</v>
      </c>
    </row>
    <row r="442" spans="3:11" x14ac:dyDescent="0.2">
      <c r="C442" s="96" t="s">
        <v>17411</v>
      </c>
      <c r="D442" s="95">
        <v>44392</v>
      </c>
      <c r="E442" s="94" t="s">
        <v>17410</v>
      </c>
      <c r="I442" s="93">
        <v>3.15</v>
      </c>
      <c r="K442" s="93">
        <v>85487.45</v>
      </c>
    </row>
    <row r="443" spans="3:11" x14ac:dyDescent="0.2">
      <c r="C443" s="96" t="s">
        <v>17409</v>
      </c>
      <c r="D443" s="95">
        <v>44392</v>
      </c>
      <c r="E443" s="94" t="s">
        <v>17408</v>
      </c>
      <c r="I443" s="93">
        <v>5.17</v>
      </c>
      <c r="K443" s="93">
        <v>85492.62</v>
      </c>
    </row>
    <row r="444" spans="3:11" x14ac:dyDescent="0.2">
      <c r="C444" s="96" t="s">
        <v>17407</v>
      </c>
      <c r="D444" s="95">
        <v>44392</v>
      </c>
      <c r="E444" s="94" t="s">
        <v>17406</v>
      </c>
      <c r="I444" s="93">
        <v>3.07</v>
      </c>
      <c r="K444" s="93">
        <v>85495.69</v>
      </c>
    </row>
    <row r="445" spans="3:11" x14ac:dyDescent="0.2">
      <c r="C445" s="96" t="s">
        <v>17405</v>
      </c>
      <c r="D445" s="95">
        <v>44392</v>
      </c>
      <c r="E445" s="94" t="s">
        <v>17404</v>
      </c>
      <c r="I445" s="93">
        <v>1.96</v>
      </c>
      <c r="K445" s="93">
        <v>85497.65</v>
      </c>
    </row>
    <row r="446" spans="3:11" x14ac:dyDescent="0.2">
      <c r="C446" s="96" t="s">
        <v>17403</v>
      </c>
      <c r="D446" s="95">
        <v>44392</v>
      </c>
      <c r="E446" s="94" t="s">
        <v>17402</v>
      </c>
      <c r="I446" s="93">
        <v>8.3800000000000008</v>
      </c>
      <c r="K446" s="93">
        <v>85506.03</v>
      </c>
    </row>
    <row r="447" spans="3:11" x14ac:dyDescent="0.2">
      <c r="C447" s="96" t="s">
        <v>17401</v>
      </c>
      <c r="D447" s="95">
        <v>44392</v>
      </c>
      <c r="E447" s="94" t="s">
        <v>17400</v>
      </c>
      <c r="I447" s="93">
        <v>28.17</v>
      </c>
      <c r="K447" s="93">
        <v>85534.2</v>
      </c>
    </row>
    <row r="448" spans="3:11" x14ac:dyDescent="0.2">
      <c r="C448" s="96" t="s">
        <v>17399</v>
      </c>
      <c r="D448" s="95">
        <v>44392</v>
      </c>
      <c r="E448" s="94" t="s">
        <v>17398</v>
      </c>
      <c r="I448" s="93">
        <v>30.38</v>
      </c>
      <c r="K448" s="93">
        <v>85564.58</v>
      </c>
    </row>
    <row r="449" spans="3:11" x14ac:dyDescent="0.2">
      <c r="C449" s="96" t="s">
        <v>17397</v>
      </c>
      <c r="D449" s="95">
        <v>44392</v>
      </c>
      <c r="E449" s="94" t="s">
        <v>17396</v>
      </c>
      <c r="I449" s="93">
        <v>8.3800000000000008</v>
      </c>
      <c r="K449" s="93">
        <v>85572.96</v>
      </c>
    </row>
    <row r="450" spans="3:11" x14ac:dyDescent="0.2">
      <c r="C450" s="96" t="s">
        <v>17395</v>
      </c>
      <c r="D450" s="95">
        <v>44392</v>
      </c>
      <c r="E450" s="94" t="s">
        <v>17394</v>
      </c>
      <c r="I450" s="93">
        <v>12.44</v>
      </c>
      <c r="K450" s="93">
        <v>85585.4</v>
      </c>
    </row>
    <row r="451" spans="3:11" x14ac:dyDescent="0.2">
      <c r="C451" s="96" t="s">
        <v>17393</v>
      </c>
      <c r="D451" s="95">
        <v>44392</v>
      </c>
      <c r="E451" s="94" t="s">
        <v>17392</v>
      </c>
      <c r="I451" s="93">
        <v>1.68</v>
      </c>
      <c r="K451" s="93">
        <v>85587.08</v>
      </c>
    </row>
    <row r="452" spans="3:11" x14ac:dyDescent="0.2">
      <c r="C452" s="96" t="s">
        <v>17391</v>
      </c>
      <c r="D452" s="95">
        <v>44392</v>
      </c>
      <c r="E452" s="94" t="s">
        <v>17390</v>
      </c>
      <c r="I452" s="93">
        <v>4.63</v>
      </c>
      <c r="K452" s="93">
        <v>85591.71</v>
      </c>
    </row>
    <row r="453" spans="3:11" x14ac:dyDescent="0.2">
      <c r="C453" s="96" t="s">
        <v>17389</v>
      </c>
      <c r="D453" s="95">
        <v>44392</v>
      </c>
      <c r="E453" s="94" t="s">
        <v>17388</v>
      </c>
      <c r="I453" s="93">
        <v>1.88</v>
      </c>
      <c r="K453" s="93">
        <v>85593.59</v>
      </c>
    </row>
    <row r="454" spans="3:11" x14ac:dyDescent="0.2">
      <c r="C454" s="96" t="s">
        <v>17387</v>
      </c>
      <c r="D454" s="95">
        <v>44392</v>
      </c>
      <c r="E454" s="94" t="s">
        <v>17386</v>
      </c>
      <c r="I454" s="93">
        <v>4.25</v>
      </c>
      <c r="K454" s="93">
        <v>85597.84</v>
      </c>
    </row>
    <row r="455" spans="3:11" x14ac:dyDescent="0.2">
      <c r="C455" s="96" t="s">
        <v>17385</v>
      </c>
      <c r="D455" s="95">
        <v>44392</v>
      </c>
      <c r="E455" s="94" t="s">
        <v>17384</v>
      </c>
      <c r="I455" s="93">
        <v>3.61</v>
      </c>
      <c r="K455" s="93">
        <v>85601.45</v>
      </c>
    </row>
    <row r="456" spans="3:11" x14ac:dyDescent="0.2">
      <c r="C456" s="96" t="s">
        <v>17383</v>
      </c>
      <c r="D456" s="95">
        <v>44392</v>
      </c>
      <c r="E456" s="94" t="s">
        <v>17382</v>
      </c>
      <c r="I456" s="93">
        <v>4.4400000000000004</v>
      </c>
      <c r="K456" s="93">
        <v>85605.89</v>
      </c>
    </row>
    <row r="457" spans="3:11" x14ac:dyDescent="0.2">
      <c r="C457" s="96" t="s">
        <v>17381</v>
      </c>
      <c r="D457" s="95">
        <v>44392</v>
      </c>
      <c r="E457" s="94" t="s">
        <v>17380</v>
      </c>
      <c r="I457" s="93">
        <v>4.13</v>
      </c>
      <c r="K457" s="93">
        <v>85610.02</v>
      </c>
    </row>
    <row r="458" spans="3:11" x14ac:dyDescent="0.2">
      <c r="C458" s="96" t="s">
        <v>17379</v>
      </c>
      <c r="D458" s="95">
        <v>44392</v>
      </c>
      <c r="E458" s="94" t="s">
        <v>17378</v>
      </c>
      <c r="I458" s="93">
        <v>8.3800000000000008</v>
      </c>
      <c r="K458" s="93">
        <v>85618.4</v>
      </c>
    </row>
    <row r="459" spans="3:11" x14ac:dyDescent="0.2">
      <c r="C459" s="96" t="s">
        <v>17377</v>
      </c>
      <c r="D459" s="95">
        <v>44392</v>
      </c>
      <c r="E459" s="94" t="s">
        <v>17376</v>
      </c>
      <c r="I459" s="93">
        <v>6.37</v>
      </c>
      <c r="K459" s="93">
        <v>85624.77</v>
      </c>
    </row>
    <row r="460" spans="3:11" x14ac:dyDescent="0.2">
      <c r="C460" s="96" t="s">
        <v>17375</v>
      </c>
      <c r="D460" s="95">
        <v>44392</v>
      </c>
      <c r="E460" s="94" t="s">
        <v>17374</v>
      </c>
      <c r="I460" s="93">
        <v>17.07</v>
      </c>
      <c r="K460" s="93">
        <v>85641.84</v>
      </c>
    </row>
    <row r="461" spans="3:11" x14ac:dyDescent="0.2">
      <c r="C461" s="96" t="s">
        <v>17373</v>
      </c>
      <c r="D461" s="95">
        <v>44392</v>
      </c>
      <c r="E461" s="94" t="s">
        <v>17372</v>
      </c>
      <c r="I461" s="93">
        <v>13.04</v>
      </c>
      <c r="K461" s="93">
        <v>85654.88</v>
      </c>
    </row>
    <row r="462" spans="3:11" x14ac:dyDescent="0.2">
      <c r="C462" s="96" t="s">
        <v>17371</v>
      </c>
      <c r="D462" s="95">
        <v>44392</v>
      </c>
      <c r="E462" s="94" t="s">
        <v>17370</v>
      </c>
      <c r="I462" s="93">
        <v>1.68</v>
      </c>
      <c r="K462" s="93">
        <v>85656.56</v>
      </c>
    </row>
    <row r="463" spans="3:11" x14ac:dyDescent="0.2">
      <c r="C463" s="96" t="s">
        <v>17369</v>
      </c>
      <c r="D463" s="95">
        <v>44392</v>
      </c>
      <c r="E463" s="94" t="s">
        <v>17368</v>
      </c>
      <c r="I463" s="93">
        <v>2.88</v>
      </c>
      <c r="K463" s="93">
        <v>85659.44</v>
      </c>
    </row>
    <row r="464" spans="3:11" x14ac:dyDescent="0.2">
      <c r="C464" s="96" t="s">
        <v>17367</v>
      </c>
      <c r="D464" s="95">
        <v>44392</v>
      </c>
      <c r="E464" s="94" t="s">
        <v>17366</v>
      </c>
      <c r="I464" s="93">
        <v>1.85</v>
      </c>
      <c r="K464" s="93">
        <v>85661.29</v>
      </c>
    </row>
    <row r="465" spans="3:11" x14ac:dyDescent="0.2">
      <c r="C465" s="96" t="s">
        <v>17365</v>
      </c>
      <c r="D465" s="95">
        <v>44392</v>
      </c>
      <c r="E465" s="94" t="s">
        <v>17364</v>
      </c>
      <c r="I465" s="93">
        <v>2.0299999999999998</v>
      </c>
      <c r="K465" s="93">
        <v>85663.32</v>
      </c>
    </row>
    <row r="466" spans="3:11" x14ac:dyDescent="0.2">
      <c r="C466" s="96" t="s">
        <v>17363</v>
      </c>
      <c r="D466" s="95">
        <v>44392</v>
      </c>
      <c r="E466" s="94" t="s">
        <v>17362</v>
      </c>
      <c r="I466" s="93">
        <v>1.88</v>
      </c>
      <c r="K466" s="93">
        <v>85665.2</v>
      </c>
    </row>
    <row r="467" spans="3:11" x14ac:dyDescent="0.2">
      <c r="C467" s="96" t="s">
        <v>17361</v>
      </c>
      <c r="D467" s="95">
        <v>44392</v>
      </c>
      <c r="E467" s="94" t="s">
        <v>17360</v>
      </c>
      <c r="I467" s="93">
        <v>13.37</v>
      </c>
      <c r="K467" s="93">
        <v>85678.57</v>
      </c>
    </row>
    <row r="468" spans="3:11" x14ac:dyDescent="0.2">
      <c r="C468" s="96" t="s">
        <v>17359</v>
      </c>
      <c r="D468" s="95">
        <v>44392</v>
      </c>
      <c r="E468" s="94" t="s">
        <v>17358</v>
      </c>
      <c r="I468" s="93">
        <v>1.68</v>
      </c>
      <c r="K468" s="93">
        <v>85680.25</v>
      </c>
    </row>
    <row r="469" spans="3:11" x14ac:dyDescent="0.2">
      <c r="C469" s="96" t="s">
        <v>17357</v>
      </c>
      <c r="D469" s="95">
        <v>44392</v>
      </c>
      <c r="E469" s="94" t="s">
        <v>17356</v>
      </c>
      <c r="I469" s="93">
        <v>5.04</v>
      </c>
      <c r="K469" s="93">
        <v>85685.29</v>
      </c>
    </row>
    <row r="470" spans="3:11" x14ac:dyDescent="0.2">
      <c r="C470" s="96" t="s">
        <v>8266</v>
      </c>
      <c r="D470" s="95">
        <v>44392</v>
      </c>
      <c r="E470" s="94" t="s">
        <v>17355</v>
      </c>
      <c r="J470" s="112">
        <v>2860</v>
      </c>
      <c r="K470" s="93">
        <v>82825.289999999994</v>
      </c>
    </row>
    <row r="471" spans="3:11" x14ac:dyDescent="0.2">
      <c r="C471" s="96" t="s">
        <v>7037</v>
      </c>
      <c r="D471" s="95">
        <v>44392</v>
      </c>
      <c r="E471" s="94" t="s">
        <v>17354</v>
      </c>
      <c r="J471" s="112">
        <v>1800</v>
      </c>
      <c r="K471" s="93">
        <v>81025.289999999994</v>
      </c>
    </row>
    <row r="472" spans="3:11" x14ac:dyDescent="0.2">
      <c r="C472" s="96" t="s">
        <v>6739</v>
      </c>
      <c r="D472" s="95">
        <v>44392</v>
      </c>
      <c r="E472" s="94" t="s">
        <v>17353</v>
      </c>
      <c r="J472" s="112">
        <v>513.33000000000004</v>
      </c>
      <c r="K472" s="93">
        <v>80511.960000000006</v>
      </c>
    </row>
    <row r="473" spans="3:11" x14ac:dyDescent="0.2">
      <c r="C473" s="96" t="s">
        <v>1527</v>
      </c>
      <c r="D473" s="95">
        <v>44392</v>
      </c>
      <c r="E473" s="94" t="s">
        <v>17352</v>
      </c>
      <c r="J473" s="112">
        <v>140</v>
      </c>
      <c r="K473" s="93">
        <v>80371.960000000006</v>
      </c>
    </row>
    <row r="474" spans="3:11" x14ac:dyDescent="0.2">
      <c r="C474" s="96" t="s">
        <v>17351</v>
      </c>
      <c r="D474" s="95">
        <v>44393</v>
      </c>
      <c r="E474" s="94" t="s">
        <v>17350</v>
      </c>
      <c r="I474" s="93">
        <v>8.3800000000000008</v>
      </c>
      <c r="K474" s="93">
        <v>80380.34</v>
      </c>
    </row>
    <row r="475" spans="3:11" x14ac:dyDescent="0.2">
      <c r="C475" s="96" t="s">
        <v>17349</v>
      </c>
      <c r="D475" s="95">
        <v>44393</v>
      </c>
      <c r="E475" s="94" t="s">
        <v>17348</v>
      </c>
      <c r="I475" s="93">
        <v>11334.47</v>
      </c>
      <c r="K475" s="93">
        <v>91714.81</v>
      </c>
    </row>
    <row r="476" spans="3:11" x14ac:dyDescent="0.2">
      <c r="C476" s="96" t="s">
        <v>17347</v>
      </c>
      <c r="D476" s="95">
        <v>44393</v>
      </c>
      <c r="E476" s="94" t="s">
        <v>17346</v>
      </c>
      <c r="I476" s="93">
        <v>0.35</v>
      </c>
      <c r="K476" s="93">
        <v>91715.16</v>
      </c>
    </row>
    <row r="477" spans="3:11" x14ac:dyDescent="0.2">
      <c r="C477" s="96" t="s">
        <v>17345</v>
      </c>
      <c r="D477" s="95">
        <v>44393</v>
      </c>
      <c r="E477" s="94" t="s">
        <v>17344</v>
      </c>
      <c r="I477" s="93">
        <v>1.94</v>
      </c>
      <c r="K477" s="93">
        <v>91717.1</v>
      </c>
    </row>
    <row r="478" spans="3:11" x14ac:dyDescent="0.2">
      <c r="C478" s="96" t="s">
        <v>17343</v>
      </c>
      <c r="D478" s="95">
        <v>44393</v>
      </c>
      <c r="E478" s="94" t="s">
        <v>17342</v>
      </c>
      <c r="I478" s="93">
        <v>13.88</v>
      </c>
      <c r="K478" s="93">
        <v>91730.98</v>
      </c>
    </row>
    <row r="479" spans="3:11" x14ac:dyDescent="0.2">
      <c r="C479" s="96" t="s">
        <v>17341</v>
      </c>
      <c r="D479" s="95">
        <v>44393</v>
      </c>
      <c r="E479" s="94" t="s">
        <v>17340</v>
      </c>
      <c r="I479" s="93">
        <v>12.3</v>
      </c>
      <c r="K479" s="93">
        <v>91743.28</v>
      </c>
    </row>
    <row r="480" spans="3:11" x14ac:dyDescent="0.2">
      <c r="C480" s="96" t="s">
        <v>17339</v>
      </c>
      <c r="D480" s="95">
        <v>44393</v>
      </c>
      <c r="E480" s="94" t="s">
        <v>17338</v>
      </c>
      <c r="I480" s="93">
        <v>3.21</v>
      </c>
      <c r="K480" s="93">
        <v>91746.49</v>
      </c>
    </row>
    <row r="481" spans="3:11" x14ac:dyDescent="0.2">
      <c r="C481" s="96" t="s">
        <v>17337</v>
      </c>
      <c r="D481" s="95">
        <v>44393</v>
      </c>
      <c r="E481" s="94" t="s">
        <v>17336</v>
      </c>
      <c r="I481" s="93">
        <v>1.88</v>
      </c>
      <c r="K481" s="93">
        <v>91748.37</v>
      </c>
    </row>
    <row r="482" spans="3:11" x14ac:dyDescent="0.2">
      <c r="C482" s="96" t="s">
        <v>17335</v>
      </c>
      <c r="D482" s="95">
        <v>44393</v>
      </c>
      <c r="E482" s="94" t="s">
        <v>17334</v>
      </c>
      <c r="I482" s="93">
        <v>8.9499999999999993</v>
      </c>
      <c r="K482" s="93">
        <v>91757.32</v>
      </c>
    </row>
    <row r="483" spans="3:11" x14ac:dyDescent="0.2">
      <c r="C483" s="96" t="s">
        <v>17333</v>
      </c>
      <c r="D483" s="95">
        <v>44393</v>
      </c>
      <c r="E483" s="94" t="s">
        <v>17332</v>
      </c>
      <c r="I483" s="93">
        <v>12.3</v>
      </c>
      <c r="K483" s="93">
        <v>91769.62</v>
      </c>
    </row>
    <row r="484" spans="3:11" x14ac:dyDescent="0.2">
      <c r="C484" s="96" t="s">
        <v>17331</v>
      </c>
      <c r="D484" s="95">
        <v>44393</v>
      </c>
      <c r="E484" s="94" t="s">
        <v>17330</v>
      </c>
      <c r="I484" s="93">
        <v>5.04</v>
      </c>
      <c r="K484" s="93">
        <v>91774.66</v>
      </c>
    </row>
    <row r="485" spans="3:11" x14ac:dyDescent="0.2">
      <c r="C485" s="96" t="s">
        <v>17329</v>
      </c>
      <c r="D485" s="95">
        <v>44393</v>
      </c>
      <c r="E485" s="94" t="s">
        <v>17328</v>
      </c>
      <c r="I485" s="93">
        <v>95.35</v>
      </c>
      <c r="K485" s="93">
        <v>91870.01</v>
      </c>
    </row>
    <row r="486" spans="3:11" x14ac:dyDescent="0.2">
      <c r="C486" s="96" t="s">
        <v>17327</v>
      </c>
      <c r="D486" s="95">
        <v>44393</v>
      </c>
      <c r="E486" s="94" t="s">
        <v>17326</v>
      </c>
      <c r="I486" s="93">
        <v>1.7</v>
      </c>
      <c r="K486" s="93">
        <v>91871.71</v>
      </c>
    </row>
    <row r="487" spans="3:11" x14ac:dyDescent="0.2">
      <c r="C487" s="96" t="s">
        <v>17325</v>
      </c>
      <c r="D487" s="95">
        <v>44393</v>
      </c>
      <c r="E487" s="94" t="s">
        <v>17324</v>
      </c>
      <c r="I487" s="93">
        <v>5.53</v>
      </c>
      <c r="K487" s="93">
        <v>91877.24</v>
      </c>
    </row>
    <row r="488" spans="3:11" x14ac:dyDescent="0.2">
      <c r="C488" s="96" t="s">
        <v>17323</v>
      </c>
      <c r="D488" s="95">
        <v>44393</v>
      </c>
      <c r="E488" s="94" t="s">
        <v>17322</v>
      </c>
      <c r="I488" s="93">
        <v>3.08</v>
      </c>
      <c r="K488" s="93">
        <v>91880.320000000007</v>
      </c>
    </row>
    <row r="489" spans="3:11" x14ac:dyDescent="0.2">
      <c r="C489" s="96" t="s">
        <v>17321</v>
      </c>
      <c r="D489" s="95">
        <v>44393</v>
      </c>
      <c r="E489" s="94" t="s">
        <v>17320</v>
      </c>
      <c r="I489" s="93">
        <v>10.7</v>
      </c>
      <c r="K489" s="93">
        <v>91891.02</v>
      </c>
    </row>
    <row r="490" spans="3:11" x14ac:dyDescent="0.2">
      <c r="C490" s="96" t="s">
        <v>17319</v>
      </c>
      <c r="D490" s="95">
        <v>44393</v>
      </c>
      <c r="E490" s="94" t="s">
        <v>17318</v>
      </c>
      <c r="I490" s="93">
        <v>5.47</v>
      </c>
      <c r="K490" s="93">
        <v>91896.49</v>
      </c>
    </row>
    <row r="491" spans="3:11" x14ac:dyDescent="0.2">
      <c r="C491" s="96" t="s">
        <v>17317</v>
      </c>
      <c r="D491" s="95">
        <v>44393</v>
      </c>
      <c r="E491" s="94" t="s">
        <v>17316</v>
      </c>
      <c r="I491" s="93">
        <v>7.88</v>
      </c>
      <c r="K491" s="93">
        <v>91904.37</v>
      </c>
    </row>
    <row r="492" spans="3:11" x14ac:dyDescent="0.2">
      <c r="C492" s="96" t="s">
        <v>17315</v>
      </c>
      <c r="D492" s="95">
        <v>44393</v>
      </c>
      <c r="E492" s="94" t="s">
        <v>17314</v>
      </c>
      <c r="I492" s="93">
        <v>5.04</v>
      </c>
      <c r="K492" s="93">
        <v>91909.41</v>
      </c>
    </row>
    <row r="493" spans="3:11" x14ac:dyDescent="0.2">
      <c r="C493" s="96" t="s">
        <v>17313</v>
      </c>
      <c r="D493" s="95">
        <v>44393</v>
      </c>
      <c r="E493" s="94" t="s">
        <v>17312</v>
      </c>
      <c r="I493" s="93">
        <v>13.88</v>
      </c>
      <c r="K493" s="93">
        <v>91923.29</v>
      </c>
    </row>
    <row r="494" spans="3:11" x14ac:dyDescent="0.2">
      <c r="C494" s="96" t="s">
        <v>17311</v>
      </c>
      <c r="D494" s="95">
        <v>44393</v>
      </c>
      <c r="E494" s="94" t="s">
        <v>17310</v>
      </c>
      <c r="I494" s="93">
        <v>5.44</v>
      </c>
      <c r="K494" s="93">
        <v>91928.73</v>
      </c>
    </row>
    <row r="495" spans="3:11" x14ac:dyDescent="0.2">
      <c r="C495" s="96" t="s">
        <v>17309</v>
      </c>
      <c r="D495" s="95">
        <v>44393</v>
      </c>
      <c r="E495" s="94" t="s">
        <v>17308</v>
      </c>
      <c r="I495" s="93">
        <v>17.329999999999998</v>
      </c>
      <c r="K495" s="93">
        <v>91946.06</v>
      </c>
    </row>
    <row r="496" spans="3:11" x14ac:dyDescent="0.2">
      <c r="C496" s="96" t="s">
        <v>17307</v>
      </c>
      <c r="D496" s="95">
        <v>44393</v>
      </c>
      <c r="E496" s="94" t="s">
        <v>17306</v>
      </c>
      <c r="I496" s="93">
        <v>1.72</v>
      </c>
      <c r="K496" s="93">
        <v>91947.78</v>
      </c>
    </row>
    <row r="497" spans="3:11" x14ac:dyDescent="0.2">
      <c r="C497" s="96" t="s">
        <v>17305</v>
      </c>
      <c r="D497" s="95">
        <v>44393</v>
      </c>
      <c r="E497" s="94" t="s">
        <v>17304</v>
      </c>
      <c r="I497" s="93">
        <v>4.45</v>
      </c>
      <c r="K497" s="93">
        <v>91952.23</v>
      </c>
    </row>
    <row r="498" spans="3:11" x14ac:dyDescent="0.2">
      <c r="C498" s="96" t="s">
        <v>17303</v>
      </c>
      <c r="D498" s="95">
        <v>44393</v>
      </c>
      <c r="E498" s="94" t="s">
        <v>17302</v>
      </c>
      <c r="I498" s="93">
        <v>0.76</v>
      </c>
      <c r="K498" s="93">
        <v>91952.99</v>
      </c>
    </row>
    <row r="499" spans="3:11" x14ac:dyDescent="0.2">
      <c r="C499" s="96" t="s">
        <v>17301</v>
      </c>
      <c r="D499" s="95">
        <v>44393</v>
      </c>
      <c r="E499" s="94" t="s">
        <v>17300</v>
      </c>
      <c r="I499" s="93">
        <v>6.05</v>
      </c>
      <c r="K499" s="93">
        <v>91959.039999999994</v>
      </c>
    </row>
    <row r="500" spans="3:11" x14ac:dyDescent="0.2">
      <c r="C500" s="96" t="s">
        <v>17299</v>
      </c>
      <c r="D500" s="95">
        <v>44393</v>
      </c>
      <c r="E500" s="94" t="s">
        <v>17298</v>
      </c>
      <c r="I500" s="93">
        <v>23.25</v>
      </c>
      <c r="K500" s="93">
        <v>91982.29</v>
      </c>
    </row>
    <row r="501" spans="3:11" x14ac:dyDescent="0.2">
      <c r="C501" s="96" t="s">
        <v>17297</v>
      </c>
      <c r="D501" s="95">
        <v>44393</v>
      </c>
      <c r="E501" s="94" t="s">
        <v>17296</v>
      </c>
      <c r="I501" s="93">
        <v>11.88</v>
      </c>
      <c r="K501" s="93">
        <v>91994.17</v>
      </c>
    </row>
    <row r="502" spans="3:11" x14ac:dyDescent="0.2">
      <c r="C502" s="96" t="s">
        <v>17295</v>
      </c>
      <c r="D502" s="95">
        <v>44393</v>
      </c>
      <c r="E502" s="94" t="s">
        <v>17294</v>
      </c>
      <c r="I502" s="93">
        <v>200.5</v>
      </c>
      <c r="K502" s="93">
        <v>92194.67</v>
      </c>
    </row>
    <row r="503" spans="3:11" x14ac:dyDescent="0.2">
      <c r="C503" s="96" t="s">
        <v>17293</v>
      </c>
      <c r="D503" s="95">
        <v>44394</v>
      </c>
      <c r="E503" s="94" t="s">
        <v>17292</v>
      </c>
      <c r="I503" s="93">
        <v>3.01</v>
      </c>
      <c r="K503" s="93">
        <v>92197.68</v>
      </c>
    </row>
    <row r="504" spans="3:11" x14ac:dyDescent="0.2">
      <c r="C504" s="96" t="s">
        <v>17291</v>
      </c>
      <c r="D504" s="95">
        <v>44394</v>
      </c>
      <c r="E504" s="94" t="s">
        <v>17290</v>
      </c>
      <c r="I504" s="93">
        <v>1.68</v>
      </c>
      <c r="K504" s="93">
        <v>92199.360000000001</v>
      </c>
    </row>
    <row r="505" spans="3:11" x14ac:dyDescent="0.2">
      <c r="C505" s="96" t="s">
        <v>17289</v>
      </c>
      <c r="D505" s="95">
        <v>44394</v>
      </c>
      <c r="E505" s="94" t="s">
        <v>17288</v>
      </c>
      <c r="I505" s="93">
        <v>9.18</v>
      </c>
      <c r="K505" s="93">
        <v>92208.54</v>
      </c>
    </row>
    <row r="506" spans="3:11" x14ac:dyDescent="0.2">
      <c r="C506" s="96" t="s">
        <v>17287</v>
      </c>
      <c r="D506" s="95">
        <v>44394</v>
      </c>
      <c r="E506" s="94" t="s">
        <v>17286</v>
      </c>
      <c r="I506" s="93">
        <v>13.27</v>
      </c>
      <c r="K506" s="93">
        <v>92221.81</v>
      </c>
    </row>
    <row r="507" spans="3:11" x14ac:dyDescent="0.2">
      <c r="C507" s="96" t="s">
        <v>17285</v>
      </c>
      <c r="D507" s="95">
        <v>44394</v>
      </c>
      <c r="E507" s="94" t="s">
        <v>17284</v>
      </c>
      <c r="I507" s="93">
        <v>3.32</v>
      </c>
      <c r="K507" s="93">
        <v>92225.13</v>
      </c>
    </row>
    <row r="508" spans="3:11" x14ac:dyDescent="0.2">
      <c r="C508" s="96" t="s">
        <v>17283</v>
      </c>
      <c r="D508" s="95">
        <v>44394</v>
      </c>
      <c r="E508" s="94" t="s">
        <v>17282</v>
      </c>
      <c r="I508" s="93">
        <v>13.32</v>
      </c>
      <c r="K508" s="93">
        <v>92238.45</v>
      </c>
    </row>
    <row r="509" spans="3:11" x14ac:dyDescent="0.2">
      <c r="C509" s="96" t="s">
        <v>17281</v>
      </c>
      <c r="D509" s="95">
        <v>44394</v>
      </c>
      <c r="E509" s="94" t="s">
        <v>17280</v>
      </c>
      <c r="I509" s="93">
        <v>2.5299999999999998</v>
      </c>
      <c r="K509" s="93">
        <v>92240.98</v>
      </c>
    </row>
    <row r="510" spans="3:11" x14ac:dyDescent="0.2">
      <c r="C510" s="96" t="s">
        <v>17279</v>
      </c>
      <c r="D510" s="95">
        <v>44394</v>
      </c>
      <c r="E510" s="94" t="s">
        <v>17278</v>
      </c>
      <c r="I510" s="93">
        <v>1.68</v>
      </c>
      <c r="K510" s="93">
        <v>92242.66</v>
      </c>
    </row>
    <row r="511" spans="3:11" x14ac:dyDescent="0.2">
      <c r="C511" s="96" t="s">
        <v>17277</v>
      </c>
      <c r="D511" s="95">
        <v>44394</v>
      </c>
      <c r="E511" s="94" t="s">
        <v>17276</v>
      </c>
      <c r="I511" s="93">
        <v>14.02</v>
      </c>
      <c r="K511" s="93">
        <v>92256.68</v>
      </c>
    </row>
    <row r="512" spans="3:11" x14ac:dyDescent="0.2">
      <c r="C512" s="96" t="s">
        <v>17275</v>
      </c>
      <c r="D512" s="95">
        <v>44394</v>
      </c>
      <c r="E512" s="94" t="s">
        <v>17274</v>
      </c>
      <c r="I512" s="93">
        <v>3.58</v>
      </c>
      <c r="K512" s="93">
        <v>92260.26</v>
      </c>
    </row>
    <row r="513" spans="3:11" x14ac:dyDescent="0.2">
      <c r="C513" s="96" t="s">
        <v>17273</v>
      </c>
      <c r="D513" s="95">
        <v>44394</v>
      </c>
      <c r="E513" s="94" t="s">
        <v>17272</v>
      </c>
      <c r="I513" s="93">
        <v>3.36</v>
      </c>
      <c r="K513" s="93">
        <v>92263.62</v>
      </c>
    </row>
    <row r="514" spans="3:11" x14ac:dyDescent="0.2">
      <c r="C514" s="96" t="s">
        <v>17271</v>
      </c>
      <c r="D514" s="95">
        <v>44394</v>
      </c>
      <c r="E514" s="94" t="s">
        <v>17270</v>
      </c>
      <c r="I514" s="93">
        <v>11.26</v>
      </c>
      <c r="K514" s="93">
        <v>92274.880000000005</v>
      </c>
    </row>
    <row r="515" spans="3:11" x14ac:dyDescent="0.2">
      <c r="C515" s="96" t="s">
        <v>17269</v>
      </c>
      <c r="D515" s="95">
        <v>44395</v>
      </c>
      <c r="E515" s="94" t="s">
        <v>17268</v>
      </c>
      <c r="I515" s="93">
        <v>1.68</v>
      </c>
      <c r="K515" s="93">
        <v>92276.56</v>
      </c>
    </row>
    <row r="516" spans="3:11" x14ac:dyDescent="0.2">
      <c r="C516" s="96" t="s">
        <v>17267</v>
      </c>
      <c r="D516" s="95">
        <v>44395</v>
      </c>
      <c r="E516" s="94" t="s">
        <v>17266</v>
      </c>
      <c r="I516" s="93">
        <v>19.2</v>
      </c>
      <c r="K516" s="93">
        <v>92295.76</v>
      </c>
    </row>
    <row r="517" spans="3:11" x14ac:dyDescent="0.2">
      <c r="C517" s="96" t="s">
        <v>17265</v>
      </c>
      <c r="D517" s="95">
        <v>44395</v>
      </c>
      <c r="E517" s="94" t="s">
        <v>17264</v>
      </c>
      <c r="I517" s="93">
        <v>5.88</v>
      </c>
      <c r="K517" s="93">
        <v>92301.64</v>
      </c>
    </row>
    <row r="518" spans="3:11" x14ac:dyDescent="0.2">
      <c r="C518" s="96" t="s">
        <v>17263</v>
      </c>
      <c r="D518" s="95">
        <v>44395</v>
      </c>
      <c r="E518" s="94" t="s">
        <v>17262</v>
      </c>
      <c r="I518" s="93">
        <v>10.6</v>
      </c>
      <c r="K518" s="93">
        <v>92312.24</v>
      </c>
    </row>
    <row r="519" spans="3:11" x14ac:dyDescent="0.2">
      <c r="C519" s="96" t="s">
        <v>17261</v>
      </c>
      <c r="D519" s="95">
        <v>44396</v>
      </c>
      <c r="E519" s="94" t="s">
        <v>17260</v>
      </c>
      <c r="I519" s="93">
        <v>41.89</v>
      </c>
      <c r="K519" s="93">
        <v>92354.13</v>
      </c>
    </row>
    <row r="520" spans="3:11" x14ac:dyDescent="0.2">
      <c r="C520" s="96" t="s">
        <v>17259</v>
      </c>
      <c r="D520" s="95">
        <v>44396</v>
      </c>
      <c r="E520" s="94" t="s">
        <v>17258</v>
      </c>
      <c r="I520" s="93">
        <v>38.64</v>
      </c>
      <c r="K520" s="93">
        <v>92392.77</v>
      </c>
    </row>
    <row r="521" spans="3:11" x14ac:dyDescent="0.2">
      <c r="C521" s="96" t="s">
        <v>17257</v>
      </c>
      <c r="D521" s="95">
        <v>44396</v>
      </c>
      <c r="E521" s="94" t="s">
        <v>17256</v>
      </c>
      <c r="I521" s="93">
        <v>1.86</v>
      </c>
      <c r="K521" s="93">
        <v>92394.63</v>
      </c>
    </row>
    <row r="522" spans="3:11" x14ac:dyDescent="0.2">
      <c r="C522" s="96" t="s">
        <v>17255</v>
      </c>
      <c r="D522" s="95">
        <v>44396</v>
      </c>
      <c r="E522" s="94" t="s">
        <v>17254</v>
      </c>
      <c r="I522" s="93">
        <v>8.3800000000000008</v>
      </c>
      <c r="K522" s="93">
        <v>92403.01</v>
      </c>
    </row>
    <row r="523" spans="3:11" x14ac:dyDescent="0.2">
      <c r="C523" s="96" t="s">
        <v>17253</v>
      </c>
      <c r="D523" s="95">
        <v>44396</v>
      </c>
      <c r="E523" s="94" t="s">
        <v>17252</v>
      </c>
      <c r="I523" s="93">
        <v>10.43</v>
      </c>
      <c r="K523" s="93">
        <v>92413.440000000002</v>
      </c>
    </row>
    <row r="524" spans="3:11" x14ac:dyDescent="0.2">
      <c r="C524" s="96" t="s">
        <v>17251</v>
      </c>
      <c r="D524" s="95">
        <v>44396</v>
      </c>
      <c r="E524" s="94" t="s">
        <v>17250</v>
      </c>
      <c r="I524" s="93">
        <v>1.68</v>
      </c>
      <c r="K524" s="93">
        <v>92415.12</v>
      </c>
    </row>
    <row r="525" spans="3:11" x14ac:dyDescent="0.2">
      <c r="C525" s="96" t="s">
        <v>17249</v>
      </c>
      <c r="D525" s="95">
        <v>44396</v>
      </c>
      <c r="E525" s="94" t="s">
        <v>17248</v>
      </c>
      <c r="I525" s="93">
        <v>2.36</v>
      </c>
      <c r="K525" s="93">
        <v>92417.48</v>
      </c>
    </row>
    <row r="526" spans="3:11" x14ac:dyDescent="0.2">
      <c r="C526" s="96" t="s">
        <v>17247</v>
      </c>
      <c r="D526" s="95">
        <v>44396</v>
      </c>
      <c r="E526" s="94" t="s">
        <v>17246</v>
      </c>
      <c r="I526" s="93">
        <v>3.71</v>
      </c>
      <c r="K526" s="93">
        <v>92421.19</v>
      </c>
    </row>
    <row r="527" spans="3:11" x14ac:dyDescent="0.2">
      <c r="C527" s="96" t="s">
        <v>17245</v>
      </c>
      <c r="D527" s="95">
        <v>44396</v>
      </c>
      <c r="E527" s="94" t="s">
        <v>17244</v>
      </c>
      <c r="I527" s="93">
        <v>1.94</v>
      </c>
      <c r="K527" s="93">
        <v>92423.13</v>
      </c>
    </row>
    <row r="528" spans="3:11" x14ac:dyDescent="0.2">
      <c r="C528" s="96" t="s">
        <v>17243</v>
      </c>
      <c r="D528" s="95">
        <v>44396</v>
      </c>
      <c r="E528" s="94" t="s">
        <v>17242</v>
      </c>
      <c r="I528" s="93">
        <v>4.42</v>
      </c>
      <c r="K528" s="93">
        <v>92427.55</v>
      </c>
    </row>
    <row r="529" spans="3:11" x14ac:dyDescent="0.2">
      <c r="C529" s="96" t="s">
        <v>17241</v>
      </c>
      <c r="D529" s="95">
        <v>44396</v>
      </c>
      <c r="E529" s="94" t="s">
        <v>17240</v>
      </c>
      <c r="I529" s="93">
        <v>2.74</v>
      </c>
      <c r="K529" s="93">
        <v>92430.29</v>
      </c>
    </row>
    <row r="530" spans="3:11" x14ac:dyDescent="0.2">
      <c r="C530" s="96" t="s">
        <v>17239</v>
      </c>
      <c r="D530" s="95">
        <v>44396</v>
      </c>
      <c r="E530" s="94" t="s">
        <v>17238</v>
      </c>
      <c r="I530" s="93">
        <v>2.65</v>
      </c>
      <c r="K530" s="93">
        <v>92432.94</v>
      </c>
    </row>
    <row r="531" spans="3:11" x14ac:dyDescent="0.2">
      <c r="C531" s="96" t="s">
        <v>17237</v>
      </c>
      <c r="D531" s="95">
        <v>44396</v>
      </c>
      <c r="E531" s="94" t="s">
        <v>17236</v>
      </c>
      <c r="I531" s="93">
        <v>3.76</v>
      </c>
      <c r="K531" s="93">
        <v>92436.7</v>
      </c>
    </row>
    <row r="532" spans="3:11" x14ac:dyDescent="0.2">
      <c r="C532" s="96" t="s">
        <v>17235</v>
      </c>
      <c r="D532" s="95">
        <v>44396</v>
      </c>
      <c r="E532" s="94" t="s">
        <v>17234</v>
      </c>
      <c r="I532" s="93">
        <v>1.68</v>
      </c>
      <c r="K532" s="93">
        <v>92438.38</v>
      </c>
    </row>
    <row r="533" spans="3:11" x14ac:dyDescent="0.2">
      <c r="C533" s="96" t="s">
        <v>17233</v>
      </c>
      <c r="D533" s="95">
        <v>44396</v>
      </c>
      <c r="E533" s="94" t="s">
        <v>17232</v>
      </c>
      <c r="I533" s="93">
        <v>1.68</v>
      </c>
      <c r="K533" s="93">
        <v>92440.06</v>
      </c>
    </row>
    <row r="534" spans="3:11" x14ac:dyDescent="0.2">
      <c r="C534" s="96" t="s">
        <v>17231</v>
      </c>
      <c r="D534" s="95">
        <v>44396</v>
      </c>
      <c r="E534" s="94" t="s">
        <v>17230</v>
      </c>
      <c r="I534" s="93">
        <v>10.62</v>
      </c>
      <c r="K534" s="93">
        <v>92450.68</v>
      </c>
    </row>
    <row r="535" spans="3:11" x14ac:dyDescent="0.2">
      <c r="C535" s="96" t="s">
        <v>17229</v>
      </c>
      <c r="D535" s="95">
        <v>44396</v>
      </c>
      <c r="E535" s="94" t="s">
        <v>17228</v>
      </c>
      <c r="I535" s="93">
        <v>1.94</v>
      </c>
      <c r="K535" s="93">
        <v>92452.62</v>
      </c>
    </row>
    <row r="536" spans="3:11" x14ac:dyDescent="0.2">
      <c r="C536" s="96" t="s">
        <v>17227</v>
      </c>
      <c r="D536" s="95">
        <v>44396</v>
      </c>
      <c r="E536" s="94" t="s">
        <v>17226</v>
      </c>
      <c r="I536" s="93">
        <v>1.94</v>
      </c>
      <c r="K536" s="93">
        <v>92454.56</v>
      </c>
    </row>
    <row r="537" spans="3:11" x14ac:dyDescent="0.2">
      <c r="C537" s="96" t="s">
        <v>17225</v>
      </c>
      <c r="D537" s="95">
        <v>44396</v>
      </c>
      <c r="E537" s="94" t="s">
        <v>17224</v>
      </c>
      <c r="I537" s="93">
        <v>3.84</v>
      </c>
      <c r="K537" s="93">
        <v>92458.4</v>
      </c>
    </row>
    <row r="538" spans="3:11" x14ac:dyDescent="0.2">
      <c r="C538" s="96" t="s">
        <v>17223</v>
      </c>
      <c r="D538" s="95">
        <v>44396</v>
      </c>
      <c r="E538" s="94" t="s">
        <v>17222</v>
      </c>
      <c r="I538" s="93">
        <v>3.87</v>
      </c>
      <c r="K538" s="93">
        <v>92462.27</v>
      </c>
    </row>
    <row r="539" spans="3:11" x14ac:dyDescent="0.2">
      <c r="C539" s="96" t="s">
        <v>17221</v>
      </c>
      <c r="D539" s="95">
        <v>44396</v>
      </c>
      <c r="E539" s="94" t="s">
        <v>17220</v>
      </c>
      <c r="I539" s="93">
        <v>2.5299999999999998</v>
      </c>
      <c r="K539" s="93">
        <v>92464.8</v>
      </c>
    </row>
    <row r="540" spans="3:11" x14ac:dyDescent="0.2">
      <c r="C540" s="96" t="s">
        <v>17219</v>
      </c>
      <c r="D540" s="95">
        <v>44396</v>
      </c>
      <c r="E540" s="94" t="s">
        <v>17218</v>
      </c>
      <c r="I540" s="93">
        <v>2.79</v>
      </c>
      <c r="K540" s="93">
        <v>92467.59</v>
      </c>
    </row>
    <row r="541" spans="3:11" x14ac:dyDescent="0.2">
      <c r="C541" s="96" t="s">
        <v>17217</v>
      </c>
      <c r="D541" s="95">
        <v>44396</v>
      </c>
      <c r="E541" s="94" t="s">
        <v>17216</v>
      </c>
      <c r="I541" s="93">
        <v>1.93</v>
      </c>
      <c r="K541" s="93">
        <v>92469.52</v>
      </c>
    </row>
    <row r="542" spans="3:11" x14ac:dyDescent="0.2">
      <c r="C542" s="96" t="s">
        <v>17215</v>
      </c>
      <c r="D542" s="95">
        <v>44396</v>
      </c>
      <c r="E542" s="94" t="s">
        <v>17214</v>
      </c>
      <c r="I542" s="93">
        <v>1.68</v>
      </c>
      <c r="K542" s="93">
        <v>92471.2</v>
      </c>
    </row>
    <row r="543" spans="3:11" x14ac:dyDescent="0.2">
      <c r="C543" s="96" t="s">
        <v>17213</v>
      </c>
      <c r="D543" s="95">
        <v>44396</v>
      </c>
      <c r="E543" s="94" t="s">
        <v>17212</v>
      </c>
      <c r="I543" s="93">
        <v>12.25</v>
      </c>
      <c r="K543" s="93">
        <v>92483.45</v>
      </c>
    </row>
    <row r="544" spans="3:11" x14ac:dyDescent="0.2">
      <c r="C544" s="96" t="s">
        <v>17211</v>
      </c>
      <c r="D544" s="95">
        <v>44396</v>
      </c>
      <c r="E544" s="94" t="s">
        <v>17210</v>
      </c>
      <c r="I544" s="93">
        <v>3.33</v>
      </c>
      <c r="K544" s="93">
        <v>92486.78</v>
      </c>
    </row>
    <row r="545" spans="3:11" x14ac:dyDescent="0.2">
      <c r="C545" s="96" t="s">
        <v>17209</v>
      </c>
      <c r="D545" s="95">
        <v>44396</v>
      </c>
      <c r="E545" s="94" t="s">
        <v>17208</v>
      </c>
      <c r="I545" s="93">
        <v>5.22</v>
      </c>
      <c r="K545" s="93">
        <v>92492</v>
      </c>
    </row>
    <row r="546" spans="3:11" x14ac:dyDescent="0.2">
      <c r="C546" s="96" t="s">
        <v>17207</v>
      </c>
      <c r="D546" s="95">
        <v>44396</v>
      </c>
      <c r="E546" s="94" t="s">
        <v>17206</v>
      </c>
      <c r="I546" s="93">
        <v>25.62</v>
      </c>
      <c r="K546" s="93">
        <v>92517.62</v>
      </c>
    </row>
    <row r="547" spans="3:11" x14ac:dyDescent="0.2">
      <c r="C547" s="96" t="s">
        <v>17205</v>
      </c>
      <c r="D547" s="95">
        <v>44397</v>
      </c>
      <c r="E547" s="94" t="s">
        <v>17204</v>
      </c>
      <c r="I547" s="93">
        <v>6.53</v>
      </c>
      <c r="K547" s="93">
        <v>92524.15</v>
      </c>
    </row>
    <row r="548" spans="3:11" x14ac:dyDescent="0.2">
      <c r="C548" s="96" t="s">
        <v>17203</v>
      </c>
      <c r="D548" s="95">
        <v>44397</v>
      </c>
      <c r="E548" s="94" t="s">
        <v>17202</v>
      </c>
      <c r="I548" s="93">
        <v>8.3800000000000008</v>
      </c>
      <c r="K548" s="93">
        <v>92532.53</v>
      </c>
    </row>
    <row r="549" spans="3:11" x14ac:dyDescent="0.2">
      <c r="C549" s="96" t="s">
        <v>17201</v>
      </c>
      <c r="D549" s="95">
        <v>44397</v>
      </c>
      <c r="E549" s="94" t="s">
        <v>17200</v>
      </c>
      <c r="I549" s="93">
        <v>3.38</v>
      </c>
      <c r="K549" s="93">
        <v>92535.91</v>
      </c>
    </row>
    <row r="550" spans="3:11" x14ac:dyDescent="0.2">
      <c r="C550" s="96" t="s">
        <v>17199</v>
      </c>
      <c r="D550" s="95">
        <v>44397</v>
      </c>
      <c r="E550" s="94" t="s">
        <v>17198</v>
      </c>
      <c r="I550" s="93">
        <v>2.23</v>
      </c>
      <c r="K550" s="93">
        <v>92538.14</v>
      </c>
    </row>
    <row r="551" spans="3:11" x14ac:dyDescent="0.2">
      <c r="C551" s="96" t="s">
        <v>17197</v>
      </c>
      <c r="D551" s="95">
        <v>44397</v>
      </c>
      <c r="E551" s="94" t="s">
        <v>17196</v>
      </c>
      <c r="I551" s="93">
        <v>19.73</v>
      </c>
      <c r="K551" s="93">
        <v>92557.87</v>
      </c>
    </row>
    <row r="552" spans="3:11" x14ac:dyDescent="0.2">
      <c r="C552" s="96" t="s">
        <v>17195</v>
      </c>
      <c r="D552" s="95">
        <v>44397</v>
      </c>
      <c r="E552" s="94" t="s">
        <v>17194</v>
      </c>
      <c r="I552" s="93">
        <v>8.3800000000000008</v>
      </c>
      <c r="K552" s="93">
        <v>92566.25</v>
      </c>
    </row>
    <row r="553" spans="3:11" x14ac:dyDescent="0.2">
      <c r="C553" s="96" t="s">
        <v>17193</v>
      </c>
      <c r="D553" s="95">
        <v>44397</v>
      </c>
      <c r="E553" s="94" t="s">
        <v>17192</v>
      </c>
      <c r="I553" s="93">
        <v>3.38</v>
      </c>
      <c r="K553" s="93">
        <v>92569.63</v>
      </c>
    </row>
    <row r="554" spans="3:11" x14ac:dyDescent="0.2">
      <c r="C554" s="96" t="s">
        <v>17191</v>
      </c>
      <c r="D554" s="95">
        <v>44397</v>
      </c>
      <c r="E554" s="94" t="s">
        <v>17190</v>
      </c>
      <c r="I554" s="93">
        <v>3.48</v>
      </c>
      <c r="K554" s="93">
        <v>92573.11</v>
      </c>
    </row>
    <row r="555" spans="3:11" x14ac:dyDescent="0.2">
      <c r="C555" s="96" t="s">
        <v>17189</v>
      </c>
      <c r="D555" s="95">
        <v>44397</v>
      </c>
      <c r="E555" s="94" t="s">
        <v>17188</v>
      </c>
      <c r="I555" s="93">
        <v>1.38</v>
      </c>
      <c r="K555" s="93">
        <v>92574.49</v>
      </c>
    </row>
    <row r="556" spans="3:11" x14ac:dyDescent="0.2">
      <c r="C556" s="96" t="s">
        <v>17187</v>
      </c>
      <c r="D556" s="95">
        <v>44397</v>
      </c>
      <c r="E556" s="94" t="s">
        <v>17186</v>
      </c>
      <c r="I556" s="93">
        <v>5.04</v>
      </c>
      <c r="K556" s="93">
        <v>92579.53</v>
      </c>
    </row>
    <row r="557" spans="3:11" x14ac:dyDescent="0.2">
      <c r="C557" s="96" t="s">
        <v>17185</v>
      </c>
      <c r="D557" s="95">
        <v>44397</v>
      </c>
      <c r="E557" s="94" t="s">
        <v>17184</v>
      </c>
      <c r="I557" s="93">
        <v>0.49</v>
      </c>
      <c r="K557" s="93">
        <v>92580.02</v>
      </c>
    </row>
    <row r="558" spans="3:11" x14ac:dyDescent="0.2">
      <c r="C558" s="96" t="s">
        <v>17183</v>
      </c>
      <c r="D558" s="95">
        <v>44397</v>
      </c>
      <c r="E558" s="94" t="s">
        <v>17182</v>
      </c>
      <c r="I558" s="93">
        <v>2.12</v>
      </c>
      <c r="K558" s="93">
        <v>92582.14</v>
      </c>
    </row>
    <row r="559" spans="3:11" x14ac:dyDescent="0.2">
      <c r="C559" s="96" t="s">
        <v>17181</v>
      </c>
      <c r="D559" s="95">
        <v>44397</v>
      </c>
      <c r="E559" s="94" t="s">
        <v>17180</v>
      </c>
      <c r="I559" s="93">
        <v>6.95</v>
      </c>
      <c r="K559" s="93">
        <v>92589.09</v>
      </c>
    </row>
    <row r="560" spans="3:11" x14ac:dyDescent="0.2">
      <c r="C560" s="96" t="s">
        <v>17179</v>
      </c>
      <c r="D560" s="95">
        <v>44397</v>
      </c>
      <c r="E560" s="94" t="s">
        <v>17178</v>
      </c>
      <c r="I560" s="93">
        <v>32.57</v>
      </c>
      <c r="K560" s="93">
        <v>92621.66</v>
      </c>
    </row>
    <row r="561" spans="3:11" x14ac:dyDescent="0.2">
      <c r="C561" s="96" t="s">
        <v>17177</v>
      </c>
      <c r="D561" s="95">
        <v>44397</v>
      </c>
      <c r="E561" s="94" t="s">
        <v>17176</v>
      </c>
      <c r="I561" s="93">
        <v>4.78</v>
      </c>
      <c r="K561" s="93">
        <v>92626.44</v>
      </c>
    </row>
    <row r="562" spans="3:11" x14ac:dyDescent="0.2">
      <c r="C562" s="96" t="s">
        <v>17175</v>
      </c>
      <c r="D562" s="95">
        <v>44397</v>
      </c>
      <c r="E562" s="94" t="s">
        <v>17174</v>
      </c>
      <c r="I562" s="93">
        <v>8.3800000000000008</v>
      </c>
      <c r="K562" s="93">
        <v>92634.82</v>
      </c>
    </row>
    <row r="563" spans="3:11" x14ac:dyDescent="0.2">
      <c r="C563" s="96" t="s">
        <v>17173</v>
      </c>
      <c r="D563" s="95">
        <v>44397</v>
      </c>
      <c r="E563" s="94" t="s">
        <v>17172</v>
      </c>
      <c r="I563" s="93">
        <v>3.06</v>
      </c>
      <c r="K563" s="93">
        <v>92637.88</v>
      </c>
    </row>
    <row r="564" spans="3:11" x14ac:dyDescent="0.2">
      <c r="C564" s="96" t="s">
        <v>17171</v>
      </c>
      <c r="D564" s="95">
        <v>44397</v>
      </c>
      <c r="E564" s="94" t="s">
        <v>17170</v>
      </c>
      <c r="I564" s="93">
        <v>6.28</v>
      </c>
      <c r="K564" s="93">
        <v>92644.160000000003</v>
      </c>
    </row>
    <row r="565" spans="3:11" x14ac:dyDescent="0.2">
      <c r="C565" s="96" t="s">
        <v>17169</v>
      </c>
      <c r="D565" s="95">
        <v>44397</v>
      </c>
      <c r="E565" s="94" t="s">
        <v>17168</v>
      </c>
      <c r="I565" s="93">
        <v>6.04</v>
      </c>
      <c r="K565" s="93">
        <v>92650.2</v>
      </c>
    </row>
    <row r="566" spans="3:11" x14ac:dyDescent="0.2">
      <c r="C566" s="96" t="s">
        <v>17167</v>
      </c>
      <c r="D566" s="95">
        <v>44397</v>
      </c>
      <c r="E566" s="94" t="s">
        <v>17166</v>
      </c>
      <c r="I566" s="93">
        <v>58.66</v>
      </c>
      <c r="K566" s="93">
        <v>92708.86</v>
      </c>
    </row>
    <row r="567" spans="3:11" x14ac:dyDescent="0.2">
      <c r="C567" s="96" t="s">
        <v>17165</v>
      </c>
      <c r="D567" s="95">
        <v>44397</v>
      </c>
      <c r="E567" s="94" t="s">
        <v>17164</v>
      </c>
      <c r="I567" s="93">
        <v>25.14</v>
      </c>
      <c r="K567" s="93">
        <v>92734</v>
      </c>
    </row>
    <row r="568" spans="3:11" x14ac:dyDescent="0.2">
      <c r="C568" s="96" t="s">
        <v>17163</v>
      </c>
      <c r="D568" s="95">
        <v>44398</v>
      </c>
      <c r="E568" s="94" t="s">
        <v>17162</v>
      </c>
      <c r="I568" s="93">
        <v>18.170000000000002</v>
      </c>
      <c r="K568" s="93">
        <v>92752.17</v>
      </c>
    </row>
    <row r="569" spans="3:11" x14ac:dyDescent="0.2">
      <c r="C569" s="96" t="s">
        <v>17161</v>
      </c>
      <c r="D569" s="95">
        <v>44398</v>
      </c>
      <c r="E569" s="94" t="s">
        <v>17160</v>
      </c>
      <c r="I569" s="93">
        <v>10</v>
      </c>
      <c r="K569" s="93">
        <v>92762.17</v>
      </c>
    </row>
    <row r="570" spans="3:11" x14ac:dyDescent="0.2">
      <c r="C570" s="96" t="s">
        <v>17159</v>
      </c>
      <c r="D570" s="95">
        <v>44398</v>
      </c>
      <c r="E570" s="94" t="s">
        <v>17158</v>
      </c>
      <c r="I570" s="93">
        <v>5.04</v>
      </c>
      <c r="K570" s="93">
        <v>92767.21</v>
      </c>
    </row>
    <row r="571" spans="3:11" x14ac:dyDescent="0.2">
      <c r="C571" s="96" t="s">
        <v>17157</v>
      </c>
      <c r="D571" s="95">
        <v>44398</v>
      </c>
      <c r="E571" s="94" t="s">
        <v>17156</v>
      </c>
      <c r="I571" s="93">
        <v>3.49</v>
      </c>
      <c r="K571" s="93">
        <v>92770.7</v>
      </c>
    </row>
    <row r="572" spans="3:11" x14ac:dyDescent="0.2">
      <c r="C572" s="96" t="s">
        <v>17155</v>
      </c>
      <c r="D572" s="95">
        <v>44398</v>
      </c>
      <c r="E572" s="94" t="s">
        <v>17154</v>
      </c>
      <c r="I572" s="93">
        <v>4.13</v>
      </c>
      <c r="K572" s="93">
        <v>92774.83</v>
      </c>
    </row>
    <row r="573" spans="3:11" x14ac:dyDescent="0.2">
      <c r="C573" s="96" t="s">
        <v>17153</v>
      </c>
      <c r="D573" s="95">
        <v>44398</v>
      </c>
      <c r="E573" s="94" t="s">
        <v>17152</v>
      </c>
      <c r="I573" s="93">
        <v>8.3800000000000008</v>
      </c>
      <c r="K573" s="93">
        <v>92783.21</v>
      </c>
    </row>
    <row r="574" spans="3:11" x14ac:dyDescent="0.2">
      <c r="C574" s="96" t="s">
        <v>9086</v>
      </c>
      <c r="D574" s="95">
        <v>44398</v>
      </c>
      <c r="E574" s="94" t="s">
        <v>17151</v>
      </c>
      <c r="J574" s="112">
        <v>43.42</v>
      </c>
      <c r="K574" s="93">
        <v>92739.79</v>
      </c>
    </row>
    <row r="575" spans="3:11" x14ac:dyDescent="0.2">
      <c r="C575" s="96" t="s">
        <v>17150</v>
      </c>
      <c r="D575" s="95">
        <v>44399</v>
      </c>
      <c r="E575" s="94" t="s">
        <v>17149</v>
      </c>
      <c r="I575" s="93">
        <v>25</v>
      </c>
      <c r="K575" s="93">
        <v>92764.79</v>
      </c>
    </row>
    <row r="576" spans="3:11" x14ac:dyDescent="0.2">
      <c r="C576" s="96" t="s">
        <v>17148</v>
      </c>
      <c r="D576" s="95">
        <v>44399</v>
      </c>
      <c r="E576" s="94" t="s">
        <v>17147</v>
      </c>
      <c r="I576" s="93">
        <v>2.21</v>
      </c>
      <c r="K576" s="93">
        <v>92767</v>
      </c>
    </row>
    <row r="577" spans="3:11" x14ac:dyDescent="0.2">
      <c r="C577" s="96" t="s">
        <v>17146</v>
      </c>
      <c r="D577" s="95">
        <v>44399</v>
      </c>
      <c r="E577" s="94" t="s">
        <v>17145</v>
      </c>
      <c r="I577" s="93">
        <v>2.2200000000000002</v>
      </c>
      <c r="K577" s="93">
        <v>92769.22</v>
      </c>
    </row>
    <row r="578" spans="3:11" x14ac:dyDescent="0.2">
      <c r="C578" s="96" t="s">
        <v>17144</v>
      </c>
      <c r="D578" s="95">
        <v>44399</v>
      </c>
      <c r="E578" s="94" t="s">
        <v>17143</v>
      </c>
      <c r="I578" s="93">
        <v>2.4500000000000002</v>
      </c>
      <c r="K578" s="93">
        <v>92771.67</v>
      </c>
    </row>
    <row r="579" spans="3:11" x14ac:dyDescent="0.2">
      <c r="C579" s="96" t="s">
        <v>17142</v>
      </c>
      <c r="D579" s="95">
        <v>44400</v>
      </c>
      <c r="E579" s="94" t="s">
        <v>17141</v>
      </c>
      <c r="I579" s="93">
        <v>3</v>
      </c>
      <c r="K579" s="93">
        <v>92774.67</v>
      </c>
    </row>
    <row r="580" spans="3:11" x14ac:dyDescent="0.2">
      <c r="C580" s="96" t="s">
        <v>17140</v>
      </c>
      <c r="D580" s="95">
        <v>44400</v>
      </c>
      <c r="E580" s="94" t="s">
        <v>17139</v>
      </c>
      <c r="I580" s="93">
        <v>13.82</v>
      </c>
      <c r="K580" s="93">
        <v>92788.49</v>
      </c>
    </row>
    <row r="581" spans="3:11" x14ac:dyDescent="0.2">
      <c r="C581" s="96" t="s">
        <v>17138</v>
      </c>
      <c r="D581" s="95">
        <v>44400</v>
      </c>
      <c r="E581" s="94" t="s">
        <v>17137</v>
      </c>
      <c r="I581" s="93">
        <v>317.89</v>
      </c>
      <c r="K581" s="93">
        <v>93106.38</v>
      </c>
    </row>
    <row r="582" spans="3:11" x14ac:dyDescent="0.2">
      <c r="C582" s="96" t="s">
        <v>17136</v>
      </c>
      <c r="D582" s="95">
        <v>44401</v>
      </c>
      <c r="E582" s="94" t="s">
        <v>17135</v>
      </c>
      <c r="I582" s="93">
        <v>5.14</v>
      </c>
      <c r="K582" s="93">
        <v>93111.52</v>
      </c>
    </row>
    <row r="583" spans="3:11" x14ac:dyDescent="0.2">
      <c r="C583" s="96" t="s">
        <v>17134</v>
      </c>
      <c r="D583" s="95">
        <v>44401</v>
      </c>
      <c r="E583" s="94" t="s">
        <v>17133</v>
      </c>
      <c r="I583" s="93">
        <v>6.9</v>
      </c>
      <c r="K583" s="93">
        <v>93118.42</v>
      </c>
    </row>
    <row r="584" spans="3:11" x14ac:dyDescent="0.2">
      <c r="C584" s="96" t="s">
        <v>17132</v>
      </c>
      <c r="D584" s="95">
        <v>44401</v>
      </c>
      <c r="E584" s="94" t="s">
        <v>17131</v>
      </c>
      <c r="I584" s="93">
        <v>2.76</v>
      </c>
      <c r="K584" s="93">
        <v>93121.18</v>
      </c>
    </row>
    <row r="585" spans="3:11" x14ac:dyDescent="0.2">
      <c r="C585" s="96" t="s">
        <v>17130</v>
      </c>
      <c r="D585" s="95">
        <v>44401</v>
      </c>
      <c r="E585" s="94" t="s">
        <v>17129</v>
      </c>
      <c r="I585" s="93">
        <v>5.13</v>
      </c>
      <c r="K585" s="93">
        <v>93126.31</v>
      </c>
    </row>
    <row r="586" spans="3:11" x14ac:dyDescent="0.2">
      <c r="C586" s="96" t="s">
        <v>17128</v>
      </c>
      <c r="D586" s="95">
        <v>44401</v>
      </c>
      <c r="E586" s="94" t="s">
        <v>17127</v>
      </c>
      <c r="I586" s="93">
        <v>1.68</v>
      </c>
      <c r="K586" s="93">
        <v>93127.99</v>
      </c>
    </row>
    <row r="587" spans="3:11" x14ac:dyDescent="0.2">
      <c r="C587" s="96" t="s">
        <v>17126</v>
      </c>
      <c r="D587" s="95">
        <v>44401</v>
      </c>
      <c r="E587" s="94" t="s">
        <v>17125</v>
      </c>
      <c r="I587" s="93">
        <v>4.78</v>
      </c>
      <c r="K587" s="93">
        <v>93132.77</v>
      </c>
    </row>
    <row r="588" spans="3:11" x14ac:dyDescent="0.2">
      <c r="C588" s="96" t="s">
        <v>17124</v>
      </c>
      <c r="D588" s="95">
        <v>44401</v>
      </c>
      <c r="E588" s="94" t="s">
        <v>17123</v>
      </c>
      <c r="I588" s="93">
        <v>2.42</v>
      </c>
      <c r="K588" s="93">
        <v>93135.19</v>
      </c>
    </row>
    <row r="589" spans="3:11" x14ac:dyDescent="0.2">
      <c r="C589" s="96" t="s">
        <v>17122</v>
      </c>
      <c r="D589" s="95">
        <v>44401</v>
      </c>
      <c r="E589" s="94" t="s">
        <v>17121</v>
      </c>
      <c r="I589" s="93">
        <v>3.56</v>
      </c>
      <c r="K589" s="93">
        <v>93138.75</v>
      </c>
    </row>
    <row r="590" spans="3:11" x14ac:dyDescent="0.2">
      <c r="C590" s="96" t="s">
        <v>17120</v>
      </c>
      <c r="D590" s="95">
        <v>44401</v>
      </c>
      <c r="E590" s="94" t="s">
        <v>17119</v>
      </c>
      <c r="I590" s="93">
        <v>6.99</v>
      </c>
      <c r="K590" s="93">
        <v>93145.74</v>
      </c>
    </row>
    <row r="591" spans="3:11" x14ac:dyDescent="0.2">
      <c r="C591" s="96" t="s">
        <v>17118</v>
      </c>
      <c r="D591" s="95">
        <v>44401</v>
      </c>
      <c r="E591" s="94" t="s">
        <v>17117</v>
      </c>
      <c r="I591" s="93">
        <v>1.79</v>
      </c>
      <c r="K591" s="93">
        <v>93147.53</v>
      </c>
    </row>
    <row r="592" spans="3:11" x14ac:dyDescent="0.2">
      <c r="C592" s="96" t="s">
        <v>17116</v>
      </c>
      <c r="D592" s="95">
        <v>44401</v>
      </c>
      <c r="E592" s="94" t="s">
        <v>17115</v>
      </c>
      <c r="I592" s="93">
        <v>5.0599999999999996</v>
      </c>
      <c r="K592" s="93">
        <v>93152.59</v>
      </c>
    </row>
    <row r="593" spans="3:11" x14ac:dyDescent="0.2">
      <c r="C593" s="96" t="s">
        <v>17114</v>
      </c>
      <c r="D593" s="95">
        <v>44401</v>
      </c>
      <c r="E593" s="94" t="s">
        <v>17113</v>
      </c>
      <c r="I593" s="93">
        <v>2.77</v>
      </c>
      <c r="K593" s="93">
        <v>93155.36</v>
      </c>
    </row>
    <row r="594" spans="3:11" x14ac:dyDescent="0.2">
      <c r="C594" s="96" t="s">
        <v>17112</v>
      </c>
      <c r="D594" s="95">
        <v>44401</v>
      </c>
      <c r="E594" s="94" t="s">
        <v>17111</v>
      </c>
      <c r="I594" s="93">
        <v>1.68</v>
      </c>
      <c r="K594" s="93">
        <v>93157.04</v>
      </c>
    </row>
    <row r="595" spans="3:11" x14ac:dyDescent="0.2">
      <c r="C595" s="96" t="s">
        <v>17110</v>
      </c>
      <c r="D595" s="95">
        <v>44401</v>
      </c>
      <c r="E595" s="94" t="s">
        <v>17109</v>
      </c>
      <c r="I595" s="93">
        <v>13.07</v>
      </c>
      <c r="K595" s="93">
        <v>93170.11</v>
      </c>
    </row>
    <row r="596" spans="3:11" x14ac:dyDescent="0.2">
      <c r="C596" s="96" t="s">
        <v>17108</v>
      </c>
      <c r="D596" s="95">
        <v>44401</v>
      </c>
      <c r="E596" s="94" t="s">
        <v>17107</v>
      </c>
      <c r="I596" s="93">
        <v>33.4</v>
      </c>
      <c r="K596" s="93">
        <v>93203.51</v>
      </c>
    </row>
    <row r="597" spans="3:11" x14ac:dyDescent="0.2">
      <c r="C597" s="96" t="s">
        <v>17106</v>
      </c>
      <c r="D597" s="95">
        <v>44401</v>
      </c>
      <c r="E597" s="94" t="s">
        <v>17105</v>
      </c>
      <c r="I597" s="93">
        <v>3.1</v>
      </c>
      <c r="K597" s="93">
        <v>93206.61</v>
      </c>
    </row>
    <row r="598" spans="3:11" x14ac:dyDescent="0.2">
      <c r="C598" s="96" t="s">
        <v>17104</v>
      </c>
      <c r="D598" s="95">
        <v>44401</v>
      </c>
      <c r="E598" s="94" t="s">
        <v>17103</v>
      </c>
      <c r="I598" s="93">
        <v>13.88</v>
      </c>
      <c r="K598" s="93">
        <v>93220.49</v>
      </c>
    </row>
    <row r="599" spans="3:11" x14ac:dyDescent="0.2">
      <c r="C599" s="96" t="s">
        <v>17102</v>
      </c>
      <c r="D599" s="95">
        <v>44401</v>
      </c>
      <c r="E599" s="94" t="s">
        <v>17101</v>
      </c>
      <c r="I599" s="93">
        <v>1.0900000000000001</v>
      </c>
      <c r="K599" s="93">
        <v>93221.58</v>
      </c>
    </row>
    <row r="600" spans="3:11" x14ac:dyDescent="0.2">
      <c r="C600" s="96" t="s">
        <v>17100</v>
      </c>
      <c r="D600" s="95">
        <v>44401</v>
      </c>
      <c r="E600" s="94" t="s">
        <v>17099</v>
      </c>
      <c r="I600" s="93">
        <v>9.99</v>
      </c>
      <c r="K600" s="93">
        <v>93231.57</v>
      </c>
    </row>
    <row r="601" spans="3:11" x14ac:dyDescent="0.2">
      <c r="C601" s="96" t="s">
        <v>17098</v>
      </c>
      <c r="D601" s="95">
        <v>44402</v>
      </c>
      <c r="E601" s="94" t="s">
        <v>17097</v>
      </c>
      <c r="I601" s="93">
        <v>9.27</v>
      </c>
      <c r="K601" s="93">
        <v>93240.84</v>
      </c>
    </row>
    <row r="602" spans="3:11" x14ac:dyDescent="0.2">
      <c r="C602" s="96" t="s">
        <v>17096</v>
      </c>
      <c r="D602" s="95">
        <v>44402</v>
      </c>
      <c r="E602" s="94" t="s">
        <v>17095</v>
      </c>
      <c r="I602" s="93">
        <v>1.68</v>
      </c>
      <c r="K602" s="93">
        <v>93242.52</v>
      </c>
    </row>
    <row r="603" spans="3:11" x14ac:dyDescent="0.2">
      <c r="C603" s="96" t="s">
        <v>17094</v>
      </c>
      <c r="D603" s="95">
        <v>44402</v>
      </c>
      <c r="E603" s="94" t="s">
        <v>17093</v>
      </c>
      <c r="I603" s="93">
        <v>21.33</v>
      </c>
      <c r="K603" s="93">
        <v>93263.85</v>
      </c>
    </row>
    <row r="604" spans="3:11" x14ac:dyDescent="0.2">
      <c r="C604" s="96" t="s">
        <v>17092</v>
      </c>
      <c r="D604" s="95">
        <v>44402</v>
      </c>
      <c r="E604" s="94" t="s">
        <v>17091</v>
      </c>
      <c r="I604" s="93">
        <v>10.43</v>
      </c>
      <c r="K604" s="93">
        <v>93274.28</v>
      </c>
    </row>
    <row r="605" spans="3:11" x14ac:dyDescent="0.2">
      <c r="C605" s="96" t="s">
        <v>17090</v>
      </c>
      <c r="D605" s="95">
        <v>44402</v>
      </c>
      <c r="E605" s="94" t="s">
        <v>17089</v>
      </c>
      <c r="I605" s="93">
        <v>1.68</v>
      </c>
      <c r="K605" s="93">
        <v>93275.96</v>
      </c>
    </row>
    <row r="606" spans="3:11" x14ac:dyDescent="0.2">
      <c r="C606" s="96" t="s">
        <v>17088</v>
      </c>
      <c r="D606" s="95">
        <v>44402</v>
      </c>
      <c r="E606" s="94" t="s">
        <v>17087</v>
      </c>
      <c r="I606" s="93">
        <v>3.36</v>
      </c>
      <c r="K606" s="93">
        <v>93279.32</v>
      </c>
    </row>
    <row r="607" spans="3:11" x14ac:dyDescent="0.2">
      <c r="C607" s="96" t="s">
        <v>17086</v>
      </c>
      <c r="D607" s="95">
        <v>44403</v>
      </c>
      <c r="E607" s="94" t="s">
        <v>17085</v>
      </c>
      <c r="I607" s="93">
        <v>8528.02</v>
      </c>
      <c r="K607" s="93">
        <v>101807.34</v>
      </c>
    </row>
    <row r="608" spans="3:11" x14ac:dyDescent="0.2">
      <c r="C608" s="96" t="s">
        <v>17084</v>
      </c>
      <c r="D608" s="95">
        <v>44403</v>
      </c>
      <c r="E608" s="94" t="s">
        <v>17083</v>
      </c>
      <c r="I608" s="93">
        <v>23.57</v>
      </c>
      <c r="K608" s="93">
        <v>101830.91</v>
      </c>
    </row>
    <row r="609" spans="3:11" x14ac:dyDescent="0.2">
      <c r="C609" s="96" t="s">
        <v>17082</v>
      </c>
      <c r="D609" s="95">
        <v>44403</v>
      </c>
      <c r="E609" s="94" t="s">
        <v>17081</v>
      </c>
      <c r="I609" s="93">
        <v>16.760000000000002</v>
      </c>
      <c r="K609" s="93">
        <v>101847.67</v>
      </c>
    </row>
    <row r="610" spans="3:11" x14ac:dyDescent="0.2">
      <c r="C610" s="96" t="s">
        <v>17080</v>
      </c>
      <c r="D610" s="95">
        <v>44403</v>
      </c>
      <c r="E610" s="94" t="s">
        <v>17079</v>
      </c>
      <c r="I610" s="93">
        <v>1.75</v>
      </c>
      <c r="K610" s="93">
        <v>101849.42</v>
      </c>
    </row>
    <row r="611" spans="3:11" x14ac:dyDescent="0.2">
      <c r="C611" s="96" t="s">
        <v>17078</v>
      </c>
      <c r="D611" s="95">
        <v>44403</v>
      </c>
      <c r="E611" s="94" t="s">
        <v>17077</v>
      </c>
      <c r="I611" s="93">
        <v>5.13</v>
      </c>
      <c r="K611" s="93">
        <v>101854.55</v>
      </c>
    </row>
    <row r="612" spans="3:11" x14ac:dyDescent="0.2">
      <c r="C612" s="96" t="s">
        <v>17076</v>
      </c>
      <c r="D612" s="95">
        <v>44403</v>
      </c>
      <c r="E612" s="94" t="s">
        <v>17075</v>
      </c>
      <c r="I612" s="93">
        <v>4</v>
      </c>
      <c r="K612" s="93">
        <v>101858.55</v>
      </c>
    </row>
    <row r="613" spans="3:11" x14ac:dyDescent="0.2">
      <c r="C613" s="96" t="s">
        <v>17074</v>
      </c>
      <c r="D613" s="95">
        <v>44403</v>
      </c>
      <c r="E613" s="94" t="s">
        <v>17073</v>
      </c>
      <c r="I613" s="93">
        <v>1.1299999999999999</v>
      </c>
      <c r="K613" s="93">
        <v>101859.68</v>
      </c>
    </row>
    <row r="614" spans="3:11" x14ac:dyDescent="0.2">
      <c r="C614" s="96" t="s">
        <v>17072</v>
      </c>
      <c r="D614" s="95">
        <v>44403</v>
      </c>
      <c r="E614" s="94" t="s">
        <v>17071</v>
      </c>
      <c r="I614" s="93">
        <v>1.79</v>
      </c>
      <c r="K614" s="93">
        <v>101861.47</v>
      </c>
    </row>
    <row r="615" spans="3:11" x14ac:dyDescent="0.2">
      <c r="C615" s="96" t="s">
        <v>17070</v>
      </c>
      <c r="D615" s="95">
        <v>44403</v>
      </c>
      <c r="E615" s="94" t="s">
        <v>17069</v>
      </c>
      <c r="I615" s="93">
        <v>2.02</v>
      </c>
      <c r="K615" s="93">
        <v>101863.49</v>
      </c>
    </row>
    <row r="616" spans="3:11" x14ac:dyDescent="0.2">
      <c r="C616" s="96" t="s">
        <v>17068</v>
      </c>
      <c r="D616" s="95">
        <v>44403</v>
      </c>
      <c r="E616" s="94" t="s">
        <v>17067</v>
      </c>
      <c r="I616" s="93">
        <v>5.4</v>
      </c>
      <c r="K616" s="93">
        <v>101868.89</v>
      </c>
    </row>
    <row r="617" spans="3:11" x14ac:dyDescent="0.2">
      <c r="C617" s="96" t="s">
        <v>17066</v>
      </c>
      <c r="D617" s="95">
        <v>44403</v>
      </c>
      <c r="E617" s="94" t="s">
        <v>17065</v>
      </c>
      <c r="I617" s="93">
        <v>5.26</v>
      </c>
      <c r="K617" s="93">
        <v>101874.15</v>
      </c>
    </row>
    <row r="618" spans="3:11" x14ac:dyDescent="0.2">
      <c r="C618" s="96" t="s">
        <v>17064</v>
      </c>
      <c r="D618" s="95">
        <v>44403</v>
      </c>
      <c r="E618" s="94" t="s">
        <v>17063</v>
      </c>
      <c r="I618" s="93">
        <v>4.91</v>
      </c>
      <c r="K618" s="93">
        <v>101879.06</v>
      </c>
    </row>
    <row r="619" spans="3:11" x14ac:dyDescent="0.2">
      <c r="C619" s="96" t="s">
        <v>17062</v>
      </c>
      <c r="D619" s="95">
        <v>44403</v>
      </c>
      <c r="E619" s="94" t="s">
        <v>17061</v>
      </c>
      <c r="I619" s="93">
        <v>6.94</v>
      </c>
      <c r="K619" s="93">
        <v>101886</v>
      </c>
    </row>
    <row r="620" spans="3:11" x14ac:dyDescent="0.2">
      <c r="C620" s="96" t="s">
        <v>17060</v>
      </c>
      <c r="D620" s="95">
        <v>44403</v>
      </c>
      <c r="E620" s="94" t="s">
        <v>17059</v>
      </c>
      <c r="I620" s="93">
        <v>3.76</v>
      </c>
      <c r="K620" s="93">
        <v>101889.76</v>
      </c>
    </row>
    <row r="621" spans="3:11" x14ac:dyDescent="0.2">
      <c r="C621" s="96" t="s">
        <v>17058</v>
      </c>
      <c r="D621" s="95">
        <v>44403</v>
      </c>
      <c r="E621" s="94" t="s">
        <v>17057</v>
      </c>
      <c r="I621" s="93">
        <v>1.68</v>
      </c>
      <c r="K621" s="93">
        <v>101891.44</v>
      </c>
    </row>
    <row r="622" spans="3:11" x14ac:dyDescent="0.2">
      <c r="C622" s="96" t="s">
        <v>17056</v>
      </c>
      <c r="D622" s="95">
        <v>44403</v>
      </c>
      <c r="E622" s="94" t="s">
        <v>17055</v>
      </c>
      <c r="I622" s="93">
        <v>2.35</v>
      </c>
      <c r="K622" s="93">
        <v>101893.79</v>
      </c>
    </row>
    <row r="623" spans="3:11" x14ac:dyDescent="0.2">
      <c r="C623" s="96" t="s">
        <v>17054</v>
      </c>
      <c r="D623" s="95">
        <v>44403</v>
      </c>
      <c r="E623" s="94" t="s">
        <v>17053</v>
      </c>
      <c r="I623" s="93">
        <v>8.3800000000000008</v>
      </c>
      <c r="K623" s="93">
        <v>101902.17</v>
      </c>
    </row>
    <row r="624" spans="3:11" x14ac:dyDescent="0.2">
      <c r="C624" s="96" t="s">
        <v>17052</v>
      </c>
      <c r="D624" s="95">
        <v>44403</v>
      </c>
      <c r="E624" s="94" t="s">
        <v>17051</v>
      </c>
      <c r="I624" s="93">
        <v>2.41</v>
      </c>
      <c r="K624" s="93">
        <v>101904.58</v>
      </c>
    </row>
    <row r="625" spans="3:11" x14ac:dyDescent="0.2">
      <c r="C625" s="96" t="s">
        <v>17050</v>
      </c>
      <c r="D625" s="95">
        <v>44403</v>
      </c>
      <c r="E625" s="94" t="s">
        <v>17049</v>
      </c>
      <c r="I625" s="93">
        <v>5.45</v>
      </c>
      <c r="K625" s="93">
        <v>101910.03</v>
      </c>
    </row>
    <row r="626" spans="3:11" x14ac:dyDescent="0.2">
      <c r="C626" s="96" t="s">
        <v>17048</v>
      </c>
      <c r="D626" s="95">
        <v>44403</v>
      </c>
      <c r="E626" s="94" t="s">
        <v>17047</v>
      </c>
      <c r="I626" s="93">
        <v>3.45</v>
      </c>
      <c r="K626" s="93">
        <v>101913.48</v>
      </c>
    </row>
    <row r="627" spans="3:11" x14ac:dyDescent="0.2">
      <c r="C627" s="96" t="s">
        <v>17046</v>
      </c>
      <c r="D627" s="95">
        <v>44403</v>
      </c>
      <c r="E627" s="94" t="s">
        <v>17045</v>
      </c>
      <c r="I627" s="93">
        <v>6.98</v>
      </c>
      <c r="K627" s="93">
        <v>101920.46</v>
      </c>
    </row>
    <row r="628" spans="3:11" x14ac:dyDescent="0.2">
      <c r="C628" s="96" t="s">
        <v>17044</v>
      </c>
      <c r="D628" s="95">
        <v>44403</v>
      </c>
      <c r="E628" s="94" t="s">
        <v>17043</v>
      </c>
      <c r="I628" s="93">
        <v>3.7</v>
      </c>
      <c r="K628" s="93">
        <v>101924.16</v>
      </c>
    </row>
    <row r="629" spans="3:11" x14ac:dyDescent="0.2">
      <c r="C629" s="96" t="s">
        <v>17042</v>
      </c>
      <c r="D629" s="95">
        <v>44403</v>
      </c>
      <c r="E629" s="94" t="s">
        <v>17041</v>
      </c>
      <c r="I629" s="93">
        <v>6.24</v>
      </c>
      <c r="K629" s="93">
        <v>101930.4</v>
      </c>
    </row>
    <row r="630" spans="3:11" x14ac:dyDescent="0.2">
      <c r="C630" s="96" t="s">
        <v>17040</v>
      </c>
      <c r="D630" s="95">
        <v>44403</v>
      </c>
      <c r="E630" s="94" t="s">
        <v>17039</v>
      </c>
      <c r="I630" s="93">
        <v>8.7899999999999991</v>
      </c>
      <c r="K630" s="93">
        <v>101939.19</v>
      </c>
    </row>
    <row r="631" spans="3:11" x14ac:dyDescent="0.2">
      <c r="C631" s="96" t="s">
        <v>17038</v>
      </c>
      <c r="D631" s="95">
        <v>44403</v>
      </c>
      <c r="E631" s="94" t="s">
        <v>17037</v>
      </c>
      <c r="I631" s="93">
        <v>3309.15</v>
      </c>
      <c r="K631" s="93">
        <v>105248.34</v>
      </c>
    </row>
    <row r="632" spans="3:11" x14ac:dyDescent="0.2">
      <c r="C632" s="96" t="s">
        <v>21506</v>
      </c>
      <c r="D632" s="95">
        <v>44404</v>
      </c>
      <c r="E632" s="94" t="s">
        <v>21533</v>
      </c>
      <c r="I632" s="93">
        <v>2.42</v>
      </c>
      <c r="K632" s="93">
        <v>105250.76</v>
      </c>
    </row>
    <row r="633" spans="3:11" x14ac:dyDescent="0.2">
      <c r="C633" s="96" t="s">
        <v>17036</v>
      </c>
      <c r="D633" s="95">
        <v>44404</v>
      </c>
      <c r="E633" s="94" t="s">
        <v>17035</v>
      </c>
      <c r="I633" s="93">
        <v>2.2799999999999998</v>
      </c>
      <c r="K633" s="93">
        <v>105253.04</v>
      </c>
    </row>
    <row r="634" spans="3:11" x14ac:dyDescent="0.2">
      <c r="C634" s="96" t="s">
        <v>17034</v>
      </c>
      <c r="D634" s="95">
        <v>44404</v>
      </c>
      <c r="E634" s="94" t="s">
        <v>17033</v>
      </c>
      <c r="I634" s="93">
        <v>2.9</v>
      </c>
      <c r="K634" s="93">
        <v>105255.94</v>
      </c>
    </row>
    <row r="635" spans="3:11" x14ac:dyDescent="0.2">
      <c r="C635" s="96" t="s">
        <v>17032</v>
      </c>
      <c r="D635" s="95">
        <v>44404</v>
      </c>
      <c r="E635" s="94" t="s">
        <v>17031</v>
      </c>
      <c r="I635" s="93">
        <v>8.3800000000000008</v>
      </c>
      <c r="K635" s="93">
        <v>105264.32000000001</v>
      </c>
    </row>
    <row r="636" spans="3:11" x14ac:dyDescent="0.2">
      <c r="C636" s="96" t="s">
        <v>17030</v>
      </c>
      <c r="D636" s="95">
        <v>44404</v>
      </c>
      <c r="E636" s="94" t="s">
        <v>17029</v>
      </c>
      <c r="I636" s="93">
        <v>0.18</v>
      </c>
      <c r="K636" s="93">
        <v>105264.5</v>
      </c>
    </row>
    <row r="637" spans="3:11" x14ac:dyDescent="0.2">
      <c r="C637" s="96" t="s">
        <v>17028</v>
      </c>
      <c r="D637" s="95">
        <v>44404</v>
      </c>
      <c r="E637" s="94" t="s">
        <v>17027</v>
      </c>
      <c r="I637" s="93">
        <v>3.2</v>
      </c>
      <c r="K637" s="93">
        <v>105267.7</v>
      </c>
    </row>
    <row r="638" spans="3:11" x14ac:dyDescent="0.2">
      <c r="C638" s="96" t="s">
        <v>17026</v>
      </c>
      <c r="D638" s="95">
        <v>44404</v>
      </c>
      <c r="E638" s="94" t="s">
        <v>17025</v>
      </c>
      <c r="I638" s="93">
        <v>5.28</v>
      </c>
      <c r="K638" s="93">
        <v>105272.98</v>
      </c>
    </row>
    <row r="639" spans="3:11" x14ac:dyDescent="0.2">
      <c r="C639" s="96" t="s">
        <v>17024</v>
      </c>
      <c r="D639" s="95">
        <v>44404</v>
      </c>
      <c r="E639" s="94" t="s">
        <v>17023</v>
      </c>
      <c r="I639" s="93">
        <v>2.87</v>
      </c>
      <c r="K639" s="93">
        <v>105275.85</v>
      </c>
    </row>
    <row r="640" spans="3:11" x14ac:dyDescent="0.2">
      <c r="C640" s="96" t="s">
        <v>17022</v>
      </c>
      <c r="D640" s="95">
        <v>44404</v>
      </c>
      <c r="E640" s="94" t="s">
        <v>17021</v>
      </c>
      <c r="I640" s="93">
        <v>5.21</v>
      </c>
      <c r="K640" s="93">
        <v>105281.06</v>
      </c>
    </row>
    <row r="641" spans="3:11" x14ac:dyDescent="0.2">
      <c r="C641" s="96" t="s">
        <v>17020</v>
      </c>
      <c r="D641" s="95">
        <v>44404</v>
      </c>
      <c r="E641" s="94" t="s">
        <v>17019</v>
      </c>
      <c r="I641" s="93">
        <v>6.24</v>
      </c>
      <c r="K641" s="93">
        <v>105287.3</v>
      </c>
    </row>
    <row r="642" spans="3:11" x14ac:dyDescent="0.2">
      <c r="C642" s="96" t="s">
        <v>17018</v>
      </c>
      <c r="D642" s="95">
        <v>44404</v>
      </c>
      <c r="E642" s="94" t="s">
        <v>17017</v>
      </c>
      <c r="I642" s="93">
        <v>2.2999999999999998</v>
      </c>
      <c r="K642" s="93">
        <v>105289.60000000001</v>
      </c>
    </row>
    <row r="643" spans="3:11" x14ac:dyDescent="0.2">
      <c r="C643" s="96" t="s">
        <v>17016</v>
      </c>
      <c r="D643" s="95">
        <v>44404</v>
      </c>
      <c r="E643" s="94" t="s">
        <v>17015</v>
      </c>
      <c r="I643" s="93">
        <v>2.5099999999999998</v>
      </c>
      <c r="K643" s="93">
        <v>105292.11</v>
      </c>
    </row>
    <row r="644" spans="3:11" x14ac:dyDescent="0.2">
      <c r="C644" s="96" t="s">
        <v>17014</v>
      </c>
      <c r="D644" s="95">
        <v>44404</v>
      </c>
      <c r="E644" s="94" t="s">
        <v>17013</v>
      </c>
      <c r="I644" s="93">
        <v>0.6</v>
      </c>
      <c r="K644" s="93">
        <v>105292.71</v>
      </c>
    </row>
    <row r="645" spans="3:11" x14ac:dyDescent="0.2">
      <c r="C645" s="96" t="s">
        <v>17012</v>
      </c>
      <c r="D645" s="95">
        <v>44404</v>
      </c>
      <c r="E645" s="94" t="s">
        <v>17011</v>
      </c>
      <c r="I645" s="93">
        <v>5.35</v>
      </c>
      <c r="K645" s="93">
        <v>105298.06</v>
      </c>
    </row>
    <row r="646" spans="3:11" x14ac:dyDescent="0.2">
      <c r="C646" s="96" t="s">
        <v>17010</v>
      </c>
      <c r="D646" s="95">
        <v>44404</v>
      </c>
      <c r="E646" s="94" t="s">
        <v>17009</v>
      </c>
      <c r="I646" s="93">
        <v>8.35</v>
      </c>
      <c r="K646" s="93">
        <v>105306.41</v>
      </c>
    </row>
    <row r="647" spans="3:11" x14ac:dyDescent="0.2">
      <c r="C647" s="96" t="s">
        <v>17008</v>
      </c>
      <c r="D647" s="95">
        <v>44404</v>
      </c>
      <c r="E647" s="94" t="s">
        <v>17007</v>
      </c>
      <c r="I647" s="93">
        <v>6.94</v>
      </c>
      <c r="K647" s="93">
        <v>105313.35</v>
      </c>
    </row>
    <row r="648" spans="3:11" x14ac:dyDescent="0.2">
      <c r="C648" s="96" t="s">
        <v>17006</v>
      </c>
      <c r="D648" s="95">
        <v>44404</v>
      </c>
      <c r="E648" s="94" t="s">
        <v>17005</v>
      </c>
      <c r="I648" s="93">
        <v>5.72</v>
      </c>
      <c r="K648" s="93">
        <v>105319.07</v>
      </c>
    </row>
    <row r="649" spans="3:11" x14ac:dyDescent="0.2">
      <c r="C649" s="96" t="s">
        <v>17004</v>
      </c>
      <c r="D649" s="95">
        <v>44404</v>
      </c>
      <c r="E649" s="94" t="s">
        <v>17003</v>
      </c>
      <c r="I649" s="93">
        <v>2.34</v>
      </c>
      <c r="K649" s="93">
        <v>105321.41</v>
      </c>
    </row>
    <row r="650" spans="3:11" x14ac:dyDescent="0.2">
      <c r="C650" s="96" t="s">
        <v>17002</v>
      </c>
      <c r="D650" s="95">
        <v>44404</v>
      </c>
      <c r="E650" s="94" t="s">
        <v>17001</v>
      </c>
      <c r="I650" s="93">
        <v>1.75</v>
      </c>
      <c r="K650" s="93">
        <v>105323.16</v>
      </c>
    </row>
    <row r="651" spans="3:11" x14ac:dyDescent="0.2">
      <c r="C651" s="96" t="s">
        <v>17000</v>
      </c>
      <c r="D651" s="95">
        <v>44404</v>
      </c>
      <c r="E651" s="94" t="s">
        <v>16999</v>
      </c>
      <c r="I651" s="93">
        <v>1.65</v>
      </c>
      <c r="K651" s="93">
        <v>105324.81</v>
      </c>
    </row>
    <row r="652" spans="3:11" x14ac:dyDescent="0.2">
      <c r="C652" s="96" t="s">
        <v>16998</v>
      </c>
      <c r="D652" s="95">
        <v>44404</v>
      </c>
      <c r="E652" s="94" t="s">
        <v>16997</v>
      </c>
      <c r="I652" s="93">
        <v>0.09</v>
      </c>
      <c r="K652" s="93">
        <v>105324.9</v>
      </c>
    </row>
    <row r="653" spans="3:11" x14ac:dyDescent="0.2">
      <c r="C653" s="96" t="s">
        <v>16996</v>
      </c>
      <c r="D653" s="95">
        <v>44404</v>
      </c>
      <c r="E653" s="94" t="s">
        <v>16995</v>
      </c>
      <c r="I653" s="93">
        <v>13.1</v>
      </c>
      <c r="K653" s="93">
        <v>105338</v>
      </c>
    </row>
    <row r="654" spans="3:11" x14ac:dyDescent="0.2">
      <c r="C654" s="96" t="s">
        <v>16994</v>
      </c>
      <c r="D654" s="95">
        <v>44404</v>
      </c>
      <c r="E654" s="94" t="s">
        <v>16993</v>
      </c>
      <c r="I654" s="93">
        <v>17.52</v>
      </c>
      <c r="K654" s="93">
        <v>105355.52</v>
      </c>
    </row>
    <row r="655" spans="3:11" x14ac:dyDescent="0.2">
      <c r="C655" s="96" t="s">
        <v>16992</v>
      </c>
      <c r="D655" s="95">
        <v>44404</v>
      </c>
      <c r="E655" s="94" t="s">
        <v>16991</v>
      </c>
      <c r="I655" s="93">
        <v>28.82</v>
      </c>
      <c r="K655" s="93">
        <v>105384.34</v>
      </c>
    </row>
    <row r="656" spans="3:11" x14ac:dyDescent="0.2">
      <c r="C656" s="96" t="s">
        <v>16990</v>
      </c>
      <c r="D656" s="95">
        <v>44404</v>
      </c>
      <c r="E656" s="94" t="s">
        <v>16989</v>
      </c>
      <c r="I656" s="93">
        <v>2.12</v>
      </c>
      <c r="K656" s="93">
        <v>105386.46</v>
      </c>
    </row>
    <row r="657" spans="3:11" x14ac:dyDescent="0.2">
      <c r="C657" s="96" t="s">
        <v>16988</v>
      </c>
      <c r="D657" s="95">
        <v>44404</v>
      </c>
      <c r="E657" s="94" t="s">
        <v>16987</v>
      </c>
      <c r="I657" s="93">
        <v>1.85</v>
      </c>
      <c r="K657" s="93">
        <v>105388.31</v>
      </c>
    </row>
    <row r="658" spans="3:11" x14ac:dyDescent="0.2">
      <c r="C658" s="96" t="s">
        <v>16986</v>
      </c>
      <c r="D658" s="95">
        <v>44404</v>
      </c>
      <c r="E658" s="94" t="s">
        <v>16985</v>
      </c>
      <c r="I658" s="93">
        <v>4.1900000000000004</v>
      </c>
      <c r="K658" s="93">
        <v>105392.5</v>
      </c>
    </row>
    <row r="659" spans="3:11" x14ac:dyDescent="0.2">
      <c r="C659" s="96" t="s">
        <v>16984</v>
      </c>
      <c r="D659" s="95">
        <v>44404</v>
      </c>
      <c r="E659" s="94" t="s">
        <v>16983</v>
      </c>
      <c r="I659" s="93">
        <v>3.09</v>
      </c>
      <c r="K659" s="93">
        <v>105395.59</v>
      </c>
    </row>
    <row r="660" spans="3:11" x14ac:dyDescent="0.2">
      <c r="C660" s="96" t="s">
        <v>16982</v>
      </c>
      <c r="D660" s="95">
        <v>44404</v>
      </c>
      <c r="E660" s="94" t="s">
        <v>16981</v>
      </c>
      <c r="I660" s="93">
        <v>0.06</v>
      </c>
      <c r="K660" s="93">
        <v>105395.65</v>
      </c>
    </row>
    <row r="661" spans="3:11" x14ac:dyDescent="0.2">
      <c r="C661" s="96" t="s">
        <v>16980</v>
      </c>
      <c r="D661" s="95">
        <v>44404</v>
      </c>
      <c r="E661" s="94" t="s">
        <v>16979</v>
      </c>
      <c r="I661" s="93">
        <v>3.37</v>
      </c>
      <c r="K661" s="93">
        <v>105399.02</v>
      </c>
    </row>
    <row r="662" spans="3:11" x14ac:dyDescent="0.2">
      <c r="C662" s="96" t="s">
        <v>16978</v>
      </c>
      <c r="D662" s="95">
        <v>44404</v>
      </c>
      <c r="E662" s="94" t="s">
        <v>16977</v>
      </c>
      <c r="I662" s="93">
        <v>8.3800000000000008</v>
      </c>
      <c r="K662" s="93">
        <v>105407.4</v>
      </c>
    </row>
    <row r="663" spans="3:11" x14ac:dyDescent="0.2">
      <c r="C663" s="96" t="s">
        <v>16976</v>
      </c>
      <c r="D663" s="95">
        <v>44404</v>
      </c>
      <c r="E663" s="94" t="s">
        <v>16975</v>
      </c>
      <c r="I663" s="93">
        <v>7.95</v>
      </c>
      <c r="K663" s="93">
        <v>105415.35</v>
      </c>
    </row>
    <row r="664" spans="3:11" x14ac:dyDescent="0.2">
      <c r="C664" s="96" t="s">
        <v>16974</v>
      </c>
      <c r="D664" s="95">
        <v>44404</v>
      </c>
      <c r="E664" s="94" t="s">
        <v>16973</v>
      </c>
      <c r="I664" s="93">
        <v>3.48</v>
      </c>
      <c r="K664" s="93">
        <v>105418.83</v>
      </c>
    </row>
    <row r="665" spans="3:11" x14ac:dyDescent="0.2">
      <c r="C665" s="96" t="s">
        <v>16972</v>
      </c>
      <c r="D665" s="95">
        <v>44404</v>
      </c>
      <c r="E665" s="94" t="s">
        <v>16971</v>
      </c>
      <c r="I665" s="93">
        <v>11.51</v>
      </c>
      <c r="K665" s="93">
        <v>105430.34</v>
      </c>
    </row>
    <row r="666" spans="3:11" x14ac:dyDescent="0.2">
      <c r="C666" s="96" t="s">
        <v>16970</v>
      </c>
      <c r="D666" s="95">
        <v>44404</v>
      </c>
      <c r="E666" s="94" t="s">
        <v>16969</v>
      </c>
      <c r="I666" s="93">
        <v>1.85</v>
      </c>
      <c r="K666" s="93">
        <v>105432.19</v>
      </c>
    </row>
    <row r="667" spans="3:11" x14ac:dyDescent="0.2">
      <c r="C667" s="96" t="s">
        <v>16968</v>
      </c>
      <c r="D667" s="95">
        <v>44404</v>
      </c>
      <c r="E667" s="94" t="s">
        <v>16967</v>
      </c>
      <c r="I667" s="93">
        <v>3.56</v>
      </c>
      <c r="K667" s="93">
        <v>105435.75</v>
      </c>
    </row>
    <row r="668" spans="3:11" x14ac:dyDescent="0.2">
      <c r="C668" s="96" t="s">
        <v>16966</v>
      </c>
      <c r="D668" s="95">
        <v>44404</v>
      </c>
      <c r="E668" s="94" t="s">
        <v>16965</v>
      </c>
      <c r="I668" s="93">
        <v>0.1</v>
      </c>
      <c r="K668" s="93">
        <v>105435.85</v>
      </c>
    </row>
    <row r="669" spans="3:11" x14ac:dyDescent="0.2">
      <c r="C669" s="96" t="s">
        <v>16964</v>
      </c>
      <c r="D669" s="95">
        <v>44404</v>
      </c>
      <c r="E669" s="94" t="s">
        <v>16963</v>
      </c>
      <c r="I669" s="93">
        <v>2.2999999999999998</v>
      </c>
      <c r="K669" s="93">
        <v>105438.15</v>
      </c>
    </row>
    <row r="670" spans="3:11" x14ac:dyDescent="0.2">
      <c r="C670" s="96" t="s">
        <v>16962</v>
      </c>
      <c r="D670" s="95">
        <v>44405</v>
      </c>
      <c r="E670" s="94" t="s">
        <v>16961</v>
      </c>
      <c r="I670" s="93">
        <v>3.24</v>
      </c>
      <c r="K670" s="93">
        <v>105441.39</v>
      </c>
    </row>
    <row r="671" spans="3:11" x14ac:dyDescent="0.2">
      <c r="C671" s="96" t="s">
        <v>16960</v>
      </c>
      <c r="D671" s="95">
        <v>44405</v>
      </c>
      <c r="E671" s="94" t="s">
        <v>16959</v>
      </c>
      <c r="I671" s="93">
        <v>1.68</v>
      </c>
      <c r="K671" s="93">
        <v>105443.07</v>
      </c>
    </row>
    <row r="672" spans="3:11" x14ac:dyDescent="0.2">
      <c r="C672" s="96" t="s">
        <v>16958</v>
      </c>
      <c r="D672" s="95">
        <v>44405</v>
      </c>
      <c r="E672" s="94" t="s">
        <v>16957</v>
      </c>
      <c r="I672" s="93">
        <v>1.96</v>
      </c>
      <c r="K672" s="93">
        <v>105445.03</v>
      </c>
    </row>
    <row r="673" spans="3:11" x14ac:dyDescent="0.2">
      <c r="C673" s="96" t="s">
        <v>16956</v>
      </c>
      <c r="D673" s="95">
        <v>44405</v>
      </c>
      <c r="E673" s="94" t="s">
        <v>16955</v>
      </c>
      <c r="I673" s="93">
        <v>3.43</v>
      </c>
      <c r="K673" s="93">
        <v>105448.46</v>
      </c>
    </row>
    <row r="674" spans="3:11" x14ac:dyDescent="0.2">
      <c r="C674" s="96" t="s">
        <v>16954</v>
      </c>
      <c r="D674" s="95">
        <v>44405</v>
      </c>
      <c r="E674" s="94" t="s">
        <v>16953</v>
      </c>
      <c r="I674" s="93">
        <v>2.02</v>
      </c>
      <c r="K674" s="93">
        <v>105450.48</v>
      </c>
    </row>
    <row r="675" spans="3:11" x14ac:dyDescent="0.2">
      <c r="C675" s="96" t="s">
        <v>16952</v>
      </c>
      <c r="D675" s="95">
        <v>44405</v>
      </c>
      <c r="E675" s="94" t="s">
        <v>16951</v>
      </c>
      <c r="I675" s="93">
        <v>30</v>
      </c>
      <c r="K675" s="93">
        <v>105480.48</v>
      </c>
    </row>
    <row r="676" spans="3:11" x14ac:dyDescent="0.2">
      <c r="C676" s="96" t="s">
        <v>16950</v>
      </c>
      <c r="D676" s="95">
        <v>44405</v>
      </c>
      <c r="E676" s="94" t="s">
        <v>16949</v>
      </c>
      <c r="I676" s="93">
        <v>0.42</v>
      </c>
      <c r="K676" s="93">
        <v>105480.9</v>
      </c>
    </row>
    <row r="677" spans="3:11" x14ac:dyDescent="0.2">
      <c r="C677" s="96" t="s">
        <v>16948</v>
      </c>
      <c r="D677" s="95">
        <v>44405</v>
      </c>
      <c r="E677" s="94" t="s">
        <v>16947</v>
      </c>
      <c r="I677" s="93">
        <v>5.04</v>
      </c>
      <c r="K677" s="93">
        <v>105485.94</v>
      </c>
    </row>
    <row r="678" spans="3:11" x14ac:dyDescent="0.2">
      <c r="C678" s="96" t="s">
        <v>16946</v>
      </c>
      <c r="D678" s="95">
        <v>44405</v>
      </c>
      <c r="E678" s="94" t="s">
        <v>16945</v>
      </c>
      <c r="I678" s="93">
        <v>1.98</v>
      </c>
      <c r="K678" s="93">
        <v>105487.92</v>
      </c>
    </row>
    <row r="679" spans="3:11" x14ac:dyDescent="0.2">
      <c r="C679" s="96" t="s">
        <v>16944</v>
      </c>
      <c r="D679" s="95">
        <v>44405</v>
      </c>
      <c r="E679" s="94" t="s">
        <v>16943</v>
      </c>
      <c r="I679" s="93">
        <v>4.2</v>
      </c>
      <c r="K679" s="93">
        <v>105492.12</v>
      </c>
    </row>
    <row r="680" spans="3:11" x14ac:dyDescent="0.2">
      <c r="C680" s="96" t="s">
        <v>16942</v>
      </c>
      <c r="D680" s="95">
        <v>44405</v>
      </c>
      <c r="E680" s="94" t="s">
        <v>16941</v>
      </c>
      <c r="I680" s="93">
        <v>17.190000000000001</v>
      </c>
      <c r="K680" s="93">
        <v>105509.31</v>
      </c>
    </row>
    <row r="681" spans="3:11" x14ac:dyDescent="0.2">
      <c r="C681" s="96" t="s">
        <v>16940</v>
      </c>
      <c r="D681" s="95">
        <v>44405</v>
      </c>
      <c r="E681" s="94" t="s">
        <v>16939</v>
      </c>
      <c r="I681" s="93">
        <v>37.340000000000003</v>
      </c>
      <c r="K681" s="93">
        <v>105546.65</v>
      </c>
    </row>
    <row r="682" spans="3:11" x14ac:dyDescent="0.2">
      <c r="C682" s="96" t="s">
        <v>16938</v>
      </c>
      <c r="D682" s="95">
        <v>44405</v>
      </c>
      <c r="E682" s="94" t="s">
        <v>16937</v>
      </c>
      <c r="I682" s="93">
        <v>6.94</v>
      </c>
      <c r="K682" s="93">
        <v>105553.59</v>
      </c>
    </row>
    <row r="683" spans="3:11" x14ac:dyDescent="0.2">
      <c r="C683" s="96" t="s">
        <v>16936</v>
      </c>
      <c r="D683" s="95">
        <v>44405</v>
      </c>
      <c r="E683" s="94" t="s">
        <v>16935</v>
      </c>
      <c r="I683" s="93">
        <v>0.7</v>
      </c>
      <c r="K683" s="93">
        <v>105554.29</v>
      </c>
    </row>
    <row r="684" spans="3:11" x14ac:dyDescent="0.2">
      <c r="C684" s="96" t="s">
        <v>16934</v>
      </c>
      <c r="D684" s="95">
        <v>44405</v>
      </c>
      <c r="E684" s="94" t="s">
        <v>16933</v>
      </c>
      <c r="I684" s="93">
        <v>2.17</v>
      </c>
      <c r="K684" s="93">
        <v>105556.46</v>
      </c>
    </row>
    <row r="685" spans="3:11" x14ac:dyDescent="0.2">
      <c r="C685" s="96" t="s">
        <v>16932</v>
      </c>
      <c r="D685" s="95">
        <v>44405</v>
      </c>
      <c r="E685" s="94" t="s">
        <v>16931</v>
      </c>
      <c r="I685" s="93">
        <v>1.68</v>
      </c>
      <c r="K685" s="93">
        <v>105558.14</v>
      </c>
    </row>
    <row r="686" spans="3:11" x14ac:dyDescent="0.2">
      <c r="C686" s="96" t="s">
        <v>16930</v>
      </c>
      <c r="D686" s="95">
        <v>44405</v>
      </c>
      <c r="E686" s="94" t="s">
        <v>16929</v>
      </c>
      <c r="I686" s="93">
        <v>5.55</v>
      </c>
      <c r="K686" s="93">
        <v>105563.69</v>
      </c>
    </row>
    <row r="687" spans="3:11" x14ac:dyDescent="0.2">
      <c r="C687" s="96" t="s">
        <v>16928</v>
      </c>
      <c r="D687" s="95">
        <v>44405</v>
      </c>
      <c r="E687" s="94" t="s">
        <v>16927</v>
      </c>
      <c r="I687" s="93">
        <v>32.14</v>
      </c>
      <c r="K687" s="93">
        <v>105595.83</v>
      </c>
    </row>
    <row r="688" spans="3:11" x14ac:dyDescent="0.2">
      <c r="C688" s="96" t="s">
        <v>16926</v>
      </c>
      <c r="D688" s="95">
        <v>44405</v>
      </c>
      <c r="E688" s="94" t="s">
        <v>16925</v>
      </c>
      <c r="I688" s="93">
        <v>8.4600000000000009</v>
      </c>
      <c r="K688" s="93">
        <v>105604.29</v>
      </c>
    </row>
    <row r="689" spans="3:11" x14ac:dyDescent="0.2">
      <c r="C689" s="96" t="s">
        <v>16924</v>
      </c>
      <c r="D689" s="95">
        <v>44405</v>
      </c>
      <c r="E689" s="94" t="s">
        <v>16923</v>
      </c>
      <c r="I689" s="93">
        <v>3.24</v>
      </c>
      <c r="K689" s="93">
        <v>105607.53</v>
      </c>
    </row>
    <row r="690" spans="3:11" x14ac:dyDescent="0.2">
      <c r="C690" s="96" t="s">
        <v>16922</v>
      </c>
      <c r="D690" s="95">
        <v>44405</v>
      </c>
      <c r="E690" s="94" t="s">
        <v>16921</v>
      </c>
      <c r="I690" s="93">
        <v>1.94</v>
      </c>
      <c r="K690" s="93">
        <v>105609.47</v>
      </c>
    </row>
    <row r="691" spans="3:11" x14ac:dyDescent="0.2">
      <c r="C691" s="96" t="s">
        <v>16920</v>
      </c>
      <c r="D691" s="95">
        <v>44405</v>
      </c>
      <c r="E691" s="94" t="s">
        <v>16919</v>
      </c>
      <c r="I691" s="93">
        <v>17.25</v>
      </c>
      <c r="K691" s="93">
        <v>105626.72</v>
      </c>
    </row>
    <row r="692" spans="3:11" x14ac:dyDescent="0.2">
      <c r="C692" s="96" t="s">
        <v>16918</v>
      </c>
      <c r="D692" s="95">
        <v>44405</v>
      </c>
      <c r="E692" s="94" t="s">
        <v>16917</v>
      </c>
      <c r="I692" s="93">
        <v>5.58</v>
      </c>
      <c r="K692" s="93">
        <v>105632.3</v>
      </c>
    </row>
    <row r="693" spans="3:11" x14ac:dyDescent="0.2">
      <c r="C693" s="96" t="s">
        <v>16916</v>
      </c>
      <c r="D693" s="95">
        <v>44405</v>
      </c>
      <c r="E693" s="94" t="s">
        <v>16915</v>
      </c>
      <c r="I693" s="93">
        <v>3.6</v>
      </c>
      <c r="K693" s="93">
        <v>105635.9</v>
      </c>
    </row>
    <row r="694" spans="3:11" x14ac:dyDescent="0.2">
      <c r="C694" s="96" t="s">
        <v>16914</v>
      </c>
      <c r="D694" s="95">
        <v>44405</v>
      </c>
      <c r="E694" s="94" t="s">
        <v>16913</v>
      </c>
      <c r="I694" s="93">
        <v>8.3800000000000008</v>
      </c>
      <c r="K694" s="93">
        <v>105644.28</v>
      </c>
    </row>
    <row r="695" spans="3:11" x14ac:dyDescent="0.2">
      <c r="C695" s="96" t="s">
        <v>16912</v>
      </c>
      <c r="D695" s="95">
        <v>44405</v>
      </c>
      <c r="E695" s="94" t="s">
        <v>16911</v>
      </c>
      <c r="I695" s="93">
        <v>8.3800000000000008</v>
      </c>
      <c r="K695" s="93">
        <v>105652.66</v>
      </c>
    </row>
    <row r="696" spans="3:11" x14ac:dyDescent="0.2">
      <c r="C696" s="96" t="s">
        <v>16910</v>
      </c>
      <c r="D696" s="95">
        <v>44405</v>
      </c>
      <c r="E696" s="94" t="s">
        <v>16909</v>
      </c>
      <c r="I696" s="93">
        <v>2.2799999999999998</v>
      </c>
      <c r="K696" s="93">
        <v>105654.94</v>
      </c>
    </row>
    <row r="697" spans="3:11" x14ac:dyDescent="0.2">
      <c r="C697" s="96" t="s">
        <v>16908</v>
      </c>
      <c r="D697" s="95">
        <v>44405</v>
      </c>
      <c r="E697" s="94" t="s">
        <v>16907</v>
      </c>
      <c r="I697" s="93">
        <v>9.94</v>
      </c>
      <c r="K697" s="93">
        <v>105664.88</v>
      </c>
    </row>
    <row r="698" spans="3:11" x14ac:dyDescent="0.2">
      <c r="C698" s="96" t="s">
        <v>16906</v>
      </c>
      <c r="D698" s="95">
        <v>44405</v>
      </c>
      <c r="E698" s="94" t="s">
        <v>16905</v>
      </c>
      <c r="I698" s="93">
        <v>1.68</v>
      </c>
      <c r="K698" s="93">
        <v>105666.56</v>
      </c>
    </row>
    <row r="699" spans="3:11" x14ac:dyDescent="0.2">
      <c r="C699" s="96" t="s">
        <v>16904</v>
      </c>
      <c r="D699" s="95">
        <v>44405</v>
      </c>
      <c r="E699" s="94" t="s">
        <v>16903</v>
      </c>
      <c r="I699" s="93">
        <v>8.3800000000000008</v>
      </c>
      <c r="K699" s="93">
        <v>105674.94</v>
      </c>
    </row>
    <row r="700" spans="3:11" x14ac:dyDescent="0.2">
      <c r="C700" s="96" t="s">
        <v>16902</v>
      </c>
      <c r="D700" s="95">
        <v>44405</v>
      </c>
      <c r="E700" s="94" t="s">
        <v>16901</v>
      </c>
      <c r="I700" s="93">
        <v>8.3800000000000008</v>
      </c>
      <c r="K700" s="93">
        <v>105683.32</v>
      </c>
    </row>
    <row r="701" spans="3:11" x14ac:dyDescent="0.2">
      <c r="C701" s="96" t="s">
        <v>16900</v>
      </c>
      <c r="D701" s="95">
        <v>44405</v>
      </c>
      <c r="E701" s="94" t="s">
        <v>16899</v>
      </c>
      <c r="I701" s="93">
        <v>8.3800000000000008</v>
      </c>
      <c r="K701" s="93">
        <v>105691.7</v>
      </c>
    </row>
    <row r="702" spans="3:11" x14ac:dyDescent="0.2">
      <c r="C702" s="96" t="s">
        <v>16898</v>
      </c>
      <c r="D702" s="95">
        <v>44405</v>
      </c>
      <c r="E702" s="94" t="s">
        <v>16897</v>
      </c>
      <c r="I702" s="93">
        <v>5.82</v>
      </c>
      <c r="K702" s="93">
        <v>105697.52</v>
      </c>
    </row>
    <row r="703" spans="3:11" x14ac:dyDescent="0.2">
      <c r="C703" s="96" t="s">
        <v>16896</v>
      </c>
      <c r="D703" s="95">
        <v>44405</v>
      </c>
      <c r="E703" s="94" t="s">
        <v>16895</v>
      </c>
      <c r="I703" s="93">
        <v>4.5599999999999996</v>
      </c>
      <c r="K703" s="93">
        <v>105702.08</v>
      </c>
    </row>
    <row r="704" spans="3:11" x14ac:dyDescent="0.2">
      <c r="C704" s="96" t="s">
        <v>16894</v>
      </c>
      <c r="D704" s="95">
        <v>44405</v>
      </c>
      <c r="E704" s="94" t="s">
        <v>16893</v>
      </c>
      <c r="I704" s="93">
        <v>31.18</v>
      </c>
      <c r="K704" s="93">
        <v>105733.26</v>
      </c>
    </row>
    <row r="705" spans="3:11" x14ac:dyDescent="0.2">
      <c r="C705" s="96" t="s">
        <v>16892</v>
      </c>
      <c r="D705" s="95">
        <v>44405</v>
      </c>
      <c r="E705" s="94" t="s">
        <v>16891</v>
      </c>
      <c r="I705" s="93">
        <v>8.11</v>
      </c>
      <c r="K705" s="93">
        <v>105741.37</v>
      </c>
    </row>
    <row r="706" spans="3:11" x14ac:dyDescent="0.2">
      <c r="C706" s="96" t="s">
        <v>16890</v>
      </c>
      <c r="D706" s="95">
        <v>44405</v>
      </c>
      <c r="E706" s="94" t="s">
        <v>16889</v>
      </c>
      <c r="I706" s="93">
        <v>24.6</v>
      </c>
      <c r="K706" s="93">
        <v>105765.97</v>
      </c>
    </row>
    <row r="707" spans="3:11" x14ac:dyDescent="0.2">
      <c r="C707" s="96" t="s">
        <v>16888</v>
      </c>
      <c r="D707" s="95">
        <v>44405</v>
      </c>
      <c r="E707" s="94" t="s">
        <v>16887</v>
      </c>
      <c r="I707" s="93">
        <v>0.03</v>
      </c>
      <c r="K707" s="93">
        <v>105766</v>
      </c>
    </row>
    <row r="708" spans="3:11" x14ac:dyDescent="0.2">
      <c r="C708" s="96" t="s">
        <v>16886</v>
      </c>
      <c r="D708" s="95">
        <v>44405</v>
      </c>
      <c r="E708" s="94" t="s">
        <v>16885</v>
      </c>
      <c r="I708" s="93">
        <v>7.58</v>
      </c>
      <c r="K708" s="93">
        <v>105773.58</v>
      </c>
    </row>
    <row r="709" spans="3:11" x14ac:dyDescent="0.2">
      <c r="C709" s="96" t="s">
        <v>16884</v>
      </c>
      <c r="D709" s="95">
        <v>44405</v>
      </c>
      <c r="E709" s="94" t="s">
        <v>16883</v>
      </c>
      <c r="I709" s="93">
        <v>1.44</v>
      </c>
      <c r="K709" s="93">
        <v>105775.02</v>
      </c>
    </row>
    <row r="710" spans="3:11" x14ac:dyDescent="0.2">
      <c r="C710" s="96" t="s">
        <v>16882</v>
      </c>
      <c r="D710" s="95">
        <v>44405</v>
      </c>
      <c r="E710" s="94" t="s">
        <v>16881</v>
      </c>
      <c r="I710" s="93">
        <v>5.55</v>
      </c>
      <c r="K710" s="93">
        <v>105780.57</v>
      </c>
    </row>
    <row r="711" spans="3:11" x14ac:dyDescent="0.2">
      <c r="C711" s="96" t="s">
        <v>16880</v>
      </c>
      <c r="D711" s="95">
        <v>44405</v>
      </c>
      <c r="E711" s="94" t="s">
        <v>16879</v>
      </c>
      <c r="I711" s="93">
        <v>4.22</v>
      </c>
      <c r="K711" s="93">
        <v>105784.79</v>
      </c>
    </row>
    <row r="712" spans="3:11" x14ac:dyDescent="0.2">
      <c r="C712" s="96" t="s">
        <v>16878</v>
      </c>
      <c r="D712" s="95">
        <v>44405</v>
      </c>
      <c r="E712" s="94" t="s">
        <v>16877</v>
      </c>
      <c r="I712" s="93">
        <v>3.91</v>
      </c>
      <c r="K712" s="93">
        <v>105788.7</v>
      </c>
    </row>
    <row r="713" spans="3:11" x14ac:dyDescent="0.2">
      <c r="C713" s="96" t="s">
        <v>16876</v>
      </c>
      <c r="D713" s="95">
        <v>44405</v>
      </c>
      <c r="E713" s="94" t="s">
        <v>16875</v>
      </c>
      <c r="I713" s="93">
        <v>1.94</v>
      </c>
      <c r="K713" s="93">
        <v>105790.64</v>
      </c>
    </row>
    <row r="714" spans="3:11" x14ac:dyDescent="0.2">
      <c r="C714" s="96" t="s">
        <v>16874</v>
      </c>
      <c r="D714" s="95">
        <v>44405</v>
      </c>
      <c r="E714" s="94" t="s">
        <v>16873</v>
      </c>
      <c r="I714" s="93">
        <v>3.47</v>
      </c>
      <c r="K714" s="93">
        <v>105794.11</v>
      </c>
    </row>
    <row r="715" spans="3:11" x14ac:dyDescent="0.2">
      <c r="C715" s="96" t="s">
        <v>16872</v>
      </c>
      <c r="D715" s="95">
        <v>44405</v>
      </c>
      <c r="E715" s="94" t="s">
        <v>16871</v>
      </c>
      <c r="I715" s="93">
        <v>4.09</v>
      </c>
      <c r="K715" s="93">
        <v>105798.2</v>
      </c>
    </row>
    <row r="716" spans="3:11" x14ac:dyDescent="0.2">
      <c r="C716" s="96" t="s">
        <v>16870</v>
      </c>
      <c r="D716" s="95">
        <v>44405</v>
      </c>
      <c r="E716" s="94" t="s">
        <v>16869</v>
      </c>
      <c r="I716" s="93">
        <v>145.79</v>
      </c>
      <c r="K716" s="93">
        <v>105943.99</v>
      </c>
    </row>
    <row r="717" spans="3:11" x14ac:dyDescent="0.2">
      <c r="C717" s="96" t="s">
        <v>16868</v>
      </c>
      <c r="D717" s="95">
        <v>44405</v>
      </c>
      <c r="E717" s="94" t="s">
        <v>16867</v>
      </c>
      <c r="I717" s="93">
        <v>5.21</v>
      </c>
      <c r="K717" s="93">
        <v>105949.2</v>
      </c>
    </row>
    <row r="718" spans="3:11" x14ac:dyDescent="0.2">
      <c r="C718" s="96" t="s">
        <v>16866</v>
      </c>
      <c r="D718" s="95">
        <v>44405</v>
      </c>
      <c r="E718" s="94" t="s">
        <v>16865</v>
      </c>
      <c r="I718" s="93">
        <v>7.82</v>
      </c>
      <c r="K718" s="93">
        <v>105957.02</v>
      </c>
    </row>
    <row r="719" spans="3:11" x14ac:dyDescent="0.2">
      <c r="C719" s="96" t="s">
        <v>16864</v>
      </c>
      <c r="D719" s="95">
        <v>44405</v>
      </c>
      <c r="E719" s="94" t="s">
        <v>16863</v>
      </c>
      <c r="I719" s="93">
        <v>16.760000000000002</v>
      </c>
      <c r="K719" s="93">
        <v>105973.78</v>
      </c>
    </row>
    <row r="720" spans="3:11" x14ac:dyDescent="0.2">
      <c r="C720" s="96" t="s">
        <v>16862</v>
      </c>
      <c r="D720" s="95">
        <v>44405</v>
      </c>
      <c r="E720" s="94" t="s">
        <v>16861</v>
      </c>
      <c r="I720" s="93">
        <v>7.54</v>
      </c>
      <c r="K720" s="93">
        <v>105981.32</v>
      </c>
    </row>
    <row r="721" spans="3:11" x14ac:dyDescent="0.2">
      <c r="C721" s="96" t="s">
        <v>16860</v>
      </c>
      <c r="D721" s="95">
        <v>44405</v>
      </c>
      <c r="E721" s="94" t="s">
        <v>16859</v>
      </c>
      <c r="I721" s="93">
        <v>1.93</v>
      </c>
      <c r="K721" s="93">
        <v>105983.25</v>
      </c>
    </row>
    <row r="722" spans="3:11" x14ac:dyDescent="0.2">
      <c r="C722" s="96" t="s">
        <v>16858</v>
      </c>
      <c r="D722" s="95">
        <v>44405</v>
      </c>
      <c r="E722" s="94" t="s">
        <v>16857</v>
      </c>
      <c r="I722" s="93">
        <v>2.84</v>
      </c>
      <c r="K722" s="93">
        <v>105986.09</v>
      </c>
    </row>
    <row r="723" spans="3:11" x14ac:dyDescent="0.2">
      <c r="C723" s="96" t="s">
        <v>21532</v>
      </c>
      <c r="D723" s="95">
        <v>44406</v>
      </c>
      <c r="E723" s="94" t="s">
        <v>21531</v>
      </c>
      <c r="I723" s="93">
        <v>20</v>
      </c>
      <c r="K723" s="93">
        <v>106006.09</v>
      </c>
    </row>
    <row r="724" spans="3:11" x14ac:dyDescent="0.2">
      <c r="C724" s="96" t="s">
        <v>16856</v>
      </c>
      <c r="D724" s="95">
        <v>44406</v>
      </c>
      <c r="E724" s="94" t="s">
        <v>16855</v>
      </c>
      <c r="I724" s="93">
        <v>4</v>
      </c>
      <c r="K724" s="93">
        <v>106010.09</v>
      </c>
    </row>
    <row r="725" spans="3:11" x14ac:dyDescent="0.2">
      <c r="C725" s="96" t="s">
        <v>16854</v>
      </c>
      <c r="D725" s="95">
        <v>44406</v>
      </c>
      <c r="E725" s="94" t="s">
        <v>16853</v>
      </c>
      <c r="I725" s="93">
        <v>1.68</v>
      </c>
      <c r="K725" s="93">
        <v>106011.77</v>
      </c>
    </row>
    <row r="726" spans="3:11" x14ac:dyDescent="0.2">
      <c r="C726" s="96" t="s">
        <v>16852</v>
      </c>
      <c r="D726" s="95">
        <v>44406</v>
      </c>
      <c r="E726" s="94" t="s">
        <v>16851</v>
      </c>
      <c r="I726" s="93">
        <v>22.9</v>
      </c>
      <c r="K726" s="93">
        <v>106034.67</v>
      </c>
    </row>
    <row r="727" spans="3:11" x14ac:dyDescent="0.2">
      <c r="C727" s="96" t="s">
        <v>16850</v>
      </c>
      <c r="D727" s="95">
        <v>44406</v>
      </c>
      <c r="E727" s="94" t="s">
        <v>16849</v>
      </c>
      <c r="I727" s="93">
        <v>5.82</v>
      </c>
      <c r="K727" s="93">
        <v>106040.49</v>
      </c>
    </row>
    <row r="728" spans="3:11" x14ac:dyDescent="0.2">
      <c r="C728" s="96" t="s">
        <v>16848</v>
      </c>
      <c r="D728" s="95">
        <v>44406</v>
      </c>
      <c r="E728" s="94" t="s">
        <v>16847</v>
      </c>
      <c r="I728" s="93">
        <v>13.54</v>
      </c>
      <c r="K728" s="93">
        <v>106054.03</v>
      </c>
    </row>
    <row r="729" spans="3:11" x14ac:dyDescent="0.2">
      <c r="C729" s="96" t="s">
        <v>16846</v>
      </c>
      <c r="D729" s="95">
        <v>44406</v>
      </c>
      <c r="E729" s="94" t="s">
        <v>16845</v>
      </c>
      <c r="I729" s="93">
        <v>8.6199999999999992</v>
      </c>
      <c r="K729" s="93">
        <v>106062.65</v>
      </c>
    </row>
    <row r="730" spans="3:11" x14ac:dyDescent="0.2">
      <c r="C730" s="96" t="s">
        <v>16844</v>
      </c>
      <c r="D730" s="95">
        <v>44406</v>
      </c>
      <c r="E730" s="94" t="s">
        <v>16843</v>
      </c>
      <c r="I730" s="93">
        <v>2.5099999999999998</v>
      </c>
      <c r="K730" s="93">
        <v>106065.16</v>
      </c>
    </row>
    <row r="731" spans="3:11" x14ac:dyDescent="0.2">
      <c r="C731" s="96" t="s">
        <v>16842</v>
      </c>
      <c r="D731" s="95">
        <v>44406</v>
      </c>
      <c r="E731" s="94" t="s">
        <v>16841</v>
      </c>
      <c r="I731" s="93">
        <v>13.82</v>
      </c>
      <c r="K731" s="93">
        <v>106078.98</v>
      </c>
    </row>
    <row r="732" spans="3:11" x14ac:dyDescent="0.2">
      <c r="C732" s="96" t="s">
        <v>16840</v>
      </c>
      <c r="D732" s="95">
        <v>44406</v>
      </c>
      <c r="E732" s="94" t="s">
        <v>16839</v>
      </c>
      <c r="I732" s="93">
        <v>3.37</v>
      </c>
      <c r="K732" s="93">
        <v>106082.35</v>
      </c>
    </row>
    <row r="733" spans="3:11" x14ac:dyDescent="0.2">
      <c r="C733" s="96" t="s">
        <v>16838</v>
      </c>
      <c r="D733" s="95">
        <v>44406</v>
      </c>
      <c r="E733" s="94" t="s">
        <v>16837</v>
      </c>
      <c r="I733" s="93">
        <v>1.68</v>
      </c>
      <c r="K733" s="93">
        <v>106084.03</v>
      </c>
    </row>
    <row r="734" spans="3:11" x14ac:dyDescent="0.2">
      <c r="C734" s="96" t="s">
        <v>16836</v>
      </c>
      <c r="D734" s="95">
        <v>44406</v>
      </c>
      <c r="E734" s="94" t="s">
        <v>16835</v>
      </c>
      <c r="I734" s="93">
        <v>6.99</v>
      </c>
      <c r="K734" s="93">
        <v>106091.02</v>
      </c>
    </row>
    <row r="735" spans="3:11" x14ac:dyDescent="0.2">
      <c r="C735" s="96" t="s">
        <v>16834</v>
      </c>
      <c r="D735" s="95">
        <v>44406</v>
      </c>
      <c r="E735" s="94" t="s">
        <v>16833</v>
      </c>
      <c r="I735" s="93">
        <v>30.1</v>
      </c>
      <c r="K735" s="93">
        <v>106121.12</v>
      </c>
    </row>
    <row r="736" spans="3:11" x14ac:dyDescent="0.2">
      <c r="C736" s="96" t="s">
        <v>16832</v>
      </c>
      <c r="D736" s="95">
        <v>44406</v>
      </c>
      <c r="E736" s="94" t="s">
        <v>16831</v>
      </c>
      <c r="I736" s="93">
        <v>17.600000000000001</v>
      </c>
      <c r="K736" s="93">
        <v>106138.72</v>
      </c>
    </row>
    <row r="737" spans="3:11" x14ac:dyDescent="0.2">
      <c r="C737" s="96" t="s">
        <v>16830</v>
      </c>
      <c r="D737" s="95">
        <v>44406</v>
      </c>
      <c r="E737" s="94" t="s">
        <v>16829</v>
      </c>
      <c r="I737" s="93">
        <v>4.8499999999999996</v>
      </c>
      <c r="K737" s="93">
        <v>106143.57</v>
      </c>
    </row>
    <row r="738" spans="3:11" x14ac:dyDescent="0.2">
      <c r="C738" s="96" t="s">
        <v>16828</v>
      </c>
      <c r="D738" s="95">
        <v>44406</v>
      </c>
      <c r="E738" s="94" t="s">
        <v>16827</v>
      </c>
      <c r="I738" s="93">
        <v>1.68</v>
      </c>
      <c r="K738" s="93">
        <v>106145.25</v>
      </c>
    </row>
    <row r="739" spans="3:11" x14ac:dyDescent="0.2">
      <c r="C739" s="96" t="s">
        <v>16826</v>
      </c>
      <c r="D739" s="95">
        <v>44406</v>
      </c>
      <c r="E739" s="94" t="s">
        <v>16825</v>
      </c>
      <c r="I739" s="93">
        <v>1.68</v>
      </c>
      <c r="K739" s="93">
        <v>106146.93</v>
      </c>
    </row>
    <row r="740" spans="3:11" x14ac:dyDescent="0.2">
      <c r="C740" s="96" t="s">
        <v>16824</v>
      </c>
      <c r="D740" s="95">
        <v>44406</v>
      </c>
      <c r="E740" s="94" t="s">
        <v>16823</v>
      </c>
      <c r="I740" s="93">
        <v>43.17</v>
      </c>
      <c r="K740" s="93">
        <v>106190.1</v>
      </c>
    </row>
    <row r="741" spans="3:11" x14ac:dyDescent="0.2">
      <c r="C741" s="96" t="s">
        <v>16822</v>
      </c>
      <c r="D741" s="95">
        <v>44406</v>
      </c>
      <c r="E741" s="94" t="s">
        <v>16821</v>
      </c>
      <c r="I741" s="93">
        <v>5.68</v>
      </c>
      <c r="K741" s="93">
        <v>106195.78</v>
      </c>
    </row>
    <row r="742" spans="3:11" x14ac:dyDescent="0.2">
      <c r="C742" s="96" t="s">
        <v>16820</v>
      </c>
      <c r="D742" s="95">
        <v>44406</v>
      </c>
      <c r="E742" s="94" t="s">
        <v>16819</v>
      </c>
      <c r="I742" s="93">
        <v>2.1800000000000002</v>
      </c>
      <c r="K742" s="93">
        <v>106197.96</v>
      </c>
    </row>
    <row r="743" spans="3:11" x14ac:dyDescent="0.2">
      <c r="C743" s="96" t="s">
        <v>16818</v>
      </c>
      <c r="D743" s="95">
        <v>44406</v>
      </c>
      <c r="E743" s="94" t="s">
        <v>16817</v>
      </c>
      <c r="I743" s="93">
        <v>8.5</v>
      </c>
      <c r="K743" s="93">
        <v>106206.46</v>
      </c>
    </row>
    <row r="744" spans="3:11" x14ac:dyDescent="0.2">
      <c r="C744" s="96" t="s">
        <v>16816</v>
      </c>
      <c r="D744" s="95">
        <v>44406</v>
      </c>
      <c r="E744" s="94" t="s">
        <v>16815</v>
      </c>
      <c r="I744" s="93">
        <v>3</v>
      </c>
      <c r="K744" s="93">
        <v>106209.46</v>
      </c>
    </row>
    <row r="745" spans="3:11" x14ac:dyDescent="0.2">
      <c r="C745" s="96" t="s">
        <v>16814</v>
      </c>
      <c r="D745" s="95">
        <v>44406</v>
      </c>
      <c r="E745" s="94" t="s">
        <v>16813</v>
      </c>
      <c r="I745" s="93">
        <v>16.760000000000002</v>
      </c>
      <c r="K745" s="93">
        <v>106226.22</v>
      </c>
    </row>
    <row r="746" spans="3:11" x14ac:dyDescent="0.2">
      <c r="C746" s="96" t="s">
        <v>16812</v>
      </c>
      <c r="D746" s="95">
        <v>44406</v>
      </c>
      <c r="E746" s="94" t="s">
        <v>16811</v>
      </c>
      <c r="I746" s="93">
        <v>13.51</v>
      </c>
      <c r="K746" s="93">
        <v>106239.73</v>
      </c>
    </row>
    <row r="747" spans="3:11" x14ac:dyDescent="0.2">
      <c r="C747" s="96" t="s">
        <v>16810</v>
      </c>
      <c r="D747" s="95">
        <v>44406</v>
      </c>
      <c r="E747" s="94" t="s">
        <v>16809</v>
      </c>
      <c r="I747" s="93">
        <v>33.25</v>
      </c>
      <c r="K747" s="93">
        <v>106272.98</v>
      </c>
    </row>
    <row r="748" spans="3:11" x14ac:dyDescent="0.2">
      <c r="C748" s="96" t="s">
        <v>16808</v>
      </c>
      <c r="D748" s="95">
        <v>44406</v>
      </c>
      <c r="E748" s="94" t="s">
        <v>16807</v>
      </c>
      <c r="I748" s="93">
        <v>2.0699999999999998</v>
      </c>
      <c r="K748" s="93">
        <v>106275.05</v>
      </c>
    </row>
    <row r="749" spans="3:11" x14ac:dyDescent="0.2">
      <c r="C749" s="96" t="s">
        <v>16806</v>
      </c>
      <c r="D749" s="95">
        <v>44406</v>
      </c>
      <c r="E749" s="94" t="s">
        <v>16805</v>
      </c>
      <c r="I749" s="93">
        <v>1.94</v>
      </c>
      <c r="K749" s="93">
        <v>106276.99</v>
      </c>
    </row>
    <row r="750" spans="3:11" x14ac:dyDescent="0.2">
      <c r="C750" s="96" t="s">
        <v>16804</v>
      </c>
      <c r="D750" s="95">
        <v>44406</v>
      </c>
      <c r="E750" s="94" t="s">
        <v>16803</v>
      </c>
      <c r="I750" s="93">
        <v>0.68</v>
      </c>
      <c r="K750" s="93">
        <v>106277.67</v>
      </c>
    </row>
    <row r="751" spans="3:11" x14ac:dyDescent="0.2">
      <c r="C751" s="96" t="s">
        <v>16802</v>
      </c>
      <c r="D751" s="95">
        <v>44406</v>
      </c>
      <c r="E751" s="94" t="s">
        <v>16801</v>
      </c>
      <c r="I751" s="93">
        <v>6.96</v>
      </c>
      <c r="K751" s="93">
        <v>106284.63</v>
      </c>
    </row>
    <row r="752" spans="3:11" x14ac:dyDescent="0.2">
      <c r="C752" s="96" t="s">
        <v>16800</v>
      </c>
      <c r="D752" s="95">
        <v>44406</v>
      </c>
      <c r="E752" s="94" t="s">
        <v>16799</v>
      </c>
      <c r="I752" s="93">
        <v>1.84</v>
      </c>
      <c r="K752" s="93">
        <v>106286.47</v>
      </c>
    </row>
    <row r="753" spans="3:11" x14ac:dyDescent="0.2">
      <c r="C753" s="96" t="s">
        <v>16798</v>
      </c>
      <c r="D753" s="95">
        <v>44406</v>
      </c>
      <c r="E753" s="94" t="s">
        <v>16797</v>
      </c>
      <c r="I753" s="93">
        <v>5.04</v>
      </c>
      <c r="K753" s="93">
        <v>106291.51</v>
      </c>
    </row>
    <row r="754" spans="3:11" x14ac:dyDescent="0.2">
      <c r="C754" s="96" t="s">
        <v>16796</v>
      </c>
      <c r="D754" s="95">
        <v>44406</v>
      </c>
      <c r="E754" s="94" t="s">
        <v>16795</v>
      </c>
      <c r="I754" s="93">
        <v>3.39</v>
      </c>
      <c r="K754" s="93">
        <v>106294.9</v>
      </c>
    </row>
    <row r="755" spans="3:11" x14ac:dyDescent="0.2">
      <c r="C755" s="96" t="s">
        <v>16794</v>
      </c>
      <c r="D755" s="95">
        <v>44406</v>
      </c>
      <c r="E755" s="94" t="s">
        <v>16793</v>
      </c>
      <c r="I755" s="93">
        <v>0.26</v>
      </c>
      <c r="K755" s="93">
        <v>106295.16</v>
      </c>
    </row>
    <row r="756" spans="3:11" x14ac:dyDescent="0.2">
      <c r="C756" s="96" t="s">
        <v>16792</v>
      </c>
      <c r="D756" s="95">
        <v>44406</v>
      </c>
      <c r="E756" s="94" t="s">
        <v>16791</v>
      </c>
      <c r="I756" s="93">
        <v>4.58</v>
      </c>
      <c r="K756" s="93">
        <v>106299.74</v>
      </c>
    </row>
    <row r="757" spans="3:11" x14ac:dyDescent="0.2">
      <c r="C757" s="96" t="s">
        <v>16790</v>
      </c>
      <c r="D757" s="95">
        <v>44406</v>
      </c>
      <c r="E757" s="94" t="s">
        <v>16789</v>
      </c>
      <c r="I757" s="93">
        <v>2.77</v>
      </c>
      <c r="K757" s="93">
        <v>106302.51</v>
      </c>
    </row>
    <row r="758" spans="3:11" x14ac:dyDescent="0.2">
      <c r="C758" s="96" t="s">
        <v>16788</v>
      </c>
      <c r="D758" s="95">
        <v>44406</v>
      </c>
      <c r="E758" s="94" t="s">
        <v>16787</v>
      </c>
      <c r="I758" s="93">
        <v>4.05</v>
      </c>
      <c r="K758" s="93">
        <v>106306.56</v>
      </c>
    </row>
    <row r="759" spans="3:11" x14ac:dyDescent="0.2">
      <c r="C759" s="96" t="s">
        <v>16786</v>
      </c>
      <c r="D759" s="95">
        <v>44406</v>
      </c>
      <c r="E759" s="94" t="s">
        <v>16785</v>
      </c>
      <c r="I759" s="93">
        <v>5.26</v>
      </c>
      <c r="K759" s="93">
        <v>106311.82</v>
      </c>
    </row>
    <row r="760" spans="3:11" x14ac:dyDescent="0.2">
      <c r="C760" s="96" t="s">
        <v>16784</v>
      </c>
      <c r="D760" s="95">
        <v>44406</v>
      </c>
      <c r="E760" s="94" t="s">
        <v>16783</v>
      </c>
      <c r="I760" s="93">
        <v>1.84</v>
      </c>
      <c r="K760" s="93">
        <v>106313.66</v>
      </c>
    </row>
    <row r="761" spans="3:11" x14ac:dyDescent="0.2">
      <c r="C761" s="96" t="s">
        <v>16782</v>
      </c>
      <c r="D761" s="95">
        <v>44406</v>
      </c>
      <c r="E761" s="94" t="s">
        <v>16781</v>
      </c>
      <c r="I761" s="93">
        <v>8.08</v>
      </c>
      <c r="K761" s="93">
        <v>106321.74</v>
      </c>
    </row>
    <row r="762" spans="3:11" x14ac:dyDescent="0.2">
      <c r="C762" s="96" t="s">
        <v>16780</v>
      </c>
      <c r="D762" s="95">
        <v>44406</v>
      </c>
      <c r="E762" s="94" t="s">
        <v>16779</v>
      </c>
      <c r="I762" s="93">
        <v>6.3</v>
      </c>
      <c r="K762" s="93">
        <v>106328.04</v>
      </c>
    </row>
    <row r="763" spans="3:11" x14ac:dyDescent="0.2">
      <c r="C763" s="96" t="s">
        <v>16778</v>
      </c>
      <c r="D763" s="95">
        <v>44406</v>
      </c>
      <c r="E763" s="94" t="s">
        <v>16777</v>
      </c>
      <c r="I763" s="93">
        <v>5.45</v>
      </c>
      <c r="K763" s="93">
        <v>106333.49</v>
      </c>
    </row>
    <row r="764" spans="3:11" x14ac:dyDescent="0.2">
      <c r="C764" s="96" t="s">
        <v>16776</v>
      </c>
      <c r="D764" s="95">
        <v>44406</v>
      </c>
      <c r="E764" s="94" t="s">
        <v>16775</v>
      </c>
      <c r="I764" s="93">
        <v>1</v>
      </c>
      <c r="K764" s="93">
        <v>106334.49</v>
      </c>
    </row>
    <row r="765" spans="3:11" x14ac:dyDescent="0.2">
      <c r="C765" s="96" t="s">
        <v>16774</v>
      </c>
      <c r="D765" s="95">
        <v>44406</v>
      </c>
      <c r="E765" s="94" t="s">
        <v>16773</v>
      </c>
      <c r="I765" s="93">
        <v>1.68</v>
      </c>
      <c r="K765" s="93">
        <v>106336.17</v>
      </c>
    </row>
    <row r="766" spans="3:11" x14ac:dyDescent="0.2">
      <c r="C766" s="96" t="s">
        <v>16772</v>
      </c>
      <c r="D766" s="95">
        <v>44406</v>
      </c>
      <c r="E766" s="94" t="s">
        <v>16771</v>
      </c>
      <c r="I766" s="93">
        <v>7.65</v>
      </c>
      <c r="K766" s="93">
        <v>106343.82</v>
      </c>
    </row>
    <row r="767" spans="3:11" x14ac:dyDescent="0.2">
      <c r="C767" s="96" t="s">
        <v>16770</v>
      </c>
      <c r="D767" s="95">
        <v>44406</v>
      </c>
      <c r="E767" s="94" t="s">
        <v>16769</v>
      </c>
      <c r="I767" s="93">
        <v>12.3</v>
      </c>
      <c r="K767" s="93">
        <v>106356.12</v>
      </c>
    </row>
    <row r="768" spans="3:11" x14ac:dyDescent="0.2">
      <c r="C768" s="96" t="s">
        <v>16768</v>
      </c>
      <c r="D768" s="95">
        <v>44406</v>
      </c>
      <c r="E768" s="94" t="s">
        <v>16767</v>
      </c>
      <c r="I768" s="93">
        <v>14.72</v>
      </c>
      <c r="K768" s="93">
        <v>106370.84</v>
      </c>
    </row>
    <row r="769" spans="3:11" x14ac:dyDescent="0.2">
      <c r="C769" s="96" t="s">
        <v>16766</v>
      </c>
      <c r="D769" s="95">
        <v>44406</v>
      </c>
      <c r="E769" s="94" t="s">
        <v>16765</v>
      </c>
      <c r="I769" s="93">
        <v>12.71</v>
      </c>
      <c r="K769" s="93">
        <v>106383.55</v>
      </c>
    </row>
    <row r="770" spans="3:11" x14ac:dyDescent="0.2">
      <c r="C770" s="96" t="s">
        <v>1541</v>
      </c>
      <c r="D770" s="95">
        <v>44406</v>
      </c>
      <c r="E770" s="94" t="s">
        <v>16764</v>
      </c>
      <c r="J770" s="112">
        <v>20.27</v>
      </c>
      <c r="K770" s="93">
        <v>106363.28</v>
      </c>
    </row>
    <row r="771" spans="3:11" x14ac:dyDescent="0.2">
      <c r="C771" s="96" t="s">
        <v>1548</v>
      </c>
      <c r="D771" s="95">
        <v>44406</v>
      </c>
      <c r="E771" s="94" t="s">
        <v>16763</v>
      </c>
      <c r="J771" s="112">
        <v>11.86</v>
      </c>
      <c r="K771" s="93">
        <v>106351.42</v>
      </c>
    </row>
    <row r="772" spans="3:11" x14ac:dyDescent="0.2">
      <c r="C772" s="96" t="s">
        <v>1533</v>
      </c>
      <c r="D772" s="95">
        <v>44406</v>
      </c>
      <c r="E772" s="94" t="s">
        <v>16762</v>
      </c>
      <c r="J772" s="112">
        <v>10.84</v>
      </c>
      <c r="K772" s="93">
        <v>106340.58</v>
      </c>
    </row>
    <row r="773" spans="3:11" x14ac:dyDescent="0.2">
      <c r="C773" s="96" t="s">
        <v>1535</v>
      </c>
      <c r="D773" s="95">
        <v>44406</v>
      </c>
      <c r="E773" s="94" t="s">
        <v>16761</v>
      </c>
      <c r="J773" s="112">
        <v>7.49</v>
      </c>
      <c r="K773" s="93">
        <v>106333.09</v>
      </c>
    </row>
    <row r="774" spans="3:11" x14ac:dyDescent="0.2">
      <c r="C774" s="96" t="s">
        <v>1538</v>
      </c>
      <c r="D774" s="95">
        <v>44406</v>
      </c>
      <c r="E774" s="94" t="s">
        <v>16760</v>
      </c>
      <c r="J774" s="112">
        <v>16.84</v>
      </c>
      <c r="K774" s="93">
        <v>106316.25</v>
      </c>
    </row>
    <row r="775" spans="3:11" x14ac:dyDescent="0.2">
      <c r="C775" s="96" t="s">
        <v>1537</v>
      </c>
      <c r="D775" s="95">
        <v>44406</v>
      </c>
      <c r="E775" s="94" t="s">
        <v>16759</v>
      </c>
      <c r="J775" s="112">
        <v>13.52</v>
      </c>
      <c r="K775" s="93">
        <v>106302.73</v>
      </c>
    </row>
    <row r="776" spans="3:11" x14ac:dyDescent="0.2">
      <c r="C776" s="96" t="s">
        <v>12289</v>
      </c>
      <c r="D776" s="95">
        <v>44406</v>
      </c>
      <c r="E776" s="94" t="s">
        <v>20165</v>
      </c>
      <c r="J776" s="112">
        <v>847.68</v>
      </c>
      <c r="K776" s="93">
        <v>105455.05</v>
      </c>
    </row>
    <row r="777" spans="3:11" x14ac:dyDescent="0.2">
      <c r="C777" s="96" t="s">
        <v>7467</v>
      </c>
      <c r="D777" s="95">
        <v>44406</v>
      </c>
      <c r="E777" s="94" t="s">
        <v>20164</v>
      </c>
      <c r="J777" s="112">
        <v>5.7</v>
      </c>
      <c r="K777" s="93">
        <v>105449.35</v>
      </c>
    </row>
    <row r="778" spans="3:11" x14ac:dyDescent="0.2">
      <c r="C778" s="96" t="s">
        <v>12209</v>
      </c>
      <c r="D778" s="95">
        <v>44406</v>
      </c>
      <c r="E778" s="94" t="s">
        <v>20163</v>
      </c>
      <c r="J778" s="112">
        <v>2.69</v>
      </c>
      <c r="K778" s="93">
        <v>105446.66</v>
      </c>
    </row>
    <row r="779" spans="3:11" x14ac:dyDescent="0.2">
      <c r="C779" s="96" t="s">
        <v>7465</v>
      </c>
      <c r="D779" s="95">
        <v>44406</v>
      </c>
      <c r="E779" s="94" t="s">
        <v>20162</v>
      </c>
      <c r="J779" s="112">
        <v>0.18</v>
      </c>
      <c r="K779" s="93">
        <v>105446.48</v>
      </c>
    </row>
    <row r="780" spans="3:11" x14ac:dyDescent="0.2">
      <c r="C780" s="96" t="s">
        <v>7968</v>
      </c>
      <c r="D780" s="95">
        <v>44406</v>
      </c>
      <c r="E780" s="94" t="s">
        <v>20161</v>
      </c>
      <c r="J780" s="112">
        <v>1706.74</v>
      </c>
      <c r="K780" s="93">
        <v>103739.74</v>
      </c>
    </row>
    <row r="781" spans="3:11" x14ac:dyDescent="0.2">
      <c r="C781" s="96" t="s">
        <v>11646</v>
      </c>
      <c r="D781" s="95">
        <v>44406</v>
      </c>
      <c r="E781" s="94" t="s">
        <v>20160</v>
      </c>
      <c r="J781" s="112">
        <v>5.39</v>
      </c>
      <c r="K781" s="93">
        <v>103734.35</v>
      </c>
    </row>
    <row r="782" spans="3:11" x14ac:dyDescent="0.2">
      <c r="C782" s="96" t="s">
        <v>20149</v>
      </c>
      <c r="D782" s="95">
        <v>44406</v>
      </c>
      <c r="E782" s="94" t="s">
        <v>20159</v>
      </c>
      <c r="J782" s="112">
        <v>0.36</v>
      </c>
      <c r="K782" s="93">
        <v>103733.99</v>
      </c>
    </row>
    <row r="783" spans="3:11" x14ac:dyDescent="0.2">
      <c r="C783" s="96" t="s">
        <v>16758</v>
      </c>
      <c r="D783" s="95">
        <v>44407</v>
      </c>
      <c r="E783" s="94" t="s">
        <v>16757</v>
      </c>
      <c r="I783" s="93">
        <v>5.04</v>
      </c>
      <c r="K783" s="93">
        <v>103739.03</v>
      </c>
    </row>
    <row r="784" spans="3:11" x14ac:dyDescent="0.2">
      <c r="C784" s="96" t="s">
        <v>16756</v>
      </c>
      <c r="D784" s="95">
        <v>44407</v>
      </c>
      <c r="E784" s="94" t="s">
        <v>16755</v>
      </c>
      <c r="I784" s="93">
        <v>5.04</v>
      </c>
      <c r="K784" s="93">
        <v>103744.07</v>
      </c>
    </row>
    <row r="785" spans="3:11" x14ac:dyDescent="0.2">
      <c r="C785" s="96" t="s">
        <v>16754</v>
      </c>
      <c r="D785" s="95">
        <v>44407</v>
      </c>
      <c r="E785" s="94" t="s">
        <v>16753</v>
      </c>
      <c r="I785" s="93">
        <v>0.33</v>
      </c>
      <c r="K785" s="93">
        <v>103744.4</v>
      </c>
    </row>
    <row r="786" spans="3:11" x14ac:dyDescent="0.2">
      <c r="C786" s="96" t="s">
        <v>16752</v>
      </c>
      <c r="D786" s="95">
        <v>44407</v>
      </c>
      <c r="E786" s="94" t="s">
        <v>16751</v>
      </c>
      <c r="I786" s="93">
        <v>2.35</v>
      </c>
      <c r="K786" s="93">
        <v>103746.75</v>
      </c>
    </row>
    <row r="787" spans="3:11" x14ac:dyDescent="0.2">
      <c r="C787" s="96" t="s">
        <v>16750</v>
      </c>
      <c r="D787" s="95">
        <v>44407</v>
      </c>
      <c r="E787" s="94" t="s">
        <v>16749</v>
      </c>
      <c r="I787" s="93">
        <v>1.68</v>
      </c>
      <c r="K787" s="93">
        <v>103748.43</v>
      </c>
    </row>
    <row r="788" spans="3:11" x14ac:dyDescent="0.2">
      <c r="C788" s="96" t="s">
        <v>16748</v>
      </c>
      <c r="D788" s="95">
        <v>44407</v>
      </c>
      <c r="E788" s="94" t="s">
        <v>16747</v>
      </c>
      <c r="I788" s="93">
        <v>3.85</v>
      </c>
      <c r="K788" s="93">
        <v>103752.28</v>
      </c>
    </row>
    <row r="789" spans="3:11" x14ac:dyDescent="0.2">
      <c r="C789" s="96" t="s">
        <v>16746</v>
      </c>
      <c r="D789" s="95">
        <v>44407</v>
      </c>
      <c r="E789" s="94" t="s">
        <v>16745</v>
      </c>
      <c r="I789" s="93">
        <v>17.760000000000002</v>
      </c>
      <c r="K789" s="93">
        <v>103770.04</v>
      </c>
    </row>
    <row r="790" spans="3:11" x14ac:dyDescent="0.2">
      <c r="C790" s="96" t="s">
        <v>16744</v>
      </c>
      <c r="D790" s="95">
        <v>44407</v>
      </c>
      <c r="E790" s="94" t="s">
        <v>16743</v>
      </c>
      <c r="I790" s="93">
        <v>3.98</v>
      </c>
      <c r="K790" s="93">
        <v>103774.02</v>
      </c>
    </row>
    <row r="791" spans="3:11" x14ac:dyDescent="0.2">
      <c r="C791" s="96" t="s">
        <v>16742</v>
      </c>
      <c r="D791" s="95">
        <v>44407</v>
      </c>
      <c r="E791" s="94" t="s">
        <v>16741</v>
      </c>
      <c r="I791" s="93">
        <v>3.48</v>
      </c>
      <c r="K791" s="93">
        <v>103777.5</v>
      </c>
    </row>
    <row r="792" spans="3:11" x14ac:dyDescent="0.2">
      <c r="C792" s="96" t="s">
        <v>16740</v>
      </c>
      <c r="D792" s="95">
        <v>44407</v>
      </c>
      <c r="E792" s="94" t="s">
        <v>16739</v>
      </c>
      <c r="I792" s="93">
        <v>11.24</v>
      </c>
      <c r="K792" s="93">
        <v>103788.74</v>
      </c>
    </row>
    <row r="793" spans="3:11" x14ac:dyDescent="0.2">
      <c r="C793" s="96" t="s">
        <v>16738</v>
      </c>
      <c r="D793" s="95">
        <v>44407</v>
      </c>
      <c r="E793" s="94" t="s">
        <v>16737</v>
      </c>
      <c r="I793" s="93">
        <v>5.04</v>
      </c>
      <c r="K793" s="93">
        <v>103793.78</v>
      </c>
    </row>
    <row r="794" spans="3:11" x14ac:dyDescent="0.2">
      <c r="C794" s="96" t="s">
        <v>16736</v>
      </c>
      <c r="D794" s="95">
        <v>44407</v>
      </c>
      <c r="E794" s="94" t="s">
        <v>16735</v>
      </c>
      <c r="I794" s="93">
        <v>2.7</v>
      </c>
      <c r="K794" s="93">
        <v>103796.48</v>
      </c>
    </row>
    <row r="795" spans="3:11" x14ac:dyDescent="0.2">
      <c r="C795" s="96" t="s">
        <v>16734</v>
      </c>
      <c r="D795" s="95">
        <v>44407</v>
      </c>
      <c r="E795" s="94" t="s">
        <v>16733</v>
      </c>
      <c r="I795" s="93">
        <v>1.68</v>
      </c>
      <c r="K795" s="93">
        <v>103798.16</v>
      </c>
    </row>
    <row r="796" spans="3:11" x14ac:dyDescent="0.2">
      <c r="C796" s="96" t="s">
        <v>16732</v>
      </c>
      <c r="D796" s="95">
        <v>44407</v>
      </c>
      <c r="E796" s="94" t="s">
        <v>16731</v>
      </c>
      <c r="I796" s="93">
        <v>6.3</v>
      </c>
      <c r="K796" s="93">
        <v>103804.46</v>
      </c>
    </row>
    <row r="797" spans="3:11" x14ac:dyDescent="0.2">
      <c r="C797" s="96" t="s">
        <v>16730</v>
      </c>
      <c r="D797" s="95">
        <v>44407</v>
      </c>
      <c r="E797" s="94" t="s">
        <v>16729</v>
      </c>
      <c r="I797" s="93">
        <v>10.45</v>
      </c>
      <c r="K797" s="93">
        <v>103814.91</v>
      </c>
    </row>
    <row r="798" spans="3:11" x14ac:dyDescent="0.2">
      <c r="C798" s="96" t="s">
        <v>16728</v>
      </c>
      <c r="D798" s="95">
        <v>44407</v>
      </c>
      <c r="E798" s="94" t="s">
        <v>16727</v>
      </c>
      <c r="I798" s="93">
        <v>10.98</v>
      </c>
      <c r="K798" s="93">
        <v>103825.89</v>
      </c>
    </row>
    <row r="799" spans="3:11" x14ac:dyDescent="0.2">
      <c r="C799" s="96" t="s">
        <v>16726</v>
      </c>
      <c r="D799" s="95">
        <v>44407</v>
      </c>
      <c r="E799" s="94" t="s">
        <v>16725</v>
      </c>
      <c r="I799" s="93">
        <v>5.38</v>
      </c>
      <c r="K799" s="93">
        <v>103831.27</v>
      </c>
    </row>
    <row r="800" spans="3:11" x14ac:dyDescent="0.2">
      <c r="C800" s="96" t="s">
        <v>16724</v>
      </c>
      <c r="D800" s="95">
        <v>44407</v>
      </c>
      <c r="E800" s="94" t="s">
        <v>16723</v>
      </c>
      <c r="I800" s="93">
        <v>5.26</v>
      </c>
      <c r="K800" s="93">
        <v>103836.53</v>
      </c>
    </row>
    <row r="801" spans="3:11" x14ac:dyDescent="0.2">
      <c r="C801" s="96" t="s">
        <v>16722</v>
      </c>
      <c r="D801" s="95">
        <v>44407</v>
      </c>
      <c r="E801" s="94" t="s">
        <v>16721</v>
      </c>
      <c r="I801" s="93">
        <v>12.58</v>
      </c>
      <c r="K801" s="93">
        <v>103849.11</v>
      </c>
    </row>
    <row r="802" spans="3:11" x14ac:dyDescent="0.2">
      <c r="C802" s="96" t="s">
        <v>16720</v>
      </c>
      <c r="D802" s="95">
        <v>44407</v>
      </c>
      <c r="E802" s="94" t="s">
        <v>16719</v>
      </c>
      <c r="I802" s="93">
        <v>2.13</v>
      </c>
      <c r="K802" s="93">
        <v>103851.24</v>
      </c>
    </row>
    <row r="803" spans="3:11" x14ac:dyDescent="0.2">
      <c r="C803" s="96" t="s">
        <v>16718</v>
      </c>
      <c r="D803" s="95">
        <v>44407</v>
      </c>
      <c r="E803" s="94" t="s">
        <v>16717</v>
      </c>
      <c r="I803" s="93">
        <v>2.16</v>
      </c>
      <c r="K803" s="93">
        <v>103853.4</v>
      </c>
    </row>
    <row r="804" spans="3:11" x14ac:dyDescent="0.2">
      <c r="C804" s="96" t="s">
        <v>16716</v>
      </c>
      <c r="D804" s="95">
        <v>44407</v>
      </c>
      <c r="E804" s="94" t="s">
        <v>16715</v>
      </c>
      <c r="I804" s="93">
        <v>5.04</v>
      </c>
      <c r="K804" s="93">
        <v>103858.44</v>
      </c>
    </row>
    <row r="805" spans="3:11" x14ac:dyDescent="0.2">
      <c r="C805" s="96" t="s">
        <v>16714</v>
      </c>
      <c r="D805" s="95">
        <v>44407</v>
      </c>
      <c r="E805" s="94" t="s">
        <v>16713</v>
      </c>
      <c r="I805" s="93">
        <v>5.37</v>
      </c>
      <c r="K805" s="93">
        <v>103863.81</v>
      </c>
    </row>
    <row r="806" spans="3:11" x14ac:dyDescent="0.2">
      <c r="C806" s="96" t="s">
        <v>16712</v>
      </c>
      <c r="D806" s="95">
        <v>44407</v>
      </c>
      <c r="E806" s="94" t="s">
        <v>16711</v>
      </c>
      <c r="I806" s="93">
        <v>6.94</v>
      </c>
      <c r="K806" s="93">
        <v>103870.75</v>
      </c>
    </row>
    <row r="807" spans="3:11" x14ac:dyDescent="0.2">
      <c r="C807" s="96" t="s">
        <v>16710</v>
      </c>
      <c r="D807" s="95">
        <v>44407</v>
      </c>
      <c r="E807" s="94" t="s">
        <v>16709</v>
      </c>
      <c r="I807" s="93">
        <v>2.89</v>
      </c>
      <c r="K807" s="93">
        <v>103873.64</v>
      </c>
    </row>
    <row r="808" spans="3:11" x14ac:dyDescent="0.2">
      <c r="C808" s="96" t="s">
        <v>16708</v>
      </c>
      <c r="D808" s="95">
        <v>44407</v>
      </c>
      <c r="E808" s="94" t="s">
        <v>16707</v>
      </c>
      <c r="I808" s="93">
        <v>1.72</v>
      </c>
      <c r="K808" s="93">
        <v>103875.36</v>
      </c>
    </row>
    <row r="809" spans="3:11" x14ac:dyDescent="0.2">
      <c r="C809" s="96" t="s">
        <v>16706</v>
      </c>
      <c r="D809" s="95">
        <v>44407</v>
      </c>
      <c r="E809" s="94" t="s">
        <v>16705</v>
      </c>
      <c r="I809" s="93">
        <v>2.68</v>
      </c>
      <c r="K809" s="93">
        <v>103878.04</v>
      </c>
    </row>
    <row r="810" spans="3:11" x14ac:dyDescent="0.2">
      <c r="C810" s="96" t="s">
        <v>16704</v>
      </c>
      <c r="D810" s="95">
        <v>44407</v>
      </c>
      <c r="E810" s="94" t="s">
        <v>16703</v>
      </c>
      <c r="I810" s="93">
        <v>3.53</v>
      </c>
      <c r="K810" s="93">
        <v>103881.57</v>
      </c>
    </row>
    <row r="811" spans="3:11" x14ac:dyDescent="0.2">
      <c r="C811" s="96" t="s">
        <v>16702</v>
      </c>
      <c r="D811" s="95">
        <v>44407</v>
      </c>
      <c r="E811" s="94" t="s">
        <v>16701</v>
      </c>
      <c r="I811" s="93">
        <v>1.72</v>
      </c>
      <c r="K811" s="93">
        <v>103883.29</v>
      </c>
    </row>
    <row r="812" spans="3:11" x14ac:dyDescent="0.2">
      <c r="C812" s="96" t="s">
        <v>16700</v>
      </c>
      <c r="D812" s="95">
        <v>44407</v>
      </c>
      <c r="E812" s="94" t="s">
        <v>16699</v>
      </c>
      <c r="I812" s="93">
        <v>2.79</v>
      </c>
      <c r="K812" s="93">
        <v>103886.08</v>
      </c>
    </row>
    <row r="813" spans="3:11" x14ac:dyDescent="0.2">
      <c r="C813" s="96" t="s">
        <v>16698</v>
      </c>
      <c r="D813" s="95">
        <v>44407</v>
      </c>
      <c r="E813" s="94" t="s">
        <v>16697</v>
      </c>
      <c r="I813" s="93">
        <v>3.37</v>
      </c>
      <c r="K813" s="93">
        <v>103889.45</v>
      </c>
    </row>
    <row r="814" spans="3:11" x14ac:dyDescent="0.2">
      <c r="C814" s="96" t="s">
        <v>16696</v>
      </c>
      <c r="D814" s="95">
        <v>44407</v>
      </c>
      <c r="E814" s="94" t="s">
        <v>16695</v>
      </c>
      <c r="I814" s="93">
        <v>13.88</v>
      </c>
      <c r="K814" s="93">
        <v>103903.33</v>
      </c>
    </row>
    <row r="815" spans="3:11" x14ac:dyDescent="0.2">
      <c r="C815" s="96" t="s">
        <v>16694</v>
      </c>
      <c r="D815" s="95">
        <v>44407</v>
      </c>
      <c r="E815" s="94" t="s">
        <v>16693</v>
      </c>
      <c r="I815" s="93">
        <v>10</v>
      </c>
      <c r="K815" s="93">
        <v>103913.33</v>
      </c>
    </row>
    <row r="816" spans="3:11" x14ac:dyDescent="0.2">
      <c r="C816" s="96" t="s">
        <v>16692</v>
      </c>
      <c r="D816" s="95">
        <v>44407</v>
      </c>
      <c r="E816" s="94" t="s">
        <v>16691</v>
      </c>
      <c r="I816" s="93">
        <v>6.94</v>
      </c>
      <c r="K816" s="93">
        <v>103920.27</v>
      </c>
    </row>
    <row r="817" spans="3:11" x14ac:dyDescent="0.2">
      <c r="C817" s="96" t="s">
        <v>16690</v>
      </c>
      <c r="D817" s="95">
        <v>44407</v>
      </c>
      <c r="E817" s="94" t="s">
        <v>16689</v>
      </c>
      <c r="I817" s="93">
        <v>24.55</v>
      </c>
      <c r="K817" s="93">
        <v>103944.82</v>
      </c>
    </row>
    <row r="818" spans="3:11" x14ac:dyDescent="0.2">
      <c r="C818" s="96" t="s">
        <v>1542</v>
      </c>
      <c r="D818" s="95">
        <v>44407</v>
      </c>
      <c r="E818" s="94" t="s">
        <v>16688</v>
      </c>
      <c r="J818" s="112">
        <v>600</v>
      </c>
      <c r="K818" s="93">
        <v>103344.82</v>
      </c>
    </row>
    <row r="819" spans="3:11" x14ac:dyDescent="0.2">
      <c r="C819" s="96" t="s">
        <v>1539</v>
      </c>
      <c r="D819" s="95">
        <v>44407</v>
      </c>
      <c r="E819" s="94" t="s">
        <v>16687</v>
      </c>
      <c r="J819" s="112">
        <v>103.4</v>
      </c>
      <c r="K819" s="93">
        <v>103241.42</v>
      </c>
    </row>
    <row r="820" spans="3:11" x14ac:dyDescent="0.2">
      <c r="C820" s="96" t="s">
        <v>1550</v>
      </c>
      <c r="D820" s="95">
        <v>44407</v>
      </c>
      <c r="E820" s="94" t="s">
        <v>16686</v>
      </c>
      <c r="J820" s="112">
        <v>1607.47</v>
      </c>
      <c r="K820" s="93">
        <v>101633.95</v>
      </c>
    </row>
    <row r="821" spans="3:11" x14ac:dyDescent="0.2">
      <c r="C821" s="96" t="s">
        <v>1549</v>
      </c>
      <c r="D821" s="95">
        <v>44407</v>
      </c>
      <c r="E821" s="94" t="s">
        <v>16685</v>
      </c>
      <c r="J821" s="112">
        <v>3427.48</v>
      </c>
      <c r="K821" s="93">
        <v>98206.47</v>
      </c>
    </row>
    <row r="822" spans="3:11" x14ac:dyDescent="0.2">
      <c r="C822" s="96" t="s">
        <v>16684</v>
      </c>
      <c r="D822" s="95">
        <v>44408</v>
      </c>
      <c r="E822" s="94" t="s">
        <v>16683</v>
      </c>
      <c r="J822" s="112">
        <v>111.17</v>
      </c>
      <c r="K822" s="93">
        <v>98095.3</v>
      </c>
    </row>
    <row r="823" spans="3:11" x14ac:dyDescent="0.2">
      <c r="C823" s="96" t="s">
        <v>16682</v>
      </c>
      <c r="D823" s="95">
        <v>44408</v>
      </c>
      <c r="E823" s="94" t="s">
        <v>16681</v>
      </c>
      <c r="I823" s="93">
        <v>18.55</v>
      </c>
      <c r="K823" s="93">
        <v>98113.85</v>
      </c>
    </row>
    <row r="824" spans="3:11" x14ac:dyDescent="0.2">
      <c r="C824" s="96" t="s">
        <v>16680</v>
      </c>
      <c r="D824" s="95">
        <v>44408</v>
      </c>
      <c r="E824" s="94" t="s">
        <v>16679</v>
      </c>
      <c r="I824" s="93">
        <v>1.68</v>
      </c>
      <c r="K824" s="93">
        <v>98115.53</v>
      </c>
    </row>
    <row r="825" spans="3:11" x14ac:dyDescent="0.2">
      <c r="C825" s="96" t="s">
        <v>16678</v>
      </c>
      <c r="D825" s="95">
        <v>44408</v>
      </c>
      <c r="E825" s="94" t="s">
        <v>16677</v>
      </c>
      <c r="I825" s="93">
        <v>1.04</v>
      </c>
      <c r="K825" s="93">
        <v>98116.57</v>
      </c>
    </row>
    <row r="826" spans="3:11" x14ac:dyDescent="0.2">
      <c r="C826" s="96" t="s">
        <v>16676</v>
      </c>
      <c r="D826" s="95">
        <v>44408</v>
      </c>
      <c r="E826" s="94" t="s">
        <v>16675</v>
      </c>
      <c r="I826" s="93">
        <v>2.98</v>
      </c>
      <c r="K826" s="93">
        <v>98119.55</v>
      </c>
    </row>
    <row r="827" spans="3:11" x14ac:dyDescent="0.2">
      <c r="C827" s="96" t="s">
        <v>16674</v>
      </c>
      <c r="D827" s="95">
        <v>44408</v>
      </c>
      <c r="E827" s="94" t="s">
        <v>16673</v>
      </c>
      <c r="I827" s="93">
        <v>2.83</v>
      </c>
      <c r="K827" s="93">
        <v>98122.38</v>
      </c>
    </row>
    <row r="828" spans="3:11" x14ac:dyDescent="0.2">
      <c r="C828" s="96" t="s">
        <v>16672</v>
      </c>
      <c r="D828" s="95">
        <v>44408</v>
      </c>
      <c r="E828" s="94" t="s">
        <v>16671</v>
      </c>
      <c r="I828" s="93">
        <v>11.36</v>
      </c>
      <c r="K828" s="93">
        <v>98133.74</v>
      </c>
    </row>
    <row r="829" spans="3:11" x14ac:dyDescent="0.2">
      <c r="C829" s="96" t="s">
        <v>16670</v>
      </c>
      <c r="D829" s="95">
        <v>44408</v>
      </c>
      <c r="E829" s="94" t="s">
        <v>16669</v>
      </c>
      <c r="I829" s="93">
        <v>3.72</v>
      </c>
      <c r="K829" s="93">
        <v>98137.46</v>
      </c>
    </row>
    <row r="830" spans="3:11" x14ac:dyDescent="0.2">
      <c r="C830" s="96" t="s">
        <v>16668</v>
      </c>
      <c r="D830" s="95">
        <v>44408</v>
      </c>
      <c r="E830" s="94" t="s">
        <v>16667</v>
      </c>
      <c r="I830" s="93">
        <v>17.98</v>
      </c>
      <c r="K830" s="93">
        <v>98155.44</v>
      </c>
    </row>
    <row r="831" spans="3:11" x14ac:dyDescent="0.2">
      <c r="C831" s="96" t="s">
        <v>16666</v>
      </c>
      <c r="D831" s="95">
        <v>44408</v>
      </c>
      <c r="E831" s="94" t="s">
        <v>16665</v>
      </c>
      <c r="I831" s="93">
        <v>3.81</v>
      </c>
      <c r="K831" s="93">
        <v>98159.25</v>
      </c>
    </row>
    <row r="832" spans="3:11" x14ac:dyDescent="0.2">
      <c r="C832" s="96" t="s">
        <v>16664</v>
      </c>
      <c r="D832" s="95">
        <v>44408</v>
      </c>
      <c r="E832" s="94" t="s">
        <v>16663</v>
      </c>
      <c r="I832" s="93">
        <v>1.68</v>
      </c>
      <c r="K832" s="93">
        <v>98160.93</v>
      </c>
    </row>
    <row r="833" spans="3:11" x14ac:dyDescent="0.2">
      <c r="C833" s="96" t="s">
        <v>16662</v>
      </c>
      <c r="D833" s="95">
        <v>44408</v>
      </c>
      <c r="E833" s="94" t="s">
        <v>16661</v>
      </c>
      <c r="I833" s="93">
        <v>1.53</v>
      </c>
      <c r="K833" s="93">
        <v>98162.46</v>
      </c>
    </row>
    <row r="834" spans="3:11" x14ac:dyDescent="0.2">
      <c r="C834" s="96" t="s">
        <v>16660</v>
      </c>
      <c r="D834" s="95">
        <v>44408</v>
      </c>
      <c r="E834" s="94" t="s">
        <v>16659</v>
      </c>
      <c r="I834" s="93">
        <v>14.89</v>
      </c>
      <c r="K834" s="93">
        <v>98177.35</v>
      </c>
    </row>
    <row r="835" spans="3:11" x14ac:dyDescent="0.2">
      <c r="C835" s="96" t="s">
        <v>16658</v>
      </c>
      <c r="D835" s="95">
        <v>44408</v>
      </c>
      <c r="E835" s="94" t="s">
        <v>16657</v>
      </c>
      <c r="I835" s="93">
        <v>6.94</v>
      </c>
      <c r="K835" s="93">
        <v>98184.29</v>
      </c>
    </row>
    <row r="836" spans="3:11" x14ac:dyDescent="0.2">
      <c r="C836" s="96" t="s">
        <v>16656</v>
      </c>
      <c r="D836" s="95">
        <v>44408</v>
      </c>
      <c r="E836" s="94" t="s">
        <v>16655</v>
      </c>
      <c r="I836" s="93">
        <v>1.68</v>
      </c>
      <c r="K836" s="93">
        <v>98185.97</v>
      </c>
    </row>
    <row r="837" spans="3:11" x14ac:dyDescent="0.2">
      <c r="C837" s="96" t="s">
        <v>16654</v>
      </c>
      <c r="D837" s="95">
        <v>44408</v>
      </c>
      <c r="E837" s="94" t="s">
        <v>16653</v>
      </c>
      <c r="I837" s="93">
        <v>1.69</v>
      </c>
      <c r="K837" s="93">
        <v>98187.66</v>
      </c>
    </row>
    <row r="838" spans="3:11" x14ac:dyDescent="0.2">
      <c r="C838" s="96" t="s">
        <v>16652</v>
      </c>
      <c r="D838" s="95">
        <v>44408</v>
      </c>
      <c r="E838" s="94" t="s">
        <v>16651</v>
      </c>
      <c r="I838" s="93">
        <v>11.33</v>
      </c>
      <c r="K838" s="93">
        <v>98198.99</v>
      </c>
    </row>
    <row r="839" spans="3:11" x14ac:dyDescent="0.2">
      <c r="C839" s="96" t="s">
        <v>16650</v>
      </c>
      <c r="D839" s="95">
        <v>44408</v>
      </c>
      <c r="E839" s="94" t="s">
        <v>16649</v>
      </c>
      <c r="I839" s="93">
        <v>10.16</v>
      </c>
      <c r="K839" s="93">
        <v>98209.15</v>
      </c>
    </row>
    <row r="840" spans="3:11" x14ac:dyDescent="0.2">
      <c r="C840" s="96" t="s">
        <v>16648</v>
      </c>
      <c r="D840" s="95">
        <v>44408</v>
      </c>
      <c r="E840" s="94" t="s">
        <v>16647</v>
      </c>
      <c r="I840" s="93">
        <v>8.83</v>
      </c>
      <c r="K840" s="93">
        <v>98217.98</v>
      </c>
    </row>
    <row r="841" spans="3:11" x14ac:dyDescent="0.2">
      <c r="C841" s="96" t="s">
        <v>16646</v>
      </c>
      <c r="D841" s="95">
        <v>44408</v>
      </c>
      <c r="E841" s="94" t="s">
        <v>16645</v>
      </c>
      <c r="I841" s="93">
        <v>4.5</v>
      </c>
      <c r="K841" s="93">
        <v>98222.48</v>
      </c>
    </row>
    <row r="842" spans="3:11" x14ac:dyDescent="0.2">
      <c r="C842" s="96" t="s">
        <v>16644</v>
      </c>
      <c r="D842" s="95">
        <v>44408</v>
      </c>
      <c r="E842" s="94" t="s">
        <v>16643</v>
      </c>
      <c r="I842" s="93">
        <v>5.07</v>
      </c>
      <c r="K842" s="93">
        <v>98227.55</v>
      </c>
    </row>
    <row r="843" spans="3:11" x14ac:dyDescent="0.2">
      <c r="C843" s="96" t="s">
        <v>16642</v>
      </c>
      <c r="D843" s="95">
        <v>44408</v>
      </c>
      <c r="E843" s="94" t="s">
        <v>16641</v>
      </c>
      <c r="I843" s="93">
        <v>5.33</v>
      </c>
      <c r="K843" s="93">
        <v>98232.88</v>
      </c>
    </row>
    <row r="844" spans="3:11" x14ac:dyDescent="0.2">
      <c r="C844" s="96" t="s">
        <v>16640</v>
      </c>
      <c r="D844" s="95">
        <v>44408</v>
      </c>
      <c r="E844" s="94" t="s">
        <v>16639</v>
      </c>
      <c r="I844" s="93">
        <v>1.81</v>
      </c>
      <c r="K844" s="93">
        <v>98234.69</v>
      </c>
    </row>
    <row r="845" spans="3:11" x14ac:dyDescent="0.2">
      <c r="C845" s="96" t="s">
        <v>6164</v>
      </c>
      <c r="D845" s="95">
        <v>44408</v>
      </c>
      <c r="E845" s="94" t="s">
        <v>20158</v>
      </c>
      <c r="J845" s="112">
        <v>101.7</v>
      </c>
      <c r="K845" s="93">
        <v>98132.99</v>
      </c>
    </row>
    <row r="846" spans="3:11" x14ac:dyDescent="0.2">
      <c r="C846" s="92" t="s">
        <v>12</v>
      </c>
      <c r="D846" s="91">
        <v>82506.44</v>
      </c>
      <c r="E846" s="92" t="s">
        <v>11</v>
      </c>
      <c r="F846" s="91">
        <v>35349.03</v>
      </c>
      <c r="G846" s="92" t="s">
        <v>10</v>
      </c>
      <c r="H846" s="91">
        <v>19722.48</v>
      </c>
      <c r="J846" s="92" t="s">
        <v>9</v>
      </c>
      <c r="K846" s="91">
        <v>98132.99</v>
      </c>
    </row>
    <row r="849" spans="5:11" x14ac:dyDescent="0.2">
      <c r="E849" s="14" t="s">
        <v>8</v>
      </c>
      <c r="K849" s="13" t="s">
        <v>7</v>
      </c>
    </row>
  </sheetData>
  <pageMargins left="0.75" right="0.75" top="1" bottom="1" header="0" footer="0"/>
  <pageSetup orientation="portrait" errors="NA" horizontalDpi="120" verticalDpi="72"/>
  <headerFooter alignWithMargin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82756-F674-4F56-A6D1-90012D507637}">
  <dimension ref="A1:G272"/>
  <sheetViews>
    <sheetView topLeftCell="A19" zoomScaleNormal="100" workbookViewId="0">
      <selection activeCell="B18" sqref="B18"/>
    </sheetView>
  </sheetViews>
  <sheetFormatPr baseColWidth="10" defaultRowHeight="15" x14ac:dyDescent="0.25"/>
  <cols>
    <col min="2" max="2" width="45.42578125" customWidth="1"/>
    <col min="3" max="3" width="7.7109375" customWidth="1"/>
    <col min="4" max="4" width="12" customWidth="1"/>
    <col min="5" max="5" width="17.5703125" customWidth="1"/>
    <col min="6" max="6" width="10.28515625" bestFit="1" customWidth="1"/>
    <col min="7" max="7" width="10.7109375" customWidth="1"/>
  </cols>
  <sheetData>
    <row r="1" spans="1:6" x14ac:dyDescent="0.25">
      <c r="A1" s="557" t="s">
        <v>18270</v>
      </c>
      <c r="B1" s="557"/>
      <c r="C1" s="557"/>
      <c r="D1" s="557"/>
      <c r="E1" s="557"/>
      <c r="F1" s="557"/>
    </row>
    <row r="2" spans="1:6" x14ac:dyDescent="0.25">
      <c r="A2" s="417" t="s">
        <v>532</v>
      </c>
      <c r="B2" s="417" t="s">
        <v>533</v>
      </c>
      <c r="C2" s="417" t="s">
        <v>2</v>
      </c>
      <c r="D2" s="417" t="s">
        <v>534</v>
      </c>
      <c r="E2" s="417" t="s">
        <v>1</v>
      </c>
      <c r="F2" s="417" t="s">
        <v>535</v>
      </c>
    </row>
    <row r="3" spans="1:6" x14ac:dyDescent="0.25">
      <c r="A3" s="308" t="str">
        <f>"3907156"</f>
        <v>3907156</v>
      </c>
      <c r="B3" s="308" t="s">
        <v>1111</v>
      </c>
      <c r="C3" s="308">
        <v>13.88</v>
      </c>
      <c r="D3" s="308">
        <v>363610</v>
      </c>
      <c r="E3" s="414">
        <v>44378.385636574072</v>
      </c>
      <c r="F3" s="420">
        <v>9255</v>
      </c>
    </row>
    <row r="4" spans="1:6" x14ac:dyDescent="0.25">
      <c r="A4" s="308" t="str">
        <f>"3907331"</f>
        <v>3907331</v>
      </c>
      <c r="B4" s="308" t="s">
        <v>13162</v>
      </c>
      <c r="C4" s="308">
        <v>2.4</v>
      </c>
      <c r="D4" s="308">
        <v>363259</v>
      </c>
      <c r="E4" s="414">
        <v>44378.443379629629</v>
      </c>
      <c r="F4" s="420">
        <v>9256</v>
      </c>
    </row>
    <row r="5" spans="1:6" x14ac:dyDescent="0.25">
      <c r="A5" s="308" t="str">
        <f>"3950310"</f>
        <v>3950310</v>
      </c>
      <c r="B5" s="308" t="s">
        <v>3742</v>
      </c>
      <c r="C5" s="308">
        <v>8.3800000000000008</v>
      </c>
      <c r="D5" s="308">
        <v>363503</v>
      </c>
      <c r="E5" s="414">
        <v>44378.455497685187</v>
      </c>
      <c r="F5" s="420">
        <v>9257</v>
      </c>
    </row>
    <row r="6" spans="1:6" x14ac:dyDescent="0.25">
      <c r="A6" s="308" t="str">
        <f>"3908230"</f>
        <v>3908230</v>
      </c>
      <c r="B6" s="308" t="s">
        <v>1555</v>
      </c>
      <c r="C6" s="308">
        <v>1.93</v>
      </c>
      <c r="D6" s="308">
        <v>363282</v>
      </c>
      <c r="E6" s="414">
        <v>44378.50439814815</v>
      </c>
      <c r="F6" s="420">
        <v>9258</v>
      </c>
    </row>
    <row r="7" spans="1:6" x14ac:dyDescent="0.25">
      <c r="A7" s="308" t="str">
        <f>"3902247"</f>
        <v>3902247</v>
      </c>
      <c r="B7" s="308" t="s">
        <v>3779</v>
      </c>
      <c r="C7" s="308">
        <v>3.37</v>
      </c>
      <c r="D7" s="308">
        <v>364374</v>
      </c>
      <c r="E7" s="414">
        <v>44378.596377314818</v>
      </c>
      <c r="F7" s="420">
        <v>9259</v>
      </c>
    </row>
    <row r="8" spans="1:6" x14ac:dyDescent="0.25">
      <c r="A8" s="308" t="str">
        <f>"3909435"</f>
        <v>3909435</v>
      </c>
      <c r="B8" s="308" t="s">
        <v>13178</v>
      </c>
      <c r="C8" s="308">
        <v>2.37</v>
      </c>
      <c r="D8" s="308">
        <v>365353</v>
      </c>
      <c r="E8" s="414">
        <v>44378.61010416667</v>
      </c>
      <c r="F8" s="420">
        <v>9260</v>
      </c>
    </row>
    <row r="9" spans="1:6" x14ac:dyDescent="0.25">
      <c r="A9" s="308" t="str">
        <f>"3940887"</f>
        <v>3940887</v>
      </c>
      <c r="B9" s="308" t="s">
        <v>613</v>
      </c>
      <c r="C9" s="308">
        <v>17.899999999999999</v>
      </c>
      <c r="D9" s="308">
        <v>363430</v>
      </c>
      <c r="E9" s="414">
        <v>44378.623148148145</v>
      </c>
      <c r="F9" s="420">
        <v>9261</v>
      </c>
    </row>
    <row r="10" spans="1:6" x14ac:dyDescent="0.25">
      <c r="A10" s="308" t="str">
        <f>"3908040"</f>
        <v>3908040</v>
      </c>
      <c r="B10" s="308" t="s">
        <v>11631</v>
      </c>
      <c r="C10" s="308">
        <v>45.67</v>
      </c>
      <c r="D10" s="308">
        <v>364895</v>
      </c>
      <c r="E10" s="414">
        <v>44378.628854166665</v>
      </c>
      <c r="F10" s="420">
        <v>9262</v>
      </c>
    </row>
    <row r="11" spans="1:6" x14ac:dyDescent="0.25">
      <c r="A11" s="308" t="str">
        <f>"3908524"</f>
        <v>3908524</v>
      </c>
      <c r="B11" s="308" t="s">
        <v>18269</v>
      </c>
      <c r="C11" s="308">
        <v>10.27</v>
      </c>
      <c r="D11" s="308">
        <v>365168</v>
      </c>
      <c r="E11" s="414">
        <v>44378.645648148151</v>
      </c>
      <c r="F11" s="420">
        <v>9263</v>
      </c>
    </row>
    <row r="12" spans="1:6" x14ac:dyDescent="0.25">
      <c r="A12" s="308" t="str">
        <f>"3906764"</f>
        <v>3906764</v>
      </c>
      <c r="B12" s="308" t="s">
        <v>13184</v>
      </c>
      <c r="C12" s="308">
        <v>1.94</v>
      </c>
      <c r="D12" s="308">
        <v>363277</v>
      </c>
      <c r="E12" s="414">
        <v>44378.65053240741</v>
      </c>
      <c r="F12" s="420">
        <v>9264</v>
      </c>
    </row>
    <row r="13" spans="1:6" x14ac:dyDescent="0.25">
      <c r="A13" s="308" t="str">
        <f>"3909494"</f>
        <v>3909494</v>
      </c>
      <c r="B13" s="308" t="s">
        <v>18268</v>
      </c>
      <c r="C13" s="308">
        <v>1.81</v>
      </c>
      <c r="D13" s="308">
        <v>365396</v>
      </c>
      <c r="E13" s="414">
        <v>44378.695324074077</v>
      </c>
      <c r="F13" s="420">
        <v>9265</v>
      </c>
    </row>
    <row r="14" spans="1:6" x14ac:dyDescent="0.25">
      <c r="A14" s="308"/>
      <c r="B14" s="420">
        <v>1</v>
      </c>
      <c r="C14" s="154">
        <f>SUM(C3:C13)</f>
        <v>109.92</v>
      </c>
      <c r="D14" s="308"/>
      <c r="E14" s="414"/>
      <c r="F14" s="420"/>
    </row>
    <row r="15" spans="1:6" x14ac:dyDescent="0.25">
      <c r="A15" s="308" t="str">
        <f>"3909396"</f>
        <v>3909396</v>
      </c>
      <c r="B15" s="308" t="s">
        <v>13186</v>
      </c>
      <c r="C15" s="308">
        <v>2.0299999999999998</v>
      </c>
      <c r="D15" s="308">
        <v>365335</v>
      </c>
      <c r="E15" s="414">
        <v>44379.387777777774</v>
      </c>
      <c r="F15" s="420">
        <v>9376</v>
      </c>
    </row>
    <row r="16" spans="1:6" x14ac:dyDescent="0.25">
      <c r="A16" s="308" t="str">
        <f>"3907867"</f>
        <v>3907867</v>
      </c>
      <c r="B16" s="308" t="s">
        <v>542</v>
      </c>
      <c r="C16" s="308">
        <v>3.92</v>
      </c>
      <c r="D16" s="308">
        <v>364007</v>
      </c>
      <c r="E16" s="414">
        <v>44379.388692129629</v>
      </c>
      <c r="F16" s="420">
        <v>9377</v>
      </c>
    </row>
    <row r="17" spans="1:6" x14ac:dyDescent="0.25">
      <c r="A17" s="308" t="str">
        <f>"3930030"</f>
        <v>3930030</v>
      </c>
      <c r="B17" s="308" t="s">
        <v>1101</v>
      </c>
      <c r="C17" s="308">
        <v>1.83</v>
      </c>
      <c r="D17" s="308">
        <v>363879</v>
      </c>
      <c r="E17" s="414">
        <v>44379.409270833334</v>
      </c>
      <c r="F17" s="420">
        <v>9378</v>
      </c>
    </row>
    <row r="18" spans="1:6" x14ac:dyDescent="0.25">
      <c r="A18" s="308" t="str">
        <f>"3900383"</f>
        <v>3900383</v>
      </c>
      <c r="B18" s="308" t="s">
        <v>624</v>
      </c>
      <c r="C18" s="308">
        <v>3.01</v>
      </c>
      <c r="D18" s="308">
        <v>364494</v>
      </c>
      <c r="E18" s="414">
        <v>44379.412789351853</v>
      </c>
      <c r="F18" s="420">
        <v>9379</v>
      </c>
    </row>
    <row r="19" spans="1:6" x14ac:dyDescent="0.25">
      <c r="A19" s="308" t="str">
        <f>"3909471"</f>
        <v>3909471</v>
      </c>
      <c r="B19" s="308" t="s">
        <v>18267</v>
      </c>
      <c r="C19" s="308">
        <v>31.83</v>
      </c>
      <c r="D19" s="308">
        <v>365379</v>
      </c>
      <c r="E19" s="414">
        <v>44379.456932870373</v>
      </c>
      <c r="F19" s="420">
        <v>9380</v>
      </c>
    </row>
    <row r="20" spans="1:6" x14ac:dyDescent="0.25">
      <c r="A20" s="308" t="str">
        <f>"3909789"</f>
        <v>3909789</v>
      </c>
      <c r="B20" s="308" t="s">
        <v>594</v>
      </c>
      <c r="C20" s="308">
        <v>1.68</v>
      </c>
      <c r="D20" s="308">
        <v>364389</v>
      </c>
      <c r="E20" s="414">
        <v>44379.565069444441</v>
      </c>
      <c r="F20" s="420">
        <v>9381</v>
      </c>
    </row>
    <row r="21" spans="1:6" x14ac:dyDescent="0.25">
      <c r="A21" s="308"/>
      <c r="B21" s="420">
        <v>2</v>
      </c>
      <c r="C21" s="154">
        <f>SUM(C15:C20)</f>
        <v>44.3</v>
      </c>
      <c r="D21" s="308"/>
      <c r="E21" s="414"/>
      <c r="F21" s="420"/>
    </row>
    <row r="22" spans="1:6" x14ac:dyDescent="0.25">
      <c r="A22" s="308" t="str">
        <f>"3907942"</f>
        <v>3907942</v>
      </c>
      <c r="B22" s="308" t="s">
        <v>18266</v>
      </c>
      <c r="C22" s="308">
        <v>2.52</v>
      </c>
      <c r="D22" s="308">
        <v>312782</v>
      </c>
      <c r="E22" s="414">
        <v>44382.719004629631</v>
      </c>
      <c r="F22" s="420">
        <v>9503</v>
      </c>
    </row>
    <row r="23" spans="1:6" x14ac:dyDescent="0.25">
      <c r="A23" s="308" t="str">
        <f>"3903061"</f>
        <v>3903061</v>
      </c>
      <c r="B23" s="308" t="s">
        <v>559</v>
      </c>
      <c r="C23" s="308">
        <v>6.94</v>
      </c>
      <c r="D23" s="308">
        <v>363637</v>
      </c>
      <c r="E23" s="414">
        <v>44382.719004629631</v>
      </c>
      <c r="F23" s="420">
        <v>9497</v>
      </c>
    </row>
    <row r="24" spans="1:6" x14ac:dyDescent="0.25">
      <c r="A24" s="308" t="str">
        <f>"3902419"</f>
        <v>3902419</v>
      </c>
      <c r="B24" s="308" t="s">
        <v>551</v>
      </c>
      <c r="C24" s="308">
        <v>10.1</v>
      </c>
      <c r="D24" s="308">
        <v>364311</v>
      </c>
      <c r="E24" s="414">
        <v>44382.719004629631</v>
      </c>
      <c r="F24" s="420">
        <v>9498</v>
      </c>
    </row>
    <row r="25" spans="1:6" x14ac:dyDescent="0.25">
      <c r="A25" s="308" t="str">
        <f>"3950033"</f>
        <v>3950033</v>
      </c>
      <c r="B25" s="308" t="s">
        <v>557</v>
      </c>
      <c r="C25" s="308">
        <v>8.3800000000000008</v>
      </c>
      <c r="D25" s="308">
        <v>363415</v>
      </c>
      <c r="E25" s="414">
        <v>44382.719004629631</v>
      </c>
      <c r="F25" s="420">
        <v>9499</v>
      </c>
    </row>
    <row r="26" spans="1:6" x14ac:dyDescent="0.25">
      <c r="A26" s="308" t="str">
        <f>"3900568"</f>
        <v>3900568</v>
      </c>
      <c r="B26" s="308" t="s">
        <v>1108</v>
      </c>
      <c r="C26" s="308">
        <v>1.76</v>
      </c>
      <c r="D26" s="308">
        <v>364539</v>
      </c>
      <c r="E26" s="414">
        <v>44382.719004629631</v>
      </c>
      <c r="F26" s="420">
        <v>9500</v>
      </c>
    </row>
    <row r="27" spans="1:6" x14ac:dyDescent="0.25">
      <c r="A27" s="308" t="str">
        <f>"3901398"</f>
        <v>3901398</v>
      </c>
      <c r="B27" s="308" t="s">
        <v>558</v>
      </c>
      <c r="C27" s="308">
        <v>1.69</v>
      </c>
      <c r="D27" s="308">
        <v>364584</v>
      </c>
      <c r="E27" s="414">
        <v>44382.719004629631</v>
      </c>
      <c r="F27" s="420">
        <v>9501</v>
      </c>
    </row>
    <row r="28" spans="1:6" x14ac:dyDescent="0.25">
      <c r="A28" s="308" t="str">
        <f>"3903883"</f>
        <v>3903883</v>
      </c>
      <c r="B28" s="308" t="s">
        <v>1092</v>
      </c>
      <c r="C28" s="308">
        <v>1.68</v>
      </c>
      <c r="D28" s="308">
        <v>364959</v>
      </c>
      <c r="E28" s="414">
        <v>44382.719004629631</v>
      </c>
      <c r="F28" s="420">
        <v>9502</v>
      </c>
    </row>
    <row r="29" spans="1:6" x14ac:dyDescent="0.25">
      <c r="A29" s="308" t="str">
        <f>"3909039"</f>
        <v>3909039</v>
      </c>
      <c r="B29" s="308" t="s">
        <v>560</v>
      </c>
      <c r="C29" s="308">
        <v>1.83</v>
      </c>
      <c r="D29" s="308">
        <v>364134</v>
      </c>
      <c r="E29" s="414">
        <v>44382.719004629631</v>
      </c>
      <c r="F29" s="420">
        <v>9504</v>
      </c>
    </row>
    <row r="30" spans="1:6" x14ac:dyDescent="0.25">
      <c r="A30" s="308" t="str">
        <f>"3945435"</f>
        <v>3945435</v>
      </c>
      <c r="B30" s="308" t="s">
        <v>561</v>
      </c>
      <c r="C30" s="308">
        <v>8.3800000000000008</v>
      </c>
      <c r="D30" s="308">
        <v>363486</v>
      </c>
      <c r="E30" s="414">
        <v>44382.719004629631</v>
      </c>
      <c r="F30" s="420">
        <v>9505</v>
      </c>
    </row>
    <row r="31" spans="1:6" x14ac:dyDescent="0.25">
      <c r="A31" s="308" t="str">
        <f>"3903127"</f>
        <v>3903127</v>
      </c>
      <c r="B31" s="308" t="s">
        <v>567</v>
      </c>
      <c r="C31" s="308">
        <v>1.68</v>
      </c>
      <c r="D31" s="308">
        <v>363697</v>
      </c>
      <c r="E31" s="414">
        <v>44382.719004629631</v>
      </c>
      <c r="F31" s="420">
        <v>9506</v>
      </c>
    </row>
    <row r="32" spans="1:6" x14ac:dyDescent="0.25">
      <c r="A32" s="308" t="str">
        <f>"3945105"</f>
        <v>3945105</v>
      </c>
      <c r="B32" s="308" t="s">
        <v>1083</v>
      </c>
      <c r="C32" s="308">
        <v>8.3800000000000008</v>
      </c>
      <c r="D32" s="308">
        <v>363457</v>
      </c>
      <c r="E32" s="414">
        <v>44382.719004629631</v>
      </c>
      <c r="F32" s="420">
        <v>9507</v>
      </c>
    </row>
    <row r="33" spans="1:7" x14ac:dyDescent="0.25">
      <c r="A33" s="308" t="str">
        <f>"3907541"</f>
        <v>3907541</v>
      </c>
      <c r="B33" s="308" t="s">
        <v>568</v>
      </c>
      <c r="C33" s="308">
        <v>3.92</v>
      </c>
      <c r="D33" s="308">
        <v>363709</v>
      </c>
      <c r="E33" s="414">
        <v>44382.719004629631</v>
      </c>
      <c r="F33" s="420">
        <v>9508</v>
      </c>
    </row>
    <row r="34" spans="1:7" x14ac:dyDescent="0.25">
      <c r="A34" s="308" t="str">
        <f>"3945102"</f>
        <v>3945102</v>
      </c>
      <c r="B34" s="308" t="s">
        <v>562</v>
      </c>
      <c r="C34" s="308">
        <v>8.3800000000000008</v>
      </c>
      <c r="D34" s="308">
        <v>363451</v>
      </c>
      <c r="E34" s="414">
        <v>44382.719004629631</v>
      </c>
      <c r="F34" s="420">
        <v>9509</v>
      </c>
      <c r="G34" s="406"/>
    </row>
    <row r="35" spans="1:7" x14ac:dyDescent="0.25">
      <c r="A35" s="308" t="str">
        <f>"3907239"</f>
        <v>3907239</v>
      </c>
      <c r="B35" s="308" t="s">
        <v>563</v>
      </c>
      <c r="C35" s="308">
        <v>6.94</v>
      </c>
      <c r="D35" s="308">
        <v>363624</v>
      </c>
      <c r="E35" s="414">
        <v>44382.719004629631</v>
      </c>
      <c r="F35" s="420">
        <v>9510</v>
      </c>
    </row>
    <row r="36" spans="1:7" x14ac:dyDescent="0.25">
      <c r="A36" s="308" t="str">
        <f>"3960277"</f>
        <v>3960277</v>
      </c>
      <c r="B36" s="308" t="s">
        <v>565</v>
      </c>
      <c r="C36" s="308">
        <v>7.82</v>
      </c>
      <c r="D36" s="308">
        <v>363426</v>
      </c>
      <c r="E36" s="414">
        <v>44382.719004629631</v>
      </c>
      <c r="F36" s="420">
        <v>9511</v>
      </c>
    </row>
    <row r="37" spans="1:7" x14ac:dyDescent="0.25">
      <c r="A37" s="308" t="str">
        <f>"3902750"</f>
        <v>3902750</v>
      </c>
      <c r="B37" s="308" t="s">
        <v>553</v>
      </c>
      <c r="C37" s="308">
        <v>8.3800000000000008</v>
      </c>
      <c r="D37" s="308">
        <v>363545</v>
      </c>
      <c r="E37" s="414">
        <v>44382.719004629631</v>
      </c>
      <c r="F37" s="420">
        <v>9512</v>
      </c>
    </row>
    <row r="38" spans="1:7" x14ac:dyDescent="0.25">
      <c r="A38" s="308" t="str">
        <f>"3909936"</f>
        <v>3909936</v>
      </c>
      <c r="B38" s="308" t="s">
        <v>550</v>
      </c>
      <c r="C38" s="308">
        <v>3.09</v>
      </c>
      <c r="D38" s="308">
        <v>363812</v>
      </c>
      <c r="E38" s="414">
        <v>44382.719004629631</v>
      </c>
      <c r="F38" s="420">
        <v>9513</v>
      </c>
    </row>
    <row r="39" spans="1:7" x14ac:dyDescent="0.25">
      <c r="A39" s="308" t="str">
        <f>"3960364"</f>
        <v>3960364</v>
      </c>
      <c r="B39" s="308" t="s">
        <v>566</v>
      </c>
      <c r="C39" s="308">
        <v>8.3800000000000008</v>
      </c>
      <c r="D39" s="308">
        <v>363463</v>
      </c>
      <c r="E39" s="414">
        <v>44382.719004629631</v>
      </c>
      <c r="F39" s="420">
        <v>9514</v>
      </c>
    </row>
    <row r="40" spans="1:7" x14ac:dyDescent="0.25">
      <c r="A40" s="308" t="str">
        <f>"3903364"</f>
        <v>3903364</v>
      </c>
      <c r="B40" s="308" t="s">
        <v>554</v>
      </c>
      <c r="C40" s="308">
        <v>5.0599999999999996</v>
      </c>
      <c r="D40" s="308">
        <v>363905</v>
      </c>
      <c r="E40" s="414">
        <v>44382.719004629631</v>
      </c>
      <c r="F40" s="420">
        <v>9515</v>
      </c>
    </row>
    <row r="41" spans="1:7" x14ac:dyDescent="0.25">
      <c r="A41" s="308" t="str">
        <f>"3960315"</f>
        <v>3960315</v>
      </c>
      <c r="B41" s="308" t="s">
        <v>555</v>
      </c>
      <c r="C41" s="308">
        <v>8.23</v>
      </c>
      <c r="D41" s="308">
        <v>363505</v>
      </c>
      <c r="E41" s="414">
        <v>44382.719004629631</v>
      </c>
      <c r="F41" s="420">
        <v>9516</v>
      </c>
    </row>
    <row r="42" spans="1:7" x14ac:dyDescent="0.25">
      <c r="A42" s="308" t="str">
        <f>"3900349"</f>
        <v>3900349</v>
      </c>
      <c r="B42" s="308" t="s">
        <v>556</v>
      </c>
      <c r="C42" s="308">
        <v>2.11</v>
      </c>
      <c r="D42" s="308">
        <v>364484</v>
      </c>
      <c r="E42" s="414">
        <v>44382.719004629631</v>
      </c>
      <c r="F42" s="420">
        <v>9517</v>
      </c>
    </row>
    <row r="43" spans="1:7" x14ac:dyDescent="0.25">
      <c r="A43" s="308" t="str">
        <f>"3903098"</f>
        <v>3903098</v>
      </c>
      <c r="B43" s="308" t="s">
        <v>576</v>
      </c>
      <c r="C43" s="308">
        <v>3.47</v>
      </c>
      <c r="D43" s="308">
        <v>363645</v>
      </c>
      <c r="E43" s="414">
        <v>44382.719004629631</v>
      </c>
      <c r="F43" s="420">
        <v>9518</v>
      </c>
    </row>
    <row r="44" spans="1:7" x14ac:dyDescent="0.25">
      <c r="A44" s="308" t="str">
        <f>"3906324"</f>
        <v>3906324</v>
      </c>
      <c r="B44" s="308" t="s">
        <v>581</v>
      </c>
      <c r="C44" s="308">
        <v>4.1900000000000004</v>
      </c>
      <c r="D44" s="308">
        <v>363571</v>
      </c>
      <c r="E44" s="414">
        <v>44382.719004629631</v>
      </c>
      <c r="F44" s="420">
        <v>9519</v>
      </c>
    </row>
    <row r="45" spans="1:7" x14ac:dyDescent="0.25">
      <c r="A45" s="308" t="str">
        <f>"3920281"</f>
        <v>3920281</v>
      </c>
      <c r="B45" s="308" t="s">
        <v>578</v>
      </c>
      <c r="C45" s="308">
        <v>7.82</v>
      </c>
      <c r="D45" s="308">
        <v>363400</v>
      </c>
      <c r="E45" s="414">
        <v>44382.719004629631</v>
      </c>
      <c r="F45" s="420">
        <v>9520</v>
      </c>
    </row>
    <row r="46" spans="1:7" x14ac:dyDescent="0.25">
      <c r="A46" s="308" t="str">
        <f>"3945272"</f>
        <v>3945272</v>
      </c>
      <c r="B46" s="308" t="s">
        <v>579</v>
      </c>
      <c r="C46" s="308">
        <v>4.1900000000000004</v>
      </c>
      <c r="D46" s="308">
        <v>363553</v>
      </c>
      <c r="E46" s="414">
        <v>44382.719004629631</v>
      </c>
      <c r="F46" s="420">
        <v>9521</v>
      </c>
    </row>
    <row r="47" spans="1:7" x14ac:dyDescent="0.25">
      <c r="A47" s="308" t="str">
        <f>"3900676"</f>
        <v>3900676</v>
      </c>
      <c r="B47" s="308" t="s">
        <v>1093</v>
      </c>
      <c r="C47" s="308">
        <v>1.68</v>
      </c>
      <c r="D47" s="308">
        <v>364867</v>
      </c>
      <c r="E47" s="414">
        <v>44382.719004629631</v>
      </c>
      <c r="F47" s="420">
        <v>9522</v>
      </c>
    </row>
    <row r="48" spans="1:7" x14ac:dyDescent="0.25">
      <c r="A48" s="308" t="str">
        <f>"3900389"</f>
        <v>3900389</v>
      </c>
      <c r="B48" s="308" t="s">
        <v>571</v>
      </c>
      <c r="C48" s="308">
        <v>1.68</v>
      </c>
      <c r="D48" s="308">
        <v>364495</v>
      </c>
      <c r="E48" s="414">
        <v>44382.719004629631</v>
      </c>
      <c r="F48" s="420">
        <v>9523</v>
      </c>
    </row>
    <row r="49" spans="1:6" x14ac:dyDescent="0.25">
      <c r="A49" s="308" t="str">
        <f>"3901113"</f>
        <v>3901113</v>
      </c>
      <c r="B49" s="308" t="s">
        <v>582</v>
      </c>
      <c r="C49" s="308">
        <v>2.1800000000000002</v>
      </c>
      <c r="D49" s="308">
        <v>363949</v>
      </c>
      <c r="E49" s="414">
        <v>44382.719004629631</v>
      </c>
      <c r="F49" s="420">
        <v>9524</v>
      </c>
    </row>
    <row r="50" spans="1:6" x14ac:dyDescent="0.25">
      <c r="A50" s="308" t="str">
        <f>"3960264"</f>
        <v>3960264</v>
      </c>
      <c r="B50" s="308" t="s">
        <v>584</v>
      </c>
      <c r="C50" s="308">
        <v>7.82</v>
      </c>
      <c r="D50" s="308">
        <v>363406</v>
      </c>
      <c r="E50" s="414">
        <v>44382.719004629631</v>
      </c>
      <c r="F50" s="420">
        <v>9525</v>
      </c>
    </row>
    <row r="51" spans="1:6" x14ac:dyDescent="0.25">
      <c r="A51" s="308" t="str">
        <f>"3909981"</f>
        <v>3909981</v>
      </c>
      <c r="B51" s="308" t="s">
        <v>572</v>
      </c>
      <c r="C51" s="308">
        <v>2.13</v>
      </c>
      <c r="D51" s="308">
        <v>363761</v>
      </c>
      <c r="E51" s="414">
        <v>44382.719004629631</v>
      </c>
      <c r="F51" s="420">
        <v>9526</v>
      </c>
    </row>
    <row r="52" spans="1:6" x14ac:dyDescent="0.25">
      <c r="A52" s="308" t="str">
        <f>"3960232"</f>
        <v>3960232</v>
      </c>
      <c r="B52" s="308" t="s">
        <v>585</v>
      </c>
      <c r="C52" s="308">
        <v>12.3</v>
      </c>
      <c r="D52" s="308">
        <v>363452</v>
      </c>
      <c r="E52" s="414">
        <v>44382.719004629631</v>
      </c>
      <c r="F52" s="420">
        <v>9528</v>
      </c>
    </row>
    <row r="53" spans="1:6" x14ac:dyDescent="0.25">
      <c r="A53" s="308" t="str">
        <f>"3903282"</f>
        <v>3903282</v>
      </c>
      <c r="B53" s="308" t="s">
        <v>574</v>
      </c>
      <c r="C53" s="308">
        <v>1.68</v>
      </c>
      <c r="D53" s="308">
        <v>364711</v>
      </c>
      <c r="E53" s="414">
        <v>44382.719004629631</v>
      </c>
      <c r="F53" s="420">
        <v>9529</v>
      </c>
    </row>
    <row r="54" spans="1:6" x14ac:dyDescent="0.25">
      <c r="A54" s="308" t="str">
        <f>"3950328"</f>
        <v>3950328</v>
      </c>
      <c r="B54" s="308" t="s">
        <v>575</v>
      </c>
      <c r="C54" s="308">
        <v>8.3800000000000008</v>
      </c>
      <c r="D54" s="308">
        <v>363508</v>
      </c>
      <c r="E54" s="414">
        <v>44382.719004629631</v>
      </c>
      <c r="F54" s="420">
        <v>9530</v>
      </c>
    </row>
    <row r="55" spans="1:6" x14ac:dyDescent="0.25">
      <c r="A55" s="308" t="str">
        <f>"3900963"</f>
        <v>3900963</v>
      </c>
      <c r="B55" s="308" t="s">
        <v>15917</v>
      </c>
      <c r="C55" s="308">
        <v>1.68</v>
      </c>
      <c r="D55" s="308">
        <v>363822</v>
      </c>
      <c r="E55" s="414">
        <v>44382.719004629631</v>
      </c>
      <c r="F55" s="420">
        <v>9531</v>
      </c>
    </row>
    <row r="56" spans="1:6" x14ac:dyDescent="0.25">
      <c r="A56" s="308" t="str">
        <f>"3960256"</f>
        <v>3960256</v>
      </c>
      <c r="B56" s="308" t="s">
        <v>570</v>
      </c>
      <c r="C56" s="308">
        <v>17.899999999999999</v>
      </c>
      <c r="D56" s="308">
        <v>363413</v>
      </c>
      <c r="E56" s="414">
        <v>44382.719004629631</v>
      </c>
      <c r="F56" s="420">
        <v>9532</v>
      </c>
    </row>
    <row r="57" spans="1:6" x14ac:dyDescent="0.25">
      <c r="A57" s="308" t="str">
        <f>"3909585"</f>
        <v>3909585</v>
      </c>
      <c r="B57" s="308" t="s">
        <v>18265</v>
      </c>
      <c r="C57" s="308">
        <v>5.53</v>
      </c>
      <c r="D57" s="308">
        <v>365978</v>
      </c>
      <c r="E57" s="414">
        <v>44382.719004629631</v>
      </c>
      <c r="F57" s="420">
        <v>9533</v>
      </c>
    </row>
    <row r="58" spans="1:6" x14ac:dyDescent="0.25">
      <c r="A58" s="308" t="str">
        <f>"3906796"</f>
        <v>3906796</v>
      </c>
      <c r="B58" s="308" t="s">
        <v>586</v>
      </c>
      <c r="C58" s="308">
        <v>1.94</v>
      </c>
      <c r="D58" s="308">
        <v>365720</v>
      </c>
      <c r="E58" s="414">
        <v>44382.719004629631</v>
      </c>
      <c r="F58" s="420">
        <v>9534</v>
      </c>
    </row>
    <row r="59" spans="1:6" x14ac:dyDescent="0.25">
      <c r="A59" s="308" t="str">
        <f>"3908672"</f>
        <v>3908672</v>
      </c>
      <c r="B59" s="308" t="s">
        <v>588</v>
      </c>
      <c r="C59" s="308">
        <v>1.95</v>
      </c>
      <c r="D59" s="308">
        <v>365618</v>
      </c>
      <c r="E59" s="414">
        <v>44382.719004629631</v>
      </c>
      <c r="F59" s="420">
        <v>9535</v>
      </c>
    </row>
    <row r="60" spans="1:6" x14ac:dyDescent="0.25">
      <c r="A60" s="308" t="str">
        <f>"3908716"</f>
        <v>3908716</v>
      </c>
      <c r="B60" s="308" t="s">
        <v>587</v>
      </c>
      <c r="C60" s="308">
        <v>1.94</v>
      </c>
      <c r="D60" s="308">
        <v>365627</v>
      </c>
      <c r="E60" s="414">
        <v>44382.719004629631</v>
      </c>
      <c r="F60" s="420">
        <v>9541</v>
      </c>
    </row>
    <row r="61" spans="1:6" x14ac:dyDescent="0.25">
      <c r="A61" s="308" t="str">
        <f>"3900340"</f>
        <v>3900340</v>
      </c>
      <c r="B61" s="308" t="s">
        <v>589</v>
      </c>
      <c r="C61" s="308">
        <v>15.3</v>
      </c>
      <c r="D61" s="308">
        <v>365531</v>
      </c>
      <c r="E61" s="414">
        <v>44382.719004629631</v>
      </c>
      <c r="F61" s="420">
        <v>9542</v>
      </c>
    </row>
    <row r="62" spans="1:6" x14ac:dyDescent="0.25">
      <c r="A62" s="308" t="str">
        <f>"3900344"</f>
        <v>3900344</v>
      </c>
      <c r="B62" s="308" t="s">
        <v>589</v>
      </c>
      <c r="C62" s="308">
        <v>15.3</v>
      </c>
      <c r="D62" s="308">
        <v>365532</v>
      </c>
      <c r="E62" s="414">
        <v>44382.719004629631</v>
      </c>
      <c r="F62" s="420">
        <v>9543</v>
      </c>
    </row>
    <row r="63" spans="1:6" x14ac:dyDescent="0.25">
      <c r="A63" s="308" t="str">
        <f>"3900657"</f>
        <v>3900657</v>
      </c>
      <c r="B63" s="308" t="s">
        <v>589</v>
      </c>
      <c r="C63" s="308">
        <v>15.3</v>
      </c>
      <c r="D63" s="308">
        <v>365530</v>
      </c>
      <c r="E63" s="414">
        <v>44382.719004629631</v>
      </c>
      <c r="F63" s="420">
        <v>9544</v>
      </c>
    </row>
    <row r="64" spans="1:6" x14ac:dyDescent="0.25">
      <c r="A64" s="308" t="str">
        <f>"3909007"</f>
        <v>3909007</v>
      </c>
      <c r="B64" s="308" t="s">
        <v>6069</v>
      </c>
      <c r="C64" s="308">
        <v>2.0499999999999998</v>
      </c>
      <c r="D64" s="308">
        <v>365687</v>
      </c>
      <c r="E64" s="414">
        <v>44382.719004629631</v>
      </c>
      <c r="F64" s="420">
        <v>9545</v>
      </c>
    </row>
    <row r="65" spans="1:6" x14ac:dyDescent="0.25">
      <c r="A65" s="308" t="str">
        <f>"3930195"</f>
        <v>3930195</v>
      </c>
      <c r="B65" s="308" t="s">
        <v>6069</v>
      </c>
      <c r="C65" s="308">
        <v>1.94</v>
      </c>
      <c r="D65" s="308">
        <v>365735</v>
      </c>
      <c r="E65" s="414">
        <v>44382.719004629631</v>
      </c>
      <c r="F65" s="420">
        <v>9546</v>
      </c>
    </row>
    <row r="66" spans="1:6" x14ac:dyDescent="0.25">
      <c r="A66" s="308" t="str">
        <f>"3945038"</f>
        <v>3945038</v>
      </c>
      <c r="B66" s="308" t="s">
        <v>590</v>
      </c>
      <c r="C66" s="308">
        <v>15.3</v>
      </c>
      <c r="D66" s="308">
        <v>365534</v>
      </c>
      <c r="E66" s="414">
        <v>44382.719004629631</v>
      </c>
      <c r="F66" s="420">
        <v>9547</v>
      </c>
    </row>
    <row r="67" spans="1:6" x14ac:dyDescent="0.25">
      <c r="A67" s="308" t="str">
        <f>"3930053"</f>
        <v>3930053</v>
      </c>
      <c r="B67" s="308" t="s">
        <v>547</v>
      </c>
      <c r="C67" s="308">
        <v>8.42</v>
      </c>
      <c r="D67" s="308">
        <v>365645</v>
      </c>
      <c r="E67" s="414">
        <v>44382.719004629631</v>
      </c>
      <c r="F67" s="420">
        <v>9548</v>
      </c>
    </row>
    <row r="68" spans="1:6" x14ac:dyDescent="0.25">
      <c r="A68" s="308" t="str">
        <f>"3901033"</f>
        <v>3901033</v>
      </c>
      <c r="B68" s="308" t="s">
        <v>591</v>
      </c>
      <c r="C68" s="308">
        <v>30.6</v>
      </c>
      <c r="D68" s="308">
        <v>365540</v>
      </c>
      <c r="E68" s="414">
        <v>44382.719004629631</v>
      </c>
      <c r="F68" s="420">
        <v>9549</v>
      </c>
    </row>
    <row r="69" spans="1:6" x14ac:dyDescent="0.25">
      <c r="A69" s="308" t="str">
        <f>"3908875"</f>
        <v>3908875</v>
      </c>
      <c r="B69" s="308" t="s">
        <v>1085</v>
      </c>
      <c r="C69" s="308">
        <v>3.36</v>
      </c>
      <c r="D69" s="308">
        <v>363895</v>
      </c>
      <c r="E69" s="414">
        <v>44382.419120370374</v>
      </c>
      <c r="F69" s="420">
        <v>9550</v>
      </c>
    </row>
    <row r="70" spans="1:6" x14ac:dyDescent="0.25">
      <c r="A70" s="308" t="str">
        <f>"23923110"</f>
        <v>23923110</v>
      </c>
      <c r="B70" s="308" t="s">
        <v>18264</v>
      </c>
      <c r="C70" s="308">
        <v>7.85</v>
      </c>
      <c r="D70" s="308">
        <v>4892</v>
      </c>
      <c r="E70" s="414">
        <v>44382.428842592592</v>
      </c>
      <c r="F70" s="420">
        <v>9551</v>
      </c>
    </row>
    <row r="71" spans="1:6" x14ac:dyDescent="0.25">
      <c r="A71" s="308" t="str">
        <f>"3909808"</f>
        <v>3909808</v>
      </c>
      <c r="B71" s="308" t="s">
        <v>3781</v>
      </c>
      <c r="C71" s="308">
        <v>1.96</v>
      </c>
      <c r="D71" s="308">
        <v>364395</v>
      </c>
      <c r="E71" s="414">
        <v>44382.435104166667</v>
      </c>
      <c r="F71" s="420">
        <v>9552</v>
      </c>
    </row>
    <row r="72" spans="1:6" x14ac:dyDescent="0.25">
      <c r="A72" s="308" t="str">
        <f>"3908230"</f>
        <v>3908230</v>
      </c>
      <c r="B72" s="308" t="s">
        <v>1555</v>
      </c>
      <c r="C72" s="308">
        <v>1.76</v>
      </c>
      <c r="D72" s="308">
        <v>365875</v>
      </c>
      <c r="E72" s="414">
        <v>44382.471863425926</v>
      </c>
      <c r="F72" s="420">
        <v>9553</v>
      </c>
    </row>
    <row r="73" spans="1:6" x14ac:dyDescent="0.25">
      <c r="A73" s="308" t="str">
        <f>"3903545"</f>
        <v>3903545</v>
      </c>
      <c r="B73" s="308" t="s">
        <v>593</v>
      </c>
      <c r="C73" s="308">
        <v>2.13</v>
      </c>
      <c r="D73" s="308">
        <v>364078</v>
      </c>
      <c r="E73" s="414">
        <v>44382.562696759262</v>
      </c>
      <c r="F73" s="420">
        <v>9554</v>
      </c>
    </row>
    <row r="74" spans="1:6" x14ac:dyDescent="0.25">
      <c r="A74" s="308" t="str">
        <f>"3903544"</f>
        <v>3903544</v>
      </c>
      <c r="B74" s="308" t="s">
        <v>3774</v>
      </c>
      <c r="C74" s="308">
        <v>1.68</v>
      </c>
      <c r="D74" s="308">
        <v>364067</v>
      </c>
      <c r="E74" s="414">
        <v>44382.563923611109</v>
      </c>
      <c r="F74" s="420">
        <v>9555</v>
      </c>
    </row>
    <row r="75" spans="1:6" x14ac:dyDescent="0.25">
      <c r="A75" s="308" t="str">
        <f>"3907257"</f>
        <v>3907257</v>
      </c>
      <c r="B75" s="308" t="s">
        <v>621</v>
      </c>
      <c r="C75" s="308">
        <v>0.16</v>
      </c>
      <c r="D75" s="308">
        <v>363629</v>
      </c>
      <c r="E75" s="414">
        <v>44382.598460648151</v>
      </c>
      <c r="F75" s="420">
        <v>9556</v>
      </c>
    </row>
    <row r="76" spans="1:6" x14ac:dyDescent="0.25">
      <c r="A76" s="308" t="str">
        <f>"3908502"</f>
        <v>3908502</v>
      </c>
      <c r="B76" s="308" t="s">
        <v>15905</v>
      </c>
      <c r="C76" s="308">
        <v>1.68</v>
      </c>
      <c r="D76" s="308">
        <v>365930</v>
      </c>
      <c r="E76" s="414">
        <v>44382.620173611111</v>
      </c>
      <c r="F76" s="420">
        <v>9557</v>
      </c>
    </row>
    <row r="77" spans="1:6" x14ac:dyDescent="0.25">
      <c r="A77" s="308" t="str">
        <f>"3920348"</f>
        <v>3920348</v>
      </c>
      <c r="B77" s="308" t="s">
        <v>3735</v>
      </c>
      <c r="C77" s="308">
        <v>8.3800000000000008</v>
      </c>
      <c r="D77" s="308">
        <v>363434</v>
      </c>
      <c r="E77" s="414">
        <v>44382.635775462964</v>
      </c>
      <c r="F77" s="420">
        <v>9558</v>
      </c>
    </row>
    <row r="78" spans="1:6" x14ac:dyDescent="0.25">
      <c r="A78" s="308" t="str">
        <f>"3909154"</f>
        <v>3909154</v>
      </c>
      <c r="B78" s="308" t="s">
        <v>1103</v>
      </c>
      <c r="C78" s="308">
        <v>18.84</v>
      </c>
      <c r="D78" s="308">
        <v>365734</v>
      </c>
      <c r="E78" s="414">
        <v>44382.721921296295</v>
      </c>
      <c r="F78" s="420">
        <v>9559</v>
      </c>
    </row>
    <row r="79" spans="1:6" x14ac:dyDescent="0.25">
      <c r="A79" s="308" t="str">
        <f>"3909857"</f>
        <v>3909857</v>
      </c>
      <c r="B79" s="308" t="s">
        <v>18263</v>
      </c>
      <c r="C79" s="308">
        <v>6.05</v>
      </c>
      <c r="D79" s="308">
        <v>363703</v>
      </c>
      <c r="E79" s="414">
        <v>44382.734918981485</v>
      </c>
      <c r="F79" s="420">
        <v>9561</v>
      </c>
    </row>
    <row r="80" spans="1:6" x14ac:dyDescent="0.25">
      <c r="A80" s="308"/>
      <c r="B80" s="420">
        <v>3</v>
      </c>
      <c r="C80" s="154">
        <f>SUM(C22:C79)</f>
        <v>362.17000000000013</v>
      </c>
      <c r="D80" s="308"/>
      <c r="E80" s="414"/>
      <c r="F80" s="420"/>
    </row>
    <row r="81" spans="1:6" x14ac:dyDescent="0.25">
      <c r="A81" s="308" t="str">
        <f>"3909223"</f>
        <v>3909223</v>
      </c>
      <c r="B81" s="308" t="s">
        <v>573</v>
      </c>
      <c r="C81" s="308">
        <v>2.3199999999999998</v>
      </c>
      <c r="D81" s="308">
        <v>364358</v>
      </c>
      <c r="E81" s="414">
        <v>44383.154664351852</v>
      </c>
      <c r="F81" s="420">
        <v>9805</v>
      </c>
    </row>
    <row r="82" spans="1:6" x14ac:dyDescent="0.25">
      <c r="A82" s="308" t="str">
        <f>"3908320"</f>
        <v>3908320</v>
      </c>
      <c r="B82" s="308" t="s">
        <v>3786</v>
      </c>
      <c r="C82" s="308">
        <v>3.45</v>
      </c>
      <c r="D82" s="308">
        <v>365021</v>
      </c>
      <c r="E82" s="414">
        <v>44383.431840277779</v>
      </c>
      <c r="F82" s="420">
        <v>9806</v>
      </c>
    </row>
    <row r="83" spans="1:6" x14ac:dyDescent="0.25">
      <c r="A83" s="308" t="str">
        <f>"3902009"</f>
        <v>3902009</v>
      </c>
      <c r="B83" s="308" t="s">
        <v>598</v>
      </c>
      <c r="C83" s="308">
        <v>4.72</v>
      </c>
      <c r="D83" s="308">
        <v>365658</v>
      </c>
      <c r="E83" s="414">
        <v>44383.522592592592</v>
      </c>
      <c r="F83" s="420">
        <v>9807</v>
      </c>
    </row>
    <row r="84" spans="1:6" x14ac:dyDescent="0.25">
      <c r="A84" s="308" t="str">
        <f>"3909564"</f>
        <v>3909564</v>
      </c>
      <c r="B84" s="308" t="s">
        <v>18262</v>
      </c>
      <c r="C84" s="308">
        <v>5.69</v>
      </c>
      <c r="D84" s="308">
        <v>365444</v>
      </c>
      <c r="E84" s="414">
        <v>44383.58</v>
      </c>
      <c r="F84" s="420">
        <v>9808</v>
      </c>
    </row>
    <row r="85" spans="1:6" x14ac:dyDescent="0.25">
      <c r="A85" s="308" t="str">
        <f>"3901741"</f>
        <v>3901741</v>
      </c>
      <c r="B85" s="308" t="s">
        <v>3759</v>
      </c>
      <c r="C85" s="308">
        <v>1.68</v>
      </c>
      <c r="D85" s="308">
        <v>364937</v>
      </c>
      <c r="E85" s="414">
        <v>44383.782812500001</v>
      </c>
      <c r="F85" s="420">
        <v>9809</v>
      </c>
    </row>
    <row r="86" spans="1:6" x14ac:dyDescent="0.25">
      <c r="A86" s="308"/>
      <c r="B86" s="420">
        <v>4</v>
      </c>
      <c r="C86" s="154">
        <f>SUM(C81:C85)</f>
        <v>17.86</v>
      </c>
      <c r="D86" s="308"/>
      <c r="E86" s="414"/>
      <c r="F86" s="420"/>
    </row>
    <row r="87" spans="1:6" x14ac:dyDescent="0.25">
      <c r="A87" s="308" t="str">
        <f>"3945113"</f>
        <v>3945113</v>
      </c>
      <c r="B87" s="308" t="s">
        <v>541</v>
      </c>
      <c r="C87" s="308">
        <v>8.3800000000000008</v>
      </c>
      <c r="D87" s="308">
        <v>363465</v>
      </c>
      <c r="E87" s="414">
        <v>44384.382094907407</v>
      </c>
      <c r="F87" s="420">
        <v>9853</v>
      </c>
    </row>
    <row r="88" spans="1:6" x14ac:dyDescent="0.25">
      <c r="A88" s="308" t="str">
        <f>"3902576"</f>
        <v>3902576</v>
      </c>
      <c r="B88" s="308" t="s">
        <v>1105</v>
      </c>
      <c r="C88" s="308">
        <v>5.91</v>
      </c>
      <c r="D88" s="308">
        <v>364650</v>
      </c>
      <c r="E88" s="414">
        <v>44384.433622685188</v>
      </c>
      <c r="F88" s="420">
        <v>9854</v>
      </c>
    </row>
    <row r="89" spans="1:6" x14ac:dyDescent="0.25">
      <c r="A89" s="308" t="str">
        <f>"23923029"</f>
        <v>23923029</v>
      </c>
      <c r="B89" s="308" t="s">
        <v>611</v>
      </c>
      <c r="C89" s="308">
        <v>15.51</v>
      </c>
      <c r="D89" s="308">
        <v>4719</v>
      </c>
      <c r="E89" s="414">
        <v>44384.567048611112</v>
      </c>
      <c r="F89" s="420">
        <v>9855</v>
      </c>
    </row>
    <row r="90" spans="1:6" x14ac:dyDescent="0.25">
      <c r="A90" s="308"/>
      <c r="B90" s="420">
        <v>5</v>
      </c>
      <c r="C90" s="154">
        <f>SUM(C87:C89)</f>
        <v>29.8</v>
      </c>
      <c r="D90" s="308"/>
      <c r="E90" s="414"/>
      <c r="F90" s="420"/>
    </row>
    <row r="91" spans="1:6" x14ac:dyDescent="0.25">
      <c r="A91" s="308" t="s">
        <v>18261</v>
      </c>
      <c r="B91" s="308" t="s">
        <v>610</v>
      </c>
      <c r="C91" s="308">
        <v>4.37</v>
      </c>
      <c r="D91" s="308">
        <v>365641</v>
      </c>
      <c r="E91" s="414">
        <v>44385.370046296295</v>
      </c>
      <c r="F91" s="420">
        <v>9917</v>
      </c>
    </row>
    <row r="92" spans="1:6" x14ac:dyDescent="0.25">
      <c r="A92" s="308" t="s">
        <v>18260</v>
      </c>
      <c r="B92" s="308" t="s">
        <v>1087</v>
      </c>
      <c r="C92" s="308">
        <v>2.82</v>
      </c>
      <c r="D92" s="308">
        <v>364478</v>
      </c>
      <c r="E92" s="414">
        <v>44385.411041666666</v>
      </c>
      <c r="F92" s="420">
        <v>9918</v>
      </c>
    </row>
    <row r="93" spans="1:6" x14ac:dyDescent="0.25">
      <c r="A93" s="308" t="s">
        <v>18259</v>
      </c>
      <c r="B93" s="308" t="s">
        <v>3732</v>
      </c>
      <c r="C93" s="308">
        <v>2.69</v>
      </c>
      <c r="D93" s="308">
        <v>364729</v>
      </c>
      <c r="E93" s="414">
        <v>44385.455983796295</v>
      </c>
      <c r="F93" s="420">
        <v>9919</v>
      </c>
    </row>
    <row r="94" spans="1:6" x14ac:dyDescent="0.25">
      <c r="A94" s="308" t="s">
        <v>18258</v>
      </c>
      <c r="B94" s="308" t="s">
        <v>3732</v>
      </c>
      <c r="C94" s="308">
        <v>2.92</v>
      </c>
      <c r="D94" s="308">
        <v>363774</v>
      </c>
      <c r="E94" s="414">
        <v>44385.457280092596</v>
      </c>
      <c r="F94" s="420">
        <v>9920</v>
      </c>
    </row>
    <row r="95" spans="1:6" x14ac:dyDescent="0.25">
      <c r="A95" s="308" t="s">
        <v>6110</v>
      </c>
      <c r="B95" s="308" t="s">
        <v>1077</v>
      </c>
      <c r="C95" s="308">
        <v>1.68</v>
      </c>
      <c r="D95" s="308">
        <v>364365</v>
      </c>
      <c r="E95" s="414">
        <v>44385.591516203705</v>
      </c>
      <c r="F95" s="420">
        <v>9921</v>
      </c>
    </row>
    <row r="96" spans="1:6" x14ac:dyDescent="0.25">
      <c r="A96" s="308" t="s">
        <v>18257</v>
      </c>
      <c r="B96" s="308" t="s">
        <v>3775</v>
      </c>
      <c r="C96" s="308">
        <v>3.37</v>
      </c>
      <c r="D96" s="308">
        <v>365621</v>
      </c>
      <c r="E96" s="414">
        <v>44385.599618055552</v>
      </c>
      <c r="F96" s="420">
        <v>9922</v>
      </c>
    </row>
    <row r="97" spans="1:6" x14ac:dyDescent="0.25">
      <c r="A97" s="308" t="s">
        <v>18256</v>
      </c>
      <c r="B97" s="308" t="s">
        <v>3775</v>
      </c>
      <c r="C97" s="308">
        <v>1.94</v>
      </c>
      <c r="D97" s="308">
        <v>365620</v>
      </c>
      <c r="E97" s="414">
        <v>44385.600381944445</v>
      </c>
      <c r="F97" s="420">
        <v>9923</v>
      </c>
    </row>
    <row r="98" spans="1:6" x14ac:dyDescent="0.25">
      <c r="A98" s="308" t="s">
        <v>18255</v>
      </c>
      <c r="B98" s="308" t="s">
        <v>1080</v>
      </c>
      <c r="C98" s="308">
        <v>5.73</v>
      </c>
      <c r="D98" s="308">
        <v>365624</v>
      </c>
      <c r="E98" s="414">
        <v>44385.649722222224</v>
      </c>
      <c r="F98" s="420">
        <v>9924</v>
      </c>
    </row>
    <row r="99" spans="1:6" x14ac:dyDescent="0.25">
      <c r="A99" s="308" t="s">
        <v>18254</v>
      </c>
      <c r="B99" s="308" t="s">
        <v>1118</v>
      </c>
      <c r="C99" s="308">
        <v>4.22</v>
      </c>
      <c r="D99" s="308">
        <v>364385</v>
      </c>
      <c r="E99" s="414">
        <v>44385.652025462965</v>
      </c>
      <c r="F99" s="420">
        <v>9925</v>
      </c>
    </row>
    <row r="100" spans="1:6" x14ac:dyDescent="0.25">
      <c r="A100" s="308" t="s">
        <v>18253</v>
      </c>
      <c r="B100" s="308" t="s">
        <v>1124</v>
      </c>
      <c r="C100" s="308">
        <v>13.82</v>
      </c>
      <c r="D100" s="308">
        <v>365912</v>
      </c>
      <c r="E100" s="414">
        <v>44385.652951388889</v>
      </c>
      <c r="F100" s="420">
        <v>9926</v>
      </c>
    </row>
    <row r="101" spans="1:6" x14ac:dyDescent="0.25">
      <c r="A101" s="308"/>
      <c r="B101" s="420">
        <v>6</v>
      </c>
      <c r="C101" s="154">
        <f>SUM(C91:C100)</f>
        <v>43.56</v>
      </c>
      <c r="D101" s="308"/>
      <c r="E101" s="414"/>
      <c r="F101" s="420"/>
    </row>
    <row r="102" spans="1:6" x14ac:dyDescent="0.25">
      <c r="A102" s="308" t="str">
        <f>"3945471"</f>
        <v>3945471</v>
      </c>
      <c r="B102" s="308" t="s">
        <v>1088</v>
      </c>
      <c r="C102" s="308">
        <v>19.690000000000001</v>
      </c>
      <c r="D102" s="308">
        <v>363494</v>
      </c>
      <c r="E102" s="414">
        <v>44386.408009259256</v>
      </c>
      <c r="F102" s="420">
        <v>10014</v>
      </c>
    </row>
    <row r="103" spans="1:6" x14ac:dyDescent="0.25">
      <c r="A103" s="308" t="str">
        <f>"3907766"</f>
        <v>3907766</v>
      </c>
      <c r="B103" s="308" t="s">
        <v>18252</v>
      </c>
      <c r="C103" s="308">
        <v>11.53</v>
      </c>
      <c r="D103" s="308">
        <v>363914</v>
      </c>
      <c r="E103" s="414">
        <v>44386.456273148149</v>
      </c>
      <c r="F103" s="420">
        <v>10015</v>
      </c>
    </row>
    <row r="104" spans="1:6" x14ac:dyDescent="0.25">
      <c r="A104" s="308" t="str">
        <f>"3905110"</f>
        <v>3905110</v>
      </c>
      <c r="B104" s="308" t="s">
        <v>6106</v>
      </c>
      <c r="C104" s="308">
        <v>4.1900000000000004</v>
      </c>
      <c r="D104" s="308">
        <v>363556</v>
      </c>
      <c r="E104" s="414">
        <v>44386.470706018517</v>
      </c>
      <c r="F104" s="420">
        <v>10016</v>
      </c>
    </row>
    <row r="105" spans="1:6" x14ac:dyDescent="0.25">
      <c r="A105" s="308" t="str">
        <f>"3930021"</f>
        <v>3930021</v>
      </c>
      <c r="B105" s="308" t="s">
        <v>1110</v>
      </c>
      <c r="C105" s="308">
        <v>1.68</v>
      </c>
      <c r="D105" s="308">
        <v>363878</v>
      </c>
      <c r="E105" s="414">
        <v>44386.507754629631</v>
      </c>
      <c r="F105" s="420">
        <v>10017</v>
      </c>
    </row>
    <row r="106" spans="1:6" x14ac:dyDescent="0.25">
      <c r="A106" s="308"/>
      <c r="B106" s="420">
        <v>7</v>
      </c>
      <c r="C106" s="154">
        <f>SUM(C102:C105)</f>
        <v>37.089999999999996</v>
      </c>
      <c r="D106" s="308"/>
      <c r="E106" s="414"/>
      <c r="F106" s="420"/>
    </row>
    <row r="107" spans="1:6" x14ac:dyDescent="0.25">
      <c r="A107" s="308" t="str">
        <f>"3920065"</f>
        <v>3920065</v>
      </c>
      <c r="B107" s="308" t="s">
        <v>600</v>
      </c>
      <c r="C107" s="308">
        <v>15.3</v>
      </c>
      <c r="D107" s="308">
        <v>365527</v>
      </c>
      <c r="E107" s="414">
        <v>44389.469421296293</v>
      </c>
      <c r="F107" s="420">
        <v>10064</v>
      </c>
    </row>
    <row r="108" spans="1:6" x14ac:dyDescent="0.25">
      <c r="A108" s="308" t="str">
        <f>"3903497"</f>
        <v>3903497</v>
      </c>
      <c r="B108" s="308" t="s">
        <v>1107</v>
      </c>
      <c r="C108" s="308">
        <v>5.12</v>
      </c>
      <c r="D108" s="308">
        <v>365884</v>
      </c>
      <c r="E108" s="414">
        <v>44389.790949074071</v>
      </c>
      <c r="F108" s="420">
        <v>10065</v>
      </c>
    </row>
    <row r="109" spans="1:6" x14ac:dyDescent="0.25">
      <c r="A109" s="308" t="str">
        <f>"3900343"</f>
        <v>3900343</v>
      </c>
      <c r="B109" s="308" t="s">
        <v>3767</v>
      </c>
      <c r="C109" s="308">
        <v>7.01</v>
      </c>
      <c r="D109" s="308">
        <v>365792</v>
      </c>
      <c r="E109" s="414">
        <v>44389.822824074072</v>
      </c>
      <c r="F109" s="420">
        <v>10066</v>
      </c>
    </row>
    <row r="110" spans="1:6" x14ac:dyDescent="0.25">
      <c r="A110" s="308"/>
      <c r="B110" s="420">
        <v>8</v>
      </c>
      <c r="C110" s="154">
        <f>SUM(C107:C109)</f>
        <v>27.43</v>
      </c>
      <c r="D110" s="308"/>
      <c r="E110" s="414"/>
      <c r="F110" s="420"/>
    </row>
    <row r="111" spans="1:6" x14ac:dyDescent="0.25">
      <c r="A111" s="308" t="str">
        <f>"23923238"</f>
        <v>23923238</v>
      </c>
      <c r="B111" s="308" t="s">
        <v>11634</v>
      </c>
      <c r="C111" s="308">
        <v>11.48</v>
      </c>
      <c r="D111" s="308">
        <v>4917</v>
      </c>
      <c r="E111" s="414">
        <v>44390.509398148148</v>
      </c>
      <c r="F111" s="420">
        <v>10113</v>
      </c>
    </row>
    <row r="112" spans="1:6" x14ac:dyDescent="0.25">
      <c r="A112" s="308" t="str">
        <f>"3907489"</f>
        <v>3907489</v>
      </c>
      <c r="B112" s="308" t="s">
        <v>1082</v>
      </c>
      <c r="C112" s="308">
        <v>6.94</v>
      </c>
      <c r="D112" s="308">
        <v>363656</v>
      </c>
      <c r="E112" s="414">
        <v>44390.584907407407</v>
      </c>
      <c r="F112" s="420">
        <v>10114</v>
      </c>
    </row>
    <row r="113" spans="1:6" x14ac:dyDescent="0.25">
      <c r="A113" s="308" t="str">
        <f>"3901121"</f>
        <v>3901121</v>
      </c>
      <c r="B113" s="308" t="s">
        <v>605</v>
      </c>
      <c r="C113" s="308">
        <v>1.96</v>
      </c>
      <c r="D113" s="308">
        <v>363950</v>
      </c>
      <c r="E113" s="414">
        <v>44390.606863425928</v>
      </c>
      <c r="F113" s="420">
        <v>10115</v>
      </c>
    </row>
    <row r="114" spans="1:6" x14ac:dyDescent="0.25">
      <c r="A114" s="308" t="str">
        <f>"3906658"</f>
        <v>3906658</v>
      </c>
      <c r="B114" s="308" t="s">
        <v>604</v>
      </c>
      <c r="C114" s="308">
        <v>1.68</v>
      </c>
      <c r="D114" s="308">
        <v>365674</v>
      </c>
      <c r="E114" s="414">
        <v>44390.607129629629</v>
      </c>
      <c r="F114" s="420">
        <v>10116</v>
      </c>
    </row>
    <row r="115" spans="1:6" x14ac:dyDescent="0.25">
      <c r="A115" s="308"/>
      <c r="B115" s="420">
        <v>9</v>
      </c>
      <c r="C115" s="154">
        <f>SUM(C111:C114)</f>
        <v>22.060000000000002</v>
      </c>
      <c r="D115" s="308"/>
      <c r="E115" s="414"/>
      <c r="F115" s="420"/>
    </row>
    <row r="116" spans="1:6" x14ac:dyDescent="0.25">
      <c r="A116" s="308" t="s">
        <v>18251</v>
      </c>
      <c r="B116" s="308" t="s">
        <v>3736</v>
      </c>
      <c r="C116" s="308">
        <v>8.3800000000000008</v>
      </c>
      <c r="D116" s="308">
        <v>363458</v>
      </c>
      <c r="E116" s="414">
        <v>44391.489606481482</v>
      </c>
      <c r="F116" s="420">
        <v>10152</v>
      </c>
    </row>
    <row r="117" spans="1:6" x14ac:dyDescent="0.25">
      <c r="A117" s="308"/>
      <c r="B117" s="420">
        <v>10</v>
      </c>
      <c r="C117" s="154">
        <f>SUM(C116)</f>
        <v>8.3800000000000008</v>
      </c>
      <c r="D117" s="308"/>
      <c r="E117" s="414"/>
      <c r="F117" s="420"/>
    </row>
    <row r="118" spans="1:6" x14ac:dyDescent="0.25">
      <c r="A118" s="308" t="str">
        <f>"3901267"</f>
        <v>3901267</v>
      </c>
      <c r="B118" s="308" t="s">
        <v>546</v>
      </c>
      <c r="C118" s="308">
        <v>3.07</v>
      </c>
      <c r="D118" s="308">
        <v>364577</v>
      </c>
      <c r="E118" s="414">
        <v>44392.391550925924</v>
      </c>
      <c r="F118" s="420">
        <v>10173</v>
      </c>
    </row>
    <row r="119" spans="1:6" x14ac:dyDescent="0.25">
      <c r="A119" s="308" t="str">
        <f>"3900375"</f>
        <v>3900375</v>
      </c>
      <c r="B119" s="308" t="s">
        <v>11643</v>
      </c>
      <c r="C119" s="308">
        <v>1.96</v>
      </c>
      <c r="D119" s="308">
        <v>365793</v>
      </c>
      <c r="E119" s="414">
        <v>44392.42796296296</v>
      </c>
      <c r="F119" s="420">
        <v>10174</v>
      </c>
    </row>
    <row r="120" spans="1:6" x14ac:dyDescent="0.25">
      <c r="A120" s="308" t="str">
        <f>"3960357"</f>
        <v>3960357</v>
      </c>
      <c r="B120" s="308" t="s">
        <v>1076</v>
      </c>
      <c r="C120" s="308">
        <v>8.3800000000000008</v>
      </c>
      <c r="D120" s="308">
        <v>363502</v>
      </c>
      <c r="E120" s="414">
        <v>44392.438067129631</v>
      </c>
      <c r="F120" s="420">
        <v>10175</v>
      </c>
    </row>
    <row r="121" spans="1:6" x14ac:dyDescent="0.25">
      <c r="A121" s="308" t="str">
        <f>"3906994"</f>
        <v>3906994</v>
      </c>
      <c r="B121" s="308" t="s">
        <v>618</v>
      </c>
      <c r="C121" s="308">
        <v>28.17</v>
      </c>
      <c r="D121" s="308">
        <v>365594</v>
      </c>
      <c r="E121" s="414">
        <v>44392.518553240741</v>
      </c>
      <c r="F121" s="420">
        <v>10176</v>
      </c>
    </row>
    <row r="122" spans="1:6" x14ac:dyDescent="0.25">
      <c r="A122" s="308" t="str">
        <f>"3906995"</f>
        <v>3906995</v>
      </c>
      <c r="B122" s="308" t="s">
        <v>618</v>
      </c>
      <c r="C122" s="308">
        <v>30.38</v>
      </c>
      <c r="D122" s="308">
        <v>365595</v>
      </c>
      <c r="E122" s="414">
        <v>44392.518888888888</v>
      </c>
      <c r="F122" s="420">
        <v>10177</v>
      </c>
    </row>
    <row r="123" spans="1:6" x14ac:dyDescent="0.25">
      <c r="A123" s="308" t="str">
        <f>"3945204"</f>
        <v>3945204</v>
      </c>
      <c r="B123" s="308" t="s">
        <v>545</v>
      </c>
      <c r="C123" s="308">
        <v>8.3800000000000008</v>
      </c>
      <c r="D123" s="308">
        <v>363528</v>
      </c>
      <c r="E123" s="414">
        <v>44392.623310185183</v>
      </c>
      <c r="F123" s="420">
        <v>10178</v>
      </c>
    </row>
    <row r="124" spans="1:6" x14ac:dyDescent="0.25">
      <c r="A124" s="308" t="str">
        <f>"3908410"</f>
        <v>3908410</v>
      </c>
      <c r="B124" s="308" t="s">
        <v>13190</v>
      </c>
      <c r="C124" s="308">
        <v>12.44</v>
      </c>
      <c r="D124" s="308">
        <v>365095</v>
      </c>
      <c r="E124" s="414">
        <v>44392.739432870374</v>
      </c>
      <c r="F124" s="420">
        <v>10179</v>
      </c>
    </row>
    <row r="125" spans="1:6" x14ac:dyDescent="0.25">
      <c r="A125" s="308"/>
      <c r="B125" s="420">
        <v>11</v>
      </c>
      <c r="C125" s="154">
        <f>SUM(C118:C124)</f>
        <v>92.779999999999987</v>
      </c>
      <c r="D125" s="308"/>
      <c r="E125" s="414"/>
      <c r="F125" s="420"/>
    </row>
    <row r="126" spans="1:6" x14ac:dyDescent="0.25">
      <c r="A126" s="308" t="str">
        <f>"3902054"</f>
        <v>3902054</v>
      </c>
      <c r="B126" s="308" t="s">
        <v>13185</v>
      </c>
      <c r="C126" s="308">
        <v>8.3800000000000008</v>
      </c>
      <c r="D126" s="308">
        <v>363520</v>
      </c>
      <c r="E126" s="414">
        <v>44393.28974537037</v>
      </c>
      <c r="F126" s="420" t="s">
        <v>18250</v>
      </c>
    </row>
    <row r="127" spans="1:6" x14ac:dyDescent="0.25">
      <c r="A127" s="308" t="str">
        <f>"3907238"</f>
        <v>3907238</v>
      </c>
      <c r="B127" s="308" t="s">
        <v>3745</v>
      </c>
      <c r="C127" s="308">
        <v>13.88</v>
      </c>
      <c r="D127" s="308">
        <v>363626</v>
      </c>
      <c r="E127" s="414">
        <v>44393.29278935185</v>
      </c>
      <c r="F127" s="420">
        <v>10233</v>
      </c>
    </row>
    <row r="128" spans="1:6" x14ac:dyDescent="0.25">
      <c r="A128" s="308" t="str">
        <f>"3960276"</f>
        <v>3960276</v>
      </c>
      <c r="B128" s="308" t="s">
        <v>3739</v>
      </c>
      <c r="C128" s="308">
        <v>12.3</v>
      </c>
      <c r="D128" s="308">
        <v>363425</v>
      </c>
      <c r="E128" s="414">
        <v>44393.422511574077</v>
      </c>
      <c r="F128" s="420">
        <v>10234</v>
      </c>
    </row>
    <row r="129" spans="1:6" x14ac:dyDescent="0.25">
      <c r="A129" s="308" t="str">
        <f>"3930391"</f>
        <v>3930391</v>
      </c>
      <c r="B129" s="308" t="s">
        <v>1090</v>
      </c>
      <c r="C129" s="308">
        <v>3.21</v>
      </c>
      <c r="D129" s="308">
        <v>364279</v>
      </c>
      <c r="E129" s="414">
        <v>44393.502129629633</v>
      </c>
      <c r="F129" s="420">
        <v>10235</v>
      </c>
    </row>
    <row r="130" spans="1:6" x14ac:dyDescent="0.25">
      <c r="A130" s="308" t="str">
        <f>"3906743"</f>
        <v>3906743</v>
      </c>
      <c r="B130" s="308" t="s">
        <v>13165</v>
      </c>
      <c r="C130" s="308">
        <v>1.88</v>
      </c>
      <c r="D130" s="308">
        <v>364096</v>
      </c>
      <c r="E130" s="414">
        <v>44393.541863425926</v>
      </c>
      <c r="F130" s="420">
        <v>10236</v>
      </c>
    </row>
    <row r="131" spans="1:6" x14ac:dyDescent="0.25">
      <c r="A131" s="308" t="str">
        <f>"3950207"</f>
        <v>3950207</v>
      </c>
      <c r="B131" s="308" t="s">
        <v>3773</v>
      </c>
      <c r="C131" s="308">
        <v>8.9499999999999993</v>
      </c>
      <c r="D131" s="308">
        <v>363461</v>
      </c>
      <c r="E131" s="414">
        <v>44393.551446759258</v>
      </c>
      <c r="F131" s="420">
        <v>10237</v>
      </c>
    </row>
    <row r="132" spans="1:6" x14ac:dyDescent="0.25">
      <c r="A132" s="308" t="str">
        <f>"3960269"</f>
        <v>3960269</v>
      </c>
      <c r="B132" s="308" t="s">
        <v>3734</v>
      </c>
      <c r="C132" s="308">
        <v>12.3</v>
      </c>
      <c r="D132" s="308">
        <v>363409</v>
      </c>
      <c r="E132" s="414">
        <v>44393.60701388889</v>
      </c>
      <c r="F132" s="420">
        <v>10238</v>
      </c>
    </row>
    <row r="133" spans="1:6" x14ac:dyDescent="0.25">
      <c r="A133" s="308" t="str">
        <f>"3930078"</f>
        <v>3930078</v>
      </c>
      <c r="B133" s="308" t="s">
        <v>11628</v>
      </c>
      <c r="C133" s="308">
        <v>5.04</v>
      </c>
      <c r="D133" s="308">
        <v>363891</v>
      </c>
      <c r="E133" s="414">
        <v>44393.608900462961</v>
      </c>
      <c r="F133" s="420">
        <v>10239</v>
      </c>
    </row>
    <row r="134" spans="1:6" x14ac:dyDescent="0.25">
      <c r="A134" s="308" t="str">
        <f>"3907622"</f>
        <v>3907622</v>
      </c>
      <c r="B134" s="308" t="s">
        <v>597</v>
      </c>
      <c r="C134" s="308">
        <v>95.35</v>
      </c>
      <c r="D134" s="308">
        <v>365858</v>
      </c>
      <c r="E134" s="414">
        <v>44393.630509259259</v>
      </c>
      <c r="F134" s="420">
        <v>10240</v>
      </c>
    </row>
    <row r="135" spans="1:6" x14ac:dyDescent="0.25">
      <c r="A135" s="308" t="str">
        <f>"3909521"</f>
        <v>3909521</v>
      </c>
      <c r="B135" s="308" t="s">
        <v>18249</v>
      </c>
      <c r="C135" s="308">
        <v>1.7</v>
      </c>
      <c r="D135" s="308">
        <v>365418</v>
      </c>
      <c r="E135" s="414">
        <v>44393.636550925927</v>
      </c>
      <c r="F135" s="420">
        <v>10241</v>
      </c>
    </row>
    <row r="136" spans="1:6" x14ac:dyDescent="0.25">
      <c r="A136" s="308"/>
      <c r="B136" s="420">
        <v>12</v>
      </c>
      <c r="C136" s="154">
        <f>SUM(C126:C135)</f>
        <v>162.99</v>
      </c>
      <c r="D136" s="308"/>
      <c r="E136" s="414"/>
      <c r="F136" s="420"/>
    </row>
    <row r="137" spans="1:6" x14ac:dyDescent="0.25">
      <c r="A137" s="308" t="str">
        <f>"3903765"</f>
        <v>3903765</v>
      </c>
      <c r="B137" s="308" t="s">
        <v>3561</v>
      </c>
      <c r="C137" s="308">
        <v>1.86</v>
      </c>
      <c r="D137" s="308">
        <v>363911</v>
      </c>
      <c r="E137" s="414">
        <v>44396.605636574073</v>
      </c>
      <c r="F137" s="420">
        <v>10308</v>
      </c>
    </row>
    <row r="138" spans="1:6" x14ac:dyDescent="0.25">
      <c r="A138" s="308" t="str">
        <f>"3960373"</f>
        <v>3960373</v>
      </c>
      <c r="B138" s="308" t="s">
        <v>616</v>
      </c>
      <c r="C138" s="308">
        <v>8.3800000000000008</v>
      </c>
      <c r="D138" s="308">
        <v>363476</v>
      </c>
      <c r="E138" s="414">
        <v>44396.653171296297</v>
      </c>
      <c r="F138" s="420">
        <v>10309</v>
      </c>
    </row>
    <row r="139" spans="1:6" x14ac:dyDescent="0.25">
      <c r="A139" s="308"/>
      <c r="B139" s="420">
        <v>13</v>
      </c>
      <c r="C139" s="154">
        <f>SUM(C137:C138)</f>
        <v>10.24</v>
      </c>
      <c r="D139" s="308"/>
      <c r="E139" s="414"/>
      <c r="F139" s="420"/>
    </row>
    <row r="140" spans="1:6" x14ac:dyDescent="0.25">
      <c r="A140" s="308" t="str">
        <f>"3902509"</f>
        <v>3902509</v>
      </c>
      <c r="B140" s="308" t="s">
        <v>11578</v>
      </c>
      <c r="C140" s="308">
        <v>6.53</v>
      </c>
      <c r="D140" s="308">
        <v>365826</v>
      </c>
      <c r="E140" s="414">
        <v>44397.335462962961</v>
      </c>
      <c r="F140" s="420">
        <v>10349</v>
      </c>
    </row>
    <row r="141" spans="1:6" x14ac:dyDescent="0.25">
      <c r="A141" s="308" t="str">
        <f>"3945114"</f>
        <v>3945114</v>
      </c>
      <c r="B141" s="308" t="s">
        <v>617</v>
      </c>
      <c r="C141" s="308">
        <v>8.3800000000000008</v>
      </c>
      <c r="D141" s="308">
        <v>363464</v>
      </c>
      <c r="E141" s="414">
        <v>44397.462696759256</v>
      </c>
      <c r="F141" s="420">
        <v>10350</v>
      </c>
    </row>
    <row r="142" spans="1:6" x14ac:dyDescent="0.25">
      <c r="A142" s="308" t="str">
        <f>"3907990"</f>
        <v>3907990</v>
      </c>
      <c r="B142" s="308" t="s">
        <v>6075</v>
      </c>
      <c r="C142" s="308">
        <v>3.38</v>
      </c>
      <c r="D142" s="308">
        <v>364211</v>
      </c>
      <c r="E142" s="414">
        <v>44397.510081018518</v>
      </c>
      <c r="F142" s="420">
        <v>10351</v>
      </c>
    </row>
    <row r="143" spans="1:6" x14ac:dyDescent="0.25">
      <c r="A143" s="308" t="str">
        <f>"3909629"</f>
        <v>3909629</v>
      </c>
      <c r="B143" s="308" t="s">
        <v>18248</v>
      </c>
      <c r="C143" s="308">
        <v>2.23</v>
      </c>
      <c r="D143" s="308">
        <v>365499</v>
      </c>
      <c r="E143" s="414">
        <v>44397.625763888886</v>
      </c>
      <c r="F143" s="420">
        <v>10352</v>
      </c>
    </row>
    <row r="144" spans="1:6" x14ac:dyDescent="0.25">
      <c r="A144" s="308" t="str">
        <f>"3907330"</f>
        <v>3907330</v>
      </c>
      <c r="B144" s="308" t="s">
        <v>3766</v>
      </c>
      <c r="C144" s="308">
        <v>19.73</v>
      </c>
      <c r="D144" s="308">
        <v>363587</v>
      </c>
      <c r="E144" s="414">
        <v>44397.805231481485</v>
      </c>
      <c r="F144" s="420">
        <v>10353</v>
      </c>
    </row>
    <row r="145" spans="1:6" x14ac:dyDescent="0.25">
      <c r="A145" s="308" t="str">
        <f>"3902041"</f>
        <v>3902041</v>
      </c>
      <c r="B145" s="308" t="s">
        <v>3765</v>
      </c>
      <c r="C145" s="308">
        <v>8.3800000000000008</v>
      </c>
      <c r="D145" s="308">
        <v>363518</v>
      </c>
      <c r="E145" s="414">
        <v>44397.805717592593</v>
      </c>
      <c r="F145" s="420">
        <v>10354</v>
      </c>
    </row>
    <row r="146" spans="1:6" x14ac:dyDescent="0.25">
      <c r="A146" s="308"/>
      <c r="B146" s="420">
        <v>14</v>
      </c>
      <c r="C146" s="154">
        <f>SUM(C140:C145)</f>
        <v>48.63</v>
      </c>
      <c r="D146" s="308"/>
      <c r="E146" s="414"/>
      <c r="F146" s="420"/>
    </row>
    <row r="147" spans="1:6" x14ac:dyDescent="0.25">
      <c r="A147" s="308" t="str">
        <f>"3908505"</f>
        <v>3908505</v>
      </c>
      <c r="B147" s="308" t="s">
        <v>13181</v>
      </c>
      <c r="C147" s="308">
        <v>3.49</v>
      </c>
      <c r="D147" s="308">
        <v>365931</v>
      </c>
      <c r="E147" s="414">
        <v>44398.433842592596</v>
      </c>
      <c r="F147" s="420">
        <v>10394</v>
      </c>
    </row>
    <row r="148" spans="1:6" x14ac:dyDescent="0.25">
      <c r="A148" s="308" t="str">
        <f>"3908506"</f>
        <v>3908506</v>
      </c>
      <c r="B148" s="308" t="s">
        <v>13181</v>
      </c>
      <c r="C148" s="308">
        <v>4.13</v>
      </c>
      <c r="D148" s="308">
        <v>365932</v>
      </c>
      <c r="E148" s="414">
        <v>44398.435532407406</v>
      </c>
      <c r="F148" s="420">
        <v>10395</v>
      </c>
    </row>
    <row r="149" spans="1:6" x14ac:dyDescent="0.25">
      <c r="A149" s="308"/>
      <c r="B149" s="420">
        <v>15</v>
      </c>
      <c r="C149" s="154">
        <f>SUM(C147:C148)</f>
        <v>7.62</v>
      </c>
      <c r="D149" s="308"/>
      <c r="E149" s="414"/>
      <c r="F149" s="420"/>
    </row>
    <row r="150" spans="1:6" x14ac:dyDescent="0.25">
      <c r="A150" s="308" t="str">
        <f>"3900176"</f>
        <v>3900176</v>
      </c>
      <c r="B150" s="308" t="s">
        <v>1104</v>
      </c>
      <c r="C150" s="308">
        <v>2.21</v>
      </c>
      <c r="D150" s="308">
        <v>365876</v>
      </c>
      <c r="E150" s="414">
        <v>44399.463425925926</v>
      </c>
      <c r="F150" s="420">
        <v>10403</v>
      </c>
    </row>
    <row r="151" spans="1:6" x14ac:dyDescent="0.25">
      <c r="A151" s="308" t="str">
        <f>"3908228"</f>
        <v>3908228</v>
      </c>
      <c r="B151" s="308" t="s">
        <v>6067</v>
      </c>
      <c r="C151" s="308">
        <v>2.2200000000000002</v>
      </c>
      <c r="D151" s="308">
        <v>364952</v>
      </c>
      <c r="E151" s="414">
        <v>44399.62400462963</v>
      </c>
      <c r="F151" s="420">
        <v>10404</v>
      </c>
    </row>
    <row r="152" spans="1:6" x14ac:dyDescent="0.25">
      <c r="A152" s="308"/>
      <c r="B152" s="420">
        <v>16</v>
      </c>
      <c r="C152" s="154">
        <f>SUM(C150:C151)</f>
        <v>4.43</v>
      </c>
      <c r="D152" s="308"/>
      <c r="E152" s="414"/>
      <c r="F152" s="420"/>
    </row>
    <row r="153" spans="1:6" x14ac:dyDescent="0.25">
      <c r="A153" s="308" t="str">
        <f>"3907238"</f>
        <v>3907238</v>
      </c>
      <c r="B153" s="308" t="s">
        <v>3745</v>
      </c>
      <c r="C153" s="308">
        <v>6.94</v>
      </c>
      <c r="D153" s="308">
        <v>366215</v>
      </c>
      <c r="E153" s="414">
        <v>44403.479618055557</v>
      </c>
      <c r="F153" s="420">
        <v>10486</v>
      </c>
    </row>
    <row r="154" spans="1:6" x14ac:dyDescent="0.25">
      <c r="A154" s="308" t="str">
        <f>"3903102"</f>
        <v>3903102</v>
      </c>
      <c r="B154" s="308" t="s">
        <v>18247</v>
      </c>
      <c r="C154" s="308">
        <v>3.76</v>
      </c>
      <c r="D154" s="308">
        <v>367566</v>
      </c>
      <c r="E154" s="414">
        <v>44403.503576388888</v>
      </c>
      <c r="F154" s="420">
        <v>10487</v>
      </c>
    </row>
    <row r="155" spans="1:6" x14ac:dyDescent="0.25">
      <c r="A155" s="308" t="str">
        <f>"3930078"</f>
        <v>3930078</v>
      </c>
      <c r="B155" s="308" t="s">
        <v>11628</v>
      </c>
      <c r="C155" s="308">
        <v>1.68</v>
      </c>
      <c r="D155" s="308">
        <v>366480</v>
      </c>
      <c r="E155" s="414">
        <v>44403.66034722222</v>
      </c>
      <c r="F155" s="420">
        <v>10488</v>
      </c>
    </row>
    <row r="156" spans="1:6" x14ac:dyDescent="0.25">
      <c r="A156" s="308" t="str">
        <f>"3900563"</f>
        <v>3900563</v>
      </c>
      <c r="B156" s="308" t="s">
        <v>3556</v>
      </c>
      <c r="C156" s="308">
        <v>2.35</v>
      </c>
      <c r="D156" s="308">
        <v>367108</v>
      </c>
      <c r="E156" s="414">
        <v>44403.684224537035</v>
      </c>
      <c r="F156" s="420">
        <v>10489</v>
      </c>
    </row>
    <row r="157" spans="1:6" x14ac:dyDescent="0.25">
      <c r="A157" s="308" t="str">
        <f>"3945401"</f>
        <v>3945401</v>
      </c>
      <c r="B157" s="308" t="s">
        <v>623</v>
      </c>
      <c r="C157" s="308">
        <v>8.3800000000000008</v>
      </c>
      <c r="D157" s="308">
        <v>366074</v>
      </c>
      <c r="E157" s="414">
        <v>44403.719583333332</v>
      </c>
      <c r="F157" s="420">
        <v>10490</v>
      </c>
    </row>
    <row r="158" spans="1:6" x14ac:dyDescent="0.25">
      <c r="A158" s="308" t="str">
        <f>"3908534"</f>
        <v>3908534</v>
      </c>
      <c r="B158" s="308" t="s">
        <v>3762</v>
      </c>
      <c r="C158" s="308">
        <v>2.41</v>
      </c>
      <c r="D158" s="308">
        <v>367740</v>
      </c>
      <c r="E158" s="414">
        <v>44403.736562500002</v>
      </c>
      <c r="F158" s="420">
        <v>10491</v>
      </c>
    </row>
    <row r="159" spans="1:6" x14ac:dyDescent="0.25">
      <c r="A159" s="308"/>
      <c r="B159" s="420">
        <v>17</v>
      </c>
      <c r="C159" s="154">
        <f>SUM(C153:C158)</f>
        <v>25.52</v>
      </c>
      <c r="D159" s="308"/>
      <c r="E159" s="414"/>
      <c r="F159" s="420"/>
    </row>
    <row r="160" spans="1:6" x14ac:dyDescent="0.25">
      <c r="A160" s="308" t="str">
        <f>"3903606"</f>
        <v>3903606</v>
      </c>
      <c r="B160" s="308" t="s">
        <v>18246</v>
      </c>
      <c r="C160" s="308">
        <v>2.9</v>
      </c>
      <c r="D160" s="308">
        <v>367286</v>
      </c>
      <c r="E160" s="414">
        <v>44404.390949074077</v>
      </c>
      <c r="F160" s="420">
        <v>10551</v>
      </c>
    </row>
    <row r="161" spans="1:6" x14ac:dyDescent="0.25">
      <c r="A161" s="308" t="str">
        <f>"3960375"</f>
        <v>3960375</v>
      </c>
      <c r="B161" s="308" t="s">
        <v>614</v>
      </c>
      <c r="C161" s="308">
        <v>8.3800000000000008</v>
      </c>
      <c r="D161" s="308">
        <v>366073</v>
      </c>
      <c r="E161" s="414">
        <v>44404.394317129627</v>
      </c>
      <c r="F161" s="420">
        <v>10552</v>
      </c>
    </row>
    <row r="162" spans="1:6" x14ac:dyDescent="0.25">
      <c r="A162" s="308" t="str">
        <f>"3909479"</f>
        <v>3909479</v>
      </c>
      <c r="B162" s="308" t="s">
        <v>11644</v>
      </c>
      <c r="C162" s="308">
        <v>0.18</v>
      </c>
      <c r="D162" s="308">
        <v>367955</v>
      </c>
      <c r="E162" s="414">
        <v>44404.430462962962</v>
      </c>
      <c r="F162" s="420">
        <v>10553</v>
      </c>
    </row>
    <row r="163" spans="1:6" x14ac:dyDescent="0.25">
      <c r="A163" s="308" t="str">
        <f>"3908292"</f>
        <v>3908292</v>
      </c>
      <c r="B163" s="308" t="s">
        <v>1556</v>
      </c>
      <c r="C163" s="308">
        <v>3.2</v>
      </c>
      <c r="D163" s="308">
        <v>367554</v>
      </c>
      <c r="E163" s="414">
        <v>44404.531689814816</v>
      </c>
      <c r="F163" s="420">
        <v>10554</v>
      </c>
    </row>
    <row r="164" spans="1:6" x14ac:dyDescent="0.25">
      <c r="A164" s="308" t="str">
        <f>"3903524"</f>
        <v>3903524</v>
      </c>
      <c r="B164" s="308" t="s">
        <v>11642</v>
      </c>
      <c r="C164" s="308">
        <v>5.28</v>
      </c>
      <c r="D164" s="308">
        <v>366639</v>
      </c>
      <c r="E164" s="414">
        <v>44404.538587962961</v>
      </c>
      <c r="F164" s="420">
        <v>10555</v>
      </c>
    </row>
    <row r="165" spans="1:6" x14ac:dyDescent="0.25">
      <c r="A165" s="308" t="str">
        <f>"3909959"</f>
        <v>3909959</v>
      </c>
      <c r="B165" s="308" t="s">
        <v>3791</v>
      </c>
      <c r="C165" s="308">
        <v>2.87</v>
      </c>
      <c r="D165" s="308">
        <v>366394</v>
      </c>
      <c r="E165" s="414">
        <v>44404.695243055554</v>
      </c>
      <c r="F165" s="420">
        <v>10556</v>
      </c>
    </row>
    <row r="166" spans="1:6" x14ac:dyDescent="0.25">
      <c r="A166" s="308" t="str">
        <f>"3909261"</f>
        <v>3909261</v>
      </c>
      <c r="B166" s="308" t="s">
        <v>6065</v>
      </c>
      <c r="C166" s="308">
        <v>0.1</v>
      </c>
      <c r="D166" s="308">
        <v>367848</v>
      </c>
      <c r="E166" s="414">
        <v>44404.847870370373</v>
      </c>
      <c r="F166" s="420">
        <v>10585</v>
      </c>
    </row>
    <row r="167" spans="1:6" x14ac:dyDescent="0.25">
      <c r="A167" s="308"/>
      <c r="B167" s="420">
        <v>18</v>
      </c>
      <c r="C167" s="154">
        <f>SUM(C160:C166)</f>
        <v>22.910000000000004</v>
      </c>
      <c r="D167" s="308"/>
      <c r="E167" s="414"/>
      <c r="F167" s="420"/>
    </row>
    <row r="168" spans="1:6" x14ac:dyDescent="0.25">
      <c r="A168" s="308" t="str">
        <f>"3908129"</f>
        <v>3908129</v>
      </c>
      <c r="B168" s="308" t="s">
        <v>1095</v>
      </c>
      <c r="C168" s="308">
        <v>1.44</v>
      </c>
      <c r="D168" s="308">
        <v>367474</v>
      </c>
      <c r="E168" s="414">
        <v>44405.35628472222</v>
      </c>
      <c r="F168" s="420">
        <v>10666</v>
      </c>
    </row>
    <row r="169" spans="1:6" x14ac:dyDescent="0.25">
      <c r="A169" s="308" t="str">
        <f>"3908224"</f>
        <v>3908224</v>
      </c>
      <c r="B169" s="308" t="s">
        <v>1094</v>
      </c>
      <c r="C169" s="308">
        <v>5.55</v>
      </c>
      <c r="D169" s="308">
        <v>367515</v>
      </c>
      <c r="E169" s="414">
        <v>44405.414895833332</v>
      </c>
      <c r="F169" s="420">
        <v>10667</v>
      </c>
    </row>
    <row r="170" spans="1:6" x14ac:dyDescent="0.25">
      <c r="A170" s="308" t="str">
        <f>"3900257"</f>
        <v>3900257</v>
      </c>
      <c r="B170" s="308" t="s">
        <v>3746</v>
      </c>
      <c r="C170" s="308">
        <v>4.22</v>
      </c>
      <c r="D170" s="308">
        <v>367035</v>
      </c>
      <c r="E170" s="414">
        <v>44405.442349537036</v>
      </c>
      <c r="F170" s="420">
        <v>10668</v>
      </c>
    </row>
    <row r="171" spans="1:6" x14ac:dyDescent="0.25">
      <c r="A171" s="308" t="str">
        <f>"3920083"</f>
        <v>3920083</v>
      </c>
      <c r="B171" s="308" t="s">
        <v>620</v>
      </c>
      <c r="C171" s="308">
        <v>3.91</v>
      </c>
      <c r="D171" s="308">
        <v>366025</v>
      </c>
      <c r="E171" s="414">
        <v>44405.45648148148</v>
      </c>
      <c r="F171" s="420">
        <v>10669</v>
      </c>
    </row>
    <row r="172" spans="1:6" x14ac:dyDescent="0.25">
      <c r="A172" s="308" t="str">
        <f>"3903105"</f>
        <v>3903105</v>
      </c>
      <c r="B172" s="308" t="s">
        <v>601</v>
      </c>
      <c r="C172" s="308">
        <v>1.94</v>
      </c>
      <c r="D172" s="308">
        <v>365771</v>
      </c>
      <c r="E172" s="414">
        <v>44405.469201388885</v>
      </c>
      <c r="F172" s="420">
        <v>10670</v>
      </c>
    </row>
    <row r="173" spans="1:6" x14ac:dyDescent="0.25">
      <c r="A173" s="308" t="str">
        <f>"3903101"</f>
        <v>3903101</v>
      </c>
      <c r="B173" s="308" t="s">
        <v>6111</v>
      </c>
      <c r="C173" s="308">
        <v>3.47</v>
      </c>
      <c r="D173" s="308">
        <v>366234</v>
      </c>
      <c r="E173" s="414">
        <v>44405.477152777778</v>
      </c>
      <c r="F173" s="420">
        <v>10671</v>
      </c>
    </row>
    <row r="174" spans="1:6" x14ac:dyDescent="0.25">
      <c r="A174" s="308" t="str">
        <f>"3902757"</f>
        <v>3902757</v>
      </c>
      <c r="B174" s="308" t="s">
        <v>3790</v>
      </c>
      <c r="C174" s="308">
        <v>4.09</v>
      </c>
      <c r="D174" s="308">
        <v>367257</v>
      </c>
      <c r="E174" s="414">
        <v>44405.53665509259</v>
      </c>
      <c r="F174" s="420">
        <v>10672</v>
      </c>
    </row>
    <row r="175" spans="1:6" x14ac:dyDescent="0.25">
      <c r="A175" s="308" t="str">
        <f>"3945304"</f>
        <v>3945304</v>
      </c>
      <c r="B175" s="308" t="s">
        <v>539</v>
      </c>
      <c r="C175" s="308">
        <v>145.79</v>
      </c>
      <c r="D175" s="308">
        <v>366174</v>
      </c>
      <c r="E175" s="414">
        <v>44405.648796296293</v>
      </c>
      <c r="F175" s="420">
        <v>10673</v>
      </c>
    </row>
    <row r="176" spans="1:6" x14ac:dyDescent="0.25">
      <c r="A176" s="308" t="str">
        <f>"3903592"</f>
        <v>3903592</v>
      </c>
      <c r="B176" s="308" t="s">
        <v>3770</v>
      </c>
      <c r="C176" s="308">
        <v>5.21</v>
      </c>
      <c r="D176" s="308">
        <v>366776</v>
      </c>
      <c r="E176" s="414">
        <v>44405.745381944442</v>
      </c>
      <c r="F176" s="420">
        <v>10674</v>
      </c>
    </row>
    <row r="177" spans="1:6" x14ac:dyDescent="0.25">
      <c r="A177" s="308" t="str">
        <f>"3960293"</f>
        <v>3960293</v>
      </c>
      <c r="B177" s="308" t="s">
        <v>3763</v>
      </c>
      <c r="C177" s="308">
        <v>7.82</v>
      </c>
      <c r="D177" s="308">
        <v>366014</v>
      </c>
      <c r="E177" s="414">
        <v>44405.789930555555</v>
      </c>
      <c r="F177" s="420">
        <v>10675</v>
      </c>
    </row>
    <row r="178" spans="1:6" x14ac:dyDescent="0.25">
      <c r="A178" s="308"/>
      <c r="B178" s="420">
        <v>19</v>
      </c>
      <c r="C178" s="154">
        <f>SUM(C168:C177)</f>
        <v>183.44</v>
      </c>
      <c r="D178" s="308"/>
      <c r="E178" s="414"/>
      <c r="F178" s="420"/>
    </row>
    <row r="179" spans="1:6" x14ac:dyDescent="0.25">
      <c r="A179" s="308" t="str">
        <f>"3906717"</f>
        <v>3906717</v>
      </c>
      <c r="B179" s="308" t="s">
        <v>18245</v>
      </c>
      <c r="C179" s="308">
        <v>1.68</v>
      </c>
      <c r="D179" s="308">
        <v>365696</v>
      </c>
      <c r="E179" s="414">
        <v>44406.549895833334</v>
      </c>
      <c r="F179" s="420">
        <v>10772</v>
      </c>
    </row>
    <row r="180" spans="1:6" x14ac:dyDescent="0.25">
      <c r="A180" s="308" t="str">
        <f>"3900430"</f>
        <v>3900430</v>
      </c>
      <c r="B180" s="308" t="s">
        <v>18245</v>
      </c>
      <c r="C180" s="308">
        <v>7.65</v>
      </c>
      <c r="D180" s="308">
        <v>365799</v>
      </c>
      <c r="E180" s="414">
        <v>44406.550011574072</v>
      </c>
      <c r="F180" s="420">
        <v>10773</v>
      </c>
    </row>
    <row r="181" spans="1:6" x14ac:dyDescent="0.25">
      <c r="A181" s="308" t="str">
        <f>"3960265"</f>
        <v>3960265</v>
      </c>
      <c r="B181" s="308" t="s">
        <v>628</v>
      </c>
      <c r="C181" s="308">
        <v>12.3</v>
      </c>
      <c r="D181" s="308">
        <v>366002</v>
      </c>
      <c r="E181" s="414">
        <v>44406.637662037036</v>
      </c>
      <c r="F181" s="420">
        <v>10774</v>
      </c>
    </row>
    <row r="182" spans="1:6" x14ac:dyDescent="0.25">
      <c r="A182" s="308" t="str">
        <f>"3908160"</f>
        <v>3908160</v>
      </c>
      <c r="B182" s="308" t="s">
        <v>3787</v>
      </c>
      <c r="C182" s="308">
        <v>14.72</v>
      </c>
      <c r="D182" s="308">
        <v>367490</v>
      </c>
      <c r="E182" s="414">
        <v>44406.805844907409</v>
      </c>
      <c r="F182" s="420">
        <v>10775</v>
      </c>
    </row>
    <row r="183" spans="1:6" x14ac:dyDescent="0.25">
      <c r="A183" s="308"/>
      <c r="B183" s="420">
        <v>20</v>
      </c>
      <c r="C183" s="154">
        <f>SUM(C179:C182)</f>
        <v>36.35</v>
      </c>
      <c r="D183" s="308"/>
      <c r="E183" s="414"/>
      <c r="F183" s="420"/>
    </row>
    <row r="184" spans="1:6" x14ac:dyDescent="0.25">
      <c r="A184" s="308" t="str">
        <f>"3908209"</f>
        <v>3908209</v>
      </c>
      <c r="B184" s="308" t="s">
        <v>1119</v>
      </c>
      <c r="C184" s="308">
        <v>1.72</v>
      </c>
      <c r="D184" s="308">
        <v>367509</v>
      </c>
      <c r="E184" s="414">
        <v>44407.390416666669</v>
      </c>
      <c r="F184" s="420">
        <v>10857</v>
      </c>
    </row>
    <row r="185" spans="1:6" x14ac:dyDescent="0.25">
      <c r="A185" s="308" t="str">
        <f>"3908064"</f>
        <v>3908064</v>
      </c>
      <c r="B185" s="308" t="s">
        <v>6098</v>
      </c>
      <c r="C185" s="308">
        <v>2.68</v>
      </c>
      <c r="D185" s="308">
        <v>366911</v>
      </c>
      <c r="E185" s="414">
        <v>44407.414988425924</v>
      </c>
      <c r="F185" s="420">
        <v>10858</v>
      </c>
    </row>
    <row r="186" spans="1:6" x14ac:dyDescent="0.25">
      <c r="A186" s="308" t="str">
        <f>"3908344"</f>
        <v>3908344</v>
      </c>
      <c r="B186" s="308" t="s">
        <v>1120</v>
      </c>
      <c r="C186" s="308">
        <v>0.33</v>
      </c>
      <c r="D186" s="308">
        <v>367605</v>
      </c>
      <c r="E186" s="414">
        <v>44407.415520833332</v>
      </c>
      <c r="F186" s="420" t="s">
        <v>18244</v>
      </c>
    </row>
    <row r="187" spans="1:6" x14ac:dyDescent="0.25">
      <c r="A187" s="308" t="str">
        <f>"0"</f>
        <v>0</v>
      </c>
      <c r="B187" s="308" t="s">
        <v>18243</v>
      </c>
      <c r="C187" s="308">
        <v>3.37</v>
      </c>
      <c r="D187" s="308">
        <v>366913</v>
      </c>
      <c r="E187" s="414">
        <v>44407.457789351851</v>
      </c>
      <c r="F187" s="420">
        <v>10862</v>
      </c>
    </row>
    <row r="188" spans="1:6" x14ac:dyDescent="0.25">
      <c r="A188" s="308" t="str">
        <f>"3903866"</f>
        <v>3903866</v>
      </c>
      <c r="B188" s="308" t="s">
        <v>3764</v>
      </c>
      <c r="C188" s="308">
        <v>3.53</v>
      </c>
      <c r="D188" s="308">
        <v>367303</v>
      </c>
      <c r="E188" s="414">
        <v>44407.533680555556</v>
      </c>
      <c r="F188" s="420">
        <v>10859</v>
      </c>
    </row>
    <row r="189" spans="1:6" x14ac:dyDescent="0.25">
      <c r="A189" s="308" t="str">
        <f>"3908496"</f>
        <v>3908496</v>
      </c>
      <c r="B189" s="308" t="s">
        <v>18242</v>
      </c>
      <c r="C189" s="308">
        <v>1.72</v>
      </c>
      <c r="D189" s="308">
        <v>367712</v>
      </c>
      <c r="E189" s="414">
        <v>44407.580925925926</v>
      </c>
      <c r="F189" s="420">
        <v>10860</v>
      </c>
    </row>
    <row r="190" spans="1:6" x14ac:dyDescent="0.25">
      <c r="A190" s="308" t="str">
        <f>"3903516"</f>
        <v>3903516</v>
      </c>
      <c r="B190" s="308" t="s">
        <v>3783</v>
      </c>
      <c r="C190" s="308">
        <v>2.79</v>
      </c>
      <c r="D190" s="308">
        <v>366830</v>
      </c>
      <c r="E190" s="414">
        <v>44407.588043981479</v>
      </c>
      <c r="F190" s="420">
        <v>10861</v>
      </c>
    </row>
    <row r="191" spans="1:6" x14ac:dyDescent="0.25">
      <c r="A191" s="308"/>
      <c r="B191" s="420">
        <v>21</v>
      </c>
      <c r="C191" s="154">
        <f>SUM(C184:C190)</f>
        <v>16.14</v>
      </c>
      <c r="D191" s="308"/>
      <c r="E191" s="414"/>
      <c r="F191" s="420"/>
    </row>
    <row r="192" spans="1:6" x14ac:dyDescent="0.25">
      <c r="A192" s="308"/>
      <c r="B192" s="308"/>
      <c r="C192" s="308"/>
      <c r="D192" s="308"/>
      <c r="E192" s="414"/>
      <c r="F192" s="420"/>
    </row>
    <row r="193" spans="1:6" x14ac:dyDescent="0.25">
      <c r="A193" s="308"/>
      <c r="B193" s="308"/>
      <c r="C193" s="308"/>
      <c r="D193" s="308"/>
      <c r="E193" s="414"/>
      <c r="F193" s="420"/>
    </row>
    <row r="194" spans="1:6" x14ac:dyDescent="0.25">
      <c r="A194" s="308"/>
      <c r="B194" s="308"/>
      <c r="C194" s="308"/>
      <c r="D194" s="308"/>
      <c r="E194" s="414"/>
      <c r="F194" s="420"/>
    </row>
    <row r="195" spans="1:6" x14ac:dyDescent="0.25">
      <c r="A195" s="308"/>
      <c r="B195" s="308"/>
      <c r="C195" s="308"/>
      <c r="D195" s="308"/>
      <c r="E195" s="414"/>
      <c r="F195" s="420"/>
    </row>
    <row r="196" spans="1:6" x14ac:dyDescent="0.25">
      <c r="A196" s="308"/>
      <c r="B196" s="308"/>
      <c r="C196" s="308"/>
      <c r="D196" s="308"/>
      <c r="E196" s="414"/>
      <c r="F196" s="420"/>
    </row>
    <row r="197" spans="1:6" x14ac:dyDescent="0.25">
      <c r="A197" s="530"/>
      <c r="B197" s="530"/>
      <c r="C197" s="530"/>
      <c r="D197" s="530"/>
      <c r="E197" s="531"/>
      <c r="F197" s="421"/>
    </row>
    <row r="198" spans="1:6" x14ac:dyDescent="0.25">
      <c r="A198" s="2"/>
      <c r="B198" s="2"/>
      <c r="C198" s="2"/>
      <c r="D198" s="2"/>
      <c r="E198" s="3"/>
      <c r="F198" s="111"/>
    </row>
    <row r="199" spans="1:6" x14ac:dyDescent="0.25">
      <c r="A199" s="2"/>
      <c r="B199" s="2"/>
      <c r="C199" s="2"/>
      <c r="D199" s="2"/>
      <c r="E199" s="3"/>
      <c r="F199" s="111"/>
    </row>
    <row r="200" spans="1:6" x14ac:dyDescent="0.25">
      <c r="A200" s="2"/>
      <c r="B200" s="2"/>
      <c r="C200" s="2"/>
      <c r="D200" s="2"/>
      <c r="E200" s="3"/>
      <c r="F200" s="111"/>
    </row>
    <row r="201" spans="1:6" x14ac:dyDescent="0.25">
      <c r="A201" s="2"/>
      <c r="B201" s="2"/>
      <c r="C201" s="2"/>
      <c r="D201" s="2"/>
      <c r="E201" s="3"/>
      <c r="F201" s="111"/>
    </row>
    <row r="202" spans="1:6" x14ac:dyDescent="0.25">
      <c r="A202" s="2"/>
      <c r="B202" s="2"/>
      <c r="C202" s="2"/>
      <c r="D202" s="2"/>
      <c r="E202" s="3"/>
      <c r="F202" s="111"/>
    </row>
    <row r="203" spans="1:6" x14ac:dyDescent="0.25">
      <c r="A203" s="2"/>
      <c r="B203" s="2"/>
      <c r="C203" s="2"/>
      <c r="D203" s="2"/>
      <c r="E203" s="3"/>
      <c r="F203" s="111"/>
    </row>
    <row r="204" spans="1:6" x14ac:dyDescent="0.25">
      <c r="A204" s="2"/>
      <c r="B204" s="2"/>
      <c r="C204" s="2"/>
      <c r="D204" s="2"/>
      <c r="E204" s="3"/>
      <c r="F204" s="111"/>
    </row>
    <row r="205" spans="1:6" x14ac:dyDescent="0.25">
      <c r="A205" s="2"/>
      <c r="B205" s="2"/>
      <c r="C205" s="2"/>
      <c r="D205" s="2"/>
      <c r="E205" s="3"/>
      <c r="F205" s="111"/>
    </row>
    <row r="206" spans="1:6" x14ac:dyDescent="0.25">
      <c r="A206" s="2"/>
      <c r="B206" s="2"/>
      <c r="C206" s="2"/>
      <c r="D206" s="2"/>
      <c r="E206" s="3"/>
      <c r="F206" s="111"/>
    </row>
    <row r="207" spans="1:6" x14ac:dyDescent="0.25">
      <c r="A207" s="2"/>
      <c r="B207" s="2"/>
      <c r="C207" s="2"/>
      <c r="D207" s="2"/>
      <c r="E207" s="3"/>
      <c r="F207" s="111"/>
    </row>
    <row r="208" spans="1:6" x14ac:dyDescent="0.25">
      <c r="A208" s="2"/>
      <c r="B208" s="2"/>
      <c r="C208" s="2"/>
      <c r="D208" s="2"/>
      <c r="E208" s="3"/>
      <c r="F208" s="111"/>
    </row>
    <row r="209" spans="1:6" x14ac:dyDescent="0.25">
      <c r="A209" s="2"/>
      <c r="B209" s="2"/>
      <c r="C209" s="2"/>
      <c r="D209" s="2"/>
      <c r="E209" s="3"/>
      <c r="F209" s="111"/>
    </row>
    <row r="210" spans="1:6" x14ac:dyDescent="0.25">
      <c r="A210" s="2"/>
      <c r="B210" s="2"/>
      <c r="C210" s="2"/>
      <c r="D210" s="2"/>
      <c r="E210" s="3"/>
      <c r="F210" s="111"/>
    </row>
    <row r="211" spans="1:6" x14ac:dyDescent="0.25">
      <c r="A211" s="2"/>
      <c r="B211" s="2"/>
      <c r="C211" s="2"/>
      <c r="D211" s="2"/>
      <c r="E211" s="3"/>
      <c r="F211" s="111"/>
    </row>
    <row r="212" spans="1:6" x14ac:dyDescent="0.25">
      <c r="A212" s="2"/>
      <c r="B212" s="2"/>
      <c r="C212" s="2"/>
      <c r="D212" s="2"/>
      <c r="E212" s="3"/>
      <c r="F212" s="111"/>
    </row>
    <row r="213" spans="1:6" x14ac:dyDescent="0.25">
      <c r="A213" s="2"/>
      <c r="B213" s="2"/>
      <c r="C213" s="2"/>
      <c r="D213" s="2"/>
      <c r="E213" s="3"/>
      <c r="F213" s="111"/>
    </row>
    <row r="214" spans="1:6" x14ac:dyDescent="0.25">
      <c r="A214" s="2"/>
      <c r="B214" s="2"/>
      <c r="C214" s="2"/>
      <c r="D214" s="2"/>
      <c r="E214" s="3"/>
      <c r="F214" s="111"/>
    </row>
    <row r="215" spans="1:6" x14ac:dyDescent="0.25">
      <c r="A215" s="2"/>
      <c r="B215" s="2"/>
      <c r="C215" s="2"/>
      <c r="D215" s="2"/>
      <c r="E215" s="3"/>
      <c r="F215" s="111"/>
    </row>
    <row r="216" spans="1:6" x14ac:dyDescent="0.25">
      <c r="A216" s="2"/>
      <c r="B216" s="2"/>
      <c r="C216" s="2"/>
      <c r="D216" s="2"/>
      <c r="E216" s="3"/>
      <c r="F216" s="111"/>
    </row>
    <row r="217" spans="1:6" x14ac:dyDescent="0.25">
      <c r="A217" s="2"/>
      <c r="B217" s="2"/>
      <c r="C217" s="2"/>
      <c r="D217" s="2"/>
      <c r="E217" s="3"/>
      <c r="F217" s="111"/>
    </row>
    <row r="218" spans="1:6" x14ac:dyDescent="0.25">
      <c r="A218" s="2"/>
      <c r="B218" s="2"/>
      <c r="C218" s="2"/>
      <c r="D218" s="2"/>
      <c r="E218" s="3"/>
      <c r="F218" s="111"/>
    </row>
    <row r="219" spans="1:6" x14ac:dyDescent="0.25">
      <c r="A219" s="2"/>
      <c r="B219" s="2"/>
      <c r="C219" s="2"/>
      <c r="D219" s="2"/>
      <c r="E219" s="3"/>
      <c r="F219" s="111"/>
    </row>
    <row r="220" spans="1:6" x14ac:dyDescent="0.25">
      <c r="A220" s="2"/>
      <c r="B220" s="2"/>
      <c r="C220" s="2"/>
      <c r="D220" s="2"/>
      <c r="E220" s="3"/>
      <c r="F220" s="111"/>
    </row>
    <row r="221" spans="1:6" x14ac:dyDescent="0.25">
      <c r="A221" s="2"/>
      <c r="B221" s="2"/>
      <c r="C221" s="2"/>
      <c r="D221" s="2"/>
      <c r="E221" s="3"/>
      <c r="F221" s="111"/>
    </row>
    <row r="222" spans="1:6" x14ac:dyDescent="0.25">
      <c r="A222" s="2"/>
      <c r="B222" s="2"/>
      <c r="C222" s="2"/>
      <c r="D222" s="2"/>
      <c r="E222" s="3"/>
      <c r="F222" s="111"/>
    </row>
    <row r="223" spans="1:6" x14ac:dyDescent="0.25">
      <c r="A223" s="2"/>
      <c r="B223" s="2"/>
      <c r="C223" s="2"/>
      <c r="D223" s="2"/>
      <c r="E223" s="3"/>
      <c r="F223" s="111"/>
    </row>
    <row r="224" spans="1:6" x14ac:dyDescent="0.25">
      <c r="A224" s="2"/>
      <c r="B224" s="2"/>
      <c r="C224" s="2"/>
      <c r="D224" s="2"/>
      <c r="E224" s="3"/>
      <c r="F224" s="111"/>
    </row>
    <row r="225" spans="1:6" x14ac:dyDescent="0.25">
      <c r="A225" s="2"/>
      <c r="B225" s="2"/>
      <c r="C225" s="2"/>
      <c r="D225" s="2"/>
      <c r="E225" s="3"/>
      <c r="F225" s="111"/>
    </row>
    <row r="226" spans="1:6" x14ac:dyDescent="0.25">
      <c r="A226" s="2"/>
      <c r="B226" s="2"/>
      <c r="C226" s="2"/>
      <c r="D226" s="2"/>
      <c r="E226" s="3"/>
      <c r="F226" s="111"/>
    </row>
    <row r="227" spans="1:6" x14ac:dyDescent="0.25">
      <c r="A227" s="2"/>
      <c r="B227" s="2"/>
      <c r="C227" s="2"/>
      <c r="D227" s="2"/>
      <c r="E227" s="3"/>
      <c r="F227" s="111"/>
    </row>
    <row r="228" spans="1:6" x14ac:dyDescent="0.25">
      <c r="A228" s="2"/>
      <c r="B228" s="2"/>
      <c r="C228" s="2"/>
      <c r="D228" s="2"/>
      <c r="E228" s="3"/>
      <c r="F228" s="111"/>
    </row>
    <row r="229" spans="1:6" x14ac:dyDescent="0.25">
      <c r="A229" s="2"/>
      <c r="B229" s="2"/>
      <c r="C229" s="2"/>
      <c r="D229" s="2"/>
      <c r="E229" s="3"/>
      <c r="F229" s="111"/>
    </row>
    <row r="230" spans="1:6" x14ac:dyDescent="0.25">
      <c r="A230" s="2"/>
      <c r="B230" s="2"/>
      <c r="C230" s="2"/>
      <c r="D230" s="2"/>
      <c r="E230" s="3"/>
      <c r="F230" s="111"/>
    </row>
    <row r="231" spans="1:6" x14ac:dyDescent="0.25">
      <c r="A231" s="2"/>
      <c r="B231" s="2"/>
      <c r="C231" s="2"/>
      <c r="D231" s="2"/>
      <c r="E231" s="3"/>
      <c r="F231" s="111"/>
    </row>
    <row r="232" spans="1:6" x14ac:dyDescent="0.25">
      <c r="A232" s="2"/>
      <c r="B232" s="2"/>
      <c r="C232" s="2"/>
      <c r="D232" s="2"/>
      <c r="E232" s="3"/>
      <c r="F232" s="111"/>
    </row>
    <row r="233" spans="1:6" x14ac:dyDescent="0.25">
      <c r="A233" s="2"/>
      <c r="B233" s="2"/>
      <c r="C233" s="2"/>
      <c r="D233" s="2"/>
      <c r="E233" s="3"/>
      <c r="F233" s="111"/>
    </row>
    <row r="234" spans="1:6" x14ac:dyDescent="0.25">
      <c r="A234" s="2"/>
      <c r="B234" s="2"/>
      <c r="C234" s="2"/>
      <c r="D234" s="2"/>
      <c r="E234" s="3"/>
      <c r="F234" s="111"/>
    </row>
    <row r="235" spans="1:6" x14ac:dyDescent="0.25">
      <c r="A235" s="2"/>
      <c r="B235" s="2"/>
      <c r="C235" s="2"/>
      <c r="D235" s="2"/>
      <c r="E235" s="3"/>
      <c r="F235" s="111"/>
    </row>
    <row r="236" spans="1:6" x14ac:dyDescent="0.25">
      <c r="A236" s="2"/>
      <c r="B236" s="2"/>
      <c r="C236" s="2"/>
      <c r="D236" s="2"/>
      <c r="E236" s="3"/>
      <c r="F236" s="111"/>
    </row>
    <row r="237" spans="1:6" x14ac:dyDescent="0.25">
      <c r="A237" s="2"/>
      <c r="B237" s="2"/>
      <c r="C237" s="2"/>
      <c r="D237" s="2"/>
      <c r="E237" s="3"/>
      <c r="F237" s="111"/>
    </row>
    <row r="238" spans="1:6" x14ac:dyDescent="0.25">
      <c r="A238" s="2"/>
      <c r="B238" s="2"/>
      <c r="C238" s="2"/>
      <c r="D238" s="2"/>
      <c r="E238" s="3"/>
      <c r="F238" s="111"/>
    </row>
    <row r="239" spans="1:6" x14ac:dyDescent="0.25">
      <c r="A239" s="2"/>
      <c r="B239" s="2"/>
      <c r="C239" s="2"/>
      <c r="D239" s="2"/>
      <c r="E239" s="3"/>
      <c r="F239" s="111"/>
    </row>
    <row r="240" spans="1:6" x14ac:dyDescent="0.25">
      <c r="A240" s="2"/>
      <c r="B240" s="2"/>
      <c r="C240" s="2"/>
      <c r="D240" s="2"/>
      <c r="E240" s="3"/>
      <c r="F240" s="111"/>
    </row>
    <row r="241" spans="1:6" x14ac:dyDescent="0.25">
      <c r="A241" s="2"/>
      <c r="B241" s="2"/>
      <c r="C241" s="2"/>
      <c r="D241" s="2"/>
      <c r="E241" s="3"/>
      <c r="F241" s="111"/>
    </row>
    <row r="242" spans="1:6" x14ac:dyDescent="0.25">
      <c r="A242" s="2"/>
      <c r="B242" s="2"/>
      <c r="C242" s="2"/>
      <c r="D242" s="2"/>
      <c r="E242" s="3"/>
      <c r="F242" s="111"/>
    </row>
    <row r="243" spans="1:6" x14ac:dyDescent="0.25">
      <c r="A243" s="2"/>
      <c r="B243" s="2"/>
      <c r="C243" s="2"/>
      <c r="D243" s="2"/>
      <c r="E243" s="3"/>
      <c r="F243" s="111"/>
    </row>
    <row r="244" spans="1:6" x14ac:dyDescent="0.25">
      <c r="A244" s="2"/>
      <c r="B244" s="2"/>
      <c r="C244" s="2"/>
      <c r="D244" s="2"/>
      <c r="E244" s="3"/>
      <c r="F244" s="111"/>
    </row>
    <row r="245" spans="1:6" x14ac:dyDescent="0.25">
      <c r="A245" s="2"/>
      <c r="B245" s="2"/>
      <c r="C245" s="2"/>
      <c r="D245" s="2"/>
      <c r="E245" s="3"/>
      <c r="F245" s="111"/>
    </row>
    <row r="246" spans="1:6" x14ac:dyDescent="0.25">
      <c r="A246" s="2"/>
      <c r="B246" s="2"/>
      <c r="C246" s="2"/>
      <c r="D246" s="2"/>
      <c r="E246" s="3"/>
      <c r="F246" s="111"/>
    </row>
    <row r="247" spans="1:6" x14ac:dyDescent="0.25">
      <c r="A247" s="2"/>
      <c r="B247" s="2"/>
      <c r="C247" s="2"/>
      <c r="D247" s="2"/>
      <c r="E247" s="3"/>
      <c r="F247" s="111"/>
    </row>
    <row r="248" spans="1:6" x14ac:dyDescent="0.25">
      <c r="A248" s="2"/>
      <c r="B248" s="2"/>
      <c r="C248" s="2"/>
      <c r="D248" s="2"/>
      <c r="E248" s="3"/>
      <c r="F248" s="111"/>
    </row>
    <row r="249" spans="1:6" x14ac:dyDescent="0.25">
      <c r="A249" s="2"/>
      <c r="B249" s="2"/>
      <c r="C249" s="2"/>
      <c r="D249" s="2"/>
      <c r="E249" s="3"/>
      <c r="F249" s="111"/>
    </row>
    <row r="250" spans="1:6" x14ac:dyDescent="0.25">
      <c r="A250" s="2"/>
      <c r="B250" s="2"/>
      <c r="C250" s="2"/>
      <c r="D250" s="2"/>
      <c r="E250" s="3"/>
      <c r="F250" s="111"/>
    </row>
    <row r="251" spans="1:6" x14ac:dyDescent="0.25">
      <c r="A251" s="2"/>
      <c r="B251" s="2"/>
      <c r="C251" s="2"/>
      <c r="D251" s="2"/>
      <c r="E251" s="3"/>
      <c r="F251" s="111"/>
    </row>
    <row r="252" spans="1:6" x14ac:dyDescent="0.25">
      <c r="A252" s="2"/>
      <c r="B252" s="2"/>
      <c r="C252" s="2"/>
      <c r="D252" s="2"/>
      <c r="E252" s="3"/>
      <c r="F252" s="111"/>
    </row>
    <row r="253" spans="1:6" x14ac:dyDescent="0.25">
      <c r="A253" s="2"/>
      <c r="B253" s="2"/>
      <c r="C253" s="2"/>
      <c r="D253" s="2"/>
      <c r="E253" s="3"/>
      <c r="F253" s="111"/>
    </row>
    <row r="254" spans="1:6" x14ac:dyDescent="0.25">
      <c r="A254" s="2"/>
      <c r="B254" s="2"/>
      <c r="C254" s="2"/>
      <c r="D254" s="2"/>
      <c r="E254" s="3"/>
      <c r="F254" s="111"/>
    </row>
    <row r="255" spans="1:6" x14ac:dyDescent="0.25">
      <c r="A255" s="2"/>
      <c r="B255" s="2"/>
      <c r="C255" s="2"/>
      <c r="D255" s="2"/>
      <c r="E255" s="3"/>
      <c r="F255" s="111"/>
    </row>
    <row r="256" spans="1:6" x14ac:dyDescent="0.25">
      <c r="A256" s="2"/>
      <c r="B256" s="2"/>
      <c r="C256" s="2"/>
      <c r="D256" s="2"/>
      <c r="E256" s="3"/>
      <c r="F256" s="111"/>
    </row>
    <row r="257" spans="1:6" x14ac:dyDescent="0.25">
      <c r="A257" s="2"/>
      <c r="B257" s="2"/>
      <c r="C257" s="2"/>
      <c r="D257" s="2"/>
      <c r="E257" s="3"/>
      <c r="F257" s="111"/>
    </row>
    <row r="258" spans="1:6" x14ac:dyDescent="0.25">
      <c r="A258" s="2"/>
      <c r="B258" s="2"/>
      <c r="C258" s="2"/>
      <c r="D258" s="2"/>
      <c r="E258" s="3"/>
      <c r="F258" s="111"/>
    </row>
    <row r="259" spans="1:6" x14ac:dyDescent="0.25">
      <c r="A259" s="2"/>
      <c r="B259" s="2"/>
      <c r="C259" s="2"/>
      <c r="D259" s="2"/>
      <c r="E259" s="3"/>
      <c r="F259" s="111"/>
    </row>
    <row r="260" spans="1:6" x14ac:dyDescent="0.25">
      <c r="A260" s="2"/>
      <c r="B260" s="2"/>
      <c r="C260" s="2"/>
      <c r="D260" s="2"/>
      <c r="E260" s="3"/>
      <c r="F260" s="111"/>
    </row>
    <row r="261" spans="1:6" x14ac:dyDescent="0.25">
      <c r="A261" s="2"/>
      <c r="B261" s="2"/>
      <c r="C261" s="2"/>
      <c r="D261" s="2"/>
      <c r="E261" s="3"/>
      <c r="F261" s="111"/>
    </row>
    <row r="262" spans="1:6" x14ac:dyDescent="0.25">
      <c r="A262" s="2"/>
      <c r="B262" s="2"/>
      <c r="C262" s="2"/>
      <c r="D262" s="2"/>
      <c r="E262" s="3"/>
      <c r="F262" s="111"/>
    </row>
    <row r="263" spans="1:6" x14ac:dyDescent="0.25">
      <c r="A263" s="2"/>
      <c r="B263" s="2"/>
      <c r="C263" s="2"/>
      <c r="D263" s="2"/>
      <c r="E263" s="3"/>
      <c r="F263" s="111"/>
    </row>
    <row r="264" spans="1:6" x14ac:dyDescent="0.25">
      <c r="A264" s="2"/>
      <c r="B264" s="2"/>
      <c r="C264" s="2"/>
      <c r="D264" s="2"/>
      <c r="E264" s="3"/>
      <c r="F264" s="111"/>
    </row>
    <row r="265" spans="1:6" x14ac:dyDescent="0.25">
      <c r="A265" s="2"/>
      <c r="B265" s="2"/>
      <c r="C265" s="2"/>
      <c r="D265" s="2"/>
      <c r="E265" s="3"/>
      <c r="F265" s="111"/>
    </row>
    <row r="266" spans="1:6" x14ac:dyDescent="0.25">
      <c r="A266" s="2"/>
      <c r="B266" s="2"/>
      <c r="C266" s="2"/>
      <c r="D266" s="2"/>
      <c r="E266" s="3"/>
      <c r="F266" s="111"/>
    </row>
    <row r="267" spans="1:6" x14ac:dyDescent="0.25">
      <c r="A267" s="2"/>
      <c r="B267" s="2"/>
      <c r="C267" s="2"/>
      <c r="D267" s="2"/>
      <c r="E267" s="3"/>
      <c r="F267" s="111"/>
    </row>
    <row r="268" spans="1:6" x14ac:dyDescent="0.25">
      <c r="A268" s="2"/>
      <c r="B268" s="2"/>
      <c r="C268" s="2"/>
      <c r="D268" s="2"/>
      <c r="E268" s="3"/>
      <c r="F268" s="111"/>
    </row>
    <row r="269" spans="1:6" x14ac:dyDescent="0.25">
      <c r="A269" s="2"/>
      <c r="B269" s="2"/>
      <c r="C269" s="2"/>
      <c r="D269" s="2"/>
      <c r="E269" s="3"/>
      <c r="F269" s="111"/>
    </row>
    <row r="270" spans="1:6" x14ac:dyDescent="0.25">
      <c r="A270" s="2"/>
      <c r="B270" s="2"/>
      <c r="C270" s="2"/>
      <c r="D270" s="2"/>
      <c r="E270" s="3"/>
      <c r="F270" s="111"/>
    </row>
    <row r="271" spans="1:6" x14ac:dyDescent="0.25">
      <c r="A271" s="2"/>
      <c r="B271" s="2"/>
      <c r="C271" s="2"/>
      <c r="D271" s="2"/>
      <c r="E271" s="3"/>
      <c r="F271" s="111"/>
    </row>
    <row r="272" spans="1:6" x14ac:dyDescent="0.25">
      <c r="A272" s="2"/>
      <c r="B272" s="2"/>
      <c r="C272" s="2"/>
      <c r="D272" s="2"/>
      <c r="E272" s="3"/>
      <c r="F272" s="111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1" orientation="portrait" r:id="rId1"/>
  <headerFooter>
    <oddFooter>&amp;C&amp;P</oddFooter>
  </headerFooter>
  <rowBreaks count="2" manualBreakCount="2">
    <brk id="117" max="5" man="1"/>
    <brk id="178" max="5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36ED2-0E6B-4C8F-917F-FD3FD57DBF1C}">
  <sheetPr>
    <pageSetUpPr fitToPage="1"/>
  </sheetPr>
  <dimension ref="A1:N860"/>
  <sheetViews>
    <sheetView topLeftCell="A634" zoomScaleNormal="100" workbookViewId="0">
      <selection activeCell="H655" sqref="H655"/>
    </sheetView>
  </sheetViews>
  <sheetFormatPr baseColWidth="10" defaultRowHeight="12.75" x14ac:dyDescent="0.2"/>
  <cols>
    <col min="1" max="1" width="11.42578125" style="49"/>
    <col min="2" max="2" width="9.28515625" style="49" customWidth="1"/>
    <col min="3" max="3" width="28.28515625" style="49" customWidth="1"/>
    <col min="4" max="4" width="7.85546875" style="49" customWidth="1"/>
    <col min="5" max="5" width="11.42578125" style="122"/>
    <col min="6" max="16384" width="11.42578125" style="49"/>
  </cols>
  <sheetData>
    <row r="1" spans="1:7" x14ac:dyDescent="0.2">
      <c r="A1" s="563" t="s">
        <v>32146</v>
      </c>
      <c r="B1" s="563"/>
      <c r="C1" s="563"/>
      <c r="D1" s="563"/>
      <c r="E1" s="563"/>
      <c r="F1" s="563"/>
    </row>
    <row r="2" spans="1:7" x14ac:dyDescent="0.2">
      <c r="A2" s="149" t="s">
        <v>1070</v>
      </c>
      <c r="B2" s="149" t="s">
        <v>1069</v>
      </c>
      <c r="C2" s="149" t="s">
        <v>1068</v>
      </c>
      <c r="D2" s="149" t="s">
        <v>515</v>
      </c>
      <c r="E2" s="150" t="s">
        <v>1067</v>
      </c>
      <c r="F2" s="149" t="s">
        <v>1066</v>
      </c>
      <c r="G2" s="149" t="s">
        <v>535</v>
      </c>
    </row>
    <row r="3" spans="1:7" x14ac:dyDescent="0.2">
      <c r="A3" s="157">
        <v>44372</v>
      </c>
      <c r="B3" s="216"/>
      <c r="C3" s="219" t="s">
        <v>14688</v>
      </c>
      <c r="D3" s="216"/>
      <c r="E3" s="217">
        <v>4.24</v>
      </c>
      <c r="F3" s="216"/>
      <c r="G3" s="218" t="s">
        <v>14689</v>
      </c>
    </row>
    <row r="4" spans="1:7" x14ac:dyDescent="0.2">
      <c r="A4" s="157">
        <v>44372</v>
      </c>
      <c r="B4" s="216"/>
      <c r="C4" s="219" t="s">
        <v>14686</v>
      </c>
      <c r="D4" s="216"/>
      <c r="E4" s="217">
        <v>4.41</v>
      </c>
      <c r="F4" s="216"/>
      <c r="G4" s="218" t="s">
        <v>14687</v>
      </c>
    </row>
    <row r="5" spans="1:7" x14ac:dyDescent="0.2">
      <c r="A5" s="157">
        <v>44372</v>
      </c>
      <c r="B5" s="216"/>
      <c r="C5" s="219" t="s">
        <v>14684</v>
      </c>
      <c r="D5" s="216"/>
      <c r="E5" s="217">
        <v>7.21</v>
      </c>
      <c r="F5" s="216"/>
      <c r="G5" s="218" t="s">
        <v>14685</v>
      </c>
    </row>
    <row r="6" spans="1:7" x14ac:dyDescent="0.2">
      <c r="A6" s="157">
        <v>44372</v>
      </c>
      <c r="B6" s="216"/>
      <c r="C6" s="219" t="s">
        <v>14682</v>
      </c>
      <c r="D6" s="216"/>
      <c r="E6" s="217">
        <v>1.68</v>
      </c>
      <c r="F6" s="216"/>
      <c r="G6" s="218" t="s">
        <v>14683</v>
      </c>
    </row>
    <row r="7" spans="1:7" x14ac:dyDescent="0.2">
      <c r="A7" s="157">
        <v>44372</v>
      </c>
      <c r="B7" s="216"/>
      <c r="C7" s="219" t="s">
        <v>14680</v>
      </c>
      <c r="D7" s="216"/>
      <c r="E7" s="217">
        <v>2.2200000000000002</v>
      </c>
      <c r="F7" s="216"/>
      <c r="G7" s="218" t="s">
        <v>14681</v>
      </c>
    </row>
    <row r="8" spans="1:7" x14ac:dyDescent="0.2">
      <c r="A8" s="157">
        <v>44372</v>
      </c>
      <c r="B8" s="216"/>
      <c r="C8" s="219" t="s">
        <v>14678</v>
      </c>
      <c r="D8" s="216"/>
      <c r="E8" s="217">
        <v>20.82</v>
      </c>
      <c r="F8" s="216"/>
      <c r="G8" s="218" t="s">
        <v>14679</v>
      </c>
    </row>
    <row r="9" spans="1:7" x14ac:dyDescent="0.2">
      <c r="A9" s="157">
        <v>44372</v>
      </c>
      <c r="B9" s="216"/>
      <c r="C9" s="219" t="s">
        <v>14676</v>
      </c>
      <c r="D9" s="216"/>
      <c r="E9" s="217">
        <v>4.6100000000000003</v>
      </c>
      <c r="F9" s="216"/>
      <c r="G9" s="218" t="s">
        <v>14677</v>
      </c>
    </row>
    <row r="10" spans="1:7" x14ac:dyDescent="0.2">
      <c r="A10" s="157">
        <v>44372</v>
      </c>
      <c r="B10" s="216"/>
      <c r="C10" s="219" t="s">
        <v>14674</v>
      </c>
      <c r="D10" s="216"/>
      <c r="E10" s="217">
        <v>3.36</v>
      </c>
      <c r="F10" s="216"/>
      <c r="G10" s="218" t="s">
        <v>14675</v>
      </c>
    </row>
    <row r="11" spans="1:7" x14ac:dyDescent="0.2">
      <c r="A11" s="157">
        <v>44372</v>
      </c>
      <c r="B11" s="216"/>
      <c r="C11" s="219" t="s">
        <v>14672</v>
      </c>
      <c r="D11" s="216"/>
      <c r="E11" s="217">
        <v>2.4300000000000002</v>
      </c>
      <c r="F11" s="216"/>
      <c r="G11" s="218" t="s">
        <v>14673</v>
      </c>
    </row>
    <row r="12" spans="1:7" x14ac:dyDescent="0.2">
      <c r="A12" s="157">
        <v>44372</v>
      </c>
      <c r="B12" s="216"/>
      <c r="C12" s="219" t="s">
        <v>14670</v>
      </c>
      <c r="D12" s="216"/>
      <c r="E12" s="217">
        <v>5.97</v>
      </c>
      <c r="F12" s="216"/>
      <c r="G12" s="218" t="s">
        <v>14671</v>
      </c>
    </row>
    <row r="13" spans="1:7" x14ac:dyDescent="0.2">
      <c r="A13" s="157">
        <v>44372</v>
      </c>
      <c r="B13" s="216"/>
      <c r="C13" s="219" t="s">
        <v>14668</v>
      </c>
      <c r="D13" s="216"/>
      <c r="E13" s="217">
        <v>3.84</v>
      </c>
      <c r="F13" s="216"/>
      <c r="G13" s="218" t="s">
        <v>14669</v>
      </c>
    </row>
    <row r="14" spans="1:7" x14ac:dyDescent="0.2">
      <c r="A14" s="157">
        <v>44372</v>
      </c>
      <c r="B14" s="216"/>
      <c r="C14" s="219" t="s">
        <v>14666</v>
      </c>
      <c r="D14" s="216"/>
      <c r="E14" s="217">
        <v>1.71</v>
      </c>
      <c r="F14" s="216"/>
      <c r="G14" s="218" t="s">
        <v>14667</v>
      </c>
    </row>
    <row r="15" spans="1:7" x14ac:dyDescent="0.2">
      <c r="A15" s="157">
        <v>44372</v>
      </c>
      <c r="B15" s="216"/>
      <c r="C15" s="219" t="s">
        <v>14664</v>
      </c>
      <c r="D15" s="216"/>
      <c r="E15" s="217">
        <v>7.51</v>
      </c>
      <c r="F15" s="216"/>
      <c r="G15" s="218" t="s">
        <v>14665</v>
      </c>
    </row>
    <row r="16" spans="1:7" x14ac:dyDescent="0.2">
      <c r="A16" s="157">
        <v>44372</v>
      </c>
      <c r="B16" s="216"/>
      <c r="C16" s="219" t="s">
        <v>14662</v>
      </c>
      <c r="D16" s="216"/>
      <c r="E16" s="217">
        <v>6.94</v>
      </c>
      <c r="F16" s="216"/>
      <c r="G16" s="218" t="s">
        <v>14663</v>
      </c>
    </row>
    <row r="17" spans="1:7" x14ac:dyDescent="0.2">
      <c r="A17" s="157">
        <v>44372</v>
      </c>
      <c r="B17" s="216"/>
      <c r="C17" s="219" t="s">
        <v>14660</v>
      </c>
      <c r="D17" s="216"/>
      <c r="E17" s="217">
        <v>2.08</v>
      </c>
      <c r="F17" s="216"/>
      <c r="G17" s="218" t="s">
        <v>14661</v>
      </c>
    </row>
    <row r="18" spans="1:7" x14ac:dyDescent="0.2">
      <c r="A18" s="157">
        <v>44372</v>
      </c>
      <c r="B18" s="216"/>
      <c r="C18" s="219" t="s">
        <v>14658</v>
      </c>
      <c r="D18" s="216"/>
      <c r="E18" s="217">
        <v>4.6900000000000004</v>
      </c>
      <c r="F18" s="216"/>
      <c r="G18" s="218" t="s">
        <v>14659</v>
      </c>
    </row>
    <row r="19" spans="1:7" x14ac:dyDescent="0.2">
      <c r="A19" s="157">
        <v>44372</v>
      </c>
      <c r="B19" s="216"/>
      <c r="C19" s="219" t="s">
        <v>14656</v>
      </c>
      <c r="D19" s="216"/>
      <c r="E19" s="217">
        <v>16.760000000000002</v>
      </c>
      <c r="F19" s="216"/>
      <c r="G19" s="218" t="s">
        <v>14657</v>
      </c>
    </row>
    <row r="20" spans="1:7" x14ac:dyDescent="0.2">
      <c r="A20" s="157">
        <v>44372</v>
      </c>
      <c r="B20" s="216"/>
      <c r="C20" s="219" t="s">
        <v>14654</v>
      </c>
      <c r="D20" s="216"/>
      <c r="E20" s="217">
        <v>4.07</v>
      </c>
      <c r="F20" s="216"/>
      <c r="G20" s="218" t="s">
        <v>14655</v>
      </c>
    </row>
    <row r="21" spans="1:7" x14ac:dyDescent="0.2">
      <c r="A21" s="157">
        <v>44372</v>
      </c>
      <c r="B21" s="216"/>
      <c r="C21" s="219" t="s">
        <v>14652</v>
      </c>
      <c r="D21" s="216"/>
      <c r="E21" s="217">
        <v>1.79</v>
      </c>
      <c r="F21" s="216"/>
      <c r="G21" s="218" t="s">
        <v>14653</v>
      </c>
    </row>
    <row r="22" spans="1:7" x14ac:dyDescent="0.2">
      <c r="A22" s="157">
        <v>44372</v>
      </c>
      <c r="B22" s="216"/>
      <c r="C22" s="219" t="s">
        <v>14650</v>
      </c>
      <c r="D22" s="216"/>
      <c r="E22" s="217">
        <v>1.68</v>
      </c>
      <c r="F22" s="216"/>
      <c r="G22" s="218" t="s">
        <v>14651</v>
      </c>
    </row>
    <row r="23" spans="1:7" x14ac:dyDescent="0.2">
      <c r="A23" s="157">
        <v>44372</v>
      </c>
      <c r="B23" s="216"/>
      <c r="C23" s="219" t="s">
        <v>14648</v>
      </c>
      <c r="D23" s="216"/>
      <c r="E23" s="217">
        <v>1.68</v>
      </c>
      <c r="F23" s="216"/>
      <c r="G23" s="218" t="s">
        <v>14649</v>
      </c>
    </row>
    <row r="24" spans="1:7" x14ac:dyDescent="0.2">
      <c r="A24" s="157">
        <v>44372</v>
      </c>
      <c r="B24" s="216"/>
      <c r="C24" s="219" t="s">
        <v>14646</v>
      </c>
      <c r="D24" s="216"/>
      <c r="E24" s="217">
        <v>1.68</v>
      </c>
      <c r="F24" s="216"/>
      <c r="G24" s="218" t="s">
        <v>14647</v>
      </c>
    </row>
    <row r="25" spans="1:7" x14ac:dyDescent="0.2">
      <c r="A25" s="157">
        <v>44372</v>
      </c>
      <c r="B25" s="216"/>
      <c r="C25" s="219" t="s">
        <v>14644</v>
      </c>
      <c r="D25" s="216"/>
      <c r="E25" s="217">
        <v>6.1</v>
      </c>
      <c r="F25" s="216"/>
      <c r="G25" s="218" t="s">
        <v>14645</v>
      </c>
    </row>
    <row r="26" spans="1:7" x14ac:dyDescent="0.2">
      <c r="A26" s="157">
        <v>44373</v>
      </c>
      <c r="B26" s="216"/>
      <c r="C26" s="219" t="s">
        <v>14634</v>
      </c>
      <c r="D26" s="216"/>
      <c r="E26" s="217">
        <v>1.68</v>
      </c>
      <c r="F26" s="216"/>
      <c r="G26" s="218" t="s">
        <v>14635</v>
      </c>
    </row>
    <row r="27" spans="1:7" x14ac:dyDescent="0.2">
      <c r="A27" s="157">
        <v>44373</v>
      </c>
      <c r="B27" s="216"/>
      <c r="C27" s="219" t="s">
        <v>14632</v>
      </c>
      <c r="D27" s="216"/>
      <c r="E27" s="217">
        <v>0.8</v>
      </c>
      <c r="F27" s="216"/>
      <c r="G27" s="218" t="s">
        <v>14633</v>
      </c>
    </row>
    <row r="28" spans="1:7" x14ac:dyDescent="0.2">
      <c r="A28" s="157">
        <v>44373</v>
      </c>
      <c r="B28" s="216"/>
      <c r="C28" s="219" t="s">
        <v>14630</v>
      </c>
      <c r="D28" s="216"/>
      <c r="E28" s="217">
        <v>1.68</v>
      </c>
      <c r="F28" s="216"/>
      <c r="G28" s="218" t="s">
        <v>14631</v>
      </c>
    </row>
    <row r="29" spans="1:7" x14ac:dyDescent="0.2">
      <c r="A29" s="157">
        <v>44373</v>
      </c>
      <c r="B29" s="216"/>
      <c r="C29" s="219" t="s">
        <v>14628</v>
      </c>
      <c r="D29" s="216"/>
      <c r="E29" s="217">
        <v>2.68</v>
      </c>
      <c r="F29" s="216"/>
      <c r="G29" s="218" t="s">
        <v>14629</v>
      </c>
    </row>
    <row r="30" spans="1:7" x14ac:dyDescent="0.2">
      <c r="A30" s="157">
        <v>44373</v>
      </c>
      <c r="B30" s="216"/>
      <c r="C30" s="219" t="s">
        <v>14626</v>
      </c>
      <c r="D30" s="216"/>
      <c r="E30" s="217">
        <v>2.2599999999999998</v>
      </c>
      <c r="F30" s="216"/>
      <c r="G30" s="218" t="s">
        <v>14627</v>
      </c>
    </row>
    <row r="31" spans="1:7" x14ac:dyDescent="0.2">
      <c r="A31" s="157">
        <v>44373</v>
      </c>
      <c r="B31" s="216"/>
      <c r="C31" s="219" t="s">
        <v>14624</v>
      </c>
      <c r="D31" s="216"/>
      <c r="E31" s="217">
        <v>2.58</v>
      </c>
      <c r="F31" s="216"/>
      <c r="G31" s="218" t="s">
        <v>14625</v>
      </c>
    </row>
    <row r="32" spans="1:7" x14ac:dyDescent="0.2">
      <c r="A32" s="157">
        <v>44373</v>
      </c>
      <c r="B32" s="216"/>
      <c r="C32" s="219" t="s">
        <v>14622</v>
      </c>
      <c r="D32" s="216"/>
      <c r="E32" s="217">
        <v>1.31</v>
      </c>
      <c r="F32" s="216"/>
      <c r="G32" s="218" t="s">
        <v>14623</v>
      </c>
    </row>
    <row r="33" spans="1:7" x14ac:dyDescent="0.2">
      <c r="A33" s="157">
        <v>44373</v>
      </c>
      <c r="B33" s="216"/>
      <c r="C33" s="219" t="s">
        <v>14620</v>
      </c>
      <c r="D33" s="216"/>
      <c r="E33" s="217">
        <v>1.86</v>
      </c>
      <c r="F33" s="216"/>
      <c r="G33" s="218" t="s">
        <v>14621</v>
      </c>
    </row>
    <row r="34" spans="1:7" x14ac:dyDescent="0.2">
      <c r="A34" s="157">
        <v>44373</v>
      </c>
      <c r="B34" s="216"/>
      <c r="C34" s="219" t="s">
        <v>14618</v>
      </c>
      <c r="D34" s="216"/>
      <c r="E34" s="217">
        <v>5.17</v>
      </c>
      <c r="F34" s="216"/>
      <c r="G34" s="218" t="s">
        <v>14619</v>
      </c>
    </row>
    <row r="35" spans="1:7" x14ac:dyDescent="0.2">
      <c r="A35" s="157">
        <v>44373</v>
      </c>
      <c r="B35" s="216"/>
      <c r="C35" s="219" t="s">
        <v>14616</v>
      </c>
      <c r="D35" s="216"/>
      <c r="E35" s="217">
        <v>0.84</v>
      </c>
      <c r="F35" s="216"/>
      <c r="G35" s="218" t="s">
        <v>14617</v>
      </c>
    </row>
    <row r="36" spans="1:7" x14ac:dyDescent="0.2">
      <c r="A36" s="157">
        <v>44373</v>
      </c>
      <c r="B36" s="216"/>
      <c r="C36" s="219" t="s">
        <v>14614</v>
      </c>
      <c r="D36" s="216"/>
      <c r="E36" s="217">
        <v>5.04</v>
      </c>
      <c r="F36" s="216"/>
      <c r="G36" s="218" t="s">
        <v>14615</v>
      </c>
    </row>
    <row r="37" spans="1:7" x14ac:dyDescent="0.2">
      <c r="A37" s="157">
        <v>44373</v>
      </c>
      <c r="B37" s="216"/>
      <c r="C37" s="219" t="s">
        <v>14612</v>
      </c>
      <c r="D37" s="216"/>
      <c r="E37" s="217">
        <v>2.2400000000000002</v>
      </c>
      <c r="F37" s="216"/>
      <c r="G37" s="218" t="s">
        <v>14613</v>
      </c>
    </row>
    <row r="38" spans="1:7" x14ac:dyDescent="0.2">
      <c r="A38" s="157">
        <v>44373</v>
      </c>
      <c r="B38" s="216"/>
      <c r="C38" s="219" t="s">
        <v>14610</v>
      </c>
      <c r="D38" s="216"/>
      <c r="E38" s="217">
        <v>9.81</v>
      </c>
      <c r="F38" s="216"/>
      <c r="G38" s="218" t="s">
        <v>14611</v>
      </c>
    </row>
    <row r="39" spans="1:7" x14ac:dyDescent="0.2">
      <c r="A39" s="157">
        <v>44373</v>
      </c>
      <c r="B39" s="216"/>
      <c r="C39" s="219" t="s">
        <v>14608</v>
      </c>
      <c r="D39" s="216"/>
      <c r="E39" s="217">
        <v>2.0299999999999998</v>
      </c>
      <c r="F39" s="216"/>
      <c r="G39" s="218" t="s">
        <v>14609</v>
      </c>
    </row>
    <row r="40" spans="1:7" x14ac:dyDescent="0.2">
      <c r="A40" s="157">
        <v>44373</v>
      </c>
      <c r="B40" s="216"/>
      <c r="C40" s="219" t="s">
        <v>14606</v>
      </c>
      <c r="D40" s="216"/>
      <c r="E40" s="217">
        <v>1.69</v>
      </c>
      <c r="F40" s="216"/>
      <c r="G40" s="218" t="s">
        <v>14607</v>
      </c>
    </row>
    <row r="41" spans="1:7" x14ac:dyDescent="0.2">
      <c r="A41" s="157">
        <v>44373</v>
      </c>
      <c r="B41" s="216"/>
      <c r="C41" s="219" t="s">
        <v>14604</v>
      </c>
      <c r="D41" s="216"/>
      <c r="E41" s="217">
        <v>1.92</v>
      </c>
      <c r="F41" s="216"/>
      <c r="G41" s="218" t="s">
        <v>14605</v>
      </c>
    </row>
    <row r="42" spans="1:7" x14ac:dyDescent="0.2">
      <c r="A42" s="157">
        <v>44373</v>
      </c>
      <c r="B42" s="216"/>
      <c r="C42" s="219" t="s">
        <v>14602</v>
      </c>
      <c r="D42" s="216"/>
      <c r="E42" s="217">
        <v>4.33</v>
      </c>
      <c r="F42" s="216"/>
      <c r="G42" s="218" t="s">
        <v>14603</v>
      </c>
    </row>
    <row r="43" spans="1:7" x14ac:dyDescent="0.2">
      <c r="A43" s="157">
        <v>44373</v>
      </c>
      <c r="B43" s="216"/>
      <c r="C43" s="219" t="s">
        <v>14600</v>
      </c>
      <c r="D43" s="216"/>
      <c r="E43" s="217">
        <v>4.0199999999999996</v>
      </c>
      <c r="F43" s="216"/>
      <c r="G43" s="218" t="s">
        <v>14601</v>
      </c>
    </row>
    <row r="44" spans="1:7" x14ac:dyDescent="0.2">
      <c r="A44" s="157">
        <v>44373</v>
      </c>
      <c r="B44" s="216"/>
      <c r="C44" s="219" t="s">
        <v>14598</v>
      </c>
      <c r="D44" s="216"/>
      <c r="E44" s="217">
        <v>0.65</v>
      </c>
      <c r="F44" s="216"/>
      <c r="G44" s="218" t="s">
        <v>14599</v>
      </c>
    </row>
    <row r="45" spans="1:7" x14ac:dyDescent="0.2">
      <c r="A45" s="157">
        <v>44373</v>
      </c>
      <c r="B45" s="216"/>
      <c r="C45" s="219" t="s">
        <v>14596</v>
      </c>
      <c r="D45" s="216"/>
      <c r="E45" s="217">
        <v>4.51</v>
      </c>
      <c r="F45" s="216"/>
      <c r="G45" s="218" t="s">
        <v>14597</v>
      </c>
    </row>
    <row r="46" spans="1:7" x14ac:dyDescent="0.2">
      <c r="A46" s="157">
        <v>44373</v>
      </c>
      <c r="B46" s="216"/>
      <c r="C46" s="219" t="s">
        <v>14592</v>
      </c>
      <c r="D46" s="216"/>
      <c r="E46" s="217">
        <v>5.04</v>
      </c>
      <c r="F46" s="216"/>
      <c r="G46" s="218" t="s">
        <v>14593</v>
      </c>
    </row>
    <row r="47" spans="1:7" x14ac:dyDescent="0.2">
      <c r="A47" s="157">
        <v>44374</v>
      </c>
      <c r="B47" s="216"/>
      <c r="C47" s="219" t="s">
        <v>14590</v>
      </c>
      <c r="D47" s="216"/>
      <c r="E47" s="217">
        <v>7.0000000000000007E-2</v>
      </c>
      <c r="F47" s="216"/>
      <c r="G47" s="218" t="s">
        <v>14591</v>
      </c>
    </row>
    <row r="48" spans="1:7" x14ac:dyDescent="0.2">
      <c r="A48" s="157">
        <v>44374</v>
      </c>
      <c r="B48" s="216"/>
      <c r="C48" s="219" t="s">
        <v>14588</v>
      </c>
      <c r="D48" s="216"/>
      <c r="E48" s="217">
        <v>5.63</v>
      </c>
      <c r="F48" s="216"/>
      <c r="G48" s="218" t="s">
        <v>14589</v>
      </c>
    </row>
    <row r="49" spans="1:7" x14ac:dyDescent="0.2">
      <c r="A49" s="157">
        <v>44374</v>
      </c>
      <c r="B49" s="216"/>
      <c r="C49" s="219" t="s">
        <v>14586</v>
      </c>
      <c r="D49" s="216"/>
      <c r="E49" s="217">
        <v>1.59</v>
      </c>
      <c r="F49" s="216"/>
      <c r="G49" s="218" t="s">
        <v>14587</v>
      </c>
    </row>
    <row r="50" spans="1:7" x14ac:dyDescent="0.2">
      <c r="A50" s="157">
        <v>44374</v>
      </c>
      <c r="B50" s="216"/>
      <c r="C50" s="219" t="s">
        <v>14584</v>
      </c>
      <c r="D50" s="216"/>
      <c r="E50" s="217">
        <v>2.2200000000000002</v>
      </c>
      <c r="F50" s="216"/>
      <c r="G50" s="218" t="s">
        <v>14585</v>
      </c>
    </row>
    <row r="51" spans="1:7" x14ac:dyDescent="0.2">
      <c r="A51" s="157">
        <v>44374</v>
      </c>
      <c r="B51" s="216"/>
      <c r="C51" s="219" t="s">
        <v>14582</v>
      </c>
      <c r="D51" s="216"/>
      <c r="E51" s="217">
        <v>3.4</v>
      </c>
      <c r="F51" s="216"/>
      <c r="G51" s="218" t="s">
        <v>14583</v>
      </c>
    </row>
    <row r="52" spans="1:7" x14ac:dyDescent="0.2">
      <c r="A52" s="157">
        <v>44375</v>
      </c>
      <c r="B52" s="216"/>
      <c r="C52" s="219" t="s">
        <v>14568</v>
      </c>
      <c r="D52" s="216"/>
      <c r="E52" s="217">
        <v>5.12</v>
      </c>
      <c r="F52" s="216"/>
      <c r="G52" s="218" t="s">
        <v>14569</v>
      </c>
    </row>
    <row r="53" spans="1:7" x14ac:dyDescent="0.2">
      <c r="A53" s="157">
        <v>44375</v>
      </c>
      <c r="B53" s="216"/>
      <c r="C53" s="219" t="s">
        <v>14566</v>
      </c>
      <c r="D53" s="216"/>
      <c r="E53" s="217">
        <v>3.16</v>
      </c>
      <c r="F53" s="216"/>
      <c r="G53" s="218" t="s">
        <v>14567</v>
      </c>
    </row>
    <row r="54" spans="1:7" x14ac:dyDescent="0.2">
      <c r="A54" s="157">
        <v>44375</v>
      </c>
      <c r="B54" s="216"/>
      <c r="C54" s="219" t="s">
        <v>14564</v>
      </c>
      <c r="D54" s="216"/>
      <c r="E54" s="217">
        <v>1.68</v>
      </c>
      <c r="F54" s="216"/>
      <c r="G54" s="218" t="s">
        <v>14565</v>
      </c>
    </row>
    <row r="55" spans="1:7" x14ac:dyDescent="0.2">
      <c r="A55" s="157">
        <v>44375</v>
      </c>
      <c r="B55" s="216"/>
      <c r="C55" s="219" t="s">
        <v>14562</v>
      </c>
      <c r="D55" s="216"/>
      <c r="E55" s="217">
        <v>4.72</v>
      </c>
      <c r="F55" s="216"/>
      <c r="G55" s="218" t="s">
        <v>14563</v>
      </c>
    </row>
    <row r="56" spans="1:7" x14ac:dyDescent="0.2">
      <c r="A56" s="157">
        <v>44375</v>
      </c>
      <c r="B56" s="216"/>
      <c r="C56" s="219" t="s">
        <v>14560</v>
      </c>
      <c r="D56" s="216"/>
      <c r="E56" s="217">
        <v>6.57</v>
      </c>
      <c r="F56" s="216"/>
      <c r="G56" s="218" t="s">
        <v>14561</v>
      </c>
    </row>
    <row r="57" spans="1:7" x14ac:dyDescent="0.2">
      <c r="A57" s="157">
        <v>44375</v>
      </c>
      <c r="B57" s="216"/>
      <c r="C57" s="219" t="s">
        <v>14558</v>
      </c>
      <c r="D57" s="216"/>
      <c r="E57" s="217">
        <v>2.4500000000000002</v>
      </c>
      <c r="F57" s="216"/>
      <c r="G57" s="218" t="s">
        <v>14559</v>
      </c>
    </row>
    <row r="58" spans="1:7" x14ac:dyDescent="0.2">
      <c r="A58" s="157">
        <v>44375</v>
      </c>
      <c r="B58" s="216"/>
      <c r="C58" s="219" t="s">
        <v>14556</v>
      </c>
      <c r="D58" s="216"/>
      <c r="E58" s="217">
        <v>11.86</v>
      </c>
      <c r="F58" s="216"/>
      <c r="G58" s="218" t="s">
        <v>14557</v>
      </c>
    </row>
    <row r="59" spans="1:7" x14ac:dyDescent="0.2">
      <c r="A59" s="157">
        <v>44375</v>
      </c>
      <c r="B59" s="216"/>
      <c r="C59" s="219" t="s">
        <v>14554</v>
      </c>
      <c r="D59" s="216"/>
      <c r="E59" s="217">
        <v>9.1</v>
      </c>
      <c r="F59" s="216"/>
      <c r="G59" s="218" t="s">
        <v>14555</v>
      </c>
    </row>
    <row r="60" spans="1:7" x14ac:dyDescent="0.2">
      <c r="A60" s="157">
        <v>44375</v>
      </c>
      <c r="B60" s="216"/>
      <c r="C60" s="219" t="s">
        <v>14552</v>
      </c>
      <c r="D60" s="216"/>
      <c r="E60" s="217">
        <v>16.82</v>
      </c>
      <c r="F60" s="216"/>
      <c r="G60" s="218" t="s">
        <v>14553</v>
      </c>
    </row>
    <row r="61" spans="1:7" x14ac:dyDescent="0.2">
      <c r="A61" s="157">
        <v>44375</v>
      </c>
      <c r="B61" s="216"/>
      <c r="C61" s="219" t="s">
        <v>14550</v>
      </c>
      <c r="D61" s="216"/>
      <c r="E61" s="217">
        <v>7.06</v>
      </c>
      <c r="F61" s="216"/>
      <c r="G61" s="218" t="s">
        <v>14551</v>
      </c>
    </row>
    <row r="62" spans="1:7" x14ac:dyDescent="0.2">
      <c r="A62" s="157">
        <v>44375</v>
      </c>
      <c r="B62" s="216"/>
      <c r="C62" s="219" t="s">
        <v>14548</v>
      </c>
      <c r="D62" s="216"/>
      <c r="E62" s="217">
        <v>4.04</v>
      </c>
      <c r="F62" s="216"/>
      <c r="G62" s="218" t="s">
        <v>14549</v>
      </c>
    </row>
    <row r="63" spans="1:7" x14ac:dyDescent="0.2">
      <c r="A63" s="157">
        <v>44375</v>
      </c>
      <c r="B63" s="216"/>
      <c r="C63" s="219" t="s">
        <v>14546</v>
      </c>
      <c r="D63" s="216"/>
      <c r="E63" s="217">
        <v>3.36</v>
      </c>
      <c r="F63" s="216"/>
      <c r="G63" s="218" t="s">
        <v>14547</v>
      </c>
    </row>
    <row r="64" spans="1:7" x14ac:dyDescent="0.2">
      <c r="A64" s="157">
        <v>44375</v>
      </c>
      <c r="B64" s="216"/>
      <c r="C64" s="219" t="s">
        <v>14544</v>
      </c>
      <c r="D64" s="216"/>
      <c r="E64" s="217">
        <v>3.75</v>
      </c>
      <c r="F64" s="216"/>
      <c r="G64" s="218" t="s">
        <v>14545</v>
      </c>
    </row>
    <row r="65" spans="1:7" x14ac:dyDescent="0.2">
      <c r="A65" s="157">
        <v>44375</v>
      </c>
      <c r="B65" s="216"/>
      <c r="C65" s="219" t="s">
        <v>14542</v>
      </c>
      <c r="D65" s="216"/>
      <c r="E65" s="217">
        <v>2.4900000000000002</v>
      </c>
      <c r="F65" s="216"/>
      <c r="G65" s="218" t="s">
        <v>14543</v>
      </c>
    </row>
    <row r="66" spans="1:7" x14ac:dyDescent="0.2">
      <c r="A66" s="157">
        <v>44375</v>
      </c>
      <c r="B66" s="216"/>
      <c r="C66" s="219" t="s">
        <v>14540</v>
      </c>
      <c r="D66" s="216"/>
      <c r="E66" s="217">
        <v>6.84</v>
      </c>
      <c r="F66" s="216"/>
      <c r="G66" s="218" t="s">
        <v>14541</v>
      </c>
    </row>
    <row r="67" spans="1:7" x14ac:dyDescent="0.2">
      <c r="A67" s="157">
        <v>44375</v>
      </c>
      <c r="B67" s="216"/>
      <c r="C67" s="219" t="s">
        <v>14538</v>
      </c>
      <c r="D67" s="216"/>
      <c r="E67" s="217">
        <v>6.94</v>
      </c>
      <c r="F67" s="216"/>
      <c r="G67" s="218" t="s">
        <v>14539</v>
      </c>
    </row>
    <row r="68" spans="1:7" x14ac:dyDescent="0.2">
      <c r="A68" s="157">
        <v>44375</v>
      </c>
      <c r="B68" s="216"/>
      <c r="C68" s="219" t="s">
        <v>14536</v>
      </c>
      <c r="D68" s="216"/>
      <c r="E68" s="217">
        <v>2.41</v>
      </c>
      <c r="F68" s="216"/>
      <c r="G68" s="218" t="s">
        <v>14537</v>
      </c>
    </row>
    <row r="69" spans="1:7" x14ac:dyDescent="0.2">
      <c r="A69" s="157">
        <v>44375</v>
      </c>
      <c r="B69" s="216"/>
      <c r="C69" s="219" t="s">
        <v>14534</v>
      </c>
      <c r="D69" s="216"/>
      <c r="E69" s="217">
        <v>7.84</v>
      </c>
      <c r="F69" s="216"/>
      <c r="G69" s="218" t="s">
        <v>14535</v>
      </c>
    </row>
    <row r="70" spans="1:7" x14ac:dyDescent="0.2">
      <c r="A70" s="157">
        <v>44375</v>
      </c>
      <c r="B70" s="216"/>
      <c r="C70" s="219" t="s">
        <v>14532</v>
      </c>
      <c r="D70" s="216"/>
      <c r="E70" s="217">
        <v>3.15</v>
      </c>
      <c r="F70" s="216"/>
      <c r="G70" s="218" t="s">
        <v>14533</v>
      </c>
    </row>
    <row r="71" spans="1:7" x14ac:dyDescent="0.2">
      <c r="A71" s="157">
        <v>44375</v>
      </c>
      <c r="B71" s="216"/>
      <c r="C71" s="219" t="s">
        <v>14530</v>
      </c>
      <c r="D71" s="216"/>
      <c r="E71" s="217">
        <v>1.97</v>
      </c>
      <c r="F71" s="216"/>
      <c r="G71" s="218" t="s">
        <v>14531</v>
      </c>
    </row>
    <row r="72" spans="1:7" x14ac:dyDescent="0.2">
      <c r="A72" s="157">
        <v>44375</v>
      </c>
      <c r="B72" s="216"/>
      <c r="C72" s="219" t="s">
        <v>14528</v>
      </c>
      <c r="D72" s="216"/>
      <c r="E72" s="217">
        <v>5.71</v>
      </c>
      <c r="F72" s="216"/>
      <c r="G72" s="218" t="s">
        <v>14529</v>
      </c>
    </row>
    <row r="73" spans="1:7" x14ac:dyDescent="0.2">
      <c r="A73" s="157">
        <v>44376</v>
      </c>
      <c r="B73" s="216"/>
      <c r="C73" s="219" t="s">
        <v>14504</v>
      </c>
      <c r="D73" s="216"/>
      <c r="E73" s="217">
        <v>3.06</v>
      </c>
      <c r="F73" s="216"/>
      <c r="G73" s="218" t="s">
        <v>14505</v>
      </c>
    </row>
    <row r="74" spans="1:7" x14ac:dyDescent="0.2">
      <c r="A74" s="157">
        <v>44376</v>
      </c>
      <c r="B74" s="216"/>
      <c r="C74" s="219" t="s">
        <v>14502</v>
      </c>
      <c r="D74" s="216"/>
      <c r="E74" s="217">
        <v>1.7</v>
      </c>
      <c r="F74" s="216"/>
      <c r="G74" s="218" t="s">
        <v>14503</v>
      </c>
    </row>
    <row r="75" spans="1:7" x14ac:dyDescent="0.2">
      <c r="A75" s="157">
        <v>44376</v>
      </c>
      <c r="B75" s="216"/>
      <c r="C75" s="219" t="s">
        <v>14500</v>
      </c>
      <c r="D75" s="216"/>
      <c r="E75" s="217">
        <v>3.36</v>
      </c>
      <c r="F75" s="216"/>
      <c r="G75" s="218" t="s">
        <v>14501</v>
      </c>
    </row>
    <row r="76" spans="1:7" x14ac:dyDescent="0.2">
      <c r="A76" s="157">
        <v>44376</v>
      </c>
      <c r="B76" s="216"/>
      <c r="C76" s="219" t="s">
        <v>14498</v>
      </c>
      <c r="D76" s="216"/>
      <c r="E76" s="217">
        <v>6.01</v>
      </c>
      <c r="F76" s="216"/>
      <c r="G76" s="218" t="s">
        <v>14499</v>
      </c>
    </row>
    <row r="77" spans="1:7" x14ac:dyDescent="0.2">
      <c r="A77" s="157">
        <v>44376</v>
      </c>
      <c r="B77" s="216"/>
      <c r="C77" s="219" t="s">
        <v>14496</v>
      </c>
      <c r="D77" s="216"/>
      <c r="E77" s="217">
        <v>6.74</v>
      </c>
      <c r="F77" s="216"/>
      <c r="G77" s="218" t="s">
        <v>14497</v>
      </c>
    </row>
    <row r="78" spans="1:7" x14ac:dyDescent="0.2">
      <c r="A78" s="157">
        <v>44376</v>
      </c>
      <c r="B78" s="216"/>
      <c r="C78" s="219" t="s">
        <v>14494</v>
      </c>
      <c r="D78" s="216"/>
      <c r="E78" s="217">
        <v>20.94</v>
      </c>
      <c r="F78" s="216"/>
      <c r="G78" s="218" t="s">
        <v>14495</v>
      </c>
    </row>
    <row r="79" spans="1:7" x14ac:dyDescent="0.2">
      <c r="A79" s="157">
        <v>44376</v>
      </c>
      <c r="B79" s="216"/>
      <c r="C79" s="219" t="s">
        <v>14492</v>
      </c>
      <c r="D79" s="216"/>
      <c r="E79" s="217">
        <v>2.34</v>
      </c>
      <c r="F79" s="216"/>
      <c r="G79" s="218" t="s">
        <v>14493</v>
      </c>
    </row>
    <row r="80" spans="1:7" x14ac:dyDescent="0.2">
      <c r="A80" s="157">
        <v>44376</v>
      </c>
      <c r="B80" s="216"/>
      <c r="C80" s="219" t="s">
        <v>14490</v>
      </c>
      <c r="D80" s="216"/>
      <c r="E80" s="217">
        <v>10.35</v>
      </c>
      <c r="F80" s="216"/>
      <c r="G80" s="218" t="s">
        <v>14491</v>
      </c>
    </row>
    <row r="81" spans="1:7" x14ac:dyDescent="0.2">
      <c r="A81" s="157">
        <v>44376</v>
      </c>
      <c r="B81" s="216"/>
      <c r="C81" s="219" t="s">
        <v>14488</v>
      </c>
      <c r="D81" s="216"/>
      <c r="E81" s="217">
        <v>11.07</v>
      </c>
      <c r="F81" s="216"/>
      <c r="G81" s="218" t="s">
        <v>14489</v>
      </c>
    </row>
    <row r="82" spans="1:7" x14ac:dyDescent="0.2">
      <c r="A82" s="157">
        <v>44376</v>
      </c>
      <c r="B82" s="216"/>
      <c r="C82" s="219" t="s">
        <v>14486</v>
      </c>
      <c r="D82" s="216"/>
      <c r="E82" s="217">
        <v>1.68</v>
      </c>
      <c r="F82" s="216"/>
      <c r="G82" s="218" t="s">
        <v>14487</v>
      </c>
    </row>
    <row r="83" spans="1:7" x14ac:dyDescent="0.2">
      <c r="A83" s="157">
        <v>44376</v>
      </c>
      <c r="B83" s="216"/>
      <c r="C83" s="219" t="s">
        <v>14484</v>
      </c>
      <c r="D83" s="216"/>
      <c r="E83" s="217">
        <v>21.16</v>
      </c>
      <c r="F83" s="216"/>
      <c r="G83" s="218" t="s">
        <v>14485</v>
      </c>
    </row>
    <row r="84" spans="1:7" x14ac:dyDescent="0.2">
      <c r="A84" s="157">
        <v>44376</v>
      </c>
      <c r="B84" s="216"/>
      <c r="C84" s="219" t="s">
        <v>14482</v>
      </c>
      <c r="D84" s="216"/>
      <c r="E84" s="217">
        <v>1.73</v>
      </c>
      <c r="F84" s="216"/>
      <c r="G84" s="218" t="s">
        <v>14483</v>
      </c>
    </row>
    <row r="85" spans="1:7" x14ac:dyDescent="0.2">
      <c r="A85" s="157">
        <v>44376</v>
      </c>
      <c r="B85" s="216"/>
      <c r="C85" s="219" t="s">
        <v>14480</v>
      </c>
      <c r="D85" s="216"/>
      <c r="E85" s="217">
        <v>3.91</v>
      </c>
      <c r="F85" s="216"/>
      <c r="G85" s="218" t="s">
        <v>14481</v>
      </c>
    </row>
    <row r="86" spans="1:7" x14ac:dyDescent="0.2">
      <c r="A86" s="157">
        <v>44376</v>
      </c>
      <c r="B86" s="216"/>
      <c r="C86" s="219" t="s">
        <v>14478</v>
      </c>
      <c r="D86" s="216"/>
      <c r="E86" s="217">
        <v>1.55</v>
      </c>
      <c r="F86" s="216"/>
      <c r="G86" s="218" t="s">
        <v>14479</v>
      </c>
    </row>
    <row r="87" spans="1:7" x14ac:dyDescent="0.2">
      <c r="A87" s="157">
        <v>44376</v>
      </c>
      <c r="B87" s="216"/>
      <c r="C87" s="219" t="s">
        <v>14476</v>
      </c>
      <c r="D87" s="216"/>
      <c r="E87" s="217">
        <v>4.79</v>
      </c>
      <c r="F87" s="216"/>
      <c r="G87" s="218" t="s">
        <v>14477</v>
      </c>
    </row>
    <row r="88" spans="1:7" x14ac:dyDescent="0.2">
      <c r="A88" s="157">
        <v>44376</v>
      </c>
      <c r="B88" s="216"/>
      <c r="C88" s="219" t="s">
        <v>14474</v>
      </c>
      <c r="D88" s="216"/>
      <c r="E88" s="217">
        <v>6.94</v>
      </c>
      <c r="F88" s="216"/>
      <c r="G88" s="218" t="s">
        <v>14475</v>
      </c>
    </row>
    <row r="89" spans="1:7" x14ac:dyDescent="0.2">
      <c r="A89" s="157">
        <v>44376</v>
      </c>
      <c r="B89" s="216"/>
      <c r="C89" s="219" t="s">
        <v>14472</v>
      </c>
      <c r="D89" s="216"/>
      <c r="E89" s="217">
        <v>2.27</v>
      </c>
      <c r="F89" s="216"/>
      <c r="G89" s="218" t="s">
        <v>14473</v>
      </c>
    </row>
    <row r="90" spans="1:7" x14ac:dyDescent="0.2">
      <c r="A90" s="157">
        <v>44376</v>
      </c>
      <c r="B90" s="216"/>
      <c r="C90" s="219" t="s">
        <v>14470</v>
      </c>
      <c r="D90" s="216"/>
      <c r="E90" s="217">
        <v>3.95</v>
      </c>
      <c r="F90" s="216"/>
      <c r="G90" s="218" t="s">
        <v>14471</v>
      </c>
    </row>
    <row r="91" spans="1:7" x14ac:dyDescent="0.2">
      <c r="A91" s="157">
        <v>44376</v>
      </c>
      <c r="B91" s="216"/>
      <c r="C91" s="219" t="s">
        <v>14468</v>
      </c>
      <c r="D91" s="216"/>
      <c r="E91" s="217">
        <v>2.2999999999999998</v>
      </c>
      <c r="F91" s="216"/>
      <c r="G91" s="218" t="s">
        <v>14469</v>
      </c>
    </row>
    <row r="92" spans="1:7" x14ac:dyDescent="0.2">
      <c r="A92" s="157">
        <v>44376</v>
      </c>
      <c r="B92" s="216"/>
      <c r="C92" s="219" t="s">
        <v>14466</v>
      </c>
      <c r="D92" s="216"/>
      <c r="E92" s="217">
        <v>8.3800000000000008</v>
      </c>
      <c r="F92" s="216"/>
      <c r="G92" s="218" t="s">
        <v>14467</v>
      </c>
    </row>
    <row r="93" spans="1:7" x14ac:dyDescent="0.2">
      <c r="A93" s="157">
        <v>44376</v>
      </c>
      <c r="B93" s="216"/>
      <c r="C93" s="219" t="s">
        <v>14462</v>
      </c>
      <c r="D93" s="216"/>
      <c r="E93" s="217">
        <v>2.88</v>
      </c>
      <c r="F93" s="216"/>
      <c r="G93" s="218" t="s">
        <v>14463</v>
      </c>
    </row>
    <row r="94" spans="1:7" x14ac:dyDescent="0.2">
      <c r="A94" s="157">
        <v>44376</v>
      </c>
      <c r="B94" s="216"/>
      <c r="C94" s="219" t="s">
        <v>14460</v>
      </c>
      <c r="D94" s="216"/>
      <c r="E94" s="217">
        <v>3.73</v>
      </c>
      <c r="F94" s="216"/>
      <c r="G94" s="218" t="s">
        <v>14461</v>
      </c>
    </row>
    <row r="95" spans="1:7" x14ac:dyDescent="0.2">
      <c r="A95" s="157">
        <v>44376</v>
      </c>
      <c r="B95" s="216"/>
      <c r="C95" s="219" t="s">
        <v>14458</v>
      </c>
      <c r="D95" s="216"/>
      <c r="E95" s="217">
        <v>2.35</v>
      </c>
      <c r="F95" s="216"/>
      <c r="G95" s="218" t="s">
        <v>14459</v>
      </c>
    </row>
    <row r="96" spans="1:7" x14ac:dyDescent="0.2">
      <c r="A96" s="157">
        <v>44376</v>
      </c>
      <c r="B96" s="216"/>
      <c r="C96" s="219" t="s">
        <v>14456</v>
      </c>
      <c r="D96" s="216"/>
      <c r="E96" s="217">
        <v>0.18</v>
      </c>
      <c r="F96" s="216"/>
      <c r="G96" s="218" t="s">
        <v>14457</v>
      </c>
    </row>
    <row r="97" spans="1:7" x14ac:dyDescent="0.2">
      <c r="A97" s="157">
        <v>44376</v>
      </c>
      <c r="B97" s="216"/>
      <c r="C97" s="219" t="s">
        <v>14454</v>
      </c>
      <c r="D97" s="216"/>
      <c r="E97" s="217">
        <v>13.52</v>
      </c>
      <c r="F97" s="216"/>
      <c r="G97" s="218" t="s">
        <v>14455</v>
      </c>
    </row>
    <row r="98" spans="1:7" x14ac:dyDescent="0.2">
      <c r="A98" s="157">
        <v>44376</v>
      </c>
      <c r="B98" s="216"/>
      <c r="C98" s="219" t="s">
        <v>14452</v>
      </c>
      <c r="D98" s="216"/>
      <c r="E98" s="217">
        <v>11.84</v>
      </c>
      <c r="F98" s="216"/>
      <c r="G98" s="218" t="s">
        <v>14453</v>
      </c>
    </row>
    <row r="99" spans="1:7" x14ac:dyDescent="0.2">
      <c r="A99" s="157">
        <v>44376</v>
      </c>
      <c r="B99" s="216"/>
      <c r="C99" s="219" t="s">
        <v>14450</v>
      </c>
      <c r="D99" s="216"/>
      <c r="E99" s="217">
        <v>2.42</v>
      </c>
      <c r="F99" s="216"/>
      <c r="G99" s="218" t="s">
        <v>14451</v>
      </c>
    </row>
    <row r="100" spans="1:7" x14ac:dyDescent="0.2">
      <c r="A100" s="157">
        <v>44376</v>
      </c>
      <c r="B100" s="216"/>
      <c r="C100" s="219" t="s">
        <v>14448</v>
      </c>
      <c r="D100" s="216"/>
      <c r="E100" s="217">
        <v>3.7</v>
      </c>
      <c r="F100" s="216"/>
      <c r="G100" s="218" t="s">
        <v>14449</v>
      </c>
    </row>
    <row r="101" spans="1:7" x14ac:dyDescent="0.2">
      <c r="A101" s="157">
        <v>44376</v>
      </c>
      <c r="B101" s="216"/>
      <c r="C101" s="219" t="s">
        <v>14446</v>
      </c>
      <c r="D101" s="216"/>
      <c r="E101" s="217">
        <v>2.64</v>
      </c>
      <c r="F101" s="216"/>
      <c r="G101" s="218" t="s">
        <v>14447</v>
      </c>
    </row>
    <row r="102" spans="1:7" x14ac:dyDescent="0.2">
      <c r="A102" s="157">
        <v>44376</v>
      </c>
      <c r="B102" s="216"/>
      <c r="C102" s="219" t="s">
        <v>14444</v>
      </c>
      <c r="D102" s="216"/>
      <c r="E102" s="217">
        <v>1.68</v>
      </c>
      <c r="F102" s="216"/>
      <c r="G102" s="218" t="s">
        <v>14445</v>
      </c>
    </row>
    <row r="103" spans="1:7" x14ac:dyDescent="0.2">
      <c r="A103" s="157">
        <v>44376</v>
      </c>
      <c r="B103" s="216"/>
      <c r="C103" s="219" t="s">
        <v>14442</v>
      </c>
      <c r="D103" s="216"/>
      <c r="E103" s="217">
        <v>10.62</v>
      </c>
      <c r="F103" s="216"/>
      <c r="G103" s="218" t="s">
        <v>14443</v>
      </c>
    </row>
    <row r="104" spans="1:7" x14ac:dyDescent="0.2">
      <c r="A104" s="157">
        <v>44376</v>
      </c>
      <c r="B104" s="216"/>
      <c r="C104" s="219" t="s">
        <v>14440</v>
      </c>
      <c r="D104" s="216"/>
      <c r="E104" s="217">
        <v>26.86</v>
      </c>
      <c r="F104" s="216"/>
      <c r="G104" s="218" t="s">
        <v>14441</v>
      </c>
    </row>
    <row r="105" spans="1:7" x14ac:dyDescent="0.2">
      <c r="A105" s="157">
        <v>44377</v>
      </c>
      <c r="B105" s="216"/>
      <c r="C105" s="219" t="s">
        <v>14420</v>
      </c>
      <c r="D105" s="216"/>
      <c r="E105" s="217">
        <v>5.04</v>
      </c>
      <c r="F105" s="216"/>
      <c r="G105" s="218" t="s">
        <v>14421</v>
      </c>
    </row>
    <row r="106" spans="1:7" x14ac:dyDescent="0.2">
      <c r="A106" s="157">
        <v>44377</v>
      </c>
      <c r="B106" s="216"/>
      <c r="C106" s="219" t="s">
        <v>14412</v>
      </c>
      <c r="D106" s="216"/>
      <c r="E106" s="217">
        <v>7.17</v>
      </c>
      <c r="F106" s="216"/>
      <c r="G106" s="218" t="s">
        <v>14413</v>
      </c>
    </row>
    <row r="107" spans="1:7" x14ac:dyDescent="0.2">
      <c r="A107" s="157">
        <v>44377</v>
      </c>
      <c r="B107" s="216"/>
      <c r="C107" s="219" t="s">
        <v>14410</v>
      </c>
      <c r="D107" s="216"/>
      <c r="E107" s="217">
        <v>3.68</v>
      </c>
      <c r="F107" s="216"/>
      <c r="G107" s="218" t="s">
        <v>14411</v>
      </c>
    </row>
    <row r="108" spans="1:7" x14ac:dyDescent="0.2">
      <c r="A108" s="157">
        <v>44377</v>
      </c>
      <c r="B108" s="216"/>
      <c r="C108" s="219" t="s">
        <v>14408</v>
      </c>
      <c r="D108" s="216"/>
      <c r="E108" s="217">
        <v>1.1200000000000001</v>
      </c>
      <c r="F108" s="216"/>
      <c r="G108" s="218" t="s">
        <v>14409</v>
      </c>
    </row>
    <row r="109" spans="1:7" x14ac:dyDescent="0.2">
      <c r="A109" s="157">
        <v>44377</v>
      </c>
      <c r="B109" s="216"/>
      <c r="C109" s="219" t="s">
        <v>14406</v>
      </c>
      <c r="D109" s="216"/>
      <c r="E109" s="217">
        <v>5.9</v>
      </c>
      <c r="F109" s="216"/>
      <c r="G109" s="218" t="s">
        <v>14407</v>
      </c>
    </row>
    <row r="110" spans="1:7" x14ac:dyDescent="0.2">
      <c r="A110" s="157">
        <v>44377</v>
      </c>
      <c r="B110" s="216"/>
      <c r="C110" s="219" t="s">
        <v>14404</v>
      </c>
      <c r="D110" s="216"/>
      <c r="E110" s="217">
        <v>7.11</v>
      </c>
      <c r="F110" s="216"/>
      <c r="G110" s="218" t="s">
        <v>14405</v>
      </c>
    </row>
    <row r="111" spans="1:7" x14ac:dyDescent="0.2">
      <c r="A111" s="157">
        <v>44377</v>
      </c>
      <c r="B111" s="216"/>
      <c r="C111" s="219" t="s">
        <v>14402</v>
      </c>
      <c r="D111" s="216"/>
      <c r="E111" s="217">
        <v>10.15</v>
      </c>
      <c r="F111" s="216"/>
      <c r="G111" s="218" t="s">
        <v>14403</v>
      </c>
    </row>
    <row r="112" spans="1:7" x14ac:dyDescent="0.2">
      <c r="A112" s="157">
        <v>44377</v>
      </c>
      <c r="B112" s="216"/>
      <c r="C112" s="219" t="s">
        <v>14400</v>
      </c>
      <c r="D112" s="216"/>
      <c r="E112" s="217">
        <v>5.04</v>
      </c>
      <c r="F112" s="216"/>
      <c r="G112" s="218" t="s">
        <v>14401</v>
      </c>
    </row>
    <row r="113" spans="1:7" x14ac:dyDescent="0.2">
      <c r="A113" s="157">
        <v>44377</v>
      </c>
      <c r="B113" s="216"/>
      <c r="C113" s="219" t="s">
        <v>14398</v>
      </c>
      <c r="D113" s="216"/>
      <c r="E113" s="217">
        <v>28.26</v>
      </c>
      <c r="F113" s="216"/>
      <c r="G113" s="218" t="s">
        <v>14399</v>
      </c>
    </row>
    <row r="114" spans="1:7" x14ac:dyDescent="0.2">
      <c r="A114" s="157">
        <v>44377</v>
      </c>
      <c r="B114" s="216"/>
      <c r="C114" s="219" t="s">
        <v>14396</v>
      </c>
      <c r="D114" s="216"/>
      <c r="E114" s="217">
        <v>8.66</v>
      </c>
      <c r="F114" s="216"/>
      <c r="G114" s="218" t="s">
        <v>14397</v>
      </c>
    </row>
    <row r="115" spans="1:7" x14ac:dyDescent="0.2">
      <c r="A115" s="157">
        <v>44377</v>
      </c>
      <c r="B115" s="216"/>
      <c r="C115" s="219" t="s">
        <v>14394</v>
      </c>
      <c r="D115" s="216"/>
      <c r="E115" s="217">
        <v>2.08</v>
      </c>
      <c r="F115" s="216"/>
      <c r="G115" s="218" t="s">
        <v>14395</v>
      </c>
    </row>
    <row r="116" spans="1:7" x14ac:dyDescent="0.2">
      <c r="A116" s="157">
        <v>44377</v>
      </c>
      <c r="B116" s="216"/>
      <c r="C116" s="219" t="s">
        <v>14392</v>
      </c>
      <c r="D116" s="216"/>
      <c r="E116" s="217">
        <v>3.37</v>
      </c>
      <c r="F116" s="216"/>
      <c r="G116" s="218" t="s">
        <v>14393</v>
      </c>
    </row>
    <row r="117" spans="1:7" x14ac:dyDescent="0.2">
      <c r="A117" s="157">
        <v>44377</v>
      </c>
      <c r="B117" s="216"/>
      <c r="C117" s="219" t="s">
        <v>14390</v>
      </c>
      <c r="D117" s="216"/>
      <c r="E117" s="217">
        <v>30.93</v>
      </c>
      <c r="F117" s="216"/>
      <c r="G117" s="218" t="s">
        <v>14391</v>
      </c>
    </row>
    <row r="118" spans="1:7" x14ac:dyDescent="0.2">
      <c r="A118" s="157">
        <v>44377</v>
      </c>
      <c r="B118" s="216"/>
      <c r="C118" s="219" t="s">
        <v>14388</v>
      </c>
      <c r="D118" s="216"/>
      <c r="E118" s="217">
        <v>6.87</v>
      </c>
      <c r="F118" s="216"/>
      <c r="G118" s="218" t="s">
        <v>14389</v>
      </c>
    </row>
    <row r="119" spans="1:7" x14ac:dyDescent="0.2">
      <c r="A119" s="157">
        <v>44377</v>
      </c>
      <c r="B119" s="216"/>
      <c r="C119" s="219" t="s">
        <v>14386</v>
      </c>
      <c r="D119" s="216"/>
      <c r="E119" s="217">
        <v>0.09</v>
      </c>
      <c r="F119" s="216"/>
      <c r="G119" s="218" t="s">
        <v>14387</v>
      </c>
    </row>
    <row r="120" spans="1:7" x14ac:dyDescent="0.2">
      <c r="A120" s="157">
        <v>44377</v>
      </c>
      <c r="B120" s="216"/>
      <c r="C120" s="219" t="s">
        <v>14384</v>
      </c>
      <c r="D120" s="216"/>
      <c r="E120" s="217">
        <v>14.75</v>
      </c>
      <c r="F120" s="216"/>
      <c r="G120" s="218" t="s">
        <v>14385</v>
      </c>
    </row>
    <row r="121" spans="1:7" x14ac:dyDescent="0.2">
      <c r="A121" s="157">
        <v>44377</v>
      </c>
      <c r="B121" s="216"/>
      <c r="C121" s="219" t="s">
        <v>14382</v>
      </c>
      <c r="D121" s="216"/>
      <c r="E121" s="217">
        <v>14.63</v>
      </c>
      <c r="F121" s="216"/>
      <c r="G121" s="218" t="s">
        <v>14383</v>
      </c>
    </row>
    <row r="122" spans="1:7" x14ac:dyDescent="0.2">
      <c r="A122" s="157">
        <v>44377</v>
      </c>
      <c r="B122" s="216"/>
      <c r="C122" s="219" t="s">
        <v>14380</v>
      </c>
      <c r="D122" s="216"/>
      <c r="E122" s="217">
        <v>5.04</v>
      </c>
      <c r="F122" s="216"/>
      <c r="G122" s="218" t="s">
        <v>14381</v>
      </c>
    </row>
    <row r="123" spans="1:7" x14ac:dyDescent="0.2">
      <c r="A123" s="157">
        <v>44377</v>
      </c>
      <c r="B123" s="216"/>
      <c r="C123" s="219" t="s">
        <v>14378</v>
      </c>
      <c r="D123" s="216"/>
      <c r="E123" s="217">
        <v>1.68</v>
      </c>
      <c r="F123" s="216"/>
      <c r="G123" s="218" t="s">
        <v>14379</v>
      </c>
    </row>
    <row r="124" spans="1:7" x14ac:dyDescent="0.2">
      <c r="A124" s="157">
        <v>44377</v>
      </c>
      <c r="B124" s="216"/>
      <c r="C124" s="219" t="s">
        <v>14376</v>
      </c>
      <c r="D124" s="216"/>
      <c r="E124" s="217">
        <v>1.9</v>
      </c>
      <c r="F124" s="216"/>
      <c r="G124" s="218" t="s">
        <v>14377</v>
      </c>
    </row>
    <row r="125" spans="1:7" x14ac:dyDescent="0.2">
      <c r="A125" s="157">
        <v>44377</v>
      </c>
      <c r="B125" s="216"/>
      <c r="C125" s="219" t="s">
        <v>14374</v>
      </c>
      <c r="D125" s="216"/>
      <c r="E125" s="217">
        <v>5.4</v>
      </c>
      <c r="F125" s="216"/>
      <c r="G125" s="218" t="s">
        <v>14375</v>
      </c>
    </row>
    <row r="126" spans="1:7" x14ac:dyDescent="0.2">
      <c r="A126" s="157">
        <v>44377</v>
      </c>
      <c r="B126" s="216"/>
      <c r="C126" s="219" t="s">
        <v>14372</v>
      </c>
      <c r="D126" s="216"/>
      <c r="E126" s="217">
        <v>8.0500000000000007</v>
      </c>
      <c r="F126" s="216"/>
      <c r="G126" s="218" t="s">
        <v>14373</v>
      </c>
    </row>
    <row r="127" spans="1:7" x14ac:dyDescent="0.2">
      <c r="A127" s="157">
        <v>44377</v>
      </c>
      <c r="B127" s="216"/>
      <c r="C127" s="219" t="s">
        <v>14370</v>
      </c>
      <c r="D127" s="216"/>
      <c r="E127" s="217">
        <v>5.86</v>
      </c>
      <c r="F127" s="216"/>
      <c r="G127" s="218" t="s">
        <v>14371</v>
      </c>
    </row>
    <row r="128" spans="1:7" x14ac:dyDescent="0.2">
      <c r="A128" s="157">
        <v>44377</v>
      </c>
      <c r="B128" s="216"/>
      <c r="C128" s="219" t="s">
        <v>14368</v>
      </c>
      <c r="D128" s="216"/>
      <c r="E128" s="217">
        <v>2.7</v>
      </c>
      <c r="F128" s="216"/>
      <c r="G128" s="218" t="s">
        <v>14369</v>
      </c>
    </row>
    <row r="129" spans="1:7" x14ac:dyDescent="0.2">
      <c r="A129" s="157">
        <v>44377</v>
      </c>
      <c r="B129" s="216"/>
      <c r="C129" s="219" t="s">
        <v>14364</v>
      </c>
      <c r="D129" s="216"/>
      <c r="E129" s="217">
        <v>5.03</v>
      </c>
      <c r="F129" s="216"/>
      <c r="G129" s="218" t="s">
        <v>14365</v>
      </c>
    </row>
    <row r="130" spans="1:7" x14ac:dyDescent="0.2">
      <c r="A130" s="157">
        <v>44377</v>
      </c>
      <c r="B130" s="216"/>
      <c r="C130" s="219" t="s">
        <v>14362</v>
      </c>
      <c r="D130" s="216"/>
      <c r="E130" s="217">
        <v>14.76</v>
      </c>
      <c r="F130" s="216"/>
      <c r="G130" s="218" t="s">
        <v>14363</v>
      </c>
    </row>
    <row r="131" spans="1:7" x14ac:dyDescent="0.2">
      <c r="A131" s="157">
        <v>44377</v>
      </c>
      <c r="B131" s="216"/>
      <c r="C131" s="219" t="s">
        <v>14360</v>
      </c>
      <c r="D131" s="216"/>
      <c r="E131" s="217">
        <v>3.36</v>
      </c>
      <c r="F131" s="216"/>
      <c r="G131" s="218" t="s">
        <v>14361</v>
      </c>
    </row>
    <row r="132" spans="1:7" x14ac:dyDescent="0.2">
      <c r="A132" s="157">
        <v>44377</v>
      </c>
      <c r="B132" s="216"/>
      <c r="C132" s="219" t="s">
        <v>14358</v>
      </c>
      <c r="D132" s="216"/>
      <c r="E132" s="217">
        <v>8.3800000000000008</v>
      </c>
      <c r="F132" s="216"/>
      <c r="G132" s="218" t="s">
        <v>14359</v>
      </c>
    </row>
    <row r="133" spans="1:7" x14ac:dyDescent="0.2">
      <c r="A133" s="157">
        <v>44377</v>
      </c>
      <c r="B133" s="216"/>
      <c r="C133" s="219" t="s">
        <v>14356</v>
      </c>
      <c r="D133" s="216"/>
      <c r="E133" s="217">
        <v>3.88</v>
      </c>
      <c r="F133" s="216"/>
      <c r="G133" s="218" t="s">
        <v>14357</v>
      </c>
    </row>
    <row r="134" spans="1:7" x14ac:dyDescent="0.2">
      <c r="A134" s="157">
        <v>44377</v>
      </c>
      <c r="B134" s="216"/>
      <c r="C134" s="219" t="s">
        <v>14354</v>
      </c>
      <c r="D134" s="216"/>
      <c r="E134" s="217">
        <v>2.54</v>
      </c>
      <c r="F134" s="216"/>
      <c r="G134" s="218" t="s">
        <v>14355</v>
      </c>
    </row>
    <row r="135" spans="1:7" x14ac:dyDescent="0.2">
      <c r="A135" s="157">
        <v>44377</v>
      </c>
      <c r="B135" s="216"/>
      <c r="C135" s="219" t="s">
        <v>14352</v>
      </c>
      <c r="D135" s="216"/>
      <c r="E135" s="217">
        <v>3.65</v>
      </c>
      <c r="F135" s="216"/>
      <c r="G135" s="218" t="s">
        <v>14353</v>
      </c>
    </row>
    <row r="136" spans="1:7" x14ac:dyDescent="0.2">
      <c r="A136" s="157">
        <v>44377</v>
      </c>
      <c r="B136" s="216"/>
      <c r="C136" s="219" t="s">
        <v>14350</v>
      </c>
      <c r="D136" s="216"/>
      <c r="E136" s="217">
        <v>4.46</v>
      </c>
      <c r="F136" s="216"/>
      <c r="G136" s="218" t="s">
        <v>14351</v>
      </c>
    </row>
    <row r="137" spans="1:7" x14ac:dyDescent="0.2">
      <c r="A137" s="157">
        <v>44377</v>
      </c>
      <c r="B137" s="216"/>
      <c r="C137" s="219" t="s">
        <v>14348</v>
      </c>
      <c r="D137" s="216"/>
      <c r="E137" s="217">
        <v>2.4</v>
      </c>
      <c r="F137" s="216"/>
      <c r="G137" s="218" t="s">
        <v>14349</v>
      </c>
    </row>
    <row r="138" spans="1:7" x14ac:dyDescent="0.2">
      <c r="A138" s="157">
        <v>44377</v>
      </c>
      <c r="B138" s="216"/>
      <c r="C138" s="219" t="s">
        <v>14346</v>
      </c>
      <c r="D138" s="216"/>
      <c r="E138" s="217">
        <v>15.6</v>
      </c>
      <c r="F138" s="216"/>
      <c r="G138" s="218" t="s">
        <v>14347</v>
      </c>
    </row>
    <row r="139" spans="1:7" x14ac:dyDescent="0.2">
      <c r="A139" s="157">
        <v>44377</v>
      </c>
      <c r="B139" s="216"/>
      <c r="C139" s="219" t="s">
        <v>14344</v>
      </c>
      <c r="D139" s="216"/>
      <c r="E139" s="217">
        <v>3.36</v>
      </c>
      <c r="F139" s="216"/>
      <c r="G139" s="218" t="s">
        <v>14345</v>
      </c>
    </row>
    <row r="140" spans="1:7" x14ac:dyDescent="0.2">
      <c r="A140" s="157">
        <v>44377</v>
      </c>
      <c r="B140" s="216"/>
      <c r="C140" s="219" t="s">
        <v>14342</v>
      </c>
      <c r="D140" s="216"/>
      <c r="E140" s="217">
        <v>2.9</v>
      </c>
      <c r="F140" s="216"/>
      <c r="G140" s="218" t="s">
        <v>14343</v>
      </c>
    </row>
    <row r="141" spans="1:7" x14ac:dyDescent="0.2">
      <c r="A141" s="157">
        <v>44377</v>
      </c>
      <c r="B141" s="216"/>
      <c r="C141" s="219" t="s">
        <v>14340</v>
      </c>
      <c r="D141" s="216"/>
      <c r="E141" s="217">
        <v>4.59</v>
      </c>
      <c r="F141" s="216"/>
      <c r="G141" s="218" t="s">
        <v>14341</v>
      </c>
    </row>
    <row r="142" spans="1:7" x14ac:dyDescent="0.2">
      <c r="A142" s="157">
        <v>44377</v>
      </c>
      <c r="B142" s="216"/>
      <c r="C142" s="219" t="s">
        <v>14314</v>
      </c>
      <c r="D142" s="216"/>
      <c r="E142" s="217">
        <v>2.63</v>
      </c>
      <c r="F142" s="216"/>
      <c r="G142" s="218" t="s">
        <v>14315</v>
      </c>
    </row>
    <row r="143" spans="1:7" x14ac:dyDescent="0.2">
      <c r="A143" s="216"/>
      <c r="B143" s="216"/>
      <c r="C143" s="220" t="s">
        <v>21501</v>
      </c>
      <c r="D143" s="221"/>
      <c r="E143" s="222">
        <f>SUM(E3:E142)</f>
        <v>779.23999999999967</v>
      </c>
      <c r="F143" s="216"/>
      <c r="G143" s="216"/>
    </row>
    <row r="144" spans="1:7" ht="12.75" customHeight="1" x14ac:dyDescent="0.2">
      <c r="A144" s="123" t="s">
        <v>18953</v>
      </c>
      <c r="B144" s="123" t="s">
        <v>19036</v>
      </c>
      <c r="C144" s="123" t="s">
        <v>19035</v>
      </c>
      <c r="D144" s="123" t="s">
        <v>19034</v>
      </c>
      <c r="E144" s="124">
        <v>0.44</v>
      </c>
      <c r="F144" s="123" t="s">
        <v>19033</v>
      </c>
      <c r="G144" s="125">
        <v>9277</v>
      </c>
    </row>
    <row r="145" spans="1:7" ht="12.75" customHeight="1" x14ac:dyDescent="0.2">
      <c r="A145" s="123" t="s">
        <v>18953</v>
      </c>
      <c r="B145" s="123" t="s">
        <v>4573</v>
      </c>
      <c r="C145" s="123" t="s">
        <v>19032</v>
      </c>
      <c r="D145" s="123" t="s">
        <v>2934</v>
      </c>
      <c r="E145" s="124">
        <v>4.45</v>
      </c>
      <c r="F145" s="123" t="s">
        <v>2935</v>
      </c>
      <c r="G145" s="125">
        <v>9278</v>
      </c>
    </row>
    <row r="146" spans="1:7" ht="12.75" customHeight="1" x14ac:dyDescent="0.2">
      <c r="A146" s="123" t="s">
        <v>18953</v>
      </c>
      <c r="B146" s="123" t="s">
        <v>19031</v>
      </c>
      <c r="C146" s="123" t="s">
        <v>19030</v>
      </c>
      <c r="D146" s="123" t="s">
        <v>1581</v>
      </c>
      <c r="E146" s="124">
        <v>3.08</v>
      </c>
      <c r="F146" s="123" t="s">
        <v>1582</v>
      </c>
      <c r="G146" s="125">
        <v>9279</v>
      </c>
    </row>
    <row r="147" spans="1:7" ht="12.75" customHeight="1" x14ac:dyDescent="0.2">
      <c r="A147" s="123" t="s">
        <v>18953</v>
      </c>
      <c r="B147" s="123" t="s">
        <v>19029</v>
      </c>
      <c r="C147" s="123" t="s">
        <v>19028</v>
      </c>
      <c r="D147" s="123" t="s">
        <v>1297</v>
      </c>
      <c r="E147" s="124">
        <v>7.12</v>
      </c>
      <c r="F147" s="123" t="s">
        <v>1296</v>
      </c>
      <c r="G147" s="125">
        <v>9280</v>
      </c>
    </row>
    <row r="148" spans="1:7" ht="12.75" customHeight="1" x14ac:dyDescent="0.2">
      <c r="A148" s="123" t="s">
        <v>18953</v>
      </c>
      <c r="B148" s="123" t="s">
        <v>19027</v>
      </c>
      <c r="C148" s="123" t="s">
        <v>19026</v>
      </c>
      <c r="D148" s="123" t="s">
        <v>19025</v>
      </c>
      <c r="E148" s="124">
        <v>6.22</v>
      </c>
      <c r="F148" s="123" t="s">
        <v>19024</v>
      </c>
      <c r="G148" s="125">
        <v>9281</v>
      </c>
    </row>
    <row r="149" spans="1:7" ht="12.75" customHeight="1" x14ac:dyDescent="0.2">
      <c r="A149" s="123" t="s">
        <v>18953</v>
      </c>
      <c r="B149" s="123" t="s">
        <v>19023</v>
      </c>
      <c r="C149" s="123" t="s">
        <v>19022</v>
      </c>
      <c r="D149" s="123" t="s">
        <v>3586</v>
      </c>
      <c r="E149" s="124">
        <v>1.68</v>
      </c>
      <c r="F149" s="123" t="s">
        <v>3587</v>
      </c>
      <c r="G149" s="125">
        <v>9282</v>
      </c>
    </row>
    <row r="150" spans="1:7" ht="12.75" customHeight="1" x14ac:dyDescent="0.2">
      <c r="A150" s="123" t="s">
        <v>18953</v>
      </c>
      <c r="B150" s="123" t="s">
        <v>19021</v>
      </c>
      <c r="C150" s="123" t="s">
        <v>19020</v>
      </c>
      <c r="D150" s="123" t="s">
        <v>18280</v>
      </c>
      <c r="E150" s="124">
        <v>0.41</v>
      </c>
      <c r="F150" s="123" t="s">
        <v>18279</v>
      </c>
      <c r="G150" s="125">
        <v>9283</v>
      </c>
    </row>
    <row r="151" spans="1:7" ht="12.75" customHeight="1" x14ac:dyDescent="0.2">
      <c r="A151" s="123" t="s">
        <v>18953</v>
      </c>
      <c r="B151" s="123" t="s">
        <v>19019</v>
      </c>
      <c r="C151" s="123" t="s">
        <v>19018</v>
      </c>
      <c r="D151" s="123" t="s">
        <v>638</v>
      </c>
      <c r="E151" s="124">
        <v>3.15</v>
      </c>
      <c r="F151" s="123" t="s">
        <v>637</v>
      </c>
      <c r="G151" s="125" t="s">
        <v>19017</v>
      </c>
    </row>
    <row r="152" spans="1:7" ht="12.75" customHeight="1" x14ac:dyDescent="0.2">
      <c r="A152" s="123" t="s">
        <v>18953</v>
      </c>
      <c r="B152" s="123" t="s">
        <v>5371</v>
      </c>
      <c r="C152" s="123" t="s">
        <v>19016</v>
      </c>
      <c r="D152" s="123" t="s">
        <v>725</v>
      </c>
      <c r="E152" s="124">
        <v>4.46</v>
      </c>
      <c r="F152" s="123" t="s">
        <v>724</v>
      </c>
      <c r="G152" s="125">
        <v>9284</v>
      </c>
    </row>
    <row r="153" spans="1:7" ht="12.75" customHeight="1" x14ac:dyDescent="0.2">
      <c r="A153" s="123" t="s">
        <v>18953</v>
      </c>
      <c r="B153" s="123" t="s">
        <v>19015</v>
      </c>
      <c r="C153" s="123" t="s">
        <v>19014</v>
      </c>
      <c r="D153" s="123" t="s">
        <v>19013</v>
      </c>
      <c r="E153" s="124">
        <v>3.36</v>
      </c>
      <c r="F153" s="123" t="s">
        <v>19012</v>
      </c>
      <c r="G153" s="125">
        <v>9285</v>
      </c>
    </row>
    <row r="154" spans="1:7" ht="12.75" customHeight="1" x14ac:dyDescent="0.2">
      <c r="A154" s="123" t="s">
        <v>18953</v>
      </c>
      <c r="B154" s="123" t="s">
        <v>19011</v>
      </c>
      <c r="C154" s="123" t="s">
        <v>19010</v>
      </c>
      <c r="D154" s="123" t="s">
        <v>1423</v>
      </c>
      <c r="E154" s="124">
        <v>1.89</v>
      </c>
      <c r="F154" s="123" t="s">
        <v>1422</v>
      </c>
      <c r="G154" s="125">
        <v>9286</v>
      </c>
    </row>
    <row r="155" spans="1:7" ht="12.75" customHeight="1" x14ac:dyDescent="0.2">
      <c r="A155" s="123" t="s">
        <v>18953</v>
      </c>
      <c r="B155" s="123" t="s">
        <v>19009</v>
      </c>
      <c r="C155" s="123" t="s">
        <v>19008</v>
      </c>
      <c r="D155" s="123" t="s">
        <v>985</v>
      </c>
      <c r="E155" s="124">
        <v>3.62</v>
      </c>
      <c r="F155" s="123" t="s">
        <v>984</v>
      </c>
      <c r="G155" s="125">
        <v>9287</v>
      </c>
    </row>
    <row r="156" spans="1:7" ht="12.75" customHeight="1" x14ac:dyDescent="0.2">
      <c r="A156" s="123" t="s">
        <v>18953</v>
      </c>
      <c r="B156" s="123" t="s">
        <v>19007</v>
      </c>
      <c r="C156" s="123" t="s">
        <v>19006</v>
      </c>
      <c r="D156" s="123" t="s">
        <v>1172</v>
      </c>
      <c r="E156" s="124">
        <v>8.3800000000000008</v>
      </c>
      <c r="F156" s="123" t="s">
        <v>1171</v>
      </c>
      <c r="G156" s="125">
        <v>9288</v>
      </c>
    </row>
    <row r="157" spans="1:7" ht="12.75" customHeight="1" x14ac:dyDescent="0.2">
      <c r="A157" s="123" t="s">
        <v>18953</v>
      </c>
      <c r="B157" s="123" t="s">
        <v>19005</v>
      </c>
      <c r="C157" s="123" t="s">
        <v>19004</v>
      </c>
      <c r="D157" s="123" t="s">
        <v>4024</v>
      </c>
      <c r="E157" s="124">
        <v>24.58</v>
      </c>
      <c r="F157" s="123" t="s">
        <v>4025</v>
      </c>
      <c r="G157" s="125">
        <v>9289</v>
      </c>
    </row>
    <row r="158" spans="1:7" ht="12.75" customHeight="1" x14ac:dyDescent="0.2">
      <c r="A158" s="123" t="s">
        <v>18953</v>
      </c>
      <c r="B158" s="123" t="s">
        <v>19003</v>
      </c>
      <c r="C158" s="123" t="s">
        <v>19002</v>
      </c>
      <c r="D158" s="123" t="s">
        <v>13392</v>
      </c>
      <c r="E158" s="124">
        <v>6.16</v>
      </c>
      <c r="F158" s="123" t="s">
        <v>13391</v>
      </c>
      <c r="G158" s="125">
        <v>9290</v>
      </c>
    </row>
    <row r="159" spans="1:7" ht="12.75" customHeight="1" x14ac:dyDescent="0.2">
      <c r="A159" s="123" t="s">
        <v>18953</v>
      </c>
      <c r="B159" s="123" t="s">
        <v>19001</v>
      </c>
      <c r="C159" s="123" t="s">
        <v>19000</v>
      </c>
      <c r="D159" s="123" t="s">
        <v>13400</v>
      </c>
      <c r="E159" s="124">
        <v>2.0699999999999998</v>
      </c>
      <c r="F159" s="123" t="s">
        <v>13399</v>
      </c>
      <c r="G159" s="125">
        <v>9291</v>
      </c>
    </row>
    <row r="160" spans="1:7" ht="12.75" customHeight="1" x14ac:dyDescent="0.2">
      <c r="A160" s="123" t="s">
        <v>18953</v>
      </c>
      <c r="B160" s="123" t="s">
        <v>18999</v>
      </c>
      <c r="C160" s="123" t="s">
        <v>18998</v>
      </c>
      <c r="D160" s="123" t="s">
        <v>3916</v>
      </c>
      <c r="E160" s="124">
        <v>3.36</v>
      </c>
      <c r="F160" s="123" t="s">
        <v>3917</v>
      </c>
      <c r="G160" s="125">
        <v>9292</v>
      </c>
    </row>
    <row r="161" spans="1:7" ht="12.75" customHeight="1" x14ac:dyDescent="0.2">
      <c r="A161" s="123" t="s">
        <v>18953</v>
      </c>
      <c r="B161" s="123" t="s">
        <v>3416</v>
      </c>
      <c r="C161" s="123" t="s">
        <v>18997</v>
      </c>
      <c r="D161" s="123" t="s">
        <v>3912</v>
      </c>
      <c r="E161" s="124">
        <v>3.9</v>
      </c>
      <c r="F161" s="123" t="s">
        <v>3913</v>
      </c>
      <c r="G161" s="125">
        <v>9293</v>
      </c>
    </row>
    <row r="162" spans="1:7" ht="12.75" customHeight="1" x14ac:dyDescent="0.2">
      <c r="A162" s="123" t="s">
        <v>18953</v>
      </c>
      <c r="B162" s="123" t="s">
        <v>18996</v>
      </c>
      <c r="C162" s="123" t="s">
        <v>18995</v>
      </c>
      <c r="D162" s="123" t="s">
        <v>4744</v>
      </c>
      <c r="E162" s="124">
        <v>4.55</v>
      </c>
      <c r="F162" s="123" t="s">
        <v>4745</v>
      </c>
      <c r="G162" s="125">
        <v>9294</v>
      </c>
    </row>
    <row r="163" spans="1:7" ht="12.75" customHeight="1" x14ac:dyDescent="0.2">
      <c r="A163" s="123" t="s">
        <v>18953</v>
      </c>
      <c r="B163" s="123" t="s">
        <v>18994</v>
      </c>
      <c r="C163" s="123" t="s">
        <v>18993</v>
      </c>
      <c r="D163" s="123" t="s">
        <v>4976</v>
      </c>
      <c r="E163" s="124">
        <v>5.39</v>
      </c>
      <c r="F163" s="123" t="s">
        <v>4977</v>
      </c>
      <c r="G163" s="125">
        <v>9295</v>
      </c>
    </row>
    <row r="164" spans="1:7" ht="12.75" customHeight="1" x14ac:dyDescent="0.2">
      <c r="A164" s="123" t="s">
        <v>18953</v>
      </c>
      <c r="B164" s="123" t="s">
        <v>18992</v>
      </c>
      <c r="C164" s="123" t="s">
        <v>18991</v>
      </c>
      <c r="D164" s="123" t="s">
        <v>6063</v>
      </c>
      <c r="E164" s="124">
        <v>2.11</v>
      </c>
      <c r="F164" s="123" t="s">
        <v>16438</v>
      </c>
      <c r="G164" s="125">
        <v>9296</v>
      </c>
    </row>
    <row r="165" spans="1:7" ht="12.75" customHeight="1" x14ac:dyDescent="0.2">
      <c r="A165" s="123" t="s">
        <v>18953</v>
      </c>
      <c r="B165" s="123" t="s">
        <v>18990</v>
      </c>
      <c r="C165" s="123" t="s">
        <v>18989</v>
      </c>
      <c r="D165" s="123" t="s">
        <v>665</v>
      </c>
      <c r="E165" s="124">
        <v>1.9</v>
      </c>
      <c r="F165" s="123" t="s">
        <v>664</v>
      </c>
      <c r="G165" s="125">
        <v>9297</v>
      </c>
    </row>
    <row r="166" spans="1:7" ht="12.75" customHeight="1" x14ac:dyDescent="0.2">
      <c r="A166" s="123" t="s">
        <v>18953</v>
      </c>
      <c r="B166" s="123" t="s">
        <v>18988</v>
      </c>
      <c r="C166" s="123" t="s">
        <v>18987</v>
      </c>
      <c r="D166" s="123" t="s">
        <v>13799</v>
      </c>
      <c r="E166" s="124">
        <v>1</v>
      </c>
      <c r="F166" s="123" t="s">
        <v>13798</v>
      </c>
      <c r="G166" s="125">
        <v>9298</v>
      </c>
    </row>
    <row r="167" spans="1:7" ht="12.75" customHeight="1" x14ac:dyDescent="0.2">
      <c r="A167" s="123" t="s">
        <v>18953</v>
      </c>
      <c r="B167" s="123" t="s">
        <v>16141</v>
      </c>
      <c r="C167" s="123" t="s">
        <v>18986</v>
      </c>
      <c r="D167" s="123" t="s">
        <v>3948</v>
      </c>
      <c r="E167" s="124">
        <v>2.33</v>
      </c>
      <c r="F167" s="123" t="s">
        <v>3949</v>
      </c>
      <c r="G167" s="125">
        <v>9299</v>
      </c>
    </row>
    <row r="168" spans="1:7" ht="12.75" customHeight="1" x14ac:dyDescent="0.2">
      <c r="A168" s="123" t="s">
        <v>18953</v>
      </c>
      <c r="B168" s="123" t="s">
        <v>18985</v>
      </c>
      <c r="C168" s="123" t="s">
        <v>18984</v>
      </c>
      <c r="D168" s="123" t="s">
        <v>3200</v>
      </c>
      <c r="E168" s="124">
        <v>12.42</v>
      </c>
      <c r="F168" s="123" t="s">
        <v>3201</v>
      </c>
      <c r="G168" s="125">
        <v>9300</v>
      </c>
    </row>
    <row r="169" spans="1:7" ht="12.75" customHeight="1" x14ac:dyDescent="0.2">
      <c r="A169" s="123" t="s">
        <v>18953</v>
      </c>
      <c r="B169" s="123" t="s">
        <v>18983</v>
      </c>
      <c r="C169" s="123" t="s">
        <v>18982</v>
      </c>
      <c r="D169" s="123" t="s">
        <v>3900</v>
      </c>
      <c r="E169" s="124">
        <v>1.68</v>
      </c>
      <c r="F169" s="123" t="s">
        <v>3901</v>
      </c>
      <c r="G169" s="125">
        <v>9301</v>
      </c>
    </row>
    <row r="170" spans="1:7" ht="12.75" customHeight="1" x14ac:dyDescent="0.2">
      <c r="A170" s="123" t="s">
        <v>18953</v>
      </c>
      <c r="B170" s="123" t="s">
        <v>18981</v>
      </c>
      <c r="C170" s="123" t="s">
        <v>18980</v>
      </c>
      <c r="D170" s="123" t="s">
        <v>1200</v>
      </c>
      <c r="E170" s="124">
        <v>2.14</v>
      </c>
      <c r="F170" s="123" t="s">
        <v>1199</v>
      </c>
      <c r="G170" s="125">
        <v>9302</v>
      </c>
    </row>
    <row r="171" spans="1:7" ht="12.75" customHeight="1" x14ac:dyDescent="0.2">
      <c r="A171" s="123" t="s">
        <v>18953</v>
      </c>
      <c r="B171" s="123" t="s">
        <v>18979</v>
      </c>
      <c r="C171" s="123" t="s">
        <v>18978</v>
      </c>
      <c r="D171" s="123" t="s">
        <v>6029</v>
      </c>
      <c r="E171" s="124">
        <v>2.4500000000000002</v>
      </c>
      <c r="F171" s="123" t="s">
        <v>6030</v>
      </c>
      <c r="G171" s="125">
        <v>9303</v>
      </c>
    </row>
    <row r="172" spans="1:7" ht="12.75" customHeight="1" x14ac:dyDescent="0.2">
      <c r="A172" s="123" t="s">
        <v>18953</v>
      </c>
      <c r="B172" s="123" t="s">
        <v>18977</v>
      </c>
      <c r="C172" s="123" t="s">
        <v>18976</v>
      </c>
      <c r="D172" s="123" t="s">
        <v>5250</v>
      </c>
      <c r="E172" s="124">
        <v>4.37</v>
      </c>
      <c r="F172" s="123" t="s">
        <v>5251</v>
      </c>
      <c r="G172" s="125">
        <v>9304</v>
      </c>
    </row>
    <row r="173" spans="1:7" ht="12.75" customHeight="1" x14ac:dyDescent="0.2">
      <c r="A173" s="123" t="s">
        <v>18953</v>
      </c>
      <c r="B173" s="123" t="s">
        <v>18975</v>
      </c>
      <c r="C173" s="123" t="s">
        <v>18974</v>
      </c>
      <c r="D173" s="123" t="s">
        <v>960</v>
      </c>
      <c r="E173" s="124">
        <v>16.760000000000002</v>
      </c>
      <c r="F173" s="123" t="s">
        <v>959</v>
      </c>
      <c r="G173" s="125">
        <v>9305</v>
      </c>
    </row>
    <row r="174" spans="1:7" ht="12.75" customHeight="1" x14ac:dyDescent="0.2">
      <c r="A174" s="123" t="s">
        <v>18953</v>
      </c>
      <c r="B174" s="123" t="s">
        <v>18973</v>
      </c>
      <c r="C174" s="123" t="s">
        <v>18972</v>
      </c>
      <c r="D174" s="123" t="s">
        <v>1054</v>
      </c>
      <c r="E174" s="124">
        <v>1.79</v>
      </c>
      <c r="F174" s="123" t="s">
        <v>1053</v>
      </c>
      <c r="G174" s="125">
        <v>9306</v>
      </c>
    </row>
    <row r="175" spans="1:7" ht="12.75" customHeight="1" x14ac:dyDescent="0.2">
      <c r="A175" s="123" t="s">
        <v>18953</v>
      </c>
      <c r="B175" s="123" t="s">
        <v>18971</v>
      </c>
      <c r="C175" s="123" t="s">
        <v>18970</v>
      </c>
      <c r="D175" s="123" t="s">
        <v>938</v>
      </c>
      <c r="E175" s="124">
        <v>3.53</v>
      </c>
      <c r="F175" s="123" t="s">
        <v>937</v>
      </c>
      <c r="G175" s="125">
        <v>9307</v>
      </c>
    </row>
    <row r="176" spans="1:7" ht="12.75" customHeight="1" x14ac:dyDescent="0.2">
      <c r="A176" s="123" t="s">
        <v>18953</v>
      </c>
      <c r="B176" s="123" t="s">
        <v>18969</v>
      </c>
      <c r="C176" s="123" t="s">
        <v>18968</v>
      </c>
      <c r="D176" s="123" t="s">
        <v>16176</v>
      </c>
      <c r="E176" s="124">
        <v>0.67</v>
      </c>
      <c r="F176" s="123" t="s">
        <v>16175</v>
      </c>
      <c r="G176" s="125">
        <v>9308</v>
      </c>
    </row>
    <row r="177" spans="1:10" ht="12.75" customHeight="1" x14ac:dyDescent="0.2">
      <c r="A177" s="123" t="s">
        <v>18953</v>
      </c>
      <c r="B177" s="123" t="s">
        <v>18967</v>
      </c>
      <c r="C177" s="123" t="s">
        <v>18966</v>
      </c>
      <c r="D177" s="123" t="s">
        <v>1189</v>
      </c>
      <c r="E177" s="124">
        <v>3.36</v>
      </c>
      <c r="F177" s="123" t="s">
        <v>1188</v>
      </c>
      <c r="G177" s="125">
        <v>9309</v>
      </c>
    </row>
    <row r="178" spans="1:10" ht="12.75" customHeight="1" x14ac:dyDescent="0.2">
      <c r="A178" s="123" t="s">
        <v>18953</v>
      </c>
      <c r="B178" s="123" t="s">
        <v>18965</v>
      </c>
      <c r="C178" s="123" t="s">
        <v>18964</v>
      </c>
      <c r="D178" s="123" t="s">
        <v>1483</v>
      </c>
      <c r="E178" s="124">
        <v>3.7</v>
      </c>
      <c r="F178" s="123" t="s">
        <v>1482</v>
      </c>
      <c r="G178" s="125">
        <v>9310</v>
      </c>
    </row>
    <row r="179" spans="1:10" ht="12.75" customHeight="1" x14ac:dyDescent="0.2">
      <c r="A179" s="123" t="s">
        <v>18953</v>
      </c>
      <c r="B179" s="123" t="s">
        <v>18963</v>
      </c>
      <c r="C179" s="123" t="s">
        <v>18962</v>
      </c>
      <c r="D179" s="123" t="s">
        <v>1277</v>
      </c>
      <c r="E179" s="124">
        <v>6.48</v>
      </c>
      <c r="F179" s="123" t="s">
        <v>1276</v>
      </c>
      <c r="G179" s="125">
        <v>9311</v>
      </c>
    </row>
    <row r="180" spans="1:10" ht="12.75" customHeight="1" x14ac:dyDescent="0.2">
      <c r="A180" s="123" t="s">
        <v>18953</v>
      </c>
      <c r="B180" s="123" t="s">
        <v>18961</v>
      </c>
      <c r="C180" s="123" t="s">
        <v>18960</v>
      </c>
      <c r="D180" s="123" t="s">
        <v>886</v>
      </c>
      <c r="E180" s="124">
        <v>5.45</v>
      </c>
      <c r="F180" s="123" t="s">
        <v>885</v>
      </c>
      <c r="G180" s="125">
        <v>9312</v>
      </c>
    </row>
    <row r="181" spans="1:10" ht="12.75" customHeight="1" x14ac:dyDescent="0.2">
      <c r="A181" s="123" t="s">
        <v>18953</v>
      </c>
      <c r="B181" s="123" t="s">
        <v>18959</v>
      </c>
      <c r="C181" s="123" t="s">
        <v>18958</v>
      </c>
      <c r="D181" s="123" t="s">
        <v>6035</v>
      </c>
      <c r="E181" s="124">
        <v>7.51</v>
      </c>
      <c r="F181" s="123" t="s">
        <v>6036</v>
      </c>
      <c r="G181" s="125">
        <v>9313</v>
      </c>
    </row>
    <row r="182" spans="1:10" ht="12.75" customHeight="1" x14ac:dyDescent="0.2">
      <c r="A182" s="123" t="s">
        <v>18953</v>
      </c>
      <c r="B182" s="123" t="s">
        <v>18957</v>
      </c>
      <c r="C182" s="123" t="s">
        <v>18956</v>
      </c>
      <c r="D182" s="123" t="s">
        <v>1367</v>
      </c>
      <c r="E182" s="124">
        <v>1.68</v>
      </c>
      <c r="F182" s="123" t="s">
        <v>1366</v>
      </c>
      <c r="G182" s="125">
        <v>9314</v>
      </c>
    </row>
    <row r="183" spans="1:10" ht="12.75" customHeight="1" x14ac:dyDescent="0.2">
      <c r="A183" s="123" t="s">
        <v>18953</v>
      </c>
      <c r="B183" s="123" t="s">
        <v>18955</v>
      </c>
      <c r="C183" s="123" t="s">
        <v>18954</v>
      </c>
      <c r="D183" s="123" t="s">
        <v>14214</v>
      </c>
      <c r="E183" s="124">
        <v>9.2100000000000009</v>
      </c>
      <c r="F183" s="123" t="s">
        <v>14213</v>
      </c>
      <c r="G183" s="125">
        <v>9315</v>
      </c>
    </row>
    <row r="184" spans="1:10" ht="12.75" customHeight="1" x14ac:dyDescent="0.2">
      <c r="A184" s="123" t="s">
        <v>18953</v>
      </c>
      <c r="B184" s="123" t="s">
        <v>18952</v>
      </c>
      <c r="C184" s="123" t="s">
        <v>18951</v>
      </c>
      <c r="D184" s="123" t="s">
        <v>1446</v>
      </c>
      <c r="E184" s="124">
        <v>1.84</v>
      </c>
      <c r="F184" s="123" t="s">
        <v>1445</v>
      </c>
      <c r="G184" s="125">
        <v>9316</v>
      </c>
    </row>
    <row r="185" spans="1:10" ht="12.75" customHeight="1" x14ac:dyDescent="0.2">
      <c r="A185" s="123"/>
      <c r="B185" s="123"/>
      <c r="C185" s="223" t="s">
        <v>21503</v>
      </c>
      <c r="D185" s="224"/>
      <c r="E185" s="225">
        <f>SUM(E144:E184)</f>
        <v>190.64999999999998</v>
      </c>
      <c r="F185" s="123"/>
      <c r="G185" s="125"/>
    </row>
    <row r="186" spans="1:10" ht="12.75" customHeight="1" x14ac:dyDescent="0.2">
      <c r="A186" s="123" t="s">
        <v>18898</v>
      </c>
      <c r="B186" s="123" t="s">
        <v>18950</v>
      </c>
      <c r="C186" s="123" t="s">
        <v>18949</v>
      </c>
      <c r="D186" s="123" t="s">
        <v>10903</v>
      </c>
      <c r="E186" s="124">
        <v>2.63</v>
      </c>
      <c r="F186" s="123" t="s">
        <v>10902</v>
      </c>
      <c r="G186" s="125">
        <v>9332</v>
      </c>
    </row>
    <row r="187" spans="1:10" ht="12.75" customHeight="1" x14ac:dyDescent="0.2">
      <c r="A187" s="123" t="s">
        <v>18898</v>
      </c>
      <c r="B187" s="123" t="s">
        <v>18948</v>
      </c>
      <c r="C187" s="123" t="s">
        <v>18947</v>
      </c>
      <c r="D187" s="123" t="s">
        <v>2934</v>
      </c>
      <c r="E187" s="124">
        <v>4.45</v>
      </c>
      <c r="F187" s="123" t="s">
        <v>2935</v>
      </c>
      <c r="G187" s="125">
        <v>9333</v>
      </c>
    </row>
    <row r="188" spans="1:10" ht="12.75" customHeight="1" x14ac:dyDescent="0.2">
      <c r="A188" s="123" t="s">
        <v>18898</v>
      </c>
      <c r="B188" s="123" t="s">
        <v>18946</v>
      </c>
      <c r="C188" s="123" t="s">
        <v>18945</v>
      </c>
      <c r="D188" s="123" t="s">
        <v>3626</v>
      </c>
      <c r="E188" s="124">
        <v>3.93</v>
      </c>
      <c r="F188" s="123" t="s">
        <v>3627</v>
      </c>
      <c r="G188" s="125">
        <v>9334</v>
      </c>
      <c r="J188" s="49" t="s">
        <v>1043</v>
      </c>
    </row>
    <row r="189" spans="1:10" ht="12.75" customHeight="1" x14ac:dyDescent="0.2">
      <c r="A189" s="123" t="s">
        <v>18898</v>
      </c>
      <c r="B189" s="123" t="s">
        <v>18944</v>
      </c>
      <c r="C189" s="123" t="s">
        <v>18943</v>
      </c>
      <c r="D189" s="123" t="s">
        <v>6049</v>
      </c>
      <c r="E189" s="124">
        <v>2.71</v>
      </c>
      <c r="F189" s="123" t="s">
        <v>6050</v>
      </c>
      <c r="G189" s="125">
        <v>9335</v>
      </c>
    </row>
    <row r="190" spans="1:10" ht="12.75" customHeight="1" x14ac:dyDescent="0.2">
      <c r="A190" s="123" t="s">
        <v>18898</v>
      </c>
      <c r="B190" s="123" t="s">
        <v>18942</v>
      </c>
      <c r="C190" s="123" t="s">
        <v>18941</v>
      </c>
      <c r="D190" s="123" t="s">
        <v>4086</v>
      </c>
      <c r="E190" s="124">
        <v>2.12</v>
      </c>
      <c r="F190" s="123" t="s">
        <v>4087</v>
      </c>
      <c r="G190" s="125">
        <v>9336</v>
      </c>
    </row>
    <row r="191" spans="1:10" ht="12.75" customHeight="1" x14ac:dyDescent="0.2">
      <c r="A191" s="123" t="s">
        <v>18898</v>
      </c>
      <c r="B191" s="123" t="s">
        <v>18940</v>
      </c>
      <c r="C191" s="123" t="s">
        <v>18939</v>
      </c>
      <c r="D191" s="123" t="s">
        <v>10832</v>
      </c>
      <c r="E191" s="124">
        <v>0.11</v>
      </c>
      <c r="F191" s="123" t="s">
        <v>10831</v>
      </c>
      <c r="G191" s="125">
        <v>9337</v>
      </c>
    </row>
    <row r="192" spans="1:10" ht="12.75" customHeight="1" x14ac:dyDescent="0.2">
      <c r="A192" s="123" t="s">
        <v>18898</v>
      </c>
      <c r="B192" s="123" t="s">
        <v>18938</v>
      </c>
      <c r="C192" s="123" t="s">
        <v>18937</v>
      </c>
      <c r="D192" s="123" t="s">
        <v>13240</v>
      </c>
      <c r="E192" s="124">
        <v>7.63</v>
      </c>
      <c r="F192" s="123" t="s">
        <v>13239</v>
      </c>
      <c r="G192" s="125">
        <v>9338</v>
      </c>
    </row>
    <row r="193" spans="1:14" ht="12.75" customHeight="1" x14ac:dyDescent="0.2">
      <c r="A193" s="123" t="s">
        <v>18898</v>
      </c>
      <c r="B193" s="123" t="s">
        <v>11493</v>
      </c>
      <c r="C193" s="123" t="s">
        <v>18936</v>
      </c>
      <c r="D193" s="123" t="s">
        <v>4640</v>
      </c>
      <c r="E193" s="124">
        <v>1.8</v>
      </c>
      <c r="F193" s="123" t="s">
        <v>4641</v>
      </c>
      <c r="G193" s="125">
        <v>9339</v>
      </c>
    </row>
    <row r="194" spans="1:14" ht="12.75" customHeight="1" x14ac:dyDescent="0.2">
      <c r="A194" s="123" t="s">
        <v>18898</v>
      </c>
      <c r="B194" s="123" t="s">
        <v>18935</v>
      </c>
      <c r="C194" s="123" t="s">
        <v>18934</v>
      </c>
      <c r="D194" s="123" t="s">
        <v>940</v>
      </c>
      <c r="E194" s="124">
        <v>2.37</v>
      </c>
      <c r="F194" s="123" t="s">
        <v>939</v>
      </c>
      <c r="G194" s="125">
        <v>9340</v>
      </c>
    </row>
    <row r="195" spans="1:14" ht="12.75" customHeight="1" x14ac:dyDescent="0.2">
      <c r="A195" s="123" t="s">
        <v>18898</v>
      </c>
      <c r="B195" s="123" t="s">
        <v>18933</v>
      </c>
      <c r="C195" s="123" t="s">
        <v>18932</v>
      </c>
      <c r="D195" s="123" t="s">
        <v>18931</v>
      </c>
      <c r="E195" s="124">
        <v>22.14</v>
      </c>
      <c r="F195" s="123" t="s">
        <v>18930</v>
      </c>
      <c r="G195" s="125">
        <v>9341</v>
      </c>
    </row>
    <row r="196" spans="1:14" ht="12.75" customHeight="1" x14ac:dyDescent="0.2">
      <c r="A196" s="123" t="s">
        <v>18898</v>
      </c>
      <c r="B196" s="123" t="s">
        <v>18929</v>
      </c>
      <c r="C196" s="123" t="s">
        <v>18928</v>
      </c>
      <c r="D196" s="123" t="s">
        <v>6045</v>
      </c>
      <c r="E196" s="124">
        <v>46.29</v>
      </c>
      <c r="F196" s="123" t="s">
        <v>6046</v>
      </c>
      <c r="G196" s="125">
        <v>9342</v>
      </c>
      <c r="I196" s="49" t="s">
        <v>1519</v>
      </c>
      <c r="L196" s="49" t="s">
        <v>1518</v>
      </c>
    </row>
    <row r="197" spans="1:14" ht="12.75" customHeight="1" x14ac:dyDescent="0.2">
      <c r="A197" s="123" t="s">
        <v>18898</v>
      </c>
      <c r="B197" s="123" t="s">
        <v>18927</v>
      </c>
      <c r="C197" s="123" t="s">
        <v>18926</v>
      </c>
      <c r="D197" s="123" t="s">
        <v>1377</v>
      </c>
      <c r="E197" s="124">
        <v>4.4000000000000004</v>
      </c>
      <c r="F197" s="123" t="s">
        <v>1376</v>
      </c>
      <c r="G197" s="125">
        <v>9343</v>
      </c>
    </row>
    <row r="198" spans="1:14" ht="12.75" customHeight="1" x14ac:dyDescent="0.2">
      <c r="A198" s="123" t="s">
        <v>18898</v>
      </c>
      <c r="B198" s="123" t="s">
        <v>18925</v>
      </c>
      <c r="C198" s="123" t="s">
        <v>18924</v>
      </c>
      <c r="D198" s="123" t="s">
        <v>924</v>
      </c>
      <c r="E198" s="124">
        <v>6.28</v>
      </c>
      <c r="F198" s="123" t="s">
        <v>923</v>
      </c>
      <c r="G198" s="125">
        <v>9344</v>
      </c>
    </row>
    <row r="199" spans="1:14" ht="12.75" customHeight="1" x14ac:dyDescent="0.2">
      <c r="A199" s="123" t="s">
        <v>18898</v>
      </c>
      <c r="B199" s="123" t="s">
        <v>18923</v>
      </c>
      <c r="C199" s="123" t="s">
        <v>18922</v>
      </c>
      <c r="D199" s="123" t="s">
        <v>18921</v>
      </c>
      <c r="E199" s="124">
        <v>3.62</v>
      </c>
      <c r="F199" s="123" t="s">
        <v>18920</v>
      </c>
      <c r="G199" s="125">
        <v>9345</v>
      </c>
    </row>
    <row r="200" spans="1:14" ht="12.75" customHeight="1" x14ac:dyDescent="0.2">
      <c r="A200" s="123" t="s">
        <v>18898</v>
      </c>
      <c r="B200" s="123" t="s">
        <v>18919</v>
      </c>
      <c r="C200" s="123" t="s">
        <v>18918</v>
      </c>
      <c r="D200" s="123" t="s">
        <v>962</v>
      </c>
      <c r="E200" s="124">
        <v>4.3</v>
      </c>
      <c r="F200" s="123" t="s">
        <v>961</v>
      </c>
      <c r="G200" s="125">
        <v>9346</v>
      </c>
    </row>
    <row r="201" spans="1:14" ht="12.75" customHeight="1" x14ac:dyDescent="0.2">
      <c r="A201" s="123" t="s">
        <v>18898</v>
      </c>
      <c r="B201" s="123" t="s">
        <v>18917</v>
      </c>
      <c r="C201" s="123" t="s">
        <v>18916</v>
      </c>
      <c r="D201" s="123" t="s">
        <v>731</v>
      </c>
      <c r="E201" s="124">
        <v>1.83</v>
      </c>
      <c r="F201" s="123" t="s">
        <v>730</v>
      </c>
      <c r="G201" s="125">
        <v>9347</v>
      </c>
      <c r="K201" s="49" t="s">
        <v>1517</v>
      </c>
      <c r="N201" s="49" t="s">
        <v>1516</v>
      </c>
    </row>
    <row r="202" spans="1:14" ht="12.75" customHeight="1" x14ac:dyDescent="0.2">
      <c r="A202" s="123" t="s">
        <v>18898</v>
      </c>
      <c r="B202" s="123" t="s">
        <v>18820</v>
      </c>
      <c r="C202" s="123" t="s">
        <v>18915</v>
      </c>
      <c r="D202" s="123" t="s">
        <v>1030</v>
      </c>
      <c r="E202" s="124">
        <v>10.9</v>
      </c>
      <c r="F202" s="123" t="s">
        <v>1029</v>
      </c>
      <c r="G202" s="125">
        <v>9348</v>
      </c>
    </row>
    <row r="203" spans="1:14" ht="12.75" customHeight="1" x14ac:dyDescent="0.2">
      <c r="A203" s="123" t="s">
        <v>18898</v>
      </c>
      <c r="B203" s="123" t="s">
        <v>18914</v>
      </c>
      <c r="C203" s="123" t="s">
        <v>18913</v>
      </c>
      <c r="D203" s="123" t="s">
        <v>5014</v>
      </c>
      <c r="E203" s="124">
        <v>3.45</v>
      </c>
      <c r="F203" s="123" t="s">
        <v>5015</v>
      </c>
      <c r="G203" s="125">
        <v>9349</v>
      </c>
    </row>
    <row r="204" spans="1:14" ht="12.75" customHeight="1" x14ac:dyDescent="0.2">
      <c r="A204" s="123" t="s">
        <v>18898</v>
      </c>
      <c r="B204" s="123" t="s">
        <v>18912</v>
      </c>
      <c r="C204" s="123" t="s">
        <v>18911</v>
      </c>
      <c r="D204" s="123" t="s">
        <v>1227</v>
      </c>
      <c r="E204" s="124">
        <v>10.72</v>
      </c>
      <c r="F204" s="123" t="s">
        <v>1226</v>
      </c>
      <c r="G204" s="125">
        <v>9350</v>
      </c>
      <c r="J204" s="130"/>
    </row>
    <row r="205" spans="1:14" ht="12.75" customHeight="1" x14ac:dyDescent="0.2">
      <c r="A205" s="123" t="s">
        <v>18898</v>
      </c>
      <c r="B205" s="123" t="s">
        <v>18910</v>
      </c>
      <c r="C205" s="123" t="s">
        <v>18909</v>
      </c>
      <c r="D205" s="123" t="s">
        <v>18908</v>
      </c>
      <c r="E205" s="124">
        <v>1.36</v>
      </c>
      <c r="F205" s="123" t="s">
        <v>18907</v>
      </c>
      <c r="G205" s="125">
        <v>9351</v>
      </c>
    </row>
    <row r="206" spans="1:14" ht="12.75" customHeight="1" x14ac:dyDescent="0.2">
      <c r="A206" s="123" t="s">
        <v>18898</v>
      </c>
      <c r="B206" s="123" t="s">
        <v>18906</v>
      </c>
      <c r="C206" s="123" t="s">
        <v>18905</v>
      </c>
      <c r="D206" s="123" t="s">
        <v>1465</v>
      </c>
      <c r="E206" s="124">
        <v>1.68</v>
      </c>
      <c r="F206" s="123" t="s">
        <v>1464</v>
      </c>
      <c r="G206" s="125">
        <v>9352</v>
      </c>
    </row>
    <row r="207" spans="1:14" ht="12.75" customHeight="1" x14ac:dyDescent="0.2">
      <c r="A207" s="123" t="s">
        <v>18898</v>
      </c>
      <c r="B207" s="123" t="s">
        <v>18904</v>
      </c>
      <c r="C207" s="123" t="s">
        <v>18903</v>
      </c>
      <c r="D207" s="123" t="s">
        <v>1024</v>
      </c>
      <c r="E207" s="124">
        <v>3.7</v>
      </c>
      <c r="F207" s="123" t="s">
        <v>1023</v>
      </c>
      <c r="G207" s="125">
        <v>9353</v>
      </c>
    </row>
    <row r="208" spans="1:14" ht="12.75" customHeight="1" x14ac:dyDescent="0.2">
      <c r="A208" s="123" t="s">
        <v>18898</v>
      </c>
      <c r="B208" s="123" t="s">
        <v>18902</v>
      </c>
      <c r="C208" s="123" t="s">
        <v>18901</v>
      </c>
      <c r="D208" s="123" t="s">
        <v>3705</v>
      </c>
      <c r="E208" s="124">
        <v>12.34</v>
      </c>
      <c r="F208" s="123" t="s">
        <v>3706</v>
      </c>
      <c r="G208" s="125">
        <v>9354</v>
      </c>
    </row>
    <row r="209" spans="1:7" ht="12.75" customHeight="1" x14ac:dyDescent="0.2">
      <c r="A209" s="123" t="s">
        <v>18898</v>
      </c>
      <c r="B209" s="123" t="s">
        <v>18900</v>
      </c>
      <c r="C209" s="123" t="s">
        <v>18899</v>
      </c>
      <c r="D209" s="123" t="s">
        <v>5169</v>
      </c>
      <c r="E209" s="124">
        <v>3.71</v>
      </c>
      <c r="F209" s="123" t="s">
        <v>5170</v>
      </c>
      <c r="G209" s="125">
        <v>9355</v>
      </c>
    </row>
    <row r="210" spans="1:7" ht="12.75" customHeight="1" x14ac:dyDescent="0.2">
      <c r="A210" s="123" t="s">
        <v>18898</v>
      </c>
      <c r="B210" s="123" t="s">
        <v>18897</v>
      </c>
      <c r="C210" s="123" t="s">
        <v>18896</v>
      </c>
      <c r="D210" s="123" t="s">
        <v>18895</v>
      </c>
      <c r="E210" s="124">
        <v>65.38</v>
      </c>
      <c r="F210" s="123" t="s">
        <v>18894</v>
      </c>
      <c r="G210" s="125">
        <v>9356</v>
      </c>
    </row>
    <row r="211" spans="1:7" ht="12.75" customHeight="1" x14ac:dyDescent="0.2">
      <c r="A211" s="123"/>
      <c r="B211" s="123"/>
      <c r="C211" s="127" t="s">
        <v>3567</v>
      </c>
      <c r="D211" s="123"/>
      <c r="E211" s="126">
        <f>SUM(E186:E210)</f>
        <v>229.85000000000002</v>
      </c>
      <c r="F211" s="123"/>
      <c r="G211" s="125"/>
    </row>
    <row r="212" spans="1:7" ht="12.75" customHeight="1" x14ac:dyDescent="0.2">
      <c r="A212" s="123" t="s">
        <v>18874</v>
      </c>
      <c r="B212" s="123" t="s">
        <v>18893</v>
      </c>
      <c r="C212" s="123" t="s">
        <v>18892</v>
      </c>
      <c r="D212" s="123" t="s">
        <v>11504</v>
      </c>
      <c r="E212" s="124">
        <v>20.82</v>
      </c>
      <c r="F212" s="123" t="s">
        <v>11503</v>
      </c>
      <c r="G212" s="125">
        <v>9357</v>
      </c>
    </row>
    <row r="213" spans="1:7" ht="12.75" customHeight="1" x14ac:dyDescent="0.2">
      <c r="A213" s="123" t="s">
        <v>18874</v>
      </c>
      <c r="B213" s="123" t="s">
        <v>18891</v>
      </c>
      <c r="C213" s="123" t="s">
        <v>18890</v>
      </c>
      <c r="D213" s="123" t="s">
        <v>4621</v>
      </c>
      <c r="E213" s="124">
        <v>2.87</v>
      </c>
      <c r="F213" s="123" t="s">
        <v>4622</v>
      </c>
      <c r="G213" s="125">
        <v>9358</v>
      </c>
    </row>
    <row r="214" spans="1:7" ht="12.75" customHeight="1" x14ac:dyDescent="0.2">
      <c r="A214" s="123" t="s">
        <v>18874</v>
      </c>
      <c r="B214" s="123" t="s">
        <v>18889</v>
      </c>
      <c r="C214" s="123" t="s">
        <v>18888</v>
      </c>
      <c r="D214" s="123" t="s">
        <v>5707</v>
      </c>
      <c r="E214" s="124">
        <v>2.4900000000000002</v>
      </c>
      <c r="F214" s="123" t="s">
        <v>5708</v>
      </c>
      <c r="G214" s="125">
        <v>9359</v>
      </c>
    </row>
    <row r="215" spans="1:7" ht="12.75" customHeight="1" x14ac:dyDescent="0.2">
      <c r="A215" s="123" t="s">
        <v>18874</v>
      </c>
      <c r="B215" s="123" t="s">
        <v>13952</v>
      </c>
      <c r="C215" s="123" t="s">
        <v>18887</v>
      </c>
      <c r="D215" s="123" t="s">
        <v>3888</v>
      </c>
      <c r="E215" s="124">
        <v>10.96</v>
      </c>
      <c r="F215" s="123" t="s">
        <v>3889</v>
      </c>
      <c r="G215" s="125">
        <v>9360</v>
      </c>
    </row>
    <row r="216" spans="1:7" ht="12.75" customHeight="1" x14ac:dyDescent="0.2">
      <c r="A216" s="123" t="s">
        <v>18874</v>
      </c>
      <c r="B216" s="123" t="s">
        <v>18886</v>
      </c>
      <c r="C216" s="123" t="s">
        <v>18885</v>
      </c>
      <c r="D216" s="123" t="s">
        <v>1315</v>
      </c>
      <c r="E216" s="124">
        <v>3.87</v>
      </c>
      <c r="F216" s="123" t="s">
        <v>1314</v>
      </c>
      <c r="G216" s="125">
        <v>9361</v>
      </c>
    </row>
    <row r="217" spans="1:7" ht="12.75" customHeight="1" x14ac:dyDescent="0.2">
      <c r="A217" s="123" t="s">
        <v>18874</v>
      </c>
      <c r="B217" s="123" t="s">
        <v>18884</v>
      </c>
      <c r="C217" s="123" t="s">
        <v>18883</v>
      </c>
      <c r="D217" s="123" t="s">
        <v>1395</v>
      </c>
      <c r="E217" s="124">
        <v>6.68</v>
      </c>
      <c r="F217" s="123" t="s">
        <v>1394</v>
      </c>
      <c r="G217" s="125">
        <v>9362</v>
      </c>
    </row>
    <row r="218" spans="1:7" ht="12.75" customHeight="1" x14ac:dyDescent="0.2">
      <c r="A218" s="123" t="s">
        <v>18874</v>
      </c>
      <c r="B218" s="123" t="s">
        <v>18882</v>
      </c>
      <c r="C218" s="123" t="s">
        <v>18881</v>
      </c>
      <c r="D218" s="123" t="s">
        <v>3078</v>
      </c>
      <c r="E218" s="124">
        <v>2.4900000000000002</v>
      </c>
      <c r="F218" s="123" t="s">
        <v>3079</v>
      </c>
      <c r="G218" s="125">
        <v>9363</v>
      </c>
    </row>
    <row r="219" spans="1:7" ht="12.75" customHeight="1" x14ac:dyDescent="0.2">
      <c r="A219" s="123" t="s">
        <v>18874</v>
      </c>
      <c r="B219" s="123" t="s">
        <v>18880</v>
      </c>
      <c r="C219" s="123" t="s">
        <v>18879</v>
      </c>
      <c r="D219" s="123" t="s">
        <v>6043</v>
      </c>
      <c r="E219" s="124">
        <v>1.68</v>
      </c>
      <c r="F219" s="123" t="s">
        <v>6044</v>
      </c>
      <c r="G219" s="125">
        <v>9364</v>
      </c>
    </row>
    <row r="220" spans="1:7" ht="12.75" customHeight="1" x14ac:dyDescent="0.2">
      <c r="A220" s="123" t="s">
        <v>18874</v>
      </c>
      <c r="B220" s="123" t="s">
        <v>18878</v>
      </c>
      <c r="C220" s="123" t="s">
        <v>18877</v>
      </c>
      <c r="D220" s="123" t="s">
        <v>997</v>
      </c>
      <c r="E220" s="124">
        <v>1.68</v>
      </c>
      <c r="F220" s="123" t="s">
        <v>996</v>
      </c>
      <c r="G220" s="125">
        <v>9365</v>
      </c>
    </row>
    <row r="221" spans="1:7" ht="12.75" customHeight="1" x14ac:dyDescent="0.2">
      <c r="A221" s="123" t="s">
        <v>18874</v>
      </c>
      <c r="B221" s="123" t="s">
        <v>18876</v>
      </c>
      <c r="C221" s="123" t="s">
        <v>18875</v>
      </c>
      <c r="D221" s="123" t="s">
        <v>861</v>
      </c>
      <c r="E221" s="124">
        <v>3.48</v>
      </c>
      <c r="F221" s="123" t="s">
        <v>860</v>
      </c>
      <c r="G221" s="125">
        <v>9366</v>
      </c>
    </row>
    <row r="222" spans="1:7" ht="12.75" customHeight="1" x14ac:dyDescent="0.2">
      <c r="A222" s="123" t="s">
        <v>18874</v>
      </c>
      <c r="B222" s="123" t="s">
        <v>18873</v>
      </c>
      <c r="C222" s="123" t="s">
        <v>18872</v>
      </c>
      <c r="D222" s="123" t="s">
        <v>1210</v>
      </c>
      <c r="E222" s="124">
        <v>7.58</v>
      </c>
      <c r="F222" s="123" t="s">
        <v>1209</v>
      </c>
      <c r="G222" s="125">
        <v>9367</v>
      </c>
    </row>
    <row r="223" spans="1:7" ht="12.75" customHeight="1" x14ac:dyDescent="0.2">
      <c r="A223" s="123"/>
      <c r="B223" s="123"/>
      <c r="C223" s="127" t="s">
        <v>3567</v>
      </c>
      <c r="D223" s="123"/>
      <c r="E223" s="126">
        <f>SUM(E212:E222)</f>
        <v>64.599999999999994</v>
      </c>
      <c r="F223" s="123"/>
      <c r="G223" s="125"/>
    </row>
    <row r="224" spans="1:7" ht="12.75" customHeight="1" x14ac:dyDescent="0.2">
      <c r="A224" s="123" t="s">
        <v>18856</v>
      </c>
      <c r="B224" s="123" t="s">
        <v>15939</v>
      </c>
      <c r="C224" s="123" t="s">
        <v>18871</v>
      </c>
      <c r="D224" s="123" t="s">
        <v>1160</v>
      </c>
      <c r="E224" s="124">
        <v>3.32</v>
      </c>
      <c r="F224" s="123" t="s">
        <v>1159</v>
      </c>
      <c r="G224" s="125">
        <v>9368</v>
      </c>
    </row>
    <row r="225" spans="1:8" ht="12.75" customHeight="1" x14ac:dyDescent="0.2">
      <c r="A225" s="123" t="s">
        <v>18856</v>
      </c>
      <c r="B225" s="123" t="s">
        <v>18870</v>
      </c>
      <c r="C225" s="123" t="s">
        <v>18869</v>
      </c>
      <c r="D225" s="123" t="s">
        <v>11414</v>
      </c>
      <c r="E225" s="124">
        <v>1.68</v>
      </c>
      <c r="F225" s="123" t="s">
        <v>11413</v>
      </c>
      <c r="G225" s="125">
        <v>9369</v>
      </c>
    </row>
    <row r="226" spans="1:8" ht="12.75" customHeight="1" x14ac:dyDescent="0.2">
      <c r="A226" s="123" t="s">
        <v>18856</v>
      </c>
      <c r="B226" s="123" t="s">
        <v>18868</v>
      </c>
      <c r="C226" s="123" t="s">
        <v>18867</v>
      </c>
      <c r="D226" s="123" t="s">
        <v>1006</v>
      </c>
      <c r="E226" s="124">
        <v>8.3800000000000008</v>
      </c>
      <c r="F226" s="123" t="s">
        <v>1005</v>
      </c>
      <c r="G226" s="125">
        <v>9370</v>
      </c>
    </row>
    <row r="227" spans="1:8" ht="12.75" customHeight="1" x14ac:dyDescent="0.2">
      <c r="A227" s="123" t="s">
        <v>18856</v>
      </c>
      <c r="B227" s="123" t="s">
        <v>18866</v>
      </c>
      <c r="C227" s="123" t="s">
        <v>18865</v>
      </c>
      <c r="D227" s="123" t="s">
        <v>13230</v>
      </c>
      <c r="E227" s="124">
        <v>1.68</v>
      </c>
      <c r="F227" s="123" t="s">
        <v>13229</v>
      </c>
      <c r="G227" s="125">
        <v>9371</v>
      </c>
    </row>
    <row r="228" spans="1:8" ht="12.75" customHeight="1" x14ac:dyDescent="0.2">
      <c r="A228" s="123" t="s">
        <v>18856</v>
      </c>
      <c r="B228" s="123" t="s">
        <v>18864</v>
      </c>
      <c r="C228" s="123" t="s">
        <v>18863</v>
      </c>
      <c r="D228" s="123" t="s">
        <v>18862</v>
      </c>
      <c r="E228" s="124">
        <v>4.4000000000000004</v>
      </c>
      <c r="F228" s="123" t="s">
        <v>18861</v>
      </c>
      <c r="G228" s="125">
        <v>9372</v>
      </c>
    </row>
    <row r="229" spans="1:8" ht="12.75" customHeight="1" x14ac:dyDescent="0.2">
      <c r="A229" s="123" t="s">
        <v>18856</v>
      </c>
      <c r="B229" s="123" t="s">
        <v>18860</v>
      </c>
      <c r="C229" s="123" t="s">
        <v>18859</v>
      </c>
      <c r="D229" s="123" t="s">
        <v>4724</v>
      </c>
      <c r="E229" s="124">
        <v>1.69</v>
      </c>
      <c r="F229" s="123" t="s">
        <v>4725</v>
      </c>
      <c r="G229" s="125">
        <v>9373</v>
      </c>
      <c r="H229" s="129"/>
    </row>
    <row r="230" spans="1:8" ht="12.75" customHeight="1" x14ac:dyDescent="0.2">
      <c r="A230" s="123" t="s">
        <v>18856</v>
      </c>
      <c r="B230" s="123" t="s">
        <v>18858</v>
      </c>
      <c r="C230" s="123" t="s">
        <v>18857</v>
      </c>
      <c r="D230" s="123" t="s">
        <v>4838</v>
      </c>
      <c r="E230" s="124">
        <v>5.04</v>
      </c>
      <c r="F230" s="123" t="s">
        <v>4839</v>
      </c>
      <c r="G230" s="125">
        <v>9374</v>
      </c>
    </row>
    <row r="231" spans="1:8" ht="12.75" customHeight="1" x14ac:dyDescent="0.2">
      <c r="A231" s="123" t="s">
        <v>18856</v>
      </c>
      <c r="B231" s="123" t="s">
        <v>5059</v>
      </c>
      <c r="C231" s="123" t="s">
        <v>18855</v>
      </c>
      <c r="D231" s="123" t="s">
        <v>3668</v>
      </c>
      <c r="E231" s="124">
        <v>20.92</v>
      </c>
      <c r="F231" s="123" t="s">
        <v>3669</v>
      </c>
      <c r="G231" s="125">
        <v>9375</v>
      </c>
    </row>
    <row r="232" spans="1:8" ht="12.75" customHeight="1" x14ac:dyDescent="0.2">
      <c r="A232" s="123"/>
      <c r="B232" s="123"/>
      <c r="C232" s="127" t="s">
        <v>3567</v>
      </c>
      <c r="D232" s="123"/>
      <c r="E232" s="126">
        <f>SUM(E224:E231)</f>
        <v>47.11</v>
      </c>
      <c r="F232" s="123"/>
      <c r="G232" s="125"/>
    </row>
    <row r="233" spans="1:8" ht="12.75" customHeight="1" x14ac:dyDescent="0.2">
      <c r="A233" s="123" t="s">
        <v>18808</v>
      </c>
      <c r="B233" s="123" t="s">
        <v>18854</v>
      </c>
      <c r="C233" s="123" t="s">
        <v>18853</v>
      </c>
      <c r="D233" s="123" t="s">
        <v>4381</v>
      </c>
      <c r="E233" s="124">
        <v>1.9</v>
      </c>
      <c r="F233" s="123" t="s">
        <v>4382</v>
      </c>
      <c r="G233" s="125">
        <v>9716</v>
      </c>
    </row>
    <row r="234" spans="1:8" ht="12.75" customHeight="1" x14ac:dyDescent="0.2">
      <c r="A234" s="123" t="s">
        <v>18808</v>
      </c>
      <c r="B234" s="123" t="s">
        <v>18852</v>
      </c>
      <c r="C234" s="123" t="s">
        <v>18851</v>
      </c>
      <c r="D234" s="123" t="s">
        <v>3313</v>
      </c>
      <c r="E234" s="124">
        <v>2.0699999999999998</v>
      </c>
      <c r="F234" s="123" t="s">
        <v>3314</v>
      </c>
      <c r="G234" s="125">
        <v>9717</v>
      </c>
    </row>
    <row r="235" spans="1:8" ht="12.75" customHeight="1" x14ac:dyDescent="0.2">
      <c r="A235" s="123" t="s">
        <v>18808</v>
      </c>
      <c r="B235" s="123" t="s">
        <v>18850</v>
      </c>
      <c r="C235" s="123" t="s">
        <v>18849</v>
      </c>
      <c r="D235" s="123" t="s">
        <v>13805</v>
      </c>
      <c r="E235" s="124">
        <v>24.36</v>
      </c>
      <c r="F235" s="123" t="s">
        <v>13804</v>
      </c>
      <c r="G235" s="125">
        <v>9718</v>
      </c>
    </row>
    <row r="236" spans="1:8" ht="12.75" customHeight="1" x14ac:dyDescent="0.2">
      <c r="A236" s="123" t="s">
        <v>18808</v>
      </c>
      <c r="B236" s="123" t="s">
        <v>18848</v>
      </c>
      <c r="C236" s="123" t="s">
        <v>18847</v>
      </c>
      <c r="D236" s="123" t="s">
        <v>4223</v>
      </c>
      <c r="E236" s="124">
        <v>7.81</v>
      </c>
      <c r="F236" s="123" t="s">
        <v>4224</v>
      </c>
      <c r="G236" s="125">
        <v>9719</v>
      </c>
    </row>
    <row r="237" spans="1:8" ht="12.75" customHeight="1" x14ac:dyDescent="0.2">
      <c r="A237" s="123" t="s">
        <v>18808</v>
      </c>
      <c r="B237" s="123" t="s">
        <v>18846</v>
      </c>
      <c r="C237" s="123" t="s">
        <v>18845</v>
      </c>
      <c r="D237" s="123" t="s">
        <v>884</v>
      </c>
      <c r="E237" s="124">
        <v>3.71</v>
      </c>
      <c r="F237" s="123" t="s">
        <v>883</v>
      </c>
      <c r="G237" s="125">
        <v>9720</v>
      </c>
    </row>
    <row r="238" spans="1:8" ht="12.75" customHeight="1" x14ac:dyDescent="0.2">
      <c r="A238" s="123" t="s">
        <v>18808</v>
      </c>
      <c r="B238" s="123" t="s">
        <v>18844</v>
      </c>
      <c r="C238" s="123" t="s">
        <v>18843</v>
      </c>
      <c r="D238" s="123" t="s">
        <v>942</v>
      </c>
      <c r="E238" s="124">
        <v>3.16</v>
      </c>
      <c r="F238" s="123" t="s">
        <v>941</v>
      </c>
      <c r="G238" s="125">
        <v>9721</v>
      </c>
    </row>
    <row r="239" spans="1:8" ht="12.75" customHeight="1" x14ac:dyDescent="0.2">
      <c r="A239" s="123" t="s">
        <v>18808</v>
      </c>
      <c r="B239" s="123" t="s">
        <v>18842</v>
      </c>
      <c r="C239" s="123" t="s">
        <v>18841</v>
      </c>
      <c r="D239" s="123" t="s">
        <v>16259</v>
      </c>
      <c r="E239" s="124">
        <v>4.4000000000000004</v>
      </c>
      <c r="F239" s="123" t="s">
        <v>16258</v>
      </c>
      <c r="G239" s="125">
        <v>9722</v>
      </c>
    </row>
    <row r="240" spans="1:8" ht="12.75" customHeight="1" x14ac:dyDescent="0.2">
      <c r="A240" s="123" t="s">
        <v>18808</v>
      </c>
      <c r="B240" s="123" t="s">
        <v>18840</v>
      </c>
      <c r="C240" s="123" t="s">
        <v>18839</v>
      </c>
      <c r="D240" s="123" t="s">
        <v>922</v>
      </c>
      <c r="E240" s="124">
        <v>1.68</v>
      </c>
      <c r="F240" s="123" t="s">
        <v>921</v>
      </c>
      <c r="G240" s="125">
        <v>9723</v>
      </c>
    </row>
    <row r="241" spans="1:7" ht="12.75" customHeight="1" x14ac:dyDescent="0.2">
      <c r="A241" s="123" t="s">
        <v>18808</v>
      </c>
      <c r="B241" s="123" t="s">
        <v>18838</v>
      </c>
      <c r="C241" s="123" t="s">
        <v>18837</v>
      </c>
      <c r="D241" s="123" t="s">
        <v>16507</v>
      </c>
      <c r="E241" s="124">
        <v>1.46</v>
      </c>
      <c r="F241" s="123" t="s">
        <v>16506</v>
      </c>
      <c r="G241" s="125">
        <v>9724</v>
      </c>
    </row>
    <row r="242" spans="1:7" ht="12.75" customHeight="1" x14ac:dyDescent="0.2">
      <c r="A242" s="123" t="s">
        <v>18808</v>
      </c>
      <c r="B242" s="123" t="s">
        <v>18836</v>
      </c>
      <c r="C242" s="123" t="s">
        <v>18835</v>
      </c>
      <c r="D242" s="123" t="s">
        <v>1040</v>
      </c>
      <c r="E242" s="124">
        <v>1.68</v>
      </c>
      <c r="F242" s="123" t="s">
        <v>1039</v>
      </c>
      <c r="G242" s="125">
        <v>9725</v>
      </c>
    </row>
    <row r="243" spans="1:7" ht="12.75" customHeight="1" x14ac:dyDescent="0.2">
      <c r="A243" s="123" t="s">
        <v>18808</v>
      </c>
      <c r="B243" s="123" t="s">
        <v>18834</v>
      </c>
      <c r="C243" s="123" t="s">
        <v>18833</v>
      </c>
      <c r="D243" s="123" t="s">
        <v>5940</v>
      </c>
      <c r="E243" s="124">
        <v>2.2599999999999998</v>
      </c>
      <c r="F243" s="123" t="s">
        <v>5941</v>
      </c>
      <c r="G243" s="125">
        <v>9726</v>
      </c>
    </row>
    <row r="244" spans="1:7" ht="12.75" customHeight="1" x14ac:dyDescent="0.2">
      <c r="A244" s="123" t="s">
        <v>18808</v>
      </c>
      <c r="B244" s="123" t="s">
        <v>18832</v>
      </c>
      <c r="C244" s="123" t="s">
        <v>18831</v>
      </c>
      <c r="D244" s="123" t="s">
        <v>3492</v>
      </c>
      <c r="E244" s="124">
        <v>1.79</v>
      </c>
      <c r="F244" s="123" t="s">
        <v>3493</v>
      </c>
      <c r="G244" s="125">
        <v>9727</v>
      </c>
    </row>
    <row r="245" spans="1:7" ht="12.75" customHeight="1" x14ac:dyDescent="0.2">
      <c r="A245" s="123" t="s">
        <v>18808</v>
      </c>
      <c r="B245" s="123" t="s">
        <v>18830</v>
      </c>
      <c r="C245" s="123" t="s">
        <v>18829</v>
      </c>
      <c r="D245" s="123" t="s">
        <v>989</v>
      </c>
      <c r="E245" s="124">
        <v>2.65</v>
      </c>
      <c r="F245" s="123" t="s">
        <v>988</v>
      </c>
      <c r="G245" s="125">
        <v>9728</v>
      </c>
    </row>
    <row r="246" spans="1:7" ht="12.75" customHeight="1" x14ac:dyDescent="0.2">
      <c r="A246" s="123" t="s">
        <v>18808</v>
      </c>
      <c r="B246" s="123" t="s">
        <v>18828</v>
      </c>
      <c r="C246" s="123" t="s">
        <v>18827</v>
      </c>
      <c r="D246" s="123" t="s">
        <v>4143</v>
      </c>
      <c r="E246" s="124">
        <v>3.43</v>
      </c>
      <c r="F246" s="123" t="s">
        <v>4140</v>
      </c>
      <c r="G246" s="125">
        <v>9729</v>
      </c>
    </row>
    <row r="247" spans="1:7" ht="12.75" customHeight="1" x14ac:dyDescent="0.2">
      <c r="A247" s="123" t="s">
        <v>18808</v>
      </c>
      <c r="B247" s="123" t="s">
        <v>18826</v>
      </c>
      <c r="C247" s="123" t="s">
        <v>18825</v>
      </c>
      <c r="D247" s="123" t="s">
        <v>4139</v>
      </c>
      <c r="E247" s="124">
        <v>3.38</v>
      </c>
      <c r="F247" s="123" t="s">
        <v>4140</v>
      </c>
      <c r="G247" s="125">
        <v>9730</v>
      </c>
    </row>
    <row r="248" spans="1:7" ht="12.75" customHeight="1" x14ac:dyDescent="0.2">
      <c r="A248" s="123" t="s">
        <v>18808</v>
      </c>
      <c r="B248" s="123" t="s">
        <v>18824</v>
      </c>
      <c r="C248" s="123" t="s">
        <v>18823</v>
      </c>
      <c r="D248" s="123" t="s">
        <v>18272</v>
      </c>
      <c r="E248" s="124">
        <v>0.32</v>
      </c>
      <c r="F248" s="123" t="s">
        <v>18271</v>
      </c>
      <c r="G248" s="125">
        <v>9731</v>
      </c>
    </row>
    <row r="249" spans="1:7" ht="12.75" customHeight="1" x14ac:dyDescent="0.2">
      <c r="A249" s="123" t="s">
        <v>18808</v>
      </c>
      <c r="B249" s="123" t="s">
        <v>18822</v>
      </c>
      <c r="C249" s="123" t="s">
        <v>18821</v>
      </c>
      <c r="D249" s="123" t="s">
        <v>11114</v>
      </c>
      <c r="E249" s="124">
        <v>5.22</v>
      </c>
      <c r="F249" s="123" t="s">
        <v>11113</v>
      </c>
      <c r="G249" s="125">
        <v>9732</v>
      </c>
    </row>
    <row r="250" spans="1:7" ht="12.75" customHeight="1" x14ac:dyDescent="0.2">
      <c r="A250" s="123" t="s">
        <v>18808</v>
      </c>
      <c r="B250" s="123" t="s">
        <v>18820</v>
      </c>
      <c r="C250" s="123" t="s">
        <v>18819</v>
      </c>
      <c r="D250" s="123" t="s">
        <v>18818</v>
      </c>
      <c r="E250" s="124">
        <v>0.51</v>
      </c>
      <c r="F250" s="123" t="s">
        <v>18817</v>
      </c>
      <c r="G250" s="125">
        <v>9733</v>
      </c>
    </row>
    <row r="251" spans="1:7" ht="12.75" customHeight="1" x14ac:dyDescent="0.2">
      <c r="A251" s="123" t="s">
        <v>18808</v>
      </c>
      <c r="B251" s="123" t="s">
        <v>18816</v>
      </c>
      <c r="C251" s="123" t="s">
        <v>18815</v>
      </c>
      <c r="D251" s="123" t="s">
        <v>3922</v>
      </c>
      <c r="E251" s="124">
        <v>2.98</v>
      </c>
      <c r="F251" s="123" t="s">
        <v>3923</v>
      </c>
      <c r="G251" s="125">
        <v>9734</v>
      </c>
    </row>
    <row r="252" spans="1:7" ht="12.75" customHeight="1" x14ac:dyDescent="0.2">
      <c r="A252" s="123" t="s">
        <v>18808</v>
      </c>
      <c r="B252" s="123" t="s">
        <v>18814</v>
      </c>
      <c r="C252" s="123" t="s">
        <v>18813</v>
      </c>
      <c r="D252" s="123" t="s">
        <v>1372</v>
      </c>
      <c r="E252" s="124">
        <v>3.91</v>
      </c>
      <c r="F252" s="123" t="s">
        <v>1371</v>
      </c>
      <c r="G252" s="125">
        <v>9735</v>
      </c>
    </row>
    <row r="253" spans="1:7" ht="12.75" customHeight="1" x14ac:dyDescent="0.2">
      <c r="A253" s="123" t="s">
        <v>18808</v>
      </c>
      <c r="B253" s="123" t="s">
        <v>18812</v>
      </c>
      <c r="C253" s="123" t="s">
        <v>18811</v>
      </c>
      <c r="D253" s="123" t="s">
        <v>4516</v>
      </c>
      <c r="E253" s="124">
        <v>9.1999999999999993</v>
      </c>
      <c r="F253" s="123" t="s">
        <v>4517</v>
      </c>
      <c r="G253" s="125">
        <v>9736</v>
      </c>
    </row>
    <row r="254" spans="1:7" ht="12.75" customHeight="1" x14ac:dyDescent="0.2">
      <c r="A254" s="123" t="s">
        <v>18808</v>
      </c>
      <c r="B254" s="123" t="s">
        <v>18810</v>
      </c>
      <c r="C254" s="123" t="s">
        <v>18809</v>
      </c>
      <c r="D254" s="123" t="s">
        <v>13932</v>
      </c>
      <c r="E254" s="124">
        <v>28.45</v>
      </c>
      <c r="F254" s="123" t="s">
        <v>13931</v>
      </c>
      <c r="G254" s="125">
        <v>9737</v>
      </c>
    </row>
    <row r="255" spans="1:7" ht="12.75" customHeight="1" x14ac:dyDescent="0.2">
      <c r="A255" s="123" t="s">
        <v>18808</v>
      </c>
      <c r="B255" s="123" t="s">
        <v>18807</v>
      </c>
      <c r="C255" s="123" t="s">
        <v>18806</v>
      </c>
      <c r="D255" s="123" t="s">
        <v>3073</v>
      </c>
      <c r="E255" s="124">
        <v>1.71</v>
      </c>
      <c r="F255" s="123" t="s">
        <v>3074</v>
      </c>
      <c r="G255" s="125">
        <v>9738</v>
      </c>
    </row>
    <row r="256" spans="1:7" ht="12.75" customHeight="1" x14ac:dyDescent="0.2">
      <c r="A256" s="123"/>
      <c r="B256" s="123"/>
      <c r="C256" s="127" t="s">
        <v>3567</v>
      </c>
      <c r="D256" s="123"/>
      <c r="E256" s="126">
        <f>SUM(E233:E255)</f>
        <v>118.03999999999999</v>
      </c>
      <c r="F256" s="123"/>
      <c r="G256" s="125"/>
    </row>
    <row r="257" spans="1:10" ht="12.75" customHeight="1" x14ac:dyDescent="0.2">
      <c r="A257" s="123" t="s">
        <v>18756</v>
      </c>
      <c r="B257" s="123" t="s">
        <v>18805</v>
      </c>
      <c r="C257" s="123" t="s">
        <v>18804</v>
      </c>
      <c r="D257" s="123" t="s">
        <v>1058</v>
      </c>
      <c r="E257" s="124">
        <v>1.75</v>
      </c>
      <c r="F257" s="123" t="s">
        <v>1057</v>
      </c>
      <c r="G257" s="125">
        <v>9761</v>
      </c>
    </row>
    <row r="258" spans="1:10" ht="12.75" customHeight="1" x14ac:dyDescent="0.2">
      <c r="A258" s="123" t="s">
        <v>18756</v>
      </c>
      <c r="B258" s="123" t="s">
        <v>18803</v>
      </c>
      <c r="C258" s="123" t="s">
        <v>18802</v>
      </c>
      <c r="D258" s="123" t="s">
        <v>1225</v>
      </c>
      <c r="E258" s="124">
        <v>1.68</v>
      </c>
      <c r="F258" s="123" t="s">
        <v>1224</v>
      </c>
      <c r="G258" s="125">
        <v>9762</v>
      </c>
    </row>
    <row r="259" spans="1:10" ht="12.75" customHeight="1" x14ac:dyDescent="0.2">
      <c r="A259" s="123" t="s">
        <v>18756</v>
      </c>
      <c r="B259" s="123" t="s">
        <v>18801</v>
      </c>
      <c r="C259" s="123" t="s">
        <v>18800</v>
      </c>
      <c r="D259" s="123" t="s">
        <v>3990</v>
      </c>
      <c r="E259" s="124">
        <v>3.73</v>
      </c>
      <c r="F259" s="123" t="s">
        <v>3991</v>
      </c>
      <c r="G259" s="125">
        <v>9763</v>
      </c>
    </row>
    <row r="260" spans="1:10" ht="12.75" customHeight="1" x14ac:dyDescent="0.2">
      <c r="A260" s="123" t="s">
        <v>18756</v>
      </c>
      <c r="B260" s="123" t="s">
        <v>18799</v>
      </c>
      <c r="C260" s="123" t="s">
        <v>18798</v>
      </c>
      <c r="D260" s="123" t="s">
        <v>1200</v>
      </c>
      <c r="E260" s="124">
        <v>7.88</v>
      </c>
      <c r="F260" s="123" t="s">
        <v>1199</v>
      </c>
      <c r="G260" s="125">
        <v>9764</v>
      </c>
    </row>
    <row r="261" spans="1:10" ht="12.75" customHeight="1" x14ac:dyDescent="0.2">
      <c r="A261" s="123" t="s">
        <v>18756</v>
      </c>
      <c r="B261" s="123" t="s">
        <v>18797</v>
      </c>
      <c r="C261" s="123" t="s">
        <v>18796</v>
      </c>
      <c r="D261" s="123" t="s">
        <v>1287</v>
      </c>
      <c r="E261" s="124">
        <v>6.27</v>
      </c>
      <c r="F261" s="123" t="s">
        <v>1286</v>
      </c>
      <c r="G261" s="125">
        <v>9765</v>
      </c>
    </row>
    <row r="262" spans="1:10" ht="12.75" customHeight="1" x14ac:dyDescent="0.2">
      <c r="A262" s="123" t="s">
        <v>18756</v>
      </c>
      <c r="B262" s="123" t="s">
        <v>18795</v>
      </c>
      <c r="C262" s="123" t="s">
        <v>18794</v>
      </c>
      <c r="D262" s="123" t="s">
        <v>4082</v>
      </c>
      <c r="E262" s="124">
        <v>1.68</v>
      </c>
      <c r="F262" s="123" t="s">
        <v>4083</v>
      </c>
      <c r="G262" s="125">
        <v>9766</v>
      </c>
    </row>
    <row r="263" spans="1:10" ht="12.75" customHeight="1" x14ac:dyDescent="0.2">
      <c r="A263" s="123" t="s">
        <v>18756</v>
      </c>
      <c r="B263" s="123" t="s">
        <v>18793</v>
      </c>
      <c r="C263" s="123" t="s">
        <v>18792</v>
      </c>
      <c r="D263" s="123" t="s">
        <v>4028</v>
      </c>
      <c r="E263" s="124">
        <v>5.91</v>
      </c>
      <c r="F263" s="123" t="s">
        <v>4029</v>
      </c>
      <c r="G263" s="125">
        <v>9767</v>
      </c>
    </row>
    <row r="264" spans="1:10" ht="12.75" customHeight="1" x14ac:dyDescent="0.2">
      <c r="A264" s="123" t="s">
        <v>18756</v>
      </c>
      <c r="B264" s="123" t="s">
        <v>18791</v>
      </c>
      <c r="C264" s="123" t="s">
        <v>18790</v>
      </c>
      <c r="D264" s="123" t="s">
        <v>658</v>
      </c>
      <c r="E264" s="124">
        <v>1.68</v>
      </c>
      <c r="F264" s="123" t="s">
        <v>657</v>
      </c>
      <c r="G264" s="125">
        <v>9768</v>
      </c>
      <c r="J264" s="128"/>
    </row>
    <row r="265" spans="1:10" ht="12.75" customHeight="1" x14ac:dyDescent="0.2">
      <c r="A265" s="123" t="s">
        <v>18756</v>
      </c>
      <c r="B265" s="123" t="s">
        <v>18789</v>
      </c>
      <c r="C265" s="123" t="s">
        <v>18788</v>
      </c>
      <c r="D265" s="123" t="s">
        <v>3855</v>
      </c>
      <c r="E265" s="124">
        <v>2.21</v>
      </c>
      <c r="F265" s="123" t="s">
        <v>3856</v>
      </c>
      <c r="G265" s="125">
        <v>9769</v>
      </c>
      <c r="J265" s="128"/>
    </row>
    <row r="266" spans="1:10" ht="12.75" customHeight="1" x14ac:dyDescent="0.2">
      <c r="A266" s="123" t="s">
        <v>18756</v>
      </c>
      <c r="B266" s="123" t="s">
        <v>18282</v>
      </c>
      <c r="C266" s="123" t="s">
        <v>18787</v>
      </c>
      <c r="D266" s="123" t="s">
        <v>642</v>
      </c>
      <c r="E266" s="124">
        <v>3.88</v>
      </c>
      <c r="F266" s="123" t="s">
        <v>641</v>
      </c>
      <c r="G266" s="125">
        <v>9770</v>
      </c>
      <c r="J266" s="128"/>
    </row>
    <row r="267" spans="1:10" ht="12.75" customHeight="1" x14ac:dyDescent="0.2">
      <c r="A267" s="123" t="s">
        <v>18756</v>
      </c>
      <c r="B267" s="123" t="s">
        <v>13451</v>
      </c>
      <c r="C267" s="123" t="s">
        <v>18786</v>
      </c>
      <c r="D267" s="123" t="s">
        <v>18785</v>
      </c>
      <c r="E267" s="124">
        <v>61.77</v>
      </c>
      <c r="F267" s="123" t="s">
        <v>18784</v>
      </c>
      <c r="G267" s="125">
        <v>9771</v>
      </c>
      <c r="J267" s="128"/>
    </row>
    <row r="268" spans="1:10" ht="12.75" customHeight="1" x14ac:dyDescent="0.2">
      <c r="A268" s="123" t="s">
        <v>18756</v>
      </c>
      <c r="B268" s="123" t="s">
        <v>18783</v>
      </c>
      <c r="C268" s="123" t="s">
        <v>18782</v>
      </c>
      <c r="D268" s="123" t="s">
        <v>3934</v>
      </c>
      <c r="E268" s="124">
        <v>13.18</v>
      </c>
      <c r="F268" s="123" t="s">
        <v>3935</v>
      </c>
      <c r="G268" s="125">
        <v>9772</v>
      </c>
      <c r="J268" s="128"/>
    </row>
    <row r="269" spans="1:10" ht="12.75" customHeight="1" x14ac:dyDescent="0.2">
      <c r="A269" s="123" t="s">
        <v>18756</v>
      </c>
      <c r="B269" s="123" t="s">
        <v>18781</v>
      </c>
      <c r="C269" s="123" t="s">
        <v>18780</v>
      </c>
      <c r="D269" s="123" t="s">
        <v>1572</v>
      </c>
      <c r="E269" s="124">
        <v>89.99</v>
      </c>
      <c r="F269" s="123" t="s">
        <v>1573</v>
      </c>
      <c r="G269" s="125">
        <v>9773</v>
      </c>
      <c r="J269" s="128"/>
    </row>
    <row r="270" spans="1:10" ht="12.75" customHeight="1" x14ac:dyDescent="0.2">
      <c r="A270" s="123" t="s">
        <v>18756</v>
      </c>
      <c r="B270" s="123" t="s">
        <v>18779</v>
      </c>
      <c r="C270" s="123" t="s">
        <v>18778</v>
      </c>
      <c r="D270" s="123" t="s">
        <v>968</v>
      </c>
      <c r="E270" s="124">
        <v>0.84</v>
      </c>
      <c r="F270" s="123" t="s">
        <v>967</v>
      </c>
      <c r="G270" s="125">
        <v>9774</v>
      </c>
      <c r="J270" s="128"/>
    </row>
    <row r="271" spans="1:10" ht="12.75" customHeight="1" x14ac:dyDescent="0.2">
      <c r="A271" s="123" t="s">
        <v>18756</v>
      </c>
      <c r="B271" s="123" t="s">
        <v>18777</v>
      </c>
      <c r="C271" s="123" t="s">
        <v>18776</v>
      </c>
      <c r="D271" s="123" t="s">
        <v>995</v>
      </c>
      <c r="E271" s="124">
        <v>7.92</v>
      </c>
      <c r="F271" s="123" t="s">
        <v>994</v>
      </c>
      <c r="G271" s="125">
        <v>9775</v>
      </c>
    </row>
    <row r="272" spans="1:10" ht="12.75" customHeight="1" x14ac:dyDescent="0.2">
      <c r="A272" s="123" t="s">
        <v>18756</v>
      </c>
      <c r="B272" s="123" t="s">
        <v>18775</v>
      </c>
      <c r="C272" s="123" t="s">
        <v>18774</v>
      </c>
      <c r="D272" s="123" t="s">
        <v>11189</v>
      </c>
      <c r="E272" s="124">
        <v>1.74</v>
      </c>
      <c r="F272" s="123" t="s">
        <v>11188</v>
      </c>
      <c r="G272" s="125">
        <v>9776</v>
      </c>
    </row>
    <row r="273" spans="1:7" ht="12.75" customHeight="1" x14ac:dyDescent="0.2">
      <c r="A273" s="123" t="s">
        <v>18756</v>
      </c>
      <c r="B273" s="123" t="s">
        <v>18773</v>
      </c>
      <c r="C273" s="123" t="s">
        <v>18772</v>
      </c>
      <c r="D273" s="123" t="s">
        <v>18771</v>
      </c>
      <c r="E273" s="124">
        <v>1.78</v>
      </c>
      <c r="F273" s="123" t="s">
        <v>18767</v>
      </c>
      <c r="G273" s="125">
        <v>9777</v>
      </c>
    </row>
    <row r="274" spans="1:7" ht="12.75" customHeight="1" x14ac:dyDescent="0.2">
      <c r="A274" s="123" t="s">
        <v>18756</v>
      </c>
      <c r="B274" s="123" t="s">
        <v>18770</v>
      </c>
      <c r="C274" s="123" t="s">
        <v>18769</v>
      </c>
      <c r="D274" s="123" t="s">
        <v>18768</v>
      </c>
      <c r="E274" s="124">
        <v>14.63</v>
      </c>
      <c r="F274" s="123" t="s">
        <v>18767</v>
      </c>
      <c r="G274" s="125">
        <v>9778</v>
      </c>
    </row>
    <row r="275" spans="1:7" ht="12.75" customHeight="1" x14ac:dyDescent="0.2">
      <c r="A275" s="123" t="s">
        <v>18756</v>
      </c>
      <c r="B275" s="123" t="s">
        <v>18766</v>
      </c>
      <c r="C275" s="123" t="s">
        <v>18765</v>
      </c>
      <c r="D275" s="123" t="s">
        <v>817</v>
      </c>
      <c r="E275" s="124">
        <v>3.23</v>
      </c>
      <c r="F275" s="123" t="s">
        <v>816</v>
      </c>
      <c r="G275" s="125">
        <v>9779</v>
      </c>
    </row>
    <row r="276" spans="1:7" ht="12.75" customHeight="1" x14ac:dyDescent="0.2">
      <c r="A276" s="123" t="s">
        <v>18756</v>
      </c>
      <c r="B276" s="123" t="s">
        <v>18764</v>
      </c>
      <c r="C276" s="123" t="s">
        <v>18763</v>
      </c>
      <c r="D276" s="123" t="s">
        <v>5383</v>
      </c>
      <c r="E276" s="124">
        <v>2.81</v>
      </c>
      <c r="F276" s="123" t="s">
        <v>5384</v>
      </c>
      <c r="G276" s="125">
        <v>9780</v>
      </c>
    </row>
    <row r="277" spans="1:7" ht="12.75" customHeight="1" x14ac:dyDescent="0.2">
      <c r="A277" s="123" t="s">
        <v>18756</v>
      </c>
      <c r="B277" s="123" t="s">
        <v>18762</v>
      </c>
      <c r="C277" s="123" t="s">
        <v>18761</v>
      </c>
      <c r="D277" s="123" t="s">
        <v>11040</v>
      </c>
      <c r="E277" s="124">
        <v>14.52</v>
      </c>
      <c r="F277" s="123" t="s">
        <v>11039</v>
      </c>
      <c r="G277" s="125">
        <v>9781</v>
      </c>
    </row>
    <row r="278" spans="1:7" ht="12.75" customHeight="1" x14ac:dyDescent="0.2">
      <c r="A278" s="123" t="s">
        <v>18756</v>
      </c>
      <c r="B278" s="123" t="s">
        <v>18760</v>
      </c>
      <c r="C278" s="123" t="s">
        <v>18759</v>
      </c>
      <c r="D278" s="123" t="s">
        <v>5561</v>
      </c>
      <c r="E278" s="124">
        <v>10.210000000000001</v>
      </c>
      <c r="F278" s="123" t="s">
        <v>5562</v>
      </c>
      <c r="G278" s="125">
        <v>9782</v>
      </c>
    </row>
    <row r="279" spans="1:7" ht="12.75" customHeight="1" x14ac:dyDescent="0.2">
      <c r="A279" s="123" t="s">
        <v>18756</v>
      </c>
      <c r="B279" s="123" t="s">
        <v>18758</v>
      </c>
      <c r="C279" s="123" t="s">
        <v>18757</v>
      </c>
      <c r="D279" s="123" t="s">
        <v>4535</v>
      </c>
      <c r="E279" s="124">
        <v>2.2400000000000002</v>
      </c>
      <c r="F279" s="123" t="s">
        <v>4536</v>
      </c>
      <c r="G279" s="125">
        <v>9783</v>
      </c>
    </row>
    <row r="280" spans="1:7" ht="12.75" customHeight="1" x14ac:dyDescent="0.2">
      <c r="A280" s="123" t="s">
        <v>18756</v>
      </c>
      <c r="B280" s="123" t="s">
        <v>18755</v>
      </c>
      <c r="C280" s="123" t="s">
        <v>18754</v>
      </c>
      <c r="D280" s="123" t="s">
        <v>10722</v>
      </c>
      <c r="E280" s="124">
        <v>6.46</v>
      </c>
      <c r="F280" s="123" t="s">
        <v>10721</v>
      </c>
      <c r="G280" s="125">
        <v>9784</v>
      </c>
    </row>
    <row r="281" spans="1:7" ht="12.75" customHeight="1" x14ac:dyDescent="0.2">
      <c r="A281" s="123"/>
      <c r="B281" s="123"/>
      <c r="C281" s="127" t="s">
        <v>3567</v>
      </c>
      <c r="D281" s="123"/>
      <c r="E281" s="126">
        <f>SUM(E257:E280)</f>
        <v>267.99</v>
      </c>
      <c r="F281" s="123"/>
      <c r="G281" s="125"/>
    </row>
    <row r="282" spans="1:7" ht="12.75" customHeight="1" x14ac:dyDescent="0.2">
      <c r="A282" s="123" t="s">
        <v>18700</v>
      </c>
      <c r="B282" s="123" t="s">
        <v>18753</v>
      </c>
      <c r="C282" s="123" t="s">
        <v>18752</v>
      </c>
      <c r="D282" s="123" t="s">
        <v>3986</v>
      </c>
      <c r="E282" s="124">
        <v>1.68</v>
      </c>
      <c r="F282" s="123" t="s">
        <v>3987</v>
      </c>
      <c r="G282" s="125">
        <v>9860</v>
      </c>
    </row>
    <row r="283" spans="1:7" ht="12.75" customHeight="1" x14ac:dyDescent="0.2">
      <c r="A283" s="123" t="s">
        <v>18700</v>
      </c>
      <c r="B283" s="123" t="s">
        <v>18751</v>
      </c>
      <c r="C283" s="123" t="s">
        <v>18750</v>
      </c>
      <c r="D283" s="123" t="s">
        <v>11371</v>
      </c>
      <c r="E283" s="124">
        <v>5.04</v>
      </c>
      <c r="F283" s="123" t="s">
        <v>11370</v>
      </c>
      <c r="G283" s="125">
        <v>9861</v>
      </c>
    </row>
    <row r="284" spans="1:7" ht="12.75" customHeight="1" x14ac:dyDescent="0.2">
      <c r="A284" s="123" t="s">
        <v>18700</v>
      </c>
      <c r="B284" s="123" t="s">
        <v>18749</v>
      </c>
      <c r="C284" s="123" t="s">
        <v>18748</v>
      </c>
      <c r="D284" s="123" t="s">
        <v>18747</v>
      </c>
      <c r="E284" s="124">
        <v>6.33</v>
      </c>
      <c r="F284" s="123" t="s">
        <v>18746</v>
      </c>
      <c r="G284" s="125">
        <v>9862</v>
      </c>
    </row>
    <row r="285" spans="1:7" ht="12.75" customHeight="1" x14ac:dyDescent="0.2">
      <c r="A285" s="123" t="s">
        <v>18700</v>
      </c>
      <c r="B285" s="123" t="s">
        <v>18273</v>
      </c>
      <c r="C285" s="123" t="s">
        <v>18745</v>
      </c>
      <c r="D285" s="123" t="s">
        <v>4455</v>
      </c>
      <c r="E285" s="124">
        <v>36.9</v>
      </c>
      <c r="F285" s="123" t="s">
        <v>4456</v>
      </c>
      <c r="G285" s="125">
        <v>9863</v>
      </c>
    </row>
    <row r="286" spans="1:7" ht="12.75" customHeight="1" x14ac:dyDescent="0.2">
      <c r="A286" s="123" t="s">
        <v>18700</v>
      </c>
      <c r="B286" s="123" t="s">
        <v>18744</v>
      </c>
      <c r="C286" s="123" t="s">
        <v>18743</v>
      </c>
      <c r="D286" s="123" t="s">
        <v>3656</v>
      </c>
      <c r="E286" s="124">
        <v>5.08</v>
      </c>
      <c r="F286" s="123" t="s">
        <v>3657</v>
      </c>
      <c r="G286" s="125">
        <v>9864</v>
      </c>
    </row>
    <row r="287" spans="1:7" ht="12.75" customHeight="1" x14ac:dyDescent="0.2">
      <c r="A287" s="123" t="s">
        <v>18700</v>
      </c>
      <c r="B287" s="123" t="s">
        <v>18742</v>
      </c>
      <c r="C287" s="123" t="s">
        <v>18741</v>
      </c>
      <c r="D287" s="123" t="s">
        <v>966</v>
      </c>
      <c r="E287" s="124">
        <v>3.38</v>
      </c>
      <c r="F287" s="123" t="s">
        <v>965</v>
      </c>
      <c r="G287" s="125">
        <v>9865</v>
      </c>
    </row>
    <row r="288" spans="1:7" ht="12.75" customHeight="1" x14ac:dyDescent="0.2">
      <c r="A288" s="123" t="s">
        <v>18700</v>
      </c>
      <c r="B288" s="123" t="s">
        <v>18740</v>
      </c>
      <c r="C288" s="123" t="s">
        <v>18739</v>
      </c>
      <c r="D288" s="123" t="s">
        <v>1454</v>
      </c>
      <c r="E288" s="124">
        <v>16.760000000000002</v>
      </c>
      <c r="F288" s="123" t="s">
        <v>1453</v>
      </c>
      <c r="G288" s="125">
        <v>9866</v>
      </c>
    </row>
    <row r="289" spans="1:7" ht="12.75" customHeight="1" x14ac:dyDescent="0.2">
      <c r="A289" s="123" t="s">
        <v>18700</v>
      </c>
      <c r="B289" s="123" t="s">
        <v>18738</v>
      </c>
      <c r="C289" s="123" t="s">
        <v>18737</v>
      </c>
      <c r="D289" s="123" t="s">
        <v>749</v>
      </c>
      <c r="E289" s="124">
        <v>6.13</v>
      </c>
      <c r="F289" s="123" t="s">
        <v>748</v>
      </c>
      <c r="G289" s="125">
        <v>9867</v>
      </c>
    </row>
    <row r="290" spans="1:7" ht="12.75" customHeight="1" x14ac:dyDescent="0.2">
      <c r="A290" s="123" t="s">
        <v>18700</v>
      </c>
      <c r="B290" s="123" t="s">
        <v>18736</v>
      </c>
      <c r="C290" s="123" t="s">
        <v>18735</v>
      </c>
      <c r="D290" s="123" t="s">
        <v>16208</v>
      </c>
      <c r="E290" s="124">
        <v>11.95</v>
      </c>
      <c r="F290" s="123" t="s">
        <v>16207</v>
      </c>
      <c r="G290" s="125">
        <v>9868</v>
      </c>
    </row>
    <row r="291" spans="1:7" ht="12.75" customHeight="1" x14ac:dyDescent="0.2">
      <c r="A291" s="123" t="s">
        <v>18700</v>
      </c>
      <c r="B291" s="123" t="s">
        <v>18734</v>
      </c>
      <c r="C291" s="123" t="s">
        <v>18733</v>
      </c>
      <c r="D291" s="123" t="s">
        <v>10520</v>
      </c>
      <c r="E291" s="124">
        <v>3.36</v>
      </c>
      <c r="F291" s="123" t="s">
        <v>10519</v>
      </c>
      <c r="G291" s="125">
        <v>9869</v>
      </c>
    </row>
    <row r="292" spans="1:7" ht="12.75" customHeight="1" x14ac:dyDescent="0.2">
      <c r="A292" s="123" t="s">
        <v>18700</v>
      </c>
      <c r="B292" s="123" t="s">
        <v>18732</v>
      </c>
      <c r="C292" s="123" t="s">
        <v>18731</v>
      </c>
      <c r="D292" s="123" t="s">
        <v>4685</v>
      </c>
      <c r="E292" s="124">
        <v>4.33</v>
      </c>
      <c r="F292" s="123" t="s">
        <v>4686</v>
      </c>
      <c r="G292" s="125">
        <v>9870</v>
      </c>
    </row>
    <row r="293" spans="1:7" ht="12.75" customHeight="1" x14ac:dyDescent="0.2">
      <c r="A293" s="123" t="s">
        <v>18700</v>
      </c>
      <c r="B293" s="123" t="s">
        <v>18730</v>
      </c>
      <c r="C293" s="123" t="s">
        <v>18729</v>
      </c>
      <c r="D293" s="123" t="s">
        <v>1241</v>
      </c>
      <c r="E293" s="124">
        <v>17.59</v>
      </c>
      <c r="F293" s="123" t="s">
        <v>1240</v>
      </c>
      <c r="G293" s="125">
        <v>9871</v>
      </c>
    </row>
    <row r="294" spans="1:7" ht="12.75" customHeight="1" x14ac:dyDescent="0.2">
      <c r="A294" s="123" t="s">
        <v>18700</v>
      </c>
      <c r="B294" s="123" t="s">
        <v>18728</v>
      </c>
      <c r="C294" s="123" t="s">
        <v>18727</v>
      </c>
      <c r="D294" s="123" t="s">
        <v>18726</v>
      </c>
      <c r="E294" s="124">
        <v>4.13</v>
      </c>
      <c r="F294" s="123" t="s">
        <v>18725</v>
      </c>
      <c r="G294" s="125">
        <v>9872</v>
      </c>
    </row>
    <row r="295" spans="1:7" ht="12.75" customHeight="1" x14ac:dyDescent="0.2">
      <c r="A295" s="123" t="s">
        <v>18700</v>
      </c>
      <c r="B295" s="123" t="s">
        <v>18724</v>
      </c>
      <c r="C295" s="123" t="s">
        <v>18723</v>
      </c>
      <c r="D295" s="123" t="s">
        <v>5228</v>
      </c>
      <c r="E295" s="124">
        <v>5.32</v>
      </c>
      <c r="F295" s="123" t="s">
        <v>5229</v>
      </c>
      <c r="G295" s="125">
        <v>9873</v>
      </c>
    </row>
    <row r="296" spans="1:7" ht="12.75" customHeight="1" x14ac:dyDescent="0.2">
      <c r="A296" s="123" t="s">
        <v>18700</v>
      </c>
      <c r="B296" s="123" t="s">
        <v>18722</v>
      </c>
      <c r="C296" s="123" t="s">
        <v>18721</v>
      </c>
      <c r="D296" s="123" t="s">
        <v>13435</v>
      </c>
      <c r="E296" s="124">
        <v>0.1</v>
      </c>
      <c r="F296" s="123" t="s">
        <v>13434</v>
      </c>
      <c r="G296" s="125">
        <v>9874</v>
      </c>
    </row>
    <row r="297" spans="1:7" ht="12.75" customHeight="1" x14ac:dyDescent="0.2">
      <c r="A297" s="123" t="s">
        <v>18700</v>
      </c>
      <c r="B297" s="123" t="s">
        <v>18720</v>
      </c>
      <c r="C297" s="123" t="s">
        <v>18719</v>
      </c>
      <c r="D297" s="123" t="s">
        <v>5864</v>
      </c>
      <c r="E297" s="124">
        <v>2.33</v>
      </c>
      <c r="F297" s="123" t="s">
        <v>5865</v>
      </c>
      <c r="G297" s="125">
        <v>9875</v>
      </c>
    </row>
    <row r="298" spans="1:7" ht="12.75" customHeight="1" x14ac:dyDescent="0.2">
      <c r="A298" s="123" t="s">
        <v>18700</v>
      </c>
      <c r="B298" s="123" t="s">
        <v>11540</v>
      </c>
      <c r="C298" s="123" t="s">
        <v>18718</v>
      </c>
      <c r="D298" s="123" t="s">
        <v>688</v>
      </c>
      <c r="E298" s="124">
        <v>16.760000000000002</v>
      </c>
      <c r="F298" s="123" t="s">
        <v>687</v>
      </c>
      <c r="G298" s="125">
        <v>9876</v>
      </c>
    </row>
    <row r="299" spans="1:7" ht="12.75" customHeight="1" x14ac:dyDescent="0.2">
      <c r="A299" s="123" t="s">
        <v>18700</v>
      </c>
      <c r="B299" s="123" t="s">
        <v>18717</v>
      </c>
      <c r="C299" s="123" t="s">
        <v>18716</v>
      </c>
      <c r="D299" s="123" t="s">
        <v>1032</v>
      </c>
      <c r="E299" s="124">
        <v>7.32</v>
      </c>
      <c r="F299" s="123" t="s">
        <v>1031</v>
      </c>
      <c r="G299" s="125">
        <v>9877</v>
      </c>
    </row>
    <row r="300" spans="1:7" ht="12.75" customHeight="1" x14ac:dyDescent="0.2">
      <c r="A300" s="123" t="s">
        <v>18700</v>
      </c>
      <c r="B300" s="123" t="s">
        <v>18715</v>
      </c>
      <c r="C300" s="123" t="s">
        <v>18714</v>
      </c>
      <c r="D300" s="123" t="s">
        <v>987</v>
      </c>
      <c r="E300" s="124">
        <v>6.94</v>
      </c>
      <c r="F300" s="123" t="s">
        <v>986</v>
      </c>
      <c r="G300" s="125">
        <v>9878</v>
      </c>
    </row>
    <row r="301" spans="1:7" ht="12.75" customHeight="1" x14ac:dyDescent="0.2">
      <c r="A301" s="123" t="s">
        <v>18700</v>
      </c>
      <c r="B301" s="123" t="s">
        <v>11026</v>
      </c>
      <c r="C301" s="123" t="s">
        <v>18713</v>
      </c>
      <c r="D301" s="123" t="s">
        <v>3025</v>
      </c>
      <c r="E301" s="124">
        <v>7.15</v>
      </c>
      <c r="F301" s="123" t="s">
        <v>3026</v>
      </c>
      <c r="G301" s="125">
        <v>9879</v>
      </c>
    </row>
    <row r="302" spans="1:7" ht="12.75" customHeight="1" x14ac:dyDescent="0.2">
      <c r="A302" s="123" t="s">
        <v>18700</v>
      </c>
      <c r="B302" s="123" t="s">
        <v>18712</v>
      </c>
      <c r="C302" s="123" t="s">
        <v>18711</v>
      </c>
      <c r="D302" s="123" t="s">
        <v>4265</v>
      </c>
      <c r="E302" s="124">
        <v>5.04</v>
      </c>
      <c r="F302" s="123" t="s">
        <v>4266</v>
      </c>
      <c r="G302" s="125">
        <v>9880</v>
      </c>
    </row>
    <row r="303" spans="1:7" ht="12.75" customHeight="1" x14ac:dyDescent="0.2">
      <c r="A303" s="123" t="s">
        <v>18700</v>
      </c>
      <c r="B303" s="123" t="s">
        <v>18710</v>
      </c>
      <c r="C303" s="123" t="s">
        <v>18709</v>
      </c>
      <c r="D303" s="123" t="s">
        <v>4261</v>
      </c>
      <c r="E303" s="124">
        <v>2.74</v>
      </c>
      <c r="F303" s="123" t="s">
        <v>4262</v>
      </c>
      <c r="G303" s="125">
        <v>9881</v>
      </c>
    </row>
    <row r="304" spans="1:7" ht="12.75" customHeight="1" x14ac:dyDescent="0.2">
      <c r="A304" s="123" t="s">
        <v>18700</v>
      </c>
      <c r="B304" s="123" t="s">
        <v>18708</v>
      </c>
      <c r="C304" s="123" t="s">
        <v>18707</v>
      </c>
      <c r="D304" s="123" t="s">
        <v>3874</v>
      </c>
      <c r="E304" s="124">
        <v>9.27</v>
      </c>
      <c r="F304" s="123" t="s">
        <v>3875</v>
      </c>
      <c r="G304" s="125">
        <v>9882</v>
      </c>
    </row>
    <row r="305" spans="1:7" ht="12.75" customHeight="1" x14ac:dyDescent="0.2">
      <c r="A305" s="123" t="s">
        <v>18700</v>
      </c>
      <c r="B305" s="123" t="s">
        <v>18706</v>
      </c>
      <c r="C305" s="123" t="s">
        <v>18705</v>
      </c>
      <c r="D305" s="123" t="s">
        <v>1562</v>
      </c>
      <c r="E305" s="124">
        <v>7.72</v>
      </c>
      <c r="F305" s="123" t="s">
        <v>1561</v>
      </c>
      <c r="G305" s="125">
        <v>9883</v>
      </c>
    </row>
    <row r="306" spans="1:7" ht="12.75" customHeight="1" x14ac:dyDescent="0.2">
      <c r="A306" s="123" t="s">
        <v>18700</v>
      </c>
      <c r="B306" s="123" t="s">
        <v>18704</v>
      </c>
      <c r="C306" s="123" t="s">
        <v>18703</v>
      </c>
      <c r="D306" s="123" t="s">
        <v>18702</v>
      </c>
      <c r="E306" s="124">
        <v>2</v>
      </c>
      <c r="F306" s="123" t="s">
        <v>18701</v>
      </c>
      <c r="G306" s="125">
        <v>9884</v>
      </c>
    </row>
    <row r="307" spans="1:7" ht="12.75" customHeight="1" x14ac:dyDescent="0.2">
      <c r="A307" s="123" t="s">
        <v>18700</v>
      </c>
      <c r="B307" s="123" t="s">
        <v>18699</v>
      </c>
      <c r="C307" s="123" t="s">
        <v>18698</v>
      </c>
      <c r="D307" s="123" t="s">
        <v>4072</v>
      </c>
      <c r="E307" s="124">
        <v>5.28</v>
      </c>
      <c r="F307" s="123" t="s">
        <v>4073</v>
      </c>
      <c r="G307" s="125">
        <v>9885</v>
      </c>
    </row>
    <row r="308" spans="1:7" ht="12.75" customHeight="1" x14ac:dyDescent="0.2">
      <c r="A308" s="123"/>
      <c r="B308" s="123"/>
      <c r="C308" s="127" t="s">
        <v>3567</v>
      </c>
      <c r="D308" s="123"/>
      <c r="E308" s="126">
        <f>SUM(E282:E307)</f>
        <v>200.63</v>
      </c>
      <c r="F308" s="123"/>
      <c r="G308" s="125"/>
    </row>
    <row r="309" spans="1:7" ht="12.75" customHeight="1" x14ac:dyDescent="0.2">
      <c r="A309" s="123" t="s">
        <v>18648</v>
      </c>
      <c r="B309" s="123" t="s">
        <v>18697</v>
      </c>
      <c r="C309" s="123" t="s">
        <v>18696</v>
      </c>
      <c r="D309" s="123" t="s">
        <v>5322</v>
      </c>
      <c r="E309" s="124">
        <v>61.2</v>
      </c>
      <c r="F309" s="123" t="s">
        <v>5323</v>
      </c>
      <c r="G309" s="125">
        <v>9927</v>
      </c>
    </row>
    <row r="310" spans="1:7" ht="12.75" customHeight="1" x14ac:dyDescent="0.2">
      <c r="A310" s="123" t="s">
        <v>18648</v>
      </c>
      <c r="B310" s="123" t="s">
        <v>18695</v>
      </c>
      <c r="C310" s="123" t="s">
        <v>18694</v>
      </c>
      <c r="D310" s="123" t="s">
        <v>916</v>
      </c>
      <c r="E310" s="124">
        <v>1.72</v>
      </c>
      <c r="F310" s="123" t="s">
        <v>915</v>
      </c>
      <c r="G310" s="125">
        <v>9928</v>
      </c>
    </row>
    <row r="311" spans="1:7" ht="12.75" customHeight="1" x14ac:dyDescent="0.2">
      <c r="A311" s="123" t="s">
        <v>18648</v>
      </c>
      <c r="B311" s="123" t="s">
        <v>18693</v>
      </c>
      <c r="C311" s="123" t="s">
        <v>18692</v>
      </c>
      <c r="D311" s="123" t="s">
        <v>4665</v>
      </c>
      <c r="E311" s="124">
        <v>3.54</v>
      </c>
      <c r="F311" s="123" t="s">
        <v>4666</v>
      </c>
      <c r="G311" s="125">
        <v>9929</v>
      </c>
    </row>
    <row r="312" spans="1:7" ht="12.75" customHeight="1" x14ac:dyDescent="0.2">
      <c r="A312" s="123" t="s">
        <v>18648</v>
      </c>
      <c r="B312" s="123" t="s">
        <v>18691</v>
      </c>
      <c r="C312" s="123" t="s">
        <v>18690</v>
      </c>
      <c r="D312" s="123" t="s">
        <v>10911</v>
      </c>
      <c r="E312" s="124">
        <v>2.35</v>
      </c>
      <c r="F312" s="123" t="s">
        <v>10910</v>
      </c>
      <c r="G312" s="125">
        <v>9930</v>
      </c>
    </row>
    <row r="313" spans="1:7" ht="12.75" customHeight="1" x14ac:dyDescent="0.2">
      <c r="A313" s="123" t="s">
        <v>18648</v>
      </c>
      <c r="B313" s="123" t="s">
        <v>10946</v>
      </c>
      <c r="C313" s="123" t="s">
        <v>18689</v>
      </c>
      <c r="D313" s="123" t="s">
        <v>11046</v>
      </c>
      <c r="E313" s="124">
        <v>6.55</v>
      </c>
      <c r="F313" s="123" t="s">
        <v>11045</v>
      </c>
      <c r="G313" s="125">
        <v>9931</v>
      </c>
    </row>
    <row r="314" spans="1:7" ht="12.75" customHeight="1" x14ac:dyDescent="0.2">
      <c r="A314" s="123" t="s">
        <v>18648</v>
      </c>
      <c r="B314" s="123" t="s">
        <v>18688</v>
      </c>
      <c r="C314" s="123" t="s">
        <v>18687</v>
      </c>
      <c r="D314" s="123" t="s">
        <v>18686</v>
      </c>
      <c r="E314" s="124">
        <v>27.6</v>
      </c>
      <c r="F314" s="123" t="s">
        <v>18685</v>
      </c>
      <c r="G314" s="125">
        <v>9932</v>
      </c>
    </row>
    <row r="315" spans="1:7" ht="12.75" customHeight="1" x14ac:dyDescent="0.2">
      <c r="A315" s="123" t="s">
        <v>18648</v>
      </c>
      <c r="B315" s="123" t="s">
        <v>18684</v>
      </c>
      <c r="C315" s="123" t="s">
        <v>18683</v>
      </c>
      <c r="D315" s="123" t="s">
        <v>11355</v>
      </c>
      <c r="E315" s="124">
        <v>3.63</v>
      </c>
      <c r="F315" s="123" t="s">
        <v>11351</v>
      </c>
      <c r="G315" s="125">
        <v>9933</v>
      </c>
    </row>
    <row r="316" spans="1:7" ht="12.75" customHeight="1" x14ac:dyDescent="0.2">
      <c r="A316" s="123" t="s">
        <v>18648</v>
      </c>
      <c r="B316" s="123" t="s">
        <v>18682</v>
      </c>
      <c r="C316" s="123" t="s">
        <v>18681</v>
      </c>
      <c r="D316" s="123" t="s">
        <v>11352</v>
      </c>
      <c r="E316" s="124">
        <v>3.69</v>
      </c>
      <c r="F316" s="123" t="s">
        <v>11351</v>
      </c>
      <c r="G316" s="125">
        <v>9934</v>
      </c>
    </row>
    <row r="317" spans="1:7" ht="12.75" customHeight="1" x14ac:dyDescent="0.2">
      <c r="A317" s="123" t="s">
        <v>18648</v>
      </c>
      <c r="B317" s="123" t="s">
        <v>18680</v>
      </c>
      <c r="C317" s="123" t="s">
        <v>18679</v>
      </c>
      <c r="D317" s="123" t="s">
        <v>715</v>
      </c>
      <c r="E317" s="124">
        <v>5.92</v>
      </c>
      <c r="F317" s="123" t="s">
        <v>714</v>
      </c>
      <c r="G317" s="125">
        <v>9935</v>
      </c>
    </row>
    <row r="318" spans="1:7" ht="12.75" customHeight="1" x14ac:dyDescent="0.2">
      <c r="A318" s="123" t="s">
        <v>18648</v>
      </c>
      <c r="B318" s="123" t="s">
        <v>18678</v>
      </c>
      <c r="C318" s="123" t="s">
        <v>18677</v>
      </c>
      <c r="D318" s="123" t="s">
        <v>10828</v>
      </c>
      <c r="E318" s="124">
        <v>2.11</v>
      </c>
      <c r="F318" s="123" t="s">
        <v>10827</v>
      </c>
      <c r="G318" s="125">
        <v>9936</v>
      </c>
    </row>
    <row r="319" spans="1:7" ht="12.75" customHeight="1" x14ac:dyDescent="0.2">
      <c r="A319" s="123" t="s">
        <v>18648</v>
      </c>
      <c r="B319" s="123" t="s">
        <v>18676</v>
      </c>
      <c r="C319" s="123" t="s">
        <v>18675</v>
      </c>
      <c r="D319" s="123" t="s">
        <v>1414</v>
      </c>
      <c r="E319" s="124">
        <v>9.92</v>
      </c>
      <c r="F319" s="123" t="s">
        <v>1413</v>
      </c>
      <c r="G319" s="125">
        <v>9937</v>
      </c>
    </row>
    <row r="320" spans="1:7" ht="12.75" customHeight="1" x14ac:dyDescent="0.2">
      <c r="A320" s="123" t="s">
        <v>18648</v>
      </c>
      <c r="B320" s="123" t="s">
        <v>18674</v>
      </c>
      <c r="C320" s="123" t="s">
        <v>18673</v>
      </c>
      <c r="D320" s="123" t="s">
        <v>3660</v>
      </c>
      <c r="E320" s="124">
        <v>1.68</v>
      </c>
      <c r="F320" s="123" t="s">
        <v>3661</v>
      </c>
      <c r="G320" s="125">
        <v>9938</v>
      </c>
    </row>
    <row r="321" spans="1:7" ht="12.75" customHeight="1" x14ac:dyDescent="0.2">
      <c r="A321" s="123" t="s">
        <v>18648</v>
      </c>
      <c r="B321" s="123" t="s">
        <v>18672</v>
      </c>
      <c r="C321" s="123" t="s">
        <v>18671</v>
      </c>
      <c r="D321" s="123" t="s">
        <v>4373</v>
      </c>
      <c r="E321" s="124">
        <v>4.5599999999999996</v>
      </c>
      <c r="F321" s="123" t="s">
        <v>4374</v>
      </c>
      <c r="G321" s="125">
        <v>9939</v>
      </c>
    </row>
    <row r="322" spans="1:7" ht="12.75" customHeight="1" x14ac:dyDescent="0.2">
      <c r="A322" s="123" t="s">
        <v>18648</v>
      </c>
      <c r="B322" s="123" t="s">
        <v>5766</v>
      </c>
      <c r="C322" s="123" t="s">
        <v>18670</v>
      </c>
      <c r="D322" s="123" t="s">
        <v>735</v>
      </c>
      <c r="E322" s="124">
        <v>26.81</v>
      </c>
      <c r="F322" s="123" t="s">
        <v>734</v>
      </c>
      <c r="G322" s="125">
        <v>9940</v>
      </c>
    </row>
    <row r="323" spans="1:7" ht="12.75" customHeight="1" x14ac:dyDescent="0.2">
      <c r="A323" s="123" t="s">
        <v>18648</v>
      </c>
      <c r="B323" s="123" t="s">
        <v>18669</v>
      </c>
      <c r="C323" s="123" t="s">
        <v>18668</v>
      </c>
      <c r="D323" s="123" t="s">
        <v>18667</v>
      </c>
      <c r="E323" s="124">
        <v>2.31</v>
      </c>
      <c r="F323" s="123" t="s">
        <v>18666</v>
      </c>
      <c r="G323" s="125">
        <v>9941</v>
      </c>
    </row>
    <row r="324" spans="1:7" ht="12.75" customHeight="1" x14ac:dyDescent="0.2">
      <c r="A324" s="123" t="s">
        <v>18648</v>
      </c>
      <c r="B324" s="123" t="s">
        <v>18665</v>
      </c>
      <c r="C324" s="123" t="s">
        <v>18664</v>
      </c>
      <c r="D324" s="123" t="s">
        <v>958</v>
      </c>
      <c r="E324" s="124">
        <v>10.28</v>
      </c>
      <c r="F324" s="123" t="s">
        <v>957</v>
      </c>
      <c r="G324" s="125">
        <v>9942</v>
      </c>
    </row>
    <row r="325" spans="1:7" ht="12.75" customHeight="1" x14ac:dyDescent="0.2">
      <c r="A325" s="123" t="s">
        <v>18648</v>
      </c>
      <c r="B325" s="123" t="s">
        <v>2603</v>
      </c>
      <c r="C325" s="123" t="s">
        <v>18663</v>
      </c>
      <c r="D325" s="123" t="s">
        <v>776</v>
      </c>
      <c r="E325" s="124">
        <v>3.08</v>
      </c>
      <c r="F325" s="123" t="s">
        <v>775</v>
      </c>
      <c r="G325" s="125">
        <v>9943</v>
      </c>
    </row>
    <row r="326" spans="1:7" ht="12.75" customHeight="1" x14ac:dyDescent="0.2">
      <c r="A326" s="123" t="s">
        <v>18648</v>
      </c>
      <c r="B326" s="123" t="s">
        <v>5446</v>
      </c>
      <c r="C326" s="123" t="s">
        <v>18662</v>
      </c>
      <c r="D326" s="123" t="s">
        <v>777</v>
      </c>
      <c r="E326" s="124">
        <v>7.66</v>
      </c>
      <c r="F326" s="123" t="s">
        <v>775</v>
      </c>
      <c r="G326" s="125">
        <v>9944</v>
      </c>
    </row>
    <row r="327" spans="1:7" ht="12.75" customHeight="1" x14ac:dyDescent="0.2">
      <c r="A327" s="123" t="s">
        <v>18648</v>
      </c>
      <c r="B327" s="123" t="s">
        <v>18661</v>
      </c>
      <c r="C327" s="123" t="s">
        <v>18660</v>
      </c>
      <c r="D327" s="123" t="s">
        <v>13303</v>
      </c>
      <c r="E327" s="124">
        <v>0.65</v>
      </c>
      <c r="F327" s="123" t="s">
        <v>13302</v>
      </c>
      <c r="G327" s="125">
        <v>9945</v>
      </c>
    </row>
    <row r="328" spans="1:7" ht="12.75" customHeight="1" x14ac:dyDescent="0.2">
      <c r="A328" s="123" t="s">
        <v>18648</v>
      </c>
      <c r="B328" s="123" t="s">
        <v>18659</v>
      </c>
      <c r="C328" s="123" t="s">
        <v>18658</v>
      </c>
      <c r="D328" s="123" t="s">
        <v>5884</v>
      </c>
      <c r="E328" s="124">
        <v>10.36</v>
      </c>
      <c r="F328" s="123" t="s">
        <v>5885</v>
      </c>
      <c r="G328" s="125">
        <v>9946</v>
      </c>
    </row>
    <row r="329" spans="1:7" ht="12.75" customHeight="1" x14ac:dyDescent="0.2">
      <c r="A329" s="123" t="s">
        <v>18648</v>
      </c>
      <c r="B329" s="123" t="s">
        <v>18657</v>
      </c>
      <c r="C329" s="123" t="s">
        <v>18656</v>
      </c>
      <c r="D329" s="123" t="s">
        <v>954</v>
      </c>
      <c r="E329" s="124">
        <v>4.22</v>
      </c>
      <c r="F329" s="123" t="s">
        <v>953</v>
      </c>
      <c r="G329" s="125">
        <v>9947</v>
      </c>
    </row>
    <row r="330" spans="1:7" ht="12.75" customHeight="1" x14ac:dyDescent="0.2">
      <c r="A330" s="123" t="s">
        <v>18648</v>
      </c>
      <c r="B330" s="123" t="s">
        <v>18655</v>
      </c>
      <c r="C330" s="123" t="s">
        <v>18654</v>
      </c>
      <c r="D330" s="123" t="s">
        <v>5929</v>
      </c>
      <c r="E330" s="124">
        <v>14.84</v>
      </c>
      <c r="F330" s="123" t="s">
        <v>5930</v>
      </c>
      <c r="G330" s="125">
        <v>9948</v>
      </c>
    </row>
    <row r="331" spans="1:7" ht="12.75" customHeight="1" x14ac:dyDescent="0.2">
      <c r="A331" s="123" t="s">
        <v>18648</v>
      </c>
      <c r="B331" s="123" t="s">
        <v>15979</v>
      </c>
      <c r="C331" s="123" t="s">
        <v>18653</v>
      </c>
      <c r="D331" s="123" t="s">
        <v>828</v>
      </c>
      <c r="E331" s="124">
        <v>4.51</v>
      </c>
      <c r="F331" s="123" t="s">
        <v>827</v>
      </c>
      <c r="G331" s="125">
        <v>9949</v>
      </c>
    </row>
    <row r="332" spans="1:7" ht="12.75" customHeight="1" x14ac:dyDescent="0.2">
      <c r="A332" s="123" t="s">
        <v>18648</v>
      </c>
      <c r="B332" s="123" t="s">
        <v>18652</v>
      </c>
      <c r="C332" s="123" t="s">
        <v>18651</v>
      </c>
      <c r="D332" s="123" t="s">
        <v>869</v>
      </c>
      <c r="E332" s="124">
        <v>4.4000000000000004</v>
      </c>
      <c r="F332" s="123" t="s">
        <v>868</v>
      </c>
      <c r="G332" s="125">
        <v>9950</v>
      </c>
    </row>
    <row r="333" spans="1:7" ht="12.75" customHeight="1" x14ac:dyDescent="0.2">
      <c r="A333" s="123" t="s">
        <v>18648</v>
      </c>
      <c r="B333" s="123" t="s">
        <v>18650</v>
      </c>
      <c r="C333" s="123" t="s">
        <v>18649</v>
      </c>
      <c r="D333" s="123" t="s">
        <v>650</v>
      </c>
      <c r="E333" s="124">
        <v>5.86</v>
      </c>
      <c r="F333" s="123" t="s">
        <v>649</v>
      </c>
      <c r="G333" s="125">
        <v>9951</v>
      </c>
    </row>
    <row r="334" spans="1:7" ht="12.75" customHeight="1" x14ac:dyDescent="0.2">
      <c r="A334" s="123" t="s">
        <v>18648</v>
      </c>
      <c r="B334" s="123" t="s">
        <v>18647</v>
      </c>
      <c r="C334" s="123" t="s">
        <v>18646</v>
      </c>
      <c r="D334" s="123" t="s">
        <v>3656</v>
      </c>
      <c r="E334" s="124">
        <v>5.08</v>
      </c>
      <c r="F334" s="123" t="s">
        <v>3657</v>
      </c>
      <c r="G334" s="125" t="s">
        <v>18645</v>
      </c>
    </row>
    <row r="335" spans="1:7" ht="12.75" customHeight="1" x14ac:dyDescent="0.2">
      <c r="A335" s="123"/>
      <c r="B335" s="123"/>
      <c r="C335" s="127" t="s">
        <v>3567</v>
      </c>
      <c r="D335" s="123"/>
      <c r="E335" s="126">
        <f>SUM(E309:E334)</f>
        <v>234.53000000000003</v>
      </c>
      <c r="F335" s="123"/>
      <c r="G335" s="125"/>
    </row>
    <row r="336" spans="1:7" ht="12.75" customHeight="1" x14ac:dyDescent="0.2">
      <c r="A336" s="123"/>
      <c r="B336" s="123"/>
      <c r="C336" s="226" t="s">
        <v>21502</v>
      </c>
      <c r="D336" s="227"/>
      <c r="E336" s="228">
        <f>+E211+E223+E232+E256+E281+E308+E335</f>
        <v>1162.75</v>
      </c>
      <c r="F336" s="123"/>
      <c r="G336" s="153"/>
    </row>
    <row r="337" spans="1:7" ht="12.75" customHeight="1" x14ac:dyDescent="0.2">
      <c r="A337" s="123"/>
      <c r="B337" s="123"/>
      <c r="C337" s="229" t="s">
        <v>21498</v>
      </c>
      <c r="D337" s="230"/>
      <c r="E337" s="233">
        <v>84.08</v>
      </c>
      <c r="F337" s="123"/>
      <c r="G337" s="153"/>
    </row>
    <row r="338" spans="1:7" ht="12.75" customHeight="1" x14ac:dyDescent="0.2">
      <c r="A338" s="123"/>
      <c r="B338" s="123"/>
      <c r="C338" s="231" t="s">
        <v>21504</v>
      </c>
      <c r="D338" s="232"/>
      <c r="E338" s="233">
        <f>+E336-E337</f>
        <v>1078.67</v>
      </c>
      <c r="F338" s="123"/>
      <c r="G338" s="153"/>
    </row>
    <row r="339" spans="1:7" ht="12.75" customHeight="1" x14ac:dyDescent="0.2">
      <c r="A339" s="123" t="s">
        <v>18617</v>
      </c>
      <c r="B339" s="123" t="s">
        <v>18644</v>
      </c>
      <c r="C339" s="123" t="s">
        <v>18643</v>
      </c>
      <c r="D339" s="123" t="s">
        <v>4189</v>
      </c>
      <c r="E339" s="124">
        <v>4.13</v>
      </c>
      <c r="F339" s="123" t="s">
        <v>4190</v>
      </c>
      <c r="G339" s="125">
        <v>9979</v>
      </c>
    </row>
    <row r="340" spans="1:7" ht="12.75" customHeight="1" x14ac:dyDescent="0.2">
      <c r="A340" s="123" t="s">
        <v>18617</v>
      </c>
      <c r="B340" s="123" t="s">
        <v>18642</v>
      </c>
      <c r="C340" s="123" t="s">
        <v>18641</v>
      </c>
      <c r="D340" s="123" t="s">
        <v>1140</v>
      </c>
      <c r="E340" s="124">
        <v>1.68</v>
      </c>
      <c r="F340" s="123" t="s">
        <v>1139</v>
      </c>
      <c r="G340" s="125">
        <v>9980</v>
      </c>
    </row>
    <row r="341" spans="1:7" ht="12.75" customHeight="1" x14ac:dyDescent="0.2">
      <c r="A341" s="123" t="s">
        <v>18617</v>
      </c>
      <c r="B341" s="123" t="s">
        <v>16292</v>
      </c>
      <c r="C341" s="123" t="s">
        <v>18640</v>
      </c>
      <c r="D341" s="123" t="s">
        <v>4796</v>
      </c>
      <c r="E341" s="124">
        <v>16.760000000000002</v>
      </c>
      <c r="F341" s="123" t="s">
        <v>4797</v>
      </c>
      <c r="G341" s="125">
        <v>9981</v>
      </c>
    </row>
    <row r="342" spans="1:7" ht="12.75" customHeight="1" x14ac:dyDescent="0.2">
      <c r="A342" s="123" t="s">
        <v>18617</v>
      </c>
      <c r="B342" s="123" t="s">
        <v>18639</v>
      </c>
      <c r="C342" s="123" t="s">
        <v>18638</v>
      </c>
      <c r="D342" s="123" t="s">
        <v>972</v>
      </c>
      <c r="E342" s="124">
        <v>6.92</v>
      </c>
      <c r="F342" s="123" t="s">
        <v>971</v>
      </c>
      <c r="G342" s="125">
        <v>9982</v>
      </c>
    </row>
    <row r="343" spans="1:7" ht="12.75" customHeight="1" x14ac:dyDescent="0.2">
      <c r="A343" s="123" t="s">
        <v>18617</v>
      </c>
      <c r="B343" s="123" t="s">
        <v>18637</v>
      </c>
      <c r="C343" s="123" t="s">
        <v>18636</v>
      </c>
      <c r="D343" s="123" t="s">
        <v>10596</v>
      </c>
      <c r="E343" s="124">
        <v>3.41</v>
      </c>
      <c r="F343" s="123" t="s">
        <v>10595</v>
      </c>
      <c r="G343" s="125">
        <v>9983</v>
      </c>
    </row>
    <row r="344" spans="1:7" ht="12.75" customHeight="1" x14ac:dyDescent="0.2">
      <c r="A344" s="123" t="s">
        <v>18617</v>
      </c>
      <c r="B344" s="123" t="s">
        <v>18635</v>
      </c>
      <c r="C344" s="123" t="s">
        <v>18634</v>
      </c>
      <c r="D344" s="123" t="s">
        <v>4132</v>
      </c>
      <c r="E344" s="124">
        <v>1.73</v>
      </c>
      <c r="F344" s="123" t="s">
        <v>4129</v>
      </c>
      <c r="G344" s="125">
        <v>10791</v>
      </c>
    </row>
    <row r="345" spans="1:7" ht="12.75" customHeight="1" x14ac:dyDescent="0.2">
      <c r="A345" s="123" t="s">
        <v>18617</v>
      </c>
      <c r="B345" s="123" t="s">
        <v>18633</v>
      </c>
      <c r="C345" s="123" t="s">
        <v>18632</v>
      </c>
      <c r="D345" s="123" t="s">
        <v>4128</v>
      </c>
      <c r="E345" s="124">
        <v>2.39</v>
      </c>
      <c r="F345" s="123" t="s">
        <v>4129</v>
      </c>
      <c r="G345" s="125">
        <v>10792</v>
      </c>
    </row>
    <row r="346" spans="1:7" ht="12.75" customHeight="1" x14ac:dyDescent="0.2">
      <c r="A346" s="123" t="s">
        <v>18617</v>
      </c>
      <c r="B346" s="123" t="s">
        <v>18631</v>
      </c>
      <c r="C346" s="123" t="s">
        <v>18630</v>
      </c>
      <c r="D346" s="123" t="s">
        <v>662</v>
      </c>
      <c r="E346" s="124">
        <v>4.24</v>
      </c>
      <c r="F346" s="123" t="s">
        <v>661</v>
      </c>
      <c r="G346" s="125">
        <v>9986</v>
      </c>
    </row>
    <row r="347" spans="1:7" ht="12.75" customHeight="1" x14ac:dyDescent="0.2">
      <c r="A347" s="123" t="s">
        <v>18617</v>
      </c>
      <c r="B347" s="123" t="s">
        <v>18629</v>
      </c>
      <c r="C347" s="123" t="s">
        <v>18628</v>
      </c>
      <c r="D347" s="123" t="s">
        <v>934</v>
      </c>
      <c r="E347" s="124">
        <v>4.2</v>
      </c>
      <c r="F347" s="123" t="s">
        <v>933</v>
      </c>
      <c r="G347" s="125">
        <v>9987</v>
      </c>
    </row>
    <row r="348" spans="1:7" ht="12.75" customHeight="1" x14ac:dyDescent="0.2">
      <c r="A348" s="123" t="s">
        <v>18617</v>
      </c>
      <c r="B348" s="123" t="s">
        <v>18627</v>
      </c>
      <c r="C348" s="123" t="s">
        <v>18626</v>
      </c>
      <c r="D348" s="123" t="s">
        <v>3814</v>
      </c>
      <c r="E348" s="124">
        <v>7.75</v>
      </c>
      <c r="F348" s="123" t="s">
        <v>3815</v>
      </c>
      <c r="G348" s="125">
        <v>9988</v>
      </c>
    </row>
    <row r="349" spans="1:7" ht="12.75" customHeight="1" x14ac:dyDescent="0.2">
      <c r="A349" s="123" t="s">
        <v>18617</v>
      </c>
      <c r="B349" s="123" t="s">
        <v>18625</v>
      </c>
      <c r="C349" s="123" t="s">
        <v>18624</v>
      </c>
      <c r="D349" s="123" t="s">
        <v>5421</v>
      </c>
      <c r="E349" s="124">
        <v>1.86</v>
      </c>
      <c r="F349" s="123" t="s">
        <v>5422</v>
      </c>
      <c r="G349" s="125">
        <v>9989</v>
      </c>
    </row>
    <row r="350" spans="1:7" ht="12.75" customHeight="1" x14ac:dyDescent="0.2">
      <c r="A350" s="123" t="s">
        <v>18617</v>
      </c>
      <c r="B350" s="123" t="s">
        <v>18623</v>
      </c>
      <c r="C350" s="123" t="s">
        <v>18622</v>
      </c>
      <c r="D350" s="123" t="s">
        <v>5045</v>
      </c>
      <c r="E350" s="124">
        <v>4.0999999999999996</v>
      </c>
      <c r="F350" s="123" t="s">
        <v>5046</v>
      </c>
      <c r="G350" s="125">
        <v>9990</v>
      </c>
    </row>
    <row r="351" spans="1:7" ht="12.75" customHeight="1" x14ac:dyDescent="0.2">
      <c r="A351" s="123" t="s">
        <v>18617</v>
      </c>
      <c r="B351" s="123" t="s">
        <v>18621</v>
      </c>
      <c r="C351" s="123" t="s">
        <v>18620</v>
      </c>
      <c r="D351" s="123" t="s">
        <v>4900</v>
      </c>
      <c r="E351" s="124">
        <v>16.079999999999998</v>
      </c>
      <c r="F351" s="123" t="s">
        <v>4901</v>
      </c>
      <c r="G351" s="125">
        <v>9991</v>
      </c>
    </row>
    <row r="352" spans="1:7" ht="12.75" customHeight="1" x14ac:dyDescent="0.2">
      <c r="A352" s="123" t="s">
        <v>18617</v>
      </c>
      <c r="B352" s="123" t="s">
        <v>18619</v>
      </c>
      <c r="C352" s="123" t="s">
        <v>18618</v>
      </c>
      <c r="D352" s="123" t="s">
        <v>5278</v>
      </c>
      <c r="E352" s="124">
        <v>5.0999999999999996</v>
      </c>
      <c r="F352" s="123" t="s">
        <v>5279</v>
      </c>
      <c r="G352" s="125">
        <v>9992</v>
      </c>
    </row>
    <row r="353" spans="1:7" ht="12.75" customHeight="1" x14ac:dyDescent="0.2">
      <c r="A353" s="123" t="s">
        <v>18617</v>
      </c>
      <c r="B353" s="123" t="s">
        <v>4493</v>
      </c>
      <c r="C353" s="123" t="s">
        <v>18616</v>
      </c>
      <c r="D353" s="123" t="s">
        <v>10791</v>
      </c>
      <c r="E353" s="124">
        <v>8.7100000000000009</v>
      </c>
      <c r="F353" s="123" t="s">
        <v>10790</v>
      </c>
      <c r="G353" s="125">
        <v>9993</v>
      </c>
    </row>
    <row r="354" spans="1:7" ht="12.75" customHeight="1" x14ac:dyDescent="0.2">
      <c r="A354" s="123"/>
      <c r="B354" s="123"/>
      <c r="C354" s="127" t="s">
        <v>3568</v>
      </c>
      <c r="D354" s="123"/>
      <c r="E354" s="126">
        <f>SUM(E339:E353)</f>
        <v>89.06</v>
      </c>
      <c r="F354" s="123"/>
      <c r="G354" s="125"/>
    </row>
    <row r="355" spans="1:7" ht="12.75" customHeight="1" x14ac:dyDescent="0.2">
      <c r="A355" s="123" t="s">
        <v>18596</v>
      </c>
      <c r="B355" s="123" t="s">
        <v>18615</v>
      </c>
      <c r="C355" s="123" t="s">
        <v>18614</v>
      </c>
      <c r="D355" s="123" t="s">
        <v>18613</v>
      </c>
      <c r="E355" s="124">
        <v>3.52</v>
      </c>
      <c r="F355" s="123" t="s">
        <v>18612</v>
      </c>
      <c r="G355" s="125">
        <v>9994</v>
      </c>
    </row>
    <row r="356" spans="1:7" ht="12.75" customHeight="1" x14ac:dyDescent="0.2">
      <c r="A356" s="123" t="s">
        <v>18596</v>
      </c>
      <c r="B356" s="123" t="s">
        <v>18611</v>
      </c>
      <c r="C356" s="123" t="s">
        <v>18610</v>
      </c>
      <c r="D356" s="123" t="s">
        <v>636</v>
      </c>
      <c r="E356" s="124">
        <v>6.99</v>
      </c>
      <c r="F356" s="123" t="s">
        <v>635</v>
      </c>
      <c r="G356" s="125">
        <v>9995</v>
      </c>
    </row>
    <row r="357" spans="1:7" ht="12.75" customHeight="1" x14ac:dyDescent="0.2">
      <c r="A357" s="123" t="s">
        <v>18596</v>
      </c>
      <c r="B357" s="123" t="s">
        <v>18609</v>
      </c>
      <c r="C357" s="123" t="s">
        <v>18608</v>
      </c>
      <c r="D357" s="123" t="s">
        <v>1306</v>
      </c>
      <c r="E357" s="124">
        <v>3.36</v>
      </c>
      <c r="F357" s="123" t="s">
        <v>1305</v>
      </c>
      <c r="G357" s="125">
        <v>9996</v>
      </c>
    </row>
    <row r="358" spans="1:7" ht="12.75" customHeight="1" x14ac:dyDescent="0.2">
      <c r="A358" s="123" t="s">
        <v>18596</v>
      </c>
      <c r="B358" s="123" t="s">
        <v>18607</v>
      </c>
      <c r="C358" s="123" t="s">
        <v>18606</v>
      </c>
      <c r="D358" s="123" t="s">
        <v>1281</v>
      </c>
      <c r="E358" s="124">
        <v>1.76</v>
      </c>
      <c r="F358" s="123" t="s">
        <v>1280</v>
      </c>
      <c r="G358" s="125">
        <v>9997</v>
      </c>
    </row>
    <row r="359" spans="1:7" ht="12.75" customHeight="1" x14ac:dyDescent="0.2">
      <c r="A359" s="123" t="s">
        <v>18596</v>
      </c>
      <c r="B359" s="123" t="s">
        <v>18605</v>
      </c>
      <c r="C359" s="123" t="s">
        <v>18604</v>
      </c>
      <c r="D359" s="123" t="s">
        <v>936</v>
      </c>
      <c r="E359" s="124">
        <v>34.11</v>
      </c>
      <c r="F359" s="123" t="s">
        <v>935</v>
      </c>
      <c r="G359" s="125">
        <v>9998</v>
      </c>
    </row>
    <row r="360" spans="1:7" ht="12.75" customHeight="1" x14ac:dyDescent="0.2">
      <c r="A360" s="123" t="s">
        <v>18596</v>
      </c>
      <c r="B360" s="123" t="s">
        <v>18603</v>
      </c>
      <c r="C360" s="123" t="s">
        <v>18602</v>
      </c>
      <c r="D360" s="123" t="s">
        <v>6031</v>
      </c>
      <c r="E360" s="124">
        <v>6.94</v>
      </c>
      <c r="F360" s="123" t="s">
        <v>6032</v>
      </c>
      <c r="G360" s="125">
        <v>9999</v>
      </c>
    </row>
    <row r="361" spans="1:7" ht="12.75" customHeight="1" x14ac:dyDescent="0.2">
      <c r="A361" s="123" t="s">
        <v>18596</v>
      </c>
      <c r="B361" s="123" t="s">
        <v>18601</v>
      </c>
      <c r="C361" s="123" t="s">
        <v>18600</v>
      </c>
      <c r="D361" s="123" t="s">
        <v>1136</v>
      </c>
      <c r="E361" s="124">
        <v>11.26</v>
      </c>
      <c r="F361" s="123" t="s">
        <v>663</v>
      </c>
      <c r="G361" s="125">
        <v>10000</v>
      </c>
    </row>
    <row r="362" spans="1:7" ht="12.75" customHeight="1" x14ac:dyDescent="0.2">
      <c r="A362" s="123" t="s">
        <v>18596</v>
      </c>
      <c r="B362" s="123" t="s">
        <v>3198</v>
      </c>
      <c r="C362" s="123" t="s">
        <v>18599</v>
      </c>
      <c r="D362" s="123" t="s">
        <v>4284</v>
      </c>
      <c r="E362" s="124">
        <v>12.53</v>
      </c>
      <c r="F362" s="123" t="s">
        <v>4285</v>
      </c>
      <c r="G362" s="125">
        <v>10001</v>
      </c>
    </row>
    <row r="363" spans="1:7" ht="12.75" customHeight="1" x14ac:dyDescent="0.2">
      <c r="A363" s="123" t="s">
        <v>18596</v>
      </c>
      <c r="B363" s="123" t="s">
        <v>18598</v>
      </c>
      <c r="C363" s="123" t="s">
        <v>18597</v>
      </c>
      <c r="D363" s="123" t="s">
        <v>669</v>
      </c>
      <c r="E363" s="124">
        <v>5.77</v>
      </c>
      <c r="F363" s="123" t="s">
        <v>668</v>
      </c>
      <c r="G363" s="125">
        <v>10002</v>
      </c>
    </row>
    <row r="364" spans="1:7" ht="12.75" customHeight="1" x14ac:dyDescent="0.2">
      <c r="A364" s="123" t="s">
        <v>18596</v>
      </c>
      <c r="B364" s="123" t="s">
        <v>18595</v>
      </c>
      <c r="C364" s="123" t="s">
        <v>18594</v>
      </c>
      <c r="D364" s="123" t="s">
        <v>4324</v>
      </c>
      <c r="E364" s="124">
        <v>2.2599999999999998</v>
      </c>
      <c r="F364" s="123" t="s">
        <v>4325</v>
      </c>
      <c r="G364" s="125">
        <v>10003</v>
      </c>
    </row>
    <row r="365" spans="1:7" ht="12.75" customHeight="1" x14ac:dyDescent="0.2">
      <c r="A365" s="123"/>
      <c r="B365" s="123"/>
      <c r="C365" s="127" t="s">
        <v>3568</v>
      </c>
      <c r="D365" s="123"/>
      <c r="E365" s="126">
        <f>SUM(E355:E364)</f>
        <v>88.5</v>
      </c>
      <c r="F365" s="123"/>
      <c r="G365" s="125"/>
    </row>
    <row r="366" spans="1:7" ht="12.75" customHeight="1" x14ac:dyDescent="0.2">
      <c r="A366" s="123" t="s">
        <v>18577</v>
      </c>
      <c r="B366" s="123" t="s">
        <v>18593</v>
      </c>
      <c r="C366" s="123" t="s">
        <v>18592</v>
      </c>
      <c r="D366" s="123" t="s">
        <v>18591</v>
      </c>
      <c r="E366" s="124">
        <v>11.36</v>
      </c>
      <c r="F366" s="123" t="s">
        <v>18590</v>
      </c>
      <c r="G366" s="125">
        <v>10004</v>
      </c>
    </row>
    <row r="367" spans="1:7" ht="12.75" customHeight="1" x14ac:dyDescent="0.2">
      <c r="A367" s="123" t="s">
        <v>18577</v>
      </c>
      <c r="B367" s="123" t="s">
        <v>18589</v>
      </c>
      <c r="C367" s="123" t="s">
        <v>18588</v>
      </c>
      <c r="D367" s="123" t="s">
        <v>18587</v>
      </c>
      <c r="E367" s="124">
        <v>3.37</v>
      </c>
      <c r="F367" s="123" t="s">
        <v>18586</v>
      </c>
      <c r="G367" s="125">
        <v>10005</v>
      </c>
    </row>
    <row r="368" spans="1:7" ht="12.75" customHeight="1" x14ac:dyDescent="0.2">
      <c r="A368" s="123" t="s">
        <v>18577</v>
      </c>
      <c r="B368" s="123" t="s">
        <v>18585</v>
      </c>
      <c r="C368" s="123" t="s">
        <v>18584</v>
      </c>
      <c r="D368" s="123" t="s">
        <v>809</v>
      </c>
      <c r="E368" s="124">
        <v>3.9</v>
      </c>
      <c r="F368" s="123" t="s">
        <v>808</v>
      </c>
      <c r="G368" s="125">
        <v>10006</v>
      </c>
    </row>
    <row r="369" spans="1:7" ht="12.75" customHeight="1" x14ac:dyDescent="0.2">
      <c r="A369" s="123" t="s">
        <v>18577</v>
      </c>
      <c r="B369" s="123" t="s">
        <v>18583</v>
      </c>
      <c r="C369" s="123" t="s">
        <v>18582</v>
      </c>
      <c r="D369" s="123" t="s">
        <v>3982</v>
      </c>
      <c r="E369" s="124">
        <v>3.62</v>
      </c>
      <c r="F369" s="123" t="s">
        <v>3983</v>
      </c>
      <c r="G369" s="125">
        <v>10007</v>
      </c>
    </row>
    <row r="370" spans="1:7" ht="12.75" customHeight="1" x14ac:dyDescent="0.2">
      <c r="A370" s="123" t="s">
        <v>18577</v>
      </c>
      <c r="B370" s="123" t="s">
        <v>18581</v>
      </c>
      <c r="C370" s="123" t="s">
        <v>18580</v>
      </c>
      <c r="D370" s="123" t="s">
        <v>4520</v>
      </c>
      <c r="E370" s="124">
        <v>3.36</v>
      </c>
      <c r="F370" s="123" t="s">
        <v>4521</v>
      </c>
      <c r="G370" s="125">
        <v>10008</v>
      </c>
    </row>
    <row r="371" spans="1:7" ht="12.75" customHeight="1" x14ac:dyDescent="0.2">
      <c r="A371" s="123" t="s">
        <v>18577</v>
      </c>
      <c r="B371" s="123" t="s">
        <v>18579</v>
      </c>
      <c r="C371" s="123" t="s">
        <v>18578</v>
      </c>
      <c r="D371" s="123" t="s">
        <v>1036</v>
      </c>
      <c r="E371" s="124">
        <v>3.93</v>
      </c>
      <c r="F371" s="123" t="s">
        <v>1035</v>
      </c>
      <c r="G371" s="125">
        <v>10009</v>
      </c>
    </row>
    <row r="372" spans="1:7" ht="12.75" customHeight="1" x14ac:dyDescent="0.2">
      <c r="A372" s="123" t="s">
        <v>18577</v>
      </c>
      <c r="B372" s="123" t="s">
        <v>18576</v>
      </c>
      <c r="C372" s="123" t="s">
        <v>18575</v>
      </c>
      <c r="D372" s="123" t="s">
        <v>1028</v>
      </c>
      <c r="E372" s="124">
        <v>22.88</v>
      </c>
      <c r="F372" s="123" t="s">
        <v>1027</v>
      </c>
      <c r="G372" s="125">
        <v>10010</v>
      </c>
    </row>
    <row r="373" spans="1:7" ht="12.75" customHeight="1" x14ac:dyDescent="0.2">
      <c r="A373" s="123"/>
      <c r="B373" s="123"/>
      <c r="C373" s="127" t="s">
        <v>3568</v>
      </c>
      <c r="D373" s="123"/>
      <c r="E373" s="126">
        <f>SUM(E366:E372)</f>
        <v>52.42</v>
      </c>
      <c r="F373" s="123"/>
      <c r="G373" s="125"/>
    </row>
    <row r="374" spans="1:7" ht="12.75" customHeight="1" x14ac:dyDescent="0.2">
      <c r="A374" s="123" t="s">
        <v>18537</v>
      </c>
      <c r="B374" s="123" t="s">
        <v>18574</v>
      </c>
      <c r="C374" s="123" t="s">
        <v>18573</v>
      </c>
      <c r="D374" s="123" t="s">
        <v>1475</v>
      </c>
      <c r="E374" s="124">
        <v>4.97</v>
      </c>
      <c r="F374" s="123" t="s">
        <v>1474</v>
      </c>
      <c r="G374" s="125">
        <v>10045</v>
      </c>
    </row>
    <row r="375" spans="1:7" ht="12.75" customHeight="1" x14ac:dyDescent="0.2">
      <c r="A375" s="123" t="s">
        <v>18537</v>
      </c>
      <c r="B375" s="123" t="s">
        <v>18572</v>
      </c>
      <c r="C375" s="123" t="s">
        <v>18571</v>
      </c>
      <c r="D375" s="123" t="s">
        <v>4778</v>
      </c>
      <c r="E375" s="124">
        <v>5.94</v>
      </c>
      <c r="F375" s="123" t="s">
        <v>4779</v>
      </c>
      <c r="G375" s="125">
        <v>10046</v>
      </c>
    </row>
    <row r="376" spans="1:7" ht="12.75" customHeight="1" x14ac:dyDescent="0.2">
      <c r="A376" s="123" t="s">
        <v>18537</v>
      </c>
      <c r="B376" s="123" t="s">
        <v>18570</v>
      </c>
      <c r="C376" s="123" t="s">
        <v>18569</v>
      </c>
      <c r="D376" s="123" t="s">
        <v>3908</v>
      </c>
      <c r="E376" s="124">
        <v>5.79</v>
      </c>
      <c r="F376" s="123" t="s">
        <v>3909</v>
      </c>
      <c r="G376" s="125">
        <v>10047</v>
      </c>
    </row>
    <row r="377" spans="1:7" ht="12.75" customHeight="1" x14ac:dyDescent="0.2">
      <c r="A377" s="123" t="s">
        <v>18537</v>
      </c>
      <c r="B377" s="123" t="s">
        <v>18568</v>
      </c>
      <c r="C377" s="123" t="s">
        <v>18567</v>
      </c>
      <c r="D377" s="123" t="s">
        <v>1323</v>
      </c>
      <c r="E377" s="124">
        <v>5.35</v>
      </c>
      <c r="F377" s="123" t="s">
        <v>1322</v>
      </c>
      <c r="G377" s="125">
        <v>10048</v>
      </c>
    </row>
    <row r="378" spans="1:7" ht="12.75" customHeight="1" x14ac:dyDescent="0.2">
      <c r="A378" s="123" t="s">
        <v>18537</v>
      </c>
      <c r="B378" s="123" t="s">
        <v>18566</v>
      </c>
      <c r="C378" s="123" t="s">
        <v>18565</v>
      </c>
      <c r="D378" s="123" t="s">
        <v>11563</v>
      </c>
      <c r="E378" s="124">
        <v>4.72</v>
      </c>
      <c r="F378" s="123" t="s">
        <v>11562</v>
      </c>
      <c r="G378" s="125">
        <v>10049</v>
      </c>
    </row>
    <row r="379" spans="1:7" ht="12.75" customHeight="1" x14ac:dyDescent="0.2">
      <c r="A379" s="123" t="s">
        <v>18537</v>
      </c>
      <c r="B379" s="123" t="s">
        <v>18564</v>
      </c>
      <c r="C379" s="123" t="s">
        <v>18563</v>
      </c>
      <c r="D379" s="123" t="s">
        <v>4217</v>
      </c>
      <c r="E379" s="124">
        <v>5.1100000000000003</v>
      </c>
      <c r="F379" s="123" t="s">
        <v>4218</v>
      </c>
      <c r="G379" s="125">
        <v>10050</v>
      </c>
    </row>
    <row r="380" spans="1:7" ht="12.75" customHeight="1" x14ac:dyDescent="0.2">
      <c r="A380" s="123" t="s">
        <v>18537</v>
      </c>
      <c r="B380" s="123" t="s">
        <v>18562</v>
      </c>
      <c r="C380" s="123" t="s">
        <v>18561</v>
      </c>
      <c r="D380" s="123" t="s">
        <v>1448</v>
      </c>
      <c r="E380" s="124">
        <v>3.81</v>
      </c>
      <c r="F380" s="123" t="s">
        <v>1447</v>
      </c>
      <c r="G380" s="125">
        <v>10051</v>
      </c>
    </row>
    <row r="381" spans="1:7" ht="12.75" customHeight="1" x14ac:dyDescent="0.2">
      <c r="A381" s="123" t="s">
        <v>18537</v>
      </c>
      <c r="B381" s="123" t="s">
        <v>18560</v>
      </c>
      <c r="C381" s="123" t="s">
        <v>18559</v>
      </c>
      <c r="D381" s="123" t="s">
        <v>18558</v>
      </c>
      <c r="E381" s="124">
        <v>25.14</v>
      </c>
      <c r="F381" s="123" t="s">
        <v>18557</v>
      </c>
      <c r="G381" s="125">
        <v>10052</v>
      </c>
    </row>
    <row r="382" spans="1:7" ht="12.75" customHeight="1" x14ac:dyDescent="0.2">
      <c r="A382" s="123" t="s">
        <v>18537</v>
      </c>
      <c r="B382" s="123" t="s">
        <v>18556</v>
      </c>
      <c r="C382" s="123" t="s">
        <v>18555</v>
      </c>
      <c r="D382" s="123" t="s">
        <v>18554</v>
      </c>
      <c r="E382" s="124">
        <v>3.04</v>
      </c>
      <c r="F382" s="123" t="s">
        <v>18553</v>
      </c>
      <c r="G382" s="125">
        <v>10053</v>
      </c>
    </row>
    <row r="383" spans="1:7" ht="12.75" customHeight="1" x14ac:dyDescent="0.2">
      <c r="A383" s="123" t="s">
        <v>18537</v>
      </c>
      <c r="B383" s="123" t="s">
        <v>3812</v>
      </c>
      <c r="C383" s="123" t="s">
        <v>18552</v>
      </c>
      <c r="D383" s="123" t="s">
        <v>13515</v>
      </c>
      <c r="E383" s="124">
        <v>0.27</v>
      </c>
      <c r="F383" s="123" t="s">
        <v>13514</v>
      </c>
      <c r="G383" s="125">
        <v>10054</v>
      </c>
    </row>
    <row r="384" spans="1:7" ht="12.75" customHeight="1" x14ac:dyDescent="0.2">
      <c r="A384" s="123" t="s">
        <v>18537</v>
      </c>
      <c r="B384" s="123" t="s">
        <v>18551</v>
      </c>
      <c r="C384" s="123" t="s">
        <v>18550</v>
      </c>
      <c r="D384" s="123" t="s">
        <v>5259</v>
      </c>
      <c r="E384" s="124">
        <v>10.119999999999999</v>
      </c>
      <c r="F384" s="123" t="s">
        <v>728</v>
      </c>
      <c r="G384" s="125">
        <v>10055</v>
      </c>
    </row>
    <row r="385" spans="1:7" ht="12.75" customHeight="1" x14ac:dyDescent="0.2">
      <c r="A385" s="123" t="s">
        <v>18537</v>
      </c>
      <c r="B385" s="123" t="s">
        <v>18549</v>
      </c>
      <c r="C385" s="123" t="s">
        <v>18548</v>
      </c>
      <c r="D385" s="123" t="s">
        <v>4158</v>
      </c>
      <c r="E385" s="124">
        <v>1.76</v>
      </c>
      <c r="F385" s="123" t="s">
        <v>4159</v>
      </c>
      <c r="G385" s="125">
        <v>10056</v>
      </c>
    </row>
    <row r="386" spans="1:7" ht="12.75" customHeight="1" x14ac:dyDescent="0.2">
      <c r="A386" s="123" t="s">
        <v>18537</v>
      </c>
      <c r="B386" s="123" t="s">
        <v>18547</v>
      </c>
      <c r="C386" s="123" t="s">
        <v>18546</v>
      </c>
      <c r="D386" s="123" t="s">
        <v>4162</v>
      </c>
      <c r="E386" s="124">
        <v>1.68</v>
      </c>
      <c r="F386" s="123" t="s">
        <v>4163</v>
      </c>
      <c r="G386" s="125">
        <v>10057</v>
      </c>
    </row>
    <row r="387" spans="1:7" ht="12.75" customHeight="1" x14ac:dyDescent="0.2">
      <c r="A387" s="123" t="s">
        <v>18537</v>
      </c>
      <c r="B387" s="123" t="s">
        <v>18545</v>
      </c>
      <c r="C387" s="123" t="s">
        <v>18544</v>
      </c>
      <c r="D387" s="123" t="s">
        <v>1351</v>
      </c>
      <c r="E387" s="124">
        <v>12.3</v>
      </c>
      <c r="F387" s="123" t="s">
        <v>1350</v>
      </c>
      <c r="G387" s="125">
        <v>10058</v>
      </c>
    </row>
    <row r="388" spans="1:7" ht="12.75" customHeight="1" x14ac:dyDescent="0.2">
      <c r="A388" s="123" t="s">
        <v>18537</v>
      </c>
      <c r="B388" s="123" t="s">
        <v>18543</v>
      </c>
      <c r="C388" s="123" t="s">
        <v>18542</v>
      </c>
      <c r="D388" s="123" t="s">
        <v>920</v>
      </c>
      <c r="E388" s="124">
        <v>4.3099999999999996</v>
      </c>
      <c r="F388" s="123" t="s">
        <v>919</v>
      </c>
      <c r="G388" s="125">
        <v>10059</v>
      </c>
    </row>
    <row r="389" spans="1:7" ht="12.75" customHeight="1" x14ac:dyDescent="0.2">
      <c r="A389" s="123" t="s">
        <v>18537</v>
      </c>
      <c r="B389" s="123" t="s">
        <v>18541</v>
      </c>
      <c r="C389" s="123" t="s">
        <v>18540</v>
      </c>
      <c r="D389" s="123" t="s">
        <v>634</v>
      </c>
      <c r="E389" s="124">
        <v>7.43</v>
      </c>
      <c r="F389" s="123" t="s">
        <v>633</v>
      </c>
      <c r="G389" s="125">
        <v>10060</v>
      </c>
    </row>
    <row r="390" spans="1:7" ht="12.75" customHeight="1" x14ac:dyDescent="0.2">
      <c r="A390" s="123" t="s">
        <v>18537</v>
      </c>
      <c r="B390" s="123" t="s">
        <v>18539</v>
      </c>
      <c r="C390" s="123" t="s">
        <v>18538</v>
      </c>
      <c r="D390" s="123" t="s">
        <v>4356</v>
      </c>
      <c r="E390" s="124">
        <v>2.82</v>
      </c>
      <c r="F390" s="123" t="s">
        <v>4357</v>
      </c>
      <c r="G390" s="125">
        <v>10061</v>
      </c>
    </row>
    <row r="391" spans="1:7" ht="12.75" customHeight="1" x14ac:dyDescent="0.2">
      <c r="A391" s="123" t="s">
        <v>18537</v>
      </c>
      <c r="B391" s="123" t="s">
        <v>18536</v>
      </c>
      <c r="C391" s="123" t="s">
        <v>18535</v>
      </c>
      <c r="D391" s="123" t="s">
        <v>1501</v>
      </c>
      <c r="E391" s="124">
        <v>2.16</v>
      </c>
      <c r="F391" s="123" t="s">
        <v>1500</v>
      </c>
      <c r="G391" s="125">
        <v>10062</v>
      </c>
    </row>
    <row r="392" spans="1:7" ht="12.75" customHeight="1" x14ac:dyDescent="0.2">
      <c r="A392" s="123"/>
      <c r="B392" s="123"/>
      <c r="C392" s="127" t="s">
        <v>3568</v>
      </c>
      <c r="D392" s="123"/>
      <c r="E392" s="126">
        <f>SUM(E374:E391)</f>
        <v>106.72</v>
      </c>
      <c r="F392" s="123"/>
      <c r="G392" s="125"/>
    </row>
    <row r="393" spans="1:7" ht="12.75" customHeight="1" x14ac:dyDescent="0.2">
      <c r="A393" s="123" t="s">
        <v>18502</v>
      </c>
      <c r="B393" s="123" t="s">
        <v>18534</v>
      </c>
      <c r="C393" s="123" t="s">
        <v>18533</v>
      </c>
      <c r="D393" s="123" t="s">
        <v>11290</v>
      </c>
      <c r="E393" s="124">
        <v>7.47</v>
      </c>
      <c r="F393" s="123" t="s">
        <v>11289</v>
      </c>
      <c r="G393" s="125">
        <v>10096</v>
      </c>
    </row>
    <row r="394" spans="1:7" ht="12.75" customHeight="1" x14ac:dyDescent="0.2">
      <c r="A394" s="123" t="s">
        <v>18502</v>
      </c>
      <c r="B394" s="123" t="s">
        <v>18532</v>
      </c>
      <c r="C394" s="123" t="s">
        <v>18531</v>
      </c>
      <c r="D394" s="123" t="s">
        <v>14019</v>
      </c>
      <c r="E394" s="124">
        <v>1.85</v>
      </c>
      <c r="F394" s="123" t="s">
        <v>14018</v>
      </c>
      <c r="G394" s="125">
        <v>10097</v>
      </c>
    </row>
    <row r="395" spans="1:7" ht="12.75" customHeight="1" x14ac:dyDescent="0.2">
      <c r="A395" s="123" t="s">
        <v>18502</v>
      </c>
      <c r="B395" s="123" t="s">
        <v>3580</v>
      </c>
      <c r="C395" s="123" t="s">
        <v>18530</v>
      </c>
      <c r="D395" s="123" t="s">
        <v>979</v>
      </c>
      <c r="E395" s="124">
        <v>18.45</v>
      </c>
      <c r="F395" s="123" t="s">
        <v>978</v>
      </c>
      <c r="G395" s="125">
        <v>10098</v>
      </c>
    </row>
    <row r="396" spans="1:7" ht="12.75" customHeight="1" x14ac:dyDescent="0.2">
      <c r="A396" s="123" t="s">
        <v>18502</v>
      </c>
      <c r="B396" s="123" t="s">
        <v>18529</v>
      </c>
      <c r="C396" s="123" t="s">
        <v>18528</v>
      </c>
      <c r="D396" s="123" t="s">
        <v>5318</v>
      </c>
      <c r="E396" s="124">
        <v>2.3199999999999998</v>
      </c>
      <c r="F396" s="123" t="s">
        <v>5319</v>
      </c>
      <c r="G396" s="125">
        <v>10099</v>
      </c>
    </row>
    <row r="397" spans="1:7" ht="12.75" customHeight="1" x14ac:dyDescent="0.2">
      <c r="A397" s="123" t="s">
        <v>18502</v>
      </c>
      <c r="B397" s="123" t="s">
        <v>18527</v>
      </c>
      <c r="C397" s="123" t="s">
        <v>18526</v>
      </c>
      <c r="D397" s="123" t="s">
        <v>5812</v>
      </c>
      <c r="E397" s="124">
        <v>10.59</v>
      </c>
      <c r="F397" s="123" t="s">
        <v>5813</v>
      </c>
      <c r="G397" s="125">
        <v>10100</v>
      </c>
    </row>
    <row r="398" spans="1:7" ht="12.75" customHeight="1" x14ac:dyDescent="0.2">
      <c r="A398" s="123" t="s">
        <v>18502</v>
      </c>
      <c r="B398" s="123" t="s">
        <v>18525</v>
      </c>
      <c r="C398" s="123" t="s">
        <v>18524</v>
      </c>
      <c r="D398" s="123" t="s">
        <v>10522</v>
      </c>
      <c r="E398" s="124">
        <v>3.17</v>
      </c>
      <c r="F398" s="123" t="s">
        <v>10521</v>
      </c>
      <c r="G398" s="125">
        <v>10101</v>
      </c>
    </row>
    <row r="399" spans="1:7" ht="12.75" customHeight="1" x14ac:dyDescent="0.2">
      <c r="A399" s="123" t="s">
        <v>18502</v>
      </c>
      <c r="B399" s="123" t="s">
        <v>18523</v>
      </c>
      <c r="C399" s="123" t="s">
        <v>18522</v>
      </c>
      <c r="D399" s="123" t="s">
        <v>1421</v>
      </c>
      <c r="E399" s="124">
        <v>5.97</v>
      </c>
      <c r="F399" s="123" t="s">
        <v>1420</v>
      </c>
      <c r="G399" s="125">
        <v>10102</v>
      </c>
    </row>
    <row r="400" spans="1:7" ht="12.75" customHeight="1" x14ac:dyDescent="0.2">
      <c r="A400" s="123" t="s">
        <v>18502</v>
      </c>
      <c r="B400" s="123" t="s">
        <v>18521</v>
      </c>
      <c r="C400" s="123" t="s">
        <v>18520</v>
      </c>
      <c r="D400" s="123" t="s">
        <v>4098</v>
      </c>
      <c r="E400" s="124">
        <v>1.94</v>
      </c>
      <c r="F400" s="123" t="s">
        <v>16264</v>
      </c>
      <c r="G400" s="125">
        <v>10103</v>
      </c>
    </row>
    <row r="401" spans="1:7" ht="12.75" customHeight="1" x14ac:dyDescent="0.2">
      <c r="A401" s="123" t="s">
        <v>18502</v>
      </c>
      <c r="B401" s="123" t="s">
        <v>18519</v>
      </c>
      <c r="C401" s="123" t="s">
        <v>18518</v>
      </c>
      <c r="D401" s="123" t="s">
        <v>912</v>
      </c>
      <c r="E401" s="124">
        <v>8.3800000000000008</v>
      </c>
      <c r="F401" s="123" t="s">
        <v>911</v>
      </c>
      <c r="G401" s="125">
        <v>10104</v>
      </c>
    </row>
    <row r="402" spans="1:7" ht="12.75" customHeight="1" x14ac:dyDescent="0.2">
      <c r="A402" s="123" t="s">
        <v>18502</v>
      </c>
      <c r="B402" s="123" t="s">
        <v>18517</v>
      </c>
      <c r="C402" s="123" t="s">
        <v>18516</v>
      </c>
      <c r="D402" s="123" t="s">
        <v>3590</v>
      </c>
      <c r="E402" s="124">
        <v>1.68</v>
      </c>
      <c r="F402" s="123" t="s">
        <v>3591</v>
      </c>
      <c r="G402" s="125">
        <v>10105</v>
      </c>
    </row>
    <row r="403" spans="1:7" ht="12.75" customHeight="1" x14ac:dyDescent="0.2">
      <c r="A403" s="123" t="s">
        <v>18502</v>
      </c>
      <c r="B403" s="123" t="s">
        <v>18515</v>
      </c>
      <c r="C403" s="123" t="s">
        <v>18514</v>
      </c>
      <c r="D403" s="123" t="s">
        <v>16214</v>
      </c>
      <c r="E403" s="124">
        <v>1.68</v>
      </c>
      <c r="F403" s="123" t="s">
        <v>16213</v>
      </c>
      <c r="G403" s="125">
        <v>10106</v>
      </c>
    </row>
    <row r="404" spans="1:7" ht="12.75" customHeight="1" x14ac:dyDescent="0.2">
      <c r="A404" s="123" t="s">
        <v>18502</v>
      </c>
      <c r="B404" s="123" t="s">
        <v>18513</v>
      </c>
      <c r="C404" s="123" t="s">
        <v>18512</v>
      </c>
      <c r="D404" s="123" t="s">
        <v>13841</v>
      </c>
      <c r="E404" s="124">
        <v>0.37</v>
      </c>
      <c r="F404" s="123" t="s">
        <v>13840</v>
      </c>
      <c r="G404" s="125">
        <v>10107</v>
      </c>
    </row>
    <row r="405" spans="1:7" ht="12.75" customHeight="1" x14ac:dyDescent="0.2">
      <c r="A405" s="123" t="s">
        <v>18502</v>
      </c>
      <c r="B405" s="123" t="s">
        <v>18511</v>
      </c>
      <c r="C405" s="123" t="s">
        <v>18510</v>
      </c>
      <c r="D405" s="123" t="s">
        <v>16321</v>
      </c>
      <c r="E405" s="124">
        <v>4.91</v>
      </c>
      <c r="F405" s="123" t="s">
        <v>13840</v>
      </c>
      <c r="G405" s="125">
        <v>10108</v>
      </c>
    </row>
    <row r="406" spans="1:7" ht="12.75" customHeight="1" x14ac:dyDescent="0.2">
      <c r="A406" s="123" t="s">
        <v>18502</v>
      </c>
      <c r="B406" s="123" t="s">
        <v>18509</v>
      </c>
      <c r="C406" s="123" t="s">
        <v>18508</v>
      </c>
      <c r="D406" s="123" t="s">
        <v>1229</v>
      </c>
      <c r="E406" s="124">
        <v>6.22</v>
      </c>
      <c r="F406" s="123" t="s">
        <v>1228</v>
      </c>
      <c r="G406" s="125">
        <v>10109</v>
      </c>
    </row>
    <row r="407" spans="1:7" ht="12.75" customHeight="1" x14ac:dyDescent="0.2">
      <c r="A407" s="123" t="s">
        <v>18502</v>
      </c>
      <c r="B407" s="123" t="s">
        <v>18507</v>
      </c>
      <c r="C407" s="123" t="s">
        <v>18506</v>
      </c>
      <c r="D407" s="123" t="s">
        <v>18505</v>
      </c>
      <c r="E407" s="124">
        <v>1.1299999999999999</v>
      </c>
      <c r="F407" s="123" t="s">
        <v>5954</v>
      </c>
      <c r="G407" s="125">
        <v>10110</v>
      </c>
    </row>
    <row r="408" spans="1:7" ht="12.75" customHeight="1" x14ac:dyDescent="0.2">
      <c r="A408" s="123" t="s">
        <v>18502</v>
      </c>
      <c r="B408" s="123" t="s">
        <v>18504</v>
      </c>
      <c r="C408" s="123" t="s">
        <v>18503</v>
      </c>
      <c r="D408" s="123" t="s">
        <v>5953</v>
      </c>
      <c r="E408" s="124">
        <v>5.55</v>
      </c>
      <c r="F408" s="123" t="s">
        <v>5954</v>
      </c>
      <c r="G408" s="125">
        <v>10111</v>
      </c>
    </row>
    <row r="409" spans="1:7" ht="12.75" customHeight="1" x14ac:dyDescent="0.2">
      <c r="A409" s="123" t="s">
        <v>18502</v>
      </c>
      <c r="B409" s="123" t="s">
        <v>18501</v>
      </c>
      <c r="C409" s="123" t="s">
        <v>18500</v>
      </c>
      <c r="D409" s="123" t="s">
        <v>18499</v>
      </c>
      <c r="E409" s="124">
        <v>6.11</v>
      </c>
      <c r="F409" s="123" t="s">
        <v>18498</v>
      </c>
      <c r="G409" s="125">
        <v>10112</v>
      </c>
    </row>
    <row r="410" spans="1:7" ht="12.75" customHeight="1" x14ac:dyDescent="0.2">
      <c r="A410" s="123"/>
      <c r="B410" s="123"/>
      <c r="C410" s="127" t="s">
        <v>3568</v>
      </c>
      <c r="D410" s="123"/>
      <c r="E410" s="126">
        <f>SUM(E393:E409)</f>
        <v>87.789999999999992</v>
      </c>
      <c r="F410" s="123"/>
      <c r="G410" s="125"/>
    </row>
    <row r="411" spans="1:7" ht="12.75" customHeight="1" x14ac:dyDescent="0.2">
      <c r="A411" s="123" t="s">
        <v>18469</v>
      </c>
      <c r="B411" s="123" t="s">
        <v>18497</v>
      </c>
      <c r="C411" s="123" t="s">
        <v>18496</v>
      </c>
      <c r="D411" s="123" t="s">
        <v>710</v>
      </c>
      <c r="E411" s="124">
        <v>2.48</v>
      </c>
      <c r="F411" s="123" t="s">
        <v>709</v>
      </c>
      <c r="G411" s="125">
        <v>10134</v>
      </c>
    </row>
    <row r="412" spans="1:7" ht="12.75" customHeight="1" x14ac:dyDescent="0.2">
      <c r="A412" s="123" t="s">
        <v>18469</v>
      </c>
      <c r="B412" s="123" t="s">
        <v>18495</v>
      </c>
      <c r="C412" s="123" t="s">
        <v>18494</v>
      </c>
      <c r="D412" s="123" t="s">
        <v>11089</v>
      </c>
      <c r="E412" s="124">
        <v>3.98</v>
      </c>
      <c r="F412" s="123" t="s">
        <v>11088</v>
      </c>
      <c r="G412" s="125">
        <v>10135</v>
      </c>
    </row>
    <row r="413" spans="1:7" ht="12.75" customHeight="1" x14ac:dyDescent="0.2">
      <c r="A413" s="123" t="s">
        <v>18469</v>
      </c>
      <c r="B413" s="123" t="s">
        <v>18493</v>
      </c>
      <c r="C413" s="123" t="s">
        <v>18492</v>
      </c>
      <c r="D413" s="123" t="s">
        <v>1382</v>
      </c>
      <c r="E413" s="124">
        <v>2.25</v>
      </c>
      <c r="F413" s="123" t="s">
        <v>1381</v>
      </c>
      <c r="G413" s="125">
        <v>10136</v>
      </c>
    </row>
    <row r="414" spans="1:7" ht="12.75" customHeight="1" x14ac:dyDescent="0.2">
      <c r="A414" s="123" t="s">
        <v>18469</v>
      </c>
      <c r="B414" s="123" t="s">
        <v>18491</v>
      </c>
      <c r="C414" s="123" t="s">
        <v>18490</v>
      </c>
      <c r="D414" s="123" t="s">
        <v>1219</v>
      </c>
      <c r="E414" s="124">
        <v>1.81</v>
      </c>
      <c r="F414" s="123" t="s">
        <v>18489</v>
      </c>
      <c r="G414" s="125">
        <v>10137</v>
      </c>
    </row>
    <row r="415" spans="1:7" ht="12.75" customHeight="1" x14ac:dyDescent="0.2">
      <c r="A415" s="123" t="s">
        <v>18469</v>
      </c>
      <c r="B415" s="123" t="s">
        <v>18488</v>
      </c>
      <c r="C415" s="123" t="s">
        <v>18487</v>
      </c>
      <c r="D415" s="123" t="s">
        <v>4957</v>
      </c>
      <c r="E415" s="124">
        <v>5.84</v>
      </c>
      <c r="F415" s="123" t="s">
        <v>4958</v>
      </c>
      <c r="G415" s="125">
        <v>10138</v>
      </c>
    </row>
    <row r="416" spans="1:7" ht="12.75" customHeight="1" x14ac:dyDescent="0.2">
      <c r="A416" s="123" t="s">
        <v>18469</v>
      </c>
      <c r="B416" s="123" t="s">
        <v>18486</v>
      </c>
      <c r="C416" s="123" t="s">
        <v>18485</v>
      </c>
      <c r="D416" s="123" t="s">
        <v>667</v>
      </c>
      <c r="E416" s="124">
        <v>9.6199999999999992</v>
      </c>
      <c r="F416" s="123" t="s">
        <v>666</v>
      </c>
      <c r="G416" s="125">
        <v>10139</v>
      </c>
    </row>
    <row r="417" spans="1:7" ht="12.75" customHeight="1" x14ac:dyDescent="0.2">
      <c r="A417" s="123" t="s">
        <v>18469</v>
      </c>
      <c r="B417" s="123" t="s">
        <v>18484</v>
      </c>
      <c r="C417" s="123" t="s">
        <v>18483</v>
      </c>
      <c r="D417" s="123" t="s">
        <v>755</v>
      </c>
      <c r="E417" s="124">
        <v>6.33</v>
      </c>
      <c r="F417" s="123" t="s">
        <v>754</v>
      </c>
      <c r="G417" s="125">
        <v>10140</v>
      </c>
    </row>
    <row r="418" spans="1:7" ht="12.75" customHeight="1" x14ac:dyDescent="0.2">
      <c r="A418" s="123" t="s">
        <v>18469</v>
      </c>
      <c r="B418" s="123" t="s">
        <v>18482</v>
      </c>
      <c r="C418" s="123" t="s">
        <v>18481</v>
      </c>
      <c r="D418" s="123" t="s">
        <v>768</v>
      </c>
      <c r="E418" s="124">
        <v>7.54</v>
      </c>
      <c r="F418" s="123" t="s">
        <v>767</v>
      </c>
      <c r="G418" s="125">
        <v>10141</v>
      </c>
    </row>
    <row r="419" spans="1:7" ht="12.75" customHeight="1" x14ac:dyDescent="0.2">
      <c r="A419" s="123" t="s">
        <v>18469</v>
      </c>
      <c r="B419" s="123" t="s">
        <v>18480</v>
      </c>
      <c r="C419" s="123" t="s">
        <v>18479</v>
      </c>
      <c r="D419" s="123" t="s">
        <v>16633</v>
      </c>
      <c r="E419" s="124">
        <v>1.61</v>
      </c>
      <c r="F419" s="123" t="s">
        <v>16632</v>
      </c>
      <c r="G419" s="125">
        <v>10142</v>
      </c>
    </row>
    <row r="420" spans="1:7" ht="12.75" customHeight="1" x14ac:dyDescent="0.2">
      <c r="A420" s="123" t="s">
        <v>18469</v>
      </c>
      <c r="B420" s="123" t="s">
        <v>18478</v>
      </c>
      <c r="C420" s="123" t="s">
        <v>18477</v>
      </c>
      <c r="D420" s="123" t="s">
        <v>798</v>
      </c>
      <c r="E420" s="124">
        <v>1.68</v>
      </c>
      <c r="F420" s="123" t="s">
        <v>797</v>
      </c>
      <c r="G420" s="125">
        <v>10143</v>
      </c>
    </row>
    <row r="421" spans="1:7" ht="12.75" customHeight="1" x14ac:dyDescent="0.2">
      <c r="A421" s="123" t="s">
        <v>18469</v>
      </c>
      <c r="B421" s="123" t="s">
        <v>18476</v>
      </c>
      <c r="C421" s="123" t="s">
        <v>18475</v>
      </c>
      <c r="D421" s="123" t="s">
        <v>13895</v>
      </c>
      <c r="E421" s="124">
        <v>3.4</v>
      </c>
      <c r="F421" s="123" t="s">
        <v>13894</v>
      </c>
      <c r="G421" s="125">
        <v>10144</v>
      </c>
    </row>
    <row r="422" spans="1:7" ht="12.75" customHeight="1" x14ac:dyDescent="0.2">
      <c r="A422" s="123" t="s">
        <v>18469</v>
      </c>
      <c r="B422" s="123" t="s">
        <v>4348</v>
      </c>
      <c r="C422" s="123" t="s">
        <v>18474</v>
      </c>
      <c r="D422" s="123" t="s">
        <v>802</v>
      </c>
      <c r="E422" s="124">
        <v>8.3000000000000007</v>
      </c>
      <c r="F422" s="123" t="s">
        <v>801</v>
      </c>
      <c r="G422" s="125">
        <v>10145</v>
      </c>
    </row>
    <row r="423" spans="1:7" ht="12.75" customHeight="1" x14ac:dyDescent="0.2">
      <c r="A423" s="123" t="s">
        <v>18469</v>
      </c>
      <c r="B423" s="123" t="s">
        <v>18473</v>
      </c>
      <c r="C423" s="123" t="s">
        <v>18472</v>
      </c>
      <c r="D423" s="123" t="s">
        <v>4416</v>
      </c>
      <c r="E423" s="124">
        <v>15.3</v>
      </c>
      <c r="F423" s="123" t="s">
        <v>4417</v>
      </c>
      <c r="G423" s="125">
        <v>10146</v>
      </c>
    </row>
    <row r="424" spans="1:7" ht="12.75" customHeight="1" x14ac:dyDescent="0.2">
      <c r="A424" s="123" t="s">
        <v>18469</v>
      </c>
      <c r="B424" s="123" t="s">
        <v>18471</v>
      </c>
      <c r="C424" s="123" t="s">
        <v>18470</v>
      </c>
      <c r="D424" s="123" t="s">
        <v>964</v>
      </c>
      <c r="E424" s="124">
        <v>4.6100000000000003</v>
      </c>
      <c r="F424" s="123" t="s">
        <v>963</v>
      </c>
      <c r="G424" s="125">
        <v>10147</v>
      </c>
    </row>
    <row r="425" spans="1:7" ht="12.75" customHeight="1" x14ac:dyDescent="0.2">
      <c r="A425" s="123" t="s">
        <v>18469</v>
      </c>
      <c r="B425" s="123" t="s">
        <v>18468</v>
      </c>
      <c r="C425" s="123" t="s">
        <v>18467</v>
      </c>
      <c r="D425" s="123" t="s">
        <v>1429</v>
      </c>
      <c r="E425" s="124">
        <v>5.31</v>
      </c>
      <c r="F425" s="123" t="s">
        <v>1428</v>
      </c>
      <c r="G425" s="125">
        <v>10148</v>
      </c>
    </row>
    <row r="426" spans="1:7" ht="12.75" customHeight="1" x14ac:dyDescent="0.2">
      <c r="A426" s="123"/>
      <c r="B426" s="123"/>
      <c r="C426" s="127" t="s">
        <v>3568</v>
      </c>
      <c r="D426" s="123"/>
      <c r="E426" s="126">
        <f>SUM(E411:E425)</f>
        <v>80.059999999999988</v>
      </c>
      <c r="F426" s="123"/>
      <c r="G426" s="125"/>
    </row>
    <row r="427" spans="1:7" ht="12.75" customHeight="1" x14ac:dyDescent="0.2">
      <c r="A427" s="123" t="s">
        <v>18426</v>
      </c>
      <c r="B427" s="123" t="s">
        <v>18466</v>
      </c>
      <c r="C427" s="123" t="s">
        <v>18465</v>
      </c>
      <c r="D427" s="123" t="s">
        <v>4487</v>
      </c>
      <c r="E427" s="124">
        <v>1.68</v>
      </c>
      <c r="F427" s="123" t="s">
        <v>4488</v>
      </c>
      <c r="G427" s="125">
        <v>10180</v>
      </c>
    </row>
    <row r="428" spans="1:7" ht="12.75" customHeight="1" x14ac:dyDescent="0.2">
      <c r="A428" s="123" t="s">
        <v>18426</v>
      </c>
      <c r="B428" s="123" t="s">
        <v>18464</v>
      </c>
      <c r="C428" s="123" t="s">
        <v>18463</v>
      </c>
      <c r="D428" s="123" t="s">
        <v>3841</v>
      </c>
      <c r="E428" s="124">
        <v>4.63</v>
      </c>
      <c r="F428" s="123" t="s">
        <v>3842</v>
      </c>
      <c r="G428" s="125">
        <v>10181</v>
      </c>
    </row>
    <row r="429" spans="1:7" ht="12.75" customHeight="1" x14ac:dyDescent="0.2">
      <c r="A429" s="123" t="s">
        <v>18426</v>
      </c>
      <c r="B429" s="123" t="s">
        <v>18462</v>
      </c>
      <c r="C429" s="123" t="s">
        <v>18461</v>
      </c>
      <c r="D429" s="123" t="s">
        <v>3709</v>
      </c>
      <c r="E429" s="124">
        <v>1.88</v>
      </c>
      <c r="F429" s="123" t="s">
        <v>3710</v>
      </c>
      <c r="G429" s="125">
        <v>10182</v>
      </c>
    </row>
    <row r="430" spans="1:7" ht="12.75" customHeight="1" x14ac:dyDescent="0.2">
      <c r="A430" s="123" t="s">
        <v>18426</v>
      </c>
      <c r="B430" s="123" t="s">
        <v>18460</v>
      </c>
      <c r="C430" s="123" t="s">
        <v>18459</v>
      </c>
      <c r="D430" s="123" t="s">
        <v>10650</v>
      </c>
      <c r="E430" s="124">
        <v>4.25</v>
      </c>
      <c r="F430" s="123" t="s">
        <v>10649</v>
      </c>
      <c r="G430" s="125">
        <v>10183</v>
      </c>
    </row>
    <row r="431" spans="1:7" ht="12.75" customHeight="1" x14ac:dyDescent="0.2">
      <c r="A431" s="123" t="s">
        <v>18426</v>
      </c>
      <c r="B431" s="123" t="s">
        <v>18458</v>
      </c>
      <c r="C431" s="123" t="s">
        <v>18457</v>
      </c>
      <c r="D431" s="123" t="s">
        <v>4583</v>
      </c>
      <c r="E431" s="124">
        <v>3.61</v>
      </c>
      <c r="F431" s="123" t="s">
        <v>4584</v>
      </c>
      <c r="G431" s="125">
        <v>10184</v>
      </c>
    </row>
    <row r="432" spans="1:7" ht="12.75" customHeight="1" x14ac:dyDescent="0.2">
      <c r="A432" s="123" t="s">
        <v>18426</v>
      </c>
      <c r="B432" s="123" t="s">
        <v>18456</v>
      </c>
      <c r="C432" s="123" t="s">
        <v>18455</v>
      </c>
      <c r="D432" s="123" t="s">
        <v>10508</v>
      </c>
      <c r="E432" s="124">
        <v>4.4400000000000004</v>
      </c>
      <c r="F432" s="123" t="s">
        <v>10507</v>
      </c>
      <c r="G432" s="125">
        <v>10185</v>
      </c>
    </row>
    <row r="433" spans="1:7" ht="12.75" customHeight="1" x14ac:dyDescent="0.2">
      <c r="A433" s="123" t="s">
        <v>18426</v>
      </c>
      <c r="B433" s="123" t="s">
        <v>18454</v>
      </c>
      <c r="C433" s="123" t="s">
        <v>18453</v>
      </c>
      <c r="D433" s="123" t="s">
        <v>830</v>
      </c>
      <c r="E433" s="124">
        <v>4.13</v>
      </c>
      <c r="F433" s="123" t="s">
        <v>829</v>
      </c>
      <c r="G433" s="125">
        <v>10186</v>
      </c>
    </row>
    <row r="434" spans="1:7" ht="12.75" customHeight="1" x14ac:dyDescent="0.2">
      <c r="A434" s="123" t="s">
        <v>18426</v>
      </c>
      <c r="B434" s="123" t="s">
        <v>18452</v>
      </c>
      <c r="C434" s="123" t="s">
        <v>18451</v>
      </c>
      <c r="D434" s="123" t="s">
        <v>4863</v>
      </c>
      <c r="E434" s="124">
        <v>8.3800000000000008</v>
      </c>
      <c r="F434" s="123" t="s">
        <v>4864</v>
      </c>
      <c r="G434" s="125">
        <v>10187</v>
      </c>
    </row>
    <row r="435" spans="1:7" ht="12.75" customHeight="1" x14ac:dyDescent="0.2">
      <c r="A435" s="123" t="s">
        <v>18426</v>
      </c>
      <c r="B435" s="123" t="s">
        <v>13790</v>
      </c>
      <c r="C435" s="123" t="s">
        <v>18450</v>
      </c>
      <c r="D435" s="123" t="s">
        <v>10869</v>
      </c>
      <c r="E435" s="124">
        <v>6.37</v>
      </c>
      <c r="F435" s="123" t="s">
        <v>10868</v>
      </c>
      <c r="G435" s="125">
        <v>10188</v>
      </c>
    </row>
    <row r="436" spans="1:7" ht="12.75" customHeight="1" x14ac:dyDescent="0.2">
      <c r="A436" s="123" t="s">
        <v>18426</v>
      </c>
      <c r="B436" s="123" t="s">
        <v>18449</v>
      </c>
      <c r="C436" s="123" t="s">
        <v>18448</v>
      </c>
      <c r="D436" s="123" t="s">
        <v>18447</v>
      </c>
      <c r="E436" s="124">
        <v>17.07</v>
      </c>
      <c r="F436" s="123" t="s">
        <v>18446</v>
      </c>
      <c r="G436" s="125">
        <v>10189</v>
      </c>
    </row>
    <row r="437" spans="1:7" ht="12.75" customHeight="1" x14ac:dyDescent="0.2">
      <c r="A437" s="123" t="s">
        <v>18426</v>
      </c>
      <c r="B437" s="123" t="s">
        <v>18445</v>
      </c>
      <c r="C437" s="123" t="s">
        <v>18444</v>
      </c>
      <c r="D437" s="123" t="s">
        <v>18443</v>
      </c>
      <c r="E437" s="124">
        <v>13.04</v>
      </c>
      <c r="F437" s="123" t="s">
        <v>18442</v>
      </c>
      <c r="G437" s="125">
        <v>10190</v>
      </c>
    </row>
    <row r="438" spans="1:7" ht="12.75" customHeight="1" x14ac:dyDescent="0.2">
      <c r="A438" s="123" t="s">
        <v>18426</v>
      </c>
      <c r="B438" s="123" t="s">
        <v>18441</v>
      </c>
      <c r="C438" s="123" t="s">
        <v>18440</v>
      </c>
      <c r="D438" s="123" t="s">
        <v>4823</v>
      </c>
      <c r="E438" s="124">
        <v>1.68</v>
      </c>
      <c r="F438" s="123" t="s">
        <v>4824</v>
      </c>
      <c r="G438" s="125">
        <v>10191</v>
      </c>
    </row>
    <row r="439" spans="1:7" ht="12.75" customHeight="1" x14ac:dyDescent="0.2">
      <c r="A439" s="123" t="s">
        <v>18426</v>
      </c>
      <c r="B439" s="123" t="s">
        <v>16180</v>
      </c>
      <c r="C439" s="123" t="s">
        <v>18439</v>
      </c>
      <c r="D439" s="123" t="s">
        <v>4205</v>
      </c>
      <c r="E439" s="124">
        <v>2.88</v>
      </c>
      <c r="F439" s="123" t="s">
        <v>4206</v>
      </c>
      <c r="G439" s="125">
        <v>10192</v>
      </c>
    </row>
    <row r="440" spans="1:7" ht="12.75" customHeight="1" x14ac:dyDescent="0.2">
      <c r="A440" s="123" t="s">
        <v>18426</v>
      </c>
      <c r="B440" s="123" t="s">
        <v>18438</v>
      </c>
      <c r="C440" s="123" t="s">
        <v>18437</v>
      </c>
      <c r="D440" s="123" t="s">
        <v>682</v>
      </c>
      <c r="E440" s="124">
        <v>1.85</v>
      </c>
      <c r="F440" s="123" t="s">
        <v>681</v>
      </c>
      <c r="G440" s="125">
        <v>10193</v>
      </c>
    </row>
    <row r="441" spans="1:7" ht="12.75" customHeight="1" x14ac:dyDescent="0.2">
      <c r="A441" s="123" t="s">
        <v>18426</v>
      </c>
      <c r="B441" s="123" t="s">
        <v>18436</v>
      </c>
      <c r="C441" s="123" t="s">
        <v>18435</v>
      </c>
      <c r="D441" s="123" t="s">
        <v>1365</v>
      </c>
      <c r="E441" s="124">
        <v>2.0299999999999998</v>
      </c>
      <c r="F441" s="123" t="s">
        <v>1364</v>
      </c>
      <c r="G441" s="125">
        <v>10194</v>
      </c>
    </row>
    <row r="442" spans="1:7" ht="12.75" customHeight="1" x14ac:dyDescent="0.2">
      <c r="A442" s="123" t="s">
        <v>18426</v>
      </c>
      <c r="B442" s="123" t="s">
        <v>18434</v>
      </c>
      <c r="C442" s="123" t="s">
        <v>18433</v>
      </c>
      <c r="D442" s="123" t="s">
        <v>1026</v>
      </c>
      <c r="E442" s="124">
        <v>1.88</v>
      </c>
      <c r="F442" s="123" t="s">
        <v>1025</v>
      </c>
      <c r="G442" s="125">
        <v>10195</v>
      </c>
    </row>
    <row r="443" spans="1:7" ht="12.75" customHeight="1" x14ac:dyDescent="0.2">
      <c r="A443" s="123" t="s">
        <v>18426</v>
      </c>
      <c r="B443" s="123" t="s">
        <v>18432</v>
      </c>
      <c r="C443" s="123" t="s">
        <v>18431</v>
      </c>
      <c r="D443" s="123" t="s">
        <v>18430</v>
      </c>
      <c r="E443" s="124">
        <v>13.37</v>
      </c>
      <c r="F443" s="123" t="s">
        <v>18429</v>
      </c>
      <c r="G443" s="125">
        <v>10196</v>
      </c>
    </row>
    <row r="444" spans="1:7" ht="12.75" customHeight="1" x14ac:dyDescent="0.2">
      <c r="A444" s="123" t="s">
        <v>18426</v>
      </c>
      <c r="B444" s="123" t="s">
        <v>18428</v>
      </c>
      <c r="C444" s="123" t="s">
        <v>18427</v>
      </c>
      <c r="D444" s="123" t="s">
        <v>4195</v>
      </c>
      <c r="E444" s="124">
        <v>1.68</v>
      </c>
      <c r="F444" s="123" t="s">
        <v>4196</v>
      </c>
      <c r="G444" s="125">
        <v>10197</v>
      </c>
    </row>
    <row r="445" spans="1:7" ht="12.75" customHeight="1" x14ac:dyDescent="0.2">
      <c r="A445" s="123" t="s">
        <v>18426</v>
      </c>
      <c r="B445" s="123" t="s">
        <v>18425</v>
      </c>
      <c r="C445" s="123" t="s">
        <v>18424</v>
      </c>
      <c r="D445" s="123" t="s">
        <v>692</v>
      </c>
      <c r="E445" s="124">
        <v>5.04</v>
      </c>
      <c r="F445" s="123" t="s">
        <v>691</v>
      </c>
      <c r="G445" s="125">
        <v>10198</v>
      </c>
    </row>
    <row r="446" spans="1:7" ht="12.75" customHeight="1" x14ac:dyDescent="0.2">
      <c r="A446" s="123"/>
      <c r="B446" s="123"/>
      <c r="C446" s="127" t="s">
        <v>3568</v>
      </c>
      <c r="D446" s="123"/>
      <c r="E446" s="126">
        <f>SUM(E427:E445)</f>
        <v>99.89</v>
      </c>
      <c r="F446" s="123"/>
      <c r="G446" s="125"/>
    </row>
    <row r="447" spans="1:7" ht="12.75" customHeight="1" x14ac:dyDescent="0.2">
      <c r="A447" s="123"/>
      <c r="B447" s="123"/>
      <c r="C447" s="223" t="s">
        <v>21500</v>
      </c>
      <c r="D447" s="224"/>
      <c r="E447" s="225">
        <f>+E354+E365+E373+E392+E410+E426+E446</f>
        <v>604.44000000000005</v>
      </c>
      <c r="F447" s="123"/>
      <c r="G447" s="153"/>
    </row>
    <row r="448" spans="1:7" ht="12.75" customHeight="1" x14ac:dyDescent="0.2">
      <c r="A448" s="123" t="s">
        <v>18393</v>
      </c>
      <c r="B448" s="123" t="s">
        <v>18423</v>
      </c>
      <c r="C448" s="123" t="s">
        <v>18422</v>
      </c>
      <c r="D448" s="123" t="s">
        <v>4051</v>
      </c>
      <c r="E448" s="124">
        <v>5.53</v>
      </c>
      <c r="F448" s="123" t="s">
        <v>4052</v>
      </c>
      <c r="G448" s="125">
        <v>10242</v>
      </c>
    </row>
    <row r="449" spans="1:7" ht="12.75" customHeight="1" x14ac:dyDescent="0.2">
      <c r="A449" s="123" t="s">
        <v>18393</v>
      </c>
      <c r="B449" s="123" t="s">
        <v>18421</v>
      </c>
      <c r="C449" s="123" t="s">
        <v>18420</v>
      </c>
      <c r="D449" s="123" t="s">
        <v>10510</v>
      </c>
      <c r="E449" s="124">
        <v>3.08</v>
      </c>
      <c r="F449" s="123" t="s">
        <v>10509</v>
      </c>
      <c r="G449" s="125">
        <v>10243</v>
      </c>
    </row>
    <row r="450" spans="1:7" ht="12.75" customHeight="1" x14ac:dyDescent="0.2">
      <c r="A450" s="123" t="s">
        <v>18393</v>
      </c>
      <c r="B450" s="123" t="s">
        <v>18419</v>
      </c>
      <c r="C450" s="123" t="s">
        <v>18418</v>
      </c>
      <c r="D450" s="123" t="s">
        <v>18417</v>
      </c>
      <c r="E450" s="124">
        <v>10.7</v>
      </c>
      <c r="F450" s="123" t="s">
        <v>18416</v>
      </c>
      <c r="G450" s="125">
        <v>10244</v>
      </c>
    </row>
    <row r="451" spans="1:7" ht="12.75" customHeight="1" x14ac:dyDescent="0.2">
      <c r="A451" s="123" t="s">
        <v>18393</v>
      </c>
      <c r="B451" s="123" t="s">
        <v>18415</v>
      </c>
      <c r="C451" s="123" t="s">
        <v>18414</v>
      </c>
      <c r="D451" s="123" t="s">
        <v>1442</v>
      </c>
      <c r="E451" s="124">
        <v>5.47</v>
      </c>
      <c r="F451" s="123" t="s">
        <v>1441</v>
      </c>
      <c r="G451" s="125">
        <v>10245</v>
      </c>
    </row>
    <row r="452" spans="1:7" ht="12.75" customHeight="1" x14ac:dyDescent="0.2">
      <c r="A452" s="123" t="s">
        <v>18393</v>
      </c>
      <c r="B452" s="123" t="s">
        <v>18413</v>
      </c>
      <c r="C452" s="123" t="s">
        <v>18412</v>
      </c>
      <c r="D452" s="123" t="s">
        <v>952</v>
      </c>
      <c r="E452" s="124">
        <v>7.88</v>
      </c>
      <c r="F452" s="123" t="s">
        <v>951</v>
      </c>
      <c r="G452" s="125">
        <v>10246</v>
      </c>
    </row>
    <row r="453" spans="1:7" ht="12.75" customHeight="1" x14ac:dyDescent="0.2">
      <c r="A453" s="123" t="s">
        <v>18393</v>
      </c>
      <c r="B453" s="123" t="s">
        <v>18411</v>
      </c>
      <c r="C453" s="123" t="s">
        <v>18410</v>
      </c>
      <c r="D453" s="123" t="s">
        <v>18409</v>
      </c>
      <c r="E453" s="124">
        <v>5.04</v>
      </c>
      <c r="F453" s="123" t="s">
        <v>18408</v>
      </c>
      <c r="G453" s="125">
        <v>10247</v>
      </c>
    </row>
    <row r="454" spans="1:7" ht="12.75" customHeight="1" x14ac:dyDescent="0.2">
      <c r="A454" s="123" t="s">
        <v>18393</v>
      </c>
      <c r="B454" s="123" t="s">
        <v>18407</v>
      </c>
      <c r="C454" s="123" t="s">
        <v>18406</v>
      </c>
      <c r="D454" s="123" t="s">
        <v>1436</v>
      </c>
      <c r="E454" s="124">
        <v>13.88</v>
      </c>
      <c r="F454" s="123" t="s">
        <v>1435</v>
      </c>
      <c r="G454" s="125">
        <v>10248</v>
      </c>
    </row>
    <row r="455" spans="1:7" ht="12.75" customHeight="1" x14ac:dyDescent="0.2">
      <c r="A455" s="123" t="s">
        <v>18393</v>
      </c>
      <c r="B455" s="123" t="s">
        <v>18405</v>
      </c>
      <c r="C455" s="123" t="s">
        <v>18404</v>
      </c>
      <c r="D455" s="123" t="s">
        <v>3701</v>
      </c>
      <c r="E455" s="124">
        <v>5.44</v>
      </c>
      <c r="F455" s="123" t="s">
        <v>3702</v>
      </c>
      <c r="G455" s="125">
        <v>10249</v>
      </c>
    </row>
    <row r="456" spans="1:7" ht="12.75" customHeight="1" x14ac:dyDescent="0.2">
      <c r="A456" s="123" t="s">
        <v>18393</v>
      </c>
      <c r="B456" s="123" t="s">
        <v>18277</v>
      </c>
      <c r="C456" s="123" t="s">
        <v>18403</v>
      </c>
      <c r="D456" s="123" t="s">
        <v>6027</v>
      </c>
      <c r="E456" s="124">
        <v>17.329999999999998</v>
      </c>
      <c r="F456" s="123" t="s">
        <v>6028</v>
      </c>
      <c r="G456" s="125">
        <v>10250</v>
      </c>
    </row>
    <row r="457" spans="1:7" ht="12.75" customHeight="1" x14ac:dyDescent="0.2">
      <c r="A457" s="123" t="s">
        <v>18393</v>
      </c>
      <c r="B457" s="123" t="s">
        <v>18402</v>
      </c>
      <c r="C457" s="123" t="s">
        <v>18401</v>
      </c>
      <c r="D457" s="123" t="s">
        <v>1131</v>
      </c>
      <c r="E457" s="124">
        <v>1.72</v>
      </c>
      <c r="F457" s="123" t="s">
        <v>1130</v>
      </c>
      <c r="G457" s="125">
        <v>10251</v>
      </c>
    </row>
    <row r="458" spans="1:7" ht="12.75" customHeight="1" x14ac:dyDescent="0.2">
      <c r="A458" s="123" t="s">
        <v>18393</v>
      </c>
      <c r="B458" s="123" t="s">
        <v>11309</v>
      </c>
      <c r="C458" s="123" t="s">
        <v>18400</v>
      </c>
      <c r="D458" s="123" t="s">
        <v>5543</v>
      </c>
      <c r="E458" s="124">
        <v>4.45</v>
      </c>
      <c r="F458" s="123" t="s">
        <v>5544</v>
      </c>
      <c r="G458" s="125">
        <v>10252</v>
      </c>
    </row>
    <row r="459" spans="1:7" ht="12.75" customHeight="1" x14ac:dyDescent="0.2">
      <c r="A459" s="123" t="s">
        <v>18393</v>
      </c>
      <c r="B459" s="123" t="s">
        <v>18399</v>
      </c>
      <c r="C459" s="123" t="s">
        <v>18398</v>
      </c>
      <c r="D459" s="123" t="s">
        <v>18397</v>
      </c>
      <c r="E459" s="124">
        <v>0.76</v>
      </c>
      <c r="F459" s="123" t="s">
        <v>18396</v>
      </c>
      <c r="G459" s="125">
        <v>10254</v>
      </c>
    </row>
    <row r="460" spans="1:7" ht="12.75" customHeight="1" x14ac:dyDescent="0.2">
      <c r="A460" s="123" t="s">
        <v>18393</v>
      </c>
      <c r="B460" s="123" t="s">
        <v>18395</v>
      </c>
      <c r="C460" s="123" t="s">
        <v>18394</v>
      </c>
      <c r="D460" s="123" t="s">
        <v>4877</v>
      </c>
      <c r="E460" s="124">
        <v>6.05</v>
      </c>
      <c r="F460" s="123" t="s">
        <v>4878</v>
      </c>
      <c r="G460" s="125">
        <v>10255</v>
      </c>
    </row>
    <row r="461" spans="1:7" ht="12.75" customHeight="1" x14ac:dyDescent="0.2">
      <c r="A461" s="123" t="s">
        <v>18393</v>
      </c>
      <c r="B461" s="123" t="s">
        <v>18392</v>
      </c>
      <c r="C461" s="123" t="s">
        <v>18391</v>
      </c>
      <c r="D461" s="123" t="s">
        <v>1245</v>
      </c>
      <c r="E461" s="124">
        <v>23.25</v>
      </c>
      <c r="F461" s="123" t="s">
        <v>1244</v>
      </c>
      <c r="G461" s="125">
        <v>10256</v>
      </c>
    </row>
    <row r="462" spans="1:7" ht="12.75" customHeight="1" x14ac:dyDescent="0.2">
      <c r="A462" s="123"/>
      <c r="B462" s="123"/>
      <c r="C462" s="127" t="s">
        <v>3729</v>
      </c>
      <c r="D462" s="123"/>
      <c r="E462" s="126">
        <f>SUM(E448:E461)</f>
        <v>110.58</v>
      </c>
      <c r="F462" s="123"/>
      <c r="G462" s="125"/>
    </row>
    <row r="463" spans="1:7" ht="12.75" customHeight="1" x14ac:dyDescent="0.2">
      <c r="A463" s="123" t="s">
        <v>18369</v>
      </c>
      <c r="B463" s="123" t="s">
        <v>18390</v>
      </c>
      <c r="C463" s="123" t="s">
        <v>18389</v>
      </c>
      <c r="D463" s="123" t="s">
        <v>3962</v>
      </c>
      <c r="E463" s="124">
        <v>3.01</v>
      </c>
      <c r="F463" s="123" t="s">
        <v>3963</v>
      </c>
      <c r="G463" s="125">
        <v>10257</v>
      </c>
    </row>
    <row r="464" spans="1:7" ht="12.75" customHeight="1" x14ac:dyDescent="0.2">
      <c r="A464" s="123" t="s">
        <v>18369</v>
      </c>
      <c r="B464" s="123" t="s">
        <v>18388</v>
      </c>
      <c r="C464" s="123" t="s">
        <v>18387</v>
      </c>
      <c r="D464" s="123" t="s">
        <v>1136</v>
      </c>
      <c r="E464" s="124">
        <v>11.26</v>
      </c>
      <c r="F464" s="123" t="s">
        <v>663</v>
      </c>
      <c r="G464" s="125">
        <v>10665</v>
      </c>
    </row>
    <row r="465" spans="1:7" ht="12.75" customHeight="1" x14ac:dyDescent="0.2">
      <c r="A465" s="123" t="s">
        <v>18369</v>
      </c>
      <c r="B465" s="123" t="s">
        <v>18386</v>
      </c>
      <c r="C465" s="123" t="s">
        <v>18385</v>
      </c>
      <c r="D465" s="123" t="s">
        <v>999</v>
      </c>
      <c r="E465" s="124">
        <v>1.68</v>
      </c>
      <c r="F465" s="123" t="s">
        <v>998</v>
      </c>
      <c r="G465" s="125">
        <v>10258</v>
      </c>
    </row>
    <row r="466" spans="1:7" ht="12.75" customHeight="1" x14ac:dyDescent="0.2">
      <c r="A466" s="123" t="s">
        <v>18369</v>
      </c>
      <c r="B466" s="123" t="s">
        <v>18384</v>
      </c>
      <c r="C466" s="123" t="s">
        <v>18383</v>
      </c>
      <c r="D466" s="123" t="s">
        <v>1265</v>
      </c>
      <c r="E466" s="124">
        <v>9.18</v>
      </c>
      <c r="F466" s="123" t="s">
        <v>1264</v>
      </c>
      <c r="G466" s="125">
        <v>10259</v>
      </c>
    </row>
    <row r="467" spans="1:7" ht="12.75" customHeight="1" x14ac:dyDescent="0.2">
      <c r="A467" s="123" t="s">
        <v>18369</v>
      </c>
      <c r="B467" s="123" t="s">
        <v>18382</v>
      </c>
      <c r="C467" s="123" t="s">
        <v>18381</v>
      </c>
      <c r="D467" s="123" t="s">
        <v>18380</v>
      </c>
      <c r="E467" s="124">
        <v>13.27</v>
      </c>
      <c r="F467" s="123" t="s">
        <v>10985</v>
      </c>
      <c r="G467" s="125">
        <v>10260</v>
      </c>
    </row>
    <row r="468" spans="1:7" ht="12.75" customHeight="1" x14ac:dyDescent="0.2">
      <c r="A468" s="123" t="s">
        <v>18369</v>
      </c>
      <c r="B468" s="123" t="s">
        <v>18379</v>
      </c>
      <c r="C468" s="123" t="s">
        <v>18378</v>
      </c>
      <c r="D468" s="123" t="s">
        <v>10986</v>
      </c>
      <c r="E468" s="124">
        <v>3.32</v>
      </c>
      <c r="F468" s="123" t="s">
        <v>10985</v>
      </c>
      <c r="G468" s="125">
        <v>10261</v>
      </c>
    </row>
    <row r="469" spans="1:7" ht="12.75" customHeight="1" x14ac:dyDescent="0.2">
      <c r="A469" s="123" t="s">
        <v>18369</v>
      </c>
      <c r="B469" s="123" t="s">
        <v>18377</v>
      </c>
      <c r="C469" s="123" t="s">
        <v>18376</v>
      </c>
      <c r="D469" s="123" t="s">
        <v>1569</v>
      </c>
      <c r="E469" s="124">
        <v>13.32</v>
      </c>
      <c r="F469" s="123" t="s">
        <v>1570</v>
      </c>
      <c r="G469" s="125">
        <v>10262</v>
      </c>
    </row>
    <row r="470" spans="1:7" ht="12.75" customHeight="1" x14ac:dyDescent="0.2">
      <c r="A470" s="123" t="s">
        <v>18369</v>
      </c>
      <c r="B470" s="123" t="s">
        <v>3360</v>
      </c>
      <c r="C470" s="123" t="s">
        <v>18375</v>
      </c>
      <c r="D470" s="123" t="s">
        <v>847</v>
      </c>
      <c r="E470" s="124">
        <v>2.5299999999999998</v>
      </c>
      <c r="F470" s="123" t="s">
        <v>846</v>
      </c>
      <c r="G470" s="125">
        <v>10263</v>
      </c>
    </row>
    <row r="471" spans="1:7" ht="12.75" customHeight="1" x14ac:dyDescent="0.2">
      <c r="A471" s="123" t="s">
        <v>18369</v>
      </c>
      <c r="B471" s="123" t="s">
        <v>2799</v>
      </c>
      <c r="C471" s="123" t="s">
        <v>18374</v>
      </c>
      <c r="D471" s="123" t="s">
        <v>13203</v>
      </c>
      <c r="E471" s="124">
        <v>1.68</v>
      </c>
      <c r="F471" s="123" t="s">
        <v>13202</v>
      </c>
      <c r="G471" s="125">
        <v>10264</v>
      </c>
    </row>
    <row r="472" spans="1:7" ht="12.75" customHeight="1" x14ac:dyDescent="0.2">
      <c r="A472" s="123" t="s">
        <v>18369</v>
      </c>
      <c r="B472" s="123" t="s">
        <v>18373</v>
      </c>
      <c r="C472" s="123" t="s">
        <v>18372</v>
      </c>
      <c r="D472" s="123" t="s">
        <v>3582</v>
      </c>
      <c r="E472" s="124">
        <v>14.02</v>
      </c>
      <c r="F472" s="123" t="s">
        <v>3583</v>
      </c>
      <c r="G472" s="125">
        <v>10265</v>
      </c>
    </row>
    <row r="473" spans="1:7" ht="12.75" customHeight="1" x14ac:dyDescent="0.2">
      <c r="A473" s="123" t="s">
        <v>18369</v>
      </c>
      <c r="B473" s="123" t="s">
        <v>18371</v>
      </c>
      <c r="C473" s="123" t="s">
        <v>18370</v>
      </c>
      <c r="D473" s="123" t="s">
        <v>5776</v>
      </c>
      <c r="E473" s="124">
        <v>3.58</v>
      </c>
      <c r="F473" s="123" t="s">
        <v>5777</v>
      </c>
      <c r="G473" s="125">
        <v>10266</v>
      </c>
    </row>
    <row r="474" spans="1:7" ht="12.75" customHeight="1" x14ac:dyDescent="0.2">
      <c r="A474" s="123" t="s">
        <v>18369</v>
      </c>
      <c r="B474" s="123" t="s">
        <v>18368</v>
      </c>
      <c r="C474" s="123" t="s">
        <v>18367</v>
      </c>
      <c r="D474" s="123" t="s">
        <v>1193</v>
      </c>
      <c r="E474" s="124">
        <v>3.36</v>
      </c>
      <c r="F474" s="123" t="s">
        <v>1192</v>
      </c>
      <c r="G474" s="125">
        <v>10267</v>
      </c>
    </row>
    <row r="475" spans="1:7" ht="12.75" customHeight="1" x14ac:dyDescent="0.2">
      <c r="A475" s="123"/>
      <c r="B475" s="123"/>
      <c r="C475" s="127" t="s">
        <v>3729</v>
      </c>
      <c r="D475" s="123"/>
      <c r="E475" s="126">
        <f>SUM(E463:E474)</f>
        <v>80.209999999999994</v>
      </c>
      <c r="F475" s="123"/>
      <c r="G475" s="125"/>
    </row>
    <row r="476" spans="1:7" ht="12.75" customHeight="1" x14ac:dyDescent="0.2">
      <c r="A476" s="123" t="s">
        <v>18360</v>
      </c>
      <c r="B476" s="123" t="s">
        <v>18366</v>
      </c>
      <c r="C476" s="123" t="s">
        <v>18365</v>
      </c>
      <c r="D476" s="123" t="s">
        <v>16353</v>
      </c>
      <c r="E476" s="124">
        <v>1.68</v>
      </c>
      <c r="F476" s="123" t="s">
        <v>16352</v>
      </c>
      <c r="G476" s="125">
        <v>10268</v>
      </c>
    </row>
    <row r="477" spans="1:7" ht="12.75" customHeight="1" x14ac:dyDescent="0.2">
      <c r="A477" s="123" t="s">
        <v>18360</v>
      </c>
      <c r="B477" s="123" t="s">
        <v>18364</v>
      </c>
      <c r="C477" s="123" t="s">
        <v>18363</v>
      </c>
      <c r="D477" s="123" t="s">
        <v>970</v>
      </c>
      <c r="E477" s="124">
        <v>19.2</v>
      </c>
      <c r="F477" s="123" t="s">
        <v>969</v>
      </c>
      <c r="G477" s="125">
        <v>10269</v>
      </c>
    </row>
    <row r="478" spans="1:7" ht="12.75" customHeight="1" x14ac:dyDescent="0.2">
      <c r="A478" s="123" t="s">
        <v>18360</v>
      </c>
      <c r="B478" s="123" t="s">
        <v>18362</v>
      </c>
      <c r="C478" s="123" t="s">
        <v>18361</v>
      </c>
      <c r="D478" s="123" t="s">
        <v>5311</v>
      </c>
      <c r="E478" s="124">
        <v>5.88</v>
      </c>
      <c r="F478" s="123" t="s">
        <v>5312</v>
      </c>
      <c r="G478" s="125">
        <v>10270</v>
      </c>
    </row>
    <row r="479" spans="1:7" ht="12.75" customHeight="1" x14ac:dyDescent="0.2">
      <c r="A479" s="123" t="s">
        <v>18360</v>
      </c>
      <c r="B479" s="123" t="s">
        <v>18359</v>
      </c>
      <c r="C479" s="123" t="s">
        <v>18358</v>
      </c>
      <c r="D479" s="123" t="s">
        <v>1208</v>
      </c>
      <c r="E479" s="124">
        <v>10.6</v>
      </c>
      <c r="F479" s="123" t="s">
        <v>1207</v>
      </c>
      <c r="G479" s="125">
        <v>10271</v>
      </c>
    </row>
    <row r="480" spans="1:7" ht="12.75" customHeight="1" x14ac:dyDescent="0.2">
      <c r="A480" s="123"/>
      <c r="B480" s="123"/>
      <c r="C480" s="127" t="s">
        <v>3729</v>
      </c>
      <c r="D480" s="123"/>
      <c r="E480" s="126">
        <f>SUM(E476:E479)</f>
        <v>37.36</v>
      </c>
      <c r="F480" s="123"/>
      <c r="G480" s="125"/>
    </row>
    <row r="481" spans="1:7" ht="12.75" customHeight="1" x14ac:dyDescent="0.2">
      <c r="A481" s="123" t="s">
        <v>18316</v>
      </c>
      <c r="B481" s="123" t="s">
        <v>18357</v>
      </c>
      <c r="C481" s="123" t="s">
        <v>18356</v>
      </c>
      <c r="D481" s="123" t="s">
        <v>845</v>
      </c>
      <c r="E481" s="124">
        <v>10.43</v>
      </c>
      <c r="F481" s="123" t="s">
        <v>844</v>
      </c>
      <c r="G481" s="125">
        <v>10310</v>
      </c>
    </row>
    <row r="482" spans="1:7" ht="12.75" customHeight="1" x14ac:dyDescent="0.2">
      <c r="A482" s="123" t="s">
        <v>18316</v>
      </c>
      <c r="B482" s="123" t="s">
        <v>18355</v>
      </c>
      <c r="C482" s="123" t="s">
        <v>18354</v>
      </c>
      <c r="D482" s="123" t="s">
        <v>790</v>
      </c>
      <c r="E482" s="124">
        <v>1.68</v>
      </c>
      <c r="F482" s="123" t="s">
        <v>789</v>
      </c>
      <c r="G482" s="125">
        <v>10311</v>
      </c>
    </row>
    <row r="483" spans="1:7" ht="12.75" customHeight="1" x14ac:dyDescent="0.2">
      <c r="A483" s="123" t="s">
        <v>18316</v>
      </c>
      <c r="B483" s="123" t="s">
        <v>18353</v>
      </c>
      <c r="C483" s="123" t="s">
        <v>18352</v>
      </c>
      <c r="D483" s="123" t="s">
        <v>10890</v>
      </c>
      <c r="E483" s="124">
        <v>2.36</v>
      </c>
      <c r="F483" s="123" t="s">
        <v>10889</v>
      </c>
      <c r="G483" s="125">
        <v>10312</v>
      </c>
    </row>
    <row r="484" spans="1:7" ht="12.75" customHeight="1" x14ac:dyDescent="0.2">
      <c r="A484" s="123" t="s">
        <v>18316</v>
      </c>
      <c r="B484" s="123" t="s">
        <v>18351</v>
      </c>
      <c r="C484" s="123" t="s">
        <v>18350</v>
      </c>
      <c r="D484" s="123" t="s">
        <v>3610</v>
      </c>
      <c r="E484" s="124">
        <v>3.71</v>
      </c>
      <c r="F484" s="123" t="s">
        <v>3611</v>
      </c>
      <c r="G484" s="125">
        <v>10313</v>
      </c>
    </row>
    <row r="485" spans="1:7" ht="12.75" customHeight="1" x14ac:dyDescent="0.2">
      <c r="A485" s="123" t="s">
        <v>18316</v>
      </c>
      <c r="B485" s="123" t="s">
        <v>18349</v>
      </c>
      <c r="C485" s="123" t="s">
        <v>18348</v>
      </c>
      <c r="D485" s="123" t="s">
        <v>1473</v>
      </c>
      <c r="E485" s="124">
        <v>1.94</v>
      </c>
      <c r="F485" s="123" t="s">
        <v>1472</v>
      </c>
      <c r="G485" s="125">
        <v>10314</v>
      </c>
    </row>
    <row r="486" spans="1:7" ht="12.75" customHeight="1" x14ac:dyDescent="0.2">
      <c r="A486" s="123" t="s">
        <v>18316</v>
      </c>
      <c r="B486" s="123" t="s">
        <v>18347</v>
      </c>
      <c r="C486" s="123" t="s">
        <v>18346</v>
      </c>
      <c r="D486" s="123" t="s">
        <v>3473</v>
      </c>
      <c r="E486" s="124">
        <v>4.42</v>
      </c>
      <c r="F486" s="123" t="s">
        <v>3474</v>
      </c>
      <c r="G486" s="125">
        <v>10315</v>
      </c>
    </row>
    <row r="487" spans="1:7" ht="12.75" customHeight="1" x14ac:dyDescent="0.2">
      <c r="A487" s="123" t="s">
        <v>18316</v>
      </c>
      <c r="B487" s="123" t="s">
        <v>18345</v>
      </c>
      <c r="C487" s="123" t="s">
        <v>18344</v>
      </c>
      <c r="D487" s="123" t="s">
        <v>11552</v>
      </c>
      <c r="E487" s="124">
        <v>2.74</v>
      </c>
      <c r="F487" s="123" t="s">
        <v>11551</v>
      </c>
      <c r="G487" s="125">
        <v>10316</v>
      </c>
    </row>
    <row r="488" spans="1:7" ht="12.75" customHeight="1" x14ac:dyDescent="0.2">
      <c r="A488" s="123" t="s">
        <v>18316</v>
      </c>
      <c r="B488" s="123" t="s">
        <v>18343</v>
      </c>
      <c r="C488" s="123" t="s">
        <v>18342</v>
      </c>
      <c r="D488" s="123" t="s">
        <v>4774</v>
      </c>
      <c r="E488" s="124">
        <v>2.65</v>
      </c>
      <c r="F488" s="123" t="s">
        <v>4775</v>
      </c>
      <c r="G488" s="125">
        <v>10317</v>
      </c>
    </row>
    <row r="489" spans="1:7" ht="12.75" customHeight="1" x14ac:dyDescent="0.2">
      <c r="A489" s="123" t="s">
        <v>18316</v>
      </c>
      <c r="B489" s="123" t="s">
        <v>18341</v>
      </c>
      <c r="C489" s="123" t="s">
        <v>18340</v>
      </c>
      <c r="D489" s="123" t="s">
        <v>1347</v>
      </c>
      <c r="E489" s="124">
        <v>3.76</v>
      </c>
      <c r="F489" s="123" t="s">
        <v>1346</v>
      </c>
      <c r="G489" s="125">
        <v>10318</v>
      </c>
    </row>
    <row r="490" spans="1:7" ht="12.75" customHeight="1" x14ac:dyDescent="0.2">
      <c r="A490" s="123" t="s">
        <v>18316</v>
      </c>
      <c r="B490" s="123" t="s">
        <v>14239</v>
      </c>
      <c r="C490" s="123" t="s">
        <v>18339</v>
      </c>
      <c r="D490" s="123" t="s">
        <v>928</v>
      </c>
      <c r="E490" s="124">
        <v>1.68</v>
      </c>
      <c r="F490" s="123" t="s">
        <v>927</v>
      </c>
      <c r="G490" s="125">
        <v>10319</v>
      </c>
    </row>
    <row r="491" spans="1:7" ht="12.75" customHeight="1" x14ac:dyDescent="0.2">
      <c r="A491" s="123" t="s">
        <v>18316</v>
      </c>
      <c r="B491" s="123" t="s">
        <v>18338</v>
      </c>
      <c r="C491" s="123" t="s">
        <v>18337</v>
      </c>
      <c r="D491" s="123" t="s">
        <v>5625</v>
      </c>
      <c r="E491" s="124">
        <v>1.68</v>
      </c>
      <c r="F491" s="123" t="s">
        <v>5626</v>
      </c>
      <c r="G491" s="125">
        <v>10320</v>
      </c>
    </row>
    <row r="492" spans="1:7" ht="12.75" customHeight="1" x14ac:dyDescent="0.2">
      <c r="A492" s="123" t="s">
        <v>18316</v>
      </c>
      <c r="B492" s="123" t="s">
        <v>5774</v>
      </c>
      <c r="C492" s="123" t="s">
        <v>18336</v>
      </c>
      <c r="D492" s="123" t="s">
        <v>1014</v>
      </c>
      <c r="E492" s="124">
        <v>10.62</v>
      </c>
      <c r="F492" s="123" t="s">
        <v>1013</v>
      </c>
      <c r="G492" s="125">
        <v>10321</v>
      </c>
    </row>
    <row r="493" spans="1:7" ht="12.75" customHeight="1" x14ac:dyDescent="0.2">
      <c r="A493" s="123" t="s">
        <v>18316</v>
      </c>
      <c r="B493" s="123" t="s">
        <v>18335</v>
      </c>
      <c r="C493" s="123" t="s">
        <v>18334</v>
      </c>
      <c r="D493" s="123" t="s">
        <v>4321</v>
      </c>
      <c r="E493" s="124">
        <v>1.94</v>
      </c>
      <c r="F493" s="123" t="s">
        <v>4318</v>
      </c>
      <c r="G493" s="125">
        <v>10322</v>
      </c>
    </row>
    <row r="494" spans="1:7" ht="12.75" customHeight="1" x14ac:dyDescent="0.2">
      <c r="A494" s="123" t="s">
        <v>18316</v>
      </c>
      <c r="B494" s="123" t="s">
        <v>18333</v>
      </c>
      <c r="C494" s="123" t="s">
        <v>18332</v>
      </c>
      <c r="D494" s="123" t="s">
        <v>4317</v>
      </c>
      <c r="E494" s="124">
        <v>1.94</v>
      </c>
      <c r="F494" s="123" t="s">
        <v>4318</v>
      </c>
      <c r="G494" s="125">
        <v>10323</v>
      </c>
    </row>
    <row r="495" spans="1:7" ht="12.75" customHeight="1" x14ac:dyDescent="0.2">
      <c r="A495" s="123" t="s">
        <v>18316</v>
      </c>
      <c r="B495" s="123" t="s">
        <v>18331</v>
      </c>
      <c r="C495" s="123" t="s">
        <v>18330</v>
      </c>
      <c r="D495" s="123" t="s">
        <v>5917</v>
      </c>
      <c r="E495" s="124">
        <v>3.84</v>
      </c>
      <c r="F495" s="123" t="s">
        <v>5918</v>
      </c>
      <c r="G495" s="125">
        <v>10324</v>
      </c>
    </row>
    <row r="496" spans="1:7" ht="12.75" customHeight="1" x14ac:dyDescent="0.2">
      <c r="A496" s="123" t="s">
        <v>18316</v>
      </c>
      <c r="B496" s="123" t="s">
        <v>18329</v>
      </c>
      <c r="C496" s="123" t="s">
        <v>18328</v>
      </c>
      <c r="D496" s="123" t="s">
        <v>1566</v>
      </c>
      <c r="E496" s="124">
        <v>3.87</v>
      </c>
      <c r="F496" s="123" t="s">
        <v>1565</v>
      </c>
      <c r="G496" s="125">
        <v>10325</v>
      </c>
    </row>
    <row r="497" spans="1:7" ht="12.75" customHeight="1" x14ac:dyDescent="0.2">
      <c r="A497" s="123" t="s">
        <v>18316</v>
      </c>
      <c r="B497" s="123" t="s">
        <v>14108</v>
      </c>
      <c r="C497" s="123" t="s">
        <v>18327</v>
      </c>
      <c r="D497" s="123" t="s">
        <v>3648</v>
      </c>
      <c r="E497" s="124">
        <v>2.5299999999999998</v>
      </c>
      <c r="F497" s="123" t="s">
        <v>3649</v>
      </c>
      <c r="G497" s="125">
        <v>10326</v>
      </c>
    </row>
    <row r="498" spans="1:7" ht="12.75" customHeight="1" x14ac:dyDescent="0.2">
      <c r="A498" s="123" t="s">
        <v>18316</v>
      </c>
      <c r="B498" s="123" t="s">
        <v>18326</v>
      </c>
      <c r="C498" s="123" t="s">
        <v>18325</v>
      </c>
      <c r="D498" s="123" t="s">
        <v>857</v>
      </c>
      <c r="E498" s="124">
        <v>2.79</v>
      </c>
      <c r="F498" s="123" t="s">
        <v>856</v>
      </c>
      <c r="G498" s="125">
        <v>10327</v>
      </c>
    </row>
    <row r="499" spans="1:7" ht="12.75" customHeight="1" x14ac:dyDescent="0.2">
      <c r="A499" s="123" t="s">
        <v>18316</v>
      </c>
      <c r="B499" s="123" t="s">
        <v>18324</v>
      </c>
      <c r="C499" s="123" t="s">
        <v>18323</v>
      </c>
      <c r="D499" s="123" t="s">
        <v>1231</v>
      </c>
      <c r="E499" s="124">
        <v>1.93</v>
      </c>
      <c r="F499" s="123" t="s">
        <v>1230</v>
      </c>
      <c r="G499" s="125">
        <v>10328</v>
      </c>
    </row>
    <row r="500" spans="1:7" ht="12.75" customHeight="1" x14ac:dyDescent="0.2">
      <c r="A500" s="123" t="s">
        <v>18316</v>
      </c>
      <c r="B500" s="123" t="s">
        <v>18322</v>
      </c>
      <c r="C500" s="123" t="s">
        <v>18321</v>
      </c>
      <c r="D500" s="123" t="s">
        <v>694</v>
      </c>
      <c r="E500" s="124">
        <v>12.25</v>
      </c>
      <c r="F500" s="123" t="s">
        <v>693</v>
      </c>
      <c r="G500" s="125">
        <v>10331</v>
      </c>
    </row>
    <row r="501" spans="1:7" ht="12.75" customHeight="1" x14ac:dyDescent="0.2">
      <c r="A501" s="123" t="s">
        <v>18316</v>
      </c>
      <c r="B501" s="123" t="s">
        <v>18320</v>
      </c>
      <c r="C501" s="123" t="s">
        <v>18319</v>
      </c>
      <c r="D501" s="123" t="s">
        <v>4360</v>
      </c>
      <c r="E501" s="124">
        <v>3.33</v>
      </c>
      <c r="F501" s="123" t="s">
        <v>4361</v>
      </c>
      <c r="G501" s="125">
        <v>10332</v>
      </c>
    </row>
    <row r="502" spans="1:7" ht="12.75" customHeight="1" x14ac:dyDescent="0.2">
      <c r="A502" s="123" t="s">
        <v>18316</v>
      </c>
      <c r="B502" s="123" t="s">
        <v>18318</v>
      </c>
      <c r="C502" s="123" t="s">
        <v>18317</v>
      </c>
      <c r="D502" s="123" t="s">
        <v>5672</v>
      </c>
      <c r="E502" s="124">
        <v>5.22</v>
      </c>
      <c r="F502" s="123" t="s">
        <v>5673</v>
      </c>
      <c r="G502" s="125">
        <v>10333</v>
      </c>
    </row>
    <row r="503" spans="1:7" ht="12.75" customHeight="1" x14ac:dyDescent="0.2">
      <c r="A503" s="123" t="s">
        <v>18316</v>
      </c>
      <c r="B503" s="123" t="s">
        <v>18315</v>
      </c>
      <c r="C503" s="123" t="s">
        <v>18314</v>
      </c>
      <c r="D503" s="123" t="s">
        <v>18313</v>
      </c>
      <c r="E503" s="124">
        <v>25.62</v>
      </c>
      <c r="F503" s="123" t="s">
        <v>18312</v>
      </c>
      <c r="G503" s="125">
        <v>10334</v>
      </c>
    </row>
    <row r="504" spans="1:7" ht="12.75" customHeight="1" x14ac:dyDescent="0.2">
      <c r="A504" s="123"/>
      <c r="B504" s="123"/>
      <c r="C504" s="127" t="s">
        <v>3729</v>
      </c>
      <c r="D504" s="123"/>
      <c r="E504" s="126">
        <f>SUM(E481:E503)</f>
        <v>112.92999999999999</v>
      </c>
      <c r="F504" s="123"/>
      <c r="G504" s="125"/>
    </row>
    <row r="505" spans="1:7" ht="12.75" customHeight="1" x14ac:dyDescent="0.2">
      <c r="A505" s="123" t="s">
        <v>18290</v>
      </c>
      <c r="B505" s="123" t="s">
        <v>18311</v>
      </c>
      <c r="C505" s="123" t="s">
        <v>18310</v>
      </c>
      <c r="D505" s="123" t="s">
        <v>14303</v>
      </c>
      <c r="E505" s="124">
        <v>3.38</v>
      </c>
      <c r="F505" s="123" t="s">
        <v>14302</v>
      </c>
      <c r="G505" s="125">
        <v>10355</v>
      </c>
    </row>
    <row r="506" spans="1:7" ht="12.75" customHeight="1" x14ac:dyDescent="0.2">
      <c r="A506" s="123" t="s">
        <v>18290</v>
      </c>
      <c r="B506" s="123" t="s">
        <v>18274</v>
      </c>
      <c r="C506" s="123" t="s">
        <v>18309</v>
      </c>
      <c r="D506" s="123" t="s">
        <v>1223</v>
      </c>
      <c r="E506" s="124">
        <v>3.48</v>
      </c>
      <c r="F506" s="123" t="s">
        <v>1222</v>
      </c>
      <c r="G506" s="125">
        <v>10356</v>
      </c>
    </row>
    <row r="507" spans="1:7" ht="12.75" customHeight="1" x14ac:dyDescent="0.2">
      <c r="A507" s="123" t="s">
        <v>18290</v>
      </c>
      <c r="B507" s="123" t="s">
        <v>18308</v>
      </c>
      <c r="C507" s="123" t="s">
        <v>18307</v>
      </c>
      <c r="D507" s="123" t="s">
        <v>4829</v>
      </c>
      <c r="E507" s="124">
        <v>1.38</v>
      </c>
      <c r="F507" s="123" t="s">
        <v>4830</v>
      </c>
      <c r="G507" s="125">
        <v>10357</v>
      </c>
    </row>
    <row r="508" spans="1:7" ht="12.75" customHeight="1" x14ac:dyDescent="0.2">
      <c r="A508" s="123" t="s">
        <v>18290</v>
      </c>
      <c r="B508" s="123" t="s">
        <v>18306</v>
      </c>
      <c r="C508" s="123" t="s">
        <v>18305</v>
      </c>
      <c r="D508" s="123" t="s">
        <v>10865</v>
      </c>
      <c r="E508" s="124">
        <v>5.04</v>
      </c>
      <c r="F508" s="123" t="s">
        <v>10864</v>
      </c>
      <c r="G508" s="125">
        <v>10358</v>
      </c>
    </row>
    <row r="509" spans="1:7" ht="12.75" customHeight="1" x14ac:dyDescent="0.2">
      <c r="A509" s="123" t="s">
        <v>18290</v>
      </c>
      <c r="B509" s="123" t="s">
        <v>18304</v>
      </c>
      <c r="C509" s="123" t="s">
        <v>18303</v>
      </c>
      <c r="D509" s="123" t="s">
        <v>10528</v>
      </c>
      <c r="E509" s="124">
        <v>0.49</v>
      </c>
      <c r="F509" s="123" t="s">
        <v>10527</v>
      </c>
      <c r="G509" s="125">
        <v>10359</v>
      </c>
    </row>
    <row r="510" spans="1:7" ht="12.75" customHeight="1" x14ac:dyDescent="0.2">
      <c r="A510" s="123" t="s">
        <v>18290</v>
      </c>
      <c r="B510" s="123" t="s">
        <v>18302</v>
      </c>
      <c r="C510" s="123" t="s">
        <v>18301</v>
      </c>
      <c r="D510" s="123" t="s">
        <v>16143</v>
      </c>
      <c r="E510" s="124">
        <v>2.12</v>
      </c>
      <c r="F510" s="123" t="s">
        <v>16142</v>
      </c>
      <c r="G510" s="125">
        <v>10360</v>
      </c>
    </row>
    <row r="511" spans="1:7" ht="12.75" customHeight="1" x14ac:dyDescent="0.2">
      <c r="A511" s="123" t="s">
        <v>18290</v>
      </c>
      <c r="B511" s="123" t="s">
        <v>18300</v>
      </c>
      <c r="C511" s="123" t="s">
        <v>18299</v>
      </c>
      <c r="D511" s="123" t="s">
        <v>10824</v>
      </c>
      <c r="E511" s="124">
        <v>6.95</v>
      </c>
      <c r="F511" s="123" t="s">
        <v>10823</v>
      </c>
      <c r="G511" s="125">
        <v>10361</v>
      </c>
    </row>
    <row r="512" spans="1:7" ht="12.75" customHeight="1" x14ac:dyDescent="0.2">
      <c r="A512" s="123" t="s">
        <v>18290</v>
      </c>
      <c r="B512" s="123" t="s">
        <v>18298</v>
      </c>
      <c r="C512" s="123" t="s">
        <v>18297</v>
      </c>
      <c r="D512" s="123" t="s">
        <v>13618</v>
      </c>
      <c r="E512" s="124">
        <v>32.57</v>
      </c>
      <c r="F512" s="123" t="s">
        <v>13617</v>
      </c>
      <c r="G512" s="125">
        <v>10362</v>
      </c>
    </row>
    <row r="513" spans="1:7" ht="12.75" customHeight="1" x14ac:dyDescent="0.2">
      <c r="A513" s="123" t="s">
        <v>18290</v>
      </c>
      <c r="B513" s="123" t="s">
        <v>18296</v>
      </c>
      <c r="C513" s="123" t="s">
        <v>18295</v>
      </c>
      <c r="D513" s="123" t="s">
        <v>13351</v>
      </c>
      <c r="E513" s="124">
        <v>4.78</v>
      </c>
      <c r="F513" s="123" t="s">
        <v>13350</v>
      </c>
      <c r="G513" s="125">
        <v>10363</v>
      </c>
    </row>
    <row r="514" spans="1:7" ht="12.75" customHeight="1" x14ac:dyDescent="0.2">
      <c r="A514" s="123" t="s">
        <v>18290</v>
      </c>
      <c r="B514" s="123" t="s">
        <v>18294</v>
      </c>
      <c r="C514" s="123" t="s">
        <v>18293</v>
      </c>
      <c r="D514" s="123" t="s">
        <v>784</v>
      </c>
      <c r="E514" s="124">
        <v>8.3800000000000008</v>
      </c>
      <c r="F514" s="123" t="s">
        <v>783</v>
      </c>
      <c r="G514" s="125">
        <v>10364</v>
      </c>
    </row>
    <row r="515" spans="1:7" ht="12.75" customHeight="1" x14ac:dyDescent="0.2">
      <c r="A515" s="123" t="s">
        <v>18290</v>
      </c>
      <c r="B515" s="123" t="s">
        <v>18292</v>
      </c>
      <c r="C515" s="123" t="s">
        <v>18291</v>
      </c>
      <c r="D515" s="123" t="s">
        <v>1353</v>
      </c>
      <c r="E515" s="124">
        <v>3.06</v>
      </c>
      <c r="F515" s="123" t="s">
        <v>1352</v>
      </c>
      <c r="G515" s="125">
        <v>10365</v>
      </c>
    </row>
    <row r="516" spans="1:7" ht="12.75" customHeight="1" x14ac:dyDescent="0.2">
      <c r="A516" s="123" t="s">
        <v>18290</v>
      </c>
      <c r="B516" s="123" t="s">
        <v>18289</v>
      </c>
      <c r="C516" s="123" t="s">
        <v>18288</v>
      </c>
      <c r="D516" s="123" t="s">
        <v>1440</v>
      </c>
      <c r="E516" s="124">
        <v>6.28</v>
      </c>
      <c r="F516" s="123" t="s">
        <v>1439</v>
      </c>
      <c r="G516" s="125">
        <v>10366</v>
      </c>
    </row>
    <row r="517" spans="1:7" ht="12.75" customHeight="1" x14ac:dyDescent="0.2">
      <c r="A517" s="123"/>
      <c r="B517" s="123"/>
      <c r="C517" s="127" t="s">
        <v>3729</v>
      </c>
      <c r="D517" s="123"/>
      <c r="E517" s="126">
        <f>SUM(E505:E516)</f>
        <v>77.91</v>
      </c>
      <c r="F517" s="123"/>
      <c r="G517" s="125"/>
    </row>
    <row r="518" spans="1:7" ht="12.75" customHeight="1" x14ac:dyDescent="0.2">
      <c r="A518" s="123" t="s">
        <v>18287</v>
      </c>
      <c r="B518" s="123" t="s">
        <v>18286</v>
      </c>
      <c r="C518" s="123" t="s">
        <v>18285</v>
      </c>
      <c r="D518" s="123" t="s">
        <v>18284</v>
      </c>
      <c r="E518" s="124">
        <v>5.04</v>
      </c>
      <c r="F518" s="123" t="s">
        <v>18283</v>
      </c>
      <c r="G518" s="125">
        <v>10393</v>
      </c>
    </row>
    <row r="519" spans="1:7" ht="12.75" customHeight="1" x14ac:dyDescent="0.2">
      <c r="A519" s="123"/>
      <c r="B519" s="123"/>
      <c r="C519" s="127" t="s">
        <v>3729</v>
      </c>
      <c r="D519" s="123"/>
      <c r="E519" s="126">
        <f>SUM(E518)</f>
        <v>5.04</v>
      </c>
      <c r="F519" s="123"/>
      <c r="G519" s="125"/>
    </row>
    <row r="520" spans="1:7" ht="12.75" customHeight="1" x14ac:dyDescent="0.2">
      <c r="A520" s="123"/>
      <c r="B520" s="123"/>
      <c r="C520" s="223" t="s">
        <v>21505</v>
      </c>
      <c r="D520" s="234"/>
      <c r="E520" s="225">
        <f>+E462+E475+E480+E504+E517+E519</f>
        <v>424.03000000000003</v>
      </c>
      <c r="F520" s="123"/>
      <c r="G520" s="125"/>
    </row>
    <row r="521" spans="1:7" ht="12.75" customHeight="1" x14ac:dyDescent="0.2">
      <c r="A521" s="95">
        <v>44401</v>
      </c>
      <c r="B521" s="123"/>
      <c r="C521" s="94" t="s">
        <v>17135</v>
      </c>
      <c r="D521" s="123"/>
      <c r="E521" s="93">
        <v>5.14</v>
      </c>
      <c r="F521" s="123"/>
      <c r="G521" s="96" t="s">
        <v>17136</v>
      </c>
    </row>
    <row r="522" spans="1:7" ht="12.75" customHeight="1" x14ac:dyDescent="0.2">
      <c r="A522" s="95">
        <v>44401</v>
      </c>
      <c r="B522" s="123"/>
      <c r="C522" s="94" t="s">
        <v>17133</v>
      </c>
      <c r="D522" s="123"/>
      <c r="E522" s="93">
        <v>6.9</v>
      </c>
      <c r="F522" s="123"/>
      <c r="G522" s="96" t="s">
        <v>17134</v>
      </c>
    </row>
    <row r="523" spans="1:7" ht="12.75" customHeight="1" x14ac:dyDescent="0.2">
      <c r="A523" s="95">
        <v>44401</v>
      </c>
      <c r="B523" s="123"/>
      <c r="C523" s="94" t="s">
        <v>17131</v>
      </c>
      <c r="D523" s="123"/>
      <c r="E523" s="93">
        <v>2.76</v>
      </c>
      <c r="F523" s="123"/>
      <c r="G523" s="96" t="s">
        <v>17132</v>
      </c>
    </row>
    <row r="524" spans="1:7" ht="12.75" customHeight="1" x14ac:dyDescent="0.2">
      <c r="A524" s="95">
        <v>44401</v>
      </c>
      <c r="B524" s="123"/>
      <c r="C524" s="94" t="s">
        <v>17129</v>
      </c>
      <c r="D524" s="123"/>
      <c r="E524" s="93">
        <v>5.13</v>
      </c>
      <c r="F524" s="123"/>
      <c r="G524" s="96" t="s">
        <v>17130</v>
      </c>
    </row>
    <row r="525" spans="1:7" ht="12.75" customHeight="1" x14ac:dyDescent="0.2">
      <c r="A525" s="95">
        <v>44401</v>
      </c>
      <c r="B525" s="123"/>
      <c r="C525" s="94" t="s">
        <v>17127</v>
      </c>
      <c r="D525" s="123"/>
      <c r="E525" s="93">
        <v>1.68</v>
      </c>
      <c r="F525" s="123"/>
      <c r="G525" s="96" t="s">
        <v>17128</v>
      </c>
    </row>
    <row r="526" spans="1:7" ht="12.75" customHeight="1" x14ac:dyDescent="0.2">
      <c r="A526" s="95">
        <v>44401</v>
      </c>
      <c r="B526" s="123"/>
      <c r="C526" s="94" t="s">
        <v>17125</v>
      </c>
      <c r="D526" s="123"/>
      <c r="E526" s="93">
        <v>4.78</v>
      </c>
      <c r="F526" s="123"/>
      <c r="G526" s="96" t="s">
        <v>17126</v>
      </c>
    </row>
    <row r="527" spans="1:7" ht="12.75" customHeight="1" x14ac:dyDescent="0.2">
      <c r="A527" s="95">
        <v>44401</v>
      </c>
      <c r="B527" s="123"/>
      <c r="C527" s="94" t="s">
        <v>17123</v>
      </c>
      <c r="D527" s="123"/>
      <c r="E527" s="93">
        <v>2.42</v>
      </c>
      <c r="F527" s="123"/>
      <c r="G527" s="96" t="s">
        <v>17124</v>
      </c>
    </row>
    <row r="528" spans="1:7" ht="12.75" customHeight="1" x14ac:dyDescent="0.2">
      <c r="A528" s="95">
        <v>44401</v>
      </c>
      <c r="B528" s="123"/>
      <c r="C528" s="94" t="s">
        <v>17121</v>
      </c>
      <c r="D528" s="123"/>
      <c r="E528" s="93">
        <v>3.56</v>
      </c>
      <c r="F528" s="123"/>
      <c r="G528" s="96" t="s">
        <v>17122</v>
      </c>
    </row>
    <row r="529" spans="1:7" ht="12.75" customHeight="1" x14ac:dyDescent="0.2">
      <c r="A529" s="95">
        <v>44401</v>
      </c>
      <c r="B529" s="123"/>
      <c r="C529" s="94" t="s">
        <v>17119</v>
      </c>
      <c r="D529" s="123"/>
      <c r="E529" s="93">
        <v>6.99</v>
      </c>
      <c r="F529" s="123"/>
      <c r="G529" s="96" t="s">
        <v>17120</v>
      </c>
    </row>
    <row r="530" spans="1:7" ht="12.75" customHeight="1" x14ac:dyDescent="0.2">
      <c r="A530" s="95">
        <v>44401</v>
      </c>
      <c r="B530" s="123"/>
      <c r="C530" s="94" t="s">
        <v>17117</v>
      </c>
      <c r="D530" s="123"/>
      <c r="E530" s="93">
        <v>1.79</v>
      </c>
      <c r="F530" s="123"/>
      <c r="G530" s="96" t="s">
        <v>17118</v>
      </c>
    </row>
    <row r="531" spans="1:7" ht="12.75" customHeight="1" x14ac:dyDescent="0.2">
      <c r="A531" s="95">
        <v>44401</v>
      </c>
      <c r="B531" s="123"/>
      <c r="C531" s="94" t="s">
        <v>17115</v>
      </c>
      <c r="D531" s="123"/>
      <c r="E531" s="93">
        <v>5.0599999999999996</v>
      </c>
      <c r="F531" s="123"/>
      <c r="G531" s="96" t="s">
        <v>17116</v>
      </c>
    </row>
    <row r="532" spans="1:7" ht="12.75" customHeight="1" x14ac:dyDescent="0.2">
      <c r="A532" s="95">
        <v>44401</v>
      </c>
      <c r="B532" s="123"/>
      <c r="C532" s="94" t="s">
        <v>17113</v>
      </c>
      <c r="D532" s="123"/>
      <c r="E532" s="93">
        <v>2.77</v>
      </c>
      <c r="F532" s="123"/>
      <c r="G532" s="96" t="s">
        <v>17114</v>
      </c>
    </row>
    <row r="533" spans="1:7" ht="12.75" customHeight="1" x14ac:dyDescent="0.2">
      <c r="A533" s="95">
        <v>44401</v>
      </c>
      <c r="B533" s="123"/>
      <c r="C533" s="94" t="s">
        <v>17111</v>
      </c>
      <c r="D533" s="123"/>
      <c r="E533" s="93">
        <v>1.68</v>
      </c>
      <c r="F533" s="123"/>
      <c r="G533" s="96" t="s">
        <v>17112</v>
      </c>
    </row>
    <row r="534" spans="1:7" ht="12.75" customHeight="1" x14ac:dyDescent="0.2">
      <c r="A534" s="95">
        <v>44401</v>
      </c>
      <c r="B534" s="123"/>
      <c r="C534" s="94" t="s">
        <v>17109</v>
      </c>
      <c r="D534" s="123"/>
      <c r="E534" s="93">
        <v>13.07</v>
      </c>
      <c r="F534" s="123"/>
      <c r="G534" s="96" t="s">
        <v>17110</v>
      </c>
    </row>
    <row r="535" spans="1:7" ht="12.75" customHeight="1" x14ac:dyDescent="0.2">
      <c r="A535" s="95">
        <v>44401</v>
      </c>
      <c r="B535" s="123"/>
      <c r="C535" s="94" t="s">
        <v>17107</v>
      </c>
      <c r="D535" s="123"/>
      <c r="E535" s="93">
        <v>33.4</v>
      </c>
      <c r="F535" s="123"/>
      <c r="G535" s="96" t="s">
        <v>17108</v>
      </c>
    </row>
    <row r="536" spans="1:7" ht="12.75" customHeight="1" x14ac:dyDescent="0.2">
      <c r="A536" s="95">
        <v>44402</v>
      </c>
      <c r="B536" s="123"/>
      <c r="C536" s="94" t="s">
        <v>17097</v>
      </c>
      <c r="D536" s="123"/>
      <c r="E536" s="93">
        <v>9.27</v>
      </c>
      <c r="F536" s="123"/>
      <c r="G536" s="96" t="s">
        <v>17098</v>
      </c>
    </row>
    <row r="537" spans="1:7" ht="12.75" customHeight="1" x14ac:dyDescent="0.2">
      <c r="A537" s="95">
        <v>44402</v>
      </c>
      <c r="B537" s="123"/>
      <c r="C537" s="94" t="s">
        <v>17095</v>
      </c>
      <c r="D537" s="123"/>
      <c r="E537" s="93">
        <v>1.68</v>
      </c>
      <c r="F537" s="123"/>
      <c r="G537" s="96" t="s">
        <v>17096</v>
      </c>
    </row>
    <row r="538" spans="1:7" ht="12.75" customHeight="1" x14ac:dyDescent="0.2">
      <c r="A538" s="95">
        <v>44402</v>
      </c>
      <c r="B538" s="123"/>
      <c r="C538" s="94" t="s">
        <v>17093</v>
      </c>
      <c r="D538" s="123"/>
      <c r="E538" s="93">
        <v>21.33</v>
      </c>
      <c r="F538" s="123"/>
      <c r="G538" s="96" t="s">
        <v>17094</v>
      </c>
    </row>
    <row r="539" spans="1:7" ht="12.75" customHeight="1" x14ac:dyDescent="0.2">
      <c r="A539" s="95">
        <v>44402</v>
      </c>
      <c r="B539" s="123"/>
      <c r="C539" s="94" t="s">
        <v>17091</v>
      </c>
      <c r="D539" s="123"/>
      <c r="E539" s="93">
        <v>10.43</v>
      </c>
      <c r="F539" s="123"/>
      <c r="G539" s="96" t="s">
        <v>17092</v>
      </c>
    </row>
    <row r="540" spans="1:7" ht="12.75" customHeight="1" x14ac:dyDescent="0.2">
      <c r="A540" s="95">
        <v>44402</v>
      </c>
      <c r="B540" s="123"/>
      <c r="C540" s="94" t="s">
        <v>17089</v>
      </c>
      <c r="D540" s="123"/>
      <c r="E540" s="93">
        <v>1.68</v>
      </c>
      <c r="F540" s="123"/>
      <c r="G540" s="96" t="s">
        <v>17090</v>
      </c>
    </row>
    <row r="541" spans="1:7" ht="12.75" customHeight="1" x14ac:dyDescent="0.2">
      <c r="A541" s="95">
        <v>44403</v>
      </c>
      <c r="B541" s="123"/>
      <c r="C541" s="94" t="s">
        <v>17081</v>
      </c>
      <c r="D541" s="123"/>
      <c r="E541" s="93">
        <v>16.760000000000002</v>
      </c>
      <c r="F541" s="123"/>
      <c r="G541" s="96" t="s">
        <v>17082</v>
      </c>
    </row>
    <row r="542" spans="1:7" ht="12.75" customHeight="1" x14ac:dyDescent="0.2">
      <c r="A542" s="95">
        <v>44403</v>
      </c>
      <c r="B542" s="123"/>
      <c r="C542" s="94" t="s">
        <v>17079</v>
      </c>
      <c r="D542" s="123"/>
      <c r="E542" s="93">
        <v>1.75</v>
      </c>
      <c r="F542" s="123"/>
      <c r="G542" s="96" t="s">
        <v>17080</v>
      </c>
    </row>
    <row r="543" spans="1:7" ht="12.75" customHeight="1" x14ac:dyDescent="0.2">
      <c r="A543" s="95">
        <v>44403</v>
      </c>
      <c r="B543" s="123"/>
      <c r="C543" s="94" t="s">
        <v>17077</v>
      </c>
      <c r="D543" s="123"/>
      <c r="E543" s="93">
        <v>5.13</v>
      </c>
      <c r="F543" s="123"/>
      <c r="G543" s="96" t="s">
        <v>17078</v>
      </c>
    </row>
    <row r="544" spans="1:7" ht="12.75" customHeight="1" x14ac:dyDescent="0.2">
      <c r="A544" s="95">
        <v>44403</v>
      </c>
      <c r="B544" s="123"/>
      <c r="C544" s="94" t="s">
        <v>17075</v>
      </c>
      <c r="D544" s="123"/>
      <c r="E544" s="93">
        <v>4</v>
      </c>
      <c r="F544" s="123"/>
      <c r="G544" s="96" t="s">
        <v>17076</v>
      </c>
    </row>
    <row r="545" spans="1:7" ht="12.75" customHeight="1" x14ac:dyDescent="0.2">
      <c r="A545" s="95">
        <v>44403</v>
      </c>
      <c r="B545" s="123"/>
      <c r="C545" s="94" t="s">
        <v>17073</v>
      </c>
      <c r="D545" s="123"/>
      <c r="E545" s="93">
        <v>1.1299999999999999</v>
      </c>
      <c r="F545" s="123"/>
      <c r="G545" s="96" t="s">
        <v>17074</v>
      </c>
    </row>
    <row r="546" spans="1:7" ht="12.75" customHeight="1" x14ac:dyDescent="0.2">
      <c r="A546" s="95">
        <v>44403</v>
      </c>
      <c r="B546" s="123"/>
      <c r="C546" s="94" t="s">
        <v>17071</v>
      </c>
      <c r="D546" s="123"/>
      <c r="E546" s="93">
        <v>1.79</v>
      </c>
      <c r="F546" s="123"/>
      <c r="G546" s="96" t="s">
        <v>17072</v>
      </c>
    </row>
    <row r="547" spans="1:7" ht="12.75" customHeight="1" x14ac:dyDescent="0.2">
      <c r="A547" s="95">
        <v>44403</v>
      </c>
      <c r="B547" s="123"/>
      <c r="C547" s="94" t="s">
        <v>17069</v>
      </c>
      <c r="D547" s="123"/>
      <c r="E547" s="93">
        <v>2.02</v>
      </c>
      <c r="F547" s="123"/>
      <c r="G547" s="96" t="s">
        <v>17070</v>
      </c>
    </row>
    <row r="548" spans="1:7" ht="12.75" customHeight="1" x14ac:dyDescent="0.2">
      <c r="A548" s="95">
        <v>44403</v>
      </c>
      <c r="B548" s="123"/>
      <c r="C548" s="94" t="s">
        <v>17067</v>
      </c>
      <c r="D548" s="123"/>
      <c r="E548" s="93">
        <v>5.4</v>
      </c>
      <c r="F548" s="123"/>
      <c r="G548" s="96" t="s">
        <v>17068</v>
      </c>
    </row>
    <row r="549" spans="1:7" ht="12.75" customHeight="1" x14ac:dyDescent="0.2">
      <c r="A549" s="95">
        <v>44403</v>
      </c>
      <c r="B549" s="123"/>
      <c r="C549" s="94" t="s">
        <v>17065</v>
      </c>
      <c r="D549" s="123"/>
      <c r="E549" s="93">
        <v>5.26</v>
      </c>
      <c r="F549" s="123"/>
      <c r="G549" s="96" t="s">
        <v>17066</v>
      </c>
    </row>
    <row r="550" spans="1:7" ht="12.75" customHeight="1" x14ac:dyDescent="0.2">
      <c r="A550" s="95">
        <v>44403</v>
      </c>
      <c r="B550" s="123"/>
      <c r="C550" s="94" t="s">
        <v>17063</v>
      </c>
      <c r="D550" s="123"/>
      <c r="E550" s="93">
        <v>4.91</v>
      </c>
      <c r="F550" s="123"/>
      <c r="G550" s="96" t="s">
        <v>17064</v>
      </c>
    </row>
    <row r="551" spans="1:7" ht="12.75" customHeight="1" x14ac:dyDescent="0.2">
      <c r="A551" s="95">
        <v>44404</v>
      </c>
      <c r="B551" s="123"/>
      <c r="C551" s="94" t="s">
        <v>17021</v>
      </c>
      <c r="D551" s="123"/>
      <c r="E551" s="93">
        <v>5.21</v>
      </c>
      <c r="F551" s="123"/>
      <c r="G551" s="96" t="s">
        <v>17022</v>
      </c>
    </row>
    <row r="552" spans="1:7" ht="12.75" customHeight="1" x14ac:dyDescent="0.2">
      <c r="A552" s="95">
        <v>44404</v>
      </c>
      <c r="B552" s="123"/>
      <c r="C552" s="94" t="s">
        <v>17019</v>
      </c>
      <c r="D552" s="123"/>
      <c r="E552" s="93">
        <v>6.24</v>
      </c>
      <c r="F552" s="123"/>
      <c r="G552" s="96" t="s">
        <v>17020</v>
      </c>
    </row>
    <row r="553" spans="1:7" ht="12.75" customHeight="1" x14ac:dyDescent="0.2">
      <c r="A553" s="95">
        <v>44404</v>
      </c>
      <c r="B553" s="123"/>
      <c r="C553" s="94" t="s">
        <v>17015</v>
      </c>
      <c r="D553" s="123"/>
      <c r="E553" s="93">
        <v>2.5099999999999998</v>
      </c>
      <c r="F553" s="123"/>
      <c r="G553" s="96" t="s">
        <v>17016</v>
      </c>
    </row>
    <row r="554" spans="1:7" ht="12.75" customHeight="1" x14ac:dyDescent="0.2">
      <c r="A554" s="95">
        <v>44404</v>
      </c>
      <c r="B554" s="123"/>
      <c r="C554" s="94" t="s">
        <v>17013</v>
      </c>
      <c r="D554" s="123"/>
      <c r="E554" s="93">
        <v>0.6</v>
      </c>
      <c r="F554" s="123"/>
      <c r="G554" s="96" t="s">
        <v>17014</v>
      </c>
    </row>
    <row r="555" spans="1:7" ht="12.75" customHeight="1" x14ac:dyDescent="0.2">
      <c r="A555" s="95">
        <v>44404</v>
      </c>
      <c r="B555" s="123"/>
      <c r="C555" s="94" t="s">
        <v>17011</v>
      </c>
      <c r="D555" s="123"/>
      <c r="E555" s="93">
        <v>5.35</v>
      </c>
      <c r="F555" s="123"/>
      <c r="G555" s="96" t="s">
        <v>17012</v>
      </c>
    </row>
    <row r="556" spans="1:7" ht="12.75" customHeight="1" x14ac:dyDescent="0.2">
      <c r="A556" s="95">
        <v>44404</v>
      </c>
      <c r="B556" s="123"/>
      <c r="C556" s="94" t="s">
        <v>17009</v>
      </c>
      <c r="D556" s="123"/>
      <c r="E556" s="93">
        <v>8.35</v>
      </c>
      <c r="F556" s="123"/>
      <c r="G556" s="96" t="s">
        <v>17010</v>
      </c>
    </row>
    <row r="557" spans="1:7" ht="12.75" customHeight="1" x14ac:dyDescent="0.2">
      <c r="A557" s="95">
        <v>44404</v>
      </c>
      <c r="B557" s="123"/>
      <c r="C557" s="94" t="s">
        <v>17007</v>
      </c>
      <c r="D557" s="123"/>
      <c r="E557" s="93">
        <v>6.94</v>
      </c>
      <c r="F557" s="123"/>
      <c r="G557" s="96" t="s">
        <v>17008</v>
      </c>
    </row>
    <row r="558" spans="1:7" ht="12.75" customHeight="1" x14ac:dyDescent="0.2">
      <c r="A558" s="95">
        <v>44404</v>
      </c>
      <c r="B558" s="123"/>
      <c r="C558" s="94" t="s">
        <v>17005</v>
      </c>
      <c r="D558" s="123"/>
      <c r="E558" s="93">
        <v>5.72</v>
      </c>
      <c r="F558" s="123"/>
      <c r="G558" s="96" t="s">
        <v>17006</v>
      </c>
    </row>
    <row r="559" spans="1:7" ht="12.75" customHeight="1" x14ac:dyDescent="0.2">
      <c r="A559" s="95">
        <v>44404</v>
      </c>
      <c r="B559" s="123"/>
      <c r="C559" s="94" t="s">
        <v>17003</v>
      </c>
      <c r="D559" s="123"/>
      <c r="E559" s="93">
        <v>2.34</v>
      </c>
      <c r="F559" s="123"/>
      <c r="G559" s="96" t="s">
        <v>17004</v>
      </c>
    </row>
    <row r="560" spans="1:7" ht="12.75" customHeight="1" x14ac:dyDescent="0.2">
      <c r="A560" s="95">
        <v>44404</v>
      </c>
      <c r="B560" s="123"/>
      <c r="C560" s="94" t="s">
        <v>17001</v>
      </c>
      <c r="D560" s="123"/>
      <c r="E560" s="93">
        <v>1.75</v>
      </c>
      <c r="F560" s="123"/>
      <c r="G560" s="96" t="s">
        <v>17002</v>
      </c>
    </row>
    <row r="561" spans="1:7" ht="12.75" customHeight="1" x14ac:dyDescent="0.2">
      <c r="A561" s="95">
        <v>44404</v>
      </c>
      <c r="B561" s="123"/>
      <c r="C561" s="94" t="s">
        <v>16999</v>
      </c>
      <c r="D561" s="123"/>
      <c r="E561" s="93">
        <v>1.65</v>
      </c>
      <c r="F561" s="123"/>
      <c r="G561" s="96" t="s">
        <v>17000</v>
      </c>
    </row>
    <row r="562" spans="1:7" ht="12.75" customHeight="1" x14ac:dyDescent="0.2">
      <c r="A562" s="95">
        <v>44404</v>
      </c>
      <c r="B562" s="123"/>
      <c r="C562" s="94" t="s">
        <v>16997</v>
      </c>
      <c r="D562" s="123"/>
      <c r="E562" s="93">
        <v>0.09</v>
      </c>
      <c r="F562" s="123"/>
      <c r="G562" s="96" t="s">
        <v>16998</v>
      </c>
    </row>
    <row r="563" spans="1:7" ht="12.75" customHeight="1" x14ac:dyDescent="0.2">
      <c r="A563" s="95">
        <v>44404</v>
      </c>
      <c r="B563" s="123"/>
      <c r="C563" s="94" t="s">
        <v>16995</v>
      </c>
      <c r="D563" s="123"/>
      <c r="E563" s="93">
        <v>13.1</v>
      </c>
      <c r="F563" s="123"/>
      <c r="G563" s="96" t="s">
        <v>16996</v>
      </c>
    </row>
    <row r="564" spans="1:7" ht="12.75" customHeight="1" x14ac:dyDescent="0.2">
      <c r="A564" s="95">
        <v>44404</v>
      </c>
      <c r="B564" s="123"/>
      <c r="C564" s="94" t="s">
        <v>16993</v>
      </c>
      <c r="D564" s="123"/>
      <c r="E564" s="93">
        <v>17.52</v>
      </c>
      <c r="F564" s="123"/>
      <c r="G564" s="96" t="s">
        <v>16994</v>
      </c>
    </row>
    <row r="565" spans="1:7" ht="12.75" customHeight="1" x14ac:dyDescent="0.2">
      <c r="A565" s="95">
        <v>44404</v>
      </c>
      <c r="B565" s="123"/>
      <c r="C565" s="94" t="s">
        <v>16991</v>
      </c>
      <c r="D565" s="123"/>
      <c r="E565" s="93">
        <v>28.82</v>
      </c>
      <c r="F565" s="123"/>
      <c r="G565" s="96" t="s">
        <v>16992</v>
      </c>
    </row>
    <row r="566" spans="1:7" ht="12.75" customHeight="1" x14ac:dyDescent="0.2">
      <c r="A566" s="95">
        <v>44404</v>
      </c>
      <c r="B566" s="123"/>
      <c r="C566" s="94" t="s">
        <v>16989</v>
      </c>
      <c r="D566" s="123"/>
      <c r="E566" s="93">
        <v>2.12</v>
      </c>
      <c r="F566" s="123"/>
      <c r="G566" s="96" t="s">
        <v>16990</v>
      </c>
    </row>
    <row r="567" spans="1:7" ht="12.75" customHeight="1" x14ac:dyDescent="0.2">
      <c r="A567" s="95">
        <v>44404</v>
      </c>
      <c r="B567" s="123"/>
      <c r="C567" s="94" t="s">
        <v>16987</v>
      </c>
      <c r="D567" s="123"/>
      <c r="E567" s="93">
        <v>1.85</v>
      </c>
      <c r="F567" s="123"/>
      <c r="G567" s="96" t="s">
        <v>16988</v>
      </c>
    </row>
    <row r="568" spans="1:7" ht="12.75" customHeight="1" x14ac:dyDescent="0.2">
      <c r="A568" s="95">
        <v>44404</v>
      </c>
      <c r="B568" s="123"/>
      <c r="C568" s="94" t="s">
        <v>16985</v>
      </c>
      <c r="D568" s="123"/>
      <c r="E568" s="93">
        <v>4.1900000000000004</v>
      </c>
      <c r="F568" s="123"/>
      <c r="G568" s="96" t="s">
        <v>16986</v>
      </c>
    </row>
    <row r="569" spans="1:7" ht="12.75" customHeight="1" x14ac:dyDescent="0.2">
      <c r="A569" s="95">
        <v>44404</v>
      </c>
      <c r="B569" s="123"/>
      <c r="C569" s="94" t="s">
        <v>16983</v>
      </c>
      <c r="D569" s="123"/>
      <c r="E569" s="93">
        <v>3.09</v>
      </c>
      <c r="F569" s="123"/>
      <c r="G569" s="96" t="s">
        <v>16984</v>
      </c>
    </row>
    <row r="570" spans="1:7" ht="12.75" customHeight="1" x14ac:dyDescent="0.2">
      <c r="A570" s="95">
        <v>44404</v>
      </c>
      <c r="B570" s="123"/>
      <c r="C570" s="94" t="s">
        <v>16981</v>
      </c>
      <c r="D570" s="123"/>
      <c r="E570" s="93">
        <v>0.06</v>
      </c>
      <c r="F570" s="123"/>
      <c r="G570" s="96" t="s">
        <v>16982</v>
      </c>
    </row>
    <row r="571" spans="1:7" ht="12.75" customHeight="1" x14ac:dyDescent="0.2">
      <c r="A571" s="95">
        <v>44404</v>
      </c>
      <c r="B571" s="123"/>
      <c r="C571" s="94" t="s">
        <v>16979</v>
      </c>
      <c r="D571" s="123"/>
      <c r="E571" s="93">
        <v>3.37</v>
      </c>
      <c r="F571" s="123"/>
      <c r="G571" s="96" t="s">
        <v>16980</v>
      </c>
    </row>
    <row r="572" spans="1:7" ht="12.75" customHeight="1" x14ac:dyDescent="0.2">
      <c r="A572" s="95">
        <v>44404</v>
      </c>
      <c r="B572" s="123"/>
      <c r="C572" s="94" t="s">
        <v>16977</v>
      </c>
      <c r="D572" s="123"/>
      <c r="E572" s="93">
        <v>8.3800000000000008</v>
      </c>
      <c r="F572" s="123"/>
      <c r="G572" s="96" t="s">
        <v>16978</v>
      </c>
    </row>
    <row r="573" spans="1:7" ht="12.75" customHeight="1" x14ac:dyDescent="0.2">
      <c r="A573" s="95">
        <v>44404</v>
      </c>
      <c r="B573" s="123"/>
      <c r="C573" s="94" t="s">
        <v>16975</v>
      </c>
      <c r="D573" s="123"/>
      <c r="E573" s="93">
        <v>7.95</v>
      </c>
      <c r="F573" s="123"/>
      <c r="G573" s="96" t="s">
        <v>16976</v>
      </c>
    </row>
    <row r="574" spans="1:7" ht="12.75" customHeight="1" x14ac:dyDescent="0.2">
      <c r="A574" s="95">
        <v>44404</v>
      </c>
      <c r="B574" s="123"/>
      <c r="C574" s="94" t="s">
        <v>16973</v>
      </c>
      <c r="D574" s="123"/>
      <c r="E574" s="93">
        <v>3.48</v>
      </c>
      <c r="F574" s="123"/>
      <c r="G574" s="96" t="s">
        <v>16974</v>
      </c>
    </row>
    <row r="575" spans="1:7" ht="12.75" customHeight="1" x14ac:dyDescent="0.2">
      <c r="A575" s="95">
        <v>44404</v>
      </c>
      <c r="B575" s="123"/>
      <c r="C575" s="94" t="s">
        <v>16971</v>
      </c>
      <c r="D575" s="123"/>
      <c r="E575" s="93">
        <v>11.51</v>
      </c>
      <c r="F575" s="123"/>
      <c r="G575" s="96" t="s">
        <v>16972</v>
      </c>
    </row>
    <row r="576" spans="1:7" ht="12.75" customHeight="1" x14ac:dyDescent="0.2">
      <c r="A576" s="95">
        <v>44404</v>
      </c>
      <c r="B576" s="123"/>
      <c r="C576" s="94" t="s">
        <v>16969</v>
      </c>
      <c r="D576" s="123"/>
      <c r="E576" s="93">
        <v>1.85</v>
      </c>
      <c r="F576" s="123"/>
      <c r="G576" s="96" t="s">
        <v>16970</v>
      </c>
    </row>
    <row r="577" spans="1:7" ht="12.75" customHeight="1" x14ac:dyDescent="0.2">
      <c r="A577" s="95">
        <v>44404</v>
      </c>
      <c r="B577" s="123"/>
      <c r="C577" s="94" t="s">
        <v>16967</v>
      </c>
      <c r="D577" s="123"/>
      <c r="E577" s="93">
        <v>3.56</v>
      </c>
      <c r="F577" s="123"/>
      <c r="G577" s="96" t="s">
        <v>16968</v>
      </c>
    </row>
    <row r="578" spans="1:7" ht="12.75" customHeight="1" x14ac:dyDescent="0.2">
      <c r="A578" s="95">
        <v>44404</v>
      </c>
      <c r="B578" s="123"/>
      <c r="C578" s="94" t="s">
        <v>16963</v>
      </c>
      <c r="D578" s="123"/>
      <c r="E578" s="93">
        <v>2.2999999999999998</v>
      </c>
      <c r="F578" s="123"/>
      <c r="G578" s="96" t="s">
        <v>16964</v>
      </c>
    </row>
    <row r="579" spans="1:7" ht="12.75" customHeight="1" x14ac:dyDescent="0.2">
      <c r="A579" s="95">
        <v>44405</v>
      </c>
      <c r="B579" s="123"/>
      <c r="C579" s="94" t="s">
        <v>16961</v>
      </c>
      <c r="D579" s="123"/>
      <c r="E579" s="93">
        <v>3.24</v>
      </c>
      <c r="F579" s="123"/>
      <c r="G579" s="96" t="s">
        <v>16962</v>
      </c>
    </row>
    <row r="580" spans="1:7" ht="12.75" customHeight="1" x14ac:dyDescent="0.2">
      <c r="A580" s="95">
        <v>44405</v>
      </c>
      <c r="B580" s="123"/>
      <c r="C580" s="94" t="s">
        <v>16959</v>
      </c>
      <c r="D580" s="123"/>
      <c r="E580" s="93">
        <v>1.68</v>
      </c>
      <c r="F580" s="123"/>
      <c r="G580" s="96" t="s">
        <v>16960</v>
      </c>
    </row>
    <row r="581" spans="1:7" ht="12.75" customHeight="1" x14ac:dyDescent="0.2">
      <c r="A581" s="95">
        <v>44405</v>
      </c>
      <c r="B581" s="123"/>
      <c r="C581" s="94" t="s">
        <v>16949</v>
      </c>
      <c r="D581" s="123"/>
      <c r="E581" s="93">
        <v>0.42</v>
      </c>
      <c r="F581" s="123"/>
      <c r="G581" s="96" t="s">
        <v>16950</v>
      </c>
    </row>
    <row r="582" spans="1:7" ht="12.75" customHeight="1" x14ac:dyDescent="0.2">
      <c r="A582" s="95">
        <v>44405</v>
      </c>
      <c r="B582" s="123"/>
      <c r="C582" s="94" t="s">
        <v>16947</v>
      </c>
      <c r="D582" s="123"/>
      <c r="E582" s="93">
        <v>5.04</v>
      </c>
      <c r="F582" s="123"/>
      <c r="G582" s="96" t="s">
        <v>16948</v>
      </c>
    </row>
    <row r="583" spans="1:7" ht="12.75" customHeight="1" x14ac:dyDescent="0.2">
      <c r="A583" s="95">
        <v>44405</v>
      </c>
      <c r="B583" s="123"/>
      <c r="C583" s="94" t="s">
        <v>16945</v>
      </c>
      <c r="D583" s="123"/>
      <c r="E583" s="93">
        <v>1.98</v>
      </c>
      <c r="F583" s="123"/>
      <c r="G583" s="96" t="s">
        <v>16946</v>
      </c>
    </row>
    <row r="584" spans="1:7" ht="12.75" customHeight="1" x14ac:dyDescent="0.2">
      <c r="A584" s="95">
        <v>44405</v>
      </c>
      <c r="B584" s="123"/>
      <c r="C584" s="94" t="s">
        <v>16943</v>
      </c>
      <c r="D584" s="123"/>
      <c r="E584" s="93">
        <v>4.2</v>
      </c>
      <c r="F584" s="123"/>
      <c r="G584" s="96" t="s">
        <v>16944</v>
      </c>
    </row>
    <row r="585" spans="1:7" ht="12.75" customHeight="1" x14ac:dyDescent="0.2">
      <c r="A585" s="95">
        <v>44405</v>
      </c>
      <c r="B585" s="123"/>
      <c r="C585" s="94" t="s">
        <v>16941</v>
      </c>
      <c r="D585" s="123"/>
      <c r="E585" s="93">
        <v>17.190000000000001</v>
      </c>
      <c r="F585" s="123"/>
      <c r="G585" s="96" t="s">
        <v>16942</v>
      </c>
    </row>
    <row r="586" spans="1:7" ht="12.75" customHeight="1" x14ac:dyDescent="0.2">
      <c r="A586" s="95">
        <v>44405</v>
      </c>
      <c r="B586" s="123"/>
      <c r="C586" s="94" t="s">
        <v>16939</v>
      </c>
      <c r="D586" s="123"/>
      <c r="E586" s="93">
        <v>37.340000000000003</v>
      </c>
      <c r="F586" s="123"/>
      <c r="G586" s="96" t="s">
        <v>16940</v>
      </c>
    </row>
    <row r="587" spans="1:7" ht="12.75" customHeight="1" x14ac:dyDescent="0.2">
      <c r="A587" s="95">
        <v>44405</v>
      </c>
      <c r="B587" s="123"/>
      <c r="C587" s="94" t="s">
        <v>16937</v>
      </c>
      <c r="D587" s="123"/>
      <c r="E587" s="93">
        <v>6.94</v>
      </c>
      <c r="F587" s="123"/>
      <c r="G587" s="96" t="s">
        <v>16938</v>
      </c>
    </row>
    <row r="588" spans="1:7" ht="12.75" customHeight="1" x14ac:dyDescent="0.2">
      <c r="A588" s="95">
        <v>44405</v>
      </c>
      <c r="B588" s="123"/>
      <c r="C588" s="94" t="s">
        <v>16935</v>
      </c>
      <c r="D588" s="123"/>
      <c r="E588" s="93">
        <v>0.7</v>
      </c>
      <c r="F588" s="123"/>
      <c r="G588" s="96" t="s">
        <v>16936</v>
      </c>
    </row>
    <row r="589" spans="1:7" ht="12.75" customHeight="1" x14ac:dyDescent="0.2">
      <c r="A589" s="95">
        <v>44405</v>
      </c>
      <c r="B589" s="123"/>
      <c r="C589" s="94" t="s">
        <v>16933</v>
      </c>
      <c r="D589" s="123"/>
      <c r="E589" s="93">
        <v>2.17</v>
      </c>
      <c r="F589" s="123"/>
      <c r="G589" s="96" t="s">
        <v>16934</v>
      </c>
    </row>
    <row r="590" spans="1:7" ht="12.75" customHeight="1" x14ac:dyDescent="0.2">
      <c r="A590" s="95">
        <v>44405</v>
      </c>
      <c r="B590" s="123"/>
      <c r="C590" s="94" t="s">
        <v>16931</v>
      </c>
      <c r="D590" s="123"/>
      <c r="E590" s="120">
        <v>1.68</v>
      </c>
      <c r="F590" s="123"/>
      <c r="G590" s="96" t="s">
        <v>16932</v>
      </c>
    </row>
    <row r="591" spans="1:7" ht="12.75" customHeight="1" x14ac:dyDescent="0.2">
      <c r="A591" s="95">
        <v>44405</v>
      </c>
      <c r="B591" s="123"/>
      <c r="C591" s="94" t="s">
        <v>16929</v>
      </c>
      <c r="D591" s="123"/>
      <c r="E591" s="120">
        <v>5.55</v>
      </c>
      <c r="F591" s="123"/>
      <c r="G591" s="96" t="s">
        <v>16930</v>
      </c>
    </row>
    <row r="592" spans="1:7" ht="12.75" customHeight="1" x14ac:dyDescent="0.2">
      <c r="A592" s="95">
        <v>44405</v>
      </c>
      <c r="B592" s="123"/>
      <c r="C592" s="94" t="s">
        <v>16927</v>
      </c>
      <c r="D592" s="123"/>
      <c r="E592" s="120">
        <v>32.14</v>
      </c>
      <c r="F592" s="123"/>
      <c r="G592" s="96" t="s">
        <v>16928</v>
      </c>
    </row>
    <row r="593" spans="1:7" ht="12.75" customHeight="1" x14ac:dyDescent="0.2">
      <c r="A593" s="95">
        <v>44405</v>
      </c>
      <c r="B593" s="123"/>
      <c r="C593" s="94" t="s">
        <v>16925</v>
      </c>
      <c r="D593" s="123"/>
      <c r="E593" s="120">
        <v>8.4600000000000009</v>
      </c>
      <c r="F593" s="123"/>
      <c r="G593" s="96" t="s">
        <v>16926</v>
      </c>
    </row>
    <row r="594" spans="1:7" ht="12.75" customHeight="1" x14ac:dyDescent="0.2">
      <c r="A594" s="95">
        <v>44405</v>
      </c>
      <c r="B594" s="123"/>
      <c r="C594" s="94" t="s">
        <v>16923</v>
      </c>
      <c r="D594" s="123"/>
      <c r="E594" s="120">
        <v>3.24</v>
      </c>
      <c r="F594" s="123"/>
      <c r="G594" s="96" t="s">
        <v>16924</v>
      </c>
    </row>
    <row r="595" spans="1:7" ht="12.75" customHeight="1" x14ac:dyDescent="0.2">
      <c r="A595" s="95">
        <v>44405</v>
      </c>
      <c r="B595" s="123"/>
      <c r="C595" s="94" t="s">
        <v>16921</v>
      </c>
      <c r="D595" s="123"/>
      <c r="E595" s="120">
        <v>1.94</v>
      </c>
      <c r="F595" s="123"/>
      <c r="G595" s="96" t="s">
        <v>16922</v>
      </c>
    </row>
    <row r="596" spans="1:7" ht="12.75" customHeight="1" x14ac:dyDescent="0.2">
      <c r="A596" s="95">
        <v>44405</v>
      </c>
      <c r="B596" s="123"/>
      <c r="C596" s="94" t="s">
        <v>16919</v>
      </c>
      <c r="D596" s="123"/>
      <c r="E596" s="120">
        <v>17.25</v>
      </c>
      <c r="F596" s="123"/>
      <c r="G596" s="96" t="s">
        <v>16920</v>
      </c>
    </row>
    <row r="597" spans="1:7" ht="12.75" customHeight="1" x14ac:dyDescent="0.2">
      <c r="A597" s="95">
        <v>44405</v>
      </c>
      <c r="B597" s="123"/>
      <c r="C597" s="94" t="s">
        <v>16917</v>
      </c>
      <c r="D597" s="123"/>
      <c r="E597" s="120">
        <v>5.58</v>
      </c>
      <c r="F597" s="123"/>
      <c r="G597" s="96" t="s">
        <v>16918</v>
      </c>
    </row>
    <row r="598" spans="1:7" ht="12.75" customHeight="1" x14ac:dyDescent="0.2">
      <c r="A598" s="95">
        <v>44405</v>
      </c>
      <c r="B598" s="123"/>
      <c r="C598" s="94" t="s">
        <v>16915</v>
      </c>
      <c r="D598" s="123"/>
      <c r="E598" s="120">
        <v>3.6</v>
      </c>
      <c r="F598" s="123"/>
      <c r="G598" s="96" t="s">
        <v>16916</v>
      </c>
    </row>
    <row r="599" spans="1:7" ht="12.75" customHeight="1" x14ac:dyDescent="0.2">
      <c r="A599" s="95">
        <v>44405</v>
      </c>
      <c r="B599" s="123"/>
      <c r="C599" s="94" t="s">
        <v>16913</v>
      </c>
      <c r="D599" s="123"/>
      <c r="E599" s="120">
        <v>8.3800000000000008</v>
      </c>
      <c r="F599" s="123"/>
      <c r="G599" s="96" t="s">
        <v>16914</v>
      </c>
    </row>
    <row r="600" spans="1:7" ht="12.75" customHeight="1" x14ac:dyDescent="0.2">
      <c r="A600" s="95">
        <v>44405</v>
      </c>
      <c r="B600" s="123"/>
      <c r="C600" s="94" t="s">
        <v>16911</v>
      </c>
      <c r="D600" s="123"/>
      <c r="E600" s="120">
        <v>8.3800000000000008</v>
      </c>
      <c r="F600" s="123"/>
      <c r="G600" s="96" t="s">
        <v>16912</v>
      </c>
    </row>
    <row r="601" spans="1:7" ht="12.75" customHeight="1" x14ac:dyDescent="0.2">
      <c r="A601" s="95">
        <v>44405</v>
      </c>
      <c r="B601" s="123"/>
      <c r="C601" s="94" t="s">
        <v>16909</v>
      </c>
      <c r="D601" s="123"/>
      <c r="E601" s="120">
        <v>2.2799999999999998</v>
      </c>
      <c r="F601" s="123"/>
      <c r="G601" s="96" t="s">
        <v>16910</v>
      </c>
    </row>
    <row r="602" spans="1:7" ht="12.75" customHeight="1" x14ac:dyDescent="0.2">
      <c r="A602" s="95">
        <v>44405</v>
      </c>
      <c r="B602" s="123"/>
      <c r="C602" s="94" t="s">
        <v>16907</v>
      </c>
      <c r="D602" s="123"/>
      <c r="E602" s="120">
        <v>9.94</v>
      </c>
      <c r="F602" s="123"/>
      <c r="G602" s="96" t="s">
        <v>16908</v>
      </c>
    </row>
    <row r="603" spans="1:7" ht="12.75" customHeight="1" x14ac:dyDescent="0.2">
      <c r="A603" s="95">
        <v>44405</v>
      </c>
      <c r="B603" s="123"/>
      <c r="C603" s="94" t="s">
        <v>16905</v>
      </c>
      <c r="D603" s="123"/>
      <c r="E603" s="120">
        <v>1.68</v>
      </c>
      <c r="F603" s="123"/>
      <c r="G603" s="96" t="s">
        <v>16906</v>
      </c>
    </row>
    <row r="604" spans="1:7" ht="12.75" customHeight="1" x14ac:dyDescent="0.2">
      <c r="A604" s="95">
        <v>44405</v>
      </c>
      <c r="B604" s="123"/>
      <c r="C604" s="94" t="s">
        <v>16903</v>
      </c>
      <c r="D604" s="123"/>
      <c r="E604" s="120">
        <v>8.3800000000000008</v>
      </c>
      <c r="F604" s="123"/>
      <c r="G604" s="96" t="s">
        <v>16904</v>
      </c>
    </row>
    <row r="605" spans="1:7" ht="12.75" customHeight="1" x14ac:dyDescent="0.2">
      <c r="A605" s="95">
        <v>44405</v>
      </c>
      <c r="B605" s="123"/>
      <c r="C605" s="94" t="s">
        <v>16901</v>
      </c>
      <c r="D605" s="123"/>
      <c r="E605" s="120">
        <v>8.3800000000000008</v>
      </c>
      <c r="F605" s="123"/>
      <c r="G605" s="96" t="s">
        <v>16902</v>
      </c>
    </row>
    <row r="606" spans="1:7" ht="12.75" customHeight="1" x14ac:dyDescent="0.2">
      <c r="A606" s="95">
        <v>44405</v>
      </c>
      <c r="B606" s="123"/>
      <c r="C606" s="94" t="s">
        <v>16899</v>
      </c>
      <c r="D606" s="123"/>
      <c r="E606" s="120">
        <v>8.3800000000000008</v>
      </c>
      <c r="F606" s="123"/>
      <c r="G606" s="96" t="s">
        <v>16900</v>
      </c>
    </row>
    <row r="607" spans="1:7" ht="12.75" customHeight="1" x14ac:dyDescent="0.2">
      <c r="A607" s="95">
        <v>44405</v>
      </c>
      <c r="B607" s="123"/>
      <c r="C607" s="94" t="s">
        <v>16897</v>
      </c>
      <c r="D607" s="123"/>
      <c r="E607" s="120">
        <v>5.82</v>
      </c>
      <c r="F607" s="123"/>
      <c r="G607" s="96" t="s">
        <v>16898</v>
      </c>
    </row>
    <row r="608" spans="1:7" ht="12.75" customHeight="1" x14ac:dyDescent="0.2">
      <c r="A608" s="95">
        <v>44405</v>
      </c>
      <c r="B608" s="123"/>
      <c r="C608" s="94" t="s">
        <v>16895</v>
      </c>
      <c r="D608" s="123"/>
      <c r="E608" s="120">
        <v>4.5599999999999996</v>
      </c>
      <c r="F608" s="123"/>
      <c r="G608" s="96" t="s">
        <v>16896</v>
      </c>
    </row>
    <row r="609" spans="1:7" ht="12.75" customHeight="1" x14ac:dyDescent="0.2">
      <c r="A609" s="95">
        <v>44405</v>
      </c>
      <c r="B609" s="123"/>
      <c r="C609" s="94" t="s">
        <v>16893</v>
      </c>
      <c r="D609" s="123"/>
      <c r="E609" s="120">
        <v>31.18</v>
      </c>
      <c r="F609" s="123"/>
      <c r="G609" s="96" t="s">
        <v>16894</v>
      </c>
    </row>
    <row r="610" spans="1:7" ht="12.75" customHeight="1" x14ac:dyDescent="0.2">
      <c r="A610" s="95">
        <v>44405</v>
      </c>
      <c r="B610" s="123"/>
      <c r="C610" s="94" t="s">
        <v>16891</v>
      </c>
      <c r="D610" s="123"/>
      <c r="E610" s="120">
        <v>8.11</v>
      </c>
      <c r="F610" s="123"/>
      <c r="G610" s="96" t="s">
        <v>16892</v>
      </c>
    </row>
    <row r="611" spans="1:7" ht="12.75" customHeight="1" x14ac:dyDescent="0.2">
      <c r="A611" s="95">
        <v>44405</v>
      </c>
      <c r="B611" s="123"/>
      <c r="C611" s="94" t="s">
        <v>16889</v>
      </c>
      <c r="D611" s="123"/>
      <c r="E611" s="120">
        <v>24.6</v>
      </c>
      <c r="F611" s="123"/>
      <c r="G611" s="96" t="s">
        <v>16890</v>
      </c>
    </row>
    <row r="612" spans="1:7" ht="12.75" customHeight="1" x14ac:dyDescent="0.2">
      <c r="A612" s="95">
        <v>44405</v>
      </c>
      <c r="B612" s="123"/>
      <c r="C612" s="94" t="s">
        <v>16887</v>
      </c>
      <c r="D612" s="123"/>
      <c r="E612" s="120">
        <v>0.03</v>
      </c>
      <c r="F612" s="123"/>
      <c r="G612" s="96" t="s">
        <v>16888</v>
      </c>
    </row>
    <row r="613" spans="1:7" ht="12.75" customHeight="1" x14ac:dyDescent="0.2">
      <c r="A613" s="95">
        <v>44405</v>
      </c>
      <c r="B613" s="123"/>
      <c r="C613" s="94" t="s">
        <v>16885</v>
      </c>
      <c r="D613" s="123"/>
      <c r="E613" s="120">
        <v>7.58</v>
      </c>
      <c r="F613" s="123"/>
      <c r="G613" s="96" t="s">
        <v>16886</v>
      </c>
    </row>
    <row r="614" spans="1:7" ht="12.75" customHeight="1" x14ac:dyDescent="0.2">
      <c r="A614" s="95">
        <v>44406</v>
      </c>
      <c r="B614" s="123"/>
      <c r="C614" s="94" t="s">
        <v>16853</v>
      </c>
      <c r="D614" s="123"/>
      <c r="E614" s="120">
        <v>1.68</v>
      </c>
      <c r="F614" s="123"/>
      <c r="G614" s="96" t="s">
        <v>16854</v>
      </c>
    </row>
    <row r="615" spans="1:7" ht="12.75" customHeight="1" x14ac:dyDescent="0.2">
      <c r="A615" s="95">
        <v>44406</v>
      </c>
      <c r="B615" s="123"/>
      <c r="C615" s="94" t="s">
        <v>16851</v>
      </c>
      <c r="D615" s="123"/>
      <c r="E615" s="120">
        <v>22.9</v>
      </c>
      <c r="F615" s="123"/>
      <c r="G615" s="96" t="s">
        <v>16852</v>
      </c>
    </row>
    <row r="616" spans="1:7" ht="12.75" customHeight="1" x14ac:dyDescent="0.2">
      <c r="A616" s="95">
        <v>44406</v>
      </c>
      <c r="B616" s="123"/>
      <c r="C616" s="94" t="s">
        <v>16849</v>
      </c>
      <c r="D616" s="123"/>
      <c r="E616" s="120">
        <v>5.82</v>
      </c>
      <c r="F616" s="123"/>
      <c r="G616" s="96" t="s">
        <v>16850</v>
      </c>
    </row>
    <row r="617" spans="1:7" ht="12.75" customHeight="1" x14ac:dyDescent="0.2">
      <c r="A617" s="95">
        <v>44406</v>
      </c>
      <c r="B617" s="123"/>
      <c r="C617" s="94" t="s">
        <v>16847</v>
      </c>
      <c r="D617" s="123"/>
      <c r="E617" s="120">
        <v>13.54</v>
      </c>
      <c r="F617" s="123"/>
      <c r="G617" s="96" t="s">
        <v>16848</v>
      </c>
    </row>
    <row r="618" spans="1:7" ht="12.75" customHeight="1" x14ac:dyDescent="0.2">
      <c r="A618" s="95">
        <v>44406</v>
      </c>
      <c r="B618" s="123"/>
      <c r="C618" s="94" t="s">
        <v>16845</v>
      </c>
      <c r="D618" s="123"/>
      <c r="E618" s="120">
        <v>8.6199999999999992</v>
      </c>
      <c r="F618" s="123"/>
      <c r="G618" s="96" t="s">
        <v>16846</v>
      </c>
    </row>
    <row r="619" spans="1:7" ht="12.75" customHeight="1" x14ac:dyDescent="0.2">
      <c r="A619" s="95">
        <v>44406</v>
      </c>
      <c r="B619" s="123"/>
      <c r="C619" s="94" t="s">
        <v>16843</v>
      </c>
      <c r="D619" s="123"/>
      <c r="E619" s="120">
        <v>2.5099999999999998</v>
      </c>
      <c r="F619" s="123"/>
      <c r="G619" s="96" t="s">
        <v>16844</v>
      </c>
    </row>
    <row r="620" spans="1:7" ht="12.75" customHeight="1" x14ac:dyDescent="0.2">
      <c r="A620" s="95">
        <v>44406</v>
      </c>
      <c r="B620" s="123"/>
      <c r="C620" s="94" t="s">
        <v>16841</v>
      </c>
      <c r="D620" s="123"/>
      <c r="E620" s="120">
        <v>13.82</v>
      </c>
      <c r="F620" s="123"/>
      <c r="G620" s="96" t="s">
        <v>16842</v>
      </c>
    </row>
    <row r="621" spans="1:7" ht="12.75" customHeight="1" x14ac:dyDescent="0.2">
      <c r="A621" s="95">
        <v>44406</v>
      </c>
      <c r="B621" s="123"/>
      <c r="C621" s="94" t="s">
        <v>16839</v>
      </c>
      <c r="D621" s="123"/>
      <c r="E621" s="120">
        <v>3.37</v>
      </c>
      <c r="F621" s="123"/>
      <c r="G621" s="96" t="s">
        <v>16840</v>
      </c>
    </row>
    <row r="622" spans="1:7" ht="12.75" customHeight="1" x14ac:dyDescent="0.2">
      <c r="A622" s="95">
        <v>44406</v>
      </c>
      <c r="B622" s="123"/>
      <c r="C622" s="94" t="s">
        <v>16837</v>
      </c>
      <c r="D622" s="123"/>
      <c r="E622" s="120">
        <v>1.68</v>
      </c>
      <c r="F622" s="123"/>
      <c r="G622" s="96" t="s">
        <v>16838</v>
      </c>
    </row>
    <row r="623" spans="1:7" ht="12.75" customHeight="1" x14ac:dyDescent="0.2">
      <c r="A623" s="95">
        <v>44406</v>
      </c>
      <c r="B623" s="123"/>
      <c r="C623" s="94" t="s">
        <v>16835</v>
      </c>
      <c r="D623" s="123"/>
      <c r="E623" s="120">
        <v>6.99</v>
      </c>
      <c r="F623" s="123"/>
      <c r="G623" s="96" t="s">
        <v>16836</v>
      </c>
    </row>
    <row r="624" spans="1:7" ht="12.75" customHeight="1" x14ac:dyDescent="0.2">
      <c r="A624" s="95">
        <v>44406</v>
      </c>
      <c r="B624" s="123"/>
      <c r="C624" s="94" t="s">
        <v>16833</v>
      </c>
      <c r="D624" s="123"/>
      <c r="E624" s="120">
        <v>30.1</v>
      </c>
      <c r="F624" s="123"/>
      <c r="G624" s="96" t="s">
        <v>16834</v>
      </c>
    </row>
    <row r="625" spans="1:7" ht="12.75" customHeight="1" x14ac:dyDescent="0.2">
      <c r="A625" s="95">
        <v>44406</v>
      </c>
      <c r="B625" s="123"/>
      <c r="C625" s="94" t="s">
        <v>16831</v>
      </c>
      <c r="D625" s="123"/>
      <c r="E625" s="120">
        <v>17.600000000000001</v>
      </c>
      <c r="F625" s="123"/>
      <c r="G625" s="96" t="s">
        <v>16832</v>
      </c>
    </row>
    <row r="626" spans="1:7" ht="12.75" customHeight="1" x14ac:dyDescent="0.2">
      <c r="A626" s="95">
        <v>44406</v>
      </c>
      <c r="B626" s="123"/>
      <c r="C626" s="94" t="s">
        <v>16829</v>
      </c>
      <c r="D626" s="123"/>
      <c r="E626" s="120">
        <v>4.8499999999999996</v>
      </c>
      <c r="F626" s="123"/>
      <c r="G626" s="96" t="s">
        <v>16830</v>
      </c>
    </row>
    <row r="627" spans="1:7" ht="12.75" customHeight="1" x14ac:dyDescent="0.2">
      <c r="A627" s="95">
        <v>44406</v>
      </c>
      <c r="B627" s="123"/>
      <c r="C627" s="94" t="s">
        <v>16827</v>
      </c>
      <c r="D627" s="123"/>
      <c r="E627" s="120">
        <v>1.68</v>
      </c>
      <c r="F627" s="123"/>
      <c r="G627" s="96" t="s">
        <v>16828</v>
      </c>
    </row>
    <row r="628" spans="1:7" ht="12.75" customHeight="1" x14ac:dyDescent="0.2">
      <c r="A628" s="95">
        <v>44406</v>
      </c>
      <c r="B628" s="123"/>
      <c r="C628" s="94" t="s">
        <v>16825</v>
      </c>
      <c r="D628" s="123"/>
      <c r="E628" s="120">
        <v>1.68</v>
      </c>
      <c r="F628" s="123"/>
      <c r="G628" s="96" t="s">
        <v>16826</v>
      </c>
    </row>
    <row r="629" spans="1:7" ht="12.75" customHeight="1" x14ac:dyDescent="0.2">
      <c r="A629" s="95">
        <v>44406</v>
      </c>
      <c r="B629" s="123"/>
      <c r="C629" s="94" t="s">
        <v>16823</v>
      </c>
      <c r="D629" s="123"/>
      <c r="E629" s="120">
        <v>43.17</v>
      </c>
      <c r="F629" s="123"/>
      <c r="G629" s="96" t="s">
        <v>16824</v>
      </c>
    </row>
    <row r="630" spans="1:7" ht="12.75" customHeight="1" x14ac:dyDescent="0.2">
      <c r="A630" s="95">
        <v>44406</v>
      </c>
      <c r="B630" s="123"/>
      <c r="C630" s="94" t="s">
        <v>16821</v>
      </c>
      <c r="D630" s="123"/>
      <c r="E630" s="120">
        <v>5.68</v>
      </c>
      <c r="F630" s="123"/>
      <c r="G630" s="96" t="s">
        <v>16822</v>
      </c>
    </row>
    <row r="631" spans="1:7" ht="12.75" customHeight="1" x14ac:dyDescent="0.2">
      <c r="A631" s="95">
        <v>44406</v>
      </c>
      <c r="B631" s="123"/>
      <c r="C631" s="94" t="s">
        <v>16819</v>
      </c>
      <c r="D631" s="123"/>
      <c r="E631" s="120">
        <v>2.1800000000000002</v>
      </c>
      <c r="F631" s="123"/>
      <c r="G631" s="96" t="s">
        <v>16820</v>
      </c>
    </row>
    <row r="632" spans="1:7" ht="12.75" customHeight="1" x14ac:dyDescent="0.2">
      <c r="A632" s="95">
        <v>44406</v>
      </c>
      <c r="B632" s="123"/>
      <c r="C632" s="94" t="s">
        <v>16817</v>
      </c>
      <c r="D632" s="123"/>
      <c r="E632" s="120">
        <v>8.5</v>
      </c>
      <c r="F632" s="123"/>
      <c r="G632" s="96" t="s">
        <v>16818</v>
      </c>
    </row>
    <row r="633" spans="1:7" ht="12.75" customHeight="1" x14ac:dyDescent="0.2">
      <c r="A633" s="95">
        <v>44406</v>
      </c>
      <c r="B633" s="123"/>
      <c r="C633" s="94" t="s">
        <v>16815</v>
      </c>
      <c r="D633" s="123"/>
      <c r="E633" s="120">
        <v>3</v>
      </c>
      <c r="F633" s="123"/>
      <c r="G633" s="96" t="s">
        <v>16816</v>
      </c>
    </row>
    <row r="634" spans="1:7" ht="12.75" customHeight="1" x14ac:dyDescent="0.2">
      <c r="A634" s="95">
        <v>44406</v>
      </c>
      <c r="B634" s="123"/>
      <c r="C634" s="94" t="s">
        <v>16813</v>
      </c>
      <c r="D634" s="123"/>
      <c r="E634" s="120">
        <v>16.760000000000002</v>
      </c>
      <c r="F634" s="123"/>
      <c r="G634" s="96" t="s">
        <v>16814</v>
      </c>
    </row>
    <row r="635" spans="1:7" ht="12.75" customHeight="1" x14ac:dyDescent="0.2">
      <c r="A635" s="95">
        <v>44406</v>
      </c>
      <c r="B635" s="123"/>
      <c r="C635" s="94" t="s">
        <v>16811</v>
      </c>
      <c r="D635" s="123"/>
      <c r="E635" s="120">
        <v>13.51</v>
      </c>
      <c r="F635" s="123"/>
      <c r="G635" s="96" t="s">
        <v>16812</v>
      </c>
    </row>
    <row r="636" spans="1:7" ht="12.75" customHeight="1" x14ac:dyDescent="0.2">
      <c r="A636" s="95">
        <v>44406</v>
      </c>
      <c r="B636" s="123"/>
      <c r="C636" s="94" t="s">
        <v>16809</v>
      </c>
      <c r="D636" s="123"/>
      <c r="E636" s="120">
        <v>33.25</v>
      </c>
      <c r="F636" s="123"/>
      <c r="G636" s="96" t="s">
        <v>16810</v>
      </c>
    </row>
    <row r="637" spans="1:7" ht="12.75" customHeight="1" x14ac:dyDescent="0.2">
      <c r="A637" s="95">
        <v>44406</v>
      </c>
      <c r="B637" s="123"/>
      <c r="C637" s="94" t="s">
        <v>16807</v>
      </c>
      <c r="D637" s="123"/>
      <c r="E637" s="120">
        <v>2.0699999999999998</v>
      </c>
      <c r="F637" s="123"/>
      <c r="G637" s="96" t="s">
        <v>16808</v>
      </c>
    </row>
    <row r="638" spans="1:7" ht="12.75" customHeight="1" x14ac:dyDescent="0.2">
      <c r="A638" s="95">
        <v>44406</v>
      </c>
      <c r="B638" s="123"/>
      <c r="C638" s="94" t="s">
        <v>16805</v>
      </c>
      <c r="D638" s="123"/>
      <c r="E638" s="120">
        <v>1.94</v>
      </c>
      <c r="F638" s="123"/>
      <c r="G638" s="96" t="s">
        <v>16806</v>
      </c>
    </row>
    <row r="639" spans="1:7" ht="12.75" customHeight="1" x14ac:dyDescent="0.2">
      <c r="A639" s="95">
        <v>44406</v>
      </c>
      <c r="B639" s="123"/>
      <c r="C639" s="94" t="s">
        <v>16803</v>
      </c>
      <c r="D639" s="123"/>
      <c r="E639" s="120">
        <v>0.68</v>
      </c>
      <c r="F639" s="123"/>
      <c r="G639" s="96" t="s">
        <v>16804</v>
      </c>
    </row>
    <row r="640" spans="1:7" ht="12.75" customHeight="1" x14ac:dyDescent="0.2">
      <c r="A640" s="95">
        <v>44406</v>
      </c>
      <c r="B640" s="123"/>
      <c r="C640" s="94" t="s">
        <v>16801</v>
      </c>
      <c r="D640" s="123"/>
      <c r="E640" s="120">
        <v>6.96</v>
      </c>
      <c r="F640" s="123"/>
      <c r="G640" s="96" t="s">
        <v>16802</v>
      </c>
    </row>
    <row r="641" spans="1:7" ht="12.75" customHeight="1" x14ac:dyDescent="0.2">
      <c r="A641" s="95">
        <v>44406</v>
      </c>
      <c r="B641" s="123"/>
      <c r="C641" s="94" t="s">
        <v>16799</v>
      </c>
      <c r="D641" s="123"/>
      <c r="E641" s="120">
        <v>1.84</v>
      </c>
      <c r="F641" s="123"/>
      <c r="G641" s="96" t="s">
        <v>16800</v>
      </c>
    </row>
    <row r="642" spans="1:7" ht="12.75" customHeight="1" x14ac:dyDescent="0.2">
      <c r="A642" s="95">
        <v>44406</v>
      </c>
      <c r="B642" s="123"/>
      <c r="C642" s="94" t="s">
        <v>16797</v>
      </c>
      <c r="D642" s="123"/>
      <c r="E642" s="120">
        <v>5.04</v>
      </c>
      <c r="F642" s="123"/>
      <c r="G642" s="96" t="s">
        <v>16798</v>
      </c>
    </row>
    <row r="643" spans="1:7" ht="12.75" customHeight="1" x14ac:dyDescent="0.2">
      <c r="A643" s="95">
        <v>44406</v>
      </c>
      <c r="B643" s="123"/>
      <c r="C643" s="94" t="s">
        <v>16795</v>
      </c>
      <c r="D643" s="123"/>
      <c r="E643" s="120">
        <v>3.39</v>
      </c>
      <c r="F643" s="123"/>
      <c r="G643" s="96" t="s">
        <v>16796</v>
      </c>
    </row>
    <row r="644" spans="1:7" ht="12.75" customHeight="1" x14ac:dyDescent="0.2">
      <c r="A644" s="95">
        <v>44406</v>
      </c>
      <c r="B644" s="123"/>
      <c r="C644" s="94" t="s">
        <v>16793</v>
      </c>
      <c r="D644" s="123"/>
      <c r="E644" s="120">
        <v>0.26</v>
      </c>
      <c r="F644" s="123"/>
      <c r="G644" s="96" t="s">
        <v>16794</v>
      </c>
    </row>
    <row r="645" spans="1:7" ht="12.75" customHeight="1" x14ac:dyDescent="0.2">
      <c r="A645" s="95">
        <v>44406</v>
      </c>
      <c r="B645" s="123"/>
      <c r="C645" s="94" t="s">
        <v>16791</v>
      </c>
      <c r="D645" s="123"/>
      <c r="E645" s="120">
        <v>4.58</v>
      </c>
      <c r="F645" s="123"/>
      <c r="G645" s="96" t="s">
        <v>16792</v>
      </c>
    </row>
    <row r="646" spans="1:7" ht="12.75" customHeight="1" x14ac:dyDescent="0.2">
      <c r="A646" s="95">
        <v>44406</v>
      </c>
      <c r="B646" s="123"/>
      <c r="C646" s="94" t="s">
        <v>16789</v>
      </c>
      <c r="D646" s="123"/>
      <c r="E646" s="120">
        <v>2.77</v>
      </c>
      <c r="F646" s="123"/>
      <c r="G646" s="96" t="s">
        <v>16790</v>
      </c>
    </row>
    <row r="647" spans="1:7" ht="12.75" customHeight="1" x14ac:dyDescent="0.2">
      <c r="A647" s="95">
        <v>44406</v>
      </c>
      <c r="B647" s="123"/>
      <c r="C647" s="94" t="s">
        <v>16787</v>
      </c>
      <c r="D647" s="123"/>
      <c r="E647" s="120">
        <v>4.05</v>
      </c>
      <c r="F647" s="123"/>
      <c r="G647" s="96" t="s">
        <v>16788</v>
      </c>
    </row>
    <row r="648" spans="1:7" ht="12.75" customHeight="1" x14ac:dyDescent="0.2">
      <c r="A648" s="95">
        <v>44406</v>
      </c>
      <c r="B648" s="123"/>
      <c r="C648" s="94" t="s">
        <v>16785</v>
      </c>
      <c r="D648" s="123"/>
      <c r="E648" s="120">
        <v>5.26</v>
      </c>
      <c r="F648" s="123"/>
      <c r="G648" s="96" t="s">
        <v>16786</v>
      </c>
    </row>
    <row r="649" spans="1:7" ht="12.75" customHeight="1" x14ac:dyDescent="0.2">
      <c r="A649" s="95">
        <v>44406</v>
      </c>
      <c r="B649" s="123"/>
      <c r="C649" s="94" t="s">
        <v>16783</v>
      </c>
      <c r="D649" s="123"/>
      <c r="E649" s="120">
        <v>1.84</v>
      </c>
      <c r="F649" s="123"/>
      <c r="G649" s="96" t="s">
        <v>16784</v>
      </c>
    </row>
    <row r="650" spans="1:7" ht="12.75" customHeight="1" x14ac:dyDescent="0.2">
      <c r="A650" s="95">
        <v>44406</v>
      </c>
      <c r="B650" s="123"/>
      <c r="C650" s="94" t="s">
        <v>16781</v>
      </c>
      <c r="D650" s="123"/>
      <c r="E650" s="120">
        <v>8.08</v>
      </c>
      <c r="F650" s="123"/>
      <c r="G650" s="96" t="s">
        <v>16782</v>
      </c>
    </row>
    <row r="651" spans="1:7" ht="12.75" customHeight="1" x14ac:dyDescent="0.2">
      <c r="A651" s="95">
        <v>44406</v>
      </c>
      <c r="B651" s="123"/>
      <c r="C651" s="94" t="s">
        <v>16779</v>
      </c>
      <c r="D651" s="123"/>
      <c r="E651" s="120">
        <v>6.3</v>
      </c>
      <c r="F651" s="123"/>
      <c r="G651" s="96" t="s">
        <v>16780</v>
      </c>
    </row>
    <row r="652" spans="1:7" ht="12.75" customHeight="1" x14ac:dyDescent="0.2">
      <c r="A652" s="95">
        <v>44406</v>
      </c>
      <c r="B652" s="123"/>
      <c r="C652" s="94" t="s">
        <v>16777</v>
      </c>
      <c r="D652" s="123"/>
      <c r="E652" s="120">
        <v>5.45</v>
      </c>
      <c r="F652" s="123"/>
      <c r="G652" s="96" t="s">
        <v>16778</v>
      </c>
    </row>
    <row r="653" spans="1:7" ht="12.75" customHeight="1" x14ac:dyDescent="0.2">
      <c r="A653" s="123" t="s">
        <v>21507</v>
      </c>
      <c r="B653" s="123"/>
      <c r="C653" s="123" t="s">
        <v>21508</v>
      </c>
      <c r="D653" s="123"/>
      <c r="E653" s="124">
        <v>2.42</v>
      </c>
      <c r="F653" s="123"/>
      <c r="G653" s="235" t="s">
        <v>21506</v>
      </c>
    </row>
    <row r="654" spans="1:7" ht="12.75" customHeight="1" x14ac:dyDescent="0.2">
      <c r="A654" s="123"/>
      <c r="B654" s="123"/>
      <c r="C654" s="223" t="s">
        <v>21509</v>
      </c>
      <c r="D654" s="234"/>
      <c r="E654" s="225">
        <f>SUM(E521:E653)</f>
        <v>973.40999999999985</v>
      </c>
      <c r="F654" s="123"/>
      <c r="G654" s="125"/>
    </row>
    <row r="655" spans="1:7" ht="12.75" customHeight="1" x14ac:dyDescent="0.2">
      <c r="A655" s="123"/>
      <c r="B655" s="123"/>
      <c r="C655" s="123"/>
      <c r="D655" s="123"/>
      <c r="E655" s="124"/>
      <c r="F655" s="123"/>
      <c r="G655" s="125"/>
    </row>
    <row r="656" spans="1:7" ht="12.75" customHeight="1" x14ac:dyDescent="0.2">
      <c r="A656" s="123"/>
      <c r="B656" s="123"/>
      <c r="C656" s="123"/>
      <c r="D656" s="123"/>
      <c r="E656" s="124"/>
      <c r="F656" s="123"/>
      <c r="G656" s="125"/>
    </row>
    <row r="657" spans="1:7" ht="12.75" customHeight="1" x14ac:dyDescent="0.2">
      <c r="A657" s="123"/>
      <c r="B657" s="123"/>
      <c r="C657" s="123"/>
      <c r="D657" s="123"/>
      <c r="E657" s="126"/>
      <c r="F657" s="123"/>
      <c r="G657" s="125"/>
    </row>
    <row r="658" spans="1:7" ht="12.75" customHeight="1" x14ac:dyDescent="0.2">
      <c r="A658" s="123"/>
      <c r="B658" s="123"/>
      <c r="C658" s="123"/>
      <c r="D658" s="123"/>
      <c r="E658" s="124"/>
      <c r="F658" s="123"/>
      <c r="G658" s="125"/>
    </row>
    <row r="659" spans="1:7" ht="12.75" customHeight="1" x14ac:dyDescent="0.2">
      <c r="A659" s="123"/>
      <c r="B659" s="123"/>
      <c r="C659" s="123"/>
      <c r="D659" s="123"/>
      <c r="E659" s="124"/>
      <c r="F659" s="123"/>
      <c r="G659" s="125"/>
    </row>
    <row r="660" spans="1:7" ht="12.75" customHeight="1" x14ac:dyDescent="0.2">
      <c r="A660" s="123"/>
      <c r="B660" s="123"/>
      <c r="C660" s="123"/>
      <c r="D660" s="123"/>
      <c r="E660" s="124"/>
      <c r="F660" s="123"/>
      <c r="G660" s="125"/>
    </row>
    <row r="661" spans="1:7" ht="12.75" customHeight="1" x14ac:dyDescent="0.2">
      <c r="A661" s="123"/>
      <c r="B661" s="123"/>
      <c r="C661" s="123"/>
      <c r="D661" s="123"/>
      <c r="E661" s="124"/>
      <c r="F661" s="123"/>
      <c r="G661" s="125"/>
    </row>
    <row r="662" spans="1:7" ht="12.75" customHeight="1" x14ac:dyDescent="0.2">
      <c r="A662" s="123"/>
      <c r="B662" s="123"/>
      <c r="C662" s="123"/>
      <c r="D662" s="123"/>
      <c r="E662" s="124"/>
      <c r="F662" s="123"/>
      <c r="G662" s="125"/>
    </row>
    <row r="663" spans="1:7" ht="12.75" customHeight="1" x14ac:dyDescent="0.2">
      <c r="A663" s="123"/>
      <c r="B663" s="123"/>
      <c r="C663" s="123"/>
      <c r="D663" s="123"/>
      <c r="E663" s="124"/>
      <c r="F663" s="123"/>
      <c r="G663" s="125"/>
    </row>
    <row r="664" spans="1:7" ht="12.75" customHeight="1" x14ac:dyDescent="0.2">
      <c r="A664" s="123"/>
      <c r="B664" s="123"/>
      <c r="C664" s="123"/>
      <c r="D664" s="123"/>
      <c r="E664" s="124"/>
      <c r="F664" s="123"/>
      <c r="G664" s="125"/>
    </row>
    <row r="665" spans="1:7" ht="12.75" customHeight="1" x14ac:dyDescent="0.2">
      <c r="A665" s="123"/>
      <c r="B665" s="123"/>
      <c r="C665" s="123"/>
      <c r="D665" s="123"/>
      <c r="E665" s="124"/>
      <c r="F665" s="123"/>
      <c r="G665" s="125"/>
    </row>
    <row r="666" spans="1:7" ht="12.75" customHeight="1" x14ac:dyDescent="0.2">
      <c r="A666" s="123"/>
      <c r="B666" s="123"/>
      <c r="C666" s="123"/>
      <c r="D666" s="123"/>
      <c r="E666" s="124"/>
      <c r="F666" s="123"/>
      <c r="G666" s="125"/>
    </row>
    <row r="667" spans="1:7" ht="12.75" customHeight="1" x14ac:dyDescent="0.2">
      <c r="A667" s="123"/>
      <c r="B667" s="123"/>
      <c r="C667" s="123"/>
      <c r="D667" s="123"/>
      <c r="E667" s="124"/>
      <c r="F667" s="123"/>
      <c r="G667" s="125"/>
    </row>
    <row r="668" spans="1:7" ht="12.75" customHeight="1" x14ac:dyDescent="0.2">
      <c r="A668" s="123"/>
      <c r="B668" s="123"/>
      <c r="C668" s="123"/>
      <c r="D668" s="123"/>
      <c r="E668" s="124"/>
      <c r="F668" s="123"/>
      <c r="G668" s="125"/>
    </row>
    <row r="669" spans="1:7" ht="12.75" customHeight="1" x14ac:dyDescent="0.2">
      <c r="A669" s="123"/>
      <c r="B669" s="123"/>
      <c r="C669" s="123"/>
      <c r="D669" s="123"/>
      <c r="E669" s="124"/>
      <c r="F669" s="123"/>
      <c r="G669" s="125"/>
    </row>
    <row r="670" spans="1:7" ht="12.75" customHeight="1" x14ac:dyDescent="0.2">
      <c r="A670" s="123"/>
      <c r="B670" s="123"/>
      <c r="C670" s="123"/>
      <c r="D670" s="123"/>
      <c r="E670" s="124"/>
      <c r="F670" s="123"/>
      <c r="G670" s="125"/>
    </row>
    <row r="671" spans="1:7" ht="12.75" customHeight="1" x14ac:dyDescent="0.2">
      <c r="A671" s="123"/>
      <c r="B671" s="123"/>
      <c r="C671" s="123"/>
      <c r="D671" s="123"/>
      <c r="E671" s="124"/>
      <c r="F671" s="123"/>
      <c r="G671" s="125"/>
    </row>
    <row r="672" spans="1:7" ht="12.75" customHeight="1" x14ac:dyDescent="0.2">
      <c r="A672" s="123"/>
      <c r="B672" s="123"/>
      <c r="C672" s="123"/>
      <c r="D672" s="123"/>
      <c r="E672" s="124"/>
      <c r="F672" s="123"/>
      <c r="G672" s="125"/>
    </row>
    <row r="673" spans="1:7" ht="12.75" customHeight="1" x14ac:dyDescent="0.2">
      <c r="A673" s="123"/>
      <c r="B673" s="123"/>
      <c r="C673" s="123"/>
      <c r="D673" s="123"/>
      <c r="E673" s="124"/>
      <c r="F673" s="123"/>
      <c r="G673" s="125"/>
    </row>
    <row r="674" spans="1:7" ht="12.75" customHeight="1" x14ac:dyDescent="0.2">
      <c r="A674" s="123"/>
      <c r="B674" s="123"/>
      <c r="C674" s="123"/>
      <c r="D674" s="123"/>
      <c r="E674" s="124"/>
      <c r="F674" s="123"/>
      <c r="G674" s="125"/>
    </row>
    <row r="675" spans="1:7" ht="12.75" customHeight="1" x14ac:dyDescent="0.2">
      <c r="A675" s="123"/>
      <c r="B675" s="123"/>
      <c r="C675" s="123"/>
      <c r="D675" s="123"/>
      <c r="E675" s="124"/>
      <c r="F675" s="123"/>
      <c r="G675" s="125"/>
    </row>
    <row r="676" spans="1:7" ht="12.75" customHeight="1" x14ac:dyDescent="0.2">
      <c r="A676" s="123"/>
      <c r="B676" s="123"/>
      <c r="C676" s="123"/>
      <c r="D676" s="123"/>
      <c r="E676" s="124"/>
      <c r="F676" s="123"/>
      <c r="G676" s="125"/>
    </row>
    <row r="677" spans="1:7" ht="12.75" customHeight="1" x14ac:dyDescent="0.2">
      <c r="A677" s="123"/>
      <c r="B677" s="123"/>
      <c r="C677" s="123"/>
      <c r="D677" s="123"/>
      <c r="E677" s="124"/>
      <c r="F677" s="123"/>
      <c r="G677" s="125"/>
    </row>
    <row r="678" spans="1:7" ht="12.75" customHeight="1" x14ac:dyDescent="0.2">
      <c r="A678" s="123"/>
      <c r="B678" s="123"/>
      <c r="C678" s="123"/>
      <c r="D678" s="123"/>
      <c r="E678" s="124"/>
      <c r="F678" s="123"/>
      <c r="G678" s="125"/>
    </row>
    <row r="679" spans="1:7" ht="12.75" customHeight="1" x14ac:dyDescent="0.2">
      <c r="A679" s="123"/>
      <c r="B679" s="123"/>
      <c r="C679" s="123"/>
      <c r="D679" s="123"/>
      <c r="E679" s="124"/>
      <c r="F679" s="123"/>
      <c r="G679" s="125"/>
    </row>
    <row r="680" spans="1:7" ht="12.75" customHeight="1" x14ac:dyDescent="0.2">
      <c r="A680" s="123"/>
      <c r="B680" s="123"/>
      <c r="C680" s="123"/>
      <c r="D680" s="123"/>
      <c r="E680" s="126"/>
      <c r="F680" s="123"/>
      <c r="G680" s="125"/>
    </row>
    <row r="681" spans="1:7" ht="12.75" customHeight="1" x14ac:dyDescent="0.2">
      <c r="A681" s="123"/>
      <c r="B681" s="123"/>
      <c r="C681" s="123"/>
      <c r="D681" s="123"/>
      <c r="E681" s="124"/>
      <c r="F681" s="123"/>
      <c r="G681" s="125"/>
    </row>
    <row r="682" spans="1:7" ht="12.75" customHeight="1" x14ac:dyDescent="0.2">
      <c r="A682" s="123"/>
      <c r="B682" s="123"/>
      <c r="C682" s="123"/>
      <c r="D682" s="123"/>
      <c r="E682" s="124"/>
      <c r="F682" s="123"/>
      <c r="G682" s="125"/>
    </row>
    <row r="683" spans="1:7" ht="12.75" customHeight="1" x14ac:dyDescent="0.2">
      <c r="A683" s="123"/>
      <c r="B683" s="123"/>
      <c r="C683" s="123"/>
      <c r="D683" s="123"/>
      <c r="E683" s="124"/>
      <c r="F683" s="123"/>
      <c r="G683" s="125"/>
    </row>
    <row r="684" spans="1:7" ht="12.75" customHeight="1" x14ac:dyDescent="0.2">
      <c r="A684" s="123"/>
      <c r="B684" s="123"/>
      <c r="C684" s="123"/>
      <c r="D684" s="123"/>
      <c r="E684" s="124"/>
      <c r="F684" s="123"/>
      <c r="G684" s="125"/>
    </row>
    <row r="685" spans="1:7" ht="12.75" customHeight="1" x14ac:dyDescent="0.2">
      <c r="A685" s="123"/>
      <c r="B685" s="123"/>
      <c r="C685" s="123"/>
      <c r="D685" s="123"/>
      <c r="E685" s="124"/>
      <c r="F685" s="123"/>
      <c r="G685" s="125"/>
    </row>
    <row r="686" spans="1:7" ht="12.75" customHeight="1" x14ac:dyDescent="0.2">
      <c r="A686" s="123"/>
      <c r="B686" s="123"/>
      <c r="C686" s="123"/>
      <c r="D686" s="123"/>
      <c r="E686" s="124"/>
      <c r="F686" s="123"/>
      <c r="G686" s="125"/>
    </row>
    <row r="687" spans="1:7" ht="12.75" customHeight="1" x14ac:dyDescent="0.2">
      <c r="A687" s="123"/>
      <c r="B687" s="123"/>
      <c r="C687" s="123"/>
      <c r="D687" s="123"/>
      <c r="E687" s="124"/>
      <c r="F687" s="123"/>
      <c r="G687" s="125"/>
    </row>
    <row r="688" spans="1:7" ht="12.75" customHeight="1" x14ac:dyDescent="0.2">
      <c r="A688" s="123"/>
      <c r="B688" s="123"/>
      <c r="C688" s="123"/>
      <c r="D688" s="123"/>
      <c r="E688" s="124"/>
      <c r="F688" s="123"/>
      <c r="G688" s="125"/>
    </row>
    <row r="689" spans="1:7" ht="12.75" customHeight="1" x14ac:dyDescent="0.2">
      <c r="A689" s="123"/>
      <c r="B689" s="123"/>
      <c r="C689" s="123"/>
      <c r="D689" s="123"/>
      <c r="E689" s="124"/>
      <c r="F689" s="123"/>
      <c r="G689" s="125"/>
    </row>
    <row r="690" spans="1:7" ht="12.75" customHeight="1" x14ac:dyDescent="0.2">
      <c r="A690" s="123"/>
      <c r="B690" s="123"/>
      <c r="C690" s="123"/>
      <c r="D690" s="123"/>
      <c r="E690" s="124"/>
      <c r="F690" s="123"/>
      <c r="G690" s="125"/>
    </row>
    <row r="691" spans="1:7" ht="12.75" customHeight="1" x14ac:dyDescent="0.2">
      <c r="A691" s="123"/>
      <c r="B691" s="123"/>
      <c r="C691" s="123"/>
      <c r="D691" s="123"/>
      <c r="E691" s="124"/>
      <c r="F691" s="123"/>
      <c r="G691" s="125"/>
    </row>
    <row r="692" spans="1:7" ht="12.75" customHeight="1" x14ac:dyDescent="0.2">
      <c r="A692" s="123"/>
      <c r="B692" s="123"/>
      <c r="C692" s="123"/>
      <c r="D692" s="123"/>
      <c r="E692" s="124"/>
      <c r="F692" s="123"/>
      <c r="G692" s="125"/>
    </row>
    <row r="693" spans="1:7" ht="12.75" customHeight="1" x14ac:dyDescent="0.2">
      <c r="A693" s="123"/>
      <c r="B693" s="123"/>
      <c r="C693" s="123"/>
      <c r="D693" s="123"/>
      <c r="E693" s="124"/>
      <c r="F693" s="123"/>
      <c r="G693" s="125"/>
    </row>
    <row r="694" spans="1:7" ht="12.75" customHeight="1" x14ac:dyDescent="0.2">
      <c r="A694" s="123"/>
      <c r="B694" s="123"/>
      <c r="C694" s="123"/>
      <c r="D694" s="123"/>
      <c r="E694" s="124"/>
      <c r="F694" s="123"/>
      <c r="G694" s="125"/>
    </row>
    <row r="695" spans="1:7" ht="12.75" customHeight="1" x14ac:dyDescent="0.2">
      <c r="A695" s="123"/>
      <c r="B695" s="123"/>
      <c r="C695" s="123"/>
      <c r="D695" s="123"/>
      <c r="E695" s="124"/>
      <c r="F695" s="123"/>
      <c r="G695" s="125"/>
    </row>
    <row r="696" spans="1:7" ht="12.75" customHeight="1" x14ac:dyDescent="0.2">
      <c r="A696" s="123"/>
      <c r="B696" s="123"/>
      <c r="C696" s="123"/>
      <c r="D696" s="123"/>
      <c r="E696" s="124"/>
      <c r="F696" s="123"/>
      <c r="G696" s="125"/>
    </row>
    <row r="697" spans="1:7" ht="12.75" customHeight="1" x14ac:dyDescent="0.2">
      <c r="A697" s="123"/>
      <c r="B697" s="123"/>
      <c r="C697" s="123"/>
      <c r="D697" s="123"/>
      <c r="E697" s="124"/>
      <c r="F697" s="123"/>
      <c r="G697" s="125"/>
    </row>
    <row r="698" spans="1:7" ht="12.75" customHeight="1" x14ac:dyDescent="0.2">
      <c r="A698" s="123"/>
      <c r="B698" s="123"/>
      <c r="C698" s="123"/>
      <c r="D698" s="123"/>
      <c r="E698" s="124"/>
      <c r="F698" s="123"/>
      <c r="G698" s="125"/>
    </row>
    <row r="699" spans="1:7" ht="12.75" customHeight="1" x14ac:dyDescent="0.2">
      <c r="A699" s="123"/>
      <c r="B699" s="123"/>
      <c r="C699" s="123"/>
      <c r="D699" s="123"/>
      <c r="E699" s="124"/>
      <c r="F699" s="123"/>
      <c r="G699" s="125"/>
    </row>
    <row r="700" spans="1:7" ht="12.75" customHeight="1" x14ac:dyDescent="0.2">
      <c r="A700" s="123"/>
      <c r="B700" s="123"/>
      <c r="C700" s="123"/>
      <c r="D700" s="123"/>
      <c r="E700" s="124"/>
      <c r="F700" s="123"/>
      <c r="G700" s="125"/>
    </row>
    <row r="701" spans="1:7" ht="12.75" customHeight="1" x14ac:dyDescent="0.2">
      <c r="A701" s="123"/>
      <c r="B701" s="123"/>
      <c r="C701" s="123"/>
      <c r="D701" s="123"/>
      <c r="E701" s="124"/>
      <c r="F701" s="123"/>
      <c r="G701" s="125"/>
    </row>
    <row r="702" spans="1:7" ht="12.75" customHeight="1" x14ac:dyDescent="0.2">
      <c r="A702" s="123"/>
      <c r="B702" s="123"/>
      <c r="C702" s="123"/>
      <c r="D702" s="123"/>
      <c r="E702" s="124"/>
      <c r="F702" s="123"/>
      <c r="G702" s="125"/>
    </row>
    <row r="703" spans="1:7" x14ac:dyDescent="0.2">
      <c r="A703" s="123"/>
      <c r="B703" s="123"/>
      <c r="C703" s="123"/>
      <c r="D703" s="123"/>
      <c r="E703" s="126"/>
      <c r="F703" s="123"/>
      <c r="G703" s="125"/>
    </row>
    <row r="704" spans="1:7" x14ac:dyDescent="0.2">
      <c r="A704" s="123"/>
      <c r="B704" s="123"/>
      <c r="C704" s="123"/>
      <c r="D704" s="123"/>
      <c r="E704" s="124"/>
      <c r="F704" s="123"/>
      <c r="G704" s="125"/>
    </row>
    <row r="705" spans="1:7" x14ac:dyDescent="0.2">
      <c r="A705" s="123"/>
      <c r="B705" s="123"/>
      <c r="C705" s="123"/>
      <c r="D705" s="123"/>
      <c r="E705" s="124"/>
      <c r="F705" s="123"/>
      <c r="G705" s="125"/>
    </row>
    <row r="706" spans="1:7" x14ac:dyDescent="0.2">
      <c r="A706" s="123"/>
      <c r="B706" s="123"/>
      <c r="C706" s="123"/>
      <c r="D706" s="123"/>
      <c r="E706" s="124"/>
      <c r="F706" s="123"/>
      <c r="G706" s="125"/>
    </row>
    <row r="707" spans="1:7" x14ac:dyDescent="0.2">
      <c r="A707" s="123"/>
      <c r="B707" s="123"/>
      <c r="C707" s="123"/>
      <c r="D707" s="123"/>
      <c r="E707" s="124"/>
      <c r="F707" s="123"/>
      <c r="G707" s="125"/>
    </row>
    <row r="708" spans="1:7" x14ac:dyDescent="0.2">
      <c r="A708" s="123"/>
      <c r="B708" s="123"/>
      <c r="C708" s="123"/>
      <c r="D708" s="123"/>
      <c r="E708" s="124"/>
      <c r="F708" s="123"/>
      <c r="G708" s="125"/>
    </row>
    <row r="709" spans="1:7" x14ac:dyDescent="0.2">
      <c r="A709" s="123"/>
      <c r="B709" s="123"/>
      <c r="C709" s="123"/>
      <c r="D709" s="123"/>
      <c r="E709" s="124"/>
      <c r="F709" s="123"/>
      <c r="G709" s="125"/>
    </row>
    <row r="710" spans="1:7" x14ac:dyDescent="0.2">
      <c r="A710" s="123"/>
      <c r="B710" s="123"/>
      <c r="C710" s="123"/>
      <c r="D710" s="123"/>
      <c r="E710" s="124"/>
      <c r="F710" s="123"/>
      <c r="G710" s="125"/>
    </row>
    <row r="711" spans="1:7" x14ac:dyDescent="0.2">
      <c r="A711" s="123"/>
      <c r="B711" s="123"/>
      <c r="C711" s="123"/>
      <c r="D711" s="123"/>
      <c r="E711" s="124"/>
      <c r="F711" s="123"/>
      <c r="G711" s="125"/>
    </row>
    <row r="712" spans="1:7" x14ac:dyDescent="0.2">
      <c r="A712" s="123"/>
      <c r="B712" s="123"/>
      <c r="C712" s="123"/>
      <c r="D712" s="123"/>
      <c r="E712" s="124"/>
      <c r="F712" s="123"/>
      <c r="G712" s="125"/>
    </row>
    <row r="713" spans="1:7" x14ac:dyDescent="0.2">
      <c r="A713" s="123"/>
      <c r="B713" s="123"/>
      <c r="C713" s="123"/>
      <c r="D713" s="123"/>
      <c r="E713" s="124"/>
      <c r="F713" s="123"/>
      <c r="G713" s="125"/>
    </row>
    <row r="714" spans="1:7" x14ac:dyDescent="0.2">
      <c r="A714" s="123"/>
      <c r="B714" s="123"/>
      <c r="C714" s="123"/>
      <c r="D714" s="123"/>
      <c r="E714" s="124"/>
      <c r="F714" s="123"/>
      <c r="G714" s="125"/>
    </row>
    <row r="715" spans="1:7" x14ac:dyDescent="0.2">
      <c r="A715" s="123"/>
      <c r="B715" s="123"/>
      <c r="C715" s="123"/>
      <c r="D715" s="123"/>
      <c r="E715" s="124"/>
      <c r="F715" s="123"/>
      <c r="G715" s="125"/>
    </row>
    <row r="716" spans="1:7" x14ac:dyDescent="0.2">
      <c r="A716" s="123"/>
      <c r="B716" s="123"/>
      <c r="C716" s="123"/>
      <c r="D716" s="123"/>
      <c r="E716" s="124"/>
      <c r="F716" s="123"/>
      <c r="G716" s="125"/>
    </row>
    <row r="717" spans="1:7" x14ac:dyDescent="0.2">
      <c r="A717" s="123"/>
      <c r="B717" s="123"/>
      <c r="C717" s="123"/>
      <c r="D717" s="123"/>
      <c r="E717" s="124"/>
      <c r="F717" s="123"/>
      <c r="G717" s="125"/>
    </row>
    <row r="718" spans="1:7" x14ac:dyDescent="0.2">
      <c r="A718" s="123"/>
      <c r="B718" s="123"/>
      <c r="C718" s="123"/>
      <c r="D718" s="123"/>
      <c r="E718" s="124"/>
      <c r="F718" s="123"/>
      <c r="G718" s="125"/>
    </row>
    <row r="719" spans="1:7" x14ac:dyDescent="0.2">
      <c r="A719" s="123"/>
      <c r="B719" s="123"/>
      <c r="C719" s="123"/>
      <c r="D719" s="123"/>
      <c r="E719" s="124"/>
      <c r="F719" s="123"/>
      <c r="G719" s="125"/>
    </row>
    <row r="720" spans="1:7" x14ac:dyDescent="0.2">
      <c r="A720" s="123"/>
      <c r="B720" s="123"/>
      <c r="C720" s="123"/>
      <c r="D720" s="123"/>
      <c r="E720" s="124"/>
      <c r="F720" s="123"/>
      <c r="G720" s="125"/>
    </row>
    <row r="721" spans="1:7" x14ac:dyDescent="0.2">
      <c r="A721" s="123"/>
      <c r="B721" s="123"/>
      <c r="C721" s="123"/>
      <c r="D721" s="123"/>
      <c r="E721" s="124"/>
      <c r="F721" s="123"/>
      <c r="G721" s="125"/>
    </row>
    <row r="722" spans="1:7" x14ac:dyDescent="0.2">
      <c r="A722" s="123"/>
      <c r="B722" s="123"/>
      <c r="C722" s="123"/>
      <c r="D722" s="123"/>
      <c r="E722" s="124"/>
      <c r="F722" s="123"/>
      <c r="G722" s="125"/>
    </row>
    <row r="723" spans="1:7" x14ac:dyDescent="0.2">
      <c r="A723" s="123"/>
      <c r="B723" s="123"/>
      <c r="C723" s="123"/>
      <c r="D723" s="123"/>
      <c r="E723" s="124"/>
      <c r="F723" s="123"/>
      <c r="G723" s="125"/>
    </row>
    <row r="724" spans="1:7" x14ac:dyDescent="0.2">
      <c r="A724" s="123"/>
      <c r="B724" s="123"/>
      <c r="C724" s="123"/>
      <c r="D724" s="123"/>
      <c r="E724" s="124"/>
      <c r="F724" s="123"/>
      <c r="G724" s="125"/>
    </row>
    <row r="725" spans="1:7" x14ac:dyDescent="0.2">
      <c r="A725" s="123"/>
      <c r="B725" s="123"/>
      <c r="C725" s="123"/>
      <c r="D725" s="123"/>
      <c r="E725" s="124"/>
      <c r="F725" s="123"/>
      <c r="G725" s="125"/>
    </row>
    <row r="726" spans="1:7" x14ac:dyDescent="0.2">
      <c r="A726" s="123"/>
      <c r="B726" s="123"/>
      <c r="C726" s="123"/>
      <c r="D726" s="123"/>
      <c r="E726" s="124"/>
      <c r="F726" s="123"/>
      <c r="G726" s="125"/>
    </row>
    <row r="727" spans="1:7" x14ac:dyDescent="0.2">
      <c r="A727" s="123"/>
      <c r="B727" s="123"/>
      <c r="C727" s="123"/>
      <c r="D727" s="123"/>
      <c r="E727" s="124"/>
      <c r="F727" s="123"/>
      <c r="G727" s="125"/>
    </row>
    <row r="728" spans="1:7" x14ac:dyDescent="0.2">
      <c r="A728" s="123"/>
      <c r="B728" s="123"/>
      <c r="C728" s="123"/>
      <c r="D728" s="123"/>
      <c r="E728" s="124"/>
      <c r="F728" s="123"/>
      <c r="G728" s="125"/>
    </row>
    <row r="729" spans="1:7" x14ac:dyDescent="0.2">
      <c r="A729" s="123"/>
      <c r="B729" s="123"/>
      <c r="C729" s="123"/>
      <c r="D729" s="123"/>
      <c r="E729" s="124"/>
      <c r="F729" s="123"/>
      <c r="G729" s="125"/>
    </row>
    <row r="730" spans="1:7" x14ac:dyDescent="0.2">
      <c r="A730" s="123"/>
      <c r="B730" s="123"/>
      <c r="C730" s="123"/>
      <c r="D730" s="123"/>
      <c r="E730" s="124"/>
      <c r="F730" s="123"/>
      <c r="G730" s="125"/>
    </row>
    <row r="731" spans="1:7" x14ac:dyDescent="0.2">
      <c r="A731" s="123"/>
      <c r="B731" s="123"/>
      <c r="C731" s="123"/>
      <c r="D731" s="123"/>
      <c r="E731" s="124"/>
      <c r="F731" s="123"/>
      <c r="G731" s="125"/>
    </row>
    <row r="732" spans="1:7" x14ac:dyDescent="0.2">
      <c r="A732" s="123"/>
      <c r="B732" s="123"/>
      <c r="C732" s="123"/>
      <c r="D732" s="123"/>
      <c r="E732" s="124"/>
      <c r="F732" s="123"/>
      <c r="G732" s="125"/>
    </row>
    <row r="733" spans="1:7" x14ac:dyDescent="0.2">
      <c r="A733" s="123"/>
      <c r="B733" s="123"/>
      <c r="C733" s="123"/>
      <c r="D733" s="123"/>
      <c r="E733" s="124"/>
      <c r="F733" s="123"/>
      <c r="G733" s="125"/>
    </row>
    <row r="734" spans="1:7" x14ac:dyDescent="0.2">
      <c r="A734" s="123"/>
      <c r="B734" s="123"/>
      <c r="C734" s="123"/>
      <c r="D734" s="123"/>
      <c r="E734" s="124"/>
      <c r="F734" s="123"/>
      <c r="G734" s="125"/>
    </row>
    <row r="735" spans="1:7" x14ac:dyDescent="0.2">
      <c r="A735" s="123"/>
      <c r="B735" s="123"/>
      <c r="C735" s="123"/>
      <c r="D735" s="123"/>
      <c r="E735" s="124"/>
      <c r="F735" s="123"/>
      <c r="G735" s="125"/>
    </row>
    <row r="736" spans="1:7" x14ac:dyDescent="0.2">
      <c r="A736" s="123"/>
      <c r="B736" s="123"/>
      <c r="C736" s="123"/>
      <c r="D736" s="123"/>
      <c r="E736" s="124"/>
      <c r="F736" s="123"/>
      <c r="G736" s="125"/>
    </row>
    <row r="737" spans="1:7" x14ac:dyDescent="0.2">
      <c r="A737" s="123"/>
      <c r="B737" s="123"/>
      <c r="C737" s="123"/>
      <c r="D737" s="123"/>
      <c r="E737" s="124"/>
      <c r="F737" s="123"/>
      <c r="G737" s="125"/>
    </row>
    <row r="738" spans="1:7" x14ac:dyDescent="0.2">
      <c r="A738" s="123"/>
      <c r="B738" s="123"/>
      <c r="C738" s="123"/>
      <c r="D738" s="123"/>
      <c r="E738" s="124"/>
      <c r="F738" s="123"/>
      <c r="G738" s="125"/>
    </row>
    <row r="739" spans="1:7" x14ac:dyDescent="0.2">
      <c r="A739" s="123"/>
      <c r="B739" s="123"/>
      <c r="C739" s="123"/>
      <c r="D739" s="123"/>
      <c r="E739" s="124"/>
      <c r="F739" s="123"/>
      <c r="G739" s="125"/>
    </row>
    <row r="740" spans="1:7" x14ac:dyDescent="0.2">
      <c r="A740" s="123"/>
      <c r="B740" s="123"/>
      <c r="C740" s="123"/>
      <c r="D740" s="123"/>
      <c r="E740" s="124"/>
      <c r="F740" s="123"/>
      <c r="G740" s="125"/>
    </row>
    <row r="741" spans="1:7" x14ac:dyDescent="0.2">
      <c r="A741" s="123"/>
      <c r="B741" s="123"/>
      <c r="C741" s="123"/>
      <c r="D741" s="123"/>
      <c r="E741" s="124"/>
      <c r="F741" s="123"/>
      <c r="G741" s="125"/>
    </row>
    <row r="742" spans="1:7" x14ac:dyDescent="0.2">
      <c r="A742" s="123"/>
      <c r="B742" s="123"/>
      <c r="C742" s="123"/>
      <c r="D742" s="123"/>
      <c r="E742" s="124"/>
      <c r="F742" s="123"/>
      <c r="G742" s="125"/>
    </row>
    <row r="743" spans="1:7" x14ac:dyDescent="0.2">
      <c r="A743" s="123"/>
      <c r="B743" s="123"/>
      <c r="C743" s="123"/>
      <c r="D743" s="123"/>
      <c r="E743" s="124"/>
      <c r="F743" s="123"/>
      <c r="G743" s="125"/>
    </row>
    <row r="744" spans="1:7" x14ac:dyDescent="0.2">
      <c r="A744" s="123"/>
      <c r="B744" s="123"/>
      <c r="C744" s="123"/>
      <c r="D744" s="123"/>
      <c r="E744" s="124"/>
      <c r="F744" s="123"/>
      <c r="G744" s="125"/>
    </row>
    <row r="745" spans="1:7" x14ac:dyDescent="0.2">
      <c r="A745" s="123"/>
      <c r="B745" s="123"/>
      <c r="C745" s="123"/>
      <c r="D745" s="123"/>
      <c r="E745" s="124"/>
      <c r="F745" s="123"/>
      <c r="G745" s="125"/>
    </row>
    <row r="746" spans="1:7" x14ac:dyDescent="0.2">
      <c r="A746" s="123"/>
      <c r="B746" s="123"/>
      <c r="C746" s="123"/>
      <c r="D746" s="123"/>
      <c r="E746" s="124"/>
      <c r="F746" s="123"/>
      <c r="G746" s="125"/>
    </row>
    <row r="747" spans="1:7" x14ac:dyDescent="0.2">
      <c r="A747" s="123"/>
      <c r="B747" s="123"/>
      <c r="C747" s="123"/>
      <c r="D747" s="123"/>
      <c r="E747" s="124"/>
      <c r="F747" s="123"/>
      <c r="G747" s="125"/>
    </row>
    <row r="748" spans="1:7" x14ac:dyDescent="0.2">
      <c r="A748" s="123"/>
      <c r="B748" s="123"/>
      <c r="C748" s="123"/>
      <c r="D748" s="123"/>
      <c r="E748" s="124"/>
      <c r="F748" s="123"/>
      <c r="G748" s="125"/>
    </row>
    <row r="749" spans="1:7" x14ac:dyDescent="0.2">
      <c r="A749" s="123"/>
      <c r="B749" s="123"/>
      <c r="C749" s="123"/>
      <c r="D749" s="123"/>
      <c r="E749" s="124"/>
      <c r="F749" s="123"/>
      <c r="G749" s="125"/>
    </row>
    <row r="750" spans="1:7" x14ac:dyDescent="0.2">
      <c r="A750" s="123"/>
      <c r="B750" s="123"/>
      <c r="C750" s="123"/>
      <c r="D750" s="123"/>
      <c r="E750" s="124"/>
      <c r="F750" s="123"/>
      <c r="G750" s="125"/>
    </row>
    <row r="751" spans="1:7" x14ac:dyDescent="0.2">
      <c r="A751" s="123"/>
      <c r="B751" s="123"/>
      <c r="C751" s="123"/>
      <c r="D751" s="123"/>
      <c r="E751" s="124"/>
      <c r="F751" s="123"/>
      <c r="G751" s="125"/>
    </row>
    <row r="752" spans="1:7" x14ac:dyDescent="0.2">
      <c r="A752" s="123"/>
      <c r="B752" s="123"/>
      <c r="C752" s="123"/>
      <c r="D752" s="123"/>
      <c r="E752" s="124"/>
      <c r="F752" s="123"/>
      <c r="G752" s="125"/>
    </row>
    <row r="753" spans="1:7" x14ac:dyDescent="0.2">
      <c r="A753" s="123"/>
      <c r="B753" s="123"/>
      <c r="C753" s="123"/>
      <c r="D753" s="123"/>
      <c r="E753" s="124"/>
      <c r="F753" s="123"/>
      <c r="G753" s="125"/>
    </row>
    <row r="754" spans="1:7" x14ac:dyDescent="0.2">
      <c r="A754" s="123"/>
      <c r="B754" s="123"/>
      <c r="C754" s="123"/>
      <c r="D754" s="123"/>
      <c r="E754" s="124"/>
      <c r="F754" s="123"/>
      <c r="G754" s="125"/>
    </row>
    <row r="755" spans="1:7" x14ac:dyDescent="0.2">
      <c r="A755" s="123"/>
      <c r="B755" s="123"/>
      <c r="C755" s="123"/>
      <c r="D755" s="123"/>
      <c r="E755" s="124"/>
      <c r="F755" s="123"/>
      <c r="G755" s="125"/>
    </row>
    <row r="756" spans="1:7" x14ac:dyDescent="0.2">
      <c r="A756" s="123"/>
      <c r="B756" s="123"/>
      <c r="C756" s="123"/>
      <c r="D756" s="123"/>
      <c r="E756" s="124"/>
      <c r="F756" s="123"/>
      <c r="G756" s="125"/>
    </row>
    <row r="757" spans="1:7" x14ac:dyDescent="0.2">
      <c r="A757" s="123"/>
      <c r="B757" s="123"/>
      <c r="C757" s="123"/>
      <c r="D757" s="123"/>
      <c r="E757" s="124"/>
      <c r="F757" s="123"/>
      <c r="G757" s="125"/>
    </row>
    <row r="758" spans="1:7" x14ac:dyDescent="0.2">
      <c r="A758" s="123"/>
      <c r="B758" s="123"/>
      <c r="C758" s="123"/>
      <c r="D758" s="123"/>
      <c r="E758" s="124"/>
      <c r="F758" s="123"/>
      <c r="G758" s="125"/>
    </row>
    <row r="759" spans="1:7" x14ac:dyDescent="0.2">
      <c r="A759" s="123"/>
      <c r="B759" s="123"/>
      <c r="C759" s="123"/>
      <c r="D759" s="123"/>
      <c r="E759" s="124"/>
      <c r="F759" s="123"/>
      <c r="G759" s="125"/>
    </row>
    <row r="760" spans="1:7" x14ac:dyDescent="0.2">
      <c r="A760" s="123"/>
      <c r="B760" s="123"/>
      <c r="C760" s="123"/>
      <c r="D760" s="123"/>
      <c r="E760" s="124"/>
      <c r="F760" s="123"/>
      <c r="G760" s="125"/>
    </row>
    <row r="761" spans="1:7" x14ac:dyDescent="0.2">
      <c r="A761" s="123"/>
      <c r="B761" s="123"/>
      <c r="C761" s="123"/>
      <c r="D761" s="123"/>
      <c r="E761" s="124"/>
      <c r="F761" s="123"/>
      <c r="G761" s="125"/>
    </row>
    <row r="762" spans="1:7" x14ac:dyDescent="0.2">
      <c r="A762" s="123"/>
      <c r="B762" s="123"/>
      <c r="C762" s="123"/>
      <c r="D762" s="123"/>
      <c r="E762" s="124"/>
      <c r="F762" s="123"/>
      <c r="G762" s="125"/>
    </row>
    <row r="763" spans="1:7" x14ac:dyDescent="0.2">
      <c r="A763" s="123"/>
      <c r="B763" s="123"/>
      <c r="C763" s="123"/>
      <c r="D763" s="123"/>
      <c r="E763" s="124"/>
      <c r="F763" s="123"/>
      <c r="G763" s="125"/>
    </row>
    <row r="764" spans="1:7" x14ac:dyDescent="0.2">
      <c r="A764" s="123"/>
      <c r="B764" s="123"/>
      <c r="C764" s="123"/>
      <c r="D764" s="123"/>
      <c r="E764" s="124"/>
      <c r="F764" s="123"/>
      <c r="G764" s="125"/>
    </row>
    <row r="765" spans="1:7" x14ac:dyDescent="0.2">
      <c r="A765" s="123"/>
      <c r="B765" s="123"/>
      <c r="C765" s="123"/>
      <c r="D765" s="123"/>
      <c r="E765" s="124"/>
      <c r="F765" s="123"/>
      <c r="G765" s="125"/>
    </row>
    <row r="766" spans="1:7" x14ac:dyDescent="0.2">
      <c r="A766" s="123"/>
      <c r="B766" s="123"/>
      <c r="C766" s="123"/>
      <c r="D766" s="123"/>
      <c r="E766" s="124"/>
      <c r="F766" s="123"/>
      <c r="G766" s="125"/>
    </row>
    <row r="767" spans="1:7" x14ac:dyDescent="0.2">
      <c r="A767" s="123"/>
      <c r="B767" s="123"/>
      <c r="C767" s="123"/>
      <c r="D767" s="123"/>
      <c r="E767" s="124"/>
      <c r="F767" s="123"/>
      <c r="G767" s="125"/>
    </row>
    <row r="768" spans="1:7" x14ac:dyDescent="0.2">
      <c r="A768" s="123"/>
      <c r="B768" s="123"/>
      <c r="C768" s="123"/>
      <c r="D768" s="123"/>
      <c r="E768" s="124"/>
      <c r="F768" s="123"/>
      <c r="G768" s="125"/>
    </row>
    <row r="769" spans="1:7" x14ac:dyDescent="0.2">
      <c r="A769" s="123"/>
      <c r="B769" s="123"/>
      <c r="C769" s="123"/>
      <c r="D769" s="123"/>
      <c r="E769" s="124"/>
      <c r="F769" s="123"/>
      <c r="G769" s="125"/>
    </row>
    <row r="770" spans="1:7" x14ac:dyDescent="0.2">
      <c r="A770" s="123"/>
      <c r="B770" s="123"/>
      <c r="C770" s="123"/>
      <c r="D770" s="123"/>
      <c r="E770" s="124"/>
      <c r="F770" s="123"/>
      <c r="G770" s="125"/>
    </row>
    <row r="771" spans="1:7" x14ac:dyDescent="0.2">
      <c r="A771" s="123"/>
      <c r="B771" s="123"/>
      <c r="C771" s="123"/>
      <c r="D771" s="123"/>
      <c r="E771" s="124"/>
      <c r="F771" s="123"/>
      <c r="G771" s="125"/>
    </row>
    <row r="772" spans="1:7" x14ac:dyDescent="0.2">
      <c r="A772" s="123"/>
      <c r="B772" s="123"/>
      <c r="C772" s="123"/>
      <c r="D772" s="123"/>
      <c r="E772" s="124"/>
      <c r="F772" s="123"/>
      <c r="G772" s="125"/>
    </row>
    <row r="773" spans="1:7" x14ac:dyDescent="0.2">
      <c r="A773" s="123"/>
      <c r="B773" s="123"/>
      <c r="C773" s="123"/>
      <c r="D773" s="123"/>
      <c r="E773" s="124"/>
      <c r="F773" s="123"/>
      <c r="G773" s="125"/>
    </row>
    <row r="774" spans="1:7" x14ac:dyDescent="0.2">
      <c r="A774" s="123"/>
      <c r="B774" s="123"/>
      <c r="C774" s="123"/>
      <c r="D774" s="123"/>
      <c r="E774" s="124"/>
      <c r="F774" s="123"/>
      <c r="G774" s="125"/>
    </row>
    <row r="775" spans="1:7" x14ac:dyDescent="0.2">
      <c r="A775" s="123"/>
      <c r="B775" s="123"/>
      <c r="C775" s="123"/>
      <c r="D775" s="123"/>
      <c r="E775" s="124"/>
      <c r="F775" s="123"/>
      <c r="G775" s="125"/>
    </row>
    <row r="776" spans="1:7" x14ac:dyDescent="0.2">
      <c r="A776" s="123"/>
      <c r="B776" s="123"/>
      <c r="C776" s="123"/>
      <c r="D776" s="123"/>
      <c r="E776" s="124"/>
      <c r="F776" s="123"/>
      <c r="G776" s="125"/>
    </row>
    <row r="777" spans="1:7" x14ac:dyDescent="0.2">
      <c r="A777" s="123"/>
      <c r="B777" s="123"/>
      <c r="C777" s="123"/>
      <c r="D777" s="123"/>
      <c r="E777" s="124"/>
      <c r="F777" s="123"/>
      <c r="G777" s="125"/>
    </row>
    <row r="778" spans="1:7" x14ac:dyDescent="0.2">
      <c r="A778" s="123"/>
      <c r="B778" s="123"/>
      <c r="C778" s="123"/>
      <c r="D778" s="123"/>
      <c r="E778" s="124"/>
      <c r="F778" s="123"/>
      <c r="G778" s="125"/>
    </row>
    <row r="779" spans="1:7" x14ac:dyDescent="0.2">
      <c r="A779" s="123"/>
      <c r="B779" s="123"/>
      <c r="C779" s="123"/>
      <c r="D779" s="123"/>
      <c r="E779" s="124"/>
      <c r="F779" s="123"/>
      <c r="G779" s="125"/>
    </row>
    <row r="780" spans="1:7" x14ac:dyDescent="0.2">
      <c r="A780" s="123"/>
      <c r="B780" s="123"/>
      <c r="C780" s="123"/>
      <c r="D780" s="123"/>
      <c r="E780" s="124"/>
      <c r="F780" s="123"/>
      <c r="G780" s="125"/>
    </row>
    <row r="781" spans="1:7" x14ac:dyDescent="0.2">
      <c r="A781" s="123"/>
      <c r="B781" s="123"/>
      <c r="C781" s="123"/>
      <c r="D781" s="123"/>
      <c r="E781" s="124"/>
      <c r="F781" s="123"/>
      <c r="G781" s="125"/>
    </row>
    <row r="782" spans="1:7" x14ac:dyDescent="0.2">
      <c r="A782" s="123"/>
      <c r="B782" s="123"/>
      <c r="C782" s="123"/>
      <c r="D782" s="123"/>
      <c r="E782" s="124"/>
      <c r="F782" s="123"/>
      <c r="G782" s="125"/>
    </row>
    <row r="783" spans="1:7" x14ac:dyDescent="0.2">
      <c r="A783" s="123"/>
      <c r="B783" s="123"/>
      <c r="C783" s="123"/>
      <c r="D783" s="123"/>
      <c r="E783" s="124"/>
      <c r="F783" s="123"/>
      <c r="G783" s="125"/>
    </row>
    <row r="784" spans="1:7" x14ac:dyDescent="0.2">
      <c r="A784" s="123"/>
      <c r="B784" s="123"/>
      <c r="C784" s="123"/>
      <c r="D784" s="123"/>
      <c r="E784" s="124"/>
      <c r="F784" s="123"/>
      <c r="G784" s="125"/>
    </row>
    <row r="785" spans="1:7" x14ac:dyDescent="0.2">
      <c r="A785" s="123"/>
      <c r="B785" s="123"/>
      <c r="C785" s="123"/>
      <c r="D785" s="123"/>
      <c r="E785" s="124"/>
      <c r="F785" s="123"/>
      <c r="G785" s="125"/>
    </row>
    <row r="786" spans="1:7" x14ac:dyDescent="0.2">
      <c r="A786" s="123"/>
      <c r="B786" s="123"/>
      <c r="C786" s="123"/>
      <c r="D786" s="123"/>
      <c r="E786" s="124"/>
      <c r="F786" s="123"/>
      <c r="G786" s="125"/>
    </row>
    <row r="787" spans="1:7" x14ac:dyDescent="0.2">
      <c r="A787" s="123"/>
      <c r="B787" s="123"/>
      <c r="C787" s="123"/>
      <c r="D787" s="123"/>
      <c r="E787" s="124"/>
      <c r="F787" s="123"/>
      <c r="G787" s="125"/>
    </row>
    <row r="788" spans="1:7" x14ac:dyDescent="0.2">
      <c r="A788" s="123"/>
      <c r="B788" s="123"/>
      <c r="C788" s="123"/>
      <c r="D788" s="123"/>
      <c r="E788" s="124"/>
      <c r="F788" s="123"/>
      <c r="G788" s="125"/>
    </row>
    <row r="789" spans="1:7" x14ac:dyDescent="0.2">
      <c r="A789" s="123"/>
      <c r="B789" s="123"/>
      <c r="C789" s="123"/>
      <c r="D789" s="123"/>
      <c r="E789" s="124"/>
      <c r="F789" s="123"/>
      <c r="G789" s="125"/>
    </row>
    <row r="790" spans="1:7" x14ac:dyDescent="0.2">
      <c r="A790" s="123"/>
      <c r="B790" s="123"/>
      <c r="C790" s="123"/>
      <c r="D790" s="123"/>
      <c r="E790" s="124"/>
      <c r="F790" s="123"/>
      <c r="G790" s="125"/>
    </row>
    <row r="791" spans="1:7" x14ac:dyDescent="0.2">
      <c r="A791" s="123"/>
      <c r="B791" s="123"/>
      <c r="C791" s="123"/>
      <c r="D791" s="123"/>
      <c r="E791" s="124"/>
      <c r="F791" s="123"/>
      <c r="G791" s="125"/>
    </row>
    <row r="792" spans="1:7" x14ac:dyDescent="0.2">
      <c r="A792" s="123"/>
      <c r="B792" s="123"/>
      <c r="C792" s="123"/>
      <c r="D792" s="123"/>
      <c r="E792" s="124"/>
      <c r="F792" s="123"/>
      <c r="G792" s="125"/>
    </row>
    <row r="793" spans="1:7" x14ac:dyDescent="0.2">
      <c r="A793" s="123"/>
      <c r="B793" s="123"/>
      <c r="C793" s="123"/>
      <c r="D793" s="123"/>
      <c r="E793" s="124"/>
      <c r="F793" s="123"/>
      <c r="G793" s="125"/>
    </row>
    <row r="794" spans="1:7" x14ac:dyDescent="0.2">
      <c r="A794" s="123"/>
      <c r="B794" s="123"/>
      <c r="C794" s="123"/>
      <c r="D794" s="123"/>
      <c r="E794" s="124"/>
      <c r="F794" s="123"/>
      <c r="G794" s="125"/>
    </row>
    <row r="795" spans="1:7" x14ac:dyDescent="0.2">
      <c r="A795" s="123"/>
      <c r="B795" s="123"/>
      <c r="C795" s="123"/>
      <c r="D795" s="123"/>
      <c r="E795" s="124"/>
      <c r="F795" s="123"/>
      <c r="G795" s="125"/>
    </row>
    <row r="796" spans="1:7" x14ac:dyDescent="0.2">
      <c r="A796" s="123"/>
      <c r="B796" s="123"/>
      <c r="C796" s="123"/>
      <c r="D796" s="123"/>
      <c r="E796" s="124"/>
      <c r="F796" s="123"/>
      <c r="G796" s="125"/>
    </row>
    <row r="797" spans="1:7" x14ac:dyDescent="0.2">
      <c r="A797" s="123"/>
      <c r="B797" s="123"/>
      <c r="C797" s="123"/>
      <c r="D797" s="123"/>
      <c r="E797" s="124"/>
      <c r="F797" s="123"/>
      <c r="G797" s="125"/>
    </row>
    <row r="798" spans="1:7" x14ac:dyDescent="0.2">
      <c r="A798" s="123"/>
      <c r="B798" s="123"/>
      <c r="C798" s="123"/>
      <c r="D798" s="123"/>
      <c r="E798" s="124"/>
      <c r="F798" s="123"/>
      <c r="G798" s="125"/>
    </row>
    <row r="799" spans="1:7" x14ac:dyDescent="0.2">
      <c r="A799" s="123"/>
      <c r="B799" s="123"/>
      <c r="C799" s="123"/>
      <c r="D799" s="123"/>
      <c r="E799" s="124"/>
      <c r="F799" s="123"/>
      <c r="G799" s="125"/>
    </row>
    <row r="800" spans="1:7" x14ac:dyDescent="0.2">
      <c r="A800" s="123"/>
      <c r="B800" s="123"/>
      <c r="C800" s="123"/>
      <c r="D800" s="123"/>
      <c r="E800" s="124"/>
      <c r="F800" s="123"/>
      <c r="G800" s="125"/>
    </row>
    <row r="801" spans="1:7" x14ac:dyDescent="0.2">
      <c r="A801" s="123"/>
      <c r="B801" s="123"/>
      <c r="C801" s="123"/>
      <c r="D801" s="123"/>
      <c r="E801" s="124"/>
      <c r="F801" s="123"/>
      <c r="G801" s="125"/>
    </row>
    <row r="802" spans="1:7" x14ac:dyDescent="0.2">
      <c r="A802" s="123"/>
      <c r="B802" s="123"/>
      <c r="C802" s="123"/>
      <c r="D802" s="123"/>
      <c r="E802" s="124"/>
      <c r="F802" s="123"/>
      <c r="G802" s="125"/>
    </row>
    <row r="803" spans="1:7" x14ac:dyDescent="0.2">
      <c r="A803" s="123"/>
      <c r="B803" s="123"/>
      <c r="C803" s="123"/>
      <c r="D803" s="123"/>
      <c r="E803" s="124"/>
      <c r="F803" s="123"/>
      <c r="G803" s="125"/>
    </row>
    <row r="804" spans="1:7" x14ac:dyDescent="0.2">
      <c r="A804" s="123"/>
      <c r="B804" s="123"/>
      <c r="C804" s="123"/>
      <c r="D804" s="123"/>
      <c r="E804" s="124"/>
      <c r="F804" s="123"/>
      <c r="G804" s="125"/>
    </row>
    <row r="805" spans="1:7" x14ac:dyDescent="0.2">
      <c r="A805" s="123"/>
      <c r="B805" s="123"/>
      <c r="C805" s="123"/>
      <c r="D805" s="123"/>
      <c r="E805" s="124"/>
      <c r="F805" s="123"/>
      <c r="G805" s="125"/>
    </row>
    <row r="806" spans="1:7" x14ac:dyDescent="0.2">
      <c r="A806" s="123"/>
      <c r="B806" s="123"/>
      <c r="C806" s="123"/>
      <c r="D806" s="123"/>
      <c r="E806" s="124"/>
      <c r="F806" s="123"/>
      <c r="G806" s="125"/>
    </row>
    <row r="807" spans="1:7" x14ac:dyDescent="0.2">
      <c r="A807" s="123"/>
      <c r="B807" s="123"/>
      <c r="C807" s="123"/>
      <c r="D807" s="123"/>
      <c r="E807" s="124"/>
      <c r="F807" s="123"/>
      <c r="G807" s="125"/>
    </row>
    <row r="808" spans="1:7" x14ac:dyDescent="0.2">
      <c r="A808" s="123"/>
      <c r="B808" s="123"/>
      <c r="C808" s="123"/>
      <c r="D808" s="123"/>
      <c r="E808" s="124"/>
      <c r="F808" s="123"/>
      <c r="G808" s="125"/>
    </row>
    <row r="809" spans="1:7" x14ac:dyDescent="0.2">
      <c r="A809" s="123"/>
      <c r="B809" s="123"/>
      <c r="C809" s="123"/>
      <c r="D809" s="123"/>
      <c r="E809" s="124"/>
      <c r="F809" s="123"/>
      <c r="G809" s="125"/>
    </row>
    <row r="810" spans="1:7" x14ac:dyDescent="0.2">
      <c r="A810" s="123"/>
      <c r="B810" s="123"/>
      <c r="C810" s="123"/>
      <c r="D810" s="123"/>
      <c r="E810" s="124"/>
      <c r="F810" s="123"/>
      <c r="G810" s="125"/>
    </row>
    <row r="811" spans="1:7" x14ac:dyDescent="0.2">
      <c r="A811" s="123"/>
      <c r="B811" s="123"/>
      <c r="C811" s="123"/>
      <c r="D811" s="123"/>
      <c r="E811" s="124"/>
      <c r="F811" s="123"/>
      <c r="G811" s="125"/>
    </row>
    <row r="812" spans="1:7" x14ac:dyDescent="0.2">
      <c r="A812" s="123"/>
      <c r="B812" s="123"/>
      <c r="C812" s="123"/>
      <c r="D812" s="123"/>
      <c r="E812" s="124"/>
      <c r="F812" s="123"/>
      <c r="G812" s="125"/>
    </row>
    <row r="813" spans="1:7" x14ac:dyDescent="0.2">
      <c r="A813" s="123"/>
      <c r="B813" s="123"/>
      <c r="C813" s="123"/>
      <c r="D813" s="123"/>
      <c r="E813" s="124"/>
      <c r="F813" s="123"/>
      <c r="G813" s="125"/>
    </row>
    <row r="814" spans="1:7" x14ac:dyDescent="0.2">
      <c r="A814" s="123"/>
      <c r="B814" s="123"/>
      <c r="C814" s="123"/>
      <c r="D814" s="123"/>
      <c r="E814" s="124"/>
      <c r="F814" s="123"/>
      <c r="G814" s="125"/>
    </row>
    <row r="815" spans="1:7" x14ac:dyDescent="0.2">
      <c r="A815" s="123"/>
      <c r="B815" s="123"/>
      <c r="C815" s="123"/>
      <c r="D815" s="123"/>
      <c r="E815" s="124"/>
      <c r="F815" s="123"/>
      <c r="G815" s="125"/>
    </row>
    <row r="816" spans="1:7" x14ac:dyDescent="0.2">
      <c r="A816" s="123"/>
      <c r="B816" s="123"/>
      <c r="C816" s="123"/>
      <c r="D816" s="123"/>
      <c r="E816" s="124"/>
      <c r="F816" s="123"/>
      <c r="G816" s="125"/>
    </row>
    <row r="817" spans="1:7" x14ac:dyDescent="0.2">
      <c r="A817" s="123"/>
      <c r="B817" s="123"/>
      <c r="C817" s="123"/>
      <c r="D817" s="123"/>
      <c r="E817" s="124"/>
      <c r="F817" s="123"/>
      <c r="G817" s="125"/>
    </row>
    <row r="818" spans="1:7" x14ac:dyDescent="0.2">
      <c r="A818" s="123"/>
      <c r="B818" s="123"/>
      <c r="C818" s="123"/>
      <c r="D818" s="123"/>
      <c r="E818" s="124"/>
      <c r="F818" s="123"/>
      <c r="G818" s="125"/>
    </row>
    <row r="819" spans="1:7" x14ac:dyDescent="0.2">
      <c r="A819" s="123"/>
      <c r="B819" s="123"/>
      <c r="C819" s="123"/>
      <c r="D819" s="123"/>
      <c r="E819" s="124"/>
      <c r="F819" s="123"/>
      <c r="G819" s="125"/>
    </row>
    <row r="820" spans="1:7" x14ac:dyDescent="0.2">
      <c r="A820" s="123"/>
      <c r="B820" s="123"/>
      <c r="C820" s="123"/>
      <c r="D820" s="123"/>
      <c r="E820" s="124"/>
      <c r="F820" s="123"/>
      <c r="G820" s="125"/>
    </row>
    <row r="821" spans="1:7" x14ac:dyDescent="0.2">
      <c r="A821" s="123"/>
      <c r="B821" s="123"/>
      <c r="C821" s="123"/>
      <c r="D821" s="123"/>
      <c r="E821" s="124"/>
      <c r="F821" s="123"/>
      <c r="G821" s="125"/>
    </row>
    <row r="822" spans="1:7" x14ac:dyDescent="0.2">
      <c r="A822" s="123"/>
      <c r="B822" s="123"/>
      <c r="C822" s="123"/>
      <c r="D822" s="123"/>
      <c r="E822" s="124"/>
      <c r="F822" s="123"/>
      <c r="G822" s="125"/>
    </row>
    <row r="823" spans="1:7" x14ac:dyDescent="0.2">
      <c r="A823" s="123"/>
      <c r="B823" s="123"/>
      <c r="C823" s="123"/>
      <c r="D823" s="123"/>
      <c r="E823" s="124"/>
      <c r="F823" s="123"/>
      <c r="G823" s="125"/>
    </row>
    <row r="824" spans="1:7" x14ac:dyDescent="0.2">
      <c r="A824" s="123"/>
      <c r="B824" s="123"/>
      <c r="C824" s="123"/>
      <c r="D824" s="123"/>
      <c r="E824" s="124"/>
      <c r="F824" s="123"/>
      <c r="G824" s="125"/>
    </row>
    <row r="825" spans="1:7" x14ac:dyDescent="0.2">
      <c r="A825" s="123"/>
      <c r="B825" s="123"/>
      <c r="C825" s="123"/>
      <c r="D825" s="123"/>
      <c r="E825" s="124"/>
      <c r="F825" s="123"/>
      <c r="G825" s="125"/>
    </row>
    <row r="826" spans="1:7" x14ac:dyDescent="0.2">
      <c r="A826" s="123"/>
      <c r="B826" s="123"/>
      <c r="C826" s="123"/>
      <c r="D826" s="123"/>
      <c r="E826" s="124"/>
      <c r="F826" s="123"/>
      <c r="G826" s="125"/>
    </row>
    <row r="827" spans="1:7" x14ac:dyDescent="0.2">
      <c r="A827" s="123"/>
      <c r="B827" s="123"/>
      <c r="C827" s="123"/>
      <c r="D827" s="123"/>
      <c r="E827" s="124"/>
      <c r="F827" s="123"/>
      <c r="G827" s="125"/>
    </row>
    <row r="828" spans="1:7" x14ac:dyDescent="0.2">
      <c r="A828" s="123"/>
      <c r="B828" s="123"/>
      <c r="C828" s="123"/>
      <c r="D828" s="123"/>
      <c r="E828" s="124"/>
      <c r="F828" s="123"/>
      <c r="G828" s="125"/>
    </row>
    <row r="829" spans="1:7" x14ac:dyDescent="0.2">
      <c r="A829" s="123"/>
      <c r="B829" s="123"/>
      <c r="C829" s="123"/>
      <c r="D829" s="123"/>
      <c r="E829" s="124"/>
      <c r="F829" s="123"/>
      <c r="G829" s="125"/>
    </row>
    <row r="830" spans="1:7" x14ac:dyDescent="0.2">
      <c r="A830" s="123"/>
      <c r="B830" s="123"/>
      <c r="C830" s="123"/>
      <c r="D830" s="123"/>
      <c r="E830" s="124"/>
      <c r="F830" s="123"/>
      <c r="G830" s="125"/>
    </row>
    <row r="831" spans="1:7" x14ac:dyDescent="0.2">
      <c r="A831" s="123"/>
      <c r="B831" s="123"/>
      <c r="C831" s="123"/>
      <c r="D831" s="123"/>
      <c r="E831" s="124"/>
      <c r="F831" s="123"/>
      <c r="G831" s="125"/>
    </row>
    <row r="832" spans="1:7" x14ac:dyDescent="0.2">
      <c r="A832" s="123"/>
      <c r="B832" s="123"/>
      <c r="C832" s="123"/>
      <c r="D832" s="123"/>
      <c r="E832" s="124"/>
      <c r="F832" s="123"/>
      <c r="G832" s="125"/>
    </row>
    <row r="833" spans="1:7" x14ac:dyDescent="0.2">
      <c r="A833" s="123"/>
      <c r="B833" s="123"/>
      <c r="C833" s="123"/>
      <c r="D833" s="123"/>
      <c r="E833" s="124"/>
      <c r="F833" s="123"/>
      <c r="G833" s="125"/>
    </row>
    <row r="834" spans="1:7" x14ac:dyDescent="0.2">
      <c r="A834" s="123"/>
      <c r="B834" s="123"/>
      <c r="C834" s="123"/>
      <c r="D834" s="123"/>
      <c r="E834" s="124"/>
      <c r="F834" s="123"/>
      <c r="G834" s="125"/>
    </row>
    <row r="835" spans="1:7" x14ac:dyDescent="0.2">
      <c r="A835" s="123"/>
      <c r="B835" s="123"/>
      <c r="C835" s="123"/>
      <c r="D835" s="123"/>
      <c r="E835" s="124"/>
      <c r="F835" s="123"/>
      <c r="G835" s="125"/>
    </row>
    <row r="836" spans="1:7" x14ac:dyDescent="0.2">
      <c r="A836" s="123"/>
      <c r="B836" s="123"/>
      <c r="C836" s="123"/>
      <c r="D836" s="123"/>
      <c r="E836" s="124"/>
      <c r="F836" s="123"/>
      <c r="G836" s="125"/>
    </row>
    <row r="837" spans="1:7" x14ac:dyDescent="0.2">
      <c r="A837" s="123"/>
      <c r="B837" s="123"/>
      <c r="C837" s="123"/>
      <c r="D837" s="123"/>
      <c r="E837" s="124"/>
      <c r="F837" s="123"/>
      <c r="G837" s="125"/>
    </row>
    <row r="838" spans="1:7" x14ac:dyDescent="0.2">
      <c r="A838" s="123"/>
      <c r="B838" s="123"/>
      <c r="C838" s="123"/>
      <c r="D838" s="123"/>
      <c r="E838" s="124"/>
      <c r="F838" s="123"/>
    </row>
    <row r="839" spans="1:7" x14ac:dyDescent="0.2">
      <c r="A839" s="123"/>
      <c r="B839" s="123"/>
      <c r="C839" s="123"/>
      <c r="D839" s="123"/>
      <c r="E839" s="124"/>
      <c r="F839" s="123"/>
    </row>
    <row r="840" spans="1:7" x14ac:dyDescent="0.2">
      <c r="A840" s="123"/>
      <c r="B840" s="123"/>
      <c r="C840" s="123"/>
      <c r="D840" s="123"/>
      <c r="E840" s="124"/>
      <c r="F840" s="123"/>
    </row>
    <row r="841" spans="1:7" x14ac:dyDescent="0.2">
      <c r="A841" s="123"/>
      <c r="B841" s="123"/>
      <c r="C841" s="123"/>
      <c r="D841" s="123"/>
      <c r="E841" s="124"/>
      <c r="F841" s="123"/>
    </row>
    <row r="842" spans="1:7" x14ac:dyDescent="0.2">
      <c r="A842" s="123"/>
      <c r="B842" s="123"/>
      <c r="C842" s="123"/>
      <c r="D842" s="123"/>
      <c r="E842" s="124"/>
      <c r="F842" s="123"/>
    </row>
    <row r="843" spans="1:7" x14ac:dyDescent="0.2">
      <c r="A843" s="123"/>
      <c r="B843" s="123"/>
      <c r="C843" s="123"/>
      <c r="D843" s="123"/>
      <c r="E843" s="124"/>
      <c r="F843" s="123"/>
    </row>
    <row r="844" spans="1:7" x14ac:dyDescent="0.2">
      <c r="A844" s="123"/>
      <c r="B844" s="123"/>
      <c r="C844" s="123"/>
      <c r="D844" s="123"/>
      <c r="E844" s="124"/>
      <c r="F844" s="123"/>
    </row>
    <row r="845" spans="1:7" x14ac:dyDescent="0.2">
      <c r="A845" s="123"/>
      <c r="B845" s="123"/>
      <c r="C845" s="123"/>
      <c r="D845" s="123"/>
      <c r="E845" s="124"/>
      <c r="F845" s="123"/>
    </row>
    <row r="846" spans="1:7" x14ac:dyDescent="0.2">
      <c r="A846" s="123"/>
      <c r="B846" s="123"/>
      <c r="C846" s="123"/>
      <c r="D846" s="123"/>
      <c r="E846" s="124"/>
      <c r="F846" s="123"/>
    </row>
    <row r="847" spans="1:7" x14ac:dyDescent="0.2">
      <c r="A847" s="123"/>
      <c r="B847" s="123"/>
      <c r="C847" s="123"/>
      <c r="D847" s="123"/>
      <c r="E847" s="124"/>
      <c r="F847" s="123"/>
    </row>
    <row r="848" spans="1:7" x14ac:dyDescent="0.2">
      <c r="A848" s="123"/>
      <c r="B848" s="123"/>
      <c r="C848" s="123"/>
      <c r="D848" s="123"/>
      <c r="E848" s="124"/>
      <c r="F848" s="123"/>
    </row>
    <row r="849" spans="1:6" x14ac:dyDescent="0.2">
      <c r="A849" s="123"/>
      <c r="B849" s="123"/>
      <c r="C849" s="123"/>
      <c r="D849" s="123"/>
      <c r="E849" s="124"/>
      <c r="F849" s="123"/>
    </row>
    <row r="850" spans="1:6" x14ac:dyDescent="0.2">
      <c r="A850" s="123"/>
      <c r="B850" s="123"/>
      <c r="C850" s="123"/>
      <c r="D850" s="123"/>
      <c r="E850" s="124"/>
      <c r="F850" s="123"/>
    </row>
    <row r="851" spans="1:6" x14ac:dyDescent="0.2">
      <c r="A851" s="123"/>
      <c r="B851" s="123"/>
      <c r="C851" s="123"/>
      <c r="D851" s="123"/>
      <c r="E851" s="124"/>
      <c r="F851" s="123"/>
    </row>
    <row r="852" spans="1:6" x14ac:dyDescent="0.2">
      <c r="A852" s="123"/>
      <c r="B852" s="123"/>
      <c r="C852" s="123"/>
      <c r="D852" s="123"/>
      <c r="E852" s="124"/>
      <c r="F852" s="123"/>
    </row>
    <row r="853" spans="1:6" x14ac:dyDescent="0.2">
      <c r="A853" s="123"/>
      <c r="B853" s="123"/>
      <c r="C853" s="123"/>
      <c r="D853" s="123"/>
      <c r="E853" s="124"/>
      <c r="F853" s="123"/>
    </row>
    <row r="854" spans="1:6" x14ac:dyDescent="0.2">
      <c r="A854" s="123"/>
      <c r="B854" s="123"/>
      <c r="C854" s="123"/>
      <c r="D854" s="123"/>
      <c r="E854" s="124"/>
      <c r="F854" s="123"/>
    </row>
    <row r="855" spans="1:6" x14ac:dyDescent="0.2">
      <c r="A855" s="123"/>
      <c r="B855" s="123"/>
      <c r="C855" s="123"/>
      <c r="D855" s="123"/>
      <c r="E855" s="124"/>
      <c r="F855" s="123"/>
    </row>
    <row r="856" spans="1:6" x14ac:dyDescent="0.2">
      <c r="A856" s="123"/>
      <c r="B856" s="123"/>
      <c r="C856" s="123"/>
      <c r="D856" s="123"/>
      <c r="E856" s="124"/>
      <c r="F856" s="123"/>
    </row>
    <row r="857" spans="1:6" x14ac:dyDescent="0.2">
      <c r="A857" s="123"/>
      <c r="B857" s="123"/>
      <c r="C857" s="123"/>
      <c r="D857" s="123"/>
      <c r="E857" s="124"/>
      <c r="F857" s="123"/>
    </row>
    <row r="858" spans="1:6" x14ac:dyDescent="0.2">
      <c r="A858" s="123"/>
      <c r="B858" s="123"/>
      <c r="C858" s="123"/>
      <c r="D858" s="123"/>
      <c r="E858" s="124"/>
      <c r="F858" s="123"/>
    </row>
    <row r="859" spans="1:6" x14ac:dyDescent="0.2">
      <c r="A859" s="123"/>
      <c r="B859" s="123"/>
      <c r="C859" s="123"/>
      <c r="D859" s="123"/>
      <c r="E859" s="124"/>
      <c r="F859" s="123"/>
    </row>
    <row r="860" spans="1:6" x14ac:dyDescent="0.2">
      <c r="A860" s="123"/>
      <c r="B860" s="123"/>
      <c r="C860" s="123"/>
      <c r="D860" s="123"/>
      <c r="E860" s="124"/>
      <c r="F860" s="123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scale="99" fitToHeight="0" orientation="portrait" r:id="rId1"/>
  <headerFooter>
    <oddFooter>&amp;C&amp;P</oddFooter>
  </headerFooter>
  <rowBreaks count="9" manualBreakCount="9">
    <brk id="110" max="6" man="1"/>
    <brk id="164" max="6" man="1"/>
    <brk id="218" max="6" man="1"/>
    <brk id="272" max="6" man="1"/>
    <brk id="326" max="6" man="1"/>
    <brk id="380" max="6" man="1"/>
    <brk id="434" max="6" man="1"/>
    <brk id="488" max="6" man="1"/>
    <brk id="542" max="6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20DC1-ADC0-4FD6-B742-5ADB42AF3635}">
  <sheetPr>
    <pageSetUpPr fitToPage="1"/>
  </sheetPr>
  <dimension ref="A1:Q88"/>
  <sheetViews>
    <sheetView showGridLines="0" zoomScale="86" zoomScaleNormal="86" workbookViewId="0">
      <selection activeCell="I6" sqref="I6"/>
    </sheetView>
  </sheetViews>
  <sheetFormatPr baseColWidth="10" defaultRowHeight="15" x14ac:dyDescent="0.25"/>
  <cols>
    <col min="1" max="1" width="9" style="143" customWidth="1"/>
    <col min="2" max="2" width="35.5703125" customWidth="1"/>
    <col min="3" max="3" width="22.140625" customWidth="1"/>
    <col min="4" max="4" width="10.85546875" customWidth="1"/>
    <col min="5" max="5" width="9.28515625" style="143" customWidth="1"/>
    <col min="6" max="6" width="10.28515625" style="477" customWidth="1"/>
    <col min="7" max="7" width="14.42578125" customWidth="1"/>
    <col min="8" max="9" width="11.42578125" customWidth="1"/>
    <col min="10" max="10" width="11.7109375" customWidth="1"/>
  </cols>
  <sheetData>
    <row r="1" spans="1:8" ht="26.25" customHeight="1" x14ac:dyDescent="0.25">
      <c r="C1" s="431"/>
      <c r="D1" s="431"/>
      <c r="E1" s="431"/>
      <c r="F1" s="431"/>
      <c r="G1" s="431"/>
    </row>
    <row r="2" spans="1:8" ht="15" customHeight="1" x14ac:dyDescent="0.25">
      <c r="A2" s="552" t="s">
        <v>30500</v>
      </c>
      <c r="B2" s="552"/>
      <c r="C2" s="552"/>
      <c r="D2" s="552"/>
      <c r="E2" s="432"/>
      <c r="F2" s="433"/>
      <c r="G2" s="49"/>
    </row>
    <row r="3" spans="1:8" ht="4.5" customHeight="1" x14ac:dyDescent="0.25">
      <c r="A3" s="434"/>
      <c r="B3" s="49"/>
      <c r="C3" s="434"/>
      <c r="D3" s="49"/>
      <c r="E3" s="432"/>
      <c r="F3" s="433"/>
      <c r="G3" s="49"/>
    </row>
    <row r="4" spans="1:8" ht="22.5" customHeight="1" x14ac:dyDescent="0.3">
      <c r="A4" s="553" t="s">
        <v>30501</v>
      </c>
      <c r="B4" s="553"/>
      <c r="C4" s="553"/>
      <c r="D4" s="553"/>
      <c r="E4" s="435"/>
      <c r="F4" s="433"/>
      <c r="G4" s="49"/>
    </row>
    <row r="5" spans="1:8" ht="5.25" customHeight="1" x14ac:dyDescent="0.25">
      <c r="A5" s="432"/>
      <c r="B5" s="49"/>
      <c r="C5" s="49"/>
      <c r="D5" s="49"/>
      <c r="E5" s="432"/>
      <c r="F5" s="433"/>
      <c r="G5" s="49"/>
    </row>
    <row r="6" spans="1:8" ht="15" customHeight="1" x14ac:dyDescent="0.25">
      <c r="A6" s="554" t="s">
        <v>30528</v>
      </c>
      <c r="B6" s="554"/>
      <c r="C6" s="554"/>
      <c r="D6" s="554"/>
      <c r="E6" s="432"/>
      <c r="F6" s="433"/>
      <c r="G6" s="49"/>
    </row>
    <row r="7" spans="1:8" ht="4.5" customHeight="1" x14ac:dyDescent="0.25">
      <c r="A7" s="432"/>
      <c r="B7" s="434"/>
      <c r="C7" s="49"/>
      <c r="D7" s="49"/>
      <c r="E7" s="432"/>
      <c r="F7" s="433"/>
      <c r="G7" s="49"/>
    </row>
    <row r="8" spans="1:8" ht="15" customHeight="1" x14ac:dyDescent="0.25">
      <c r="A8" s="555" t="s">
        <v>30516</v>
      </c>
      <c r="B8" s="555"/>
      <c r="C8" s="555"/>
      <c r="D8" s="555"/>
      <c r="E8" s="432"/>
      <c r="F8" s="433"/>
      <c r="G8" s="49"/>
    </row>
    <row r="9" spans="1:8" ht="15.75" x14ac:dyDescent="0.25">
      <c r="A9" s="432"/>
      <c r="B9" s="434"/>
      <c r="C9" s="49"/>
      <c r="D9" s="49"/>
      <c r="E9" s="432"/>
      <c r="F9" s="433"/>
      <c r="G9" s="49"/>
    </row>
    <row r="10" spans="1:8" x14ac:dyDescent="0.25">
      <c r="A10" s="432"/>
      <c r="B10" s="436" t="s">
        <v>30517</v>
      </c>
      <c r="C10" s="437"/>
      <c r="D10" s="49"/>
      <c r="E10" s="432"/>
      <c r="F10" s="433"/>
      <c r="G10" s="482">
        <v>97858.31</v>
      </c>
    </row>
    <row r="11" spans="1:8" x14ac:dyDescent="0.25">
      <c r="A11" s="432"/>
      <c r="B11" s="49"/>
      <c r="C11" s="49"/>
      <c r="D11" s="49"/>
      <c r="E11" s="432"/>
      <c r="F11" s="433"/>
      <c r="G11" s="49"/>
    </row>
    <row r="12" spans="1:8" x14ac:dyDescent="0.25">
      <c r="A12" s="432"/>
      <c r="B12" s="439" t="s">
        <v>0</v>
      </c>
      <c r="C12" s="49"/>
      <c r="D12" s="49"/>
      <c r="E12" s="432"/>
      <c r="F12" s="433"/>
      <c r="G12" s="49"/>
    </row>
    <row r="13" spans="1:8" x14ac:dyDescent="0.25">
      <c r="A13" s="432"/>
      <c r="B13" s="440" t="s">
        <v>30503</v>
      </c>
      <c r="C13" s="49"/>
      <c r="D13" s="49"/>
      <c r="E13" s="432"/>
      <c r="F13" s="433"/>
      <c r="G13" s="49"/>
    </row>
    <row r="14" spans="1:8" x14ac:dyDescent="0.25">
      <c r="A14" s="419" t="s">
        <v>1</v>
      </c>
      <c r="B14" s="440" t="s">
        <v>30504</v>
      </c>
      <c r="C14" s="440"/>
      <c r="D14" s="419" t="s">
        <v>30505</v>
      </c>
      <c r="E14" s="419" t="s">
        <v>30506</v>
      </c>
      <c r="F14" s="441" t="s">
        <v>2</v>
      </c>
      <c r="G14" s="49"/>
    </row>
    <row r="15" spans="1:8" x14ac:dyDescent="0.25">
      <c r="A15" s="478"/>
      <c r="B15" s="556"/>
      <c r="C15" s="556"/>
      <c r="D15" s="443"/>
      <c r="E15" s="444"/>
      <c r="F15" s="445"/>
      <c r="H15" s="446"/>
    </row>
    <row r="16" spans="1:8" x14ac:dyDescent="0.25">
      <c r="A16" s="478"/>
      <c r="B16" s="447"/>
      <c r="C16" s="447"/>
      <c r="D16" s="443"/>
      <c r="E16" s="444"/>
      <c r="F16" s="433"/>
      <c r="G16" s="448">
        <f>SUM(F15:F15)</f>
        <v>0</v>
      </c>
      <c r="H16" s="446"/>
    </row>
    <row r="17" spans="1:17" x14ac:dyDescent="0.25">
      <c r="A17" s="478"/>
      <c r="B17" s="449"/>
      <c r="C17" s="440"/>
      <c r="D17" s="450"/>
      <c r="E17" s="444"/>
      <c r="F17" s="433"/>
      <c r="G17" s="49"/>
    </row>
    <row r="18" spans="1:17" x14ac:dyDescent="0.25">
      <c r="A18" s="456"/>
      <c r="B18" s="452" t="s">
        <v>4</v>
      </c>
      <c r="C18" s="49"/>
      <c r="D18" s="453"/>
      <c r="E18" s="453"/>
      <c r="F18" s="433"/>
      <c r="G18" s="448"/>
      <c r="M18" s="454"/>
      <c r="N18" s="454"/>
      <c r="O18" s="454"/>
      <c r="P18" s="454"/>
      <c r="Q18" s="455"/>
    </row>
    <row r="19" spans="1:17" x14ac:dyDescent="0.25">
      <c r="A19" s="456" t="s">
        <v>1</v>
      </c>
      <c r="B19" s="457" t="s">
        <v>30507</v>
      </c>
      <c r="C19" s="49"/>
      <c r="D19" s="453"/>
      <c r="E19" s="453"/>
      <c r="F19" s="441" t="s">
        <v>2</v>
      </c>
      <c r="G19" s="448"/>
    </row>
    <row r="20" spans="1:17" x14ac:dyDescent="0.25">
      <c r="A20" s="480"/>
      <c r="B20" s="459"/>
      <c r="C20" s="49"/>
      <c r="D20" s="49"/>
      <c r="E20" s="432"/>
      <c r="F20" s="445"/>
    </row>
    <row r="21" spans="1:17" x14ac:dyDescent="0.25">
      <c r="A21" s="480"/>
      <c r="B21" s="459"/>
      <c r="C21" s="49"/>
      <c r="D21" s="49"/>
      <c r="E21" s="432"/>
      <c r="F21" s="433"/>
      <c r="G21" s="448">
        <f>SUM(F20:F20)</f>
        <v>0</v>
      </c>
    </row>
    <row r="22" spans="1:17" x14ac:dyDescent="0.25">
      <c r="A22" s="453"/>
      <c r="B22" s="49"/>
      <c r="C22" s="49"/>
      <c r="D22" s="49"/>
      <c r="E22" s="432"/>
      <c r="F22" s="433"/>
      <c r="G22" s="448"/>
    </row>
    <row r="23" spans="1:17" x14ac:dyDescent="0.25">
      <c r="A23" s="453"/>
      <c r="B23" s="452" t="s">
        <v>0</v>
      </c>
      <c r="C23" s="49"/>
      <c r="D23" s="49"/>
      <c r="E23" s="432"/>
      <c r="F23" s="433"/>
      <c r="G23" s="49"/>
    </row>
    <row r="24" spans="1:17" x14ac:dyDescent="0.25">
      <c r="A24" s="419" t="s">
        <v>1</v>
      </c>
      <c r="B24" s="457" t="s">
        <v>30508</v>
      </c>
      <c r="C24" s="440"/>
      <c r="D24" s="440"/>
      <c r="E24" s="460"/>
      <c r="F24" s="441" t="s">
        <v>2</v>
      </c>
      <c r="G24" s="49"/>
    </row>
    <row r="25" spans="1:17" x14ac:dyDescent="0.25">
      <c r="A25" s="478"/>
      <c r="B25" s="459"/>
      <c r="C25" s="49"/>
      <c r="D25" s="49"/>
      <c r="E25" s="432"/>
      <c r="F25" s="445"/>
    </row>
    <row r="26" spans="1:17" x14ac:dyDescent="0.25">
      <c r="A26" s="478"/>
      <c r="B26" s="459"/>
      <c r="C26" s="49"/>
      <c r="D26" s="49"/>
      <c r="E26" s="432"/>
      <c r="F26" s="433"/>
      <c r="G26" s="448">
        <f>SUM(F25:F25)</f>
        <v>0</v>
      </c>
    </row>
    <row r="27" spans="1:17" x14ac:dyDescent="0.25">
      <c r="A27" s="478"/>
      <c r="B27" s="49"/>
      <c r="C27" s="49"/>
      <c r="D27" s="49"/>
      <c r="E27" s="432"/>
      <c r="F27" s="433"/>
      <c r="G27" s="461"/>
    </row>
    <row r="28" spans="1:17" x14ac:dyDescent="0.25">
      <c r="A28" s="419"/>
      <c r="B28" s="439" t="s">
        <v>4</v>
      </c>
      <c r="C28" s="440"/>
      <c r="D28" s="440"/>
      <c r="E28" s="460"/>
      <c r="F28" s="433"/>
      <c r="G28" s="49"/>
    </row>
    <row r="29" spans="1:17" x14ac:dyDescent="0.25">
      <c r="A29" s="419" t="s">
        <v>1</v>
      </c>
      <c r="B29" s="457" t="s">
        <v>30509</v>
      </c>
      <c r="C29" s="440"/>
      <c r="D29" s="419" t="s">
        <v>30510</v>
      </c>
      <c r="E29" s="460"/>
      <c r="F29" s="441" t="s">
        <v>2</v>
      </c>
      <c r="G29" s="49"/>
    </row>
    <row r="30" spans="1:17" x14ac:dyDescent="0.25">
      <c r="A30" s="493">
        <v>44407</v>
      </c>
      <c r="B30" s="158" t="s">
        <v>16757</v>
      </c>
      <c r="C30" s="440"/>
      <c r="D30" s="494" t="s">
        <v>16758</v>
      </c>
      <c r="E30" s="460"/>
      <c r="F30" s="9">
        <v>5.04</v>
      </c>
      <c r="G30" s="49"/>
    </row>
    <row r="31" spans="1:17" x14ac:dyDescent="0.25">
      <c r="A31" s="493">
        <v>44407</v>
      </c>
      <c r="B31" s="158" t="s">
        <v>16755</v>
      </c>
      <c r="C31" s="440"/>
      <c r="D31" s="494" t="s">
        <v>16756</v>
      </c>
      <c r="E31" s="460"/>
      <c r="F31" s="9">
        <v>5.04</v>
      </c>
      <c r="G31" s="49"/>
    </row>
    <row r="32" spans="1:17" x14ac:dyDescent="0.25">
      <c r="A32" s="493">
        <v>44407</v>
      </c>
      <c r="B32" s="158" t="s">
        <v>16747</v>
      </c>
      <c r="C32" s="440"/>
      <c r="D32" s="494" t="s">
        <v>16748</v>
      </c>
      <c r="E32" s="460"/>
      <c r="F32" s="9">
        <v>3.85</v>
      </c>
      <c r="G32" s="49"/>
    </row>
    <row r="33" spans="1:7" x14ac:dyDescent="0.25">
      <c r="A33" s="493">
        <v>44407</v>
      </c>
      <c r="B33" s="158" t="s">
        <v>16745</v>
      </c>
      <c r="C33" s="440"/>
      <c r="D33" s="494" t="s">
        <v>16746</v>
      </c>
      <c r="E33" s="460"/>
      <c r="F33" s="9">
        <v>17.760000000000002</v>
      </c>
      <c r="G33" s="49"/>
    </row>
    <row r="34" spans="1:7" x14ac:dyDescent="0.25">
      <c r="A34" s="493">
        <v>44407</v>
      </c>
      <c r="B34" s="158" t="s">
        <v>16743</v>
      </c>
      <c r="C34" s="440"/>
      <c r="D34" s="494" t="s">
        <v>16744</v>
      </c>
      <c r="E34" s="460"/>
      <c r="F34" s="9">
        <v>3.98</v>
      </c>
      <c r="G34" s="49"/>
    </row>
    <row r="35" spans="1:7" x14ac:dyDescent="0.25">
      <c r="A35" s="493">
        <v>44407</v>
      </c>
      <c r="B35" s="158" t="s">
        <v>16741</v>
      </c>
      <c r="C35" s="440"/>
      <c r="D35" s="494" t="s">
        <v>16742</v>
      </c>
      <c r="E35" s="460"/>
      <c r="F35" s="9">
        <v>3.48</v>
      </c>
      <c r="G35" s="49"/>
    </row>
    <row r="36" spans="1:7" x14ac:dyDescent="0.25">
      <c r="A36" s="493">
        <v>44407</v>
      </c>
      <c r="B36" s="158" t="s">
        <v>16739</v>
      </c>
      <c r="C36" s="440"/>
      <c r="D36" s="494" t="s">
        <v>16740</v>
      </c>
      <c r="E36" s="460"/>
      <c r="F36" s="9">
        <v>11.24</v>
      </c>
      <c r="G36" s="49"/>
    </row>
    <row r="37" spans="1:7" x14ac:dyDescent="0.25">
      <c r="A37" s="493">
        <v>44407</v>
      </c>
      <c r="B37" s="158" t="s">
        <v>16737</v>
      </c>
      <c r="C37" s="440"/>
      <c r="D37" s="494" t="s">
        <v>16738</v>
      </c>
      <c r="E37" s="460"/>
      <c r="F37" s="9">
        <v>5.04</v>
      </c>
      <c r="G37" s="49"/>
    </row>
    <row r="38" spans="1:7" x14ac:dyDescent="0.25">
      <c r="A38" s="493">
        <v>44407</v>
      </c>
      <c r="B38" s="158" t="s">
        <v>16735</v>
      </c>
      <c r="C38" s="440"/>
      <c r="D38" s="494" t="s">
        <v>16736</v>
      </c>
      <c r="E38" s="460"/>
      <c r="F38" s="9">
        <v>2.7</v>
      </c>
      <c r="G38" s="49"/>
    </row>
    <row r="39" spans="1:7" x14ac:dyDescent="0.25">
      <c r="A39" s="493">
        <v>44407</v>
      </c>
      <c r="B39" s="158" t="s">
        <v>16733</v>
      </c>
      <c r="C39" s="440"/>
      <c r="D39" s="494" t="s">
        <v>16734</v>
      </c>
      <c r="E39" s="460"/>
      <c r="F39" s="9">
        <v>1.68</v>
      </c>
      <c r="G39" s="49"/>
    </row>
    <row r="40" spans="1:7" x14ac:dyDescent="0.25">
      <c r="A40" s="493">
        <v>44407</v>
      </c>
      <c r="B40" s="158" t="s">
        <v>16731</v>
      </c>
      <c r="C40" s="440"/>
      <c r="D40" s="494" t="s">
        <v>16732</v>
      </c>
      <c r="E40" s="460"/>
      <c r="F40" s="9">
        <v>6.3</v>
      </c>
      <c r="G40" s="49"/>
    </row>
    <row r="41" spans="1:7" x14ac:dyDescent="0.25">
      <c r="A41" s="493">
        <v>44407</v>
      </c>
      <c r="B41" s="158" t="s">
        <v>16729</v>
      </c>
      <c r="C41" s="440"/>
      <c r="D41" s="494" t="s">
        <v>16730</v>
      </c>
      <c r="E41" s="460"/>
      <c r="F41" s="9">
        <v>10.45</v>
      </c>
      <c r="G41" s="49"/>
    </row>
    <row r="42" spans="1:7" x14ac:dyDescent="0.25">
      <c r="A42" s="493">
        <v>44407</v>
      </c>
      <c r="B42" s="158" t="s">
        <v>16727</v>
      </c>
      <c r="C42" s="440"/>
      <c r="D42" s="494" t="s">
        <v>16728</v>
      </c>
      <c r="E42" s="460"/>
      <c r="F42" s="9">
        <v>10.98</v>
      </c>
      <c r="G42" s="49"/>
    </row>
    <row r="43" spans="1:7" x14ac:dyDescent="0.25">
      <c r="A43" s="493">
        <v>44407</v>
      </c>
      <c r="B43" s="158" t="s">
        <v>16725</v>
      </c>
      <c r="C43" s="440"/>
      <c r="D43" s="494" t="s">
        <v>16726</v>
      </c>
      <c r="E43" s="460"/>
      <c r="F43" s="9">
        <v>5.38</v>
      </c>
      <c r="G43" s="49"/>
    </row>
    <row r="44" spans="1:7" x14ac:dyDescent="0.25">
      <c r="A44" s="493">
        <v>44407</v>
      </c>
      <c r="B44" s="158" t="s">
        <v>16723</v>
      </c>
      <c r="C44" s="440"/>
      <c r="D44" s="494" t="s">
        <v>16724</v>
      </c>
      <c r="E44" s="460"/>
      <c r="F44" s="9">
        <v>5.26</v>
      </c>
      <c r="G44" s="49"/>
    </row>
    <row r="45" spans="1:7" x14ac:dyDescent="0.25">
      <c r="A45" s="493">
        <v>44407</v>
      </c>
      <c r="B45" s="158" t="s">
        <v>16721</v>
      </c>
      <c r="C45" s="440"/>
      <c r="D45" s="494" t="s">
        <v>16722</v>
      </c>
      <c r="E45" s="460"/>
      <c r="F45" s="9">
        <v>12.58</v>
      </c>
      <c r="G45" s="49"/>
    </row>
    <row r="46" spans="1:7" x14ac:dyDescent="0.25">
      <c r="A46" s="493">
        <v>44407</v>
      </c>
      <c r="B46" s="158" t="s">
        <v>16719</v>
      </c>
      <c r="C46" s="440"/>
      <c r="D46" s="494" t="s">
        <v>16720</v>
      </c>
      <c r="E46" s="460"/>
      <c r="F46" s="9">
        <v>2.13</v>
      </c>
      <c r="G46" s="49"/>
    </row>
    <row r="47" spans="1:7" x14ac:dyDescent="0.25">
      <c r="A47" s="493">
        <v>44407</v>
      </c>
      <c r="B47" s="158" t="s">
        <v>16717</v>
      </c>
      <c r="C47" s="440"/>
      <c r="D47" s="494" t="s">
        <v>16718</v>
      </c>
      <c r="E47" s="460"/>
      <c r="F47" s="9">
        <v>2.16</v>
      </c>
      <c r="G47" s="49"/>
    </row>
    <row r="48" spans="1:7" x14ac:dyDescent="0.25">
      <c r="A48" s="493">
        <v>44407</v>
      </c>
      <c r="B48" s="158" t="s">
        <v>16715</v>
      </c>
      <c r="C48" s="440"/>
      <c r="D48" s="494" t="s">
        <v>16716</v>
      </c>
      <c r="E48" s="460"/>
      <c r="F48" s="9">
        <v>5.04</v>
      </c>
      <c r="G48" s="49"/>
    </row>
    <row r="49" spans="1:7" x14ac:dyDescent="0.25">
      <c r="A49" s="493">
        <v>44407</v>
      </c>
      <c r="B49" s="158" t="s">
        <v>16713</v>
      </c>
      <c r="C49" s="440"/>
      <c r="D49" s="494" t="s">
        <v>16714</v>
      </c>
      <c r="E49" s="460"/>
      <c r="F49" s="9">
        <v>5.37</v>
      </c>
      <c r="G49" s="49"/>
    </row>
    <row r="50" spans="1:7" x14ac:dyDescent="0.25">
      <c r="A50" s="493">
        <v>44407</v>
      </c>
      <c r="B50" s="158" t="s">
        <v>16709</v>
      </c>
      <c r="C50" s="440"/>
      <c r="D50" s="494" t="s">
        <v>16710</v>
      </c>
      <c r="E50" s="460"/>
      <c r="F50" s="9">
        <v>2.89</v>
      </c>
      <c r="G50" s="49"/>
    </row>
    <row r="51" spans="1:7" x14ac:dyDescent="0.25">
      <c r="A51" s="493">
        <v>44407</v>
      </c>
      <c r="B51" s="158" t="s">
        <v>16691</v>
      </c>
      <c r="C51" s="440"/>
      <c r="D51" s="494" t="s">
        <v>16692</v>
      </c>
      <c r="E51" s="460"/>
      <c r="F51" s="9">
        <v>6.94</v>
      </c>
      <c r="G51" s="49"/>
    </row>
    <row r="52" spans="1:7" x14ac:dyDescent="0.25">
      <c r="A52" s="493">
        <v>44408</v>
      </c>
      <c r="B52" s="158" t="s">
        <v>16681</v>
      </c>
      <c r="C52" s="440"/>
      <c r="D52" s="494" t="s">
        <v>16682</v>
      </c>
      <c r="E52" s="460"/>
      <c r="F52" s="9">
        <v>18.55</v>
      </c>
      <c r="G52" s="49"/>
    </row>
    <row r="53" spans="1:7" x14ac:dyDescent="0.25">
      <c r="A53" s="493">
        <v>44408</v>
      </c>
      <c r="B53" s="158" t="s">
        <v>16679</v>
      </c>
      <c r="C53" s="440"/>
      <c r="D53" s="494" t="s">
        <v>16680</v>
      </c>
      <c r="E53" s="460"/>
      <c r="F53" s="9">
        <v>1.68</v>
      </c>
      <c r="G53" s="49"/>
    </row>
    <row r="54" spans="1:7" x14ac:dyDescent="0.25">
      <c r="A54" s="493">
        <v>44408</v>
      </c>
      <c r="B54" s="158" t="s">
        <v>16677</v>
      </c>
      <c r="C54" s="440"/>
      <c r="D54" s="494" t="s">
        <v>16678</v>
      </c>
      <c r="E54" s="460"/>
      <c r="F54" s="9">
        <v>1.04</v>
      </c>
      <c r="G54" s="49"/>
    </row>
    <row r="55" spans="1:7" x14ac:dyDescent="0.25">
      <c r="A55" s="493">
        <v>44408</v>
      </c>
      <c r="B55" s="158" t="s">
        <v>16675</v>
      </c>
      <c r="C55" s="440"/>
      <c r="D55" s="494" t="s">
        <v>16676</v>
      </c>
      <c r="E55" s="460"/>
      <c r="F55" s="9">
        <v>2.98</v>
      </c>
      <c r="G55" s="49"/>
    </row>
    <row r="56" spans="1:7" x14ac:dyDescent="0.25">
      <c r="A56" s="493">
        <v>44408</v>
      </c>
      <c r="B56" s="158" t="s">
        <v>16673</v>
      </c>
      <c r="C56" s="440"/>
      <c r="D56" s="494" t="s">
        <v>16674</v>
      </c>
      <c r="E56" s="460"/>
      <c r="F56" s="9">
        <v>2.83</v>
      </c>
      <c r="G56" s="49"/>
    </row>
    <row r="57" spans="1:7" x14ac:dyDescent="0.25">
      <c r="A57" s="493">
        <v>44408</v>
      </c>
      <c r="B57" s="158" t="s">
        <v>16671</v>
      </c>
      <c r="C57" s="440"/>
      <c r="D57" s="494" t="s">
        <v>16672</v>
      </c>
      <c r="E57" s="460"/>
      <c r="F57" s="9">
        <v>11.36</v>
      </c>
      <c r="G57" s="49"/>
    </row>
    <row r="58" spans="1:7" x14ac:dyDescent="0.25">
      <c r="A58" s="493">
        <v>44408</v>
      </c>
      <c r="B58" s="158" t="s">
        <v>16669</v>
      </c>
      <c r="C58" s="440"/>
      <c r="D58" s="494" t="s">
        <v>16670</v>
      </c>
      <c r="E58" s="460"/>
      <c r="F58" s="9">
        <v>3.72</v>
      </c>
      <c r="G58" s="49"/>
    </row>
    <row r="59" spans="1:7" x14ac:dyDescent="0.25">
      <c r="A59" s="493">
        <v>44408</v>
      </c>
      <c r="B59" s="158" t="s">
        <v>16667</v>
      </c>
      <c r="C59" s="440"/>
      <c r="D59" s="494" t="s">
        <v>16668</v>
      </c>
      <c r="E59" s="460"/>
      <c r="F59" s="9">
        <v>17.98</v>
      </c>
      <c r="G59" s="49"/>
    </row>
    <row r="60" spans="1:7" x14ac:dyDescent="0.25">
      <c r="A60" s="493">
        <v>44408</v>
      </c>
      <c r="B60" s="158" t="s">
        <v>16665</v>
      </c>
      <c r="C60" s="440"/>
      <c r="D60" s="494" t="s">
        <v>16666</v>
      </c>
      <c r="E60" s="460"/>
      <c r="F60" s="9">
        <v>3.81</v>
      </c>
      <c r="G60" s="49"/>
    </row>
    <row r="61" spans="1:7" x14ac:dyDescent="0.25">
      <c r="A61" s="493">
        <v>44408</v>
      </c>
      <c r="B61" s="158" t="s">
        <v>16663</v>
      </c>
      <c r="C61" s="440"/>
      <c r="D61" s="494" t="s">
        <v>16664</v>
      </c>
      <c r="E61" s="460"/>
      <c r="F61" s="9">
        <v>1.68</v>
      </c>
      <c r="G61" s="49"/>
    </row>
    <row r="62" spans="1:7" x14ac:dyDescent="0.25">
      <c r="A62" s="493">
        <v>44408</v>
      </c>
      <c r="B62" s="158" t="s">
        <v>16661</v>
      </c>
      <c r="C62" s="440"/>
      <c r="D62" s="494" t="s">
        <v>16662</v>
      </c>
      <c r="E62" s="460"/>
      <c r="F62" s="9">
        <v>1.53</v>
      </c>
      <c r="G62" s="49"/>
    </row>
    <row r="63" spans="1:7" x14ac:dyDescent="0.25">
      <c r="A63" s="493">
        <v>44408</v>
      </c>
      <c r="B63" s="158" t="s">
        <v>16659</v>
      </c>
      <c r="C63" s="440"/>
      <c r="D63" s="494" t="s">
        <v>16660</v>
      </c>
      <c r="E63" s="460"/>
      <c r="F63" s="9">
        <v>14.89</v>
      </c>
      <c r="G63" s="49"/>
    </row>
    <row r="64" spans="1:7" x14ac:dyDescent="0.25">
      <c r="A64" s="493">
        <v>44408</v>
      </c>
      <c r="B64" s="158" t="s">
        <v>16657</v>
      </c>
      <c r="C64" s="440"/>
      <c r="D64" s="494" t="s">
        <v>16658</v>
      </c>
      <c r="E64" s="460"/>
      <c r="F64" s="9">
        <v>6.94</v>
      </c>
      <c r="G64" s="49"/>
    </row>
    <row r="65" spans="1:7" x14ac:dyDescent="0.25">
      <c r="A65" s="493">
        <v>44408</v>
      </c>
      <c r="B65" s="158" t="s">
        <v>16655</v>
      </c>
      <c r="C65" s="440"/>
      <c r="D65" s="494" t="s">
        <v>16656</v>
      </c>
      <c r="E65" s="460"/>
      <c r="F65" s="9">
        <v>1.68</v>
      </c>
      <c r="G65" s="49"/>
    </row>
    <row r="66" spans="1:7" x14ac:dyDescent="0.25">
      <c r="A66" s="493">
        <v>44408</v>
      </c>
      <c r="B66" s="158" t="s">
        <v>16653</v>
      </c>
      <c r="C66" s="440"/>
      <c r="D66" s="494" t="s">
        <v>16654</v>
      </c>
      <c r="E66" s="460"/>
      <c r="F66" s="9">
        <v>1.69</v>
      </c>
      <c r="G66" s="49"/>
    </row>
    <row r="67" spans="1:7" x14ac:dyDescent="0.25">
      <c r="A67" s="493">
        <v>44408</v>
      </c>
      <c r="B67" s="158" t="s">
        <v>16651</v>
      </c>
      <c r="C67" s="440"/>
      <c r="D67" s="494" t="s">
        <v>16652</v>
      </c>
      <c r="E67" s="460"/>
      <c r="F67" s="9">
        <v>11.33</v>
      </c>
      <c r="G67" s="49"/>
    </row>
    <row r="68" spans="1:7" x14ac:dyDescent="0.25">
      <c r="A68" s="493">
        <v>44408</v>
      </c>
      <c r="B68" s="158" t="s">
        <v>16649</v>
      </c>
      <c r="C68" s="440"/>
      <c r="D68" s="494" t="s">
        <v>16650</v>
      </c>
      <c r="E68" s="460"/>
      <c r="F68" s="9">
        <v>10.16</v>
      </c>
      <c r="G68" s="49"/>
    </row>
    <row r="69" spans="1:7" x14ac:dyDescent="0.25">
      <c r="A69" s="493">
        <v>44408</v>
      </c>
      <c r="B69" s="158" t="s">
        <v>16647</v>
      </c>
      <c r="C69" s="440"/>
      <c r="D69" s="494" t="s">
        <v>16648</v>
      </c>
      <c r="E69" s="460"/>
      <c r="F69" s="9">
        <v>8.83</v>
      </c>
      <c r="G69" s="49"/>
    </row>
    <row r="70" spans="1:7" x14ac:dyDescent="0.25">
      <c r="A70" s="493">
        <v>44408</v>
      </c>
      <c r="B70" s="158" t="s">
        <v>16645</v>
      </c>
      <c r="C70" s="484"/>
      <c r="D70" s="494" t="s">
        <v>16646</v>
      </c>
      <c r="E70" s="490"/>
      <c r="F70" s="9">
        <v>4.5</v>
      </c>
      <c r="G70" s="49"/>
    </row>
    <row r="71" spans="1:7" x14ac:dyDescent="0.25">
      <c r="A71" s="493">
        <v>44408</v>
      </c>
      <c r="B71" s="158" t="s">
        <v>16643</v>
      </c>
      <c r="C71" s="484"/>
      <c r="D71" s="494" t="s">
        <v>16644</v>
      </c>
      <c r="E71" s="490"/>
      <c r="F71" s="9">
        <v>5.07</v>
      </c>
      <c r="G71" s="49"/>
    </row>
    <row r="72" spans="1:7" x14ac:dyDescent="0.25">
      <c r="A72" s="493">
        <v>44408</v>
      </c>
      <c r="B72" s="158" t="s">
        <v>16641</v>
      </c>
      <c r="C72" s="484"/>
      <c r="D72" s="494" t="s">
        <v>16642</v>
      </c>
      <c r="E72" s="490"/>
      <c r="F72" s="9">
        <v>5.33</v>
      </c>
      <c r="G72" s="49"/>
    </row>
    <row r="73" spans="1:7" x14ac:dyDescent="0.25">
      <c r="A73" s="493">
        <v>44408</v>
      </c>
      <c r="B73" s="158" t="s">
        <v>16639</v>
      </c>
      <c r="C73" s="484"/>
      <c r="D73" s="494" t="s">
        <v>16640</v>
      </c>
      <c r="E73" s="490"/>
      <c r="F73" s="497">
        <v>1.81</v>
      </c>
      <c r="G73" s="49"/>
    </row>
    <row r="74" spans="1:7" x14ac:dyDescent="0.25">
      <c r="A74" s="464"/>
      <c r="B74" s="465"/>
      <c r="C74" s="49"/>
      <c r="D74" s="466"/>
      <c r="E74" s="432"/>
      <c r="F74" s="467"/>
      <c r="G74" s="448">
        <f>SUM(F30:F73)</f>
        <v>274.68</v>
      </c>
    </row>
    <row r="75" spans="1:7" x14ac:dyDescent="0.25">
      <c r="A75" s="432"/>
      <c r="B75" s="49"/>
      <c r="C75" s="49"/>
      <c r="D75" s="49"/>
      <c r="E75" s="432"/>
      <c r="F75" s="433"/>
      <c r="G75" s="49"/>
    </row>
    <row r="76" spans="1:7" ht="15.75" thickBot="1" x14ac:dyDescent="0.3">
      <c r="A76" s="468"/>
      <c r="B76" s="469" t="s">
        <v>30518</v>
      </c>
      <c r="C76" s="470"/>
      <c r="D76" s="471"/>
      <c r="E76" s="468"/>
      <c r="F76" s="472"/>
      <c r="G76" s="473">
        <f>+G10-G16+G21-G26+G74</f>
        <v>98132.989999999991</v>
      </c>
    </row>
    <row r="77" spans="1:7" ht="15.75" thickTop="1" x14ac:dyDescent="0.25">
      <c r="A77" s="432"/>
      <c r="B77" s="49"/>
      <c r="C77" s="49"/>
      <c r="D77" s="49"/>
      <c r="E77" s="432"/>
      <c r="F77" s="433"/>
      <c r="G77" s="49"/>
    </row>
    <row r="78" spans="1:7" x14ac:dyDescent="0.25">
      <c r="A78" s="432"/>
      <c r="B78" s="49"/>
      <c r="C78" s="49"/>
      <c r="D78" s="49"/>
      <c r="E78" s="432"/>
      <c r="F78" s="433"/>
      <c r="G78" s="49"/>
    </row>
    <row r="79" spans="1:7" x14ac:dyDescent="0.25">
      <c r="A79" s="432"/>
      <c r="B79" s="49"/>
      <c r="C79" s="49"/>
      <c r="D79" s="49"/>
      <c r="E79" s="432"/>
      <c r="F79" s="433"/>
      <c r="G79" s="49"/>
    </row>
    <row r="80" spans="1:7" x14ac:dyDescent="0.25">
      <c r="A80" s="432"/>
      <c r="B80" s="419" t="s">
        <v>5</v>
      </c>
      <c r="C80" s="49"/>
      <c r="D80" s="459"/>
      <c r="E80" s="419" t="s">
        <v>6</v>
      </c>
      <c r="F80" s="433"/>
      <c r="G80" s="49"/>
    </row>
    <row r="81" spans="1:7" x14ac:dyDescent="0.25">
      <c r="A81" s="432"/>
      <c r="B81" s="419"/>
      <c r="C81" s="49"/>
      <c r="D81" s="459"/>
      <c r="E81" s="419"/>
      <c r="F81" s="433"/>
      <c r="G81" s="49"/>
    </row>
    <row r="82" spans="1:7" x14ac:dyDescent="0.25">
      <c r="A82" s="432"/>
      <c r="B82" s="419"/>
      <c r="C82" s="49"/>
      <c r="D82" s="459"/>
      <c r="E82" s="419"/>
      <c r="F82" s="433"/>
      <c r="G82" s="49"/>
    </row>
    <row r="83" spans="1:7" x14ac:dyDescent="0.25">
      <c r="A83" s="432"/>
      <c r="B83" s="474"/>
      <c r="C83" s="49"/>
      <c r="D83" s="474"/>
      <c r="E83" s="475"/>
      <c r="F83" s="445"/>
      <c r="G83" s="49"/>
    </row>
    <row r="84" spans="1:7" x14ac:dyDescent="0.25">
      <c r="A84" s="432"/>
      <c r="B84" s="49"/>
      <c r="C84" s="49"/>
      <c r="D84" s="49"/>
      <c r="E84" s="49"/>
      <c r="F84" s="453"/>
      <c r="G84" s="49"/>
    </row>
    <row r="85" spans="1:7" x14ac:dyDescent="0.25">
      <c r="A85" s="432"/>
      <c r="B85" s="49"/>
      <c r="C85" s="49"/>
      <c r="D85" s="49"/>
      <c r="E85" s="49"/>
      <c r="F85" s="453"/>
      <c r="G85" s="49"/>
    </row>
    <row r="86" spans="1:7" x14ac:dyDescent="0.25">
      <c r="A86" s="432"/>
      <c r="B86" s="49"/>
      <c r="C86" s="49"/>
      <c r="D86" s="49"/>
      <c r="E86" s="49"/>
      <c r="F86" s="453"/>
      <c r="G86" s="49"/>
    </row>
    <row r="87" spans="1:7" x14ac:dyDescent="0.25">
      <c r="E87"/>
      <c r="F87" s="476"/>
    </row>
    <row r="88" spans="1:7" x14ac:dyDescent="0.25">
      <c r="E88"/>
      <c r="F88" s="476"/>
    </row>
  </sheetData>
  <mergeCells count="5">
    <mergeCell ref="A2:D2"/>
    <mergeCell ref="A4:D4"/>
    <mergeCell ref="A6:D6"/>
    <mergeCell ref="A8:D8"/>
    <mergeCell ref="B15:C15"/>
  </mergeCells>
  <pageMargins left="0.70866141732283472" right="0.70866141732283472" top="0.74803149606299213" bottom="0.74803149606299213" header="0.31496062992125984" footer="0.31496062992125984"/>
  <pageSetup scale="81" fitToHeight="0" orientation="portrait" r:id="rId1"/>
  <headerFooter>
    <oddFooter>&amp;C&amp;P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EF68D-C0DD-4D4D-B3EE-0D95C7582C6A}">
  <dimension ref="A2:K807"/>
  <sheetViews>
    <sheetView topLeftCell="A785" workbookViewId="0">
      <selection activeCell="G805" sqref="G805"/>
    </sheetView>
  </sheetViews>
  <sheetFormatPr baseColWidth="10" defaultRowHeight="12.75" x14ac:dyDescent="0.2"/>
  <cols>
    <col min="1" max="16384" width="11.42578125" style="1"/>
  </cols>
  <sheetData>
    <row r="2" spans="1:11" ht="19.5" x14ac:dyDescent="0.2">
      <c r="F2" s="22" t="s">
        <v>531</v>
      </c>
      <c r="J2" s="92" t="s">
        <v>530</v>
      </c>
      <c r="K2" s="101">
        <v>1</v>
      </c>
    </row>
    <row r="3" spans="1:11" x14ac:dyDescent="0.2">
      <c r="J3" s="92" t="s">
        <v>529</v>
      </c>
      <c r="K3" s="100">
        <v>44474</v>
      </c>
    </row>
    <row r="5" spans="1:11" x14ac:dyDescent="0.2">
      <c r="E5" s="21" t="s">
        <v>528</v>
      </c>
      <c r="F5" s="19" t="s">
        <v>20167</v>
      </c>
      <c r="G5" s="21" t="s">
        <v>527</v>
      </c>
      <c r="H5" s="19" t="s">
        <v>20167</v>
      </c>
      <c r="J5" s="262">
        <v>0.46554398148148146</v>
      </c>
    </row>
    <row r="7" spans="1:11" x14ac:dyDescent="0.2">
      <c r="J7" s="92" t="s">
        <v>526</v>
      </c>
      <c r="K7" s="96" t="s">
        <v>1568</v>
      </c>
    </row>
    <row r="8" spans="1:11" x14ac:dyDescent="0.2">
      <c r="C8" s="20" t="s">
        <v>525</v>
      </c>
      <c r="D8" s="19" t="s">
        <v>524</v>
      </c>
      <c r="F8" s="20" t="s">
        <v>523</v>
      </c>
      <c r="G8" s="19" t="s">
        <v>521</v>
      </c>
      <c r="I8" s="20" t="s">
        <v>522</v>
      </c>
      <c r="J8" s="19" t="s">
        <v>521</v>
      </c>
    </row>
    <row r="11" spans="1:11" x14ac:dyDescent="0.2">
      <c r="A11" s="99" t="s">
        <v>520</v>
      </c>
      <c r="C11" s="98" t="s">
        <v>519</v>
      </c>
      <c r="D11" s="98" t="s">
        <v>518</v>
      </c>
      <c r="F11" s="97" t="s">
        <v>517</v>
      </c>
      <c r="I11" s="92" t="s">
        <v>11</v>
      </c>
      <c r="J11" s="92" t="s">
        <v>10</v>
      </c>
      <c r="K11" s="92" t="s">
        <v>516</v>
      </c>
    </row>
    <row r="14" spans="1:11" x14ac:dyDescent="0.2">
      <c r="A14" s="99" t="s">
        <v>515</v>
      </c>
      <c r="B14" s="94" t="s">
        <v>514</v>
      </c>
    </row>
    <row r="16" spans="1:11" x14ac:dyDescent="0.2">
      <c r="A16" s="98" t="s">
        <v>513</v>
      </c>
      <c r="B16" s="96" t="s">
        <v>512</v>
      </c>
      <c r="J16" s="92" t="s">
        <v>12</v>
      </c>
      <c r="K16" s="93">
        <v>98132.99</v>
      </c>
    </row>
    <row r="18" spans="3:11" x14ac:dyDescent="0.2">
      <c r="C18" s="96" t="s">
        <v>20168</v>
      </c>
      <c r="D18" s="95">
        <v>44409</v>
      </c>
      <c r="E18" s="94" t="s">
        <v>20169</v>
      </c>
      <c r="I18" s="93">
        <v>14.24</v>
      </c>
      <c r="K18" s="93">
        <v>98147.23</v>
      </c>
    </row>
    <row r="19" spans="3:11" x14ac:dyDescent="0.2">
      <c r="C19" s="96" t="s">
        <v>20170</v>
      </c>
      <c r="D19" s="95">
        <v>44409</v>
      </c>
      <c r="E19" s="94" t="s">
        <v>20171</v>
      </c>
      <c r="I19" s="93">
        <v>1.75</v>
      </c>
      <c r="K19" s="93">
        <v>98148.98</v>
      </c>
    </row>
    <row r="20" spans="3:11" x14ac:dyDescent="0.2">
      <c r="C20" s="96" t="s">
        <v>20172</v>
      </c>
      <c r="D20" s="95">
        <v>44409</v>
      </c>
      <c r="E20" s="94" t="s">
        <v>20173</v>
      </c>
      <c r="I20" s="93">
        <v>11.67</v>
      </c>
      <c r="K20" s="93">
        <v>98160.65</v>
      </c>
    </row>
    <row r="21" spans="3:11" x14ac:dyDescent="0.2">
      <c r="C21" s="96" t="s">
        <v>20174</v>
      </c>
      <c r="D21" s="95">
        <v>44409</v>
      </c>
      <c r="E21" s="94" t="s">
        <v>20175</v>
      </c>
      <c r="I21" s="93">
        <v>1.68</v>
      </c>
      <c r="K21" s="93">
        <v>98162.33</v>
      </c>
    </row>
    <row r="22" spans="3:11" x14ac:dyDescent="0.2">
      <c r="C22" s="96" t="s">
        <v>20176</v>
      </c>
      <c r="D22" s="95">
        <v>44409</v>
      </c>
      <c r="E22" s="94" t="s">
        <v>20177</v>
      </c>
      <c r="I22" s="93">
        <v>24.21</v>
      </c>
      <c r="K22" s="93">
        <v>98186.54</v>
      </c>
    </row>
    <row r="23" spans="3:11" x14ac:dyDescent="0.2">
      <c r="C23" s="96" t="s">
        <v>20178</v>
      </c>
      <c r="D23" s="95">
        <v>44409</v>
      </c>
      <c r="E23" s="94" t="s">
        <v>20179</v>
      </c>
      <c r="I23" s="93">
        <v>2.15</v>
      </c>
      <c r="K23" s="93">
        <v>98188.69</v>
      </c>
    </row>
    <row r="24" spans="3:11" x14ac:dyDescent="0.2">
      <c r="C24" s="96" t="s">
        <v>20180</v>
      </c>
      <c r="D24" s="95">
        <v>44409</v>
      </c>
      <c r="E24" s="94" t="s">
        <v>20181</v>
      </c>
      <c r="I24" s="93">
        <v>3.61</v>
      </c>
      <c r="K24" s="93">
        <v>98192.3</v>
      </c>
    </row>
    <row r="25" spans="3:11" x14ac:dyDescent="0.2">
      <c r="C25" s="96" t="s">
        <v>20182</v>
      </c>
      <c r="D25" s="95">
        <v>44409</v>
      </c>
      <c r="E25" s="94" t="s">
        <v>20183</v>
      </c>
      <c r="I25" s="93">
        <v>7.64</v>
      </c>
      <c r="K25" s="93">
        <v>98199.94</v>
      </c>
    </row>
    <row r="26" spans="3:11" x14ac:dyDescent="0.2">
      <c r="C26" s="96" t="s">
        <v>20184</v>
      </c>
      <c r="D26" s="95">
        <v>44409</v>
      </c>
      <c r="E26" s="94" t="s">
        <v>20185</v>
      </c>
      <c r="I26" s="93">
        <v>1.27</v>
      </c>
      <c r="K26" s="93">
        <v>98201.21</v>
      </c>
    </row>
    <row r="27" spans="3:11" x14ac:dyDescent="0.2">
      <c r="C27" s="96" t="s">
        <v>20186</v>
      </c>
      <c r="D27" s="95">
        <v>44409</v>
      </c>
      <c r="E27" s="94" t="s">
        <v>20187</v>
      </c>
      <c r="I27" s="93">
        <v>3.94</v>
      </c>
      <c r="K27" s="93">
        <v>98205.15</v>
      </c>
    </row>
    <row r="28" spans="3:11" x14ac:dyDescent="0.2">
      <c r="C28" s="96" t="s">
        <v>20188</v>
      </c>
      <c r="D28" s="95">
        <v>44409</v>
      </c>
      <c r="E28" s="94" t="s">
        <v>20189</v>
      </c>
      <c r="I28" s="93">
        <v>0.19</v>
      </c>
      <c r="K28" s="93">
        <v>98205.34</v>
      </c>
    </row>
    <row r="29" spans="3:11" x14ac:dyDescent="0.2">
      <c r="C29" s="96" t="s">
        <v>20190</v>
      </c>
      <c r="D29" s="95">
        <v>44409</v>
      </c>
      <c r="E29" s="94" t="s">
        <v>20191</v>
      </c>
      <c r="I29" s="93">
        <v>4.8499999999999996</v>
      </c>
      <c r="K29" s="93">
        <v>98210.19</v>
      </c>
    </row>
    <row r="30" spans="3:11" x14ac:dyDescent="0.2">
      <c r="C30" s="96" t="s">
        <v>20192</v>
      </c>
      <c r="D30" s="95">
        <v>44409</v>
      </c>
      <c r="E30" s="94" t="s">
        <v>20193</v>
      </c>
      <c r="I30" s="93">
        <v>3.36</v>
      </c>
      <c r="K30" s="93">
        <v>98213.55</v>
      </c>
    </row>
    <row r="31" spans="3:11" x14ac:dyDescent="0.2">
      <c r="C31" s="96" t="s">
        <v>20194</v>
      </c>
      <c r="D31" s="95">
        <v>44410</v>
      </c>
      <c r="E31" s="94" t="s">
        <v>17629</v>
      </c>
      <c r="I31" s="93">
        <v>1.84</v>
      </c>
      <c r="K31" s="93">
        <v>98215.39</v>
      </c>
    </row>
    <row r="32" spans="3:11" x14ac:dyDescent="0.2">
      <c r="C32" s="96" t="s">
        <v>21539</v>
      </c>
      <c r="D32" s="95">
        <v>44410</v>
      </c>
      <c r="E32" s="94" t="s">
        <v>21537</v>
      </c>
      <c r="I32" s="93">
        <v>2.04</v>
      </c>
      <c r="K32" s="93">
        <v>98217.43</v>
      </c>
    </row>
    <row r="33" spans="3:11" x14ac:dyDescent="0.2">
      <c r="C33" s="96" t="s">
        <v>20195</v>
      </c>
      <c r="D33" s="95">
        <v>44410</v>
      </c>
      <c r="E33" s="94" t="s">
        <v>20196</v>
      </c>
      <c r="I33" s="93">
        <v>1.74</v>
      </c>
      <c r="K33" s="93">
        <v>98219.17</v>
      </c>
    </row>
    <row r="34" spans="3:11" x14ac:dyDescent="0.2">
      <c r="C34" s="96" t="s">
        <v>20197</v>
      </c>
      <c r="D34" s="95">
        <v>44410</v>
      </c>
      <c r="E34" s="94" t="s">
        <v>20198</v>
      </c>
      <c r="I34" s="93">
        <v>4.66</v>
      </c>
      <c r="K34" s="93">
        <v>98223.83</v>
      </c>
    </row>
    <row r="35" spans="3:11" x14ac:dyDescent="0.2">
      <c r="C35" s="96" t="s">
        <v>20199</v>
      </c>
      <c r="D35" s="95">
        <v>44410</v>
      </c>
      <c r="E35" s="94" t="s">
        <v>20200</v>
      </c>
      <c r="I35" s="93">
        <v>4.22</v>
      </c>
      <c r="K35" s="93">
        <v>98228.05</v>
      </c>
    </row>
    <row r="36" spans="3:11" x14ac:dyDescent="0.2">
      <c r="C36" s="96" t="s">
        <v>20201</v>
      </c>
      <c r="D36" s="95">
        <v>44410</v>
      </c>
      <c r="E36" s="94" t="s">
        <v>20202</v>
      </c>
      <c r="I36" s="93">
        <v>2.64</v>
      </c>
      <c r="K36" s="93">
        <v>98230.69</v>
      </c>
    </row>
    <row r="37" spans="3:11" x14ac:dyDescent="0.2">
      <c r="C37" s="96" t="s">
        <v>20203</v>
      </c>
      <c r="D37" s="95">
        <v>44410</v>
      </c>
      <c r="E37" s="94" t="s">
        <v>20204</v>
      </c>
      <c r="I37" s="93">
        <v>1.68</v>
      </c>
      <c r="K37" s="93">
        <v>98232.37</v>
      </c>
    </row>
    <row r="38" spans="3:11" x14ac:dyDescent="0.2">
      <c r="C38" s="96" t="s">
        <v>20205</v>
      </c>
      <c r="D38" s="95">
        <v>44410</v>
      </c>
      <c r="E38" s="94" t="s">
        <v>20206</v>
      </c>
      <c r="I38" s="93">
        <v>6.94</v>
      </c>
      <c r="K38" s="93">
        <v>98239.31</v>
      </c>
    </row>
    <row r="39" spans="3:11" x14ac:dyDescent="0.2">
      <c r="C39" s="96" t="s">
        <v>20207</v>
      </c>
      <c r="D39" s="95">
        <v>44410</v>
      </c>
      <c r="E39" s="94" t="s">
        <v>20208</v>
      </c>
      <c r="I39" s="93">
        <v>6.94</v>
      </c>
      <c r="K39" s="93">
        <v>98246.25</v>
      </c>
    </row>
    <row r="40" spans="3:11" x14ac:dyDescent="0.2">
      <c r="C40" s="96" t="s">
        <v>20209</v>
      </c>
      <c r="D40" s="95">
        <v>44410</v>
      </c>
      <c r="E40" s="94" t="s">
        <v>20210</v>
      </c>
      <c r="I40" s="93">
        <v>5.14</v>
      </c>
      <c r="K40" s="93">
        <v>98251.39</v>
      </c>
    </row>
    <row r="41" spans="3:11" x14ac:dyDescent="0.2">
      <c r="C41" s="96" t="s">
        <v>20211</v>
      </c>
      <c r="D41" s="95">
        <v>44410</v>
      </c>
      <c r="E41" s="94" t="s">
        <v>20212</v>
      </c>
      <c r="I41" s="93">
        <v>7.02</v>
      </c>
      <c r="K41" s="93">
        <v>98258.41</v>
      </c>
    </row>
    <row r="42" spans="3:11" x14ac:dyDescent="0.2">
      <c r="C42" s="96" t="s">
        <v>20213</v>
      </c>
      <c r="D42" s="95">
        <v>44410</v>
      </c>
      <c r="E42" s="94" t="s">
        <v>20214</v>
      </c>
      <c r="I42" s="93">
        <v>2.52</v>
      </c>
      <c r="K42" s="93">
        <v>98260.93</v>
      </c>
    </row>
    <row r="43" spans="3:11" x14ac:dyDescent="0.2">
      <c r="C43" s="96" t="s">
        <v>20215</v>
      </c>
      <c r="D43" s="95">
        <v>44410</v>
      </c>
      <c r="E43" s="94" t="s">
        <v>20216</v>
      </c>
      <c r="I43" s="93">
        <v>1.58</v>
      </c>
      <c r="K43" s="93">
        <v>98262.51</v>
      </c>
    </row>
    <row r="44" spans="3:11" x14ac:dyDescent="0.2">
      <c r="C44" s="96" t="s">
        <v>20217</v>
      </c>
      <c r="D44" s="95">
        <v>44410</v>
      </c>
      <c r="E44" s="94" t="s">
        <v>20218</v>
      </c>
      <c r="I44" s="93">
        <v>5.04</v>
      </c>
      <c r="K44" s="93">
        <v>98267.55</v>
      </c>
    </row>
    <row r="45" spans="3:11" x14ac:dyDescent="0.2">
      <c r="C45" s="96" t="s">
        <v>20219</v>
      </c>
      <c r="D45" s="95">
        <v>44410</v>
      </c>
      <c r="E45" s="94" t="s">
        <v>20220</v>
      </c>
      <c r="I45" s="93">
        <v>3.36</v>
      </c>
      <c r="K45" s="93">
        <v>98270.91</v>
      </c>
    </row>
    <row r="46" spans="3:11" x14ac:dyDescent="0.2">
      <c r="C46" s="96" t="s">
        <v>20221</v>
      </c>
      <c r="D46" s="95">
        <v>44410</v>
      </c>
      <c r="E46" s="94" t="s">
        <v>20222</v>
      </c>
      <c r="I46" s="93">
        <v>5.13</v>
      </c>
      <c r="K46" s="93">
        <v>98276.04</v>
      </c>
    </row>
    <row r="47" spans="3:11" x14ac:dyDescent="0.2">
      <c r="C47" s="96" t="s">
        <v>20223</v>
      </c>
      <c r="D47" s="95">
        <v>44410</v>
      </c>
      <c r="E47" s="94" t="s">
        <v>20224</v>
      </c>
      <c r="I47" s="93">
        <v>10.61</v>
      </c>
      <c r="K47" s="93">
        <v>98286.65</v>
      </c>
    </row>
    <row r="48" spans="3:11" x14ac:dyDescent="0.2">
      <c r="C48" s="96" t="s">
        <v>20225</v>
      </c>
      <c r="D48" s="95">
        <v>44410</v>
      </c>
      <c r="E48" s="94" t="s">
        <v>20226</v>
      </c>
      <c r="I48" s="93">
        <v>8.3800000000000008</v>
      </c>
      <c r="K48" s="93">
        <v>98295.03</v>
      </c>
    </row>
    <row r="49" spans="3:11" x14ac:dyDescent="0.2">
      <c r="C49" s="96" t="s">
        <v>20227</v>
      </c>
      <c r="D49" s="95">
        <v>44410</v>
      </c>
      <c r="E49" s="94" t="s">
        <v>20228</v>
      </c>
      <c r="I49" s="93">
        <v>1.81</v>
      </c>
      <c r="K49" s="93">
        <v>98296.84</v>
      </c>
    </row>
    <row r="50" spans="3:11" x14ac:dyDescent="0.2">
      <c r="C50" s="96" t="s">
        <v>20229</v>
      </c>
      <c r="D50" s="95">
        <v>44410</v>
      </c>
      <c r="E50" s="94" t="s">
        <v>20230</v>
      </c>
      <c r="I50" s="93">
        <v>4</v>
      </c>
      <c r="K50" s="93">
        <v>98300.84</v>
      </c>
    </row>
    <row r="51" spans="3:11" x14ac:dyDescent="0.2">
      <c r="C51" s="96" t="s">
        <v>20231</v>
      </c>
      <c r="D51" s="95">
        <v>44410</v>
      </c>
      <c r="E51" s="94" t="s">
        <v>20232</v>
      </c>
      <c r="I51" s="93">
        <v>0.23</v>
      </c>
      <c r="K51" s="93">
        <v>98301.07</v>
      </c>
    </row>
    <row r="52" spans="3:11" x14ac:dyDescent="0.2">
      <c r="C52" s="96" t="s">
        <v>20233</v>
      </c>
      <c r="D52" s="95">
        <v>44410</v>
      </c>
      <c r="E52" s="94" t="s">
        <v>20234</v>
      </c>
      <c r="I52" s="93">
        <v>3.17</v>
      </c>
      <c r="K52" s="93">
        <v>98304.24</v>
      </c>
    </row>
    <row r="53" spans="3:11" x14ac:dyDescent="0.2">
      <c r="C53" s="96" t="s">
        <v>20235</v>
      </c>
      <c r="D53" s="95">
        <v>44410</v>
      </c>
      <c r="E53" s="94" t="s">
        <v>20236</v>
      </c>
      <c r="I53" s="93">
        <v>1.76</v>
      </c>
      <c r="K53" s="93">
        <v>98306</v>
      </c>
    </row>
    <row r="54" spans="3:11" x14ac:dyDescent="0.2">
      <c r="C54" s="96" t="s">
        <v>20237</v>
      </c>
      <c r="D54" s="95">
        <v>44410</v>
      </c>
      <c r="E54" s="94" t="s">
        <v>20238</v>
      </c>
      <c r="I54" s="93">
        <v>6.07</v>
      </c>
      <c r="K54" s="93">
        <v>98312.07</v>
      </c>
    </row>
    <row r="55" spans="3:11" x14ac:dyDescent="0.2">
      <c r="C55" s="96" t="s">
        <v>20239</v>
      </c>
      <c r="D55" s="95">
        <v>44410</v>
      </c>
      <c r="E55" s="94" t="s">
        <v>20240</v>
      </c>
      <c r="I55" s="93">
        <v>2.16</v>
      </c>
      <c r="K55" s="93">
        <v>98314.23</v>
      </c>
    </row>
    <row r="56" spans="3:11" x14ac:dyDescent="0.2">
      <c r="C56" s="96" t="s">
        <v>20241</v>
      </c>
      <c r="D56" s="95">
        <v>44410</v>
      </c>
      <c r="E56" s="94" t="s">
        <v>20242</v>
      </c>
      <c r="I56" s="93">
        <v>3.67</v>
      </c>
      <c r="K56" s="93">
        <v>98317.9</v>
      </c>
    </row>
    <row r="57" spans="3:11" x14ac:dyDescent="0.2">
      <c r="C57" s="96" t="s">
        <v>20243</v>
      </c>
      <c r="D57" s="95">
        <v>44410</v>
      </c>
      <c r="E57" s="94" t="s">
        <v>20244</v>
      </c>
      <c r="I57" s="93">
        <v>3.36</v>
      </c>
      <c r="K57" s="93">
        <v>98321.26</v>
      </c>
    </row>
    <row r="58" spans="3:11" x14ac:dyDescent="0.2">
      <c r="C58" s="96" t="s">
        <v>20245</v>
      </c>
      <c r="D58" s="95">
        <v>44410</v>
      </c>
      <c r="E58" s="94" t="s">
        <v>20246</v>
      </c>
      <c r="I58" s="93">
        <v>9.09</v>
      </c>
      <c r="K58" s="93">
        <v>98330.35</v>
      </c>
    </row>
    <row r="59" spans="3:11" x14ac:dyDescent="0.2">
      <c r="C59" s="96" t="s">
        <v>20247</v>
      </c>
      <c r="D59" s="95">
        <v>44410</v>
      </c>
      <c r="E59" s="94" t="s">
        <v>20248</v>
      </c>
      <c r="I59" s="93">
        <v>20.45</v>
      </c>
      <c r="K59" s="93">
        <v>98350.8</v>
      </c>
    </row>
    <row r="60" spans="3:11" x14ac:dyDescent="0.2">
      <c r="C60" s="96" t="s">
        <v>20249</v>
      </c>
      <c r="D60" s="95">
        <v>44410</v>
      </c>
      <c r="E60" s="94" t="s">
        <v>20250</v>
      </c>
      <c r="I60" s="93">
        <v>6.36</v>
      </c>
      <c r="K60" s="93">
        <v>98357.16</v>
      </c>
    </row>
    <row r="61" spans="3:11" x14ac:dyDescent="0.2">
      <c r="C61" s="96" t="s">
        <v>20251</v>
      </c>
      <c r="D61" s="95">
        <v>44410</v>
      </c>
      <c r="E61" s="94" t="s">
        <v>20252</v>
      </c>
      <c r="I61" s="93">
        <v>2.36</v>
      </c>
      <c r="K61" s="93">
        <v>98359.52</v>
      </c>
    </row>
    <row r="62" spans="3:11" x14ac:dyDescent="0.2">
      <c r="C62" s="96" t="s">
        <v>20253</v>
      </c>
      <c r="D62" s="95">
        <v>44410</v>
      </c>
      <c r="E62" s="94" t="s">
        <v>20254</v>
      </c>
      <c r="I62" s="93">
        <v>10.94</v>
      </c>
      <c r="K62" s="93">
        <v>98370.46</v>
      </c>
    </row>
    <row r="63" spans="3:11" x14ac:dyDescent="0.2">
      <c r="C63" s="96" t="s">
        <v>20255</v>
      </c>
      <c r="D63" s="95">
        <v>44410</v>
      </c>
      <c r="E63" s="94" t="s">
        <v>20256</v>
      </c>
      <c r="I63" s="93">
        <v>2.37</v>
      </c>
      <c r="K63" s="93">
        <v>98372.83</v>
      </c>
    </row>
    <row r="64" spans="3:11" x14ac:dyDescent="0.2">
      <c r="C64" s="96" t="s">
        <v>20257</v>
      </c>
      <c r="D64" s="95">
        <v>44410</v>
      </c>
      <c r="E64" s="94" t="s">
        <v>20258</v>
      </c>
      <c r="I64" s="93">
        <v>3.11</v>
      </c>
      <c r="K64" s="93">
        <v>98375.94</v>
      </c>
    </row>
    <row r="65" spans="3:11" x14ac:dyDescent="0.2">
      <c r="C65" s="96" t="s">
        <v>20259</v>
      </c>
      <c r="D65" s="95">
        <v>44410</v>
      </c>
      <c r="E65" s="94" t="s">
        <v>20260</v>
      </c>
      <c r="I65" s="93">
        <v>5.6</v>
      </c>
      <c r="K65" s="93">
        <v>98381.54</v>
      </c>
    </row>
    <row r="66" spans="3:11" x14ac:dyDescent="0.2">
      <c r="C66" s="96" t="s">
        <v>20261</v>
      </c>
      <c r="D66" s="95">
        <v>44410</v>
      </c>
      <c r="E66" s="94" t="s">
        <v>20262</v>
      </c>
      <c r="I66" s="93">
        <v>1.68</v>
      </c>
      <c r="K66" s="93">
        <v>98383.22</v>
      </c>
    </row>
    <row r="67" spans="3:11" x14ac:dyDescent="0.2">
      <c r="C67" s="96" t="s">
        <v>20263</v>
      </c>
      <c r="D67" s="95">
        <v>44410</v>
      </c>
      <c r="E67" s="94" t="s">
        <v>20264</v>
      </c>
      <c r="I67" s="93">
        <v>4.3600000000000003</v>
      </c>
      <c r="K67" s="93">
        <v>98387.58</v>
      </c>
    </row>
    <row r="68" spans="3:11" x14ac:dyDescent="0.2">
      <c r="C68" s="96" t="s">
        <v>20265</v>
      </c>
      <c r="D68" s="95">
        <v>44410</v>
      </c>
      <c r="E68" s="94" t="s">
        <v>20266</v>
      </c>
      <c r="I68" s="93">
        <v>2.77</v>
      </c>
      <c r="K68" s="93">
        <v>98390.35</v>
      </c>
    </row>
    <row r="69" spans="3:11" x14ac:dyDescent="0.2">
      <c r="C69" s="96" t="s">
        <v>20267</v>
      </c>
      <c r="D69" s="95">
        <v>44410</v>
      </c>
      <c r="E69" s="94" t="s">
        <v>20268</v>
      </c>
      <c r="I69" s="93">
        <v>1.68</v>
      </c>
      <c r="K69" s="93">
        <v>98392.03</v>
      </c>
    </row>
    <row r="70" spans="3:11" x14ac:dyDescent="0.2">
      <c r="C70" s="96" t="s">
        <v>20269</v>
      </c>
      <c r="D70" s="95">
        <v>44410</v>
      </c>
      <c r="E70" s="94" t="s">
        <v>20270</v>
      </c>
      <c r="I70" s="93">
        <v>6.94</v>
      </c>
      <c r="K70" s="93">
        <v>98398.97</v>
      </c>
    </row>
    <row r="71" spans="3:11" x14ac:dyDescent="0.2">
      <c r="C71" s="96" t="s">
        <v>20271</v>
      </c>
      <c r="D71" s="95">
        <v>44410</v>
      </c>
      <c r="E71" s="94" t="s">
        <v>20272</v>
      </c>
      <c r="I71" s="93">
        <v>0.06</v>
      </c>
      <c r="K71" s="93">
        <v>98399.03</v>
      </c>
    </row>
    <row r="72" spans="3:11" x14ac:dyDescent="0.2">
      <c r="C72" s="96" t="s">
        <v>20273</v>
      </c>
      <c r="D72" s="95">
        <v>44410</v>
      </c>
      <c r="E72" s="94" t="s">
        <v>20274</v>
      </c>
      <c r="I72" s="93">
        <v>1.7</v>
      </c>
      <c r="K72" s="93">
        <v>98400.73</v>
      </c>
    </row>
    <row r="73" spans="3:11" x14ac:dyDescent="0.2">
      <c r="C73" s="96" t="s">
        <v>20275</v>
      </c>
      <c r="D73" s="95">
        <v>44410</v>
      </c>
      <c r="E73" s="94" t="s">
        <v>20276</v>
      </c>
      <c r="I73" s="93">
        <v>1.68</v>
      </c>
      <c r="K73" s="93">
        <v>98402.41</v>
      </c>
    </row>
    <row r="74" spans="3:11" x14ac:dyDescent="0.2">
      <c r="C74" s="96" t="s">
        <v>20277</v>
      </c>
      <c r="D74" s="95">
        <v>44410</v>
      </c>
      <c r="E74" s="94" t="s">
        <v>20278</v>
      </c>
      <c r="I74" s="93">
        <v>5.71</v>
      </c>
      <c r="K74" s="93">
        <v>98408.12</v>
      </c>
    </row>
    <row r="75" spans="3:11" x14ac:dyDescent="0.2">
      <c r="C75" s="96" t="s">
        <v>20279</v>
      </c>
      <c r="D75" s="95">
        <v>44410</v>
      </c>
      <c r="E75" s="94" t="s">
        <v>20280</v>
      </c>
      <c r="I75" s="93">
        <v>8.1199999999999992</v>
      </c>
      <c r="K75" s="93">
        <v>98416.24</v>
      </c>
    </row>
    <row r="76" spans="3:11" x14ac:dyDescent="0.2">
      <c r="C76" s="96" t="s">
        <v>20281</v>
      </c>
      <c r="D76" s="95">
        <v>44410</v>
      </c>
      <c r="E76" s="94" t="s">
        <v>20282</v>
      </c>
      <c r="I76" s="93">
        <v>1.42</v>
      </c>
      <c r="K76" s="93">
        <v>98417.66</v>
      </c>
    </row>
    <row r="77" spans="3:11" x14ac:dyDescent="0.2">
      <c r="C77" s="96" t="s">
        <v>20283</v>
      </c>
      <c r="D77" s="95">
        <v>44411</v>
      </c>
      <c r="E77" s="94" t="s">
        <v>20284</v>
      </c>
      <c r="I77" s="93">
        <v>0.03</v>
      </c>
      <c r="K77" s="93">
        <v>98417.69</v>
      </c>
    </row>
    <row r="78" spans="3:11" x14ac:dyDescent="0.2">
      <c r="C78" s="96" t="s">
        <v>20285</v>
      </c>
      <c r="D78" s="95">
        <v>44411</v>
      </c>
      <c r="E78" s="94" t="s">
        <v>20286</v>
      </c>
      <c r="I78" s="93">
        <v>6.4</v>
      </c>
      <c r="K78" s="93">
        <v>98424.09</v>
      </c>
    </row>
    <row r="79" spans="3:11" x14ac:dyDescent="0.2">
      <c r="C79" s="96" t="s">
        <v>20287</v>
      </c>
      <c r="D79" s="95">
        <v>44411</v>
      </c>
      <c r="E79" s="94" t="s">
        <v>20288</v>
      </c>
      <c r="I79" s="93">
        <v>36.78</v>
      </c>
      <c r="K79" s="93">
        <v>98460.87</v>
      </c>
    </row>
    <row r="80" spans="3:11" x14ac:dyDescent="0.2">
      <c r="C80" s="96" t="s">
        <v>20289</v>
      </c>
      <c r="D80" s="95">
        <v>44411</v>
      </c>
      <c r="E80" s="94" t="s">
        <v>20290</v>
      </c>
      <c r="I80" s="93">
        <v>12</v>
      </c>
      <c r="K80" s="93">
        <v>98472.87</v>
      </c>
    </row>
    <row r="81" spans="3:11" x14ac:dyDescent="0.2">
      <c r="C81" s="96" t="s">
        <v>20291</v>
      </c>
      <c r="D81" s="95">
        <v>44411</v>
      </c>
      <c r="E81" s="94" t="s">
        <v>20292</v>
      </c>
      <c r="I81" s="93">
        <v>2.48</v>
      </c>
      <c r="K81" s="93">
        <v>98475.35</v>
      </c>
    </row>
    <row r="82" spans="3:11" x14ac:dyDescent="0.2">
      <c r="C82" s="96" t="s">
        <v>20293</v>
      </c>
      <c r="D82" s="95">
        <v>44411</v>
      </c>
      <c r="E82" s="94" t="s">
        <v>20294</v>
      </c>
      <c r="I82" s="93">
        <v>8.11</v>
      </c>
      <c r="K82" s="93">
        <v>98483.46</v>
      </c>
    </row>
    <row r="83" spans="3:11" x14ac:dyDescent="0.2">
      <c r="C83" s="96" t="s">
        <v>20295</v>
      </c>
      <c r="D83" s="95">
        <v>44411</v>
      </c>
      <c r="E83" s="94" t="s">
        <v>20296</v>
      </c>
      <c r="I83" s="93">
        <v>2.84</v>
      </c>
      <c r="K83" s="93">
        <v>98486.3</v>
      </c>
    </row>
    <row r="84" spans="3:11" x14ac:dyDescent="0.2">
      <c r="C84" s="96" t="s">
        <v>20297</v>
      </c>
      <c r="D84" s="95">
        <v>44411</v>
      </c>
      <c r="E84" s="94" t="s">
        <v>20298</v>
      </c>
      <c r="I84" s="93">
        <v>10</v>
      </c>
      <c r="K84" s="93">
        <v>98496.3</v>
      </c>
    </row>
    <row r="85" spans="3:11" x14ac:dyDescent="0.2">
      <c r="C85" s="96" t="s">
        <v>20299</v>
      </c>
      <c r="D85" s="95">
        <v>44411</v>
      </c>
      <c r="E85" s="94" t="s">
        <v>20300</v>
      </c>
      <c r="I85" s="93">
        <v>1.68</v>
      </c>
      <c r="K85" s="93">
        <v>98497.98</v>
      </c>
    </row>
    <row r="86" spans="3:11" x14ac:dyDescent="0.2">
      <c r="C86" s="96" t="s">
        <v>20301</v>
      </c>
      <c r="D86" s="95">
        <v>44411</v>
      </c>
      <c r="E86" s="94" t="s">
        <v>20302</v>
      </c>
      <c r="I86" s="93">
        <v>9.7899999999999991</v>
      </c>
      <c r="K86" s="93">
        <v>98507.77</v>
      </c>
    </row>
    <row r="87" spans="3:11" x14ac:dyDescent="0.2">
      <c r="C87" s="96" t="s">
        <v>20303</v>
      </c>
      <c r="D87" s="95">
        <v>44411</v>
      </c>
      <c r="E87" s="94" t="s">
        <v>20304</v>
      </c>
      <c r="I87" s="93">
        <v>6.94</v>
      </c>
      <c r="K87" s="93">
        <v>98514.71</v>
      </c>
    </row>
    <row r="88" spans="3:11" x14ac:dyDescent="0.2">
      <c r="C88" s="96" t="s">
        <v>20305</v>
      </c>
      <c r="D88" s="95">
        <v>44411</v>
      </c>
      <c r="E88" s="94" t="s">
        <v>20306</v>
      </c>
      <c r="I88" s="93">
        <v>1.68</v>
      </c>
      <c r="K88" s="93">
        <v>98516.39</v>
      </c>
    </row>
    <row r="89" spans="3:11" x14ac:dyDescent="0.2">
      <c r="C89" s="96" t="s">
        <v>20307</v>
      </c>
      <c r="D89" s="95">
        <v>44411</v>
      </c>
      <c r="E89" s="94" t="s">
        <v>20308</v>
      </c>
      <c r="I89" s="93">
        <v>0.24</v>
      </c>
      <c r="K89" s="93">
        <v>98516.63</v>
      </c>
    </row>
    <row r="90" spans="3:11" x14ac:dyDescent="0.2">
      <c r="C90" s="96" t="s">
        <v>20309</v>
      </c>
      <c r="D90" s="95">
        <v>44411</v>
      </c>
      <c r="E90" s="94" t="s">
        <v>20310</v>
      </c>
      <c r="I90" s="93">
        <v>8.3800000000000008</v>
      </c>
      <c r="K90" s="93">
        <v>98525.01</v>
      </c>
    </row>
    <row r="91" spans="3:11" x14ac:dyDescent="0.2">
      <c r="C91" s="96" t="s">
        <v>20311</v>
      </c>
      <c r="D91" s="95">
        <v>44411</v>
      </c>
      <c r="E91" s="94" t="s">
        <v>20312</v>
      </c>
      <c r="I91" s="93">
        <v>8.7200000000000006</v>
      </c>
      <c r="K91" s="93">
        <v>98533.73</v>
      </c>
    </row>
    <row r="92" spans="3:11" x14ac:dyDescent="0.2">
      <c r="C92" s="96" t="s">
        <v>20313</v>
      </c>
      <c r="D92" s="95">
        <v>44411</v>
      </c>
      <c r="E92" s="94" t="s">
        <v>20314</v>
      </c>
      <c r="I92" s="93">
        <v>6.94</v>
      </c>
      <c r="K92" s="93">
        <v>98540.67</v>
      </c>
    </row>
    <row r="93" spans="3:11" x14ac:dyDescent="0.2">
      <c r="C93" s="96" t="s">
        <v>20315</v>
      </c>
      <c r="D93" s="95">
        <v>44411</v>
      </c>
      <c r="E93" s="94" t="s">
        <v>20316</v>
      </c>
      <c r="I93" s="93">
        <v>4.42</v>
      </c>
      <c r="K93" s="93">
        <v>98545.09</v>
      </c>
    </row>
    <row r="94" spans="3:11" x14ac:dyDescent="0.2">
      <c r="C94" s="96" t="s">
        <v>20317</v>
      </c>
      <c r="D94" s="95">
        <v>44411</v>
      </c>
      <c r="E94" s="94" t="s">
        <v>20318</v>
      </c>
      <c r="I94" s="93">
        <v>1.98</v>
      </c>
      <c r="K94" s="93">
        <v>98547.07</v>
      </c>
    </row>
    <row r="95" spans="3:11" x14ac:dyDescent="0.2">
      <c r="C95" s="96" t="s">
        <v>20319</v>
      </c>
      <c r="D95" s="95">
        <v>44411</v>
      </c>
      <c r="E95" s="94" t="s">
        <v>20320</v>
      </c>
      <c r="I95" s="93">
        <v>0.84</v>
      </c>
      <c r="K95" s="93">
        <v>98547.91</v>
      </c>
    </row>
    <row r="96" spans="3:11" x14ac:dyDescent="0.2">
      <c r="C96" s="96" t="s">
        <v>20321</v>
      </c>
      <c r="D96" s="95">
        <v>44411</v>
      </c>
      <c r="E96" s="94" t="s">
        <v>20322</v>
      </c>
      <c r="I96" s="93">
        <v>1.68</v>
      </c>
      <c r="K96" s="93">
        <v>98549.59</v>
      </c>
    </row>
    <row r="97" spans="3:11" x14ac:dyDescent="0.2">
      <c r="C97" s="96" t="s">
        <v>20323</v>
      </c>
      <c r="D97" s="95">
        <v>44411</v>
      </c>
      <c r="E97" s="94" t="s">
        <v>20324</v>
      </c>
      <c r="I97" s="93">
        <v>8.3800000000000008</v>
      </c>
      <c r="K97" s="93">
        <v>98557.97</v>
      </c>
    </row>
    <row r="98" spans="3:11" x14ac:dyDescent="0.2">
      <c r="C98" s="96" t="s">
        <v>20325</v>
      </c>
      <c r="D98" s="95">
        <v>44411</v>
      </c>
      <c r="E98" s="94" t="s">
        <v>20326</v>
      </c>
      <c r="I98" s="93">
        <v>1.68</v>
      </c>
      <c r="K98" s="93">
        <v>98559.65</v>
      </c>
    </row>
    <row r="99" spans="3:11" x14ac:dyDescent="0.2">
      <c r="C99" s="96" t="s">
        <v>20327</v>
      </c>
      <c r="D99" s="95">
        <v>44411</v>
      </c>
      <c r="E99" s="94" t="s">
        <v>20328</v>
      </c>
      <c r="I99" s="93">
        <v>3.71</v>
      </c>
      <c r="K99" s="93">
        <v>98563.36</v>
      </c>
    </row>
    <row r="100" spans="3:11" x14ac:dyDescent="0.2">
      <c r="C100" s="96" t="s">
        <v>20329</v>
      </c>
      <c r="D100" s="95">
        <v>44411</v>
      </c>
      <c r="E100" s="94" t="s">
        <v>20330</v>
      </c>
      <c r="I100" s="93">
        <v>11.74</v>
      </c>
      <c r="K100" s="93">
        <v>98575.1</v>
      </c>
    </row>
    <row r="101" spans="3:11" x14ac:dyDescent="0.2">
      <c r="C101" s="96" t="s">
        <v>20331</v>
      </c>
      <c r="D101" s="95">
        <v>44411</v>
      </c>
      <c r="E101" s="94" t="s">
        <v>20332</v>
      </c>
      <c r="I101" s="93">
        <v>8.3800000000000008</v>
      </c>
      <c r="K101" s="93">
        <v>98583.48</v>
      </c>
    </row>
    <row r="102" spans="3:11" x14ac:dyDescent="0.2">
      <c r="C102" s="96" t="s">
        <v>20333</v>
      </c>
      <c r="D102" s="95">
        <v>44411</v>
      </c>
      <c r="E102" s="94" t="s">
        <v>20334</v>
      </c>
      <c r="I102" s="93">
        <v>7.82</v>
      </c>
      <c r="K102" s="93">
        <v>98591.3</v>
      </c>
    </row>
    <row r="103" spans="3:11" x14ac:dyDescent="0.2">
      <c r="C103" s="96" t="s">
        <v>20335</v>
      </c>
      <c r="D103" s="95">
        <v>44411</v>
      </c>
      <c r="E103" s="94" t="s">
        <v>20336</v>
      </c>
      <c r="I103" s="93">
        <v>4.1900000000000004</v>
      </c>
      <c r="K103" s="93">
        <v>98595.49</v>
      </c>
    </row>
    <row r="104" spans="3:11" x14ac:dyDescent="0.2">
      <c r="C104" s="96" t="s">
        <v>20337</v>
      </c>
      <c r="D104" s="95">
        <v>44411</v>
      </c>
      <c r="E104" s="94" t="s">
        <v>20338</v>
      </c>
      <c r="I104" s="93">
        <v>8.3800000000000008</v>
      </c>
      <c r="K104" s="93">
        <v>98603.87</v>
      </c>
    </row>
    <row r="105" spans="3:11" x14ac:dyDescent="0.2">
      <c r="C105" s="96" t="s">
        <v>20339</v>
      </c>
      <c r="D105" s="95">
        <v>44411</v>
      </c>
      <c r="E105" s="94" t="s">
        <v>20340</v>
      </c>
      <c r="I105" s="93">
        <v>7.41</v>
      </c>
      <c r="K105" s="93">
        <v>98611.28</v>
      </c>
    </row>
    <row r="106" spans="3:11" x14ac:dyDescent="0.2">
      <c r="C106" s="96" t="s">
        <v>20341</v>
      </c>
      <c r="D106" s="95">
        <v>44411</v>
      </c>
      <c r="E106" s="94" t="s">
        <v>20342</v>
      </c>
      <c r="I106" s="93">
        <v>3.16</v>
      </c>
      <c r="K106" s="93">
        <v>98614.44</v>
      </c>
    </row>
    <row r="107" spans="3:11" x14ac:dyDescent="0.2">
      <c r="C107" s="96" t="s">
        <v>20343</v>
      </c>
      <c r="D107" s="95">
        <v>44411</v>
      </c>
      <c r="E107" s="94" t="s">
        <v>20344</v>
      </c>
      <c r="I107" s="93">
        <v>2.21</v>
      </c>
      <c r="K107" s="93">
        <v>98616.65</v>
      </c>
    </row>
    <row r="108" spans="3:11" x14ac:dyDescent="0.2">
      <c r="C108" s="96" t="s">
        <v>20345</v>
      </c>
      <c r="D108" s="95">
        <v>44411</v>
      </c>
      <c r="E108" s="94" t="s">
        <v>20346</v>
      </c>
      <c r="I108" s="93">
        <v>1.68</v>
      </c>
      <c r="K108" s="93">
        <v>98618.33</v>
      </c>
    </row>
    <row r="109" spans="3:11" x14ac:dyDescent="0.2">
      <c r="C109" s="96" t="s">
        <v>20347</v>
      </c>
      <c r="D109" s="95">
        <v>44411</v>
      </c>
      <c r="E109" s="94" t="s">
        <v>20348</v>
      </c>
      <c r="I109" s="93">
        <v>3.47</v>
      </c>
      <c r="K109" s="93">
        <v>98621.8</v>
      </c>
    </row>
    <row r="110" spans="3:11" x14ac:dyDescent="0.2">
      <c r="C110" s="96" t="s">
        <v>20349</v>
      </c>
      <c r="D110" s="95">
        <v>44411</v>
      </c>
      <c r="E110" s="94" t="s">
        <v>20350</v>
      </c>
      <c r="I110" s="93">
        <v>2.58</v>
      </c>
      <c r="K110" s="93">
        <v>98624.38</v>
      </c>
    </row>
    <row r="111" spans="3:11" x14ac:dyDescent="0.2">
      <c r="C111" s="96" t="s">
        <v>20351</v>
      </c>
      <c r="D111" s="95">
        <v>44411</v>
      </c>
      <c r="E111" s="94" t="s">
        <v>20352</v>
      </c>
      <c r="I111" s="93">
        <v>1.86</v>
      </c>
      <c r="K111" s="93">
        <v>98626.240000000005</v>
      </c>
    </row>
    <row r="112" spans="3:11" x14ac:dyDescent="0.2">
      <c r="C112" s="96" t="s">
        <v>20353</v>
      </c>
      <c r="D112" s="95">
        <v>44411</v>
      </c>
      <c r="E112" s="94" t="s">
        <v>20354</v>
      </c>
      <c r="I112" s="93">
        <v>7.82</v>
      </c>
      <c r="K112" s="93">
        <v>98634.06</v>
      </c>
    </row>
    <row r="113" spans="3:11" x14ac:dyDescent="0.2">
      <c r="C113" s="96" t="s">
        <v>20355</v>
      </c>
      <c r="D113" s="95">
        <v>44411</v>
      </c>
      <c r="E113" s="94" t="s">
        <v>20356</v>
      </c>
      <c r="I113" s="93">
        <v>12.3</v>
      </c>
      <c r="K113" s="93">
        <v>98646.36</v>
      </c>
    </row>
    <row r="114" spans="3:11" x14ac:dyDescent="0.2">
      <c r="C114" s="96" t="s">
        <v>20357</v>
      </c>
      <c r="D114" s="95">
        <v>44411</v>
      </c>
      <c r="E114" s="94" t="s">
        <v>20358</v>
      </c>
      <c r="I114" s="93">
        <v>4.1900000000000004</v>
      </c>
      <c r="K114" s="93">
        <v>98650.55</v>
      </c>
    </row>
    <row r="115" spans="3:11" x14ac:dyDescent="0.2">
      <c r="C115" s="96" t="s">
        <v>20359</v>
      </c>
      <c r="D115" s="95">
        <v>44411</v>
      </c>
      <c r="E115" s="94" t="s">
        <v>20360</v>
      </c>
      <c r="I115" s="93">
        <v>7.82</v>
      </c>
      <c r="K115" s="93">
        <v>98658.37</v>
      </c>
    </row>
    <row r="116" spans="3:11" x14ac:dyDescent="0.2">
      <c r="C116" s="96" t="s">
        <v>20361</v>
      </c>
      <c r="D116" s="95">
        <v>44411</v>
      </c>
      <c r="E116" s="94" t="s">
        <v>20362</v>
      </c>
      <c r="I116" s="93">
        <v>4.1900000000000004</v>
      </c>
      <c r="K116" s="93">
        <v>98662.56</v>
      </c>
    </row>
    <row r="117" spans="3:11" x14ac:dyDescent="0.2">
      <c r="C117" s="96" t="s">
        <v>20363</v>
      </c>
      <c r="D117" s="95">
        <v>44411</v>
      </c>
      <c r="E117" s="94" t="s">
        <v>20364</v>
      </c>
      <c r="I117" s="93">
        <v>1.68</v>
      </c>
      <c r="K117" s="93">
        <v>98664.24</v>
      </c>
    </row>
    <row r="118" spans="3:11" x14ac:dyDescent="0.2">
      <c r="C118" s="96" t="s">
        <v>20365</v>
      </c>
      <c r="D118" s="95">
        <v>44411</v>
      </c>
      <c r="E118" s="94" t="s">
        <v>20366</v>
      </c>
      <c r="I118" s="93">
        <v>8.3800000000000008</v>
      </c>
      <c r="K118" s="93">
        <v>98672.62</v>
      </c>
    </row>
    <row r="119" spans="3:11" x14ac:dyDescent="0.2">
      <c r="C119" s="96" t="s">
        <v>20367</v>
      </c>
      <c r="D119" s="95">
        <v>44411</v>
      </c>
      <c r="E119" s="94" t="s">
        <v>20368</v>
      </c>
      <c r="I119" s="93">
        <v>1.68</v>
      </c>
      <c r="K119" s="93">
        <v>98674.3</v>
      </c>
    </row>
    <row r="120" spans="3:11" x14ac:dyDescent="0.2">
      <c r="C120" s="96" t="s">
        <v>20369</v>
      </c>
      <c r="D120" s="95">
        <v>44411</v>
      </c>
      <c r="E120" s="94" t="s">
        <v>20370</v>
      </c>
      <c r="I120" s="93">
        <v>17.899999999999999</v>
      </c>
      <c r="K120" s="93">
        <v>98692.2</v>
      </c>
    </row>
    <row r="121" spans="3:11" x14ac:dyDescent="0.2">
      <c r="C121" s="96" t="s">
        <v>20371</v>
      </c>
      <c r="D121" s="95">
        <v>44411</v>
      </c>
      <c r="E121" s="94" t="s">
        <v>20372</v>
      </c>
      <c r="I121" s="93">
        <v>1.68</v>
      </c>
      <c r="K121" s="93">
        <v>98693.88</v>
      </c>
    </row>
    <row r="122" spans="3:11" x14ac:dyDescent="0.2">
      <c r="C122" s="96" t="s">
        <v>20373</v>
      </c>
      <c r="D122" s="95">
        <v>44411</v>
      </c>
      <c r="E122" s="94" t="s">
        <v>20374</v>
      </c>
      <c r="I122" s="93">
        <v>1.94</v>
      </c>
      <c r="K122" s="93">
        <v>98695.82</v>
      </c>
    </row>
    <row r="123" spans="3:11" x14ac:dyDescent="0.2">
      <c r="C123" s="96" t="s">
        <v>20375</v>
      </c>
      <c r="D123" s="95">
        <v>44411</v>
      </c>
      <c r="E123" s="94" t="s">
        <v>20376</v>
      </c>
      <c r="I123" s="93">
        <v>1.95</v>
      </c>
      <c r="K123" s="93">
        <v>98697.77</v>
      </c>
    </row>
    <row r="124" spans="3:11" x14ac:dyDescent="0.2">
      <c r="C124" s="96" t="s">
        <v>20377</v>
      </c>
      <c r="D124" s="95">
        <v>44411</v>
      </c>
      <c r="E124" s="94" t="s">
        <v>20378</v>
      </c>
      <c r="I124" s="93">
        <v>1.94</v>
      </c>
      <c r="K124" s="93">
        <v>98699.71</v>
      </c>
    </row>
    <row r="125" spans="3:11" x14ac:dyDescent="0.2">
      <c r="C125" s="96" t="s">
        <v>20379</v>
      </c>
      <c r="D125" s="95">
        <v>44411</v>
      </c>
      <c r="E125" s="94" t="s">
        <v>20380</v>
      </c>
      <c r="I125" s="93">
        <v>3.71</v>
      </c>
      <c r="K125" s="93">
        <v>98703.42</v>
      </c>
    </row>
    <row r="126" spans="3:11" x14ac:dyDescent="0.2">
      <c r="C126" s="96" t="s">
        <v>20381</v>
      </c>
      <c r="D126" s="95">
        <v>44411</v>
      </c>
      <c r="E126" s="94" t="s">
        <v>20382</v>
      </c>
      <c r="I126" s="93">
        <v>35.99</v>
      </c>
      <c r="K126" s="93">
        <v>98739.41</v>
      </c>
    </row>
    <row r="127" spans="3:11" x14ac:dyDescent="0.2">
      <c r="C127" s="96" t="s">
        <v>20383</v>
      </c>
      <c r="D127" s="95">
        <v>44411</v>
      </c>
      <c r="E127" s="94" t="s">
        <v>20384</v>
      </c>
      <c r="I127" s="93">
        <v>15.3</v>
      </c>
      <c r="K127" s="93">
        <v>98754.71</v>
      </c>
    </row>
    <row r="128" spans="3:11" x14ac:dyDescent="0.2">
      <c r="C128" s="96" t="s">
        <v>20385</v>
      </c>
      <c r="D128" s="95">
        <v>44411</v>
      </c>
      <c r="E128" s="94" t="s">
        <v>20386</v>
      </c>
      <c r="I128" s="93">
        <v>15.3</v>
      </c>
      <c r="K128" s="93">
        <v>98770.01</v>
      </c>
    </row>
    <row r="129" spans="3:11" x14ac:dyDescent="0.2">
      <c r="C129" s="96" t="s">
        <v>20387</v>
      </c>
      <c r="D129" s="95">
        <v>44411</v>
      </c>
      <c r="E129" s="94" t="s">
        <v>20388</v>
      </c>
      <c r="I129" s="93">
        <v>15.3</v>
      </c>
      <c r="K129" s="93">
        <v>98785.31</v>
      </c>
    </row>
    <row r="130" spans="3:11" x14ac:dyDescent="0.2">
      <c r="C130" s="96" t="s">
        <v>20389</v>
      </c>
      <c r="D130" s="95">
        <v>44411</v>
      </c>
      <c r="E130" s="94" t="s">
        <v>20390</v>
      </c>
      <c r="I130" s="93">
        <v>1.94</v>
      </c>
      <c r="K130" s="93">
        <v>98787.25</v>
      </c>
    </row>
    <row r="131" spans="3:11" x14ac:dyDescent="0.2">
      <c r="C131" s="96" t="s">
        <v>20391</v>
      </c>
      <c r="D131" s="95">
        <v>44411</v>
      </c>
      <c r="E131" s="94" t="s">
        <v>20392</v>
      </c>
      <c r="I131" s="93">
        <v>1.94</v>
      </c>
      <c r="K131" s="93">
        <v>98789.19</v>
      </c>
    </row>
    <row r="132" spans="3:11" x14ac:dyDescent="0.2">
      <c r="C132" s="96" t="s">
        <v>20393</v>
      </c>
      <c r="D132" s="95">
        <v>44411</v>
      </c>
      <c r="E132" s="94" t="s">
        <v>20394</v>
      </c>
      <c r="I132" s="93">
        <v>15.3</v>
      </c>
      <c r="K132" s="93">
        <v>98804.49</v>
      </c>
    </row>
    <row r="133" spans="3:11" x14ac:dyDescent="0.2">
      <c r="C133" s="96" t="s">
        <v>20395</v>
      </c>
      <c r="D133" s="95">
        <v>44411</v>
      </c>
      <c r="E133" s="94" t="s">
        <v>20396</v>
      </c>
      <c r="I133" s="93">
        <v>10.29</v>
      </c>
      <c r="K133" s="93">
        <v>98814.78</v>
      </c>
    </row>
    <row r="134" spans="3:11" x14ac:dyDescent="0.2">
      <c r="C134" s="96" t="s">
        <v>20397</v>
      </c>
      <c r="D134" s="95">
        <v>44411</v>
      </c>
      <c r="E134" s="94" t="s">
        <v>20398</v>
      </c>
      <c r="I134" s="93">
        <v>3.62</v>
      </c>
      <c r="K134" s="93">
        <v>98818.4</v>
      </c>
    </row>
    <row r="135" spans="3:11" x14ac:dyDescent="0.2">
      <c r="C135" s="96" t="s">
        <v>20399</v>
      </c>
      <c r="D135" s="95">
        <v>44411</v>
      </c>
      <c r="E135" s="94" t="s">
        <v>20400</v>
      </c>
      <c r="I135" s="93">
        <v>8.51</v>
      </c>
      <c r="K135" s="93">
        <v>98826.91</v>
      </c>
    </row>
    <row r="136" spans="3:11" x14ac:dyDescent="0.2">
      <c r="C136" s="96" t="s">
        <v>20401</v>
      </c>
      <c r="D136" s="95">
        <v>44411</v>
      </c>
      <c r="E136" s="94" t="s">
        <v>20402</v>
      </c>
      <c r="I136" s="93">
        <v>6.45</v>
      </c>
      <c r="K136" s="93">
        <v>98833.36</v>
      </c>
    </row>
    <row r="137" spans="3:11" x14ac:dyDescent="0.2">
      <c r="C137" s="96" t="s">
        <v>20403</v>
      </c>
      <c r="D137" s="95">
        <v>44411</v>
      </c>
      <c r="E137" s="94" t="s">
        <v>20404</v>
      </c>
      <c r="I137" s="93">
        <v>2.13</v>
      </c>
      <c r="K137" s="93">
        <v>98835.49</v>
      </c>
    </row>
    <row r="138" spans="3:11" x14ac:dyDescent="0.2">
      <c r="C138" s="96" t="s">
        <v>20405</v>
      </c>
      <c r="D138" s="95">
        <v>44411</v>
      </c>
      <c r="E138" s="94" t="s">
        <v>20406</v>
      </c>
      <c r="I138" s="93">
        <v>1.02</v>
      </c>
      <c r="K138" s="93">
        <v>98836.51</v>
      </c>
    </row>
    <row r="139" spans="3:11" x14ac:dyDescent="0.2">
      <c r="C139" s="96" t="s">
        <v>20407</v>
      </c>
      <c r="D139" s="95">
        <v>44411</v>
      </c>
      <c r="E139" s="94" t="s">
        <v>20408</v>
      </c>
      <c r="I139" s="93">
        <v>8.3800000000000008</v>
      </c>
      <c r="K139" s="93">
        <v>98844.89</v>
      </c>
    </row>
    <row r="140" spans="3:11" x14ac:dyDescent="0.2">
      <c r="C140" s="96" t="s">
        <v>20409</v>
      </c>
      <c r="D140" s="95">
        <v>44411</v>
      </c>
      <c r="E140" s="94" t="s">
        <v>20410</v>
      </c>
      <c r="I140" s="93">
        <v>0.24</v>
      </c>
      <c r="K140" s="93">
        <v>98845.13</v>
      </c>
    </row>
    <row r="141" spans="3:11" x14ac:dyDescent="0.2">
      <c r="C141" s="96" t="s">
        <v>20411</v>
      </c>
      <c r="D141" s="95">
        <v>44411</v>
      </c>
      <c r="E141" s="94" t="s">
        <v>20412</v>
      </c>
      <c r="I141" s="93">
        <v>1.8</v>
      </c>
      <c r="K141" s="93">
        <v>98846.93</v>
      </c>
    </row>
    <row r="142" spans="3:11" x14ac:dyDescent="0.2">
      <c r="C142" s="96" t="s">
        <v>20413</v>
      </c>
      <c r="D142" s="95">
        <v>44411</v>
      </c>
      <c r="E142" s="94" t="s">
        <v>20414</v>
      </c>
      <c r="I142" s="93">
        <v>4.79</v>
      </c>
      <c r="K142" s="93">
        <v>98851.72</v>
      </c>
    </row>
    <row r="143" spans="3:11" x14ac:dyDescent="0.2">
      <c r="C143" s="96" t="s">
        <v>20415</v>
      </c>
      <c r="D143" s="95">
        <v>44411</v>
      </c>
      <c r="E143" s="94" t="s">
        <v>20416</v>
      </c>
      <c r="I143" s="93">
        <v>10.43</v>
      </c>
      <c r="K143" s="93">
        <v>98862.15</v>
      </c>
    </row>
    <row r="144" spans="3:11" x14ac:dyDescent="0.2">
      <c r="C144" s="96" t="s">
        <v>20417</v>
      </c>
      <c r="D144" s="95">
        <v>44411</v>
      </c>
      <c r="E144" s="94" t="s">
        <v>20418</v>
      </c>
      <c r="I144" s="93">
        <v>3.36</v>
      </c>
      <c r="K144" s="93">
        <v>98865.51</v>
      </c>
    </row>
    <row r="145" spans="3:11" x14ac:dyDescent="0.2">
      <c r="C145" s="96" t="s">
        <v>20419</v>
      </c>
      <c r="D145" s="95">
        <v>44411</v>
      </c>
      <c r="E145" s="94" t="s">
        <v>20420</v>
      </c>
      <c r="I145" s="93">
        <v>5.75</v>
      </c>
      <c r="K145" s="93">
        <v>98871.26</v>
      </c>
    </row>
    <row r="146" spans="3:11" x14ac:dyDescent="0.2">
      <c r="C146" s="96" t="s">
        <v>20421</v>
      </c>
      <c r="D146" s="95">
        <v>44411</v>
      </c>
      <c r="E146" s="94" t="s">
        <v>20422</v>
      </c>
      <c r="I146" s="93">
        <v>2.27</v>
      </c>
      <c r="K146" s="93">
        <v>98873.53</v>
      </c>
    </row>
    <row r="147" spans="3:11" x14ac:dyDescent="0.2">
      <c r="C147" s="96" t="s">
        <v>20423</v>
      </c>
      <c r="D147" s="95">
        <v>44411</v>
      </c>
      <c r="E147" s="94" t="s">
        <v>20424</v>
      </c>
      <c r="I147" s="93">
        <v>19.07</v>
      </c>
      <c r="K147" s="93">
        <v>98892.6</v>
      </c>
    </row>
    <row r="148" spans="3:11" x14ac:dyDescent="0.2">
      <c r="C148" s="96" t="s">
        <v>20425</v>
      </c>
      <c r="D148" s="95">
        <v>44411</v>
      </c>
      <c r="E148" s="94" t="s">
        <v>20426</v>
      </c>
      <c r="I148" s="93">
        <v>2.41</v>
      </c>
      <c r="K148" s="93">
        <v>98895.01</v>
      </c>
    </row>
    <row r="149" spans="3:11" x14ac:dyDescent="0.2">
      <c r="C149" s="96" t="s">
        <v>20427</v>
      </c>
      <c r="D149" s="95">
        <v>44411</v>
      </c>
      <c r="E149" s="94" t="s">
        <v>20428</v>
      </c>
      <c r="I149" s="93">
        <v>1.69</v>
      </c>
      <c r="K149" s="93">
        <v>98896.7</v>
      </c>
    </row>
    <row r="150" spans="3:11" x14ac:dyDescent="0.2">
      <c r="C150" s="96" t="s">
        <v>20429</v>
      </c>
      <c r="D150" s="95">
        <v>44411</v>
      </c>
      <c r="E150" s="94" t="s">
        <v>20430</v>
      </c>
      <c r="I150" s="93">
        <v>11.58</v>
      </c>
      <c r="K150" s="93">
        <v>98908.28</v>
      </c>
    </row>
    <row r="151" spans="3:11" x14ac:dyDescent="0.2">
      <c r="C151" s="96" t="s">
        <v>20431</v>
      </c>
      <c r="D151" s="95">
        <v>44411</v>
      </c>
      <c r="E151" s="94" t="s">
        <v>20432</v>
      </c>
      <c r="I151" s="93">
        <v>3.47</v>
      </c>
      <c r="K151" s="93">
        <v>98911.75</v>
      </c>
    </row>
    <row r="152" spans="3:11" x14ac:dyDescent="0.2">
      <c r="C152" s="96" t="s">
        <v>20433</v>
      </c>
      <c r="D152" s="95">
        <v>44411</v>
      </c>
      <c r="E152" s="94" t="s">
        <v>20434</v>
      </c>
      <c r="I152" s="93">
        <v>8.85</v>
      </c>
      <c r="K152" s="93">
        <v>98920.6</v>
      </c>
    </row>
    <row r="153" spans="3:11" x14ac:dyDescent="0.2">
      <c r="C153" s="96" t="s">
        <v>20435</v>
      </c>
      <c r="D153" s="95">
        <v>44411</v>
      </c>
      <c r="E153" s="94" t="s">
        <v>20436</v>
      </c>
      <c r="I153" s="93">
        <v>3.56</v>
      </c>
      <c r="K153" s="93">
        <v>98924.160000000003</v>
      </c>
    </row>
    <row r="154" spans="3:11" x14ac:dyDescent="0.2">
      <c r="C154" s="96" t="s">
        <v>20437</v>
      </c>
      <c r="D154" s="95">
        <v>44411</v>
      </c>
      <c r="E154" s="94" t="s">
        <v>20438</v>
      </c>
      <c r="I154" s="93">
        <v>0.57999999999999996</v>
      </c>
      <c r="K154" s="93">
        <v>98924.74</v>
      </c>
    </row>
    <row r="155" spans="3:11" x14ac:dyDescent="0.2">
      <c r="C155" s="96" t="s">
        <v>20439</v>
      </c>
      <c r="D155" s="95">
        <v>44411</v>
      </c>
      <c r="E155" s="94" t="s">
        <v>20440</v>
      </c>
      <c r="I155" s="93">
        <v>1.9</v>
      </c>
      <c r="K155" s="93">
        <v>98926.64</v>
      </c>
    </row>
    <row r="156" spans="3:11" x14ac:dyDescent="0.2">
      <c r="C156" s="96" t="s">
        <v>20441</v>
      </c>
      <c r="D156" s="95">
        <v>44411</v>
      </c>
      <c r="E156" s="94" t="s">
        <v>20442</v>
      </c>
      <c r="I156" s="93">
        <v>10.51</v>
      </c>
      <c r="K156" s="93">
        <v>98937.15</v>
      </c>
    </row>
    <row r="157" spans="3:11" x14ac:dyDescent="0.2">
      <c r="C157" s="96" t="s">
        <v>20443</v>
      </c>
      <c r="D157" s="95">
        <v>44411</v>
      </c>
      <c r="E157" s="94" t="s">
        <v>20444</v>
      </c>
      <c r="I157" s="93">
        <v>2.39</v>
      </c>
      <c r="K157" s="93">
        <v>98939.54</v>
      </c>
    </row>
    <row r="158" spans="3:11" x14ac:dyDescent="0.2">
      <c r="C158" s="96" t="s">
        <v>20445</v>
      </c>
      <c r="D158" s="95">
        <v>44411</v>
      </c>
      <c r="E158" s="94" t="s">
        <v>20446</v>
      </c>
      <c r="I158" s="93">
        <v>0.84</v>
      </c>
      <c r="K158" s="93">
        <v>98940.38</v>
      </c>
    </row>
    <row r="159" spans="3:11" x14ac:dyDescent="0.2">
      <c r="C159" s="96" t="s">
        <v>20447</v>
      </c>
      <c r="D159" s="95">
        <v>44411</v>
      </c>
      <c r="E159" s="94" t="s">
        <v>20448</v>
      </c>
      <c r="I159" s="93">
        <v>8.61</v>
      </c>
      <c r="K159" s="93">
        <v>98948.99</v>
      </c>
    </row>
    <row r="160" spans="3:11" x14ac:dyDescent="0.2">
      <c r="C160" s="96" t="s">
        <v>20449</v>
      </c>
      <c r="D160" s="95">
        <v>44411</v>
      </c>
      <c r="E160" s="94" t="s">
        <v>20450</v>
      </c>
      <c r="I160" s="93">
        <v>1.06</v>
      </c>
      <c r="K160" s="93">
        <v>98950.05</v>
      </c>
    </row>
    <row r="161" spans="3:11" x14ac:dyDescent="0.2">
      <c r="C161" s="96" t="s">
        <v>20451</v>
      </c>
      <c r="D161" s="95">
        <v>44411</v>
      </c>
      <c r="E161" s="94" t="s">
        <v>20452</v>
      </c>
      <c r="I161" s="93">
        <v>43.42</v>
      </c>
      <c r="K161" s="93">
        <v>98993.47</v>
      </c>
    </row>
    <row r="162" spans="3:11" x14ac:dyDescent="0.2">
      <c r="C162" s="96" t="s">
        <v>20453</v>
      </c>
      <c r="D162" s="95">
        <v>44411</v>
      </c>
      <c r="E162" s="94" t="s">
        <v>20454</v>
      </c>
      <c r="I162" s="93">
        <v>2.06</v>
      </c>
      <c r="K162" s="93">
        <v>98995.53</v>
      </c>
    </row>
    <row r="163" spans="3:11" x14ac:dyDescent="0.2">
      <c r="C163" s="96" t="s">
        <v>20455</v>
      </c>
      <c r="D163" s="95">
        <v>44411</v>
      </c>
      <c r="E163" s="94" t="s">
        <v>20456</v>
      </c>
      <c r="I163" s="93">
        <v>7.59</v>
      </c>
      <c r="K163" s="93">
        <v>99003.12</v>
      </c>
    </row>
    <row r="164" spans="3:11" x14ac:dyDescent="0.2">
      <c r="C164" s="96" t="s">
        <v>20457</v>
      </c>
      <c r="D164" s="95">
        <v>44411</v>
      </c>
      <c r="E164" s="94" t="s">
        <v>20458</v>
      </c>
      <c r="I164" s="93">
        <v>1.68</v>
      </c>
      <c r="K164" s="93">
        <v>99004.800000000003</v>
      </c>
    </row>
    <row r="165" spans="3:11" x14ac:dyDescent="0.2">
      <c r="C165" s="96" t="s">
        <v>20459</v>
      </c>
      <c r="D165" s="95">
        <v>44411</v>
      </c>
      <c r="E165" s="94" t="s">
        <v>20460</v>
      </c>
      <c r="I165" s="93">
        <v>5.08</v>
      </c>
      <c r="K165" s="93">
        <v>99009.88</v>
      </c>
    </row>
    <row r="166" spans="3:11" x14ac:dyDescent="0.2">
      <c r="C166" s="96" t="s">
        <v>20461</v>
      </c>
      <c r="D166" s="95">
        <v>44411</v>
      </c>
      <c r="E166" s="94" t="s">
        <v>20462</v>
      </c>
      <c r="I166" s="93">
        <v>3.66</v>
      </c>
      <c r="K166" s="93">
        <v>99013.54</v>
      </c>
    </row>
    <row r="167" spans="3:11" x14ac:dyDescent="0.2">
      <c r="C167" s="96" t="s">
        <v>20463</v>
      </c>
      <c r="D167" s="95">
        <v>44411</v>
      </c>
      <c r="E167" s="94" t="s">
        <v>20464</v>
      </c>
      <c r="I167" s="93">
        <v>3996.28</v>
      </c>
      <c r="K167" s="93">
        <v>103009.82</v>
      </c>
    </row>
    <row r="168" spans="3:11" x14ac:dyDescent="0.2">
      <c r="C168" s="96" t="s">
        <v>20465</v>
      </c>
      <c r="D168" s="95">
        <v>44411</v>
      </c>
      <c r="E168" s="94" t="s">
        <v>20466</v>
      </c>
      <c r="I168" s="93">
        <v>580.44000000000005</v>
      </c>
      <c r="K168" s="93">
        <v>103590.26</v>
      </c>
    </row>
    <row r="169" spans="3:11" x14ac:dyDescent="0.2">
      <c r="C169" s="96" t="s">
        <v>1522</v>
      </c>
      <c r="D169" s="95">
        <v>44411</v>
      </c>
      <c r="E169" s="94" t="s">
        <v>20467</v>
      </c>
      <c r="I169" s="93">
        <v>503.45</v>
      </c>
      <c r="K169" s="93">
        <v>104093.71</v>
      </c>
    </row>
    <row r="170" spans="3:11" x14ac:dyDescent="0.2">
      <c r="C170" s="96" t="s">
        <v>7205</v>
      </c>
      <c r="D170" s="95">
        <v>44411</v>
      </c>
      <c r="E170" s="94" t="s">
        <v>20468</v>
      </c>
      <c r="I170" s="93">
        <v>1.36</v>
      </c>
      <c r="K170" s="93">
        <v>104095.07</v>
      </c>
    </row>
    <row r="171" spans="3:11" x14ac:dyDescent="0.2">
      <c r="C171" s="96" t="s">
        <v>10028</v>
      </c>
      <c r="D171" s="95">
        <v>44411</v>
      </c>
      <c r="E171" s="94" t="s">
        <v>20469</v>
      </c>
      <c r="I171" s="93">
        <v>91.87</v>
      </c>
      <c r="K171" s="93">
        <v>104186.94</v>
      </c>
    </row>
    <row r="172" spans="3:11" x14ac:dyDescent="0.2">
      <c r="C172" s="96" t="s">
        <v>20470</v>
      </c>
      <c r="D172" s="95">
        <v>44412</v>
      </c>
      <c r="E172" s="94" t="s">
        <v>20471</v>
      </c>
      <c r="I172" s="93">
        <v>6.21</v>
      </c>
      <c r="K172" s="93">
        <v>104193.15</v>
      </c>
    </row>
    <row r="173" spans="3:11" x14ac:dyDescent="0.2">
      <c r="C173" s="96" t="s">
        <v>20472</v>
      </c>
      <c r="D173" s="95">
        <v>44412</v>
      </c>
      <c r="E173" s="94" t="s">
        <v>20473</v>
      </c>
      <c r="I173" s="93">
        <v>12.01</v>
      </c>
      <c r="K173" s="93">
        <v>104205.16</v>
      </c>
    </row>
    <row r="174" spans="3:11" x14ac:dyDescent="0.2">
      <c r="C174" s="96" t="s">
        <v>20474</v>
      </c>
      <c r="D174" s="95">
        <v>44412</v>
      </c>
      <c r="E174" s="94" t="s">
        <v>20475</v>
      </c>
      <c r="I174" s="93">
        <v>9.59</v>
      </c>
      <c r="K174" s="93">
        <v>104214.75</v>
      </c>
    </row>
    <row r="175" spans="3:11" x14ac:dyDescent="0.2">
      <c r="C175" s="96" t="s">
        <v>20476</v>
      </c>
      <c r="D175" s="95">
        <v>44412</v>
      </c>
      <c r="E175" s="94" t="s">
        <v>20477</v>
      </c>
      <c r="I175" s="93">
        <v>4.01</v>
      </c>
      <c r="K175" s="93">
        <v>104218.76</v>
      </c>
    </row>
    <row r="176" spans="3:11" x14ac:dyDescent="0.2">
      <c r="C176" s="96" t="s">
        <v>20478</v>
      </c>
      <c r="D176" s="95">
        <v>44412</v>
      </c>
      <c r="E176" s="94" t="s">
        <v>20479</v>
      </c>
      <c r="I176" s="93">
        <v>1.79</v>
      </c>
      <c r="K176" s="93">
        <v>104220.55</v>
      </c>
    </row>
    <row r="177" spans="3:11" x14ac:dyDescent="0.2">
      <c r="C177" s="96" t="s">
        <v>20480</v>
      </c>
      <c r="D177" s="95">
        <v>44412</v>
      </c>
      <c r="E177" s="94" t="s">
        <v>20481</v>
      </c>
      <c r="I177" s="93">
        <v>25.36</v>
      </c>
      <c r="K177" s="93">
        <v>104245.91</v>
      </c>
    </row>
    <row r="178" spans="3:11" x14ac:dyDescent="0.2">
      <c r="C178" s="96" t="s">
        <v>20482</v>
      </c>
      <c r="D178" s="95">
        <v>44412</v>
      </c>
      <c r="E178" s="94" t="s">
        <v>20483</v>
      </c>
      <c r="I178" s="93">
        <v>2.59</v>
      </c>
      <c r="K178" s="93">
        <v>104248.5</v>
      </c>
    </row>
    <row r="179" spans="3:11" x14ac:dyDescent="0.2">
      <c r="C179" s="96" t="s">
        <v>20484</v>
      </c>
      <c r="D179" s="95">
        <v>44412</v>
      </c>
      <c r="E179" s="94" t="s">
        <v>20485</v>
      </c>
      <c r="I179" s="93">
        <v>2.4700000000000002</v>
      </c>
      <c r="K179" s="93">
        <v>104250.97</v>
      </c>
    </row>
    <row r="180" spans="3:11" x14ac:dyDescent="0.2">
      <c r="C180" s="96" t="s">
        <v>20486</v>
      </c>
      <c r="D180" s="95">
        <v>44412</v>
      </c>
      <c r="E180" s="94" t="s">
        <v>20487</v>
      </c>
      <c r="I180" s="93">
        <v>15</v>
      </c>
      <c r="K180" s="93">
        <v>104265.97</v>
      </c>
    </row>
    <row r="181" spans="3:11" x14ac:dyDescent="0.2">
      <c r="C181" s="96" t="s">
        <v>20488</v>
      </c>
      <c r="D181" s="95">
        <v>44412</v>
      </c>
      <c r="E181" s="94" t="s">
        <v>20489</v>
      </c>
      <c r="I181" s="93">
        <v>1.68</v>
      </c>
      <c r="K181" s="93">
        <v>104267.65</v>
      </c>
    </row>
    <row r="182" spans="3:11" x14ac:dyDescent="0.2">
      <c r="C182" s="96" t="s">
        <v>20490</v>
      </c>
      <c r="D182" s="95">
        <v>44412</v>
      </c>
      <c r="E182" s="94" t="s">
        <v>20491</v>
      </c>
      <c r="I182" s="93">
        <v>5.18</v>
      </c>
      <c r="K182" s="93">
        <v>104272.83</v>
      </c>
    </row>
    <row r="183" spans="3:11" x14ac:dyDescent="0.2">
      <c r="C183" s="96" t="s">
        <v>20492</v>
      </c>
      <c r="D183" s="95">
        <v>44412</v>
      </c>
      <c r="E183" s="94" t="s">
        <v>20493</v>
      </c>
      <c r="I183" s="93">
        <v>6.21</v>
      </c>
      <c r="K183" s="93">
        <v>104279.03999999999</v>
      </c>
    </row>
    <row r="184" spans="3:11" x14ac:dyDescent="0.2">
      <c r="C184" s="96" t="s">
        <v>20494</v>
      </c>
      <c r="D184" s="95">
        <v>44412</v>
      </c>
      <c r="E184" s="94" t="s">
        <v>20495</v>
      </c>
      <c r="I184" s="93">
        <v>5.81</v>
      </c>
      <c r="K184" s="93">
        <v>104284.85</v>
      </c>
    </row>
    <row r="185" spans="3:11" x14ac:dyDescent="0.2">
      <c r="C185" s="96" t="s">
        <v>20496</v>
      </c>
      <c r="D185" s="95">
        <v>44412</v>
      </c>
      <c r="E185" s="94" t="s">
        <v>20497</v>
      </c>
      <c r="I185" s="93">
        <v>5.92</v>
      </c>
      <c r="K185" s="93">
        <v>104290.77</v>
      </c>
    </row>
    <row r="186" spans="3:11" x14ac:dyDescent="0.2">
      <c r="C186" s="96" t="s">
        <v>20498</v>
      </c>
      <c r="D186" s="95">
        <v>44412</v>
      </c>
      <c r="E186" s="94" t="s">
        <v>20499</v>
      </c>
      <c r="I186" s="93">
        <v>12.88</v>
      </c>
      <c r="K186" s="93">
        <v>104303.65</v>
      </c>
    </row>
    <row r="187" spans="3:11" x14ac:dyDescent="0.2">
      <c r="C187" s="96" t="s">
        <v>20500</v>
      </c>
      <c r="D187" s="95">
        <v>44412</v>
      </c>
      <c r="E187" s="94" t="s">
        <v>20501</v>
      </c>
      <c r="I187" s="93">
        <v>1.68</v>
      </c>
      <c r="K187" s="93">
        <v>104305.33</v>
      </c>
    </row>
    <row r="188" spans="3:11" x14ac:dyDescent="0.2">
      <c r="C188" s="96" t="s">
        <v>20502</v>
      </c>
      <c r="D188" s="95">
        <v>44412</v>
      </c>
      <c r="E188" s="94" t="s">
        <v>20503</v>
      </c>
      <c r="I188" s="93">
        <v>4.1900000000000004</v>
      </c>
      <c r="K188" s="93">
        <v>104309.52</v>
      </c>
    </row>
    <row r="189" spans="3:11" x14ac:dyDescent="0.2">
      <c r="C189" s="96" t="s">
        <v>20504</v>
      </c>
      <c r="D189" s="95">
        <v>44412</v>
      </c>
      <c r="E189" s="94" t="s">
        <v>20505</v>
      </c>
      <c r="I189" s="93">
        <v>11.7</v>
      </c>
      <c r="K189" s="93">
        <v>104321.22</v>
      </c>
    </row>
    <row r="190" spans="3:11" x14ac:dyDescent="0.2">
      <c r="C190" s="96" t="s">
        <v>20506</v>
      </c>
      <c r="D190" s="95">
        <v>44412</v>
      </c>
      <c r="E190" s="94" t="s">
        <v>20507</v>
      </c>
      <c r="I190" s="93">
        <v>4.76</v>
      </c>
      <c r="K190" s="93">
        <v>104325.98</v>
      </c>
    </row>
    <row r="191" spans="3:11" x14ac:dyDescent="0.2">
      <c r="C191" s="96" t="s">
        <v>20508</v>
      </c>
      <c r="D191" s="95">
        <v>44412</v>
      </c>
      <c r="E191" s="94" t="s">
        <v>20509</v>
      </c>
      <c r="I191" s="93">
        <v>4.78</v>
      </c>
      <c r="K191" s="93">
        <v>104330.76</v>
      </c>
    </row>
    <row r="192" spans="3:11" x14ac:dyDescent="0.2">
      <c r="C192" s="96" t="s">
        <v>20510</v>
      </c>
      <c r="D192" s="95">
        <v>44412</v>
      </c>
      <c r="E192" s="94" t="s">
        <v>20511</v>
      </c>
      <c r="I192" s="93">
        <v>1.68</v>
      </c>
      <c r="K192" s="93">
        <v>104332.44</v>
      </c>
    </row>
    <row r="193" spans="3:11" x14ac:dyDescent="0.2">
      <c r="C193" s="96" t="s">
        <v>20512</v>
      </c>
      <c r="D193" s="95">
        <v>44412</v>
      </c>
      <c r="E193" s="94" t="s">
        <v>20513</v>
      </c>
      <c r="I193" s="93">
        <v>3.91</v>
      </c>
      <c r="K193" s="93">
        <v>104336.35</v>
      </c>
    </row>
    <row r="194" spans="3:11" x14ac:dyDescent="0.2">
      <c r="C194" s="96" t="s">
        <v>20514</v>
      </c>
      <c r="D194" s="95">
        <v>44412</v>
      </c>
      <c r="E194" s="94" t="s">
        <v>20515</v>
      </c>
      <c r="I194" s="93">
        <v>8.56</v>
      </c>
      <c r="K194" s="93">
        <v>104344.91</v>
      </c>
    </row>
    <row r="195" spans="3:11" x14ac:dyDescent="0.2">
      <c r="C195" s="96" t="s">
        <v>20516</v>
      </c>
      <c r="D195" s="95">
        <v>44412</v>
      </c>
      <c r="E195" s="94" t="s">
        <v>20517</v>
      </c>
      <c r="I195" s="93">
        <v>5.56</v>
      </c>
      <c r="K195" s="93">
        <v>104350.47</v>
      </c>
    </row>
    <row r="196" spans="3:11" x14ac:dyDescent="0.2">
      <c r="C196" s="96" t="s">
        <v>20518</v>
      </c>
      <c r="D196" s="95">
        <v>44412</v>
      </c>
      <c r="E196" s="94" t="s">
        <v>20519</v>
      </c>
      <c r="I196" s="93">
        <v>5.15</v>
      </c>
      <c r="K196" s="93">
        <v>104355.62</v>
      </c>
    </row>
    <row r="197" spans="3:11" x14ac:dyDescent="0.2">
      <c r="C197" s="96" t="s">
        <v>20520</v>
      </c>
      <c r="D197" s="95">
        <v>44412</v>
      </c>
      <c r="E197" s="94" t="s">
        <v>20521</v>
      </c>
      <c r="I197" s="93">
        <v>0.43</v>
      </c>
      <c r="K197" s="93">
        <v>104356.05</v>
      </c>
    </row>
    <row r="198" spans="3:11" x14ac:dyDescent="0.2">
      <c r="C198" s="96" t="s">
        <v>20522</v>
      </c>
      <c r="D198" s="95">
        <v>44412</v>
      </c>
      <c r="E198" s="94" t="s">
        <v>20523</v>
      </c>
      <c r="I198" s="93">
        <v>1.68</v>
      </c>
      <c r="K198" s="93">
        <v>104357.73</v>
      </c>
    </row>
    <row r="199" spans="3:11" x14ac:dyDescent="0.2">
      <c r="C199" s="96" t="s">
        <v>20524</v>
      </c>
      <c r="D199" s="95">
        <v>44412</v>
      </c>
      <c r="E199" s="94" t="s">
        <v>20525</v>
      </c>
      <c r="I199" s="93">
        <v>3.75</v>
      </c>
      <c r="K199" s="93">
        <v>104361.48</v>
      </c>
    </row>
    <row r="200" spans="3:11" x14ac:dyDescent="0.2">
      <c r="C200" s="96" t="s">
        <v>20526</v>
      </c>
      <c r="D200" s="95">
        <v>44412</v>
      </c>
      <c r="E200" s="94" t="s">
        <v>20527</v>
      </c>
      <c r="I200" s="93">
        <v>5.96</v>
      </c>
      <c r="K200" s="93">
        <v>104367.44</v>
      </c>
    </row>
    <row r="201" spans="3:11" x14ac:dyDescent="0.2">
      <c r="C201" s="96" t="s">
        <v>20528</v>
      </c>
      <c r="D201" s="95">
        <v>44412</v>
      </c>
      <c r="E201" s="94" t="s">
        <v>20529</v>
      </c>
      <c r="I201" s="93">
        <v>19.28</v>
      </c>
      <c r="K201" s="93">
        <v>104386.72</v>
      </c>
    </row>
    <row r="202" spans="3:11" x14ac:dyDescent="0.2">
      <c r="C202" s="96" t="s">
        <v>20530</v>
      </c>
      <c r="D202" s="95">
        <v>44412</v>
      </c>
      <c r="E202" s="94" t="s">
        <v>20531</v>
      </c>
      <c r="I202" s="93">
        <v>8.98</v>
      </c>
      <c r="K202" s="93">
        <v>104395.7</v>
      </c>
    </row>
    <row r="203" spans="3:11" x14ac:dyDescent="0.2">
      <c r="C203" s="96" t="s">
        <v>20532</v>
      </c>
      <c r="D203" s="95">
        <v>44412</v>
      </c>
      <c r="E203" s="94" t="s">
        <v>20533</v>
      </c>
      <c r="I203" s="93">
        <v>3.36</v>
      </c>
      <c r="K203" s="93">
        <v>104399.06</v>
      </c>
    </row>
    <row r="204" spans="3:11" x14ac:dyDescent="0.2">
      <c r="C204" s="96" t="s">
        <v>20534</v>
      </c>
      <c r="D204" s="95">
        <v>44412</v>
      </c>
      <c r="E204" s="94" t="s">
        <v>20535</v>
      </c>
      <c r="I204" s="93">
        <v>1.69</v>
      </c>
      <c r="K204" s="93">
        <v>104400.75</v>
      </c>
    </row>
    <row r="205" spans="3:11" x14ac:dyDescent="0.2">
      <c r="C205" s="96" t="s">
        <v>20536</v>
      </c>
      <c r="D205" s="95">
        <v>44412</v>
      </c>
      <c r="E205" s="94" t="s">
        <v>20537</v>
      </c>
      <c r="I205" s="93">
        <v>6.87</v>
      </c>
      <c r="K205" s="93">
        <v>104407.62</v>
      </c>
    </row>
    <row r="206" spans="3:11" x14ac:dyDescent="0.2">
      <c r="C206" s="96" t="s">
        <v>20538</v>
      </c>
      <c r="D206" s="95">
        <v>44412</v>
      </c>
      <c r="E206" s="94" t="s">
        <v>20539</v>
      </c>
      <c r="I206" s="93">
        <v>12.3</v>
      </c>
      <c r="K206" s="93">
        <v>104419.92</v>
      </c>
    </row>
    <row r="207" spans="3:11" x14ac:dyDescent="0.2">
      <c r="C207" s="96" t="s">
        <v>20540</v>
      </c>
      <c r="D207" s="95">
        <v>44412</v>
      </c>
      <c r="E207" s="94" t="s">
        <v>20541</v>
      </c>
      <c r="I207" s="93">
        <v>6.94</v>
      </c>
      <c r="K207" s="93">
        <v>104426.86</v>
      </c>
    </row>
    <row r="208" spans="3:11" x14ac:dyDescent="0.2">
      <c r="C208" s="96" t="s">
        <v>20542</v>
      </c>
      <c r="D208" s="95">
        <v>44412</v>
      </c>
      <c r="E208" s="94" t="s">
        <v>20543</v>
      </c>
      <c r="I208" s="93">
        <v>4.5199999999999996</v>
      </c>
      <c r="K208" s="93">
        <v>104431.38</v>
      </c>
    </row>
    <row r="209" spans="3:11" x14ac:dyDescent="0.2">
      <c r="C209" s="96" t="s">
        <v>20544</v>
      </c>
      <c r="D209" s="95">
        <v>44412</v>
      </c>
      <c r="E209" s="94" t="s">
        <v>20545</v>
      </c>
      <c r="I209" s="93">
        <v>3.64</v>
      </c>
      <c r="K209" s="93">
        <v>104435.02</v>
      </c>
    </row>
    <row r="210" spans="3:11" x14ac:dyDescent="0.2">
      <c r="C210" s="96" t="s">
        <v>20546</v>
      </c>
      <c r="D210" s="95">
        <v>44412</v>
      </c>
      <c r="E210" s="94" t="s">
        <v>20547</v>
      </c>
      <c r="I210" s="93">
        <v>1.71</v>
      </c>
      <c r="K210" s="93">
        <v>104436.73</v>
      </c>
    </row>
    <row r="211" spans="3:11" x14ac:dyDescent="0.2">
      <c r="C211" s="96" t="s">
        <v>20548</v>
      </c>
      <c r="D211" s="95">
        <v>44412</v>
      </c>
      <c r="E211" s="94" t="s">
        <v>20549</v>
      </c>
      <c r="I211" s="93">
        <v>2</v>
      </c>
      <c r="K211" s="93">
        <v>104438.73</v>
      </c>
    </row>
    <row r="212" spans="3:11" x14ac:dyDescent="0.2">
      <c r="C212" s="96" t="s">
        <v>20550</v>
      </c>
      <c r="D212" s="95">
        <v>44412</v>
      </c>
      <c r="E212" s="94" t="s">
        <v>20551</v>
      </c>
      <c r="I212" s="93">
        <v>5.34</v>
      </c>
      <c r="K212" s="93">
        <v>104444.07</v>
      </c>
    </row>
    <row r="213" spans="3:11" x14ac:dyDescent="0.2">
      <c r="C213" s="96" t="s">
        <v>20552</v>
      </c>
      <c r="D213" s="95">
        <v>44412</v>
      </c>
      <c r="E213" s="94" t="s">
        <v>20553</v>
      </c>
      <c r="I213" s="93">
        <v>3.43</v>
      </c>
      <c r="K213" s="93">
        <v>104447.5</v>
      </c>
    </row>
    <row r="214" spans="3:11" x14ac:dyDescent="0.2">
      <c r="C214" s="96" t="s">
        <v>20554</v>
      </c>
      <c r="D214" s="95">
        <v>44412</v>
      </c>
      <c r="E214" s="94" t="s">
        <v>20555</v>
      </c>
      <c r="I214" s="93">
        <v>13.17</v>
      </c>
      <c r="K214" s="93">
        <v>104460.67</v>
      </c>
    </row>
    <row r="215" spans="3:11" x14ac:dyDescent="0.2">
      <c r="C215" s="96" t="s">
        <v>20556</v>
      </c>
      <c r="D215" s="95">
        <v>44412</v>
      </c>
      <c r="E215" s="94" t="s">
        <v>20557</v>
      </c>
      <c r="I215" s="93">
        <v>5.46</v>
      </c>
      <c r="K215" s="93">
        <v>104466.13</v>
      </c>
    </row>
    <row r="216" spans="3:11" x14ac:dyDescent="0.2">
      <c r="C216" s="96" t="s">
        <v>21497</v>
      </c>
      <c r="D216" s="95">
        <v>44412</v>
      </c>
      <c r="E216" s="94" t="s">
        <v>21496</v>
      </c>
      <c r="I216" s="93">
        <v>14.36</v>
      </c>
      <c r="K216" s="93">
        <v>104480.49</v>
      </c>
    </row>
    <row r="217" spans="3:11" x14ac:dyDescent="0.2">
      <c r="C217" s="96" t="s">
        <v>21495</v>
      </c>
      <c r="D217" s="95">
        <v>44412</v>
      </c>
      <c r="E217" s="94" t="s">
        <v>21494</v>
      </c>
      <c r="I217" s="93">
        <v>14.16</v>
      </c>
      <c r="K217" s="93">
        <v>104494.65</v>
      </c>
    </row>
    <row r="218" spans="3:11" x14ac:dyDescent="0.2">
      <c r="C218" s="96" t="s">
        <v>20558</v>
      </c>
      <c r="D218" s="95">
        <v>44413</v>
      </c>
      <c r="E218" s="94" t="s">
        <v>20559</v>
      </c>
      <c r="I218" s="93">
        <v>1.68</v>
      </c>
      <c r="K218" s="93">
        <v>104496.33</v>
      </c>
    </row>
    <row r="219" spans="3:11" x14ac:dyDescent="0.2">
      <c r="C219" s="96" t="s">
        <v>20560</v>
      </c>
      <c r="D219" s="95">
        <v>44413</v>
      </c>
      <c r="E219" s="94" t="s">
        <v>20561</v>
      </c>
      <c r="I219" s="93">
        <v>1.72</v>
      </c>
      <c r="K219" s="93">
        <v>104498.05</v>
      </c>
    </row>
    <row r="220" spans="3:11" x14ac:dyDescent="0.2">
      <c r="C220" s="96" t="s">
        <v>20562</v>
      </c>
      <c r="D220" s="95">
        <v>44413</v>
      </c>
      <c r="E220" s="94" t="s">
        <v>20563</v>
      </c>
      <c r="I220" s="93">
        <v>3.54</v>
      </c>
      <c r="K220" s="93">
        <v>104501.59</v>
      </c>
    </row>
    <row r="221" spans="3:11" x14ac:dyDescent="0.2">
      <c r="C221" s="96" t="s">
        <v>20564</v>
      </c>
      <c r="D221" s="95">
        <v>44413</v>
      </c>
      <c r="E221" s="94" t="s">
        <v>20565</v>
      </c>
      <c r="I221" s="93">
        <v>3.36</v>
      </c>
      <c r="K221" s="93">
        <v>104504.95</v>
      </c>
    </row>
    <row r="222" spans="3:11" x14ac:dyDescent="0.2">
      <c r="C222" s="96" t="s">
        <v>20566</v>
      </c>
      <c r="D222" s="95">
        <v>44413</v>
      </c>
      <c r="E222" s="94" t="s">
        <v>20567</v>
      </c>
      <c r="I222" s="93">
        <v>6.14</v>
      </c>
      <c r="K222" s="93">
        <v>104511.09</v>
      </c>
    </row>
    <row r="223" spans="3:11" x14ac:dyDescent="0.2">
      <c r="C223" s="96" t="s">
        <v>20568</v>
      </c>
      <c r="D223" s="95">
        <v>44413</v>
      </c>
      <c r="E223" s="94" t="s">
        <v>20569</v>
      </c>
      <c r="I223" s="93">
        <v>2.12</v>
      </c>
      <c r="K223" s="93">
        <v>104513.21</v>
      </c>
    </row>
    <row r="224" spans="3:11" x14ac:dyDescent="0.2">
      <c r="C224" s="96" t="s">
        <v>20570</v>
      </c>
      <c r="D224" s="95">
        <v>44413</v>
      </c>
      <c r="E224" s="94" t="s">
        <v>20571</v>
      </c>
      <c r="I224" s="93">
        <v>9.0299999999999994</v>
      </c>
      <c r="K224" s="93">
        <v>104522.24000000001</v>
      </c>
    </row>
    <row r="225" spans="3:11" x14ac:dyDescent="0.2">
      <c r="C225" s="96" t="s">
        <v>20572</v>
      </c>
      <c r="D225" s="95">
        <v>44413</v>
      </c>
      <c r="E225" s="94" t="s">
        <v>20573</v>
      </c>
      <c r="I225" s="93">
        <v>1.68</v>
      </c>
      <c r="K225" s="93">
        <v>104523.92</v>
      </c>
    </row>
    <row r="226" spans="3:11" x14ac:dyDescent="0.2">
      <c r="C226" s="96" t="s">
        <v>20574</v>
      </c>
      <c r="D226" s="95">
        <v>44413</v>
      </c>
      <c r="E226" s="94" t="s">
        <v>20575</v>
      </c>
      <c r="I226" s="93">
        <v>2.92</v>
      </c>
      <c r="K226" s="93">
        <v>104526.84</v>
      </c>
    </row>
    <row r="227" spans="3:11" x14ac:dyDescent="0.2">
      <c r="C227" s="96" t="s">
        <v>20576</v>
      </c>
      <c r="D227" s="95">
        <v>44413</v>
      </c>
      <c r="E227" s="94" t="s">
        <v>20577</v>
      </c>
      <c r="I227" s="93">
        <v>3.81</v>
      </c>
      <c r="K227" s="93">
        <v>104530.65</v>
      </c>
    </row>
    <row r="228" spans="3:11" x14ac:dyDescent="0.2">
      <c r="C228" s="96" t="s">
        <v>20578</v>
      </c>
      <c r="D228" s="95">
        <v>44413</v>
      </c>
      <c r="E228" s="94" t="s">
        <v>20579</v>
      </c>
      <c r="I228" s="93">
        <v>25.14</v>
      </c>
      <c r="K228" s="93">
        <v>104555.79</v>
      </c>
    </row>
    <row r="229" spans="3:11" x14ac:dyDescent="0.2">
      <c r="C229" s="96" t="s">
        <v>20580</v>
      </c>
      <c r="D229" s="95">
        <v>44413</v>
      </c>
      <c r="E229" s="94" t="s">
        <v>20581</v>
      </c>
      <c r="I229" s="93">
        <v>1.7</v>
      </c>
      <c r="K229" s="93">
        <v>104557.49</v>
      </c>
    </row>
    <row r="230" spans="3:11" x14ac:dyDescent="0.2">
      <c r="C230" s="96" t="s">
        <v>20582</v>
      </c>
      <c r="D230" s="95">
        <v>44413</v>
      </c>
      <c r="E230" s="94" t="s">
        <v>20583</v>
      </c>
      <c r="I230" s="93">
        <v>18.09</v>
      </c>
      <c r="K230" s="93">
        <v>104575.58</v>
      </c>
    </row>
    <row r="231" spans="3:11" x14ac:dyDescent="0.2">
      <c r="C231" s="96" t="s">
        <v>20584</v>
      </c>
      <c r="D231" s="95">
        <v>44413</v>
      </c>
      <c r="E231" s="94" t="s">
        <v>20585</v>
      </c>
      <c r="I231" s="93">
        <v>5.47</v>
      </c>
      <c r="K231" s="93">
        <v>104581.05</v>
      </c>
    </row>
    <row r="232" spans="3:11" x14ac:dyDescent="0.2">
      <c r="C232" s="96" t="s">
        <v>20586</v>
      </c>
      <c r="D232" s="95">
        <v>44413</v>
      </c>
      <c r="E232" s="94" t="s">
        <v>20587</v>
      </c>
      <c r="I232" s="93">
        <v>1.68</v>
      </c>
      <c r="K232" s="93">
        <v>104582.73</v>
      </c>
    </row>
    <row r="233" spans="3:11" x14ac:dyDescent="0.2">
      <c r="C233" s="96" t="s">
        <v>20588</v>
      </c>
      <c r="D233" s="95">
        <v>44413</v>
      </c>
      <c r="E233" s="94" t="s">
        <v>20589</v>
      </c>
      <c r="I233" s="93">
        <v>1.68</v>
      </c>
      <c r="K233" s="93">
        <v>104584.41</v>
      </c>
    </row>
    <row r="234" spans="3:11" x14ac:dyDescent="0.2">
      <c r="C234" s="96" t="s">
        <v>20590</v>
      </c>
      <c r="D234" s="95">
        <v>44413</v>
      </c>
      <c r="E234" s="94" t="s">
        <v>20591</v>
      </c>
      <c r="I234" s="93">
        <v>10.45</v>
      </c>
      <c r="K234" s="93">
        <v>104594.86</v>
      </c>
    </row>
    <row r="235" spans="3:11" x14ac:dyDescent="0.2">
      <c r="C235" s="96" t="s">
        <v>20592</v>
      </c>
      <c r="D235" s="95">
        <v>44413</v>
      </c>
      <c r="E235" s="94" t="s">
        <v>20593</v>
      </c>
      <c r="I235" s="93">
        <v>15.52</v>
      </c>
      <c r="K235" s="93">
        <v>104610.38</v>
      </c>
    </row>
    <row r="236" spans="3:11" x14ac:dyDescent="0.2">
      <c r="C236" s="96" t="s">
        <v>20594</v>
      </c>
      <c r="D236" s="95">
        <v>44413</v>
      </c>
      <c r="E236" s="94" t="s">
        <v>20595</v>
      </c>
      <c r="I236" s="93">
        <v>3.1</v>
      </c>
      <c r="K236" s="93">
        <v>104613.48</v>
      </c>
    </row>
    <row r="237" spans="3:11" x14ac:dyDescent="0.2">
      <c r="C237" s="96" t="s">
        <v>20596</v>
      </c>
      <c r="D237" s="95">
        <v>44413</v>
      </c>
      <c r="E237" s="94" t="s">
        <v>20597</v>
      </c>
      <c r="I237" s="93">
        <v>4.93</v>
      </c>
      <c r="K237" s="93">
        <v>104618.41</v>
      </c>
    </row>
    <row r="238" spans="3:11" x14ac:dyDescent="0.2">
      <c r="C238" s="96" t="s">
        <v>20598</v>
      </c>
      <c r="D238" s="95">
        <v>44413</v>
      </c>
      <c r="E238" s="94" t="s">
        <v>20599</v>
      </c>
      <c r="I238" s="93">
        <v>3.27</v>
      </c>
      <c r="K238" s="93">
        <v>104621.68</v>
      </c>
    </row>
    <row r="239" spans="3:11" x14ac:dyDescent="0.2">
      <c r="C239" s="96" t="s">
        <v>20600</v>
      </c>
      <c r="D239" s="95">
        <v>44413</v>
      </c>
      <c r="E239" s="94" t="s">
        <v>20601</v>
      </c>
      <c r="I239" s="93">
        <v>5.73</v>
      </c>
      <c r="K239" s="93">
        <v>104627.41</v>
      </c>
    </row>
    <row r="240" spans="3:11" x14ac:dyDescent="0.2">
      <c r="C240" s="96" t="s">
        <v>20602</v>
      </c>
      <c r="D240" s="95">
        <v>44413</v>
      </c>
      <c r="E240" s="94" t="s">
        <v>20603</v>
      </c>
      <c r="I240" s="93">
        <v>7.79</v>
      </c>
      <c r="K240" s="93">
        <v>104635.2</v>
      </c>
    </row>
    <row r="241" spans="3:11" x14ac:dyDescent="0.2">
      <c r="C241" s="96" t="s">
        <v>20604</v>
      </c>
      <c r="D241" s="95">
        <v>44413</v>
      </c>
      <c r="E241" s="94" t="s">
        <v>20605</v>
      </c>
      <c r="I241" s="93">
        <v>14.74</v>
      </c>
      <c r="K241" s="93">
        <v>104649.94</v>
      </c>
    </row>
    <row r="242" spans="3:11" x14ac:dyDescent="0.2">
      <c r="C242" s="96" t="s">
        <v>20606</v>
      </c>
      <c r="D242" s="95">
        <v>44413</v>
      </c>
      <c r="E242" s="94" t="s">
        <v>20607</v>
      </c>
      <c r="I242" s="93">
        <v>54.8</v>
      </c>
      <c r="K242" s="93">
        <v>104704.74</v>
      </c>
    </row>
    <row r="243" spans="3:11" x14ac:dyDescent="0.2">
      <c r="C243" s="96" t="s">
        <v>20608</v>
      </c>
      <c r="D243" s="95">
        <v>44413</v>
      </c>
      <c r="E243" s="94" t="s">
        <v>20609</v>
      </c>
      <c r="I243" s="93">
        <v>8.9600000000000009</v>
      </c>
      <c r="K243" s="93">
        <v>104713.7</v>
      </c>
    </row>
    <row r="244" spans="3:11" x14ac:dyDescent="0.2">
      <c r="C244" s="96" t="s">
        <v>20610</v>
      </c>
      <c r="D244" s="95">
        <v>44413</v>
      </c>
      <c r="E244" s="94" t="s">
        <v>20611</v>
      </c>
      <c r="I244" s="93">
        <v>8.34</v>
      </c>
      <c r="K244" s="93">
        <v>104722.04</v>
      </c>
    </row>
    <row r="245" spans="3:11" x14ac:dyDescent="0.2">
      <c r="C245" s="96" t="s">
        <v>20612</v>
      </c>
      <c r="D245" s="95">
        <v>44413</v>
      </c>
      <c r="E245" s="94" t="s">
        <v>20613</v>
      </c>
      <c r="I245" s="93">
        <v>2.31</v>
      </c>
      <c r="K245" s="93">
        <v>104724.35</v>
      </c>
    </row>
    <row r="246" spans="3:11" x14ac:dyDescent="0.2">
      <c r="C246" s="96" t="s">
        <v>20614</v>
      </c>
      <c r="D246" s="95">
        <v>44413</v>
      </c>
      <c r="E246" s="94" t="s">
        <v>20615</v>
      </c>
      <c r="I246" s="93">
        <v>3</v>
      </c>
      <c r="K246" s="93">
        <v>104727.35</v>
      </c>
    </row>
    <row r="247" spans="3:11" x14ac:dyDescent="0.2">
      <c r="C247" s="96" t="s">
        <v>20616</v>
      </c>
      <c r="D247" s="95">
        <v>44413</v>
      </c>
      <c r="E247" s="94" t="s">
        <v>20617</v>
      </c>
      <c r="I247" s="93">
        <v>2.96</v>
      </c>
      <c r="K247" s="93">
        <v>104730.31</v>
      </c>
    </row>
    <row r="248" spans="3:11" x14ac:dyDescent="0.2">
      <c r="C248" s="96" t="s">
        <v>20618</v>
      </c>
      <c r="D248" s="95">
        <v>44413</v>
      </c>
      <c r="E248" s="94" t="s">
        <v>20619</v>
      </c>
      <c r="I248" s="93">
        <v>2.11</v>
      </c>
      <c r="K248" s="93">
        <v>104732.42</v>
      </c>
    </row>
    <row r="249" spans="3:11" x14ac:dyDescent="0.2">
      <c r="C249" s="96" t="s">
        <v>20620</v>
      </c>
      <c r="D249" s="95">
        <v>44413</v>
      </c>
      <c r="E249" s="94" t="s">
        <v>20621</v>
      </c>
      <c r="I249" s="93">
        <v>35.07</v>
      </c>
      <c r="K249" s="93">
        <v>104767.49</v>
      </c>
    </row>
    <row r="250" spans="3:11" x14ac:dyDescent="0.2">
      <c r="C250" s="96" t="s">
        <v>20622</v>
      </c>
      <c r="D250" s="95">
        <v>44413</v>
      </c>
      <c r="E250" s="94" t="s">
        <v>20623</v>
      </c>
      <c r="I250" s="93">
        <v>22.93</v>
      </c>
      <c r="K250" s="93">
        <v>104790.42</v>
      </c>
    </row>
    <row r="251" spans="3:11" x14ac:dyDescent="0.2">
      <c r="C251" s="96" t="s">
        <v>20624</v>
      </c>
      <c r="D251" s="95">
        <v>44413</v>
      </c>
      <c r="E251" s="94" t="s">
        <v>20625</v>
      </c>
      <c r="I251" s="93">
        <v>3.53</v>
      </c>
      <c r="K251" s="93">
        <v>104793.95</v>
      </c>
    </row>
    <row r="252" spans="3:11" x14ac:dyDescent="0.2">
      <c r="C252" s="96" t="s">
        <v>20626</v>
      </c>
      <c r="D252" s="95">
        <v>44413</v>
      </c>
      <c r="E252" s="94" t="s">
        <v>20627</v>
      </c>
      <c r="I252" s="93">
        <v>1.68</v>
      </c>
      <c r="K252" s="93">
        <v>104795.63</v>
      </c>
    </row>
    <row r="253" spans="3:11" x14ac:dyDescent="0.2">
      <c r="C253" s="96" t="s">
        <v>20628</v>
      </c>
      <c r="D253" s="95">
        <v>44413</v>
      </c>
      <c r="E253" s="94" t="s">
        <v>20629</v>
      </c>
      <c r="I253" s="93">
        <v>1.68</v>
      </c>
      <c r="K253" s="93">
        <v>104797.31</v>
      </c>
    </row>
    <row r="254" spans="3:11" x14ac:dyDescent="0.2">
      <c r="C254" s="96" t="s">
        <v>20630</v>
      </c>
      <c r="D254" s="95">
        <v>44413</v>
      </c>
      <c r="E254" s="94" t="s">
        <v>20631</v>
      </c>
      <c r="I254" s="93">
        <v>6.08</v>
      </c>
      <c r="K254" s="93">
        <v>104803.39</v>
      </c>
    </row>
    <row r="255" spans="3:11" x14ac:dyDescent="0.2">
      <c r="C255" s="96" t="s">
        <v>20632</v>
      </c>
      <c r="D255" s="95">
        <v>44413</v>
      </c>
      <c r="E255" s="94" t="s">
        <v>20633</v>
      </c>
      <c r="I255" s="93">
        <v>48.18</v>
      </c>
      <c r="K255" s="93">
        <v>104851.57</v>
      </c>
    </row>
    <row r="256" spans="3:11" x14ac:dyDescent="0.2">
      <c r="C256" s="96" t="s">
        <v>20634</v>
      </c>
      <c r="D256" s="95">
        <v>44413</v>
      </c>
      <c r="E256" s="94" t="s">
        <v>20635</v>
      </c>
      <c r="I256" s="93">
        <v>5</v>
      </c>
      <c r="K256" s="93">
        <v>104856.57</v>
      </c>
    </row>
    <row r="257" spans="3:11" x14ac:dyDescent="0.2">
      <c r="C257" s="96" t="s">
        <v>20636</v>
      </c>
      <c r="D257" s="95">
        <v>44413</v>
      </c>
      <c r="E257" s="94" t="s">
        <v>20637</v>
      </c>
      <c r="I257" s="93">
        <v>8.99</v>
      </c>
      <c r="K257" s="93">
        <v>104865.56</v>
      </c>
    </row>
    <row r="258" spans="3:11" x14ac:dyDescent="0.2">
      <c r="C258" s="96" t="s">
        <v>20638</v>
      </c>
      <c r="D258" s="95">
        <v>44413</v>
      </c>
      <c r="E258" s="94" t="s">
        <v>20639</v>
      </c>
      <c r="I258" s="93">
        <v>10</v>
      </c>
      <c r="K258" s="93">
        <v>104875.56</v>
      </c>
    </row>
    <row r="259" spans="3:11" x14ac:dyDescent="0.2">
      <c r="C259" s="96" t="s">
        <v>12289</v>
      </c>
      <c r="D259" s="95">
        <v>44413</v>
      </c>
      <c r="E259" s="94" t="s">
        <v>20640</v>
      </c>
      <c r="J259" s="112">
        <v>5.32</v>
      </c>
      <c r="K259" s="93">
        <v>104870.24</v>
      </c>
    </row>
    <row r="260" spans="3:11" x14ac:dyDescent="0.2">
      <c r="C260" s="96" t="s">
        <v>20641</v>
      </c>
      <c r="D260" s="95">
        <v>44414</v>
      </c>
      <c r="E260" s="94" t="s">
        <v>20642</v>
      </c>
      <c r="I260" s="93">
        <v>5</v>
      </c>
      <c r="K260" s="93">
        <v>104875.24</v>
      </c>
    </row>
    <row r="261" spans="3:11" x14ac:dyDescent="0.2">
      <c r="C261" s="96" t="s">
        <v>20643</v>
      </c>
      <c r="D261" s="95">
        <v>44414</v>
      </c>
      <c r="E261" s="94" t="s">
        <v>20644</v>
      </c>
      <c r="I261" s="93">
        <v>2.83</v>
      </c>
      <c r="K261" s="93">
        <v>104878.07</v>
      </c>
    </row>
    <row r="262" spans="3:11" x14ac:dyDescent="0.2">
      <c r="C262" s="96" t="s">
        <v>20645</v>
      </c>
      <c r="D262" s="95">
        <v>44414</v>
      </c>
      <c r="E262" s="94" t="s">
        <v>20646</v>
      </c>
      <c r="I262" s="93">
        <v>2.84</v>
      </c>
      <c r="K262" s="93">
        <v>104880.91</v>
      </c>
    </row>
    <row r="263" spans="3:11" x14ac:dyDescent="0.2">
      <c r="C263" s="96" t="s">
        <v>20647</v>
      </c>
      <c r="D263" s="95">
        <v>44414</v>
      </c>
      <c r="E263" s="94" t="s">
        <v>20648</v>
      </c>
      <c r="I263" s="93">
        <v>1.86</v>
      </c>
      <c r="K263" s="93">
        <v>104882.77</v>
      </c>
    </row>
    <row r="264" spans="3:11" x14ac:dyDescent="0.2">
      <c r="C264" s="96" t="s">
        <v>20649</v>
      </c>
      <c r="D264" s="95">
        <v>44414</v>
      </c>
      <c r="E264" s="94" t="s">
        <v>20650</v>
      </c>
      <c r="I264" s="93">
        <v>6.46</v>
      </c>
      <c r="K264" s="93">
        <v>104889.23</v>
      </c>
    </row>
    <row r="265" spans="3:11" x14ac:dyDescent="0.2">
      <c r="C265" s="96" t="s">
        <v>20651</v>
      </c>
      <c r="D265" s="95">
        <v>44414</v>
      </c>
      <c r="E265" s="94" t="s">
        <v>20652</v>
      </c>
      <c r="I265" s="93">
        <v>2.08</v>
      </c>
      <c r="K265" s="93">
        <v>104891.31</v>
      </c>
    </row>
    <row r="266" spans="3:11" x14ac:dyDescent="0.2">
      <c r="C266" s="96" t="s">
        <v>20653</v>
      </c>
      <c r="D266" s="95">
        <v>44414</v>
      </c>
      <c r="E266" s="94" t="s">
        <v>20654</v>
      </c>
      <c r="I266" s="93">
        <v>1.71</v>
      </c>
      <c r="K266" s="93">
        <v>104893.02</v>
      </c>
    </row>
    <row r="267" spans="3:11" x14ac:dyDescent="0.2">
      <c r="C267" s="96" t="s">
        <v>20655</v>
      </c>
      <c r="D267" s="95">
        <v>44414</v>
      </c>
      <c r="E267" s="94" t="s">
        <v>20656</v>
      </c>
      <c r="I267" s="93">
        <v>5.04</v>
      </c>
      <c r="K267" s="93">
        <v>104898.06</v>
      </c>
    </row>
    <row r="268" spans="3:11" x14ac:dyDescent="0.2">
      <c r="C268" s="96" t="s">
        <v>20657</v>
      </c>
      <c r="D268" s="95">
        <v>44414</v>
      </c>
      <c r="E268" s="94" t="s">
        <v>20658</v>
      </c>
      <c r="I268" s="93">
        <v>31.3</v>
      </c>
      <c r="K268" s="93">
        <v>104929.36</v>
      </c>
    </row>
    <row r="269" spans="3:11" x14ac:dyDescent="0.2">
      <c r="C269" s="96" t="s">
        <v>20659</v>
      </c>
      <c r="D269" s="95">
        <v>44414</v>
      </c>
      <c r="E269" s="94" t="s">
        <v>20660</v>
      </c>
      <c r="I269" s="93">
        <v>1.9</v>
      </c>
      <c r="K269" s="93">
        <v>104931.26</v>
      </c>
    </row>
    <row r="270" spans="3:11" x14ac:dyDescent="0.2">
      <c r="C270" s="96" t="s">
        <v>20661</v>
      </c>
      <c r="D270" s="95">
        <v>44414</v>
      </c>
      <c r="E270" s="94" t="s">
        <v>20662</v>
      </c>
      <c r="I270" s="93">
        <v>3.58</v>
      </c>
      <c r="K270" s="93">
        <v>104934.84</v>
      </c>
    </row>
    <row r="271" spans="3:11" x14ac:dyDescent="0.2">
      <c r="C271" s="96" t="s">
        <v>20663</v>
      </c>
      <c r="D271" s="95">
        <v>44414</v>
      </c>
      <c r="E271" s="94" t="s">
        <v>20664</v>
      </c>
      <c r="I271" s="93">
        <v>8.44</v>
      </c>
      <c r="K271" s="93">
        <v>104943.28</v>
      </c>
    </row>
    <row r="272" spans="3:11" x14ac:dyDescent="0.2">
      <c r="C272" s="96" t="s">
        <v>20665</v>
      </c>
      <c r="D272" s="95">
        <v>44414</v>
      </c>
      <c r="E272" s="94" t="s">
        <v>20666</v>
      </c>
      <c r="I272" s="93">
        <v>7.34</v>
      </c>
      <c r="K272" s="93">
        <v>104950.62</v>
      </c>
    </row>
    <row r="273" spans="3:11" x14ac:dyDescent="0.2">
      <c r="C273" s="96" t="s">
        <v>20667</v>
      </c>
      <c r="D273" s="95">
        <v>44414</v>
      </c>
      <c r="E273" s="94" t="s">
        <v>20668</v>
      </c>
      <c r="I273" s="93">
        <v>2.0299999999999998</v>
      </c>
      <c r="K273" s="93">
        <v>104952.65</v>
      </c>
    </row>
    <row r="274" spans="3:11" x14ac:dyDescent="0.2">
      <c r="C274" s="96" t="s">
        <v>20669</v>
      </c>
      <c r="D274" s="95">
        <v>44414</v>
      </c>
      <c r="E274" s="94" t="s">
        <v>20670</v>
      </c>
      <c r="I274" s="93">
        <v>1.88</v>
      </c>
      <c r="K274" s="93">
        <v>104954.53</v>
      </c>
    </row>
    <row r="275" spans="3:11" x14ac:dyDescent="0.2">
      <c r="C275" s="96" t="s">
        <v>20671</v>
      </c>
      <c r="D275" s="95">
        <v>44414</v>
      </c>
      <c r="E275" s="94" t="s">
        <v>20672</v>
      </c>
      <c r="I275" s="93">
        <v>3.32</v>
      </c>
      <c r="K275" s="93">
        <v>104957.85</v>
      </c>
    </row>
    <row r="276" spans="3:11" x14ac:dyDescent="0.2">
      <c r="C276" s="96" t="s">
        <v>20673</v>
      </c>
      <c r="D276" s="95">
        <v>44414</v>
      </c>
      <c r="E276" s="94" t="s">
        <v>20674</v>
      </c>
      <c r="I276" s="93">
        <v>1.68</v>
      </c>
      <c r="K276" s="93">
        <v>104959.53</v>
      </c>
    </row>
    <row r="277" spans="3:11" x14ac:dyDescent="0.2">
      <c r="C277" s="96" t="s">
        <v>20675</v>
      </c>
      <c r="D277" s="95">
        <v>44414</v>
      </c>
      <c r="E277" s="94" t="s">
        <v>20676</v>
      </c>
      <c r="I277" s="93">
        <v>5.95</v>
      </c>
      <c r="K277" s="93">
        <v>104965.48</v>
      </c>
    </row>
    <row r="278" spans="3:11" x14ac:dyDescent="0.2">
      <c r="C278" s="96" t="s">
        <v>20677</v>
      </c>
      <c r="D278" s="95">
        <v>44414</v>
      </c>
      <c r="E278" s="94" t="s">
        <v>20678</v>
      </c>
      <c r="I278" s="93">
        <v>3.45</v>
      </c>
      <c r="K278" s="93">
        <v>104968.93</v>
      </c>
    </row>
    <row r="279" spans="3:11" x14ac:dyDescent="0.2">
      <c r="C279" s="96" t="s">
        <v>20679</v>
      </c>
      <c r="D279" s="95">
        <v>44414</v>
      </c>
      <c r="E279" s="94" t="s">
        <v>20680</v>
      </c>
      <c r="I279" s="93">
        <v>4.8600000000000003</v>
      </c>
      <c r="K279" s="93">
        <v>104973.79</v>
      </c>
    </row>
    <row r="280" spans="3:11" x14ac:dyDescent="0.2">
      <c r="C280" s="96" t="s">
        <v>20681</v>
      </c>
      <c r="D280" s="95">
        <v>44414</v>
      </c>
      <c r="E280" s="94" t="s">
        <v>20682</v>
      </c>
      <c r="I280" s="93">
        <v>5.25</v>
      </c>
      <c r="K280" s="93">
        <v>104979.04</v>
      </c>
    </row>
    <row r="281" spans="3:11" x14ac:dyDescent="0.2">
      <c r="C281" s="96" t="s">
        <v>20683</v>
      </c>
      <c r="D281" s="95">
        <v>44414</v>
      </c>
      <c r="E281" s="94" t="s">
        <v>20684</v>
      </c>
      <c r="I281" s="93">
        <v>11.66</v>
      </c>
      <c r="K281" s="93">
        <v>104990.7</v>
      </c>
    </row>
    <row r="282" spans="3:11" x14ac:dyDescent="0.2">
      <c r="C282" s="96" t="s">
        <v>20685</v>
      </c>
      <c r="D282" s="95">
        <v>44414</v>
      </c>
      <c r="E282" s="94" t="s">
        <v>20686</v>
      </c>
      <c r="I282" s="93">
        <v>11.73</v>
      </c>
      <c r="K282" s="93">
        <v>105002.43</v>
      </c>
    </row>
    <row r="283" spans="3:11" x14ac:dyDescent="0.2">
      <c r="C283" s="96" t="s">
        <v>20687</v>
      </c>
      <c r="D283" s="95">
        <v>44414</v>
      </c>
      <c r="E283" s="94" t="s">
        <v>20688</v>
      </c>
      <c r="I283" s="93">
        <v>5.08</v>
      </c>
      <c r="K283" s="93">
        <v>105007.51</v>
      </c>
    </row>
    <row r="284" spans="3:11" x14ac:dyDescent="0.2">
      <c r="C284" s="96" t="s">
        <v>20689</v>
      </c>
      <c r="D284" s="95">
        <v>44414</v>
      </c>
      <c r="E284" s="94" t="s">
        <v>20690</v>
      </c>
      <c r="I284" s="93">
        <v>25.08</v>
      </c>
      <c r="K284" s="93">
        <v>105032.59</v>
      </c>
    </row>
    <row r="285" spans="3:11" x14ac:dyDescent="0.2">
      <c r="C285" s="96" t="s">
        <v>20691</v>
      </c>
      <c r="D285" s="95">
        <v>44414</v>
      </c>
      <c r="E285" s="94" t="s">
        <v>20692</v>
      </c>
      <c r="I285" s="93">
        <v>2.64</v>
      </c>
      <c r="K285" s="93">
        <v>105035.23</v>
      </c>
    </row>
    <row r="286" spans="3:11" x14ac:dyDescent="0.2">
      <c r="C286" s="96" t="s">
        <v>20693</v>
      </c>
      <c r="D286" s="95">
        <v>44414</v>
      </c>
      <c r="E286" s="94" t="s">
        <v>20694</v>
      </c>
      <c r="I286" s="93">
        <v>3.73</v>
      </c>
      <c r="K286" s="93">
        <v>105038.96</v>
      </c>
    </row>
    <row r="287" spans="3:11" x14ac:dyDescent="0.2">
      <c r="C287" s="96" t="s">
        <v>20695</v>
      </c>
      <c r="D287" s="95">
        <v>44414</v>
      </c>
      <c r="E287" s="94" t="s">
        <v>20696</v>
      </c>
      <c r="I287" s="93">
        <v>25.36</v>
      </c>
      <c r="K287" s="93">
        <v>105064.32000000001</v>
      </c>
    </row>
    <row r="288" spans="3:11" x14ac:dyDescent="0.2">
      <c r="C288" s="96" t="s">
        <v>20697</v>
      </c>
      <c r="D288" s="95">
        <v>44414</v>
      </c>
      <c r="E288" s="94" t="s">
        <v>20698</v>
      </c>
      <c r="I288" s="93">
        <v>5.04</v>
      </c>
      <c r="K288" s="93">
        <v>105069.36</v>
      </c>
    </row>
    <row r="289" spans="3:11" x14ac:dyDescent="0.2">
      <c r="C289" s="96" t="s">
        <v>20699</v>
      </c>
      <c r="D289" s="95">
        <v>44414</v>
      </c>
      <c r="E289" s="94" t="s">
        <v>20700</v>
      </c>
      <c r="I289" s="93">
        <v>15.3</v>
      </c>
      <c r="K289" s="93">
        <v>105084.66</v>
      </c>
    </row>
    <row r="290" spans="3:11" x14ac:dyDescent="0.2">
      <c r="C290" s="96" t="s">
        <v>20701</v>
      </c>
      <c r="D290" s="95">
        <v>44414</v>
      </c>
      <c r="E290" s="94" t="s">
        <v>20702</v>
      </c>
      <c r="I290" s="93">
        <v>15.3</v>
      </c>
      <c r="K290" s="93">
        <v>105099.96</v>
      </c>
    </row>
    <row r="291" spans="3:11" x14ac:dyDescent="0.2">
      <c r="C291" s="96" t="s">
        <v>20703</v>
      </c>
      <c r="D291" s="95">
        <v>44414</v>
      </c>
      <c r="E291" s="94" t="s">
        <v>20704</v>
      </c>
      <c r="I291" s="93">
        <v>2.89</v>
      </c>
      <c r="K291" s="93">
        <v>105102.85</v>
      </c>
    </row>
    <row r="292" spans="3:11" x14ac:dyDescent="0.2">
      <c r="C292" s="96" t="s">
        <v>20705</v>
      </c>
      <c r="D292" s="95">
        <v>44414</v>
      </c>
      <c r="E292" s="94" t="s">
        <v>20706</v>
      </c>
      <c r="I292" s="93">
        <v>3708.93</v>
      </c>
      <c r="K292" s="93">
        <v>108811.78</v>
      </c>
    </row>
    <row r="293" spans="3:11" x14ac:dyDescent="0.2">
      <c r="C293" s="96" t="s">
        <v>20707</v>
      </c>
      <c r="D293" s="95">
        <v>44414</v>
      </c>
      <c r="E293" s="94" t="s">
        <v>20708</v>
      </c>
      <c r="I293" s="93">
        <v>1.76</v>
      </c>
      <c r="K293" s="93">
        <v>108813.54</v>
      </c>
    </row>
    <row r="294" spans="3:11" x14ac:dyDescent="0.2">
      <c r="C294" s="96" t="s">
        <v>290</v>
      </c>
      <c r="D294" s="95">
        <v>44414</v>
      </c>
      <c r="E294" s="94" t="s">
        <v>20709</v>
      </c>
      <c r="J294" s="112">
        <v>92.3</v>
      </c>
      <c r="K294" s="93">
        <v>108721.24</v>
      </c>
    </row>
    <row r="295" spans="3:11" x14ac:dyDescent="0.2">
      <c r="C295" s="96" t="s">
        <v>20710</v>
      </c>
      <c r="D295" s="95">
        <v>44415</v>
      </c>
      <c r="E295" s="94" t="s">
        <v>20711</v>
      </c>
      <c r="I295" s="93">
        <v>6.96</v>
      </c>
      <c r="K295" s="93">
        <v>108728.2</v>
      </c>
    </row>
    <row r="296" spans="3:11" x14ac:dyDescent="0.2">
      <c r="C296" s="96" t="s">
        <v>20712</v>
      </c>
      <c r="D296" s="95">
        <v>44415</v>
      </c>
      <c r="E296" s="94" t="s">
        <v>20713</v>
      </c>
      <c r="I296" s="93">
        <v>4.75</v>
      </c>
      <c r="K296" s="93">
        <v>108732.95</v>
      </c>
    </row>
    <row r="297" spans="3:11" x14ac:dyDescent="0.2">
      <c r="C297" s="96" t="s">
        <v>20714</v>
      </c>
      <c r="D297" s="95">
        <v>44415</v>
      </c>
      <c r="E297" s="94" t="s">
        <v>20715</v>
      </c>
      <c r="I297" s="93">
        <v>4.1399999999999997</v>
      </c>
      <c r="K297" s="93">
        <v>108737.09</v>
      </c>
    </row>
    <row r="298" spans="3:11" x14ac:dyDescent="0.2">
      <c r="C298" s="96" t="s">
        <v>20716</v>
      </c>
      <c r="D298" s="95">
        <v>44415</v>
      </c>
      <c r="E298" s="94" t="s">
        <v>20717</v>
      </c>
      <c r="I298" s="93">
        <v>3.36</v>
      </c>
      <c r="K298" s="93">
        <v>108740.45</v>
      </c>
    </row>
    <row r="299" spans="3:11" x14ac:dyDescent="0.2">
      <c r="C299" s="96" t="s">
        <v>20718</v>
      </c>
      <c r="D299" s="95">
        <v>44415</v>
      </c>
      <c r="E299" s="94" t="s">
        <v>20719</v>
      </c>
      <c r="I299" s="93">
        <v>2.85</v>
      </c>
      <c r="K299" s="93">
        <v>108743.3</v>
      </c>
    </row>
    <row r="300" spans="3:11" x14ac:dyDescent="0.2">
      <c r="C300" s="96" t="s">
        <v>20720</v>
      </c>
      <c r="D300" s="95">
        <v>44415</v>
      </c>
      <c r="E300" s="94" t="s">
        <v>20721</v>
      </c>
      <c r="I300" s="93">
        <v>3.97</v>
      </c>
      <c r="K300" s="93">
        <v>108747.27</v>
      </c>
    </row>
    <row r="301" spans="3:11" x14ac:dyDescent="0.2">
      <c r="C301" s="96" t="s">
        <v>20722</v>
      </c>
      <c r="D301" s="95">
        <v>44415</v>
      </c>
      <c r="E301" s="94" t="s">
        <v>20723</v>
      </c>
      <c r="I301" s="93">
        <v>6.99</v>
      </c>
      <c r="K301" s="93">
        <v>108754.26</v>
      </c>
    </row>
    <row r="302" spans="3:11" x14ac:dyDescent="0.2">
      <c r="C302" s="96" t="s">
        <v>20724</v>
      </c>
      <c r="D302" s="95">
        <v>44415</v>
      </c>
      <c r="E302" s="94" t="s">
        <v>20725</v>
      </c>
      <c r="I302" s="93">
        <v>7.44</v>
      </c>
      <c r="K302" s="93">
        <v>108761.7</v>
      </c>
    </row>
    <row r="303" spans="3:11" x14ac:dyDescent="0.2">
      <c r="C303" s="96" t="s">
        <v>20726</v>
      </c>
      <c r="D303" s="95">
        <v>44415</v>
      </c>
      <c r="E303" s="94" t="s">
        <v>20727</v>
      </c>
      <c r="I303" s="93">
        <v>35.380000000000003</v>
      </c>
      <c r="K303" s="93">
        <v>108797.08</v>
      </c>
    </row>
    <row r="304" spans="3:11" x14ac:dyDescent="0.2">
      <c r="C304" s="96" t="s">
        <v>20728</v>
      </c>
      <c r="D304" s="95">
        <v>44415</v>
      </c>
      <c r="E304" s="94" t="s">
        <v>20729</v>
      </c>
      <c r="I304" s="93">
        <v>4.55</v>
      </c>
      <c r="K304" s="93">
        <v>108801.63</v>
      </c>
    </row>
    <row r="305" spans="3:11" x14ac:dyDescent="0.2">
      <c r="C305" s="96" t="s">
        <v>20730</v>
      </c>
      <c r="D305" s="95">
        <v>44415</v>
      </c>
      <c r="E305" s="94" t="s">
        <v>20731</v>
      </c>
      <c r="I305" s="93">
        <v>1.68</v>
      </c>
      <c r="K305" s="93">
        <v>108803.31</v>
      </c>
    </row>
    <row r="306" spans="3:11" x14ac:dyDescent="0.2">
      <c r="C306" s="96" t="s">
        <v>20732</v>
      </c>
      <c r="D306" s="95">
        <v>44416</v>
      </c>
      <c r="E306" s="94" t="s">
        <v>20733</v>
      </c>
      <c r="I306" s="93">
        <v>1.68</v>
      </c>
      <c r="K306" s="93">
        <v>108804.99</v>
      </c>
    </row>
    <row r="307" spans="3:11" x14ac:dyDescent="0.2">
      <c r="C307" s="96" t="s">
        <v>20734</v>
      </c>
      <c r="D307" s="95">
        <v>44416</v>
      </c>
      <c r="E307" s="94" t="s">
        <v>20735</v>
      </c>
      <c r="I307" s="93">
        <v>2.58</v>
      </c>
      <c r="K307" s="93">
        <v>108807.57</v>
      </c>
    </row>
    <row r="308" spans="3:11" x14ac:dyDescent="0.2">
      <c r="C308" s="96" t="s">
        <v>20736</v>
      </c>
      <c r="D308" s="95">
        <v>44417</v>
      </c>
      <c r="E308" s="94" t="s">
        <v>20737</v>
      </c>
      <c r="I308" s="93">
        <v>3.8</v>
      </c>
      <c r="K308" s="93">
        <v>108811.37</v>
      </c>
    </row>
    <row r="309" spans="3:11" x14ac:dyDescent="0.2">
      <c r="C309" s="96" t="s">
        <v>20738</v>
      </c>
      <c r="D309" s="95">
        <v>44417</v>
      </c>
      <c r="E309" s="94" t="s">
        <v>20739</v>
      </c>
      <c r="I309" s="93">
        <v>5.78</v>
      </c>
      <c r="K309" s="93">
        <v>108817.15</v>
      </c>
    </row>
    <row r="310" spans="3:11" x14ac:dyDescent="0.2">
      <c r="C310" s="96" t="s">
        <v>20740</v>
      </c>
      <c r="D310" s="95">
        <v>44417</v>
      </c>
      <c r="E310" s="94" t="s">
        <v>20741</v>
      </c>
      <c r="I310" s="93">
        <v>1.77</v>
      </c>
      <c r="K310" s="93">
        <v>108818.92</v>
      </c>
    </row>
    <row r="311" spans="3:11" x14ac:dyDescent="0.2">
      <c r="C311" s="96" t="s">
        <v>20742</v>
      </c>
      <c r="D311" s="95">
        <v>44418</v>
      </c>
      <c r="E311" s="94" t="s">
        <v>20743</v>
      </c>
      <c r="I311" s="93">
        <v>1.94</v>
      </c>
      <c r="K311" s="93">
        <v>108820.86</v>
      </c>
    </row>
    <row r="312" spans="3:11" x14ac:dyDescent="0.2">
      <c r="C312" s="96" t="s">
        <v>20744</v>
      </c>
      <c r="D312" s="95">
        <v>44418</v>
      </c>
      <c r="E312" s="94" t="s">
        <v>20745</v>
      </c>
      <c r="I312" s="93">
        <v>4.63</v>
      </c>
      <c r="K312" s="93">
        <v>108825.49</v>
      </c>
    </row>
    <row r="313" spans="3:11" x14ac:dyDescent="0.2">
      <c r="C313" s="96" t="s">
        <v>20746</v>
      </c>
      <c r="D313" s="95">
        <v>44418</v>
      </c>
      <c r="E313" s="94" t="s">
        <v>20747</v>
      </c>
      <c r="I313" s="93">
        <v>10.73</v>
      </c>
      <c r="K313" s="93">
        <v>108836.22</v>
      </c>
    </row>
    <row r="314" spans="3:11" x14ac:dyDescent="0.2">
      <c r="C314" s="96" t="s">
        <v>20748</v>
      </c>
      <c r="D314" s="95">
        <v>44418</v>
      </c>
      <c r="E314" s="94" t="s">
        <v>20749</v>
      </c>
      <c r="I314" s="93">
        <v>4.46</v>
      </c>
      <c r="K314" s="93">
        <v>108840.68</v>
      </c>
    </row>
    <row r="315" spans="3:11" x14ac:dyDescent="0.2">
      <c r="C315" s="96" t="s">
        <v>20750</v>
      </c>
      <c r="D315" s="95">
        <v>44418</v>
      </c>
      <c r="E315" s="94" t="s">
        <v>20751</v>
      </c>
      <c r="I315" s="93">
        <v>3.21</v>
      </c>
      <c r="K315" s="93">
        <v>108843.89</v>
      </c>
    </row>
    <row r="316" spans="3:11" x14ac:dyDescent="0.2">
      <c r="C316" s="96" t="s">
        <v>20752</v>
      </c>
      <c r="D316" s="95">
        <v>44418</v>
      </c>
      <c r="E316" s="94" t="s">
        <v>20753</v>
      </c>
      <c r="I316" s="93">
        <v>1.95</v>
      </c>
      <c r="K316" s="93">
        <v>108845.84</v>
      </c>
    </row>
    <row r="317" spans="3:11" x14ac:dyDescent="0.2">
      <c r="C317" s="96" t="s">
        <v>20754</v>
      </c>
      <c r="D317" s="95">
        <v>44418</v>
      </c>
      <c r="E317" s="94" t="s">
        <v>20755</v>
      </c>
      <c r="I317" s="93">
        <v>5.42</v>
      </c>
      <c r="K317" s="93">
        <v>108851.26</v>
      </c>
    </row>
    <row r="318" spans="3:11" x14ac:dyDescent="0.2">
      <c r="C318" s="96" t="s">
        <v>20756</v>
      </c>
      <c r="D318" s="95">
        <v>44418</v>
      </c>
      <c r="E318" s="94" t="s">
        <v>20757</v>
      </c>
      <c r="I318" s="93">
        <v>4.71</v>
      </c>
      <c r="K318" s="93">
        <v>108855.97</v>
      </c>
    </row>
    <row r="319" spans="3:11" x14ac:dyDescent="0.2">
      <c r="C319" s="96" t="s">
        <v>20758</v>
      </c>
      <c r="D319" s="95">
        <v>44418</v>
      </c>
      <c r="E319" s="94" t="s">
        <v>20759</v>
      </c>
      <c r="I319" s="93">
        <v>3.36</v>
      </c>
      <c r="K319" s="93">
        <v>108859.33</v>
      </c>
    </row>
    <row r="320" spans="3:11" x14ac:dyDescent="0.2">
      <c r="C320" s="96" t="s">
        <v>20760</v>
      </c>
      <c r="D320" s="95">
        <v>44418</v>
      </c>
      <c r="E320" s="94" t="s">
        <v>20761</v>
      </c>
      <c r="I320" s="93">
        <v>5.92</v>
      </c>
      <c r="K320" s="93">
        <v>108865.25</v>
      </c>
    </row>
    <row r="321" spans="3:11" x14ac:dyDescent="0.2">
      <c r="C321" s="96" t="s">
        <v>20762</v>
      </c>
      <c r="D321" s="95">
        <v>44418</v>
      </c>
      <c r="E321" s="94" t="s">
        <v>20763</v>
      </c>
      <c r="I321" s="93">
        <v>12.95</v>
      </c>
      <c r="K321" s="93">
        <v>108878.2</v>
      </c>
    </row>
    <row r="322" spans="3:11" x14ac:dyDescent="0.2">
      <c r="C322" s="96" t="s">
        <v>20764</v>
      </c>
      <c r="D322" s="95">
        <v>44418</v>
      </c>
      <c r="E322" s="94" t="s">
        <v>20765</v>
      </c>
      <c r="I322" s="93">
        <v>3.36</v>
      </c>
      <c r="K322" s="93">
        <v>108881.56</v>
      </c>
    </row>
    <row r="323" spans="3:11" x14ac:dyDescent="0.2">
      <c r="C323" s="96" t="s">
        <v>20766</v>
      </c>
      <c r="D323" s="95">
        <v>44418</v>
      </c>
      <c r="E323" s="94" t="s">
        <v>20767</v>
      </c>
      <c r="I323" s="93">
        <v>19.079999999999998</v>
      </c>
      <c r="K323" s="93">
        <v>108900.64</v>
      </c>
    </row>
    <row r="324" spans="3:11" x14ac:dyDescent="0.2">
      <c r="C324" s="96" t="s">
        <v>20768</v>
      </c>
      <c r="D324" s="95">
        <v>44418</v>
      </c>
      <c r="E324" s="94" t="s">
        <v>20769</v>
      </c>
      <c r="I324" s="93">
        <v>11.71</v>
      </c>
      <c r="K324" s="93">
        <v>108912.35</v>
      </c>
    </row>
    <row r="325" spans="3:11" x14ac:dyDescent="0.2">
      <c r="C325" s="96" t="s">
        <v>20770</v>
      </c>
      <c r="D325" s="95">
        <v>44418</v>
      </c>
      <c r="E325" s="94" t="s">
        <v>20771</v>
      </c>
      <c r="I325" s="93">
        <v>1.68</v>
      </c>
      <c r="K325" s="93">
        <v>108914.03</v>
      </c>
    </row>
    <row r="326" spans="3:11" x14ac:dyDescent="0.2">
      <c r="C326" s="96" t="s">
        <v>20772</v>
      </c>
      <c r="D326" s="95">
        <v>44418</v>
      </c>
      <c r="E326" s="94" t="s">
        <v>20773</v>
      </c>
      <c r="I326" s="93">
        <v>2.06</v>
      </c>
      <c r="K326" s="93">
        <v>108916.09</v>
      </c>
    </row>
    <row r="327" spans="3:11" x14ac:dyDescent="0.2">
      <c r="C327" s="96" t="s">
        <v>20774</v>
      </c>
      <c r="D327" s="95">
        <v>44418</v>
      </c>
      <c r="E327" s="94" t="s">
        <v>20775</v>
      </c>
      <c r="I327" s="93">
        <v>2.04</v>
      </c>
      <c r="K327" s="93">
        <v>108918.13</v>
      </c>
    </row>
    <row r="328" spans="3:11" x14ac:dyDescent="0.2">
      <c r="C328" s="96" t="s">
        <v>20776</v>
      </c>
      <c r="D328" s="95">
        <v>44418</v>
      </c>
      <c r="E328" s="94" t="s">
        <v>20777</v>
      </c>
      <c r="I328" s="93">
        <v>5.04</v>
      </c>
      <c r="K328" s="93">
        <v>108923.17</v>
      </c>
    </row>
    <row r="329" spans="3:11" x14ac:dyDescent="0.2">
      <c r="C329" s="96" t="s">
        <v>20778</v>
      </c>
      <c r="D329" s="95">
        <v>44418</v>
      </c>
      <c r="E329" s="94" t="s">
        <v>20779</v>
      </c>
      <c r="I329" s="93">
        <v>5.0599999999999996</v>
      </c>
      <c r="K329" s="93">
        <v>108928.23</v>
      </c>
    </row>
    <row r="330" spans="3:11" x14ac:dyDescent="0.2">
      <c r="C330" s="96" t="s">
        <v>20780</v>
      </c>
      <c r="D330" s="95">
        <v>44418</v>
      </c>
      <c r="E330" s="94" t="s">
        <v>20781</v>
      </c>
      <c r="I330" s="93">
        <v>5.5</v>
      </c>
      <c r="K330" s="93">
        <v>108933.73</v>
      </c>
    </row>
    <row r="331" spans="3:11" x14ac:dyDescent="0.2">
      <c r="C331" s="96" t="s">
        <v>20782</v>
      </c>
      <c r="D331" s="95">
        <v>44418</v>
      </c>
      <c r="E331" s="94" t="s">
        <v>20783</v>
      </c>
      <c r="I331" s="93">
        <v>8.3800000000000008</v>
      </c>
      <c r="K331" s="93">
        <v>108942.11</v>
      </c>
    </row>
    <row r="332" spans="3:11" x14ac:dyDescent="0.2">
      <c r="C332" s="96" t="s">
        <v>20784</v>
      </c>
      <c r="D332" s="95">
        <v>44418</v>
      </c>
      <c r="E332" s="94" t="s">
        <v>20785</v>
      </c>
      <c r="I332" s="93">
        <v>3.92</v>
      </c>
      <c r="K332" s="93">
        <v>108946.03</v>
      </c>
    </row>
    <row r="333" spans="3:11" x14ac:dyDescent="0.2">
      <c r="C333" s="96" t="s">
        <v>20786</v>
      </c>
      <c r="D333" s="95">
        <v>44418</v>
      </c>
      <c r="E333" s="94" t="s">
        <v>20787</v>
      </c>
      <c r="I333" s="93">
        <v>23.46</v>
      </c>
      <c r="K333" s="93">
        <v>108969.49</v>
      </c>
    </row>
    <row r="334" spans="3:11" x14ac:dyDescent="0.2">
      <c r="C334" s="96" t="s">
        <v>20788</v>
      </c>
      <c r="D334" s="95">
        <v>44418</v>
      </c>
      <c r="E334" s="94" t="s">
        <v>20789</v>
      </c>
      <c r="I334" s="93">
        <v>6.18</v>
      </c>
      <c r="K334" s="93">
        <v>108975.67</v>
      </c>
    </row>
    <row r="335" spans="3:11" x14ac:dyDescent="0.2">
      <c r="C335" s="96" t="s">
        <v>20790</v>
      </c>
      <c r="D335" s="95">
        <v>44418</v>
      </c>
      <c r="E335" s="94" t="s">
        <v>20791</v>
      </c>
      <c r="I335" s="93">
        <v>5.59</v>
      </c>
      <c r="K335" s="93">
        <v>108981.26</v>
      </c>
    </row>
    <row r="336" spans="3:11" x14ac:dyDescent="0.2">
      <c r="C336" s="96" t="s">
        <v>20792</v>
      </c>
      <c r="D336" s="95">
        <v>44418</v>
      </c>
      <c r="E336" s="94" t="s">
        <v>20793</v>
      </c>
      <c r="I336" s="93">
        <v>16.600000000000001</v>
      </c>
      <c r="K336" s="93">
        <v>108997.86</v>
      </c>
    </row>
    <row r="337" spans="3:11" x14ac:dyDescent="0.2">
      <c r="C337" s="96" t="s">
        <v>20794</v>
      </c>
      <c r="D337" s="95">
        <v>44418</v>
      </c>
      <c r="E337" s="94" t="s">
        <v>20795</v>
      </c>
      <c r="I337" s="93">
        <v>4.6100000000000003</v>
      </c>
      <c r="K337" s="93">
        <v>109002.47</v>
      </c>
    </row>
    <row r="338" spans="3:11" x14ac:dyDescent="0.2">
      <c r="C338" s="96" t="s">
        <v>20796</v>
      </c>
      <c r="D338" s="95">
        <v>44418</v>
      </c>
      <c r="E338" s="94" t="s">
        <v>20797</v>
      </c>
      <c r="I338" s="93">
        <v>15.2</v>
      </c>
      <c r="K338" s="93">
        <v>109017.67</v>
      </c>
    </row>
    <row r="339" spans="3:11" x14ac:dyDescent="0.2">
      <c r="C339" s="96" t="s">
        <v>20798</v>
      </c>
      <c r="D339" s="95">
        <v>44418</v>
      </c>
      <c r="E339" s="94" t="s">
        <v>20799</v>
      </c>
      <c r="I339" s="93">
        <v>5</v>
      </c>
      <c r="K339" s="93">
        <v>109022.67</v>
      </c>
    </row>
    <row r="340" spans="3:11" x14ac:dyDescent="0.2">
      <c r="C340" s="96" t="s">
        <v>20800</v>
      </c>
      <c r="D340" s="95">
        <v>44418</v>
      </c>
      <c r="E340" s="94" t="s">
        <v>20801</v>
      </c>
      <c r="I340" s="93">
        <v>31.4</v>
      </c>
      <c r="K340" s="93">
        <v>109054.07</v>
      </c>
    </row>
    <row r="341" spans="3:11" x14ac:dyDescent="0.2">
      <c r="C341" s="96" t="s">
        <v>20802</v>
      </c>
      <c r="D341" s="95">
        <v>44418</v>
      </c>
      <c r="E341" s="94" t="s">
        <v>20803</v>
      </c>
      <c r="I341" s="93">
        <v>1.69</v>
      </c>
      <c r="K341" s="93">
        <v>109055.76</v>
      </c>
    </row>
    <row r="342" spans="3:11" x14ac:dyDescent="0.2">
      <c r="C342" s="96" t="s">
        <v>20804</v>
      </c>
      <c r="D342" s="95">
        <v>44418</v>
      </c>
      <c r="E342" s="94" t="s">
        <v>20805</v>
      </c>
      <c r="I342" s="93">
        <v>2.4500000000000002</v>
      </c>
      <c r="K342" s="93">
        <v>109058.21</v>
      </c>
    </row>
    <row r="343" spans="3:11" x14ac:dyDescent="0.2">
      <c r="C343" s="96" t="s">
        <v>6734</v>
      </c>
      <c r="D343" s="95">
        <v>44418</v>
      </c>
      <c r="E343" s="94" t="s">
        <v>20806</v>
      </c>
      <c r="J343" s="112">
        <v>1665.83</v>
      </c>
      <c r="K343" s="93">
        <v>107392.38</v>
      </c>
    </row>
    <row r="344" spans="3:11" x14ac:dyDescent="0.2">
      <c r="C344" s="96" t="s">
        <v>6732</v>
      </c>
      <c r="D344" s="95">
        <v>44418</v>
      </c>
      <c r="E344" s="94" t="s">
        <v>20807</v>
      </c>
      <c r="J344" s="112">
        <v>116.99</v>
      </c>
      <c r="K344" s="93">
        <v>107275.39</v>
      </c>
    </row>
    <row r="345" spans="3:11" x14ac:dyDescent="0.2">
      <c r="C345" s="96" t="s">
        <v>12311</v>
      </c>
      <c r="D345" s="95">
        <v>44418</v>
      </c>
      <c r="E345" s="94" t="s">
        <v>20808</v>
      </c>
      <c r="J345" s="112">
        <v>305.73</v>
      </c>
      <c r="K345" s="93">
        <v>106969.66</v>
      </c>
    </row>
    <row r="346" spans="3:11" x14ac:dyDescent="0.2">
      <c r="C346" s="96" t="s">
        <v>8113</v>
      </c>
      <c r="D346" s="95">
        <v>44418</v>
      </c>
      <c r="E346" s="94" t="s">
        <v>20809</v>
      </c>
      <c r="J346" s="112">
        <v>571.01</v>
      </c>
      <c r="K346" s="93">
        <v>106398.65</v>
      </c>
    </row>
    <row r="347" spans="3:11" x14ac:dyDescent="0.2">
      <c r="C347" s="96" t="s">
        <v>6730</v>
      </c>
      <c r="D347" s="95">
        <v>44418</v>
      </c>
      <c r="E347" s="94" t="s">
        <v>20810</v>
      </c>
      <c r="J347" s="112">
        <v>88</v>
      </c>
      <c r="K347" s="93">
        <v>106310.65</v>
      </c>
    </row>
    <row r="348" spans="3:11" x14ac:dyDescent="0.2">
      <c r="C348" s="96" t="s">
        <v>6807</v>
      </c>
      <c r="D348" s="95">
        <v>44418</v>
      </c>
      <c r="E348" s="94" t="s">
        <v>20811</v>
      </c>
      <c r="J348" s="112">
        <v>15.49</v>
      </c>
      <c r="K348" s="93">
        <v>106295.16</v>
      </c>
    </row>
    <row r="349" spans="3:11" x14ac:dyDescent="0.2">
      <c r="C349" s="96" t="s">
        <v>14313</v>
      </c>
      <c r="D349" s="95">
        <v>44418</v>
      </c>
      <c r="E349" s="94" t="s">
        <v>20812</v>
      </c>
      <c r="J349" s="112">
        <v>19.510000000000002</v>
      </c>
      <c r="K349" s="93">
        <v>106275.65</v>
      </c>
    </row>
    <row r="350" spans="3:11" x14ac:dyDescent="0.2">
      <c r="C350" s="96" t="s">
        <v>9609</v>
      </c>
      <c r="D350" s="95">
        <v>44418</v>
      </c>
      <c r="E350" s="94" t="s">
        <v>20813</v>
      </c>
      <c r="J350" s="112">
        <v>29</v>
      </c>
      <c r="K350" s="93">
        <v>106246.65</v>
      </c>
    </row>
    <row r="351" spans="3:11" x14ac:dyDescent="0.2">
      <c r="C351" s="96" t="s">
        <v>9607</v>
      </c>
      <c r="D351" s="95">
        <v>44418</v>
      </c>
      <c r="E351" s="94" t="s">
        <v>20814</v>
      </c>
      <c r="J351" s="112">
        <v>13.52</v>
      </c>
      <c r="K351" s="93">
        <v>106233.13</v>
      </c>
    </row>
    <row r="352" spans="3:11" x14ac:dyDescent="0.2">
      <c r="C352" s="96" t="s">
        <v>20815</v>
      </c>
      <c r="D352" s="95">
        <v>44419</v>
      </c>
      <c r="E352" s="94" t="s">
        <v>20816</v>
      </c>
      <c r="I352" s="93">
        <v>6.99</v>
      </c>
      <c r="K352" s="93">
        <v>106240.12</v>
      </c>
    </row>
    <row r="353" spans="3:11" x14ac:dyDescent="0.2">
      <c r="C353" s="96" t="s">
        <v>20817</v>
      </c>
      <c r="D353" s="95">
        <v>44419</v>
      </c>
      <c r="E353" s="94" t="s">
        <v>20818</v>
      </c>
      <c r="I353" s="93">
        <v>30.6</v>
      </c>
      <c r="K353" s="93">
        <v>106270.72</v>
      </c>
    </row>
    <row r="354" spans="3:11" x14ac:dyDescent="0.2">
      <c r="C354" s="96" t="s">
        <v>20819</v>
      </c>
      <c r="D354" s="95">
        <v>44419</v>
      </c>
      <c r="E354" s="94" t="s">
        <v>20820</v>
      </c>
      <c r="I354" s="93">
        <v>3</v>
      </c>
      <c r="K354" s="93">
        <v>106273.72</v>
      </c>
    </row>
    <row r="355" spans="3:11" x14ac:dyDescent="0.2">
      <c r="C355" s="96" t="s">
        <v>20821</v>
      </c>
      <c r="D355" s="95">
        <v>44419</v>
      </c>
      <c r="E355" s="94" t="s">
        <v>19242</v>
      </c>
      <c r="I355" s="93">
        <v>8.3800000000000008</v>
      </c>
      <c r="K355" s="93">
        <v>106282.1</v>
      </c>
    </row>
    <row r="356" spans="3:11" x14ac:dyDescent="0.2">
      <c r="C356" s="96" t="s">
        <v>20822</v>
      </c>
      <c r="D356" s="95">
        <v>44419</v>
      </c>
      <c r="E356" s="94" t="s">
        <v>20823</v>
      </c>
      <c r="I356" s="93">
        <v>15.3</v>
      </c>
      <c r="K356" s="93">
        <v>106297.4</v>
      </c>
    </row>
    <row r="357" spans="3:11" x14ac:dyDescent="0.2">
      <c r="C357" s="96" t="s">
        <v>20824</v>
      </c>
      <c r="D357" s="95">
        <v>44419</v>
      </c>
      <c r="E357" s="94" t="s">
        <v>20825</v>
      </c>
      <c r="I357" s="93">
        <v>3.36</v>
      </c>
      <c r="K357" s="93">
        <v>106300.76</v>
      </c>
    </row>
    <row r="358" spans="3:11" x14ac:dyDescent="0.2">
      <c r="C358" s="96" t="s">
        <v>20826</v>
      </c>
      <c r="D358" s="95">
        <v>44419</v>
      </c>
      <c r="E358" s="94" t="s">
        <v>20827</v>
      </c>
      <c r="I358" s="93">
        <v>8.3800000000000008</v>
      </c>
      <c r="K358" s="93">
        <v>106309.14</v>
      </c>
    </row>
    <row r="359" spans="3:11" x14ac:dyDescent="0.2">
      <c r="C359" s="96" t="s">
        <v>20828</v>
      </c>
      <c r="D359" s="95">
        <v>44419</v>
      </c>
      <c r="E359" s="94" t="s">
        <v>20829</v>
      </c>
      <c r="I359" s="93">
        <v>3.36</v>
      </c>
      <c r="K359" s="93">
        <v>106312.5</v>
      </c>
    </row>
    <row r="360" spans="3:11" x14ac:dyDescent="0.2">
      <c r="C360" s="96" t="s">
        <v>20830</v>
      </c>
      <c r="D360" s="95">
        <v>44419</v>
      </c>
      <c r="E360" s="94" t="s">
        <v>20831</v>
      </c>
      <c r="I360" s="93">
        <v>5.3</v>
      </c>
      <c r="K360" s="93">
        <v>106317.8</v>
      </c>
    </row>
    <row r="361" spans="3:11" x14ac:dyDescent="0.2">
      <c r="C361" s="96" t="s">
        <v>20832</v>
      </c>
      <c r="D361" s="95">
        <v>44419</v>
      </c>
      <c r="E361" s="94" t="s">
        <v>20833</v>
      </c>
      <c r="I361" s="93">
        <v>3.09</v>
      </c>
      <c r="K361" s="93">
        <v>106320.89</v>
      </c>
    </row>
    <row r="362" spans="3:11" x14ac:dyDescent="0.2">
      <c r="C362" s="96" t="s">
        <v>20834</v>
      </c>
      <c r="D362" s="95">
        <v>44419</v>
      </c>
      <c r="E362" s="94" t="s">
        <v>20835</v>
      </c>
      <c r="I362" s="93">
        <v>1.94</v>
      </c>
      <c r="K362" s="93">
        <v>106322.83</v>
      </c>
    </row>
    <row r="363" spans="3:11" x14ac:dyDescent="0.2">
      <c r="C363" s="96" t="s">
        <v>20836</v>
      </c>
      <c r="D363" s="95">
        <v>44419</v>
      </c>
      <c r="E363" s="94" t="s">
        <v>20837</v>
      </c>
      <c r="I363" s="93">
        <v>13.69</v>
      </c>
      <c r="K363" s="93">
        <v>106336.52</v>
      </c>
    </row>
    <row r="364" spans="3:11" x14ac:dyDescent="0.2">
      <c r="C364" s="96" t="s">
        <v>20838</v>
      </c>
      <c r="D364" s="95">
        <v>44419</v>
      </c>
      <c r="E364" s="94" t="s">
        <v>20839</v>
      </c>
      <c r="I364" s="93">
        <v>2.0699999999999998</v>
      </c>
      <c r="K364" s="93">
        <v>106338.59</v>
      </c>
    </row>
    <row r="365" spans="3:11" x14ac:dyDescent="0.2">
      <c r="C365" s="96" t="s">
        <v>20840</v>
      </c>
      <c r="D365" s="95">
        <v>44419</v>
      </c>
      <c r="E365" s="94" t="s">
        <v>20841</v>
      </c>
      <c r="I365" s="93">
        <v>1.68</v>
      </c>
      <c r="K365" s="93">
        <v>106340.27</v>
      </c>
    </row>
    <row r="366" spans="3:11" x14ac:dyDescent="0.2">
      <c r="C366" s="96" t="s">
        <v>20842</v>
      </c>
      <c r="D366" s="95">
        <v>44419</v>
      </c>
      <c r="E366" s="94" t="s">
        <v>20843</v>
      </c>
      <c r="I366" s="93">
        <v>3.64</v>
      </c>
      <c r="K366" s="93">
        <v>106343.91</v>
      </c>
    </row>
    <row r="367" spans="3:11" x14ac:dyDescent="0.2">
      <c r="C367" s="96" t="s">
        <v>20844</v>
      </c>
      <c r="D367" s="95">
        <v>44419</v>
      </c>
      <c r="E367" s="94" t="s">
        <v>20845</v>
      </c>
      <c r="I367" s="93">
        <v>1.8</v>
      </c>
      <c r="K367" s="93">
        <v>106345.71</v>
      </c>
    </row>
    <row r="368" spans="3:11" x14ac:dyDescent="0.2">
      <c r="C368" s="96" t="s">
        <v>20846</v>
      </c>
      <c r="D368" s="95">
        <v>44419</v>
      </c>
      <c r="E368" s="94" t="s">
        <v>20847</v>
      </c>
      <c r="I368" s="93">
        <v>2.04</v>
      </c>
      <c r="K368" s="93">
        <v>106347.75</v>
      </c>
    </row>
    <row r="369" spans="3:11" x14ac:dyDescent="0.2">
      <c r="C369" s="96" t="s">
        <v>20848</v>
      </c>
      <c r="D369" s="95">
        <v>44419</v>
      </c>
      <c r="E369" s="94" t="s">
        <v>20849</v>
      </c>
      <c r="I369" s="93">
        <v>0.91</v>
      </c>
      <c r="K369" s="93">
        <v>106348.66</v>
      </c>
    </row>
    <row r="370" spans="3:11" x14ac:dyDescent="0.2">
      <c r="C370" s="96" t="s">
        <v>20850</v>
      </c>
      <c r="D370" s="95">
        <v>44419</v>
      </c>
      <c r="E370" s="94" t="s">
        <v>20851</v>
      </c>
      <c r="I370" s="93">
        <v>4.1900000000000004</v>
      </c>
      <c r="K370" s="93">
        <v>106352.85</v>
      </c>
    </row>
    <row r="371" spans="3:11" x14ac:dyDescent="0.2">
      <c r="C371" s="96" t="s">
        <v>20852</v>
      </c>
      <c r="D371" s="95">
        <v>44419</v>
      </c>
      <c r="E371" s="94" t="s">
        <v>20853</v>
      </c>
      <c r="I371" s="93">
        <v>3.77</v>
      </c>
      <c r="K371" s="93">
        <v>106356.62</v>
      </c>
    </row>
    <row r="372" spans="3:11" x14ac:dyDescent="0.2">
      <c r="C372" s="96" t="s">
        <v>20854</v>
      </c>
      <c r="D372" s="95">
        <v>44419</v>
      </c>
      <c r="E372" s="94" t="s">
        <v>20855</v>
      </c>
      <c r="I372" s="93">
        <v>0.56999999999999995</v>
      </c>
      <c r="K372" s="93">
        <v>106357.19</v>
      </c>
    </row>
    <row r="373" spans="3:11" x14ac:dyDescent="0.2">
      <c r="C373" s="96" t="s">
        <v>20856</v>
      </c>
      <c r="D373" s="95">
        <v>44419</v>
      </c>
      <c r="E373" s="94" t="s">
        <v>20857</v>
      </c>
      <c r="I373" s="93">
        <v>1.46</v>
      </c>
      <c r="K373" s="93">
        <v>106358.65</v>
      </c>
    </row>
    <row r="374" spans="3:11" x14ac:dyDescent="0.2">
      <c r="C374" s="96" t="s">
        <v>20858</v>
      </c>
      <c r="D374" s="95">
        <v>44419</v>
      </c>
      <c r="E374" s="94" t="s">
        <v>20859</v>
      </c>
      <c r="I374" s="93">
        <v>2.77</v>
      </c>
      <c r="K374" s="93">
        <v>106361.42</v>
      </c>
    </row>
    <row r="375" spans="3:11" x14ac:dyDescent="0.2">
      <c r="C375" s="96" t="s">
        <v>20860</v>
      </c>
      <c r="D375" s="95">
        <v>44419</v>
      </c>
      <c r="E375" s="94" t="s">
        <v>20861</v>
      </c>
      <c r="I375" s="93">
        <v>2.82</v>
      </c>
      <c r="K375" s="93">
        <v>106364.24</v>
      </c>
    </row>
    <row r="376" spans="3:11" x14ac:dyDescent="0.2">
      <c r="C376" s="96" t="s">
        <v>20862</v>
      </c>
      <c r="D376" s="95">
        <v>44419</v>
      </c>
      <c r="E376" s="94" t="s">
        <v>20863</v>
      </c>
      <c r="I376" s="93">
        <v>2.68</v>
      </c>
      <c r="K376" s="93">
        <v>106366.92</v>
      </c>
    </row>
    <row r="377" spans="3:11" x14ac:dyDescent="0.2">
      <c r="C377" s="96" t="s">
        <v>20864</v>
      </c>
      <c r="D377" s="95">
        <v>44419</v>
      </c>
      <c r="E377" s="94" t="s">
        <v>20865</v>
      </c>
      <c r="I377" s="93">
        <v>1.68</v>
      </c>
      <c r="K377" s="93">
        <v>106368.6</v>
      </c>
    </row>
    <row r="378" spans="3:11" x14ac:dyDescent="0.2">
      <c r="C378" s="96" t="s">
        <v>20866</v>
      </c>
      <c r="D378" s="95">
        <v>44419</v>
      </c>
      <c r="E378" s="94" t="s">
        <v>20867</v>
      </c>
      <c r="I378" s="93">
        <v>12.15</v>
      </c>
      <c r="K378" s="93">
        <v>106380.75</v>
      </c>
    </row>
    <row r="379" spans="3:11" x14ac:dyDescent="0.2">
      <c r="C379" s="96" t="s">
        <v>20868</v>
      </c>
      <c r="D379" s="95">
        <v>44419</v>
      </c>
      <c r="E379" s="94" t="s">
        <v>20869</v>
      </c>
      <c r="I379" s="93">
        <v>12.61</v>
      </c>
      <c r="K379" s="93">
        <v>106393.36</v>
      </c>
    </row>
    <row r="380" spans="3:11" x14ac:dyDescent="0.2">
      <c r="C380" s="96" t="s">
        <v>20870</v>
      </c>
      <c r="D380" s="95">
        <v>44420</v>
      </c>
      <c r="E380" s="94" t="s">
        <v>20871</v>
      </c>
      <c r="I380" s="93">
        <v>6.3</v>
      </c>
      <c r="K380" s="93">
        <v>106399.66</v>
      </c>
    </row>
    <row r="381" spans="3:11" x14ac:dyDescent="0.2">
      <c r="C381" s="96" t="s">
        <v>20872</v>
      </c>
      <c r="D381" s="95">
        <v>44420</v>
      </c>
      <c r="E381" s="94" t="s">
        <v>20873</v>
      </c>
      <c r="I381" s="93">
        <v>1.68</v>
      </c>
      <c r="K381" s="93">
        <v>106401.34</v>
      </c>
    </row>
    <row r="382" spans="3:11" x14ac:dyDescent="0.2">
      <c r="C382" s="96" t="s">
        <v>20874</v>
      </c>
      <c r="D382" s="95">
        <v>44420</v>
      </c>
      <c r="E382" s="94" t="s">
        <v>20875</v>
      </c>
      <c r="I382" s="93">
        <v>1.68</v>
      </c>
      <c r="K382" s="93">
        <v>106403.02</v>
      </c>
    </row>
    <row r="383" spans="3:11" x14ac:dyDescent="0.2">
      <c r="C383" s="96" t="s">
        <v>20876</v>
      </c>
      <c r="D383" s="95">
        <v>44420</v>
      </c>
      <c r="E383" s="94" t="s">
        <v>20877</v>
      </c>
      <c r="I383" s="93">
        <v>60.57</v>
      </c>
      <c r="K383" s="93">
        <v>106463.59</v>
      </c>
    </row>
    <row r="384" spans="3:11" x14ac:dyDescent="0.2">
      <c r="C384" s="96" t="s">
        <v>20878</v>
      </c>
      <c r="D384" s="95">
        <v>44420</v>
      </c>
      <c r="E384" s="94" t="s">
        <v>20879</v>
      </c>
      <c r="I384" s="93">
        <v>14.2</v>
      </c>
      <c r="K384" s="93">
        <v>106477.79</v>
      </c>
    </row>
    <row r="385" spans="3:11" x14ac:dyDescent="0.2">
      <c r="C385" s="96" t="s">
        <v>20880</v>
      </c>
      <c r="D385" s="95">
        <v>44420</v>
      </c>
      <c r="E385" s="94" t="s">
        <v>20881</v>
      </c>
      <c r="I385" s="93">
        <v>1</v>
      </c>
      <c r="K385" s="93">
        <v>106478.79</v>
      </c>
    </row>
    <row r="386" spans="3:11" x14ac:dyDescent="0.2">
      <c r="C386" s="96" t="s">
        <v>20882</v>
      </c>
      <c r="D386" s="95">
        <v>44420</v>
      </c>
      <c r="E386" s="94" t="s">
        <v>20883</v>
      </c>
      <c r="I386" s="93">
        <v>4.87</v>
      </c>
      <c r="K386" s="93">
        <v>106483.66</v>
      </c>
    </row>
    <row r="387" spans="3:11" x14ac:dyDescent="0.2">
      <c r="C387" s="96" t="s">
        <v>20884</v>
      </c>
      <c r="D387" s="95">
        <v>44420</v>
      </c>
      <c r="E387" s="94" t="s">
        <v>20885</v>
      </c>
      <c r="I387" s="93">
        <v>48</v>
      </c>
      <c r="K387" s="93">
        <v>106531.66</v>
      </c>
    </row>
    <row r="388" spans="3:11" x14ac:dyDescent="0.2">
      <c r="C388" s="96" t="s">
        <v>20886</v>
      </c>
      <c r="D388" s="95">
        <v>44420</v>
      </c>
      <c r="E388" s="94" t="s">
        <v>20887</v>
      </c>
      <c r="I388" s="93">
        <v>4.76</v>
      </c>
      <c r="K388" s="93">
        <v>106536.42</v>
      </c>
    </row>
    <row r="389" spans="3:11" x14ac:dyDescent="0.2">
      <c r="C389" s="96" t="s">
        <v>20888</v>
      </c>
      <c r="D389" s="95">
        <v>44420</v>
      </c>
      <c r="E389" s="94" t="s">
        <v>20889</v>
      </c>
      <c r="I389" s="93">
        <v>4.04</v>
      </c>
      <c r="K389" s="93">
        <v>106540.46</v>
      </c>
    </row>
    <row r="390" spans="3:11" x14ac:dyDescent="0.2">
      <c r="C390" s="96" t="s">
        <v>20890</v>
      </c>
      <c r="D390" s="95">
        <v>44420</v>
      </c>
      <c r="E390" s="94" t="s">
        <v>20891</v>
      </c>
      <c r="I390" s="93">
        <v>5.49</v>
      </c>
      <c r="K390" s="93">
        <v>106545.95</v>
      </c>
    </row>
    <row r="391" spans="3:11" x14ac:dyDescent="0.2">
      <c r="C391" s="96" t="s">
        <v>20892</v>
      </c>
      <c r="D391" s="95">
        <v>44420</v>
      </c>
      <c r="E391" s="94" t="s">
        <v>20893</v>
      </c>
      <c r="I391" s="93">
        <v>5.1100000000000003</v>
      </c>
      <c r="K391" s="93">
        <v>106551.06</v>
      </c>
    </row>
    <row r="392" spans="3:11" x14ac:dyDescent="0.2">
      <c r="C392" s="96" t="s">
        <v>20894</v>
      </c>
      <c r="D392" s="95">
        <v>44420</v>
      </c>
      <c r="E392" s="94" t="s">
        <v>20895</v>
      </c>
      <c r="I392" s="93">
        <v>2.02</v>
      </c>
      <c r="K392" s="93">
        <v>106553.08</v>
      </c>
    </row>
    <row r="393" spans="3:11" x14ac:dyDescent="0.2">
      <c r="C393" s="96" t="s">
        <v>20896</v>
      </c>
      <c r="D393" s="95">
        <v>44420</v>
      </c>
      <c r="E393" s="94" t="s">
        <v>20897</v>
      </c>
      <c r="I393" s="93">
        <v>8.3800000000000008</v>
      </c>
      <c r="K393" s="93">
        <v>106561.46</v>
      </c>
    </row>
    <row r="394" spans="3:11" x14ac:dyDescent="0.2">
      <c r="C394" s="96" t="s">
        <v>20898</v>
      </c>
      <c r="D394" s="95">
        <v>44420</v>
      </c>
      <c r="E394" s="94" t="s">
        <v>20899</v>
      </c>
      <c r="I394" s="93">
        <v>2.8</v>
      </c>
      <c r="K394" s="93">
        <v>106564.26</v>
      </c>
    </row>
    <row r="395" spans="3:11" x14ac:dyDescent="0.2">
      <c r="C395" s="96" t="s">
        <v>20900</v>
      </c>
      <c r="D395" s="95">
        <v>44420</v>
      </c>
      <c r="E395" s="94" t="s">
        <v>20901</v>
      </c>
      <c r="I395" s="93">
        <v>8.98</v>
      </c>
      <c r="K395" s="93">
        <v>106573.24</v>
      </c>
    </row>
    <row r="396" spans="3:11" x14ac:dyDescent="0.2">
      <c r="C396" s="96" t="s">
        <v>20902</v>
      </c>
      <c r="D396" s="95">
        <v>44420</v>
      </c>
      <c r="E396" s="94" t="s">
        <v>20903</v>
      </c>
      <c r="I396" s="93">
        <v>21.88</v>
      </c>
      <c r="K396" s="93">
        <v>106595.12</v>
      </c>
    </row>
    <row r="397" spans="3:11" x14ac:dyDescent="0.2">
      <c r="C397" s="96" t="s">
        <v>20904</v>
      </c>
      <c r="D397" s="95">
        <v>44420</v>
      </c>
      <c r="E397" s="94" t="s">
        <v>20905</v>
      </c>
      <c r="I397" s="93">
        <v>5</v>
      </c>
      <c r="K397" s="93">
        <v>106600.12</v>
      </c>
    </row>
    <row r="398" spans="3:11" x14ac:dyDescent="0.2">
      <c r="C398" s="96" t="s">
        <v>20906</v>
      </c>
      <c r="D398" s="95">
        <v>44420</v>
      </c>
      <c r="E398" s="94" t="s">
        <v>20907</v>
      </c>
      <c r="I398" s="93">
        <v>1.8</v>
      </c>
      <c r="K398" s="93">
        <v>106601.92</v>
      </c>
    </row>
    <row r="399" spans="3:11" x14ac:dyDescent="0.2">
      <c r="C399" s="96" t="s">
        <v>20908</v>
      </c>
      <c r="D399" s="95">
        <v>44420</v>
      </c>
      <c r="E399" s="94" t="s">
        <v>20909</v>
      </c>
      <c r="I399" s="93">
        <v>1.68</v>
      </c>
      <c r="K399" s="93">
        <v>106603.6</v>
      </c>
    </row>
    <row r="400" spans="3:11" x14ac:dyDescent="0.2">
      <c r="C400" s="96" t="s">
        <v>20910</v>
      </c>
      <c r="D400" s="95">
        <v>44420</v>
      </c>
      <c r="E400" s="94" t="s">
        <v>20911</v>
      </c>
      <c r="I400" s="93">
        <v>30.6</v>
      </c>
      <c r="K400" s="93">
        <v>106634.2</v>
      </c>
    </row>
    <row r="401" spans="3:11" x14ac:dyDescent="0.2">
      <c r="C401" s="96" t="s">
        <v>20912</v>
      </c>
      <c r="D401" s="95">
        <v>44420</v>
      </c>
      <c r="E401" s="94" t="s">
        <v>20913</v>
      </c>
      <c r="I401" s="93">
        <v>7.82</v>
      </c>
      <c r="K401" s="93">
        <v>106642.02</v>
      </c>
    </row>
    <row r="402" spans="3:11" x14ac:dyDescent="0.2">
      <c r="C402" s="96" t="s">
        <v>20914</v>
      </c>
      <c r="D402" s="95">
        <v>44421</v>
      </c>
      <c r="E402" s="94" t="s">
        <v>20915</v>
      </c>
      <c r="I402" s="93">
        <v>2.5099999999999998</v>
      </c>
      <c r="K402" s="93">
        <v>106644.53</v>
      </c>
    </row>
    <row r="403" spans="3:11" x14ac:dyDescent="0.2">
      <c r="C403" s="96" t="s">
        <v>20916</v>
      </c>
      <c r="D403" s="95">
        <v>44421</v>
      </c>
      <c r="E403" s="94" t="s">
        <v>20917</v>
      </c>
      <c r="I403" s="93">
        <v>5.21</v>
      </c>
      <c r="K403" s="93">
        <v>106649.74</v>
      </c>
    </row>
    <row r="404" spans="3:11" x14ac:dyDescent="0.2">
      <c r="C404" s="96" t="s">
        <v>20918</v>
      </c>
      <c r="D404" s="95">
        <v>44421</v>
      </c>
      <c r="E404" s="94" t="s">
        <v>20919</v>
      </c>
      <c r="I404" s="93">
        <v>5.22</v>
      </c>
      <c r="K404" s="93">
        <v>106654.96</v>
      </c>
    </row>
    <row r="405" spans="3:11" x14ac:dyDescent="0.2">
      <c r="C405" s="96" t="s">
        <v>20920</v>
      </c>
      <c r="D405" s="95">
        <v>44421</v>
      </c>
      <c r="E405" s="94" t="s">
        <v>20921</v>
      </c>
      <c r="I405" s="93">
        <v>7</v>
      </c>
      <c r="K405" s="93">
        <v>106661.96</v>
      </c>
    </row>
    <row r="406" spans="3:11" x14ac:dyDescent="0.2">
      <c r="C406" s="96" t="s">
        <v>20922</v>
      </c>
      <c r="D406" s="95">
        <v>44421</v>
      </c>
      <c r="E406" s="94" t="s">
        <v>20923</v>
      </c>
      <c r="I406" s="93">
        <v>5.04</v>
      </c>
      <c r="K406" s="93">
        <v>106667</v>
      </c>
    </row>
    <row r="407" spans="3:11" x14ac:dyDescent="0.2">
      <c r="C407" s="96" t="s">
        <v>20924</v>
      </c>
      <c r="D407" s="95">
        <v>44421</v>
      </c>
      <c r="E407" s="94" t="s">
        <v>20925</v>
      </c>
      <c r="I407" s="93">
        <v>45.18</v>
      </c>
      <c r="K407" s="93">
        <v>106712.18</v>
      </c>
    </row>
    <row r="408" spans="3:11" x14ac:dyDescent="0.2">
      <c r="C408" s="96" t="s">
        <v>20926</v>
      </c>
      <c r="D408" s="95">
        <v>44421</v>
      </c>
      <c r="E408" s="94" t="s">
        <v>20927</v>
      </c>
      <c r="I408" s="93">
        <v>9.56</v>
      </c>
      <c r="K408" s="93">
        <v>106721.74</v>
      </c>
    </row>
    <row r="409" spans="3:11" x14ac:dyDescent="0.2">
      <c r="C409" s="96" t="s">
        <v>20928</v>
      </c>
      <c r="D409" s="95">
        <v>44421</v>
      </c>
      <c r="E409" s="94" t="s">
        <v>20929</v>
      </c>
      <c r="I409" s="93">
        <v>0.4</v>
      </c>
      <c r="K409" s="93">
        <v>106722.14</v>
      </c>
    </row>
    <row r="410" spans="3:11" x14ac:dyDescent="0.2">
      <c r="C410" s="96" t="s">
        <v>20930</v>
      </c>
      <c r="D410" s="95">
        <v>44421</v>
      </c>
      <c r="E410" s="94" t="s">
        <v>20931</v>
      </c>
      <c r="I410" s="93">
        <v>5.79</v>
      </c>
      <c r="K410" s="93">
        <v>106727.93</v>
      </c>
    </row>
    <row r="411" spans="3:11" x14ac:dyDescent="0.2">
      <c r="C411" s="96" t="s">
        <v>20932</v>
      </c>
      <c r="D411" s="95">
        <v>44421</v>
      </c>
      <c r="E411" s="94" t="s">
        <v>20933</v>
      </c>
      <c r="I411" s="93">
        <v>7.77</v>
      </c>
      <c r="K411" s="93">
        <v>106735.7</v>
      </c>
    </row>
    <row r="412" spans="3:11" x14ac:dyDescent="0.2">
      <c r="C412" s="96" t="s">
        <v>20934</v>
      </c>
      <c r="D412" s="95">
        <v>44421</v>
      </c>
      <c r="E412" s="94" t="s">
        <v>20935</v>
      </c>
      <c r="I412" s="93">
        <v>1.68</v>
      </c>
      <c r="K412" s="93">
        <v>106737.38</v>
      </c>
    </row>
    <row r="413" spans="3:11" x14ac:dyDescent="0.2">
      <c r="C413" s="96" t="s">
        <v>20936</v>
      </c>
      <c r="D413" s="95">
        <v>44421</v>
      </c>
      <c r="E413" s="94" t="s">
        <v>20937</v>
      </c>
      <c r="I413" s="93">
        <v>1.72</v>
      </c>
      <c r="K413" s="93">
        <v>106739.1</v>
      </c>
    </row>
    <row r="414" spans="3:11" x14ac:dyDescent="0.2">
      <c r="C414" s="96" t="s">
        <v>20938</v>
      </c>
      <c r="D414" s="95">
        <v>44421</v>
      </c>
      <c r="E414" s="94" t="s">
        <v>20939</v>
      </c>
      <c r="I414" s="93">
        <v>5.25</v>
      </c>
      <c r="K414" s="93">
        <v>106744.35</v>
      </c>
    </row>
    <row r="415" spans="3:11" x14ac:dyDescent="0.2">
      <c r="C415" s="96" t="s">
        <v>20940</v>
      </c>
      <c r="D415" s="95">
        <v>44421</v>
      </c>
      <c r="E415" s="94" t="s">
        <v>20941</v>
      </c>
      <c r="I415" s="93">
        <v>3.02</v>
      </c>
      <c r="K415" s="93">
        <v>106747.37</v>
      </c>
    </row>
    <row r="416" spans="3:11" x14ac:dyDescent="0.2">
      <c r="C416" s="96" t="s">
        <v>20942</v>
      </c>
      <c r="D416" s="95">
        <v>44421</v>
      </c>
      <c r="E416" s="94" t="s">
        <v>20943</v>
      </c>
      <c r="I416" s="93">
        <v>3.37</v>
      </c>
      <c r="K416" s="93">
        <v>106750.74</v>
      </c>
    </row>
    <row r="417" spans="3:11" x14ac:dyDescent="0.2">
      <c r="C417" s="96" t="s">
        <v>20944</v>
      </c>
      <c r="D417" s="95">
        <v>44421</v>
      </c>
      <c r="E417" s="94" t="s">
        <v>20945</v>
      </c>
      <c r="I417" s="93">
        <v>2.16</v>
      </c>
      <c r="K417" s="93">
        <v>106752.9</v>
      </c>
    </row>
    <row r="418" spans="3:11" x14ac:dyDescent="0.2">
      <c r="C418" s="96" t="s">
        <v>20946</v>
      </c>
      <c r="D418" s="95">
        <v>44421</v>
      </c>
      <c r="E418" s="94" t="s">
        <v>20947</v>
      </c>
      <c r="I418" s="93">
        <v>5.04</v>
      </c>
      <c r="K418" s="93">
        <v>106757.94</v>
      </c>
    </row>
    <row r="419" spans="3:11" x14ac:dyDescent="0.2">
      <c r="C419" s="96" t="s">
        <v>20948</v>
      </c>
      <c r="D419" s="95">
        <v>44421</v>
      </c>
      <c r="E419" s="94" t="s">
        <v>20949</v>
      </c>
      <c r="I419" s="93">
        <v>1.94</v>
      </c>
      <c r="K419" s="93">
        <v>106759.88</v>
      </c>
    </row>
    <row r="420" spans="3:11" x14ac:dyDescent="0.2">
      <c r="C420" s="96" t="s">
        <v>20950</v>
      </c>
      <c r="D420" s="95">
        <v>44421</v>
      </c>
      <c r="E420" s="94" t="s">
        <v>20951</v>
      </c>
      <c r="I420" s="93">
        <v>4.1900000000000004</v>
      </c>
      <c r="K420" s="93">
        <v>106764.07</v>
      </c>
    </row>
    <row r="421" spans="3:11" x14ac:dyDescent="0.2">
      <c r="C421" s="96" t="s">
        <v>20952</v>
      </c>
      <c r="D421" s="95">
        <v>44421</v>
      </c>
      <c r="E421" s="94" t="s">
        <v>20953</v>
      </c>
      <c r="I421" s="93">
        <v>2.2599999999999998</v>
      </c>
      <c r="K421" s="93">
        <v>106766.33</v>
      </c>
    </row>
    <row r="422" spans="3:11" x14ac:dyDescent="0.2">
      <c r="C422" s="96" t="s">
        <v>20954</v>
      </c>
      <c r="D422" s="95">
        <v>44421</v>
      </c>
      <c r="E422" s="94" t="s">
        <v>20955</v>
      </c>
      <c r="I422" s="93">
        <v>2.27</v>
      </c>
      <c r="K422" s="93">
        <v>106768.6</v>
      </c>
    </row>
    <row r="423" spans="3:11" x14ac:dyDescent="0.2">
      <c r="C423" s="96" t="s">
        <v>20956</v>
      </c>
      <c r="D423" s="95">
        <v>44421</v>
      </c>
      <c r="E423" s="94" t="s">
        <v>20957</v>
      </c>
      <c r="I423" s="93">
        <v>5.47</v>
      </c>
      <c r="K423" s="93">
        <v>106774.07</v>
      </c>
    </row>
    <row r="424" spans="3:11" x14ac:dyDescent="0.2">
      <c r="C424" s="96" t="s">
        <v>20958</v>
      </c>
      <c r="D424" s="95">
        <v>44421</v>
      </c>
      <c r="E424" s="94" t="s">
        <v>20959</v>
      </c>
      <c r="I424" s="93">
        <v>1.79</v>
      </c>
      <c r="K424" s="93">
        <v>106775.86</v>
      </c>
    </row>
    <row r="425" spans="3:11" x14ac:dyDescent="0.2">
      <c r="C425" s="96" t="s">
        <v>20960</v>
      </c>
      <c r="D425" s="95">
        <v>44421</v>
      </c>
      <c r="E425" s="94" t="s">
        <v>20961</v>
      </c>
      <c r="I425" s="93">
        <v>61.2</v>
      </c>
      <c r="K425" s="93">
        <v>106837.06</v>
      </c>
    </row>
    <row r="426" spans="3:11" x14ac:dyDescent="0.2">
      <c r="C426" s="96" t="s">
        <v>20962</v>
      </c>
      <c r="D426" s="95">
        <v>44421</v>
      </c>
      <c r="E426" s="94" t="s">
        <v>20963</v>
      </c>
      <c r="I426" s="93">
        <v>3.87</v>
      </c>
      <c r="K426" s="93">
        <v>106840.93</v>
      </c>
    </row>
    <row r="427" spans="3:11" x14ac:dyDescent="0.2">
      <c r="C427" s="96" t="s">
        <v>20964</v>
      </c>
      <c r="D427" s="95">
        <v>44421</v>
      </c>
      <c r="E427" s="94" t="s">
        <v>20965</v>
      </c>
      <c r="I427" s="93">
        <v>5.03</v>
      </c>
      <c r="K427" s="93">
        <v>106845.96</v>
      </c>
    </row>
    <row r="428" spans="3:11" x14ac:dyDescent="0.2">
      <c r="C428" s="96" t="s">
        <v>20966</v>
      </c>
      <c r="D428" s="95">
        <v>44421</v>
      </c>
      <c r="E428" s="94" t="s">
        <v>20967</v>
      </c>
      <c r="I428" s="93">
        <v>1.68</v>
      </c>
      <c r="K428" s="93">
        <v>106847.64</v>
      </c>
    </row>
    <row r="429" spans="3:11" x14ac:dyDescent="0.2">
      <c r="C429" s="96" t="s">
        <v>20968</v>
      </c>
      <c r="D429" s="95">
        <v>44421</v>
      </c>
      <c r="E429" s="94" t="s">
        <v>20969</v>
      </c>
      <c r="I429" s="93">
        <v>15.3</v>
      </c>
      <c r="K429" s="93">
        <v>106862.94</v>
      </c>
    </row>
    <row r="430" spans="3:11" x14ac:dyDescent="0.2">
      <c r="C430" s="96" t="s">
        <v>20970</v>
      </c>
      <c r="D430" s="95">
        <v>44421</v>
      </c>
      <c r="E430" s="94" t="s">
        <v>20971</v>
      </c>
      <c r="I430" s="93">
        <v>16.96</v>
      </c>
      <c r="K430" s="93">
        <v>106879.9</v>
      </c>
    </row>
    <row r="431" spans="3:11" x14ac:dyDescent="0.2">
      <c r="C431" s="96" t="s">
        <v>20972</v>
      </c>
      <c r="D431" s="95">
        <v>44421</v>
      </c>
      <c r="E431" s="94" t="s">
        <v>20973</v>
      </c>
      <c r="I431" s="93">
        <v>17.899999999999999</v>
      </c>
      <c r="K431" s="93">
        <v>106897.8</v>
      </c>
    </row>
    <row r="432" spans="3:11" x14ac:dyDescent="0.2">
      <c r="C432" s="96" t="s">
        <v>20974</v>
      </c>
      <c r="D432" s="95">
        <v>44421</v>
      </c>
      <c r="E432" s="94" t="s">
        <v>20975</v>
      </c>
      <c r="I432" s="93">
        <v>1.7</v>
      </c>
      <c r="K432" s="93">
        <v>106899.5</v>
      </c>
    </row>
    <row r="433" spans="3:11" x14ac:dyDescent="0.2">
      <c r="C433" s="96" t="s">
        <v>20976</v>
      </c>
      <c r="D433" s="95">
        <v>44421</v>
      </c>
      <c r="E433" s="94" t="s">
        <v>20977</v>
      </c>
      <c r="I433" s="93">
        <v>3.34</v>
      </c>
      <c r="K433" s="93">
        <v>106902.84</v>
      </c>
    </row>
    <row r="434" spans="3:11" x14ac:dyDescent="0.2">
      <c r="C434" s="96" t="s">
        <v>20978</v>
      </c>
      <c r="D434" s="95">
        <v>44421</v>
      </c>
      <c r="E434" s="94" t="s">
        <v>20979</v>
      </c>
      <c r="I434" s="93">
        <v>12.3</v>
      </c>
      <c r="K434" s="93">
        <v>106915.14</v>
      </c>
    </row>
    <row r="435" spans="3:11" x14ac:dyDescent="0.2">
      <c r="C435" s="96" t="s">
        <v>7037</v>
      </c>
      <c r="D435" s="95">
        <v>44421</v>
      </c>
      <c r="E435" s="94" t="s">
        <v>20980</v>
      </c>
      <c r="J435" s="112">
        <v>2860</v>
      </c>
      <c r="K435" s="93">
        <v>104055.14</v>
      </c>
    </row>
    <row r="436" spans="3:11" x14ac:dyDescent="0.2">
      <c r="C436" s="96" t="s">
        <v>6737</v>
      </c>
      <c r="D436" s="95">
        <v>44421</v>
      </c>
      <c r="E436" s="94" t="s">
        <v>20981</v>
      </c>
      <c r="J436" s="112">
        <v>525.45000000000005</v>
      </c>
      <c r="K436" s="93">
        <v>103529.69</v>
      </c>
    </row>
    <row r="437" spans="3:11" x14ac:dyDescent="0.2">
      <c r="C437" s="96" t="s">
        <v>1534</v>
      </c>
      <c r="D437" s="95">
        <v>44421</v>
      </c>
      <c r="E437" s="94" t="s">
        <v>20982</v>
      </c>
      <c r="J437" s="112">
        <v>1800</v>
      </c>
      <c r="K437" s="93">
        <v>101729.69</v>
      </c>
    </row>
    <row r="438" spans="3:11" x14ac:dyDescent="0.2">
      <c r="C438" s="96" t="s">
        <v>1524</v>
      </c>
      <c r="D438" s="95">
        <v>44421</v>
      </c>
      <c r="E438" s="94" t="s">
        <v>20983</v>
      </c>
      <c r="J438" s="112">
        <v>1174.8800000000001</v>
      </c>
      <c r="K438" s="93">
        <v>100554.81</v>
      </c>
    </row>
    <row r="439" spans="3:11" x14ac:dyDescent="0.2">
      <c r="C439" s="96" t="s">
        <v>8348</v>
      </c>
      <c r="D439" s="95">
        <v>44421</v>
      </c>
      <c r="E439" s="94" t="s">
        <v>20984</v>
      </c>
      <c r="J439" s="112">
        <v>665.76</v>
      </c>
      <c r="K439" s="93">
        <v>99889.05</v>
      </c>
    </row>
    <row r="440" spans="3:11" x14ac:dyDescent="0.2">
      <c r="C440" s="96" t="s">
        <v>20985</v>
      </c>
      <c r="D440" s="95">
        <v>44422</v>
      </c>
      <c r="E440" s="94" t="s">
        <v>20986</v>
      </c>
      <c r="I440" s="93">
        <v>5.04</v>
      </c>
      <c r="K440" s="93">
        <v>99894.09</v>
      </c>
    </row>
    <row r="441" spans="3:11" x14ac:dyDescent="0.2">
      <c r="C441" s="96" t="s">
        <v>20987</v>
      </c>
      <c r="D441" s="95">
        <v>44422</v>
      </c>
      <c r="E441" s="94" t="s">
        <v>20988</v>
      </c>
      <c r="I441" s="93">
        <v>2.12</v>
      </c>
      <c r="K441" s="93">
        <v>99896.21</v>
      </c>
    </row>
    <row r="442" spans="3:11" x14ac:dyDescent="0.2">
      <c r="C442" s="96" t="s">
        <v>20989</v>
      </c>
      <c r="D442" s="95">
        <v>44422</v>
      </c>
      <c r="E442" s="94" t="s">
        <v>20990</v>
      </c>
      <c r="I442" s="93">
        <v>0.39</v>
      </c>
      <c r="K442" s="93">
        <v>99896.6</v>
      </c>
    </row>
    <row r="443" spans="3:11" x14ac:dyDescent="0.2">
      <c r="C443" s="96" t="s">
        <v>20991</v>
      </c>
      <c r="D443" s="95">
        <v>44422</v>
      </c>
      <c r="E443" s="94" t="s">
        <v>20992</v>
      </c>
      <c r="I443" s="93">
        <v>5.97</v>
      </c>
      <c r="K443" s="93">
        <v>99902.57</v>
      </c>
    </row>
    <row r="444" spans="3:11" x14ac:dyDescent="0.2">
      <c r="C444" s="96" t="s">
        <v>20993</v>
      </c>
      <c r="D444" s="95">
        <v>44422</v>
      </c>
      <c r="E444" s="94" t="s">
        <v>20994</v>
      </c>
      <c r="I444" s="93">
        <v>7.22</v>
      </c>
      <c r="K444" s="93">
        <v>99909.79</v>
      </c>
    </row>
    <row r="445" spans="3:11" x14ac:dyDescent="0.2">
      <c r="C445" s="96" t="s">
        <v>20995</v>
      </c>
      <c r="D445" s="95">
        <v>44422</v>
      </c>
      <c r="E445" s="94" t="s">
        <v>20996</v>
      </c>
      <c r="I445" s="93">
        <v>1.68</v>
      </c>
      <c r="K445" s="93">
        <v>99911.47</v>
      </c>
    </row>
    <row r="446" spans="3:11" x14ac:dyDescent="0.2">
      <c r="C446" s="96" t="s">
        <v>20997</v>
      </c>
      <c r="D446" s="95">
        <v>44422</v>
      </c>
      <c r="E446" s="94" t="s">
        <v>20998</v>
      </c>
      <c r="I446" s="93">
        <v>3.36</v>
      </c>
      <c r="K446" s="93">
        <v>99914.83</v>
      </c>
    </row>
    <row r="447" spans="3:11" x14ac:dyDescent="0.2">
      <c r="C447" s="96" t="s">
        <v>20999</v>
      </c>
      <c r="D447" s="95">
        <v>44422</v>
      </c>
      <c r="E447" s="94" t="s">
        <v>21000</v>
      </c>
      <c r="I447" s="93">
        <v>4.08</v>
      </c>
      <c r="K447" s="93">
        <v>99918.91</v>
      </c>
    </row>
    <row r="448" spans="3:11" x14ac:dyDescent="0.2">
      <c r="C448" s="96" t="s">
        <v>21001</v>
      </c>
      <c r="D448" s="95">
        <v>44422</v>
      </c>
      <c r="E448" s="94" t="s">
        <v>21002</v>
      </c>
      <c r="I448" s="93">
        <v>1.97</v>
      </c>
      <c r="K448" s="93">
        <v>99920.88</v>
      </c>
    </row>
    <row r="449" spans="3:11" x14ac:dyDescent="0.2">
      <c r="C449" s="96" t="s">
        <v>21003</v>
      </c>
      <c r="D449" s="95">
        <v>44422</v>
      </c>
      <c r="E449" s="94" t="s">
        <v>21004</v>
      </c>
      <c r="I449" s="93">
        <v>10.77</v>
      </c>
      <c r="K449" s="93">
        <v>99931.65</v>
      </c>
    </row>
    <row r="450" spans="3:11" x14ac:dyDescent="0.2">
      <c r="C450" s="96" t="s">
        <v>21005</v>
      </c>
      <c r="D450" s="95">
        <v>44422</v>
      </c>
      <c r="E450" s="94" t="s">
        <v>21006</v>
      </c>
      <c r="I450" s="93">
        <v>9.09</v>
      </c>
      <c r="K450" s="93">
        <v>99940.74</v>
      </c>
    </row>
    <row r="451" spans="3:11" x14ac:dyDescent="0.2">
      <c r="C451" s="96" t="s">
        <v>21007</v>
      </c>
      <c r="D451" s="95">
        <v>44423</v>
      </c>
      <c r="E451" s="94" t="s">
        <v>21008</v>
      </c>
      <c r="I451" s="93">
        <v>2.04</v>
      </c>
      <c r="K451" s="93">
        <v>99942.78</v>
      </c>
    </row>
    <row r="452" spans="3:11" x14ac:dyDescent="0.2">
      <c r="C452" s="96" t="s">
        <v>21009</v>
      </c>
      <c r="D452" s="95">
        <v>44423</v>
      </c>
      <c r="E452" s="94" t="s">
        <v>21010</v>
      </c>
      <c r="I452" s="93">
        <v>5.1100000000000003</v>
      </c>
      <c r="K452" s="93">
        <v>99947.89</v>
      </c>
    </row>
    <row r="453" spans="3:11" x14ac:dyDescent="0.2">
      <c r="C453" s="96" t="s">
        <v>21011</v>
      </c>
      <c r="D453" s="95">
        <v>44423</v>
      </c>
      <c r="E453" s="94" t="s">
        <v>21012</v>
      </c>
      <c r="I453" s="93">
        <v>5.45</v>
      </c>
      <c r="K453" s="93">
        <v>99953.34</v>
      </c>
    </row>
    <row r="454" spans="3:11" x14ac:dyDescent="0.2">
      <c r="C454" s="96" t="s">
        <v>21013</v>
      </c>
      <c r="D454" s="95">
        <v>44423</v>
      </c>
      <c r="E454" s="94" t="s">
        <v>21014</v>
      </c>
      <c r="I454" s="93">
        <v>2.35</v>
      </c>
      <c r="K454" s="93">
        <v>99955.69</v>
      </c>
    </row>
    <row r="455" spans="3:11" x14ac:dyDescent="0.2">
      <c r="C455" s="96" t="s">
        <v>21015</v>
      </c>
      <c r="D455" s="95">
        <v>44424</v>
      </c>
      <c r="E455" s="94" t="s">
        <v>21016</v>
      </c>
      <c r="I455" s="93">
        <v>8.4600000000000009</v>
      </c>
      <c r="K455" s="93">
        <v>99964.15</v>
      </c>
    </row>
    <row r="456" spans="3:11" x14ac:dyDescent="0.2">
      <c r="C456" s="96" t="s">
        <v>21017</v>
      </c>
      <c r="D456" s="95">
        <v>44424</v>
      </c>
      <c r="E456" s="94" t="s">
        <v>21018</v>
      </c>
      <c r="I456" s="93">
        <v>4.3600000000000003</v>
      </c>
      <c r="K456" s="93">
        <v>99968.51</v>
      </c>
    </row>
    <row r="457" spans="3:11" x14ac:dyDescent="0.2">
      <c r="C457" s="96" t="s">
        <v>21019</v>
      </c>
      <c r="D457" s="95">
        <v>44424</v>
      </c>
      <c r="E457" s="94" t="s">
        <v>19123</v>
      </c>
      <c r="I457" s="93">
        <v>8.1199999999999992</v>
      </c>
      <c r="K457" s="93">
        <v>99976.63</v>
      </c>
    </row>
    <row r="458" spans="3:11" x14ac:dyDescent="0.2">
      <c r="C458" s="96" t="s">
        <v>21020</v>
      </c>
      <c r="D458" s="95">
        <v>44424</v>
      </c>
      <c r="E458" s="94" t="s">
        <v>21021</v>
      </c>
      <c r="I458" s="93">
        <v>4.1900000000000004</v>
      </c>
      <c r="K458" s="93">
        <v>99980.82</v>
      </c>
    </row>
    <row r="459" spans="3:11" x14ac:dyDescent="0.2">
      <c r="C459" s="96" t="s">
        <v>21022</v>
      </c>
      <c r="D459" s="95">
        <v>44424</v>
      </c>
      <c r="E459" s="94" t="s">
        <v>21023</v>
      </c>
      <c r="I459" s="93">
        <v>72.239999999999995</v>
      </c>
      <c r="K459" s="93">
        <v>100053.06</v>
      </c>
    </row>
    <row r="460" spans="3:11" x14ac:dyDescent="0.2">
      <c r="C460" s="96" t="s">
        <v>21024</v>
      </c>
      <c r="D460" s="95">
        <v>44424</v>
      </c>
      <c r="E460" s="94" t="s">
        <v>21025</v>
      </c>
      <c r="I460" s="93">
        <v>7.82</v>
      </c>
      <c r="K460" s="93">
        <v>100060.88</v>
      </c>
    </row>
    <row r="461" spans="3:11" x14ac:dyDescent="0.2">
      <c r="C461" s="96" t="s">
        <v>21026</v>
      </c>
      <c r="D461" s="95">
        <v>44424</v>
      </c>
      <c r="E461" s="94" t="s">
        <v>21027</v>
      </c>
      <c r="I461" s="93">
        <v>3.9</v>
      </c>
      <c r="K461" s="93">
        <v>100064.78</v>
      </c>
    </row>
    <row r="462" spans="3:11" x14ac:dyDescent="0.2">
      <c r="C462" s="96" t="s">
        <v>21028</v>
      </c>
      <c r="D462" s="95">
        <v>44424</v>
      </c>
      <c r="E462" s="94" t="s">
        <v>21029</v>
      </c>
      <c r="I462" s="93">
        <v>1.68</v>
      </c>
      <c r="K462" s="93">
        <v>100066.46</v>
      </c>
    </row>
    <row r="463" spans="3:11" x14ac:dyDescent="0.2">
      <c r="C463" s="96" t="s">
        <v>21030</v>
      </c>
      <c r="D463" s="95">
        <v>44424</v>
      </c>
      <c r="E463" s="94" t="s">
        <v>21031</v>
      </c>
      <c r="I463" s="93">
        <v>8.2899999999999991</v>
      </c>
      <c r="K463" s="93">
        <v>100074.75</v>
      </c>
    </row>
    <row r="464" spans="3:11" x14ac:dyDescent="0.2">
      <c r="C464" s="96" t="s">
        <v>21032</v>
      </c>
      <c r="D464" s="95">
        <v>44424</v>
      </c>
      <c r="E464" s="94" t="s">
        <v>21033</v>
      </c>
      <c r="I464" s="93">
        <v>8.49</v>
      </c>
      <c r="K464" s="93">
        <v>100083.24</v>
      </c>
    </row>
    <row r="465" spans="3:11" x14ac:dyDescent="0.2">
      <c r="C465" s="96" t="s">
        <v>21034</v>
      </c>
      <c r="D465" s="95">
        <v>44424</v>
      </c>
      <c r="E465" s="94" t="s">
        <v>21035</v>
      </c>
      <c r="I465" s="93">
        <v>11.84</v>
      </c>
      <c r="K465" s="93">
        <v>100095.08</v>
      </c>
    </row>
    <row r="466" spans="3:11" x14ac:dyDescent="0.2">
      <c r="C466" s="96" t="s">
        <v>21036</v>
      </c>
      <c r="D466" s="95">
        <v>44424</v>
      </c>
      <c r="E466" s="94" t="s">
        <v>21037</v>
      </c>
      <c r="I466" s="93">
        <v>5.35</v>
      </c>
      <c r="K466" s="93">
        <v>100100.43</v>
      </c>
    </row>
    <row r="467" spans="3:11" x14ac:dyDescent="0.2">
      <c r="C467" s="96" t="s">
        <v>21038</v>
      </c>
      <c r="D467" s="95">
        <v>44424</v>
      </c>
      <c r="E467" s="94" t="s">
        <v>21039</v>
      </c>
      <c r="I467" s="93">
        <v>5.21</v>
      </c>
      <c r="K467" s="93">
        <v>100105.64</v>
      </c>
    </row>
    <row r="468" spans="3:11" x14ac:dyDescent="0.2">
      <c r="C468" s="96" t="s">
        <v>21040</v>
      </c>
      <c r="D468" s="95">
        <v>44424</v>
      </c>
      <c r="E468" s="94" t="s">
        <v>21041</v>
      </c>
      <c r="I468" s="93">
        <v>1.05</v>
      </c>
      <c r="K468" s="93">
        <v>100106.69</v>
      </c>
    </row>
    <row r="469" spans="3:11" x14ac:dyDescent="0.2">
      <c r="C469" s="96" t="s">
        <v>21042</v>
      </c>
      <c r="D469" s="95">
        <v>44424</v>
      </c>
      <c r="E469" s="94" t="s">
        <v>21043</v>
      </c>
      <c r="I469" s="93">
        <v>1.99</v>
      </c>
      <c r="K469" s="93">
        <v>100108.68</v>
      </c>
    </row>
    <row r="470" spans="3:11" x14ac:dyDescent="0.2">
      <c r="C470" s="96" t="s">
        <v>21044</v>
      </c>
      <c r="D470" s="95">
        <v>44424</v>
      </c>
      <c r="E470" s="94" t="s">
        <v>21045</v>
      </c>
      <c r="I470" s="93">
        <v>12.3</v>
      </c>
      <c r="K470" s="93">
        <v>100120.98</v>
      </c>
    </row>
    <row r="471" spans="3:11" x14ac:dyDescent="0.2">
      <c r="C471" s="96" t="s">
        <v>21046</v>
      </c>
      <c r="D471" s="95">
        <v>44424</v>
      </c>
      <c r="E471" s="94" t="s">
        <v>21047</v>
      </c>
      <c r="I471" s="93">
        <v>4.08</v>
      </c>
      <c r="K471" s="93">
        <v>100125.06</v>
      </c>
    </row>
    <row r="472" spans="3:11" x14ac:dyDescent="0.2">
      <c r="C472" s="96" t="s">
        <v>21048</v>
      </c>
      <c r="D472" s="95">
        <v>44424</v>
      </c>
      <c r="E472" s="94" t="s">
        <v>21049</v>
      </c>
      <c r="I472" s="93">
        <v>6.89</v>
      </c>
      <c r="K472" s="93">
        <v>100131.95</v>
      </c>
    </row>
    <row r="473" spans="3:11" x14ac:dyDescent="0.2">
      <c r="C473" s="96" t="s">
        <v>21050</v>
      </c>
      <c r="D473" s="95">
        <v>44424</v>
      </c>
      <c r="E473" s="94" t="s">
        <v>21051</v>
      </c>
      <c r="I473" s="93">
        <v>0.09</v>
      </c>
      <c r="K473" s="93">
        <v>100132.04</v>
      </c>
    </row>
    <row r="474" spans="3:11" x14ac:dyDescent="0.2">
      <c r="C474" s="96" t="s">
        <v>21052</v>
      </c>
      <c r="D474" s="95">
        <v>44424</v>
      </c>
      <c r="E474" s="94" t="s">
        <v>21053</v>
      </c>
      <c r="I474" s="93">
        <v>5.92</v>
      </c>
      <c r="K474" s="93">
        <v>100137.96</v>
      </c>
    </row>
    <row r="475" spans="3:11" x14ac:dyDescent="0.2">
      <c r="C475" s="96" t="s">
        <v>21054</v>
      </c>
      <c r="D475" s="95">
        <v>44424</v>
      </c>
      <c r="E475" s="94" t="s">
        <v>21055</v>
      </c>
      <c r="I475" s="93">
        <v>1.77</v>
      </c>
      <c r="K475" s="93">
        <v>100139.73</v>
      </c>
    </row>
    <row r="476" spans="3:11" x14ac:dyDescent="0.2">
      <c r="C476" s="96" t="s">
        <v>21056</v>
      </c>
      <c r="D476" s="95">
        <v>44424</v>
      </c>
      <c r="E476" s="94" t="s">
        <v>21057</v>
      </c>
      <c r="I476" s="93">
        <v>10.86</v>
      </c>
      <c r="K476" s="93">
        <v>100150.59</v>
      </c>
    </row>
    <row r="477" spans="3:11" x14ac:dyDescent="0.2">
      <c r="C477" s="96" t="s">
        <v>21058</v>
      </c>
      <c r="D477" s="95">
        <v>44424</v>
      </c>
      <c r="E477" s="94" t="s">
        <v>21059</v>
      </c>
      <c r="I477" s="93">
        <v>5.13</v>
      </c>
      <c r="K477" s="93">
        <v>100155.72</v>
      </c>
    </row>
    <row r="478" spans="3:11" x14ac:dyDescent="0.2">
      <c r="C478" s="96" t="s">
        <v>21060</v>
      </c>
      <c r="D478" s="95">
        <v>44424</v>
      </c>
      <c r="E478" s="94" t="s">
        <v>21061</v>
      </c>
      <c r="I478" s="93">
        <v>10.199999999999999</v>
      </c>
      <c r="K478" s="93">
        <v>100165.92</v>
      </c>
    </row>
    <row r="479" spans="3:11" x14ac:dyDescent="0.2">
      <c r="C479" s="96" t="s">
        <v>21062</v>
      </c>
      <c r="D479" s="95">
        <v>44424</v>
      </c>
      <c r="E479" s="94" t="s">
        <v>21063</v>
      </c>
      <c r="I479" s="93">
        <v>16.489999999999998</v>
      </c>
      <c r="K479" s="93">
        <v>100182.41</v>
      </c>
    </row>
    <row r="480" spans="3:11" x14ac:dyDescent="0.2">
      <c r="C480" s="96" t="s">
        <v>21064</v>
      </c>
      <c r="D480" s="95">
        <v>44424</v>
      </c>
      <c r="E480" s="94" t="s">
        <v>21065</v>
      </c>
      <c r="I480" s="93">
        <v>5.82</v>
      </c>
      <c r="K480" s="93">
        <v>100188.23</v>
      </c>
    </row>
    <row r="481" spans="3:11" x14ac:dyDescent="0.2">
      <c r="C481" s="96" t="s">
        <v>21066</v>
      </c>
      <c r="D481" s="95">
        <v>44424</v>
      </c>
      <c r="E481" s="94" t="s">
        <v>21067</v>
      </c>
      <c r="I481" s="93">
        <v>18.760000000000002</v>
      </c>
      <c r="K481" s="93">
        <v>100206.99</v>
      </c>
    </row>
    <row r="482" spans="3:11" x14ac:dyDescent="0.2">
      <c r="C482" s="96" t="s">
        <v>21068</v>
      </c>
      <c r="D482" s="95">
        <v>44424</v>
      </c>
      <c r="E482" s="94" t="s">
        <v>21069</v>
      </c>
      <c r="I482" s="93">
        <v>3.88</v>
      </c>
      <c r="K482" s="93">
        <v>100210.87</v>
      </c>
    </row>
    <row r="483" spans="3:11" x14ac:dyDescent="0.2">
      <c r="C483" s="96" t="s">
        <v>21070</v>
      </c>
      <c r="D483" s="95">
        <v>44424</v>
      </c>
      <c r="E483" s="94" t="s">
        <v>21071</v>
      </c>
      <c r="I483" s="93">
        <v>7.25</v>
      </c>
      <c r="K483" s="93">
        <v>100218.12</v>
      </c>
    </row>
    <row r="484" spans="3:11" x14ac:dyDescent="0.2">
      <c r="C484" s="96" t="s">
        <v>21072</v>
      </c>
      <c r="D484" s="95">
        <v>44425</v>
      </c>
      <c r="E484" s="94" t="s">
        <v>21073</v>
      </c>
      <c r="I484" s="93">
        <v>7.64</v>
      </c>
      <c r="K484" s="93">
        <v>100225.76</v>
      </c>
    </row>
    <row r="485" spans="3:11" x14ac:dyDescent="0.2">
      <c r="C485" s="96" t="s">
        <v>21074</v>
      </c>
      <c r="D485" s="95">
        <v>44425</v>
      </c>
      <c r="E485" s="94" t="s">
        <v>21075</v>
      </c>
      <c r="I485" s="93">
        <v>8.3800000000000008</v>
      </c>
      <c r="K485" s="93">
        <v>100234.14</v>
      </c>
    </row>
    <row r="486" spans="3:11" x14ac:dyDescent="0.2">
      <c r="C486" s="96" t="s">
        <v>21076</v>
      </c>
      <c r="D486" s="95">
        <v>44425</v>
      </c>
      <c r="E486" s="94" t="s">
        <v>21077</v>
      </c>
      <c r="I486" s="93">
        <v>3.92</v>
      </c>
      <c r="K486" s="93">
        <v>100238.06</v>
      </c>
    </row>
    <row r="487" spans="3:11" x14ac:dyDescent="0.2">
      <c r="C487" s="96" t="s">
        <v>21078</v>
      </c>
      <c r="D487" s="95">
        <v>44425</v>
      </c>
      <c r="E487" s="94" t="s">
        <v>21079</v>
      </c>
      <c r="I487" s="93">
        <v>0.48</v>
      </c>
      <c r="K487" s="93">
        <v>100238.54</v>
      </c>
    </row>
    <row r="488" spans="3:11" x14ac:dyDescent="0.2">
      <c r="C488" s="96" t="s">
        <v>21080</v>
      </c>
      <c r="D488" s="95">
        <v>44425</v>
      </c>
      <c r="E488" s="94" t="s">
        <v>21081</v>
      </c>
      <c r="I488" s="93">
        <v>1.02</v>
      </c>
      <c r="K488" s="93">
        <v>100239.56</v>
      </c>
    </row>
    <row r="489" spans="3:11" x14ac:dyDescent="0.2">
      <c r="C489" s="96" t="s">
        <v>21082</v>
      </c>
      <c r="D489" s="95">
        <v>44425</v>
      </c>
      <c r="E489" s="94" t="s">
        <v>21083</v>
      </c>
      <c r="I489" s="93">
        <v>1.8</v>
      </c>
      <c r="K489" s="93">
        <v>100241.36</v>
      </c>
    </row>
    <row r="490" spans="3:11" x14ac:dyDescent="0.2">
      <c r="C490" s="96" t="s">
        <v>21084</v>
      </c>
      <c r="D490" s="95">
        <v>44425</v>
      </c>
      <c r="E490" s="94" t="s">
        <v>21085</v>
      </c>
      <c r="I490" s="93">
        <v>2.77</v>
      </c>
      <c r="K490" s="93">
        <v>100244.13</v>
      </c>
    </row>
    <row r="491" spans="3:11" x14ac:dyDescent="0.2">
      <c r="C491" s="96" t="s">
        <v>21086</v>
      </c>
      <c r="D491" s="95">
        <v>44425</v>
      </c>
      <c r="E491" s="94" t="s">
        <v>21087</v>
      </c>
      <c r="I491" s="93">
        <v>5.2</v>
      </c>
      <c r="K491" s="93">
        <v>100249.33</v>
      </c>
    </row>
    <row r="492" spans="3:11" x14ac:dyDescent="0.2">
      <c r="C492" s="96" t="s">
        <v>21088</v>
      </c>
      <c r="D492" s="95">
        <v>44425</v>
      </c>
      <c r="E492" s="94" t="s">
        <v>21089</v>
      </c>
      <c r="I492" s="93">
        <v>3.4</v>
      </c>
      <c r="K492" s="93">
        <v>100252.73</v>
      </c>
    </row>
    <row r="493" spans="3:11" x14ac:dyDescent="0.2">
      <c r="C493" s="96" t="s">
        <v>21090</v>
      </c>
      <c r="D493" s="95">
        <v>44425</v>
      </c>
      <c r="E493" s="94" t="s">
        <v>21091</v>
      </c>
      <c r="I493" s="93">
        <v>0.06</v>
      </c>
      <c r="K493" s="93">
        <v>100252.79</v>
      </c>
    </row>
    <row r="494" spans="3:11" x14ac:dyDescent="0.2">
      <c r="C494" s="96" t="s">
        <v>21092</v>
      </c>
      <c r="D494" s="95">
        <v>44425</v>
      </c>
      <c r="E494" s="94" t="s">
        <v>21093</v>
      </c>
      <c r="I494" s="93">
        <v>3.73</v>
      </c>
      <c r="K494" s="93">
        <v>100256.52</v>
      </c>
    </row>
    <row r="495" spans="3:11" x14ac:dyDescent="0.2">
      <c r="C495" s="96" t="s">
        <v>21094</v>
      </c>
      <c r="D495" s="95">
        <v>44425</v>
      </c>
      <c r="E495" s="94" t="s">
        <v>21095</v>
      </c>
      <c r="I495" s="93">
        <v>8.94</v>
      </c>
      <c r="K495" s="93">
        <v>100265.46</v>
      </c>
    </row>
    <row r="496" spans="3:11" x14ac:dyDescent="0.2">
      <c r="C496" s="96" t="s">
        <v>21096</v>
      </c>
      <c r="D496" s="95">
        <v>44425</v>
      </c>
      <c r="E496" s="94" t="s">
        <v>21097</v>
      </c>
      <c r="I496" s="93">
        <v>6.51</v>
      </c>
      <c r="K496" s="93">
        <v>100271.97</v>
      </c>
    </row>
    <row r="497" spans="3:11" x14ac:dyDescent="0.2">
      <c r="C497" s="96" t="s">
        <v>21098</v>
      </c>
      <c r="D497" s="95">
        <v>44425</v>
      </c>
      <c r="E497" s="94" t="s">
        <v>21099</v>
      </c>
      <c r="I497" s="93">
        <v>0.25</v>
      </c>
      <c r="K497" s="93">
        <v>100272.22</v>
      </c>
    </row>
    <row r="498" spans="3:11" x14ac:dyDescent="0.2">
      <c r="C498" s="96" t="s">
        <v>21100</v>
      </c>
      <c r="D498" s="95">
        <v>44425</v>
      </c>
      <c r="E498" s="94" t="s">
        <v>21101</v>
      </c>
      <c r="I498" s="93">
        <v>4.78</v>
      </c>
      <c r="K498" s="93">
        <v>100277</v>
      </c>
    </row>
    <row r="499" spans="3:11" x14ac:dyDescent="0.2">
      <c r="C499" s="96" t="s">
        <v>21102</v>
      </c>
      <c r="D499" s="95">
        <v>44425</v>
      </c>
      <c r="E499" s="94" t="s">
        <v>21103</v>
      </c>
      <c r="I499" s="93">
        <v>11.42</v>
      </c>
      <c r="K499" s="93">
        <v>100288.42</v>
      </c>
    </row>
    <row r="500" spans="3:11" x14ac:dyDescent="0.2">
      <c r="C500" s="96" t="s">
        <v>21104</v>
      </c>
      <c r="D500" s="95">
        <v>44425</v>
      </c>
      <c r="E500" s="94" t="s">
        <v>21105</v>
      </c>
      <c r="I500" s="93">
        <v>0.84</v>
      </c>
      <c r="K500" s="93">
        <v>100289.26</v>
      </c>
    </row>
    <row r="501" spans="3:11" x14ac:dyDescent="0.2">
      <c r="C501" s="96" t="s">
        <v>21106</v>
      </c>
      <c r="D501" s="95">
        <v>44425</v>
      </c>
      <c r="E501" s="94" t="s">
        <v>21107</v>
      </c>
      <c r="I501" s="93">
        <v>2</v>
      </c>
      <c r="K501" s="93">
        <v>100291.26</v>
      </c>
    </row>
    <row r="502" spans="3:11" x14ac:dyDescent="0.2">
      <c r="C502" s="96" t="s">
        <v>21108</v>
      </c>
      <c r="D502" s="95">
        <v>44426</v>
      </c>
      <c r="E502" s="94" t="s">
        <v>21109</v>
      </c>
      <c r="I502" s="93">
        <v>4.1399999999999997</v>
      </c>
      <c r="K502" s="93">
        <v>100295.4</v>
      </c>
    </row>
    <row r="503" spans="3:11" x14ac:dyDescent="0.2">
      <c r="C503" s="96" t="s">
        <v>21110</v>
      </c>
      <c r="D503" s="95">
        <v>44426</v>
      </c>
      <c r="E503" s="94" t="s">
        <v>21111</v>
      </c>
      <c r="I503" s="93">
        <v>5.1100000000000003</v>
      </c>
      <c r="K503" s="93">
        <v>100300.51</v>
      </c>
    </row>
    <row r="504" spans="3:11" x14ac:dyDescent="0.2">
      <c r="C504" s="96" t="s">
        <v>21112</v>
      </c>
      <c r="D504" s="95">
        <v>44426</v>
      </c>
      <c r="E504" s="94" t="s">
        <v>21113</v>
      </c>
      <c r="I504" s="93">
        <v>2.59</v>
      </c>
      <c r="K504" s="93">
        <v>100303.1</v>
      </c>
    </row>
    <row r="505" spans="3:11" x14ac:dyDescent="0.2">
      <c r="C505" s="96" t="s">
        <v>21114</v>
      </c>
      <c r="D505" s="95">
        <v>44426</v>
      </c>
      <c r="E505" s="94" t="s">
        <v>21115</v>
      </c>
      <c r="I505" s="93">
        <v>2.09</v>
      </c>
      <c r="K505" s="93">
        <v>100305.19</v>
      </c>
    </row>
    <row r="506" spans="3:11" x14ac:dyDescent="0.2">
      <c r="C506" s="96" t="s">
        <v>21116</v>
      </c>
      <c r="D506" s="95">
        <v>44426</v>
      </c>
      <c r="E506" s="94" t="s">
        <v>21117</v>
      </c>
      <c r="I506" s="93">
        <v>5.05</v>
      </c>
      <c r="K506" s="93">
        <v>100310.24</v>
      </c>
    </row>
    <row r="507" spans="3:11" x14ac:dyDescent="0.2">
      <c r="C507" s="96" t="s">
        <v>21118</v>
      </c>
      <c r="D507" s="95">
        <v>44426</v>
      </c>
      <c r="E507" s="94" t="s">
        <v>21119</v>
      </c>
      <c r="I507" s="93">
        <v>5.96</v>
      </c>
      <c r="K507" s="93">
        <v>100316.2</v>
      </c>
    </row>
    <row r="508" spans="3:11" x14ac:dyDescent="0.2">
      <c r="C508" s="96" t="s">
        <v>21120</v>
      </c>
      <c r="D508" s="95">
        <v>44426</v>
      </c>
      <c r="E508" s="94" t="s">
        <v>21121</v>
      </c>
      <c r="I508" s="93">
        <v>5.04</v>
      </c>
      <c r="K508" s="93">
        <v>100321.24</v>
      </c>
    </row>
    <row r="509" spans="3:11" x14ac:dyDescent="0.2">
      <c r="C509" s="96" t="s">
        <v>21122</v>
      </c>
      <c r="D509" s="95">
        <v>44426</v>
      </c>
      <c r="E509" s="94" t="s">
        <v>21123</v>
      </c>
      <c r="I509" s="93">
        <v>3.27</v>
      </c>
      <c r="K509" s="93">
        <v>100324.51</v>
      </c>
    </row>
    <row r="510" spans="3:11" x14ac:dyDescent="0.2">
      <c r="C510" s="96" t="s">
        <v>21124</v>
      </c>
      <c r="D510" s="95">
        <v>44426</v>
      </c>
      <c r="E510" s="94" t="s">
        <v>21125</v>
      </c>
      <c r="I510" s="93">
        <v>2.68</v>
      </c>
      <c r="K510" s="93">
        <v>100327.19</v>
      </c>
    </row>
    <row r="511" spans="3:11" x14ac:dyDescent="0.2">
      <c r="C511" s="96" t="s">
        <v>21126</v>
      </c>
      <c r="D511" s="95">
        <v>44426</v>
      </c>
      <c r="E511" s="94" t="s">
        <v>21127</v>
      </c>
      <c r="I511" s="93">
        <v>3.43</v>
      </c>
      <c r="K511" s="93">
        <v>100330.62</v>
      </c>
    </row>
    <row r="512" spans="3:11" x14ac:dyDescent="0.2">
      <c r="C512" s="96" t="s">
        <v>21128</v>
      </c>
      <c r="D512" s="95">
        <v>44426</v>
      </c>
      <c r="E512" s="94" t="s">
        <v>21129</v>
      </c>
      <c r="I512" s="93">
        <v>1.79</v>
      </c>
      <c r="K512" s="93">
        <v>100332.41</v>
      </c>
    </row>
    <row r="513" spans="3:11" x14ac:dyDescent="0.2">
      <c r="C513" s="96" t="s">
        <v>21130</v>
      </c>
      <c r="D513" s="95">
        <v>44426</v>
      </c>
      <c r="E513" s="94" t="s">
        <v>21131</v>
      </c>
      <c r="I513" s="93">
        <v>1.7</v>
      </c>
      <c r="K513" s="93">
        <v>100334.11</v>
      </c>
    </row>
    <row r="514" spans="3:11" x14ac:dyDescent="0.2">
      <c r="C514" s="96" t="s">
        <v>21132</v>
      </c>
      <c r="D514" s="95">
        <v>44426</v>
      </c>
      <c r="E514" s="94" t="s">
        <v>21133</v>
      </c>
      <c r="I514" s="93">
        <v>5.44</v>
      </c>
      <c r="K514" s="93">
        <v>100339.55</v>
      </c>
    </row>
    <row r="515" spans="3:11" x14ac:dyDescent="0.2">
      <c r="C515" s="96" t="s">
        <v>21134</v>
      </c>
      <c r="D515" s="95">
        <v>44426</v>
      </c>
      <c r="E515" s="94" t="s">
        <v>21135</v>
      </c>
      <c r="I515" s="93">
        <v>6.6</v>
      </c>
      <c r="K515" s="93">
        <v>100346.15</v>
      </c>
    </row>
    <row r="516" spans="3:11" x14ac:dyDescent="0.2">
      <c r="C516" s="96" t="s">
        <v>21136</v>
      </c>
      <c r="D516" s="95">
        <v>44426</v>
      </c>
      <c r="E516" s="94" t="s">
        <v>21137</v>
      </c>
      <c r="I516" s="93">
        <v>1.68</v>
      </c>
      <c r="K516" s="93">
        <v>100347.83</v>
      </c>
    </row>
    <row r="517" spans="3:11" x14ac:dyDescent="0.2">
      <c r="C517" s="96" t="s">
        <v>21138</v>
      </c>
      <c r="D517" s="95">
        <v>44426</v>
      </c>
      <c r="E517" s="94" t="s">
        <v>21139</v>
      </c>
      <c r="I517" s="93">
        <v>2.04</v>
      </c>
      <c r="K517" s="93">
        <v>100349.87</v>
      </c>
    </row>
    <row r="518" spans="3:11" x14ac:dyDescent="0.2">
      <c r="C518" s="96" t="s">
        <v>21140</v>
      </c>
      <c r="D518" s="95">
        <v>44426</v>
      </c>
      <c r="E518" s="94" t="s">
        <v>21141</v>
      </c>
      <c r="I518" s="93">
        <v>3.74</v>
      </c>
      <c r="K518" s="93">
        <v>100353.61</v>
      </c>
    </row>
    <row r="519" spans="3:11" x14ac:dyDescent="0.2">
      <c r="C519" s="96" t="s">
        <v>21142</v>
      </c>
      <c r="D519" s="95">
        <v>44426</v>
      </c>
      <c r="E519" s="94" t="s">
        <v>21143</v>
      </c>
      <c r="I519" s="93">
        <v>3.38</v>
      </c>
      <c r="K519" s="93">
        <v>100356.99</v>
      </c>
    </row>
    <row r="520" spans="3:11" x14ac:dyDescent="0.2">
      <c r="C520" s="96" t="s">
        <v>21144</v>
      </c>
      <c r="D520" s="95">
        <v>44426</v>
      </c>
      <c r="E520" s="94" t="s">
        <v>21145</v>
      </c>
      <c r="I520" s="93">
        <v>3.65</v>
      </c>
      <c r="K520" s="93">
        <v>100360.64</v>
      </c>
    </row>
    <row r="521" spans="3:11" x14ac:dyDescent="0.2">
      <c r="C521" s="96" t="s">
        <v>21146</v>
      </c>
      <c r="D521" s="95">
        <v>44426</v>
      </c>
      <c r="E521" s="94" t="s">
        <v>21147</v>
      </c>
      <c r="I521" s="93">
        <v>2.58</v>
      </c>
      <c r="K521" s="93">
        <v>100363.22</v>
      </c>
    </row>
    <row r="522" spans="3:11" x14ac:dyDescent="0.2">
      <c r="C522" s="96" t="s">
        <v>21148</v>
      </c>
      <c r="D522" s="95">
        <v>44426</v>
      </c>
      <c r="E522" s="94" t="s">
        <v>21149</v>
      </c>
      <c r="I522" s="93">
        <v>11.14</v>
      </c>
      <c r="K522" s="93">
        <v>100374.36</v>
      </c>
    </row>
    <row r="523" spans="3:11" x14ac:dyDescent="0.2">
      <c r="C523" s="96" t="s">
        <v>21150</v>
      </c>
      <c r="D523" s="95">
        <v>44426</v>
      </c>
      <c r="E523" s="94" t="s">
        <v>21151</v>
      </c>
      <c r="I523" s="93">
        <v>11.71</v>
      </c>
      <c r="K523" s="93">
        <v>100386.07</v>
      </c>
    </row>
    <row r="524" spans="3:11" x14ac:dyDescent="0.2">
      <c r="C524" s="96" t="s">
        <v>6168</v>
      </c>
      <c r="D524" s="95">
        <v>44426</v>
      </c>
      <c r="E524" s="94" t="s">
        <v>21152</v>
      </c>
      <c r="J524" s="112">
        <v>47.1</v>
      </c>
      <c r="K524" s="93">
        <v>100338.97</v>
      </c>
    </row>
    <row r="525" spans="3:11" x14ac:dyDescent="0.2">
      <c r="C525" s="96" t="s">
        <v>21153</v>
      </c>
      <c r="D525" s="95">
        <v>44427</v>
      </c>
      <c r="E525" s="94" t="s">
        <v>21154</v>
      </c>
      <c r="I525" s="93">
        <v>2.2799999999999998</v>
      </c>
      <c r="K525" s="93">
        <v>100341.25</v>
      </c>
    </row>
    <row r="526" spans="3:11" x14ac:dyDescent="0.2">
      <c r="C526" s="96" t="s">
        <v>21155</v>
      </c>
      <c r="D526" s="95">
        <v>44427</v>
      </c>
      <c r="E526" s="94" t="s">
        <v>21156</v>
      </c>
      <c r="I526" s="93">
        <v>4.78</v>
      </c>
      <c r="K526" s="93">
        <v>100346.03</v>
      </c>
    </row>
    <row r="527" spans="3:11" x14ac:dyDescent="0.2">
      <c r="C527" s="96" t="s">
        <v>21157</v>
      </c>
      <c r="D527" s="95">
        <v>44427</v>
      </c>
      <c r="E527" s="94" t="s">
        <v>21158</v>
      </c>
      <c r="I527" s="93">
        <v>5.04</v>
      </c>
      <c r="K527" s="93">
        <v>100351.07</v>
      </c>
    </row>
    <row r="528" spans="3:11" x14ac:dyDescent="0.2">
      <c r="C528" s="96" t="s">
        <v>21159</v>
      </c>
      <c r="D528" s="95">
        <v>44427</v>
      </c>
      <c r="E528" s="94" t="s">
        <v>21160</v>
      </c>
      <c r="I528" s="93">
        <v>16.86</v>
      </c>
      <c r="K528" s="93">
        <v>100367.93</v>
      </c>
    </row>
    <row r="529" spans="3:11" x14ac:dyDescent="0.2">
      <c r="C529" s="96" t="s">
        <v>21161</v>
      </c>
      <c r="D529" s="95">
        <v>44427</v>
      </c>
      <c r="E529" s="94" t="s">
        <v>21162</v>
      </c>
      <c r="I529" s="93">
        <v>1.84</v>
      </c>
      <c r="K529" s="93">
        <v>100369.77</v>
      </c>
    </row>
    <row r="530" spans="3:11" x14ac:dyDescent="0.2">
      <c r="C530" s="96" t="s">
        <v>21163</v>
      </c>
      <c r="D530" s="95">
        <v>44427</v>
      </c>
      <c r="E530" s="94" t="s">
        <v>21164</v>
      </c>
      <c r="I530" s="93">
        <v>3.88</v>
      </c>
      <c r="K530" s="93">
        <v>100373.65</v>
      </c>
    </row>
    <row r="531" spans="3:11" x14ac:dyDescent="0.2">
      <c r="C531" s="96" t="s">
        <v>21165</v>
      </c>
      <c r="D531" s="95">
        <v>44427</v>
      </c>
      <c r="E531" s="94" t="s">
        <v>21166</v>
      </c>
      <c r="I531" s="93">
        <v>3.89</v>
      </c>
      <c r="K531" s="93">
        <v>100377.54</v>
      </c>
    </row>
    <row r="532" spans="3:11" x14ac:dyDescent="0.2">
      <c r="C532" s="96" t="s">
        <v>21167</v>
      </c>
      <c r="D532" s="95">
        <v>44427</v>
      </c>
      <c r="E532" s="94" t="s">
        <v>21168</v>
      </c>
      <c r="I532" s="93">
        <v>3.11</v>
      </c>
      <c r="K532" s="93">
        <v>100380.65</v>
      </c>
    </row>
    <row r="533" spans="3:11" x14ac:dyDescent="0.2">
      <c r="C533" s="96" t="s">
        <v>21169</v>
      </c>
      <c r="D533" s="95">
        <v>44427</v>
      </c>
      <c r="E533" s="94" t="s">
        <v>21170</v>
      </c>
      <c r="I533" s="93">
        <v>3.1</v>
      </c>
      <c r="K533" s="93">
        <v>100383.75</v>
      </c>
    </row>
    <row r="534" spans="3:11" x14ac:dyDescent="0.2">
      <c r="C534" s="96" t="s">
        <v>21171</v>
      </c>
      <c r="D534" s="95">
        <v>44427</v>
      </c>
      <c r="E534" s="94" t="s">
        <v>21172</v>
      </c>
      <c r="I534" s="93">
        <v>3.02</v>
      </c>
      <c r="K534" s="93">
        <v>100386.77</v>
      </c>
    </row>
    <row r="535" spans="3:11" x14ac:dyDescent="0.2">
      <c r="C535" s="96" t="s">
        <v>21173</v>
      </c>
      <c r="D535" s="95">
        <v>44427</v>
      </c>
      <c r="E535" s="94" t="s">
        <v>21174</v>
      </c>
      <c r="I535" s="93">
        <v>56.37</v>
      </c>
      <c r="K535" s="93">
        <v>100443.14</v>
      </c>
    </row>
    <row r="536" spans="3:11" x14ac:dyDescent="0.2">
      <c r="C536" s="96" t="s">
        <v>21175</v>
      </c>
      <c r="D536" s="95">
        <v>44427</v>
      </c>
      <c r="E536" s="94" t="s">
        <v>21176</v>
      </c>
      <c r="I536" s="93">
        <v>3.91</v>
      </c>
      <c r="K536" s="93">
        <v>100447.05</v>
      </c>
    </row>
    <row r="537" spans="3:11" x14ac:dyDescent="0.2">
      <c r="C537" s="96" t="s">
        <v>21177</v>
      </c>
      <c r="D537" s="95">
        <v>44427</v>
      </c>
      <c r="E537" s="94" t="s">
        <v>21178</v>
      </c>
      <c r="I537" s="93">
        <v>1.68</v>
      </c>
      <c r="K537" s="93">
        <v>100448.73</v>
      </c>
    </row>
    <row r="538" spans="3:11" x14ac:dyDescent="0.2">
      <c r="C538" s="96" t="s">
        <v>21179</v>
      </c>
      <c r="D538" s="95">
        <v>44427</v>
      </c>
      <c r="E538" s="94" t="s">
        <v>21180</v>
      </c>
      <c r="I538" s="93">
        <v>3.39</v>
      </c>
      <c r="K538" s="93">
        <v>100452.12</v>
      </c>
    </row>
    <row r="539" spans="3:11" x14ac:dyDescent="0.2">
      <c r="C539" s="96" t="s">
        <v>21181</v>
      </c>
      <c r="D539" s="95">
        <v>44427</v>
      </c>
      <c r="E539" s="94" t="s">
        <v>21182</v>
      </c>
      <c r="I539" s="93">
        <v>8.3800000000000008</v>
      </c>
      <c r="K539" s="93">
        <v>100460.5</v>
      </c>
    </row>
    <row r="540" spans="3:11" x14ac:dyDescent="0.2">
      <c r="C540" s="96" t="s">
        <v>21183</v>
      </c>
      <c r="D540" s="95">
        <v>44427</v>
      </c>
      <c r="E540" s="94" t="s">
        <v>21184</v>
      </c>
      <c r="I540" s="93">
        <v>4.91</v>
      </c>
      <c r="K540" s="93">
        <v>100465.41</v>
      </c>
    </row>
    <row r="541" spans="3:11" x14ac:dyDescent="0.2">
      <c r="C541" s="96" t="s">
        <v>21185</v>
      </c>
      <c r="D541" s="95">
        <v>44428</v>
      </c>
      <c r="E541" s="94" t="s">
        <v>21186</v>
      </c>
      <c r="I541" s="93">
        <v>8.4600000000000009</v>
      </c>
      <c r="K541" s="93">
        <v>100473.87</v>
      </c>
    </row>
    <row r="542" spans="3:11" x14ac:dyDescent="0.2">
      <c r="C542" s="96" t="s">
        <v>21187</v>
      </c>
      <c r="D542" s="95">
        <v>44428</v>
      </c>
      <c r="E542" s="94" t="s">
        <v>21188</v>
      </c>
      <c r="I542" s="93">
        <v>17.899999999999999</v>
      </c>
      <c r="K542" s="93">
        <v>100491.77</v>
      </c>
    </row>
    <row r="543" spans="3:11" x14ac:dyDescent="0.2">
      <c r="C543" s="96" t="s">
        <v>21189</v>
      </c>
      <c r="D543" s="95">
        <v>44428</v>
      </c>
      <c r="E543" s="94" t="s">
        <v>21190</v>
      </c>
      <c r="I543" s="93">
        <v>12.88</v>
      </c>
      <c r="K543" s="93">
        <v>100504.65</v>
      </c>
    </row>
    <row r="544" spans="3:11" x14ac:dyDescent="0.2">
      <c r="C544" s="96" t="s">
        <v>21191</v>
      </c>
      <c r="D544" s="95">
        <v>44428</v>
      </c>
      <c r="E544" s="94" t="s">
        <v>21192</v>
      </c>
      <c r="I544" s="93">
        <v>5.15</v>
      </c>
      <c r="K544" s="93">
        <v>100509.8</v>
      </c>
    </row>
    <row r="545" spans="3:11" x14ac:dyDescent="0.2">
      <c r="C545" s="96" t="s">
        <v>19241</v>
      </c>
      <c r="D545" s="95">
        <v>44428</v>
      </c>
      <c r="E545" s="94" t="s">
        <v>21193</v>
      </c>
      <c r="I545" s="93">
        <v>1.68</v>
      </c>
      <c r="K545" s="93">
        <v>100511.48</v>
      </c>
    </row>
    <row r="546" spans="3:11" x14ac:dyDescent="0.2">
      <c r="C546" s="96" t="s">
        <v>21194</v>
      </c>
      <c r="D546" s="95">
        <v>44428</v>
      </c>
      <c r="E546" s="94" t="s">
        <v>21195</v>
      </c>
      <c r="I546" s="93">
        <v>3.89</v>
      </c>
      <c r="K546" s="93">
        <v>100515.37</v>
      </c>
    </row>
    <row r="547" spans="3:11" x14ac:dyDescent="0.2">
      <c r="C547" s="96" t="s">
        <v>21196</v>
      </c>
      <c r="D547" s="95">
        <v>44428</v>
      </c>
      <c r="E547" s="94" t="s">
        <v>21197</v>
      </c>
      <c r="I547" s="93">
        <v>3.26</v>
      </c>
      <c r="K547" s="93">
        <v>100518.63</v>
      </c>
    </row>
    <row r="548" spans="3:11" x14ac:dyDescent="0.2">
      <c r="C548" s="96" t="s">
        <v>21198</v>
      </c>
      <c r="D548" s="95">
        <v>44428</v>
      </c>
      <c r="E548" s="94" t="s">
        <v>21199</v>
      </c>
      <c r="I548" s="93">
        <v>17.72</v>
      </c>
      <c r="K548" s="93">
        <v>100536.35</v>
      </c>
    </row>
    <row r="549" spans="3:11" x14ac:dyDescent="0.2">
      <c r="C549" s="96" t="s">
        <v>21200</v>
      </c>
      <c r="D549" s="95">
        <v>44428</v>
      </c>
      <c r="E549" s="94" t="s">
        <v>21201</v>
      </c>
      <c r="I549" s="93">
        <v>5.65</v>
      </c>
      <c r="K549" s="93">
        <v>100542</v>
      </c>
    </row>
    <row r="550" spans="3:11" x14ac:dyDescent="0.2">
      <c r="C550" s="96" t="s">
        <v>21202</v>
      </c>
      <c r="D550" s="95">
        <v>44428</v>
      </c>
      <c r="E550" s="94" t="s">
        <v>21203</v>
      </c>
      <c r="I550" s="93">
        <v>1.62</v>
      </c>
      <c r="K550" s="93">
        <v>100543.62</v>
      </c>
    </row>
    <row r="551" spans="3:11" x14ac:dyDescent="0.2">
      <c r="C551" s="96" t="s">
        <v>21204</v>
      </c>
      <c r="D551" s="95">
        <v>44428</v>
      </c>
      <c r="E551" s="94" t="s">
        <v>21205</v>
      </c>
      <c r="I551" s="93">
        <v>4.1500000000000004</v>
      </c>
      <c r="K551" s="93">
        <v>100547.77</v>
      </c>
    </row>
    <row r="552" spans="3:11" x14ac:dyDescent="0.2">
      <c r="C552" s="96" t="s">
        <v>21206</v>
      </c>
      <c r="D552" s="95">
        <v>44428</v>
      </c>
      <c r="E552" s="94" t="s">
        <v>21207</v>
      </c>
      <c r="I552" s="93">
        <v>5.23</v>
      </c>
      <c r="K552" s="93">
        <v>100553</v>
      </c>
    </row>
    <row r="553" spans="3:11" x14ac:dyDescent="0.2">
      <c r="C553" s="96" t="s">
        <v>21208</v>
      </c>
      <c r="D553" s="95">
        <v>44428</v>
      </c>
      <c r="E553" s="94" t="s">
        <v>21209</v>
      </c>
      <c r="I553" s="93">
        <v>8.3800000000000008</v>
      </c>
      <c r="K553" s="93">
        <v>100561.38</v>
      </c>
    </row>
    <row r="554" spans="3:11" x14ac:dyDescent="0.2">
      <c r="C554" s="96" t="s">
        <v>21210</v>
      </c>
      <c r="D554" s="95">
        <v>44428</v>
      </c>
      <c r="E554" s="94" t="s">
        <v>21211</v>
      </c>
      <c r="I554" s="93">
        <v>0.28000000000000003</v>
      </c>
      <c r="K554" s="93">
        <v>100561.66</v>
      </c>
    </row>
    <row r="555" spans="3:11" x14ac:dyDescent="0.2">
      <c r="C555" s="96" t="s">
        <v>21212</v>
      </c>
      <c r="D555" s="95">
        <v>44428</v>
      </c>
      <c r="E555" s="94" t="s">
        <v>21213</v>
      </c>
      <c r="I555" s="93">
        <v>8.7100000000000009</v>
      </c>
      <c r="K555" s="93">
        <v>100570.37</v>
      </c>
    </row>
    <row r="556" spans="3:11" x14ac:dyDescent="0.2">
      <c r="C556" s="96" t="s">
        <v>21214</v>
      </c>
      <c r="D556" s="95">
        <v>44428</v>
      </c>
      <c r="E556" s="94" t="s">
        <v>21215</v>
      </c>
      <c r="I556" s="93">
        <v>1.81</v>
      </c>
      <c r="K556" s="93">
        <v>100572.18</v>
      </c>
    </row>
    <row r="557" spans="3:11" x14ac:dyDescent="0.2">
      <c r="C557" s="96" t="s">
        <v>21216</v>
      </c>
      <c r="D557" s="95">
        <v>44428</v>
      </c>
      <c r="E557" s="94" t="s">
        <v>21217</v>
      </c>
      <c r="I557" s="93">
        <v>16.760000000000002</v>
      </c>
      <c r="K557" s="93">
        <v>100588.94</v>
      </c>
    </row>
    <row r="558" spans="3:11" x14ac:dyDescent="0.2">
      <c r="C558" s="96" t="s">
        <v>21218</v>
      </c>
      <c r="D558" s="95">
        <v>44428</v>
      </c>
      <c r="E558" s="94" t="s">
        <v>21219</v>
      </c>
      <c r="I558" s="93">
        <v>2.0299999999999998</v>
      </c>
      <c r="K558" s="93">
        <v>100590.97</v>
      </c>
    </row>
    <row r="559" spans="3:11" x14ac:dyDescent="0.2">
      <c r="C559" s="96" t="s">
        <v>21220</v>
      </c>
      <c r="D559" s="95">
        <v>44428</v>
      </c>
      <c r="E559" s="94" t="s">
        <v>21221</v>
      </c>
      <c r="I559" s="93">
        <v>1.68</v>
      </c>
      <c r="K559" s="93">
        <v>100592.65</v>
      </c>
    </row>
    <row r="560" spans="3:11" x14ac:dyDescent="0.2">
      <c r="C560" s="96" t="s">
        <v>21222</v>
      </c>
      <c r="D560" s="95">
        <v>44428</v>
      </c>
      <c r="E560" s="94" t="s">
        <v>21223</v>
      </c>
      <c r="I560" s="93">
        <v>3.38</v>
      </c>
      <c r="K560" s="93">
        <v>100596.03</v>
      </c>
    </row>
    <row r="561" spans="3:11" x14ac:dyDescent="0.2">
      <c r="C561" s="96" t="s">
        <v>21224</v>
      </c>
      <c r="D561" s="95">
        <v>44428</v>
      </c>
      <c r="E561" s="94" t="s">
        <v>21225</v>
      </c>
      <c r="I561" s="93">
        <v>2.62</v>
      </c>
      <c r="K561" s="93">
        <v>100598.65</v>
      </c>
    </row>
    <row r="562" spans="3:11" x14ac:dyDescent="0.2">
      <c r="C562" s="96" t="s">
        <v>21226</v>
      </c>
      <c r="D562" s="95">
        <v>44428</v>
      </c>
      <c r="E562" s="94" t="s">
        <v>21227</v>
      </c>
      <c r="I562" s="93">
        <v>7.11</v>
      </c>
      <c r="K562" s="93">
        <v>100605.75999999999</v>
      </c>
    </row>
    <row r="563" spans="3:11" x14ac:dyDescent="0.2">
      <c r="C563" s="96" t="s">
        <v>21228</v>
      </c>
      <c r="D563" s="95">
        <v>44428</v>
      </c>
      <c r="E563" s="94" t="s">
        <v>21229</v>
      </c>
      <c r="I563" s="93">
        <v>3.45</v>
      </c>
      <c r="K563" s="93">
        <v>100609.21</v>
      </c>
    </row>
    <row r="564" spans="3:11" x14ac:dyDescent="0.2">
      <c r="C564" s="96" t="s">
        <v>21230</v>
      </c>
      <c r="D564" s="95">
        <v>44428</v>
      </c>
      <c r="E564" s="94" t="s">
        <v>21231</v>
      </c>
      <c r="I564" s="93">
        <v>5</v>
      </c>
      <c r="K564" s="93">
        <v>100614.21</v>
      </c>
    </row>
    <row r="565" spans="3:11" x14ac:dyDescent="0.2">
      <c r="C565" s="96" t="s">
        <v>21232</v>
      </c>
      <c r="D565" s="95">
        <v>44428</v>
      </c>
      <c r="E565" s="94" t="s">
        <v>21233</v>
      </c>
      <c r="I565" s="93">
        <v>9.93</v>
      </c>
      <c r="K565" s="93">
        <v>100624.14</v>
      </c>
    </row>
    <row r="566" spans="3:11" x14ac:dyDescent="0.2">
      <c r="C566" s="96" t="s">
        <v>21234</v>
      </c>
      <c r="D566" s="95">
        <v>44430</v>
      </c>
      <c r="E566" s="94" t="s">
        <v>21235</v>
      </c>
      <c r="I566" s="93">
        <v>5.29</v>
      </c>
      <c r="K566" s="93">
        <v>100629.43</v>
      </c>
    </row>
    <row r="567" spans="3:11" x14ac:dyDescent="0.2">
      <c r="C567" s="96" t="s">
        <v>21236</v>
      </c>
      <c r="D567" s="95">
        <v>44430</v>
      </c>
      <c r="E567" s="94" t="s">
        <v>21237</v>
      </c>
      <c r="I567" s="93">
        <v>5.45</v>
      </c>
      <c r="K567" s="93">
        <v>100634.88</v>
      </c>
    </row>
    <row r="568" spans="3:11" x14ac:dyDescent="0.2">
      <c r="C568" s="96" t="s">
        <v>21238</v>
      </c>
      <c r="D568" s="95">
        <v>44431</v>
      </c>
      <c r="E568" s="94" t="s">
        <v>21239</v>
      </c>
      <c r="I568" s="93">
        <v>110</v>
      </c>
      <c r="K568" s="93">
        <v>100744.88</v>
      </c>
    </row>
    <row r="569" spans="3:11" x14ac:dyDescent="0.2">
      <c r="C569" s="96" t="s">
        <v>21240</v>
      </c>
      <c r="D569" s="95">
        <v>44431</v>
      </c>
      <c r="E569" s="94" t="s">
        <v>21241</v>
      </c>
      <c r="I569" s="93">
        <v>4.24</v>
      </c>
      <c r="K569" s="93">
        <v>100749.12</v>
      </c>
    </row>
    <row r="570" spans="3:11" x14ac:dyDescent="0.2">
      <c r="C570" s="96" t="s">
        <v>21242</v>
      </c>
      <c r="D570" s="95">
        <v>44431</v>
      </c>
      <c r="E570" s="94" t="s">
        <v>21243</v>
      </c>
      <c r="I570" s="93">
        <v>9.48</v>
      </c>
      <c r="K570" s="93">
        <v>100758.6</v>
      </c>
    </row>
    <row r="571" spans="3:11" x14ac:dyDescent="0.2">
      <c r="C571" s="96" t="s">
        <v>21244</v>
      </c>
      <c r="D571" s="95">
        <v>44431</v>
      </c>
      <c r="E571" s="94" t="s">
        <v>21245</v>
      </c>
      <c r="I571" s="93">
        <v>8.3800000000000008</v>
      </c>
      <c r="K571" s="93">
        <v>100766.98</v>
      </c>
    </row>
    <row r="572" spans="3:11" x14ac:dyDescent="0.2">
      <c r="C572" s="96" t="s">
        <v>21246</v>
      </c>
      <c r="D572" s="95">
        <v>44431</v>
      </c>
      <c r="E572" s="94" t="s">
        <v>21247</v>
      </c>
      <c r="I572" s="93">
        <v>8.3800000000000008</v>
      </c>
      <c r="K572" s="93">
        <v>100775.36</v>
      </c>
    </row>
    <row r="573" spans="3:11" x14ac:dyDescent="0.2">
      <c r="C573" s="96" t="s">
        <v>21248</v>
      </c>
      <c r="D573" s="95">
        <v>44431</v>
      </c>
      <c r="E573" s="94" t="s">
        <v>21249</v>
      </c>
      <c r="I573" s="93">
        <v>4.42</v>
      </c>
      <c r="K573" s="93">
        <v>100779.78</v>
      </c>
    </row>
    <row r="574" spans="3:11" x14ac:dyDescent="0.2">
      <c r="C574" s="96" t="s">
        <v>21250</v>
      </c>
      <c r="D574" s="95">
        <v>44432</v>
      </c>
      <c r="E574" s="94" t="s">
        <v>21251</v>
      </c>
      <c r="I574" s="93">
        <v>6</v>
      </c>
      <c r="K574" s="93">
        <v>100785.78</v>
      </c>
    </row>
    <row r="575" spans="3:11" x14ac:dyDescent="0.2">
      <c r="C575" s="96" t="s">
        <v>21252</v>
      </c>
      <c r="D575" s="95">
        <v>44432</v>
      </c>
      <c r="E575" s="94" t="s">
        <v>21253</v>
      </c>
      <c r="I575" s="93">
        <v>3.46</v>
      </c>
      <c r="K575" s="93">
        <v>100789.24</v>
      </c>
    </row>
    <row r="576" spans="3:11" x14ac:dyDescent="0.2">
      <c r="C576" s="96" t="s">
        <v>21254</v>
      </c>
      <c r="D576" s="95">
        <v>44432</v>
      </c>
      <c r="E576" s="94" t="s">
        <v>21255</v>
      </c>
      <c r="I576" s="93">
        <v>3.6</v>
      </c>
      <c r="K576" s="93">
        <v>100792.84</v>
      </c>
    </row>
    <row r="577" spans="3:11" x14ac:dyDescent="0.2">
      <c r="C577" s="96" t="s">
        <v>21256</v>
      </c>
      <c r="D577" s="95">
        <v>44432</v>
      </c>
      <c r="E577" s="94" t="s">
        <v>21257</v>
      </c>
      <c r="I577" s="93">
        <v>6.94</v>
      </c>
      <c r="K577" s="93">
        <v>100799.78</v>
      </c>
    </row>
    <row r="578" spans="3:11" x14ac:dyDescent="0.2">
      <c r="C578" s="96" t="s">
        <v>21258</v>
      </c>
      <c r="D578" s="95">
        <v>44432</v>
      </c>
      <c r="E578" s="94" t="s">
        <v>21259</v>
      </c>
      <c r="I578" s="93">
        <v>2</v>
      </c>
      <c r="K578" s="93">
        <v>100801.78</v>
      </c>
    </row>
    <row r="579" spans="3:11" x14ac:dyDescent="0.2">
      <c r="C579" s="96" t="s">
        <v>21260</v>
      </c>
      <c r="D579" s="95">
        <v>44432</v>
      </c>
      <c r="E579" s="94" t="s">
        <v>21261</v>
      </c>
      <c r="I579" s="93">
        <v>5.44</v>
      </c>
      <c r="K579" s="93">
        <v>100807.22</v>
      </c>
    </row>
    <row r="580" spans="3:11" x14ac:dyDescent="0.2">
      <c r="C580" s="96" t="s">
        <v>21262</v>
      </c>
      <c r="D580" s="95">
        <v>44432</v>
      </c>
      <c r="E580" s="94" t="s">
        <v>21263</v>
      </c>
      <c r="I580" s="93">
        <v>7.15</v>
      </c>
      <c r="K580" s="93">
        <v>100814.37</v>
      </c>
    </row>
    <row r="581" spans="3:11" x14ac:dyDescent="0.2">
      <c r="C581" s="96" t="s">
        <v>21264</v>
      </c>
      <c r="D581" s="95">
        <v>44432</v>
      </c>
      <c r="E581" s="94" t="s">
        <v>21265</v>
      </c>
      <c r="I581" s="93">
        <v>8.4600000000000009</v>
      </c>
      <c r="K581" s="93">
        <v>100822.83</v>
      </c>
    </row>
    <row r="582" spans="3:11" x14ac:dyDescent="0.2">
      <c r="C582" s="96" t="s">
        <v>21266</v>
      </c>
      <c r="D582" s="95">
        <v>44432</v>
      </c>
      <c r="E582" s="94" t="s">
        <v>21267</v>
      </c>
      <c r="I582" s="93">
        <v>2.06</v>
      </c>
      <c r="K582" s="93">
        <v>100824.89</v>
      </c>
    </row>
    <row r="583" spans="3:11" x14ac:dyDescent="0.2">
      <c r="C583" s="96" t="s">
        <v>21268</v>
      </c>
      <c r="D583" s="95">
        <v>44432</v>
      </c>
      <c r="E583" s="94" t="s">
        <v>21269</v>
      </c>
      <c r="I583" s="93">
        <v>6.94</v>
      </c>
      <c r="K583" s="93">
        <v>100831.83</v>
      </c>
    </row>
    <row r="584" spans="3:11" x14ac:dyDescent="0.2">
      <c r="C584" s="96" t="s">
        <v>21270</v>
      </c>
      <c r="D584" s="95">
        <v>44432</v>
      </c>
      <c r="E584" s="94" t="s">
        <v>21271</v>
      </c>
      <c r="I584" s="93">
        <v>3.54</v>
      </c>
      <c r="K584" s="93">
        <v>100835.37</v>
      </c>
    </row>
    <row r="585" spans="3:11" x14ac:dyDescent="0.2">
      <c r="C585" s="96" t="s">
        <v>21272</v>
      </c>
      <c r="D585" s="95">
        <v>44432</v>
      </c>
      <c r="E585" s="94" t="s">
        <v>21273</v>
      </c>
      <c r="I585" s="93">
        <v>4.4800000000000004</v>
      </c>
      <c r="K585" s="93">
        <v>100839.85</v>
      </c>
    </row>
    <row r="586" spans="3:11" x14ac:dyDescent="0.2">
      <c r="C586" s="96" t="s">
        <v>21274</v>
      </c>
      <c r="D586" s="95">
        <v>44432</v>
      </c>
      <c r="E586" s="94" t="s">
        <v>21275</v>
      </c>
      <c r="I586" s="93">
        <v>6.14</v>
      </c>
      <c r="K586" s="93">
        <v>100845.99</v>
      </c>
    </row>
    <row r="587" spans="3:11" x14ac:dyDescent="0.2">
      <c r="C587" s="96" t="s">
        <v>21276</v>
      </c>
      <c r="D587" s="95">
        <v>44432</v>
      </c>
      <c r="E587" s="94" t="s">
        <v>21277</v>
      </c>
      <c r="I587" s="93">
        <v>1.94</v>
      </c>
      <c r="K587" s="93">
        <v>100847.93</v>
      </c>
    </row>
    <row r="588" spans="3:11" x14ac:dyDescent="0.2">
      <c r="C588" s="96" t="s">
        <v>21278</v>
      </c>
      <c r="D588" s="95">
        <v>44432</v>
      </c>
      <c r="E588" s="94" t="s">
        <v>21279</v>
      </c>
      <c r="I588" s="93">
        <v>5.57</v>
      </c>
      <c r="K588" s="93">
        <v>100853.5</v>
      </c>
    </row>
    <row r="589" spans="3:11" x14ac:dyDescent="0.2">
      <c r="C589" s="96" t="s">
        <v>21280</v>
      </c>
      <c r="D589" s="95">
        <v>44432</v>
      </c>
      <c r="E589" s="94" t="s">
        <v>21281</v>
      </c>
      <c r="I589" s="93">
        <v>5.31</v>
      </c>
      <c r="K589" s="93">
        <v>100858.81</v>
      </c>
    </row>
    <row r="590" spans="3:11" x14ac:dyDescent="0.2">
      <c r="C590" s="96" t="s">
        <v>21282</v>
      </c>
      <c r="D590" s="95">
        <v>44432</v>
      </c>
      <c r="E590" s="94" t="s">
        <v>21283</v>
      </c>
      <c r="I590" s="93">
        <v>11.1</v>
      </c>
      <c r="K590" s="93">
        <v>100869.91</v>
      </c>
    </row>
    <row r="591" spans="3:11" x14ac:dyDescent="0.2">
      <c r="C591" s="96" t="s">
        <v>21284</v>
      </c>
      <c r="D591" s="95">
        <v>44432</v>
      </c>
      <c r="E591" s="94" t="s">
        <v>21285</v>
      </c>
      <c r="I591" s="93">
        <v>13.08</v>
      </c>
      <c r="K591" s="93">
        <v>100882.99</v>
      </c>
    </row>
    <row r="592" spans="3:11" x14ac:dyDescent="0.2">
      <c r="C592" s="96" t="s">
        <v>21286</v>
      </c>
      <c r="D592" s="95">
        <v>44432</v>
      </c>
      <c r="E592" s="94" t="s">
        <v>21287</v>
      </c>
      <c r="I592" s="93">
        <v>4.5199999999999996</v>
      </c>
      <c r="K592" s="93">
        <v>100887.51</v>
      </c>
    </row>
    <row r="593" spans="3:11" x14ac:dyDescent="0.2">
      <c r="C593" s="96" t="s">
        <v>21288</v>
      </c>
      <c r="D593" s="95">
        <v>44432</v>
      </c>
      <c r="E593" s="94" t="s">
        <v>21289</v>
      </c>
      <c r="I593" s="93">
        <v>3.39</v>
      </c>
      <c r="K593" s="93">
        <v>100890.9</v>
      </c>
    </row>
    <row r="594" spans="3:11" x14ac:dyDescent="0.2">
      <c r="C594" s="96" t="s">
        <v>21290</v>
      </c>
      <c r="D594" s="95">
        <v>44432</v>
      </c>
      <c r="E594" s="94" t="s">
        <v>21291</v>
      </c>
      <c r="I594" s="93">
        <v>5.91</v>
      </c>
      <c r="K594" s="93">
        <v>100896.81</v>
      </c>
    </row>
    <row r="595" spans="3:11" x14ac:dyDescent="0.2">
      <c r="C595" s="96" t="s">
        <v>21292</v>
      </c>
      <c r="D595" s="95">
        <v>44432</v>
      </c>
      <c r="E595" s="94" t="s">
        <v>21293</v>
      </c>
      <c r="I595" s="93">
        <v>1.94</v>
      </c>
      <c r="K595" s="93">
        <v>100898.75</v>
      </c>
    </row>
    <row r="596" spans="3:11" x14ac:dyDescent="0.2">
      <c r="C596" s="96" t="s">
        <v>21294</v>
      </c>
      <c r="D596" s="95">
        <v>44432</v>
      </c>
      <c r="E596" s="94" t="s">
        <v>21295</v>
      </c>
      <c r="I596" s="93">
        <v>5.23</v>
      </c>
      <c r="K596" s="93">
        <v>100903.98</v>
      </c>
    </row>
    <row r="597" spans="3:11" x14ac:dyDescent="0.2">
      <c r="C597" s="96" t="s">
        <v>21296</v>
      </c>
      <c r="D597" s="95">
        <v>44432</v>
      </c>
      <c r="E597" s="94" t="s">
        <v>21297</v>
      </c>
      <c r="I597" s="93">
        <v>3.36</v>
      </c>
      <c r="K597" s="93">
        <v>100907.34</v>
      </c>
    </row>
    <row r="598" spans="3:11" x14ac:dyDescent="0.2">
      <c r="C598" s="96" t="s">
        <v>21298</v>
      </c>
      <c r="D598" s="95">
        <v>44432</v>
      </c>
      <c r="E598" s="94" t="s">
        <v>21299</v>
      </c>
      <c r="I598" s="93">
        <v>7.36</v>
      </c>
      <c r="K598" s="93">
        <v>100914.7</v>
      </c>
    </row>
    <row r="599" spans="3:11" x14ac:dyDescent="0.2">
      <c r="C599" s="96" t="s">
        <v>21300</v>
      </c>
      <c r="D599" s="95">
        <v>44432</v>
      </c>
      <c r="E599" s="94" t="s">
        <v>21301</v>
      </c>
      <c r="I599" s="93">
        <v>6.5</v>
      </c>
      <c r="K599" s="93">
        <v>100921.2</v>
      </c>
    </row>
    <row r="600" spans="3:11" x14ac:dyDescent="0.2">
      <c r="C600" s="96" t="s">
        <v>21302</v>
      </c>
      <c r="D600" s="95">
        <v>44433</v>
      </c>
      <c r="E600" s="94" t="s">
        <v>21303</v>
      </c>
      <c r="I600" s="93">
        <v>8.3800000000000008</v>
      </c>
      <c r="K600" s="93">
        <v>100929.58</v>
      </c>
    </row>
    <row r="601" spans="3:11" x14ac:dyDescent="0.2">
      <c r="C601" s="96" t="s">
        <v>21304</v>
      </c>
      <c r="D601" s="95">
        <v>44433</v>
      </c>
      <c r="E601" s="94" t="s">
        <v>21305</v>
      </c>
      <c r="I601" s="93">
        <v>3.73</v>
      </c>
      <c r="K601" s="93">
        <v>100933.31</v>
      </c>
    </row>
    <row r="602" spans="3:11" x14ac:dyDescent="0.2">
      <c r="C602" s="96" t="s">
        <v>21306</v>
      </c>
      <c r="D602" s="95">
        <v>44433</v>
      </c>
      <c r="E602" s="94" t="s">
        <v>21307</v>
      </c>
      <c r="I602" s="93">
        <v>2.74</v>
      </c>
      <c r="K602" s="93">
        <v>100936.05</v>
      </c>
    </row>
    <row r="603" spans="3:11" x14ac:dyDescent="0.2">
      <c r="C603" s="96" t="s">
        <v>21308</v>
      </c>
      <c r="D603" s="95">
        <v>44433</v>
      </c>
      <c r="E603" s="94" t="s">
        <v>21309</v>
      </c>
      <c r="I603" s="93">
        <v>8.3800000000000008</v>
      </c>
      <c r="K603" s="93">
        <v>100944.43</v>
      </c>
    </row>
    <row r="604" spans="3:11" x14ac:dyDescent="0.2">
      <c r="C604" s="96" t="s">
        <v>21310</v>
      </c>
      <c r="D604" s="95">
        <v>44433</v>
      </c>
      <c r="E604" s="94" t="s">
        <v>21311</v>
      </c>
      <c r="I604" s="93">
        <v>31.17</v>
      </c>
      <c r="K604" s="93">
        <v>100975.6</v>
      </c>
    </row>
    <row r="605" spans="3:11" x14ac:dyDescent="0.2">
      <c r="C605" s="96" t="s">
        <v>21312</v>
      </c>
      <c r="D605" s="95">
        <v>44433</v>
      </c>
      <c r="E605" s="94" t="s">
        <v>21313</v>
      </c>
      <c r="I605" s="93">
        <v>6.18</v>
      </c>
      <c r="K605" s="93">
        <v>100981.78</v>
      </c>
    </row>
    <row r="606" spans="3:11" x14ac:dyDescent="0.2">
      <c r="C606" s="96" t="s">
        <v>21314</v>
      </c>
      <c r="D606" s="95">
        <v>44433</v>
      </c>
      <c r="E606" s="94" t="s">
        <v>21315</v>
      </c>
      <c r="I606" s="93">
        <v>2.5</v>
      </c>
      <c r="K606" s="93">
        <v>100984.28</v>
      </c>
    </row>
    <row r="607" spans="3:11" x14ac:dyDescent="0.2">
      <c r="C607" s="96" t="s">
        <v>21316</v>
      </c>
      <c r="D607" s="95">
        <v>44433</v>
      </c>
      <c r="E607" s="94" t="s">
        <v>21317</v>
      </c>
      <c r="I607" s="93">
        <v>3.47</v>
      </c>
      <c r="K607" s="93">
        <v>100987.75</v>
      </c>
    </row>
    <row r="608" spans="3:11" x14ac:dyDescent="0.2">
      <c r="C608" s="96" t="s">
        <v>21318</v>
      </c>
      <c r="D608" s="95">
        <v>44433</v>
      </c>
      <c r="E608" s="94" t="s">
        <v>21319</v>
      </c>
      <c r="I608" s="93">
        <v>2.46</v>
      </c>
      <c r="K608" s="93">
        <v>100990.21</v>
      </c>
    </row>
    <row r="609" spans="3:11" x14ac:dyDescent="0.2">
      <c r="C609" s="96" t="s">
        <v>21320</v>
      </c>
      <c r="D609" s="95">
        <v>44433</v>
      </c>
      <c r="E609" s="94" t="s">
        <v>21321</v>
      </c>
      <c r="I609" s="93">
        <v>8.3800000000000008</v>
      </c>
      <c r="K609" s="93">
        <v>100998.59</v>
      </c>
    </row>
    <row r="610" spans="3:11" x14ac:dyDescent="0.2">
      <c r="C610" s="96" t="s">
        <v>21322</v>
      </c>
      <c r="D610" s="95">
        <v>44433</v>
      </c>
      <c r="E610" s="94" t="s">
        <v>21323</v>
      </c>
      <c r="I610" s="93">
        <v>7.53</v>
      </c>
      <c r="K610" s="93">
        <v>101006.12</v>
      </c>
    </row>
    <row r="611" spans="3:11" x14ac:dyDescent="0.2">
      <c r="C611" s="96" t="s">
        <v>21324</v>
      </c>
      <c r="D611" s="95">
        <v>44433</v>
      </c>
      <c r="E611" s="94" t="s">
        <v>21325</v>
      </c>
      <c r="I611" s="93">
        <v>5.63</v>
      </c>
      <c r="K611" s="93">
        <v>101011.75</v>
      </c>
    </row>
    <row r="612" spans="3:11" x14ac:dyDescent="0.2">
      <c r="C612" s="96" t="s">
        <v>21326</v>
      </c>
      <c r="D612" s="95">
        <v>44433</v>
      </c>
      <c r="E612" s="94" t="s">
        <v>21327</v>
      </c>
      <c r="I612" s="93">
        <v>7.62</v>
      </c>
      <c r="K612" s="93">
        <v>101019.37</v>
      </c>
    </row>
    <row r="613" spans="3:11" x14ac:dyDescent="0.2">
      <c r="C613" s="96" t="s">
        <v>21328</v>
      </c>
      <c r="D613" s="95">
        <v>44433</v>
      </c>
      <c r="E613" s="94" t="s">
        <v>21329</v>
      </c>
      <c r="I613" s="93">
        <v>3.13</v>
      </c>
      <c r="K613" s="93">
        <v>101022.5</v>
      </c>
    </row>
    <row r="614" spans="3:11" x14ac:dyDescent="0.2">
      <c r="C614" s="96" t="s">
        <v>21330</v>
      </c>
      <c r="D614" s="95">
        <v>44433</v>
      </c>
      <c r="E614" s="94" t="s">
        <v>21331</v>
      </c>
      <c r="I614" s="93">
        <v>2.95</v>
      </c>
      <c r="K614" s="93">
        <v>101025.45</v>
      </c>
    </row>
    <row r="615" spans="3:11" x14ac:dyDescent="0.2">
      <c r="C615" s="96" t="s">
        <v>21332</v>
      </c>
      <c r="D615" s="95">
        <v>44433</v>
      </c>
      <c r="E615" s="94" t="s">
        <v>21333</v>
      </c>
      <c r="I615" s="93">
        <v>9.76</v>
      </c>
      <c r="K615" s="93">
        <v>101035.21</v>
      </c>
    </row>
    <row r="616" spans="3:11" x14ac:dyDescent="0.2">
      <c r="C616" s="96" t="s">
        <v>21334</v>
      </c>
      <c r="D616" s="95">
        <v>44433</v>
      </c>
      <c r="E616" s="94" t="s">
        <v>21335</v>
      </c>
      <c r="I616" s="93">
        <v>4.5</v>
      </c>
      <c r="K616" s="93">
        <v>101039.71</v>
      </c>
    </row>
    <row r="617" spans="3:11" x14ac:dyDescent="0.2">
      <c r="C617" s="96" t="s">
        <v>21336</v>
      </c>
      <c r="D617" s="95">
        <v>44433</v>
      </c>
      <c r="E617" s="94" t="s">
        <v>21337</v>
      </c>
      <c r="I617" s="93">
        <v>1.68</v>
      </c>
      <c r="K617" s="93">
        <v>101041.39</v>
      </c>
    </row>
    <row r="618" spans="3:11" x14ac:dyDescent="0.2">
      <c r="C618" s="96" t="s">
        <v>21338</v>
      </c>
      <c r="D618" s="95">
        <v>44433</v>
      </c>
      <c r="E618" s="94" t="s">
        <v>21339</v>
      </c>
      <c r="I618" s="93">
        <v>5.71</v>
      </c>
      <c r="K618" s="93">
        <v>101047.1</v>
      </c>
    </row>
    <row r="619" spans="3:11" x14ac:dyDescent="0.2">
      <c r="C619" s="96" t="s">
        <v>21340</v>
      </c>
      <c r="D619" s="95">
        <v>44433</v>
      </c>
      <c r="E619" s="94" t="s">
        <v>21341</v>
      </c>
      <c r="I619" s="93">
        <v>6.1</v>
      </c>
      <c r="K619" s="93">
        <v>101053.2</v>
      </c>
    </row>
    <row r="620" spans="3:11" x14ac:dyDescent="0.2">
      <c r="C620" s="96" t="s">
        <v>21342</v>
      </c>
      <c r="D620" s="95">
        <v>44433</v>
      </c>
      <c r="E620" s="94" t="s">
        <v>21343</v>
      </c>
      <c r="I620" s="93">
        <v>5.24</v>
      </c>
      <c r="K620" s="93">
        <v>101058.44</v>
      </c>
    </row>
    <row r="621" spans="3:11" x14ac:dyDescent="0.2">
      <c r="C621" s="96" t="s">
        <v>21344</v>
      </c>
      <c r="D621" s="95">
        <v>44433</v>
      </c>
      <c r="E621" s="94" t="s">
        <v>21345</v>
      </c>
      <c r="I621" s="93">
        <v>4.12</v>
      </c>
      <c r="K621" s="93">
        <v>101062.56</v>
      </c>
    </row>
    <row r="622" spans="3:11" x14ac:dyDescent="0.2">
      <c r="C622" s="96" t="s">
        <v>21346</v>
      </c>
      <c r="D622" s="95">
        <v>44433</v>
      </c>
      <c r="E622" s="94" t="s">
        <v>21347</v>
      </c>
      <c r="I622" s="93">
        <v>56.63</v>
      </c>
      <c r="K622" s="93">
        <v>101119.19</v>
      </c>
    </row>
    <row r="623" spans="3:11" x14ac:dyDescent="0.2">
      <c r="C623" s="96" t="s">
        <v>21348</v>
      </c>
      <c r="D623" s="95">
        <v>44433</v>
      </c>
      <c r="E623" s="94" t="s">
        <v>21349</v>
      </c>
      <c r="I623" s="93">
        <v>6.94</v>
      </c>
      <c r="K623" s="93">
        <v>101126.13</v>
      </c>
    </row>
    <row r="624" spans="3:11" x14ac:dyDescent="0.2">
      <c r="C624" s="96" t="s">
        <v>21350</v>
      </c>
      <c r="D624" s="95">
        <v>44433</v>
      </c>
      <c r="E624" s="94" t="s">
        <v>21351</v>
      </c>
      <c r="I624" s="93">
        <v>4.8</v>
      </c>
      <c r="K624" s="93">
        <v>101130.93</v>
      </c>
    </row>
    <row r="625" spans="3:11" x14ac:dyDescent="0.2">
      <c r="C625" s="96" t="s">
        <v>21352</v>
      </c>
      <c r="D625" s="95">
        <v>44433</v>
      </c>
      <c r="E625" s="94" t="s">
        <v>21353</v>
      </c>
      <c r="I625" s="93">
        <v>8.3800000000000008</v>
      </c>
      <c r="K625" s="93">
        <v>101139.31</v>
      </c>
    </row>
    <row r="626" spans="3:11" x14ac:dyDescent="0.2">
      <c r="C626" s="96" t="s">
        <v>21354</v>
      </c>
      <c r="D626" s="95">
        <v>44433</v>
      </c>
      <c r="E626" s="94" t="s">
        <v>21355</v>
      </c>
      <c r="I626" s="93">
        <v>6.81</v>
      </c>
      <c r="K626" s="93">
        <v>101146.12</v>
      </c>
    </row>
    <row r="627" spans="3:11" x14ac:dyDescent="0.2">
      <c r="C627" s="96" t="s">
        <v>21356</v>
      </c>
      <c r="D627" s="95">
        <v>44433</v>
      </c>
      <c r="E627" s="94" t="s">
        <v>21357</v>
      </c>
      <c r="I627" s="93">
        <v>2.23</v>
      </c>
      <c r="K627" s="93">
        <v>101148.35</v>
      </c>
    </row>
    <row r="628" spans="3:11" x14ac:dyDescent="0.2">
      <c r="C628" s="96" t="s">
        <v>21358</v>
      </c>
      <c r="D628" s="95">
        <v>44433</v>
      </c>
      <c r="E628" s="94" t="s">
        <v>21359</v>
      </c>
      <c r="I628" s="93">
        <v>13.54</v>
      </c>
      <c r="K628" s="93">
        <v>101161.89</v>
      </c>
    </row>
    <row r="629" spans="3:11" x14ac:dyDescent="0.2">
      <c r="C629" s="96" t="s">
        <v>21360</v>
      </c>
      <c r="D629" s="95">
        <v>44433</v>
      </c>
      <c r="E629" s="94" t="s">
        <v>21361</v>
      </c>
      <c r="I629" s="93">
        <v>1.68</v>
      </c>
      <c r="K629" s="93">
        <v>101163.57</v>
      </c>
    </row>
    <row r="630" spans="3:11" x14ac:dyDescent="0.2">
      <c r="C630" s="96" t="s">
        <v>21362</v>
      </c>
      <c r="D630" s="95">
        <v>44433</v>
      </c>
      <c r="E630" s="94" t="s">
        <v>21363</v>
      </c>
      <c r="I630" s="93">
        <v>1.71</v>
      </c>
      <c r="K630" s="93">
        <v>101165.28</v>
      </c>
    </row>
    <row r="631" spans="3:11" x14ac:dyDescent="0.2">
      <c r="C631" s="96" t="s">
        <v>21364</v>
      </c>
      <c r="D631" s="95">
        <v>44433</v>
      </c>
      <c r="E631" s="94" t="s">
        <v>21365</v>
      </c>
      <c r="I631" s="93">
        <v>5.6</v>
      </c>
      <c r="K631" s="93">
        <v>101170.88</v>
      </c>
    </row>
    <row r="632" spans="3:11" x14ac:dyDescent="0.2">
      <c r="C632" s="96" t="s">
        <v>21366</v>
      </c>
      <c r="D632" s="95">
        <v>44433</v>
      </c>
      <c r="E632" s="94" t="s">
        <v>21367</v>
      </c>
      <c r="I632" s="93">
        <v>12.34</v>
      </c>
      <c r="K632" s="93">
        <v>101183.22</v>
      </c>
    </row>
    <row r="633" spans="3:11" x14ac:dyDescent="0.2">
      <c r="C633" s="96" t="s">
        <v>1536</v>
      </c>
      <c r="D633" s="95">
        <v>44433</v>
      </c>
      <c r="E633" s="94" t="s">
        <v>21368</v>
      </c>
      <c r="J633" s="112">
        <v>10.76</v>
      </c>
      <c r="K633" s="93">
        <v>101172.46</v>
      </c>
    </row>
    <row r="634" spans="3:11" x14ac:dyDescent="0.2">
      <c r="C634" s="96" t="s">
        <v>3</v>
      </c>
      <c r="D634" s="95">
        <v>44433</v>
      </c>
      <c r="E634" s="94" t="s">
        <v>21369</v>
      </c>
      <c r="J634" s="112">
        <v>7.49</v>
      </c>
      <c r="K634" s="93">
        <v>101164.97</v>
      </c>
    </row>
    <row r="635" spans="3:11" x14ac:dyDescent="0.2">
      <c r="C635" s="96" t="s">
        <v>1540</v>
      </c>
      <c r="D635" s="95">
        <v>44433</v>
      </c>
      <c r="E635" s="94" t="s">
        <v>21370</v>
      </c>
      <c r="J635" s="112">
        <v>19.920000000000002</v>
      </c>
      <c r="K635" s="93">
        <v>101145.05</v>
      </c>
    </row>
    <row r="636" spans="3:11" x14ac:dyDescent="0.2">
      <c r="C636" s="96" t="s">
        <v>1543</v>
      </c>
      <c r="D636" s="95">
        <v>44433</v>
      </c>
      <c r="E636" s="94" t="s">
        <v>21371</v>
      </c>
      <c r="J636" s="112">
        <v>17.190000000000001</v>
      </c>
      <c r="K636" s="93">
        <v>101127.86</v>
      </c>
    </row>
    <row r="637" spans="3:11" x14ac:dyDescent="0.2">
      <c r="C637" s="96" t="s">
        <v>21372</v>
      </c>
      <c r="D637" s="95">
        <v>44434</v>
      </c>
      <c r="E637" s="94" t="s">
        <v>21373</v>
      </c>
      <c r="I637" s="93">
        <v>3.36</v>
      </c>
      <c r="K637" s="93">
        <v>101131.22</v>
      </c>
    </row>
    <row r="638" spans="3:11" x14ac:dyDescent="0.2">
      <c r="C638" s="96" t="s">
        <v>21538</v>
      </c>
      <c r="D638" s="95">
        <v>44434</v>
      </c>
      <c r="E638" s="94" t="s">
        <v>21537</v>
      </c>
      <c r="I638" s="93">
        <v>16.760000000000002</v>
      </c>
      <c r="K638" s="93">
        <v>101147.98</v>
      </c>
    </row>
    <row r="639" spans="3:11" x14ac:dyDescent="0.2">
      <c r="C639" s="96" t="s">
        <v>21374</v>
      </c>
      <c r="D639" s="95">
        <v>44434</v>
      </c>
      <c r="E639" s="94" t="s">
        <v>21375</v>
      </c>
      <c r="I639" s="93">
        <v>25.14</v>
      </c>
      <c r="K639" s="93">
        <v>101173.12</v>
      </c>
    </row>
    <row r="640" spans="3:11" x14ac:dyDescent="0.2">
      <c r="C640" s="96" t="s">
        <v>21376</v>
      </c>
      <c r="D640" s="95">
        <v>44434</v>
      </c>
      <c r="E640" s="94" t="s">
        <v>21377</v>
      </c>
      <c r="I640" s="93">
        <v>11.18</v>
      </c>
      <c r="K640" s="93">
        <v>101184.3</v>
      </c>
    </row>
    <row r="641" spans="3:11" x14ac:dyDescent="0.2">
      <c r="C641" s="96" t="s">
        <v>21378</v>
      </c>
      <c r="D641" s="95">
        <v>44434</v>
      </c>
      <c r="E641" s="94" t="s">
        <v>21379</v>
      </c>
      <c r="I641" s="93">
        <v>1.97</v>
      </c>
      <c r="K641" s="93">
        <v>101186.27</v>
      </c>
    </row>
    <row r="642" spans="3:11" x14ac:dyDescent="0.2">
      <c r="C642" s="96" t="s">
        <v>21380</v>
      </c>
      <c r="D642" s="95">
        <v>44434</v>
      </c>
      <c r="E642" s="94" t="s">
        <v>21381</v>
      </c>
      <c r="I642" s="93">
        <v>6.37</v>
      </c>
      <c r="K642" s="93">
        <v>101192.64</v>
      </c>
    </row>
    <row r="643" spans="3:11" x14ac:dyDescent="0.2">
      <c r="C643" s="96" t="s">
        <v>21382</v>
      </c>
      <c r="D643" s="95">
        <v>44434</v>
      </c>
      <c r="E643" s="94" t="s">
        <v>21383</v>
      </c>
      <c r="I643" s="93">
        <v>3.38</v>
      </c>
      <c r="K643" s="93">
        <v>101196.02</v>
      </c>
    </row>
    <row r="644" spans="3:11" x14ac:dyDescent="0.2">
      <c r="C644" s="96" t="s">
        <v>21384</v>
      </c>
      <c r="D644" s="95">
        <v>44434</v>
      </c>
      <c r="E644" s="94" t="s">
        <v>21385</v>
      </c>
      <c r="I644" s="93">
        <v>4.5999999999999996</v>
      </c>
      <c r="K644" s="93">
        <v>101200.62</v>
      </c>
    </row>
    <row r="645" spans="3:11" x14ac:dyDescent="0.2">
      <c r="C645" s="96" t="s">
        <v>21386</v>
      </c>
      <c r="D645" s="95">
        <v>44434</v>
      </c>
      <c r="E645" s="94" t="s">
        <v>21387</v>
      </c>
      <c r="I645" s="93">
        <v>3.28</v>
      </c>
      <c r="K645" s="93">
        <v>101203.9</v>
      </c>
    </row>
    <row r="646" spans="3:11" x14ac:dyDescent="0.2">
      <c r="C646" s="96" t="s">
        <v>21388</v>
      </c>
      <c r="D646" s="95">
        <v>44434</v>
      </c>
      <c r="E646" s="94" t="s">
        <v>21389</v>
      </c>
      <c r="I646" s="93">
        <v>19.010000000000002</v>
      </c>
      <c r="K646" s="93">
        <v>101222.91</v>
      </c>
    </row>
    <row r="647" spans="3:11" x14ac:dyDescent="0.2">
      <c r="C647" s="96" t="s">
        <v>21390</v>
      </c>
      <c r="D647" s="95">
        <v>44434</v>
      </c>
      <c r="E647" s="94" t="s">
        <v>21391</v>
      </c>
      <c r="I647" s="93">
        <v>2.34</v>
      </c>
      <c r="K647" s="93">
        <v>101225.25</v>
      </c>
    </row>
    <row r="648" spans="3:11" x14ac:dyDescent="0.2">
      <c r="C648" s="96" t="s">
        <v>21392</v>
      </c>
      <c r="D648" s="95">
        <v>44434</v>
      </c>
      <c r="E648" s="94" t="s">
        <v>21393</v>
      </c>
      <c r="I648" s="93">
        <v>1.95</v>
      </c>
      <c r="K648" s="93">
        <v>101227.2</v>
      </c>
    </row>
    <row r="649" spans="3:11" x14ac:dyDescent="0.2">
      <c r="C649" s="96" t="s">
        <v>21394</v>
      </c>
      <c r="D649" s="95">
        <v>44434</v>
      </c>
      <c r="E649" s="94" t="s">
        <v>21395</v>
      </c>
      <c r="I649" s="93">
        <v>3.36</v>
      </c>
      <c r="K649" s="93">
        <v>101230.56</v>
      </c>
    </row>
    <row r="650" spans="3:11" x14ac:dyDescent="0.2">
      <c r="C650" s="96" t="s">
        <v>21396</v>
      </c>
      <c r="D650" s="95">
        <v>44434</v>
      </c>
      <c r="E650" s="94" t="s">
        <v>21397</v>
      </c>
      <c r="I650" s="93">
        <v>4.37</v>
      </c>
      <c r="K650" s="93">
        <v>101234.93</v>
      </c>
    </row>
    <row r="651" spans="3:11" x14ac:dyDescent="0.2">
      <c r="C651" s="96" t="s">
        <v>21398</v>
      </c>
      <c r="D651" s="95">
        <v>44434</v>
      </c>
      <c r="E651" s="94" t="s">
        <v>21399</v>
      </c>
      <c r="I651" s="93">
        <v>7.19</v>
      </c>
      <c r="K651" s="93">
        <v>101242.12</v>
      </c>
    </row>
    <row r="652" spans="3:11" x14ac:dyDescent="0.2">
      <c r="C652" s="96" t="s">
        <v>21400</v>
      </c>
      <c r="D652" s="95">
        <v>44434</v>
      </c>
      <c r="E652" s="94" t="s">
        <v>21401</v>
      </c>
      <c r="I652" s="93">
        <v>8.3800000000000008</v>
      </c>
      <c r="K652" s="93">
        <v>101250.5</v>
      </c>
    </row>
    <row r="653" spans="3:11" x14ac:dyDescent="0.2">
      <c r="C653" s="96" t="s">
        <v>21402</v>
      </c>
      <c r="D653" s="95">
        <v>44434</v>
      </c>
      <c r="E653" s="94" t="s">
        <v>21403</v>
      </c>
      <c r="I653" s="93">
        <v>3.88</v>
      </c>
      <c r="K653" s="93">
        <v>101254.38</v>
      </c>
    </row>
    <row r="654" spans="3:11" x14ac:dyDescent="0.2">
      <c r="C654" s="96" t="s">
        <v>21404</v>
      </c>
      <c r="D654" s="95">
        <v>44434</v>
      </c>
      <c r="E654" s="94" t="s">
        <v>21405</v>
      </c>
      <c r="I654" s="93">
        <v>8.3800000000000008</v>
      </c>
      <c r="K654" s="93">
        <v>101262.76</v>
      </c>
    </row>
    <row r="655" spans="3:11" x14ac:dyDescent="0.2">
      <c r="C655" s="96" t="s">
        <v>21406</v>
      </c>
      <c r="D655" s="95">
        <v>44434</v>
      </c>
      <c r="E655" s="94" t="s">
        <v>21407</v>
      </c>
      <c r="I655" s="93">
        <v>5.97</v>
      </c>
      <c r="K655" s="93">
        <v>101268.73</v>
      </c>
    </row>
    <row r="656" spans="3:11" x14ac:dyDescent="0.2">
      <c r="C656" s="96" t="s">
        <v>21408</v>
      </c>
      <c r="D656" s="95">
        <v>44434</v>
      </c>
      <c r="E656" s="94" t="s">
        <v>21409</v>
      </c>
      <c r="I656" s="93">
        <v>1.02</v>
      </c>
      <c r="K656" s="93">
        <v>101269.75</v>
      </c>
    </row>
    <row r="657" spans="3:11" x14ac:dyDescent="0.2">
      <c r="C657" s="96" t="s">
        <v>21410</v>
      </c>
      <c r="D657" s="95">
        <v>44434</v>
      </c>
      <c r="E657" s="94" t="s">
        <v>21411</v>
      </c>
      <c r="I657" s="93">
        <v>8.3800000000000008</v>
      </c>
      <c r="K657" s="93">
        <v>101278.13</v>
      </c>
    </row>
    <row r="658" spans="3:11" x14ac:dyDescent="0.2">
      <c r="C658" s="96" t="s">
        <v>21412</v>
      </c>
      <c r="D658" s="95">
        <v>44434</v>
      </c>
      <c r="E658" s="94" t="s">
        <v>21413</v>
      </c>
      <c r="I658" s="93">
        <v>1.9</v>
      </c>
      <c r="K658" s="93">
        <v>101280.03</v>
      </c>
    </row>
    <row r="659" spans="3:11" x14ac:dyDescent="0.2">
      <c r="C659" s="96" t="s">
        <v>21414</v>
      </c>
      <c r="D659" s="95">
        <v>44434</v>
      </c>
      <c r="E659" s="94" t="s">
        <v>21415</v>
      </c>
      <c r="I659" s="93">
        <v>1.68</v>
      </c>
      <c r="K659" s="93">
        <v>101281.71</v>
      </c>
    </row>
    <row r="660" spans="3:11" x14ac:dyDescent="0.2">
      <c r="C660" s="96" t="s">
        <v>21493</v>
      </c>
      <c r="D660" s="95">
        <v>44434</v>
      </c>
      <c r="E660" s="94" t="s">
        <v>21492</v>
      </c>
      <c r="I660" s="93">
        <v>6.66</v>
      </c>
      <c r="K660" s="93">
        <v>101288.37</v>
      </c>
    </row>
    <row r="661" spans="3:11" x14ac:dyDescent="0.2">
      <c r="C661" s="96" t="s">
        <v>21510</v>
      </c>
      <c r="D661" s="95">
        <v>44435</v>
      </c>
      <c r="E661" s="94" t="s">
        <v>21536</v>
      </c>
      <c r="I661" s="93">
        <v>3.14</v>
      </c>
      <c r="K661" s="93">
        <v>101291.51</v>
      </c>
    </row>
    <row r="662" spans="3:11" x14ac:dyDescent="0.2">
      <c r="C662" s="96" t="s">
        <v>21416</v>
      </c>
      <c r="D662" s="95">
        <v>44435</v>
      </c>
      <c r="E662" s="94" t="s">
        <v>21417</v>
      </c>
      <c r="I662" s="93">
        <v>3.29</v>
      </c>
      <c r="K662" s="93">
        <v>101294.8</v>
      </c>
    </row>
    <row r="663" spans="3:11" x14ac:dyDescent="0.2">
      <c r="C663" s="96" t="s">
        <v>21418</v>
      </c>
      <c r="D663" s="95">
        <v>44435</v>
      </c>
      <c r="E663" s="94" t="s">
        <v>21419</v>
      </c>
      <c r="I663" s="93">
        <v>4.0599999999999996</v>
      </c>
      <c r="K663" s="93">
        <v>101298.86</v>
      </c>
    </row>
    <row r="664" spans="3:11" x14ac:dyDescent="0.2">
      <c r="C664" s="96" t="s">
        <v>21420</v>
      </c>
      <c r="D664" s="95">
        <v>44435</v>
      </c>
      <c r="E664" s="94" t="s">
        <v>21421</v>
      </c>
      <c r="I664" s="93">
        <v>1.79</v>
      </c>
      <c r="K664" s="93">
        <v>101300.65</v>
      </c>
    </row>
    <row r="665" spans="3:11" x14ac:dyDescent="0.2">
      <c r="C665" s="96" t="s">
        <v>21422</v>
      </c>
      <c r="D665" s="95">
        <v>44435</v>
      </c>
      <c r="E665" s="94" t="s">
        <v>21423</v>
      </c>
      <c r="I665" s="93">
        <v>12.3</v>
      </c>
      <c r="K665" s="93">
        <v>101312.95</v>
      </c>
    </row>
    <row r="666" spans="3:11" x14ac:dyDescent="0.2">
      <c r="C666" s="96" t="s">
        <v>19240</v>
      </c>
      <c r="D666" s="95">
        <v>44435</v>
      </c>
      <c r="E666" s="94" t="s">
        <v>19239</v>
      </c>
      <c r="I666" s="93">
        <v>2.67</v>
      </c>
      <c r="K666" s="93">
        <v>101315.62</v>
      </c>
    </row>
    <row r="667" spans="3:11" x14ac:dyDescent="0.2">
      <c r="C667" s="96" t="s">
        <v>19238</v>
      </c>
      <c r="D667" s="95">
        <v>44435</v>
      </c>
      <c r="E667" s="94" t="s">
        <v>19237</v>
      </c>
      <c r="I667" s="93">
        <v>1.94</v>
      </c>
      <c r="K667" s="93">
        <v>101317.56</v>
      </c>
    </row>
    <row r="668" spans="3:11" x14ac:dyDescent="0.2">
      <c r="C668" s="96" t="s">
        <v>19236</v>
      </c>
      <c r="D668" s="95">
        <v>44435</v>
      </c>
      <c r="E668" s="94" t="s">
        <v>19235</v>
      </c>
      <c r="I668" s="93">
        <v>6.94</v>
      </c>
      <c r="K668" s="93">
        <v>101324.5</v>
      </c>
    </row>
    <row r="669" spans="3:11" x14ac:dyDescent="0.2">
      <c r="C669" s="96" t="s">
        <v>19234</v>
      </c>
      <c r="D669" s="95">
        <v>44435</v>
      </c>
      <c r="E669" s="94" t="s">
        <v>19233</v>
      </c>
      <c r="I669" s="93">
        <v>16.59</v>
      </c>
      <c r="K669" s="93">
        <v>101341.09</v>
      </c>
    </row>
    <row r="670" spans="3:11" x14ac:dyDescent="0.2">
      <c r="C670" s="96" t="s">
        <v>19232</v>
      </c>
      <c r="D670" s="95">
        <v>44435</v>
      </c>
      <c r="E670" s="94" t="s">
        <v>19231</v>
      </c>
      <c r="I670" s="93">
        <v>0.16</v>
      </c>
      <c r="K670" s="93">
        <v>101341.25</v>
      </c>
    </row>
    <row r="671" spans="3:11" x14ac:dyDescent="0.2">
      <c r="C671" s="96" t="s">
        <v>19230</v>
      </c>
      <c r="D671" s="95">
        <v>44435</v>
      </c>
      <c r="E671" s="94" t="s">
        <v>19229</v>
      </c>
      <c r="I671" s="93">
        <v>11.89</v>
      </c>
      <c r="K671" s="93">
        <v>101353.14</v>
      </c>
    </row>
    <row r="672" spans="3:11" x14ac:dyDescent="0.2">
      <c r="C672" s="96" t="s">
        <v>19228</v>
      </c>
      <c r="D672" s="95">
        <v>44435</v>
      </c>
      <c r="E672" s="94" t="s">
        <v>19227</v>
      </c>
      <c r="I672" s="93">
        <v>1.94</v>
      </c>
      <c r="K672" s="93">
        <v>101355.08</v>
      </c>
    </row>
    <row r="673" spans="3:11" x14ac:dyDescent="0.2">
      <c r="C673" s="96" t="s">
        <v>19226</v>
      </c>
      <c r="D673" s="95">
        <v>44435</v>
      </c>
      <c r="E673" s="94" t="s">
        <v>19225</v>
      </c>
      <c r="I673" s="93">
        <v>3.36</v>
      </c>
      <c r="K673" s="93">
        <v>101358.44</v>
      </c>
    </row>
    <row r="674" spans="3:11" x14ac:dyDescent="0.2">
      <c r="C674" s="96" t="s">
        <v>19224</v>
      </c>
      <c r="D674" s="95">
        <v>44435</v>
      </c>
      <c r="E674" s="94" t="s">
        <v>19223</v>
      </c>
      <c r="I674" s="93">
        <v>3.23</v>
      </c>
      <c r="K674" s="93">
        <v>101361.67</v>
      </c>
    </row>
    <row r="675" spans="3:11" x14ac:dyDescent="0.2">
      <c r="C675" s="96" t="s">
        <v>19222</v>
      </c>
      <c r="D675" s="95">
        <v>44435</v>
      </c>
      <c r="E675" s="94" t="s">
        <v>19221</v>
      </c>
      <c r="I675" s="93">
        <v>24.61</v>
      </c>
      <c r="K675" s="93">
        <v>101386.28</v>
      </c>
    </row>
    <row r="676" spans="3:11" x14ac:dyDescent="0.2">
      <c r="C676" s="96" t="s">
        <v>19220</v>
      </c>
      <c r="D676" s="95">
        <v>44435</v>
      </c>
      <c r="E676" s="94" t="s">
        <v>19219</v>
      </c>
      <c r="I676" s="93">
        <v>3.42</v>
      </c>
      <c r="K676" s="93">
        <v>101389.7</v>
      </c>
    </row>
    <row r="677" spans="3:11" x14ac:dyDescent="0.2">
      <c r="C677" s="96" t="s">
        <v>19218</v>
      </c>
      <c r="D677" s="95">
        <v>44435</v>
      </c>
      <c r="E677" s="94" t="s">
        <v>19217</v>
      </c>
      <c r="I677" s="93">
        <v>2.09</v>
      </c>
      <c r="K677" s="93">
        <v>101391.79</v>
      </c>
    </row>
    <row r="678" spans="3:11" x14ac:dyDescent="0.2">
      <c r="C678" s="96" t="s">
        <v>19216</v>
      </c>
      <c r="D678" s="95">
        <v>44435</v>
      </c>
      <c r="E678" s="94" t="s">
        <v>19215</v>
      </c>
      <c r="I678" s="93">
        <v>6.51</v>
      </c>
      <c r="K678" s="93">
        <v>101398.3</v>
      </c>
    </row>
    <row r="679" spans="3:11" x14ac:dyDescent="0.2">
      <c r="C679" s="96" t="s">
        <v>19214</v>
      </c>
      <c r="D679" s="95">
        <v>44435</v>
      </c>
      <c r="E679" s="94" t="s">
        <v>19213</v>
      </c>
      <c r="I679" s="93">
        <v>9.9700000000000006</v>
      </c>
      <c r="K679" s="93">
        <v>101408.27</v>
      </c>
    </row>
    <row r="680" spans="3:11" x14ac:dyDescent="0.2">
      <c r="C680" s="96" t="s">
        <v>19212</v>
      </c>
      <c r="D680" s="95">
        <v>44435</v>
      </c>
      <c r="E680" s="94" t="s">
        <v>19211</v>
      </c>
      <c r="I680" s="93">
        <v>2.13</v>
      </c>
      <c r="K680" s="93">
        <v>101410.4</v>
      </c>
    </row>
    <row r="681" spans="3:11" x14ac:dyDescent="0.2">
      <c r="C681" s="96" t="s">
        <v>19210</v>
      </c>
      <c r="D681" s="95">
        <v>44435</v>
      </c>
      <c r="E681" s="94" t="s">
        <v>19209</v>
      </c>
      <c r="I681" s="93">
        <v>8.3800000000000008</v>
      </c>
      <c r="K681" s="93">
        <v>101418.78</v>
      </c>
    </row>
    <row r="682" spans="3:11" x14ac:dyDescent="0.2">
      <c r="C682" s="96" t="s">
        <v>19208</v>
      </c>
      <c r="D682" s="95">
        <v>44435</v>
      </c>
      <c r="E682" s="94" t="s">
        <v>19207</v>
      </c>
      <c r="I682" s="93">
        <v>1.7</v>
      </c>
      <c r="K682" s="93">
        <v>101420.48</v>
      </c>
    </row>
    <row r="683" spans="3:11" x14ac:dyDescent="0.2">
      <c r="C683" s="96" t="s">
        <v>21424</v>
      </c>
      <c r="D683" s="95">
        <v>44435</v>
      </c>
      <c r="E683" s="94" t="s">
        <v>21425</v>
      </c>
      <c r="I683" s="93">
        <v>13.82</v>
      </c>
      <c r="K683" s="93">
        <v>101434.3</v>
      </c>
    </row>
    <row r="684" spans="3:11" x14ac:dyDescent="0.2">
      <c r="C684" s="96" t="s">
        <v>21426</v>
      </c>
      <c r="D684" s="95">
        <v>44435</v>
      </c>
      <c r="E684" s="94" t="s">
        <v>21427</v>
      </c>
      <c r="I684" s="93">
        <v>262.16000000000003</v>
      </c>
      <c r="K684" s="93">
        <v>101696.46</v>
      </c>
    </row>
    <row r="685" spans="3:11" x14ac:dyDescent="0.2">
      <c r="C685" s="96" t="s">
        <v>19206</v>
      </c>
      <c r="D685" s="95">
        <v>44436</v>
      </c>
      <c r="E685" s="94" t="s">
        <v>19205</v>
      </c>
      <c r="I685" s="93">
        <v>1.68</v>
      </c>
      <c r="K685" s="93">
        <v>101698.14</v>
      </c>
    </row>
    <row r="686" spans="3:11" x14ac:dyDescent="0.2">
      <c r="C686" s="96" t="s">
        <v>19204</v>
      </c>
      <c r="D686" s="95">
        <v>44436</v>
      </c>
      <c r="E686" s="94" t="s">
        <v>19203</v>
      </c>
      <c r="I686" s="93">
        <v>6.07</v>
      </c>
      <c r="K686" s="93">
        <v>101704.21</v>
      </c>
    </row>
    <row r="687" spans="3:11" x14ac:dyDescent="0.2">
      <c r="C687" s="96" t="s">
        <v>19202</v>
      </c>
      <c r="D687" s="95">
        <v>44436</v>
      </c>
      <c r="E687" s="94" t="s">
        <v>19201</v>
      </c>
      <c r="I687" s="93">
        <v>2.4500000000000002</v>
      </c>
      <c r="K687" s="93">
        <v>101706.66</v>
      </c>
    </row>
    <row r="688" spans="3:11" x14ac:dyDescent="0.2">
      <c r="C688" s="96" t="s">
        <v>19200</v>
      </c>
      <c r="D688" s="95">
        <v>44436</v>
      </c>
      <c r="E688" s="94" t="s">
        <v>19199</v>
      </c>
      <c r="I688" s="93">
        <v>1.94</v>
      </c>
      <c r="K688" s="93">
        <v>101708.6</v>
      </c>
    </row>
    <row r="689" spans="3:11" x14ac:dyDescent="0.2">
      <c r="C689" s="96" t="s">
        <v>19198</v>
      </c>
      <c r="D689" s="95">
        <v>44436</v>
      </c>
      <c r="E689" s="94" t="s">
        <v>19197</v>
      </c>
      <c r="I689" s="93">
        <v>5.0599999999999996</v>
      </c>
      <c r="K689" s="93">
        <v>101713.66</v>
      </c>
    </row>
    <row r="690" spans="3:11" x14ac:dyDescent="0.2">
      <c r="C690" s="96" t="s">
        <v>19196</v>
      </c>
      <c r="D690" s="95">
        <v>44436</v>
      </c>
      <c r="E690" s="94" t="s">
        <v>19195</v>
      </c>
      <c r="I690" s="93">
        <v>1.85</v>
      </c>
      <c r="K690" s="93">
        <v>101715.51</v>
      </c>
    </row>
    <row r="691" spans="3:11" x14ac:dyDescent="0.2">
      <c r="C691" s="96" t="s">
        <v>19194</v>
      </c>
      <c r="D691" s="95">
        <v>44436</v>
      </c>
      <c r="E691" s="94" t="s">
        <v>19193</v>
      </c>
      <c r="I691" s="93">
        <v>4.04</v>
      </c>
      <c r="K691" s="93">
        <v>101719.55</v>
      </c>
    </row>
    <row r="692" spans="3:11" x14ac:dyDescent="0.2">
      <c r="C692" s="96" t="s">
        <v>19192</v>
      </c>
      <c r="D692" s="95">
        <v>44436</v>
      </c>
      <c r="E692" s="94" t="s">
        <v>19191</v>
      </c>
      <c r="I692" s="93">
        <v>0.84</v>
      </c>
      <c r="K692" s="93">
        <v>101720.39</v>
      </c>
    </row>
    <row r="693" spans="3:11" x14ac:dyDescent="0.2">
      <c r="C693" s="96" t="s">
        <v>19190</v>
      </c>
      <c r="D693" s="95">
        <v>44436</v>
      </c>
      <c r="E693" s="94" t="s">
        <v>19189</v>
      </c>
      <c r="I693" s="93">
        <v>1.68</v>
      </c>
      <c r="K693" s="93">
        <v>101722.07</v>
      </c>
    </row>
    <row r="694" spans="3:11" x14ac:dyDescent="0.2">
      <c r="C694" s="96" t="s">
        <v>19188</v>
      </c>
      <c r="D694" s="95">
        <v>44437</v>
      </c>
      <c r="E694" s="94" t="s">
        <v>19187</v>
      </c>
      <c r="I694" s="93">
        <v>1.93</v>
      </c>
      <c r="K694" s="93">
        <v>101724</v>
      </c>
    </row>
    <row r="695" spans="3:11" x14ac:dyDescent="0.2">
      <c r="C695" s="96" t="s">
        <v>19186</v>
      </c>
      <c r="D695" s="95">
        <v>44437</v>
      </c>
      <c r="E695" s="94" t="s">
        <v>19185</v>
      </c>
      <c r="I695" s="93">
        <v>1.7</v>
      </c>
      <c r="K695" s="93">
        <v>101725.7</v>
      </c>
    </row>
    <row r="696" spans="3:11" x14ac:dyDescent="0.2">
      <c r="C696" s="96" t="s">
        <v>19184</v>
      </c>
      <c r="D696" s="95">
        <v>44437</v>
      </c>
      <c r="E696" s="94" t="s">
        <v>19183</v>
      </c>
      <c r="I696" s="93">
        <v>1.99</v>
      </c>
      <c r="K696" s="93">
        <v>101727.69</v>
      </c>
    </row>
    <row r="697" spans="3:11" x14ac:dyDescent="0.2">
      <c r="C697" s="96" t="s">
        <v>19182</v>
      </c>
      <c r="D697" s="95">
        <v>44437</v>
      </c>
      <c r="E697" s="94" t="s">
        <v>19181</v>
      </c>
      <c r="I697" s="93">
        <v>25.14</v>
      </c>
      <c r="K697" s="93">
        <v>101752.83</v>
      </c>
    </row>
    <row r="698" spans="3:11" x14ac:dyDescent="0.2">
      <c r="C698" s="96" t="s">
        <v>19180</v>
      </c>
      <c r="D698" s="95">
        <v>44437</v>
      </c>
      <c r="E698" s="94" t="s">
        <v>19179</v>
      </c>
      <c r="I698" s="93">
        <v>25.14</v>
      </c>
      <c r="K698" s="93">
        <v>101777.97</v>
      </c>
    </row>
    <row r="699" spans="3:11" x14ac:dyDescent="0.2">
      <c r="C699" s="96" t="s">
        <v>19178</v>
      </c>
      <c r="D699" s="95">
        <v>44437</v>
      </c>
      <c r="E699" s="94" t="s">
        <v>19177</v>
      </c>
      <c r="I699" s="93">
        <v>10.67</v>
      </c>
      <c r="K699" s="93">
        <v>101788.64</v>
      </c>
    </row>
    <row r="700" spans="3:11" x14ac:dyDescent="0.2">
      <c r="C700" s="96" t="s">
        <v>19176</v>
      </c>
      <c r="D700" s="95">
        <v>44437</v>
      </c>
      <c r="E700" s="94" t="s">
        <v>19175</v>
      </c>
      <c r="I700" s="93">
        <v>4.1900000000000004</v>
      </c>
      <c r="K700" s="93">
        <v>101792.83</v>
      </c>
    </row>
    <row r="701" spans="3:11" x14ac:dyDescent="0.2">
      <c r="C701" s="96" t="s">
        <v>19174</v>
      </c>
      <c r="D701" s="95">
        <v>44438</v>
      </c>
      <c r="E701" s="94" t="s">
        <v>19173</v>
      </c>
      <c r="I701" s="93">
        <v>4.95</v>
      </c>
      <c r="K701" s="93">
        <v>101797.78</v>
      </c>
    </row>
    <row r="702" spans="3:11" x14ac:dyDescent="0.2">
      <c r="C702" s="96" t="s">
        <v>21428</v>
      </c>
      <c r="D702" s="95">
        <v>44438</v>
      </c>
      <c r="E702" s="94" t="s">
        <v>21429</v>
      </c>
      <c r="I702" s="93">
        <v>50.41</v>
      </c>
      <c r="K702" s="93">
        <v>101848.19</v>
      </c>
    </row>
    <row r="703" spans="3:11" x14ac:dyDescent="0.2">
      <c r="C703" s="96" t="s">
        <v>21430</v>
      </c>
      <c r="D703" s="95">
        <v>44438</v>
      </c>
      <c r="E703" s="94" t="s">
        <v>21431</v>
      </c>
      <c r="I703" s="93">
        <v>1.68</v>
      </c>
      <c r="K703" s="93">
        <v>101849.87</v>
      </c>
    </row>
    <row r="704" spans="3:11" x14ac:dyDescent="0.2">
      <c r="C704" s="96" t="s">
        <v>21432</v>
      </c>
      <c r="D704" s="95">
        <v>44438</v>
      </c>
      <c r="E704" s="94" t="s">
        <v>21433</v>
      </c>
      <c r="I704" s="93">
        <v>4.76</v>
      </c>
      <c r="K704" s="93">
        <v>101854.63</v>
      </c>
    </row>
    <row r="705" spans="3:11" x14ac:dyDescent="0.2">
      <c r="C705" s="96" t="s">
        <v>19172</v>
      </c>
      <c r="D705" s="95">
        <v>44438</v>
      </c>
      <c r="E705" s="94" t="s">
        <v>19171</v>
      </c>
      <c r="I705" s="93">
        <v>3.56</v>
      </c>
      <c r="K705" s="93">
        <v>101858.19</v>
      </c>
    </row>
    <row r="706" spans="3:11" x14ac:dyDescent="0.2">
      <c r="C706" s="96" t="s">
        <v>19170</v>
      </c>
      <c r="D706" s="95">
        <v>44438</v>
      </c>
      <c r="E706" s="94" t="s">
        <v>19169</v>
      </c>
      <c r="I706" s="93">
        <v>6.14</v>
      </c>
      <c r="K706" s="93">
        <v>101864.33</v>
      </c>
    </row>
    <row r="707" spans="3:11" x14ac:dyDescent="0.2">
      <c r="C707" s="96" t="s">
        <v>19168</v>
      </c>
      <c r="D707" s="95">
        <v>44438</v>
      </c>
      <c r="E707" s="94" t="s">
        <v>19167</v>
      </c>
      <c r="I707" s="93">
        <v>2.44</v>
      </c>
      <c r="K707" s="93">
        <v>101866.77</v>
      </c>
    </row>
    <row r="708" spans="3:11" x14ac:dyDescent="0.2">
      <c r="C708" s="96" t="s">
        <v>19166</v>
      </c>
      <c r="D708" s="95">
        <v>44438</v>
      </c>
      <c r="E708" s="94" t="s">
        <v>19165</v>
      </c>
      <c r="I708" s="93">
        <v>3.36</v>
      </c>
      <c r="K708" s="93">
        <v>101870.13</v>
      </c>
    </row>
    <row r="709" spans="3:11" x14ac:dyDescent="0.2">
      <c r="C709" s="96" t="s">
        <v>19164</v>
      </c>
      <c r="D709" s="95">
        <v>44438</v>
      </c>
      <c r="E709" s="94" t="s">
        <v>19163</v>
      </c>
      <c r="I709" s="93">
        <v>4.37</v>
      </c>
      <c r="K709" s="93">
        <v>101874.5</v>
      </c>
    </row>
    <row r="710" spans="3:11" x14ac:dyDescent="0.2">
      <c r="C710" s="96" t="s">
        <v>19162</v>
      </c>
      <c r="D710" s="95">
        <v>44438</v>
      </c>
      <c r="E710" s="94" t="s">
        <v>19161</v>
      </c>
      <c r="I710" s="93">
        <v>4.83</v>
      </c>
      <c r="K710" s="93">
        <v>101879.33</v>
      </c>
    </row>
    <row r="711" spans="3:11" x14ac:dyDescent="0.2">
      <c r="C711" s="96" t="s">
        <v>19160</v>
      </c>
      <c r="D711" s="95">
        <v>44438</v>
      </c>
      <c r="E711" s="94" t="s">
        <v>19159</v>
      </c>
      <c r="I711" s="93">
        <v>0.22</v>
      </c>
      <c r="K711" s="93">
        <v>101879.55</v>
      </c>
    </row>
    <row r="712" spans="3:11" x14ac:dyDescent="0.2">
      <c r="C712" s="96" t="s">
        <v>19158</v>
      </c>
      <c r="D712" s="95">
        <v>44438</v>
      </c>
      <c r="E712" s="94" t="s">
        <v>19157</v>
      </c>
      <c r="I712" s="93">
        <v>5.04</v>
      </c>
      <c r="K712" s="93">
        <v>101884.59</v>
      </c>
    </row>
    <row r="713" spans="3:11" x14ac:dyDescent="0.2">
      <c r="C713" s="96" t="s">
        <v>19156</v>
      </c>
      <c r="D713" s="95">
        <v>44438</v>
      </c>
      <c r="E713" s="94" t="s">
        <v>19155</v>
      </c>
      <c r="I713" s="93">
        <v>3.36</v>
      </c>
      <c r="K713" s="93">
        <v>101887.95</v>
      </c>
    </row>
    <row r="714" spans="3:11" x14ac:dyDescent="0.2">
      <c r="C714" s="96" t="s">
        <v>19154</v>
      </c>
      <c r="D714" s="95">
        <v>44438</v>
      </c>
      <c r="E714" s="94" t="s">
        <v>19153</v>
      </c>
      <c r="I714" s="93">
        <v>7.53</v>
      </c>
      <c r="K714" s="93">
        <v>101895.48</v>
      </c>
    </row>
    <row r="715" spans="3:11" x14ac:dyDescent="0.2">
      <c r="C715" s="96" t="s">
        <v>19152</v>
      </c>
      <c r="D715" s="95">
        <v>44438</v>
      </c>
      <c r="E715" s="94" t="s">
        <v>19151</v>
      </c>
      <c r="I715" s="93">
        <v>8.3800000000000008</v>
      </c>
      <c r="K715" s="93">
        <v>101903.86</v>
      </c>
    </row>
    <row r="716" spans="3:11" x14ac:dyDescent="0.2">
      <c r="C716" s="96" t="s">
        <v>19150</v>
      </c>
      <c r="D716" s="95">
        <v>44438</v>
      </c>
      <c r="E716" s="94" t="s">
        <v>19149</v>
      </c>
      <c r="I716" s="93">
        <v>4.5199999999999996</v>
      </c>
      <c r="K716" s="93">
        <v>101908.38</v>
      </c>
    </row>
    <row r="717" spans="3:11" x14ac:dyDescent="0.2">
      <c r="C717" s="96" t="s">
        <v>19148</v>
      </c>
      <c r="D717" s="95">
        <v>44438</v>
      </c>
      <c r="E717" s="94" t="s">
        <v>19147</v>
      </c>
      <c r="I717" s="93">
        <v>1.68</v>
      </c>
      <c r="K717" s="93">
        <v>101910.06</v>
      </c>
    </row>
    <row r="718" spans="3:11" x14ac:dyDescent="0.2">
      <c r="C718" s="96" t="s">
        <v>19146</v>
      </c>
      <c r="D718" s="95">
        <v>44438</v>
      </c>
      <c r="E718" s="94" t="s">
        <v>19145</v>
      </c>
      <c r="I718" s="93">
        <v>3.36</v>
      </c>
      <c r="K718" s="93">
        <v>101913.42</v>
      </c>
    </row>
    <row r="719" spans="3:11" x14ac:dyDescent="0.2">
      <c r="C719" s="96" t="s">
        <v>19144</v>
      </c>
      <c r="D719" s="95">
        <v>44438</v>
      </c>
      <c r="E719" s="94" t="s">
        <v>19143</v>
      </c>
      <c r="I719" s="93">
        <v>6.49</v>
      </c>
      <c r="K719" s="93">
        <v>101919.91</v>
      </c>
    </row>
    <row r="720" spans="3:11" x14ac:dyDescent="0.2">
      <c r="C720" s="96" t="s">
        <v>19142</v>
      </c>
      <c r="D720" s="95">
        <v>44438</v>
      </c>
      <c r="E720" s="94" t="s">
        <v>19141</v>
      </c>
      <c r="I720" s="93">
        <v>14.32</v>
      </c>
      <c r="K720" s="93">
        <v>101934.23</v>
      </c>
    </row>
    <row r="721" spans="3:11" x14ac:dyDescent="0.2">
      <c r="C721" s="96" t="s">
        <v>19140</v>
      </c>
      <c r="D721" s="95">
        <v>44438</v>
      </c>
      <c r="E721" s="94" t="s">
        <v>19139</v>
      </c>
      <c r="I721" s="93">
        <v>1.92</v>
      </c>
      <c r="K721" s="93">
        <v>101936.15</v>
      </c>
    </row>
    <row r="722" spans="3:11" x14ac:dyDescent="0.2">
      <c r="C722" s="96" t="s">
        <v>19138</v>
      </c>
      <c r="D722" s="95">
        <v>44438</v>
      </c>
      <c r="E722" s="94" t="s">
        <v>19137</v>
      </c>
      <c r="I722" s="93">
        <v>5.99</v>
      </c>
      <c r="K722" s="93">
        <v>101942.14</v>
      </c>
    </row>
    <row r="723" spans="3:11" x14ac:dyDescent="0.2">
      <c r="C723" s="96" t="s">
        <v>19136</v>
      </c>
      <c r="D723" s="95">
        <v>44438</v>
      </c>
      <c r="E723" s="94" t="s">
        <v>19135</v>
      </c>
      <c r="I723" s="93">
        <v>3.36</v>
      </c>
      <c r="K723" s="93">
        <v>101945.5</v>
      </c>
    </row>
    <row r="724" spans="3:11" x14ac:dyDescent="0.2">
      <c r="C724" s="96" t="s">
        <v>19134</v>
      </c>
      <c r="D724" s="95">
        <v>44438</v>
      </c>
      <c r="E724" s="94" t="s">
        <v>19133</v>
      </c>
      <c r="I724" s="93">
        <v>5.16</v>
      </c>
      <c r="K724" s="93">
        <v>101950.66</v>
      </c>
    </row>
    <row r="725" spans="3:11" x14ac:dyDescent="0.2">
      <c r="C725" s="96" t="s">
        <v>19132</v>
      </c>
      <c r="D725" s="95">
        <v>44438</v>
      </c>
      <c r="E725" s="94" t="s">
        <v>19131</v>
      </c>
      <c r="I725" s="93">
        <v>11.62</v>
      </c>
      <c r="K725" s="93">
        <v>101962.28</v>
      </c>
    </row>
    <row r="726" spans="3:11" x14ac:dyDescent="0.2">
      <c r="C726" s="96" t="s">
        <v>19130</v>
      </c>
      <c r="D726" s="95">
        <v>44438</v>
      </c>
      <c r="E726" s="94" t="s">
        <v>19129</v>
      </c>
      <c r="I726" s="93">
        <v>5.09</v>
      </c>
      <c r="K726" s="93">
        <v>101967.37</v>
      </c>
    </row>
    <row r="727" spans="3:11" x14ac:dyDescent="0.2">
      <c r="C727" s="96" t="s">
        <v>19128</v>
      </c>
      <c r="D727" s="95">
        <v>44438</v>
      </c>
      <c r="E727" s="94" t="s">
        <v>19127</v>
      </c>
      <c r="I727" s="93">
        <v>15.11</v>
      </c>
      <c r="K727" s="93">
        <v>101982.48</v>
      </c>
    </row>
    <row r="728" spans="3:11" x14ac:dyDescent="0.2">
      <c r="C728" s="96" t="s">
        <v>19126</v>
      </c>
      <c r="D728" s="95">
        <v>44438</v>
      </c>
      <c r="E728" s="94" t="s">
        <v>19125</v>
      </c>
      <c r="I728" s="93">
        <v>3.58</v>
      </c>
      <c r="K728" s="93">
        <v>101986.06</v>
      </c>
    </row>
    <row r="729" spans="3:11" x14ac:dyDescent="0.2">
      <c r="C729" s="96" t="s">
        <v>21434</v>
      </c>
      <c r="D729" s="95">
        <v>44438</v>
      </c>
      <c r="E729" s="94" t="s">
        <v>21435</v>
      </c>
      <c r="I729" s="93">
        <v>5.49</v>
      </c>
      <c r="K729" s="93">
        <v>101991.55</v>
      </c>
    </row>
    <row r="730" spans="3:11" x14ac:dyDescent="0.2">
      <c r="C730" s="96" t="s">
        <v>21436</v>
      </c>
      <c r="D730" s="95">
        <v>44438</v>
      </c>
      <c r="E730" s="94" t="s">
        <v>21437</v>
      </c>
      <c r="I730" s="93">
        <v>8.3800000000000008</v>
      </c>
      <c r="K730" s="93">
        <v>101999.93</v>
      </c>
    </row>
    <row r="731" spans="3:11" x14ac:dyDescent="0.2">
      <c r="C731" s="96" t="s">
        <v>21438</v>
      </c>
      <c r="D731" s="95">
        <v>44438</v>
      </c>
      <c r="E731" s="94" t="s">
        <v>21439</v>
      </c>
      <c r="I731" s="93">
        <v>2.4</v>
      </c>
      <c r="K731" s="93">
        <v>102002.33</v>
      </c>
    </row>
    <row r="732" spans="3:11" x14ac:dyDescent="0.2">
      <c r="C732" s="96" t="s">
        <v>21440</v>
      </c>
      <c r="D732" s="95">
        <v>44438</v>
      </c>
      <c r="E732" s="94" t="s">
        <v>21441</v>
      </c>
      <c r="I732" s="93">
        <v>0.03</v>
      </c>
      <c r="K732" s="93">
        <v>102002.36</v>
      </c>
    </row>
    <row r="733" spans="3:11" x14ac:dyDescent="0.2">
      <c r="C733" s="96" t="s">
        <v>21442</v>
      </c>
      <c r="D733" s="95">
        <v>44438</v>
      </c>
      <c r="E733" s="94" t="s">
        <v>21443</v>
      </c>
      <c r="I733" s="93">
        <v>1.94</v>
      </c>
      <c r="K733" s="93">
        <v>102004.3</v>
      </c>
    </row>
    <row r="734" spans="3:11" x14ac:dyDescent="0.2">
      <c r="C734" s="96" t="s">
        <v>21444</v>
      </c>
      <c r="D734" s="95">
        <v>44438</v>
      </c>
      <c r="E734" s="94" t="s">
        <v>21445</v>
      </c>
      <c r="I734" s="93">
        <v>4.03</v>
      </c>
      <c r="K734" s="93">
        <v>102008.33</v>
      </c>
    </row>
    <row r="735" spans="3:11" x14ac:dyDescent="0.2">
      <c r="C735" s="96" t="s">
        <v>21446</v>
      </c>
      <c r="D735" s="95">
        <v>44438</v>
      </c>
      <c r="E735" s="94" t="s">
        <v>21447</v>
      </c>
      <c r="I735" s="93">
        <v>4.32</v>
      </c>
      <c r="K735" s="93">
        <v>102012.65</v>
      </c>
    </row>
    <row r="736" spans="3:11" x14ac:dyDescent="0.2">
      <c r="C736" s="96" t="s">
        <v>21448</v>
      </c>
      <c r="D736" s="95">
        <v>44438</v>
      </c>
      <c r="E736" s="94" t="s">
        <v>21449</v>
      </c>
      <c r="I736" s="93">
        <v>5.66</v>
      </c>
      <c r="K736" s="93">
        <v>102018.31</v>
      </c>
    </row>
    <row r="737" spans="3:11" x14ac:dyDescent="0.2">
      <c r="C737" s="96" t="s">
        <v>1550</v>
      </c>
      <c r="D737" s="95">
        <v>44438</v>
      </c>
      <c r="E737" s="94" t="s">
        <v>21450</v>
      </c>
      <c r="J737" s="112">
        <v>600</v>
      </c>
      <c r="K737" s="93">
        <v>101418.31</v>
      </c>
    </row>
    <row r="738" spans="3:11" x14ac:dyDescent="0.2">
      <c r="C738" s="96" t="s">
        <v>1549</v>
      </c>
      <c r="D738" s="95">
        <v>44438</v>
      </c>
      <c r="E738" s="94" t="s">
        <v>21451</v>
      </c>
      <c r="J738" s="112">
        <v>3427.67</v>
      </c>
      <c r="K738" s="93">
        <v>97990.64</v>
      </c>
    </row>
    <row r="739" spans="3:11" x14ac:dyDescent="0.2">
      <c r="C739" s="96" t="s">
        <v>7469</v>
      </c>
      <c r="D739" s="95">
        <v>44438</v>
      </c>
      <c r="E739" s="94" t="s">
        <v>21452</v>
      </c>
      <c r="J739" s="112">
        <v>1607.47</v>
      </c>
      <c r="K739" s="93">
        <v>96383.17</v>
      </c>
    </row>
    <row r="740" spans="3:11" x14ac:dyDescent="0.2">
      <c r="C740" s="96" t="s">
        <v>19124</v>
      </c>
      <c r="D740" s="95">
        <v>44439</v>
      </c>
      <c r="E740" s="94" t="s">
        <v>19123</v>
      </c>
      <c r="I740" s="93">
        <v>6.94</v>
      </c>
      <c r="K740" s="93">
        <v>96390.11</v>
      </c>
    </row>
    <row r="741" spans="3:11" x14ac:dyDescent="0.2">
      <c r="C741" s="96" t="s">
        <v>21453</v>
      </c>
      <c r="D741" s="95">
        <v>44439</v>
      </c>
      <c r="E741" s="94" t="s">
        <v>21454</v>
      </c>
      <c r="J741" s="112">
        <v>108.2</v>
      </c>
      <c r="K741" s="93">
        <v>96281.91</v>
      </c>
    </row>
    <row r="742" spans="3:11" x14ac:dyDescent="0.2">
      <c r="C742" s="96" t="s">
        <v>21455</v>
      </c>
      <c r="D742" s="95">
        <v>44439</v>
      </c>
      <c r="E742" s="94" t="s">
        <v>21456</v>
      </c>
      <c r="I742" s="93">
        <v>6.87</v>
      </c>
      <c r="K742" s="93">
        <v>96288.78</v>
      </c>
    </row>
    <row r="743" spans="3:11" x14ac:dyDescent="0.2">
      <c r="C743" s="96" t="s">
        <v>21457</v>
      </c>
      <c r="D743" s="95">
        <v>44439</v>
      </c>
      <c r="E743" s="94" t="s">
        <v>21458</v>
      </c>
      <c r="I743" s="93">
        <v>3.48</v>
      </c>
      <c r="K743" s="93">
        <v>96292.26</v>
      </c>
    </row>
    <row r="744" spans="3:11" x14ac:dyDescent="0.2">
      <c r="C744" s="96" t="s">
        <v>21459</v>
      </c>
      <c r="D744" s="95">
        <v>44439</v>
      </c>
      <c r="E744" s="94" t="s">
        <v>21460</v>
      </c>
      <c r="I744" s="93">
        <v>1.48</v>
      </c>
      <c r="K744" s="93">
        <v>96293.74</v>
      </c>
    </row>
    <row r="745" spans="3:11" x14ac:dyDescent="0.2">
      <c r="C745" s="96" t="s">
        <v>21461</v>
      </c>
      <c r="D745" s="95">
        <v>44439</v>
      </c>
      <c r="E745" s="94" t="s">
        <v>21462</v>
      </c>
      <c r="I745" s="93">
        <v>7.57</v>
      </c>
      <c r="K745" s="93">
        <v>96301.31</v>
      </c>
    </row>
    <row r="746" spans="3:11" x14ac:dyDescent="0.2">
      <c r="C746" s="96" t="s">
        <v>21463</v>
      </c>
      <c r="D746" s="95">
        <v>44439</v>
      </c>
      <c r="E746" s="94" t="s">
        <v>21464</v>
      </c>
      <c r="I746" s="93">
        <v>2.27</v>
      </c>
      <c r="K746" s="93">
        <v>96303.58</v>
      </c>
    </row>
    <row r="747" spans="3:11" x14ac:dyDescent="0.2">
      <c r="C747" s="96" t="s">
        <v>19122</v>
      </c>
      <c r="D747" s="95">
        <v>44439</v>
      </c>
      <c r="E747" s="94" t="s">
        <v>19121</v>
      </c>
      <c r="I747" s="93">
        <v>2.39</v>
      </c>
      <c r="K747" s="93">
        <v>96305.97</v>
      </c>
    </row>
    <row r="748" spans="3:11" x14ac:dyDescent="0.2">
      <c r="C748" s="96" t="s">
        <v>19120</v>
      </c>
      <c r="D748" s="95">
        <v>44439</v>
      </c>
      <c r="E748" s="94" t="s">
        <v>19119</v>
      </c>
      <c r="I748" s="93">
        <v>0.27</v>
      </c>
      <c r="K748" s="93">
        <v>96306.240000000005</v>
      </c>
    </row>
    <row r="749" spans="3:11" x14ac:dyDescent="0.2">
      <c r="C749" s="96" t="s">
        <v>19118</v>
      </c>
      <c r="D749" s="95">
        <v>44439</v>
      </c>
      <c r="E749" s="94" t="s">
        <v>19117</v>
      </c>
      <c r="I749" s="93">
        <v>2.95</v>
      </c>
      <c r="K749" s="93">
        <v>96309.19</v>
      </c>
    </row>
    <row r="750" spans="3:11" x14ac:dyDescent="0.2">
      <c r="C750" s="96" t="s">
        <v>19116</v>
      </c>
      <c r="D750" s="95">
        <v>44439</v>
      </c>
      <c r="E750" s="94" t="s">
        <v>19115</v>
      </c>
      <c r="I750" s="93">
        <v>6.14</v>
      </c>
      <c r="K750" s="93">
        <v>96315.33</v>
      </c>
    </row>
    <row r="751" spans="3:11" x14ac:dyDescent="0.2">
      <c r="C751" s="96" t="s">
        <v>19114</v>
      </c>
      <c r="D751" s="95">
        <v>44439</v>
      </c>
      <c r="E751" s="94" t="s">
        <v>19113</v>
      </c>
      <c r="I751" s="93">
        <v>1.68</v>
      </c>
      <c r="K751" s="93">
        <v>96317.01</v>
      </c>
    </row>
    <row r="752" spans="3:11" x14ac:dyDescent="0.2">
      <c r="C752" s="96" t="s">
        <v>19112</v>
      </c>
      <c r="D752" s="95">
        <v>44439</v>
      </c>
      <c r="E752" s="94" t="s">
        <v>19111</v>
      </c>
      <c r="I752" s="93">
        <v>3.49</v>
      </c>
      <c r="K752" s="93">
        <v>96320.5</v>
      </c>
    </row>
    <row r="753" spans="3:11" x14ac:dyDescent="0.2">
      <c r="C753" s="96" t="s">
        <v>19110</v>
      </c>
      <c r="D753" s="95">
        <v>44439</v>
      </c>
      <c r="E753" s="94" t="s">
        <v>19109</v>
      </c>
      <c r="I753" s="93">
        <v>8.7200000000000006</v>
      </c>
      <c r="K753" s="93">
        <v>96329.22</v>
      </c>
    </row>
    <row r="754" spans="3:11" x14ac:dyDescent="0.2">
      <c r="C754" s="96" t="s">
        <v>19108</v>
      </c>
      <c r="D754" s="95">
        <v>44439</v>
      </c>
      <c r="E754" s="94" t="s">
        <v>19107</v>
      </c>
      <c r="I754" s="93">
        <v>2.2400000000000002</v>
      </c>
      <c r="K754" s="93">
        <v>96331.46</v>
      </c>
    </row>
    <row r="755" spans="3:11" x14ac:dyDescent="0.2">
      <c r="C755" s="96" t="s">
        <v>19106</v>
      </c>
      <c r="D755" s="95">
        <v>44439</v>
      </c>
      <c r="E755" s="94" t="s">
        <v>19105</v>
      </c>
      <c r="I755" s="93">
        <v>1.94</v>
      </c>
      <c r="K755" s="93">
        <v>96333.4</v>
      </c>
    </row>
    <row r="756" spans="3:11" x14ac:dyDescent="0.2">
      <c r="C756" s="96" t="s">
        <v>19104</v>
      </c>
      <c r="D756" s="95">
        <v>44439</v>
      </c>
      <c r="E756" s="94" t="s">
        <v>19103</v>
      </c>
      <c r="I756" s="93">
        <v>3.47</v>
      </c>
      <c r="K756" s="93">
        <v>96336.87</v>
      </c>
    </row>
    <row r="757" spans="3:11" x14ac:dyDescent="0.2">
      <c r="C757" s="96" t="s">
        <v>19102</v>
      </c>
      <c r="D757" s="95">
        <v>44439</v>
      </c>
      <c r="E757" s="94" t="s">
        <v>19101</v>
      </c>
      <c r="I757" s="93">
        <v>8.27</v>
      </c>
      <c r="K757" s="93">
        <v>96345.14</v>
      </c>
    </row>
    <row r="758" spans="3:11" x14ac:dyDescent="0.2">
      <c r="C758" s="96" t="s">
        <v>19100</v>
      </c>
      <c r="D758" s="95">
        <v>44439</v>
      </c>
      <c r="E758" s="94" t="s">
        <v>19099</v>
      </c>
      <c r="I758" s="93">
        <v>0.28999999999999998</v>
      </c>
      <c r="K758" s="93">
        <v>96345.43</v>
      </c>
    </row>
    <row r="759" spans="3:11" x14ac:dyDescent="0.2">
      <c r="C759" s="96" t="s">
        <v>19098</v>
      </c>
      <c r="D759" s="95">
        <v>44439</v>
      </c>
      <c r="E759" s="94" t="s">
        <v>19097</v>
      </c>
      <c r="I759" s="93">
        <v>5.33</v>
      </c>
      <c r="K759" s="93">
        <v>96350.76</v>
      </c>
    </row>
    <row r="760" spans="3:11" x14ac:dyDescent="0.2">
      <c r="C760" s="96" t="s">
        <v>19096</v>
      </c>
      <c r="D760" s="95">
        <v>44439</v>
      </c>
      <c r="E760" s="94" t="s">
        <v>19095</v>
      </c>
      <c r="I760" s="93">
        <v>1.76</v>
      </c>
      <c r="K760" s="93">
        <v>96352.52</v>
      </c>
    </row>
    <row r="761" spans="3:11" x14ac:dyDescent="0.2">
      <c r="C761" s="96" t="s">
        <v>19094</v>
      </c>
      <c r="D761" s="95">
        <v>44439</v>
      </c>
      <c r="E761" s="94" t="s">
        <v>19093</v>
      </c>
      <c r="I761" s="93">
        <v>4.25</v>
      </c>
      <c r="K761" s="93">
        <v>96356.77</v>
      </c>
    </row>
    <row r="762" spans="3:11" x14ac:dyDescent="0.2">
      <c r="C762" s="96" t="s">
        <v>19092</v>
      </c>
      <c r="D762" s="95">
        <v>44439</v>
      </c>
      <c r="E762" s="94" t="s">
        <v>19091</v>
      </c>
      <c r="I762" s="93">
        <v>2.71</v>
      </c>
      <c r="K762" s="93">
        <v>96359.48</v>
      </c>
    </row>
    <row r="763" spans="3:11" x14ac:dyDescent="0.2">
      <c r="C763" s="96" t="s">
        <v>19090</v>
      </c>
      <c r="D763" s="95">
        <v>44439</v>
      </c>
      <c r="E763" s="94" t="s">
        <v>19089</v>
      </c>
      <c r="I763" s="93">
        <v>2.3199999999999998</v>
      </c>
      <c r="K763" s="93">
        <v>96361.8</v>
      </c>
    </row>
    <row r="764" spans="3:11" x14ac:dyDescent="0.2">
      <c r="C764" s="96" t="s">
        <v>19088</v>
      </c>
      <c r="D764" s="95">
        <v>44439</v>
      </c>
      <c r="E764" s="94" t="s">
        <v>19087</v>
      </c>
      <c r="I764" s="93">
        <v>2.79</v>
      </c>
      <c r="K764" s="93">
        <v>96364.59</v>
      </c>
    </row>
    <row r="765" spans="3:11" x14ac:dyDescent="0.2">
      <c r="C765" s="96" t="s">
        <v>19086</v>
      </c>
      <c r="D765" s="95">
        <v>44439</v>
      </c>
      <c r="E765" s="94" t="s">
        <v>19085</v>
      </c>
      <c r="I765" s="93">
        <v>8.15</v>
      </c>
      <c r="K765" s="93">
        <v>96372.74</v>
      </c>
    </row>
    <row r="766" spans="3:11" x14ac:dyDescent="0.2">
      <c r="C766" s="96" t="s">
        <v>19084</v>
      </c>
      <c r="D766" s="95">
        <v>44439</v>
      </c>
      <c r="E766" s="94" t="s">
        <v>19083</v>
      </c>
      <c r="I766" s="93">
        <v>3.06</v>
      </c>
      <c r="K766" s="93">
        <v>96375.8</v>
      </c>
    </row>
    <row r="767" spans="3:11" x14ac:dyDescent="0.2">
      <c r="C767" s="96" t="s">
        <v>19082</v>
      </c>
      <c r="D767" s="95">
        <v>44439</v>
      </c>
      <c r="E767" s="94" t="s">
        <v>19081</v>
      </c>
      <c r="I767" s="93">
        <v>2.56</v>
      </c>
      <c r="K767" s="93">
        <v>96378.36</v>
      </c>
    </row>
    <row r="768" spans="3:11" x14ac:dyDescent="0.2">
      <c r="C768" s="96" t="s">
        <v>19080</v>
      </c>
      <c r="D768" s="95">
        <v>44439</v>
      </c>
      <c r="E768" s="94" t="s">
        <v>19079</v>
      </c>
      <c r="I768" s="93">
        <v>1.68</v>
      </c>
      <c r="K768" s="93">
        <v>96380.04</v>
      </c>
    </row>
    <row r="769" spans="3:11" x14ac:dyDescent="0.2">
      <c r="C769" s="96" t="s">
        <v>19078</v>
      </c>
      <c r="D769" s="95">
        <v>44439</v>
      </c>
      <c r="E769" s="94" t="s">
        <v>19077</v>
      </c>
      <c r="I769" s="93">
        <v>2.42</v>
      </c>
      <c r="K769" s="93">
        <v>96382.46</v>
      </c>
    </row>
    <row r="770" spans="3:11" x14ac:dyDescent="0.2">
      <c r="C770" s="96" t="s">
        <v>19076</v>
      </c>
      <c r="D770" s="95">
        <v>44439</v>
      </c>
      <c r="E770" s="94" t="s">
        <v>19075</v>
      </c>
      <c r="I770" s="93">
        <v>6.83</v>
      </c>
      <c r="K770" s="93">
        <v>96389.29</v>
      </c>
    </row>
    <row r="771" spans="3:11" x14ac:dyDescent="0.2">
      <c r="C771" s="96" t="s">
        <v>19074</v>
      </c>
      <c r="D771" s="95">
        <v>44439</v>
      </c>
      <c r="E771" s="94" t="s">
        <v>19073</v>
      </c>
      <c r="I771" s="93">
        <v>1.29</v>
      </c>
      <c r="K771" s="93">
        <v>96390.58</v>
      </c>
    </row>
    <row r="772" spans="3:11" x14ac:dyDescent="0.2">
      <c r="C772" s="96" t="s">
        <v>19072</v>
      </c>
      <c r="D772" s="95">
        <v>44439</v>
      </c>
      <c r="E772" s="94" t="s">
        <v>19071</v>
      </c>
      <c r="I772" s="93">
        <v>1.68</v>
      </c>
      <c r="K772" s="93">
        <v>96392.26</v>
      </c>
    </row>
    <row r="773" spans="3:11" x14ac:dyDescent="0.2">
      <c r="C773" s="96" t="s">
        <v>19070</v>
      </c>
      <c r="D773" s="95">
        <v>44439</v>
      </c>
      <c r="E773" s="94" t="s">
        <v>19069</v>
      </c>
      <c r="I773" s="93">
        <v>41.27</v>
      </c>
      <c r="K773" s="93">
        <v>96433.53</v>
      </c>
    </row>
    <row r="774" spans="3:11" x14ac:dyDescent="0.2">
      <c r="C774" s="96" t="s">
        <v>19068</v>
      </c>
      <c r="D774" s="95">
        <v>44439</v>
      </c>
      <c r="E774" s="94" t="s">
        <v>19067</v>
      </c>
      <c r="I774" s="93">
        <v>4.29</v>
      </c>
      <c r="K774" s="93">
        <v>96437.82</v>
      </c>
    </row>
    <row r="775" spans="3:11" x14ac:dyDescent="0.2">
      <c r="C775" s="96" t="s">
        <v>19066</v>
      </c>
      <c r="D775" s="95">
        <v>44439</v>
      </c>
      <c r="E775" s="94" t="s">
        <v>19065</v>
      </c>
      <c r="I775" s="93">
        <v>7.67</v>
      </c>
      <c r="K775" s="93">
        <v>96445.49</v>
      </c>
    </row>
    <row r="776" spans="3:11" x14ac:dyDescent="0.2">
      <c r="C776" s="96" t="s">
        <v>19064</v>
      </c>
      <c r="D776" s="95">
        <v>44439</v>
      </c>
      <c r="E776" s="94" t="s">
        <v>19063</v>
      </c>
      <c r="I776" s="93">
        <v>0.85</v>
      </c>
      <c r="K776" s="93">
        <v>96446.34</v>
      </c>
    </row>
    <row r="777" spans="3:11" x14ac:dyDescent="0.2">
      <c r="C777" s="96" t="s">
        <v>19062</v>
      </c>
      <c r="D777" s="95">
        <v>44439</v>
      </c>
      <c r="E777" s="94" t="s">
        <v>19061</v>
      </c>
      <c r="I777" s="93">
        <v>4.4000000000000004</v>
      </c>
      <c r="K777" s="93">
        <v>96450.74</v>
      </c>
    </row>
    <row r="778" spans="3:11" x14ac:dyDescent="0.2">
      <c r="C778" s="96" t="s">
        <v>19060</v>
      </c>
      <c r="D778" s="95">
        <v>44439</v>
      </c>
      <c r="E778" s="94" t="s">
        <v>19059</v>
      </c>
      <c r="I778" s="93">
        <v>3.84</v>
      </c>
      <c r="K778" s="93">
        <v>96454.58</v>
      </c>
    </row>
    <row r="779" spans="3:11" x14ac:dyDescent="0.2">
      <c r="C779" s="96" t="s">
        <v>19058</v>
      </c>
      <c r="D779" s="95">
        <v>44439</v>
      </c>
      <c r="E779" s="94" t="s">
        <v>19057</v>
      </c>
      <c r="I779" s="93">
        <v>1.68</v>
      </c>
      <c r="K779" s="93">
        <v>96456.26</v>
      </c>
    </row>
    <row r="780" spans="3:11" x14ac:dyDescent="0.2">
      <c r="C780" s="96" t="s">
        <v>19056</v>
      </c>
      <c r="D780" s="95">
        <v>44439</v>
      </c>
      <c r="E780" s="94" t="s">
        <v>19055</v>
      </c>
      <c r="I780" s="93">
        <v>3.59</v>
      </c>
      <c r="K780" s="93">
        <v>96459.85</v>
      </c>
    </row>
    <row r="781" spans="3:11" x14ac:dyDescent="0.2">
      <c r="C781" s="96" t="s">
        <v>19054</v>
      </c>
      <c r="D781" s="95">
        <v>44439</v>
      </c>
      <c r="E781" s="94" t="s">
        <v>19053</v>
      </c>
      <c r="I781" s="93">
        <v>0.84</v>
      </c>
      <c r="K781" s="93">
        <v>96460.69</v>
      </c>
    </row>
    <row r="782" spans="3:11" x14ac:dyDescent="0.2">
      <c r="C782" s="96" t="s">
        <v>19052</v>
      </c>
      <c r="D782" s="95">
        <v>44439</v>
      </c>
      <c r="E782" s="94" t="s">
        <v>19051</v>
      </c>
      <c r="I782" s="93">
        <v>6.93</v>
      </c>
      <c r="K782" s="93">
        <v>96467.62</v>
      </c>
    </row>
    <row r="783" spans="3:11" x14ac:dyDescent="0.2">
      <c r="C783" s="96" t="s">
        <v>19050</v>
      </c>
      <c r="D783" s="95">
        <v>44439</v>
      </c>
      <c r="E783" s="94" t="s">
        <v>19049</v>
      </c>
      <c r="I783" s="93">
        <v>8.8000000000000007</v>
      </c>
      <c r="K783" s="93">
        <v>96476.42</v>
      </c>
    </row>
    <row r="784" spans="3:11" x14ac:dyDescent="0.2">
      <c r="C784" s="96" t="s">
        <v>19048</v>
      </c>
      <c r="D784" s="95">
        <v>44439</v>
      </c>
      <c r="E784" s="94" t="s">
        <v>19047</v>
      </c>
      <c r="I784" s="93">
        <v>3.15</v>
      </c>
      <c r="K784" s="93">
        <v>96479.57</v>
      </c>
    </row>
    <row r="785" spans="3:11" x14ac:dyDescent="0.2">
      <c r="C785" s="96" t="s">
        <v>19046</v>
      </c>
      <c r="D785" s="95">
        <v>44439</v>
      </c>
      <c r="E785" s="94" t="s">
        <v>19045</v>
      </c>
      <c r="I785" s="93">
        <v>2.74</v>
      </c>
      <c r="K785" s="93">
        <v>96482.31</v>
      </c>
    </row>
    <row r="786" spans="3:11" x14ac:dyDescent="0.2">
      <c r="C786" s="96" t="s">
        <v>19044</v>
      </c>
      <c r="D786" s="95">
        <v>44439</v>
      </c>
      <c r="E786" s="94" t="s">
        <v>19043</v>
      </c>
      <c r="I786" s="93">
        <v>3.36</v>
      </c>
      <c r="K786" s="93">
        <v>96485.67</v>
      </c>
    </row>
    <row r="787" spans="3:11" x14ac:dyDescent="0.2">
      <c r="C787" s="96" t="s">
        <v>19042</v>
      </c>
      <c r="D787" s="95">
        <v>44439</v>
      </c>
      <c r="E787" s="94" t="s">
        <v>19041</v>
      </c>
      <c r="I787" s="93">
        <v>3.36</v>
      </c>
      <c r="K787" s="93">
        <v>96489.03</v>
      </c>
    </row>
    <row r="788" spans="3:11" x14ac:dyDescent="0.2">
      <c r="C788" s="96" t="s">
        <v>19040</v>
      </c>
      <c r="D788" s="95">
        <v>44439</v>
      </c>
      <c r="E788" s="94" t="s">
        <v>19039</v>
      </c>
      <c r="I788" s="93">
        <v>12.87</v>
      </c>
      <c r="K788" s="93">
        <v>96501.9</v>
      </c>
    </row>
    <row r="789" spans="3:11" x14ac:dyDescent="0.2">
      <c r="C789" s="96" t="s">
        <v>19038</v>
      </c>
      <c r="D789" s="95">
        <v>44439</v>
      </c>
      <c r="E789" s="94" t="s">
        <v>19037</v>
      </c>
      <c r="I789" s="93">
        <v>1.72</v>
      </c>
      <c r="K789" s="93">
        <v>96503.62</v>
      </c>
    </row>
    <row r="790" spans="3:11" x14ac:dyDescent="0.2">
      <c r="C790" s="96" t="s">
        <v>21465</v>
      </c>
      <c r="D790" s="95">
        <v>44439</v>
      </c>
      <c r="E790" s="94" t="s">
        <v>21466</v>
      </c>
      <c r="I790" s="93">
        <v>5.47</v>
      </c>
      <c r="K790" s="93">
        <v>96509.09</v>
      </c>
    </row>
    <row r="791" spans="3:11" x14ac:dyDescent="0.2">
      <c r="C791" s="96" t="s">
        <v>21467</v>
      </c>
      <c r="D791" s="95">
        <v>44439</v>
      </c>
      <c r="E791" s="94" t="s">
        <v>21468</v>
      </c>
      <c r="I791" s="93">
        <v>3.51</v>
      </c>
      <c r="K791" s="93">
        <v>96512.6</v>
      </c>
    </row>
    <row r="792" spans="3:11" x14ac:dyDescent="0.2">
      <c r="C792" s="96" t="s">
        <v>21469</v>
      </c>
      <c r="D792" s="95">
        <v>44439</v>
      </c>
      <c r="E792" s="94" t="s">
        <v>21470</v>
      </c>
      <c r="I792" s="93">
        <v>3.36</v>
      </c>
      <c r="K792" s="93">
        <v>96515.96</v>
      </c>
    </row>
    <row r="793" spans="3:11" x14ac:dyDescent="0.2">
      <c r="C793" s="96" t="s">
        <v>21471</v>
      </c>
      <c r="D793" s="95">
        <v>44439</v>
      </c>
      <c r="E793" s="94" t="s">
        <v>21472</v>
      </c>
      <c r="I793" s="93">
        <v>4.74</v>
      </c>
      <c r="K793" s="93">
        <v>96520.7</v>
      </c>
    </row>
    <row r="794" spans="3:11" x14ac:dyDescent="0.2">
      <c r="C794" s="96" t="s">
        <v>21473</v>
      </c>
      <c r="D794" s="95">
        <v>44439</v>
      </c>
      <c r="E794" s="94" t="s">
        <v>21474</v>
      </c>
      <c r="I794" s="93">
        <v>6.94</v>
      </c>
      <c r="K794" s="93">
        <v>96527.64</v>
      </c>
    </row>
    <row r="795" spans="3:11" x14ac:dyDescent="0.2">
      <c r="C795" s="96" t="s">
        <v>21475</v>
      </c>
      <c r="D795" s="95">
        <v>44439</v>
      </c>
      <c r="E795" s="94" t="s">
        <v>21476</v>
      </c>
      <c r="I795" s="93">
        <v>2.2799999999999998</v>
      </c>
      <c r="K795" s="93">
        <v>96529.919999999998</v>
      </c>
    </row>
    <row r="796" spans="3:11" x14ac:dyDescent="0.2">
      <c r="C796" s="96" t="s">
        <v>21477</v>
      </c>
      <c r="D796" s="95">
        <v>44439</v>
      </c>
      <c r="E796" s="94" t="s">
        <v>21478</v>
      </c>
      <c r="I796" s="93">
        <v>11.55</v>
      </c>
      <c r="K796" s="93">
        <v>96541.47</v>
      </c>
    </row>
    <row r="797" spans="3:11" x14ac:dyDescent="0.2">
      <c r="C797" s="96" t="s">
        <v>21479</v>
      </c>
      <c r="D797" s="95">
        <v>44439</v>
      </c>
      <c r="E797" s="94" t="s">
        <v>21480</v>
      </c>
      <c r="I797" s="93">
        <v>12.3</v>
      </c>
      <c r="K797" s="93">
        <v>96553.77</v>
      </c>
    </row>
    <row r="798" spans="3:11" x14ac:dyDescent="0.2">
      <c r="C798" s="96" t="s">
        <v>21481</v>
      </c>
      <c r="D798" s="95">
        <v>44439</v>
      </c>
      <c r="E798" s="94" t="s">
        <v>21482</v>
      </c>
      <c r="I798" s="93">
        <v>4.18</v>
      </c>
      <c r="K798" s="93">
        <v>96557.95</v>
      </c>
    </row>
    <row r="799" spans="3:11" x14ac:dyDescent="0.2">
      <c r="C799" s="96" t="s">
        <v>21483</v>
      </c>
      <c r="D799" s="95">
        <v>44439</v>
      </c>
      <c r="E799" s="94" t="s">
        <v>21484</v>
      </c>
      <c r="I799" s="93">
        <v>16.760000000000002</v>
      </c>
      <c r="K799" s="93">
        <v>96574.71</v>
      </c>
    </row>
    <row r="800" spans="3:11" x14ac:dyDescent="0.2">
      <c r="C800" s="96" t="s">
        <v>21485</v>
      </c>
      <c r="D800" s="95">
        <v>44439</v>
      </c>
      <c r="E800" s="94" t="s">
        <v>21486</v>
      </c>
      <c r="I800" s="93">
        <v>0.27</v>
      </c>
      <c r="K800" s="93">
        <v>96574.98</v>
      </c>
    </row>
    <row r="801" spans="3:11" x14ac:dyDescent="0.2">
      <c r="C801" s="96" t="s">
        <v>21487</v>
      </c>
      <c r="D801" s="95">
        <v>44439</v>
      </c>
      <c r="E801" s="94" t="s">
        <v>21488</v>
      </c>
      <c r="I801" s="93">
        <v>3.81</v>
      </c>
      <c r="K801" s="93">
        <v>96578.79</v>
      </c>
    </row>
    <row r="802" spans="3:11" x14ac:dyDescent="0.2">
      <c r="C802" s="96" t="s">
        <v>21489</v>
      </c>
      <c r="D802" s="95">
        <v>44439</v>
      </c>
      <c r="E802" s="94" t="s">
        <v>21490</v>
      </c>
      <c r="I802" s="93">
        <v>2.2200000000000002</v>
      </c>
      <c r="K802" s="93">
        <v>96581.01</v>
      </c>
    </row>
    <row r="803" spans="3:11" x14ac:dyDescent="0.2">
      <c r="C803" s="96" t="s">
        <v>7467</v>
      </c>
      <c r="D803" s="95">
        <v>44439</v>
      </c>
      <c r="E803" s="94" t="s">
        <v>21491</v>
      </c>
      <c r="J803" s="112">
        <v>95.19</v>
      </c>
      <c r="K803" s="93">
        <v>96485.82</v>
      </c>
    </row>
    <row r="804" spans="3:11" x14ac:dyDescent="0.2">
      <c r="C804" s="92" t="s">
        <v>12</v>
      </c>
      <c r="D804" s="91">
        <v>98132.99</v>
      </c>
      <c r="E804" s="92" t="s">
        <v>11</v>
      </c>
      <c r="F804" s="91">
        <v>14242.61</v>
      </c>
      <c r="G804" s="92" t="s">
        <v>10</v>
      </c>
      <c r="H804" s="91">
        <v>15889.78</v>
      </c>
      <c r="J804" s="92" t="s">
        <v>9</v>
      </c>
      <c r="K804" s="91">
        <v>96485.82</v>
      </c>
    </row>
    <row r="807" spans="3:11" x14ac:dyDescent="0.2">
      <c r="E807" s="14" t="s">
        <v>8</v>
      </c>
      <c r="K807" s="13" t="s">
        <v>7</v>
      </c>
    </row>
  </sheetData>
  <pageMargins left="0.75" right="0.75" top="1" bottom="1" header="0" footer="0"/>
  <pageSetup orientation="portrait" errors="NA" horizontalDpi="120" verticalDpi="72"/>
  <headerFooter alignWithMargins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B0C7F-1663-49A5-990C-71D067689E9A}">
  <sheetPr>
    <pageSetUpPr fitToPage="1"/>
  </sheetPr>
  <dimension ref="A1:I279"/>
  <sheetViews>
    <sheetView topLeftCell="A168" workbookViewId="0">
      <selection activeCell="B194" sqref="B194"/>
    </sheetView>
  </sheetViews>
  <sheetFormatPr baseColWidth="10" defaultRowHeight="15" x14ac:dyDescent="0.25"/>
  <cols>
    <col min="2" max="2" width="45.42578125" customWidth="1"/>
    <col min="3" max="3" width="7.7109375" customWidth="1"/>
    <col min="4" max="4" width="12" customWidth="1"/>
    <col min="5" max="5" width="15.7109375" bestFit="1" customWidth="1"/>
    <col min="6" max="6" width="10.28515625" bestFit="1" customWidth="1"/>
    <col min="7" max="7" width="10.7109375" customWidth="1"/>
    <col min="258" max="258" width="45.42578125" customWidth="1"/>
    <col min="259" max="259" width="7.7109375" customWidth="1"/>
    <col min="260" max="260" width="12" customWidth="1"/>
    <col min="261" max="261" width="15.7109375" bestFit="1" customWidth="1"/>
    <col min="262" max="262" width="10.28515625" bestFit="1" customWidth="1"/>
    <col min="263" max="263" width="10.7109375" customWidth="1"/>
    <col min="514" max="514" width="45.42578125" customWidth="1"/>
    <col min="515" max="515" width="7.7109375" customWidth="1"/>
    <col min="516" max="516" width="12" customWidth="1"/>
    <col min="517" max="517" width="15.7109375" bestFit="1" customWidth="1"/>
    <col min="518" max="518" width="10.28515625" bestFit="1" customWidth="1"/>
    <col min="519" max="519" width="10.7109375" customWidth="1"/>
    <col min="770" max="770" width="45.42578125" customWidth="1"/>
    <col min="771" max="771" width="7.7109375" customWidth="1"/>
    <col min="772" max="772" width="12" customWidth="1"/>
    <col min="773" max="773" width="15.7109375" bestFit="1" customWidth="1"/>
    <col min="774" max="774" width="10.28515625" bestFit="1" customWidth="1"/>
    <col min="775" max="775" width="10.7109375" customWidth="1"/>
    <col min="1026" max="1026" width="45.42578125" customWidth="1"/>
    <col min="1027" max="1027" width="7.7109375" customWidth="1"/>
    <col min="1028" max="1028" width="12" customWidth="1"/>
    <col min="1029" max="1029" width="15.7109375" bestFit="1" customWidth="1"/>
    <col min="1030" max="1030" width="10.28515625" bestFit="1" customWidth="1"/>
    <col min="1031" max="1031" width="10.7109375" customWidth="1"/>
    <col min="1282" max="1282" width="45.42578125" customWidth="1"/>
    <col min="1283" max="1283" width="7.7109375" customWidth="1"/>
    <col min="1284" max="1284" width="12" customWidth="1"/>
    <col min="1285" max="1285" width="15.7109375" bestFit="1" customWidth="1"/>
    <col min="1286" max="1286" width="10.28515625" bestFit="1" customWidth="1"/>
    <col min="1287" max="1287" width="10.7109375" customWidth="1"/>
    <col min="1538" max="1538" width="45.42578125" customWidth="1"/>
    <col min="1539" max="1539" width="7.7109375" customWidth="1"/>
    <col min="1540" max="1540" width="12" customWidth="1"/>
    <col min="1541" max="1541" width="15.7109375" bestFit="1" customWidth="1"/>
    <col min="1542" max="1542" width="10.28515625" bestFit="1" customWidth="1"/>
    <col min="1543" max="1543" width="10.7109375" customWidth="1"/>
    <col min="1794" max="1794" width="45.42578125" customWidth="1"/>
    <col min="1795" max="1795" width="7.7109375" customWidth="1"/>
    <col min="1796" max="1796" width="12" customWidth="1"/>
    <col min="1797" max="1797" width="15.7109375" bestFit="1" customWidth="1"/>
    <col min="1798" max="1798" width="10.28515625" bestFit="1" customWidth="1"/>
    <col min="1799" max="1799" width="10.7109375" customWidth="1"/>
    <col min="2050" max="2050" width="45.42578125" customWidth="1"/>
    <col min="2051" max="2051" width="7.7109375" customWidth="1"/>
    <col min="2052" max="2052" width="12" customWidth="1"/>
    <col min="2053" max="2053" width="15.7109375" bestFit="1" customWidth="1"/>
    <col min="2054" max="2054" width="10.28515625" bestFit="1" customWidth="1"/>
    <col min="2055" max="2055" width="10.7109375" customWidth="1"/>
    <col min="2306" max="2306" width="45.42578125" customWidth="1"/>
    <col min="2307" max="2307" width="7.7109375" customWidth="1"/>
    <col min="2308" max="2308" width="12" customWidth="1"/>
    <col min="2309" max="2309" width="15.7109375" bestFit="1" customWidth="1"/>
    <col min="2310" max="2310" width="10.28515625" bestFit="1" customWidth="1"/>
    <col min="2311" max="2311" width="10.7109375" customWidth="1"/>
    <col min="2562" max="2562" width="45.42578125" customWidth="1"/>
    <col min="2563" max="2563" width="7.7109375" customWidth="1"/>
    <col min="2564" max="2564" width="12" customWidth="1"/>
    <col min="2565" max="2565" width="15.7109375" bestFit="1" customWidth="1"/>
    <col min="2566" max="2566" width="10.28515625" bestFit="1" customWidth="1"/>
    <col min="2567" max="2567" width="10.7109375" customWidth="1"/>
    <col min="2818" max="2818" width="45.42578125" customWidth="1"/>
    <col min="2819" max="2819" width="7.7109375" customWidth="1"/>
    <col min="2820" max="2820" width="12" customWidth="1"/>
    <col min="2821" max="2821" width="15.7109375" bestFit="1" customWidth="1"/>
    <col min="2822" max="2822" width="10.28515625" bestFit="1" customWidth="1"/>
    <col min="2823" max="2823" width="10.7109375" customWidth="1"/>
    <col min="3074" max="3074" width="45.42578125" customWidth="1"/>
    <col min="3075" max="3075" width="7.7109375" customWidth="1"/>
    <col min="3076" max="3076" width="12" customWidth="1"/>
    <col min="3077" max="3077" width="15.7109375" bestFit="1" customWidth="1"/>
    <col min="3078" max="3078" width="10.28515625" bestFit="1" customWidth="1"/>
    <col min="3079" max="3079" width="10.7109375" customWidth="1"/>
    <col min="3330" max="3330" width="45.42578125" customWidth="1"/>
    <col min="3331" max="3331" width="7.7109375" customWidth="1"/>
    <col min="3332" max="3332" width="12" customWidth="1"/>
    <col min="3333" max="3333" width="15.7109375" bestFit="1" customWidth="1"/>
    <col min="3334" max="3334" width="10.28515625" bestFit="1" customWidth="1"/>
    <col min="3335" max="3335" width="10.7109375" customWidth="1"/>
    <col min="3586" max="3586" width="45.42578125" customWidth="1"/>
    <col min="3587" max="3587" width="7.7109375" customWidth="1"/>
    <col min="3588" max="3588" width="12" customWidth="1"/>
    <col min="3589" max="3589" width="15.7109375" bestFit="1" customWidth="1"/>
    <col min="3590" max="3590" width="10.28515625" bestFit="1" customWidth="1"/>
    <col min="3591" max="3591" width="10.7109375" customWidth="1"/>
    <col min="3842" max="3842" width="45.42578125" customWidth="1"/>
    <col min="3843" max="3843" width="7.7109375" customWidth="1"/>
    <col min="3844" max="3844" width="12" customWidth="1"/>
    <col min="3845" max="3845" width="15.7109375" bestFit="1" customWidth="1"/>
    <col min="3846" max="3846" width="10.28515625" bestFit="1" customWidth="1"/>
    <col min="3847" max="3847" width="10.7109375" customWidth="1"/>
    <col min="4098" max="4098" width="45.42578125" customWidth="1"/>
    <col min="4099" max="4099" width="7.7109375" customWidth="1"/>
    <col min="4100" max="4100" width="12" customWidth="1"/>
    <col min="4101" max="4101" width="15.7109375" bestFit="1" customWidth="1"/>
    <col min="4102" max="4102" width="10.28515625" bestFit="1" customWidth="1"/>
    <col min="4103" max="4103" width="10.7109375" customWidth="1"/>
    <col min="4354" max="4354" width="45.42578125" customWidth="1"/>
    <col min="4355" max="4355" width="7.7109375" customWidth="1"/>
    <col min="4356" max="4356" width="12" customWidth="1"/>
    <col min="4357" max="4357" width="15.7109375" bestFit="1" customWidth="1"/>
    <col min="4358" max="4358" width="10.28515625" bestFit="1" customWidth="1"/>
    <col min="4359" max="4359" width="10.7109375" customWidth="1"/>
    <col min="4610" max="4610" width="45.42578125" customWidth="1"/>
    <col min="4611" max="4611" width="7.7109375" customWidth="1"/>
    <col min="4612" max="4612" width="12" customWidth="1"/>
    <col min="4613" max="4613" width="15.7109375" bestFit="1" customWidth="1"/>
    <col min="4614" max="4614" width="10.28515625" bestFit="1" customWidth="1"/>
    <col min="4615" max="4615" width="10.7109375" customWidth="1"/>
    <col min="4866" max="4866" width="45.42578125" customWidth="1"/>
    <col min="4867" max="4867" width="7.7109375" customWidth="1"/>
    <col min="4868" max="4868" width="12" customWidth="1"/>
    <col min="4869" max="4869" width="15.7109375" bestFit="1" customWidth="1"/>
    <col min="4870" max="4870" width="10.28515625" bestFit="1" customWidth="1"/>
    <col min="4871" max="4871" width="10.7109375" customWidth="1"/>
    <col min="5122" max="5122" width="45.42578125" customWidth="1"/>
    <col min="5123" max="5123" width="7.7109375" customWidth="1"/>
    <col min="5124" max="5124" width="12" customWidth="1"/>
    <col min="5125" max="5125" width="15.7109375" bestFit="1" customWidth="1"/>
    <col min="5126" max="5126" width="10.28515625" bestFit="1" customWidth="1"/>
    <col min="5127" max="5127" width="10.7109375" customWidth="1"/>
    <col min="5378" max="5378" width="45.42578125" customWidth="1"/>
    <col min="5379" max="5379" width="7.7109375" customWidth="1"/>
    <col min="5380" max="5380" width="12" customWidth="1"/>
    <col min="5381" max="5381" width="15.7109375" bestFit="1" customWidth="1"/>
    <col min="5382" max="5382" width="10.28515625" bestFit="1" customWidth="1"/>
    <col min="5383" max="5383" width="10.7109375" customWidth="1"/>
    <col min="5634" max="5634" width="45.42578125" customWidth="1"/>
    <col min="5635" max="5635" width="7.7109375" customWidth="1"/>
    <col min="5636" max="5636" width="12" customWidth="1"/>
    <col min="5637" max="5637" width="15.7109375" bestFit="1" customWidth="1"/>
    <col min="5638" max="5638" width="10.28515625" bestFit="1" customWidth="1"/>
    <col min="5639" max="5639" width="10.7109375" customWidth="1"/>
    <col min="5890" max="5890" width="45.42578125" customWidth="1"/>
    <col min="5891" max="5891" width="7.7109375" customWidth="1"/>
    <col min="5892" max="5892" width="12" customWidth="1"/>
    <col min="5893" max="5893" width="15.7109375" bestFit="1" customWidth="1"/>
    <col min="5894" max="5894" width="10.28515625" bestFit="1" customWidth="1"/>
    <col min="5895" max="5895" width="10.7109375" customWidth="1"/>
    <col min="6146" max="6146" width="45.42578125" customWidth="1"/>
    <col min="6147" max="6147" width="7.7109375" customWidth="1"/>
    <col min="6148" max="6148" width="12" customWidth="1"/>
    <col min="6149" max="6149" width="15.7109375" bestFit="1" customWidth="1"/>
    <col min="6150" max="6150" width="10.28515625" bestFit="1" customWidth="1"/>
    <col min="6151" max="6151" width="10.7109375" customWidth="1"/>
    <col min="6402" max="6402" width="45.42578125" customWidth="1"/>
    <col min="6403" max="6403" width="7.7109375" customWidth="1"/>
    <col min="6404" max="6404" width="12" customWidth="1"/>
    <col min="6405" max="6405" width="15.7109375" bestFit="1" customWidth="1"/>
    <col min="6406" max="6406" width="10.28515625" bestFit="1" customWidth="1"/>
    <col min="6407" max="6407" width="10.7109375" customWidth="1"/>
    <col min="6658" max="6658" width="45.42578125" customWidth="1"/>
    <col min="6659" max="6659" width="7.7109375" customWidth="1"/>
    <col min="6660" max="6660" width="12" customWidth="1"/>
    <col min="6661" max="6661" width="15.7109375" bestFit="1" customWidth="1"/>
    <col min="6662" max="6662" width="10.28515625" bestFit="1" customWidth="1"/>
    <col min="6663" max="6663" width="10.7109375" customWidth="1"/>
    <col min="6914" max="6914" width="45.42578125" customWidth="1"/>
    <col min="6915" max="6915" width="7.7109375" customWidth="1"/>
    <col min="6916" max="6916" width="12" customWidth="1"/>
    <col min="6917" max="6917" width="15.7109375" bestFit="1" customWidth="1"/>
    <col min="6918" max="6918" width="10.28515625" bestFit="1" customWidth="1"/>
    <col min="6919" max="6919" width="10.7109375" customWidth="1"/>
    <col min="7170" max="7170" width="45.42578125" customWidth="1"/>
    <col min="7171" max="7171" width="7.7109375" customWidth="1"/>
    <col min="7172" max="7172" width="12" customWidth="1"/>
    <col min="7173" max="7173" width="15.7109375" bestFit="1" customWidth="1"/>
    <col min="7174" max="7174" width="10.28515625" bestFit="1" customWidth="1"/>
    <col min="7175" max="7175" width="10.7109375" customWidth="1"/>
    <col min="7426" max="7426" width="45.42578125" customWidth="1"/>
    <col min="7427" max="7427" width="7.7109375" customWidth="1"/>
    <col min="7428" max="7428" width="12" customWidth="1"/>
    <col min="7429" max="7429" width="15.7109375" bestFit="1" customWidth="1"/>
    <col min="7430" max="7430" width="10.28515625" bestFit="1" customWidth="1"/>
    <col min="7431" max="7431" width="10.7109375" customWidth="1"/>
    <col min="7682" max="7682" width="45.42578125" customWidth="1"/>
    <col min="7683" max="7683" width="7.7109375" customWidth="1"/>
    <col min="7684" max="7684" width="12" customWidth="1"/>
    <col min="7685" max="7685" width="15.7109375" bestFit="1" customWidth="1"/>
    <col min="7686" max="7686" width="10.28515625" bestFit="1" customWidth="1"/>
    <col min="7687" max="7687" width="10.7109375" customWidth="1"/>
    <col min="7938" max="7938" width="45.42578125" customWidth="1"/>
    <col min="7939" max="7939" width="7.7109375" customWidth="1"/>
    <col min="7940" max="7940" width="12" customWidth="1"/>
    <col min="7941" max="7941" width="15.7109375" bestFit="1" customWidth="1"/>
    <col min="7942" max="7942" width="10.28515625" bestFit="1" customWidth="1"/>
    <col min="7943" max="7943" width="10.7109375" customWidth="1"/>
    <col min="8194" max="8194" width="45.42578125" customWidth="1"/>
    <col min="8195" max="8195" width="7.7109375" customWidth="1"/>
    <col min="8196" max="8196" width="12" customWidth="1"/>
    <col min="8197" max="8197" width="15.7109375" bestFit="1" customWidth="1"/>
    <col min="8198" max="8198" width="10.28515625" bestFit="1" customWidth="1"/>
    <col min="8199" max="8199" width="10.7109375" customWidth="1"/>
    <col min="8450" max="8450" width="45.42578125" customWidth="1"/>
    <col min="8451" max="8451" width="7.7109375" customWidth="1"/>
    <col min="8452" max="8452" width="12" customWidth="1"/>
    <col min="8453" max="8453" width="15.7109375" bestFit="1" customWidth="1"/>
    <col min="8454" max="8454" width="10.28515625" bestFit="1" customWidth="1"/>
    <col min="8455" max="8455" width="10.7109375" customWidth="1"/>
    <col min="8706" max="8706" width="45.42578125" customWidth="1"/>
    <col min="8707" max="8707" width="7.7109375" customWidth="1"/>
    <col min="8708" max="8708" width="12" customWidth="1"/>
    <col min="8709" max="8709" width="15.7109375" bestFit="1" customWidth="1"/>
    <col min="8710" max="8710" width="10.28515625" bestFit="1" customWidth="1"/>
    <col min="8711" max="8711" width="10.7109375" customWidth="1"/>
    <col min="8962" max="8962" width="45.42578125" customWidth="1"/>
    <col min="8963" max="8963" width="7.7109375" customWidth="1"/>
    <col min="8964" max="8964" width="12" customWidth="1"/>
    <col min="8965" max="8965" width="15.7109375" bestFit="1" customWidth="1"/>
    <col min="8966" max="8966" width="10.28515625" bestFit="1" customWidth="1"/>
    <col min="8967" max="8967" width="10.7109375" customWidth="1"/>
    <col min="9218" max="9218" width="45.42578125" customWidth="1"/>
    <col min="9219" max="9219" width="7.7109375" customWidth="1"/>
    <col min="9220" max="9220" width="12" customWidth="1"/>
    <col min="9221" max="9221" width="15.7109375" bestFit="1" customWidth="1"/>
    <col min="9222" max="9222" width="10.28515625" bestFit="1" customWidth="1"/>
    <col min="9223" max="9223" width="10.7109375" customWidth="1"/>
    <col min="9474" max="9474" width="45.42578125" customWidth="1"/>
    <col min="9475" max="9475" width="7.7109375" customWidth="1"/>
    <col min="9476" max="9476" width="12" customWidth="1"/>
    <col min="9477" max="9477" width="15.7109375" bestFit="1" customWidth="1"/>
    <col min="9478" max="9478" width="10.28515625" bestFit="1" customWidth="1"/>
    <col min="9479" max="9479" width="10.7109375" customWidth="1"/>
    <col min="9730" max="9730" width="45.42578125" customWidth="1"/>
    <col min="9731" max="9731" width="7.7109375" customWidth="1"/>
    <col min="9732" max="9732" width="12" customWidth="1"/>
    <col min="9733" max="9733" width="15.7109375" bestFit="1" customWidth="1"/>
    <col min="9734" max="9734" width="10.28515625" bestFit="1" customWidth="1"/>
    <col min="9735" max="9735" width="10.7109375" customWidth="1"/>
    <col min="9986" max="9986" width="45.42578125" customWidth="1"/>
    <col min="9987" max="9987" width="7.7109375" customWidth="1"/>
    <col min="9988" max="9988" width="12" customWidth="1"/>
    <col min="9989" max="9989" width="15.7109375" bestFit="1" customWidth="1"/>
    <col min="9990" max="9990" width="10.28515625" bestFit="1" customWidth="1"/>
    <col min="9991" max="9991" width="10.7109375" customWidth="1"/>
    <col min="10242" max="10242" width="45.42578125" customWidth="1"/>
    <col min="10243" max="10243" width="7.7109375" customWidth="1"/>
    <col min="10244" max="10244" width="12" customWidth="1"/>
    <col min="10245" max="10245" width="15.7109375" bestFit="1" customWidth="1"/>
    <col min="10246" max="10246" width="10.28515625" bestFit="1" customWidth="1"/>
    <col min="10247" max="10247" width="10.7109375" customWidth="1"/>
    <col min="10498" max="10498" width="45.42578125" customWidth="1"/>
    <col min="10499" max="10499" width="7.7109375" customWidth="1"/>
    <col min="10500" max="10500" width="12" customWidth="1"/>
    <col min="10501" max="10501" width="15.7109375" bestFit="1" customWidth="1"/>
    <col min="10502" max="10502" width="10.28515625" bestFit="1" customWidth="1"/>
    <col min="10503" max="10503" width="10.7109375" customWidth="1"/>
    <col min="10754" max="10754" width="45.42578125" customWidth="1"/>
    <col min="10755" max="10755" width="7.7109375" customWidth="1"/>
    <col min="10756" max="10756" width="12" customWidth="1"/>
    <col min="10757" max="10757" width="15.7109375" bestFit="1" customWidth="1"/>
    <col min="10758" max="10758" width="10.28515625" bestFit="1" customWidth="1"/>
    <col min="10759" max="10759" width="10.7109375" customWidth="1"/>
    <col min="11010" max="11010" width="45.42578125" customWidth="1"/>
    <col min="11011" max="11011" width="7.7109375" customWidth="1"/>
    <col min="11012" max="11012" width="12" customWidth="1"/>
    <col min="11013" max="11013" width="15.7109375" bestFit="1" customWidth="1"/>
    <col min="11014" max="11014" width="10.28515625" bestFit="1" customWidth="1"/>
    <col min="11015" max="11015" width="10.7109375" customWidth="1"/>
    <col min="11266" max="11266" width="45.42578125" customWidth="1"/>
    <col min="11267" max="11267" width="7.7109375" customWidth="1"/>
    <col min="11268" max="11268" width="12" customWidth="1"/>
    <col min="11269" max="11269" width="15.7109375" bestFit="1" customWidth="1"/>
    <col min="11270" max="11270" width="10.28515625" bestFit="1" customWidth="1"/>
    <col min="11271" max="11271" width="10.7109375" customWidth="1"/>
    <col min="11522" max="11522" width="45.42578125" customWidth="1"/>
    <col min="11523" max="11523" width="7.7109375" customWidth="1"/>
    <col min="11524" max="11524" width="12" customWidth="1"/>
    <col min="11525" max="11525" width="15.7109375" bestFit="1" customWidth="1"/>
    <col min="11526" max="11526" width="10.28515625" bestFit="1" customWidth="1"/>
    <col min="11527" max="11527" width="10.7109375" customWidth="1"/>
    <col min="11778" max="11778" width="45.42578125" customWidth="1"/>
    <col min="11779" max="11779" width="7.7109375" customWidth="1"/>
    <col min="11780" max="11780" width="12" customWidth="1"/>
    <col min="11781" max="11781" width="15.7109375" bestFit="1" customWidth="1"/>
    <col min="11782" max="11782" width="10.28515625" bestFit="1" customWidth="1"/>
    <col min="11783" max="11783" width="10.7109375" customWidth="1"/>
    <col min="12034" max="12034" width="45.42578125" customWidth="1"/>
    <col min="12035" max="12035" width="7.7109375" customWidth="1"/>
    <col min="12036" max="12036" width="12" customWidth="1"/>
    <col min="12037" max="12037" width="15.7109375" bestFit="1" customWidth="1"/>
    <col min="12038" max="12038" width="10.28515625" bestFit="1" customWidth="1"/>
    <col min="12039" max="12039" width="10.7109375" customWidth="1"/>
    <col min="12290" max="12290" width="45.42578125" customWidth="1"/>
    <col min="12291" max="12291" width="7.7109375" customWidth="1"/>
    <col min="12292" max="12292" width="12" customWidth="1"/>
    <col min="12293" max="12293" width="15.7109375" bestFit="1" customWidth="1"/>
    <col min="12294" max="12294" width="10.28515625" bestFit="1" customWidth="1"/>
    <col min="12295" max="12295" width="10.7109375" customWidth="1"/>
    <col min="12546" max="12546" width="45.42578125" customWidth="1"/>
    <col min="12547" max="12547" width="7.7109375" customWidth="1"/>
    <col min="12548" max="12548" width="12" customWidth="1"/>
    <col min="12549" max="12549" width="15.7109375" bestFit="1" customWidth="1"/>
    <col min="12550" max="12550" width="10.28515625" bestFit="1" customWidth="1"/>
    <col min="12551" max="12551" width="10.7109375" customWidth="1"/>
    <col min="12802" max="12802" width="45.42578125" customWidth="1"/>
    <col min="12803" max="12803" width="7.7109375" customWidth="1"/>
    <col min="12804" max="12804" width="12" customWidth="1"/>
    <col min="12805" max="12805" width="15.7109375" bestFit="1" customWidth="1"/>
    <col min="12806" max="12806" width="10.28515625" bestFit="1" customWidth="1"/>
    <col min="12807" max="12807" width="10.7109375" customWidth="1"/>
    <col min="13058" max="13058" width="45.42578125" customWidth="1"/>
    <col min="13059" max="13059" width="7.7109375" customWidth="1"/>
    <col min="13060" max="13060" width="12" customWidth="1"/>
    <col min="13061" max="13061" width="15.7109375" bestFit="1" customWidth="1"/>
    <col min="13062" max="13062" width="10.28515625" bestFit="1" customWidth="1"/>
    <col min="13063" max="13063" width="10.7109375" customWidth="1"/>
    <col min="13314" max="13314" width="45.42578125" customWidth="1"/>
    <col min="13315" max="13315" width="7.7109375" customWidth="1"/>
    <col min="13316" max="13316" width="12" customWidth="1"/>
    <col min="13317" max="13317" width="15.7109375" bestFit="1" customWidth="1"/>
    <col min="13318" max="13318" width="10.28515625" bestFit="1" customWidth="1"/>
    <col min="13319" max="13319" width="10.7109375" customWidth="1"/>
    <col min="13570" max="13570" width="45.42578125" customWidth="1"/>
    <col min="13571" max="13571" width="7.7109375" customWidth="1"/>
    <col min="13572" max="13572" width="12" customWidth="1"/>
    <col min="13573" max="13573" width="15.7109375" bestFit="1" customWidth="1"/>
    <col min="13574" max="13574" width="10.28515625" bestFit="1" customWidth="1"/>
    <col min="13575" max="13575" width="10.7109375" customWidth="1"/>
    <col min="13826" max="13826" width="45.42578125" customWidth="1"/>
    <col min="13827" max="13827" width="7.7109375" customWidth="1"/>
    <col min="13828" max="13828" width="12" customWidth="1"/>
    <col min="13829" max="13829" width="15.7109375" bestFit="1" customWidth="1"/>
    <col min="13830" max="13830" width="10.28515625" bestFit="1" customWidth="1"/>
    <col min="13831" max="13831" width="10.7109375" customWidth="1"/>
    <col min="14082" max="14082" width="45.42578125" customWidth="1"/>
    <col min="14083" max="14083" width="7.7109375" customWidth="1"/>
    <col min="14084" max="14084" width="12" customWidth="1"/>
    <col min="14085" max="14085" width="15.7109375" bestFit="1" customWidth="1"/>
    <col min="14086" max="14086" width="10.28515625" bestFit="1" customWidth="1"/>
    <col min="14087" max="14087" width="10.7109375" customWidth="1"/>
    <col min="14338" max="14338" width="45.42578125" customWidth="1"/>
    <col min="14339" max="14339" width="7.7109375" customWidth="1"/>
    <col min="14340" max="14340" width="12" customWidth="1"/>
    <col min="14341" max="14341" width="15.7109375" bestFit="1" customWidth="1"/>
    <col min="14342" max="14342" width="10.28515625" bestFit="1" customWidth="1"/>
    <col min="14343" max="14343" width="10.7109375" customWidth="1"/>
    <col min="14594" max="14594" width="45.42578125" customWidth="1"/>
    <col min="14595" max="14595" width="7.7109375" customWidth="1"/>
    <col min="14596" max="14596" width="12" customWidth="1"/>
    <col min="14597" max="14597" width="15.7109375" bestFit="1" customWidth="1"/>
    <col min="14598" max="14598" width="10.28515625" bestFit="1" customWidth="1"/>
    <col min="14599" max="14599" width="10.7109375" customWidth="1"/>
    <col min="14850" max="14850" width="45.42578125" customWidth="1"/>
    <col min="14851" max="14851" width="7.7109375" customWidth="1"/>
    <col min="14852" max="14852" width="12" customWidth="1"/>
    <col min="14853" max="14853" width="15.7109375" bestFit="1" customWidth="1"/>
    <col min="14854" max="14854" width="10.28515625" bestFit="1" customWidth="1"/>
    <col min="14855" max="14855" width="10.7109375" customWidth="1"/>
    <col min="15106" max="15106" width="45.42578125" customWidth="1"/>
    <col min="15107" max="15107" width="7.7109375" customWidth="1"/>
    <col min="15108" max="15108" width="12" customWidth="1"/>
    <col min="15109" max="15109" width="15.7109375" bestFit="1" customWidth="1"/>
    <col min="15110" max="15110" width="10.28515625" bestFit="1" customWidth="1"/>
    <col min="15111" max="15111" width="10.7109375" customWidth="1"/>
    <col min="15362" max="15362" width="45.42578125" customWidth="1"/>
    <col min="15363" max="15363" width="7.7109375" customWidth="1"/>
    <col min="15364" max="15364" width="12" customWidth="1"/>
    <col min="15365" max="15365" width="15.7109375" bestFit="1" customWidth="1"/>
    <col min="15366" max="15366" width="10.28515625" bestFit="1" customWidth="1"/>
    <col min="15367" max="15367" width="10.7109375" customWidth="1"/>
    <col min="15618" max="15618" width="45.42578125" customWidth="1"/>
    <col min="15619" max="15619" width="7.7109375" customWidth="1"/>
    <col min="15620" max="15620" width="12" customWidth="1"/>
    <col min="15621" max="15621" width="15.7109375" bestFit="1" customWidth="1"/>
    <col min="15622" max="15622" width="10.28515625" bestFit="1" customWidth="1"/>
    <col min="15623" max="15623" width="10.7109375" customWidth="1"/>
    <col min="15874" max="15874" width="45.42578125" customWidth="1"/>
    <col min="15875" max="15875" width="7.7109375" customWidth="1"/>
    <col min="15876" max="15876" width="12" customWidth="1"/>
    <col min="15877" max="15877" width="15.7109375" bestFit="1" customWidth="1"/>
    <col min="15878" max="15878" width="10.28515625" bestFit="1" customWidth="1"/>
    <col min="15879" max="15879" width="10.7109375" customWidth="1"/>
    <col min="16130" max="16130" width="45.42578125" customWidth="1"/>
    <col min="16131" max="16131" width="7.7109375" customWidth="1"/>
    <col min="16132" max="16132" width="12" customWidth="1"/>
    <col min="16133" max="16133" width="15.7109375" bestFit="1" customWidth="1"/>
    <col min="16134" max="16134" width="10.28515625" bestFit="1" customWidth="1"/>
    <col min="16135" max="16135" width="10.7109375" customWidth="1"/>
  </cols>
  <sheetData>
    <row r="1" spans="1:6" x14ac:dyDescent="0.25">
      <c r="A1" s="557" t="s">
        <v>20105</v>
      </c>
      <c r="B1" s="557"/>
      <c r="C1" s="557"/>
      <c r="D1" s="557"/>
      <c r="E1" s="557"/>
      <c r="F1" s="557"/>
    </row>
    <row r="2" spans="1:6" x14ac:dyDescent="0.25">
      <c r="A2" s="417" t="s">
        <v>532</v>
      </c>
      <c r="B2" s="417" t="s">
        <v>533</v>
      </c>
      <c r="C2" s="417" t="s">
        <v>2</v>
      </c>
      <c r="D2" s="417" t="s">
        <v>534</v>
      </c>
      <c r="E2" s="417" t="s">
        <v>1</v>
      </c>
      <c r="F2" s="417" t="s">
        <v>535</v>
      </c>
    </row>
    <row r="3" spans="1:6" x14ac:dyDescent="0.25">
      <c r="A3" s="308" t="str">
        <f>"3908195"</f>
        <v>3908195</v>
      </c>
      <c r="B3" s="308" t="s">
        <v>20106</v>
      </c>
      <c r="C3" s="308">
        <v>4.66</v>
      </c>
      <c r="D3" s="308">
        <v>367504</v>
      </c>
      <c r="E3" s="414">
        <v>44410.528287037036</v>
      </c>
      <c r="F3" s="420">
        <v>10935</v>
      </c>
    </row>
    <row r="4" spans="1:6" x14ac:dyDescent="0.25">
      <c r="A4" s="308" t="str">
        <f>"3909086"</f>
        <v>3909086</v>
      </c>
      <c r="B4" s="308" t="s">
        <v>3748</v>
      </c>
      <c r="C4" s="413">
        <v>4.22</v>
      </c>
      <c r="D4" s="308">
        <v>366725</v>
      </c>
      <c r="E4" s="414">
        <v>44410.698055555556</v>
      </c>
      <c r="F4" s="420">
        <v>10936</v>
      </c>
    </row>
    <row r="5" spans="1:6" x14ac:dyDescent="0.25">
      <c r="A5" s="308" t="str">
        <f>"3900383"</f>
        <v>3900383</v>
      </c>
      <c r="B5" s="308" t="s">
        <v>624</v>
      </c>
      <c r="C5" s="413">
        <v>2.64</v>
      </c>
      <c r="D5" s="308">
        <v>367066</v>
      </c>
      <c r="E5" s="414">
        <v>44410.640370370369</v>
      </c>
      <c r="F5" s="420">
        <v>10937</v>
      </c>
    </row>
    <row r="6" spans="1:6" x14ac:dyDescent="0.25">
      <c r="A6" s="308" t="str">
        <f>"3930021"</f>
        <v>3930021</v>
      </c>
      <c r="B6" s="308" t="s">
        <v>1110</v>
      </c>
      <c r="C6" s="413">
        <v>1.68</v>
      </c>
      <c r="D6" s="308">
        <v>366468</v>
      </c>
      <c r="E6" s="414">
        <v>44410.359675925924</v>
      </c>
      <c r="F6" s="420">
        <v>10938</v>
      </c>
    </row>
    <row r="7" spans="1:6" x14ac:dyDescent="0.25">
      <c r="A7" s="308" t="str">
        <f>"3907156"</f>
        <v>3907156</v>
      </c>
      <c r="B7" s="308" t="s">
        <v>1111</v>
      </c>
      <c r="C7" s="413">
        <v>6.94</v>
      </c>
      <c r="D7" s="308">
        <v>366200</v>
      </c>
      <c r="E7" s="414">
        <v>44410.369814814818</v>
      </c>
      <c r="F7" s="420">
        <v>10939</v>
      </c>
    </row>
    <row r="8" spans="1:6" x14ac:dyDescent="0.25">
      <c r="A8" s="308" t="str">
        <f>"3903064"</f>
        <v>3903064</v>
      </c>
      <c r="B8" s="308" t="s">
        <v>1086</v>
      </c>
      <c r="C8" s="413">
        <v>6.94</v>
      </c>
      <c r="D8" s="308">
        <v>366227</v>
      </c>
      <c r="E8" s="414">
        <v>44410.383634259262</v>
      </c>
      <c r="F8" s="420">
        <v>10940</v>
      </c>
    </row>
    <row r="9" spans="1:6" x14ac:dyDescent="0.25">
      <c r="A9" s="308" t="str">
        <f>"3909157"</f>
        <v>3909157</v>
      </c>
      <c r="B9" s="308" t="s">
        <v>3788</v>
      </c>
      <c r="C9" s="413">
        <v>5.14</v>
      </c>
      <c r="D9" s="308">
        <v>366825</v>
      </c>
      <c r="E9" s="414">
        <v>44410.446759259263</v>
      </c>
      <c r="F9" s="420">
        <v>10941</v>
      </c>
    </row>
    <row r="10" spans="1:6" x14ac:dyDescent="0.25">
      <c r="A10" s="308" t="str">
        <f>"3906750"</f>
        <v>3906750</v>
      </c>
      <c r="B10" s="308" t="s">
        <v>606</v>
      </c>
      <c r="C10" s="413">
        <v>7.02</v>
      </c>
      <c r="D10" s="308">
        <v>366678</v>
      </c>
      <c r="E10" s="414">
        <v>44410.517939814818</v>
      </c>
      <c r="F10" s="420">
        <v>10942</v>
      </c>
    </row>
    <row r="11" spans="1:6" x14ac:dyDescent="0.25">
      <c r="A11" s="308" t="str">
        <f>"3930391"</f>
        <v>3930391</v>
      </c>
      <c r="B11" s="308" t="s">
        <v>1090</v>
      </c>
      <c r="C11" s="413">
        <v>2.52</v>
      </c>
      <c r="D11" s="308">
        <v>366854</v>
      </c>
      <c r="E11" s="414">
        <v>44410.561666666668</v>
      </c>
      <c r="F11" s="420">
        <v>10943</v>
      </c>
    </row>
    <row r="12" spans="1:6" x14ac:dyDescent="0.25">
      <c r="A12" s="308" t="str">
        <f>"3909590"</f>
        <v>3909590</v>
      </c>
      <c r="B12" s="308" t="s">
        <v>20107</v>
      </c>
      <c r="C12" s="413">
        <v>1.58</v>
      </c>
      <c r="D12" s="308">
        <v>368031</v>
      </c>
      <c r="E12" s="414">
        <v>44410.653773148151</v>
      </c>
      <c r="F12" s="420">
        <v>10944</v>
      </c>
    </row>
    <row r="13" spans="1:6" x14ac:dyDescent="0.25">
      <c r="A13" s="308" t="str">
        <f>"3900953"</f>
        <v>3900953</v>
      </c>
      <c r="B13" s="308" t="s">
        <v>20108</v>
      </c>
      <c r="C13" s="413">
        <v>5.04</v>
      </c>
      <c r="D13" s="308">
        <v>353846</v>
      </c>
      <c r="E13" s="414">
        <v>44410.789664351854</v>
      </c>
      <c r="F13" s="420">
        <v>10945</v>
      </c>
    </row>
    <row r="14" spans="1:6" x14ac:dyDescent="0.25">
      <c r="A14" s="308" t="str">
        <f>"3930394"</f>
        <v>3930394</v>
      </c>
      <c r="B14" s="308" t="s">
        <v>548</v>
      </c>
      <c r="C14" s="413">
        <v>3.36</v>
      </c>
      <c r="D14" s="308">
        <v>366863</v>
      </c>
      <c r="E14" s="414">
        <v>44410.838807870372</v>
      </c>
      <c r="F14" s="420">
        <v>10946</v>
      </c>
    </row>
    <row r="15" spans="1:6" x14ac:dyDescent="0.25">
      <c r="A15" s="308" t="str">
        <f>"3909564"</f>
        <v>3909564</v>
      </c>
      <c r="B15" s="308" t="s">
        <v>18262</v>
      </c>
      <c r="C15" s="413">
        <v>5.13</v>
      </c>
      <c r="D15" s="308">
        <v>368011</v>
      </c>
      <c r="E15" s="414">
        <v>44410.853668981479</v>
      </c>
      <c r="F15" s="420">
        <v>10947</v>
      </c>
    </row>
    <row r="16" spans="1:6" x14ac:dyDescent="0.25">
      <c r="A16" s="308" t="str">
        <f>"3907330"</f>
        <v>3907330</v>
      </c>
      <c r="B16" s="308" t="s">
        <v>3766</v>
      </c>
      <c r="C16" s="413">
        <v>10.61</v>
      </c>
      <c r="D16" s="308">
        <v>366178</v>
      </c>
      <c r="E16" s="414">
        <v>44410.855046296296</v>
      </c>
      <c r="F16" s="420">
        <v>10948</v>
      </c>
    </row>
    <row r="17" spans="1:6" x14ac:dyDescent="0.25">
      <c r="A17" s="308" t="str">
        <f>"3902041"</f>
        <v>3902041</v>
      </c>
      <c r="B17" s="308" t="s">
        <v>3765</v>
      </c>
      <c r="C17" s="413">
        <v>8.3800000000000008</v>
      </c>
      <c r="D17" s="308">
        <v>366111</v>
      </c>
      <c r="E17" s="414">
        <v>44410.85565972222</v>
      </c>
      <c r="F17" s="420">
        <v>10949</v>
      </c>
    </row>
    <row r="18" spans="1:6" x14ac:dyDescent="0.25">
      <c r="A18" s="308"/>
      <c r="B18" s="540">
        <v>1</v>
      </c>
      <c r="C18" s="548">
        <f>SUM(C3:C17)</f>
        <v>75.859999999999985</v>
      </c>
      <c r="D18" s="308"/>
      <c r="E18" s="414"/>
      <c r="F18" s="420"/>
    </row>
    <row r="19" spans="1:6" x14ac:dyDescent="0.25">
      <c r="A19" s="308" t="str">
        <f>"3908502"</f>
        <v>3908502</v>
      </c>
      <c r="B19" s="308" t="s">
        <v>15905</v>
      </c>
      <c r="C19" s="413">
        <v>1.68</v>
      </c>
      <c r="D19" s="308">
        <v>368556</v>
      </c>
      <c r="E19" s="414">
        <v>44411.56890046296</v>
      </c>
      <c r="F19" s="420">
        <v>11081</v>
      </c>
    </row>
    <row r="20" spans="1:6" x14ac:dyDescent="0.25">
      <c r="A20" s="308" t="str">
        <f>"23923065"</f>
        <v>23923065</v>
      </c>
      <c r="B20" s="308" t="s">
        <v>20109</v>
      </c>
      <c r="C20" s="413">
        <v>9.7899999999999991</v>
      </c>
      <c r="D20" s="308">
        <v>1197</v>
      </c>
      <c r="E20" s="414">
        <v>44411.664027777777</v>
      </c>
      <c r="F20" s="420">
        <v>11082</v>
      </c>
    </row>
    <row r="21" spans="1:6" x14ac:dyDescent="0.25">
      <c r="A21" s="308" t="str">
        <f>"3903061"</f>
        <v>3903061</v>
      </c>
      <c r="B21" s="308" t="s">
        <v>559</v>
      </c>
      <c r="C21" s="413">
        <v>6.94</v>
      </c>
      <c r="D21" s="308">
        <v>366226</v>
      </c>
      <c r="E21" s="414">
        <v>44411.73541666667</v>
      </c>
      <c r="F21" s="420">
        <v>11083</v>
      </c>
    </row>
    <row r="22" spans="1:6" x14ac:dyDescent="0.25">
      <c r="A22" s="308" t="str">
        <f>"3903883"</f>
        <v>3903883</v>
      </c>
      <c r="B22" s="308" t="s">
        <v>1092</v>
      </c>
      <c r="C22" s="413">
        <v>1.68</v>
      </c>
      <c r="D22" s="308">
        <v>367523</v>
      </c>
      <c r="E22" s="414">
        <v>44411.73541666667</v>
      </c>
      <c r="F22" s="420">
        <v>11084</v>
      </c>
    </row>
    <row r="23" spans="1:6" x14ac:dyDescent="0.25">
      <c r="A23" s="308" t="str">
        <f>"3909039"</f>
        <v>3909039</v>
      </c>
      <c r="B23" s="308" t="s">
        <v>560</v>
      </c>
      <c r="C23" s="413">
        <v>0.24</v>
      </c>
      <c r="D23" s="308">
        <v>366716</v>
      </c>
      <c r="E23" s="414">
        <v>44411.73541666667</v>
      </c>
      <c r="F23" s="420">
        <v>11085</v>
      </c>
    </row>
    <row r="24" spans="1:6" x14ac:dyDescent="0.25">
      <c r="A24" s="308" t="str">
        <f>"3945435"</f>
        <v>3945435</v>
      </c>
      <c r="B24" s="308" t="s">
        <v>561</v>
      </c>
      <c r="C24" s="413">
        <v>8.3800000000000008</v>
      </c>
      <c r="D24" s="308">
        <v>366079</v>
      </c>
      <c r="E24" s="414">
        <v>44411.73541666667</v>
      </c>
      <c r="F24" s="420">
        <v>11086</v>
      </c>
    </row>
    <row r="25" spans="1:6" x14ac:dyDescent="0.25">
      <c r="A25" s="308" t="str">
        <f>"3945102"</f>
        <v>3945102</v>
      </c>
      <c r="B25" s="308" t="s">
        <v>562</v>
      </c>
      <c r="C25" s="413">
        <v>8.7200000000000006</v>
      </c>
      <c r="D25" s="308">
        <v>366045</v>
      </c>
      <c r="E25" s="414">
        <v>44411.73541666667</v>
      </c>
      <c r="F25" s="420">
        <v>11087</v>
      </c>
    </row>
    <row r="26" spans="1:6" x14ac:dyDescent="0.25">
      <c r="A26" s="308" t="str">
        <f>"3907239"</f>
        <v>3907239</v>
      </c>
      <c r="B26" s="308" t="s">
        <v>563</v>
      </c>
      <c r="C26" s="413">
        <v>6.94</v>
      </c>
      <c r="D26" s="308">
        <v>366213</v>
      </c>
      <c r="E26" s="414">
        <v>44411.73541666667</v>
      </c>
      <c r="F26" s="420">
        <v>11088</v>
      </c>
    </row>
    <row r="27" spans="1:6" x14ac:dyDescent="0.25">
      <c r="A27" s="308" t="str">
        <f>"3960315"</f>
        <v>3960315</v>
      </c>
      <c r="B27" s="308" t="s">
        <v>555</v>
      </c>
      <c r="C27" s="413">
        <v>4.42</v>
      </c>
      <c r="D27" s="308">
        <v>366098</v>
      </c>
      <c r="E27" s="414">
        <v>44411.73541666667</v>
      </c>
      <c r="F27" s="420">
        <v>11089</v>
      </c>
    </row>
    <row r="28" spans="1:6" x14ac:dyDescent="0.25">
      <c r="A28" s="308" t="str">
        <f>"3900349"</f>
        <v>3900349</v>
      </c>
      <c r="B28" s="308" t="s">
        <v>556</v>
      </c>
      <c r="C28" s="413">
        <v>1.98</v>
      </c>
      <c r="D28" s="308">
        <v>367056</v>
      </c>
      <c r="E28" s="414">
        <v>44411.73541666667</v>
      </c>
      <c r="F28" s="420">
        <v>11090</v>
      </c>
    </row>
    <row r="29" spans="1:6" x14ac:dyDescent="0.25">
      <c r="A29" s="308" t="str">
        <f>"3907942"</f>
        <v>3907942</v>
      </c>
      <c r="B29" s="308" t="s">
        <v>18266</v>
      </c>
      <c r="C29" s="413">
        <v>0.84</v>
      </c>
      <c r="D29" s="308">
        <v>366707</v>
      </c>
      <c r="E29" s="414">
        <v>44411.73541666667</v>
      </c>
      <c r="F29" s="420">
        <v>11091</v>
      </c>
    </row>
    <row r="30" spans="1:6" x14ac:dyDescent="0.25">
      <c r="A30" s="308" t="str">
        <f>"3903127"</f>
        <v>3903127</v>
      </c>
      <c r="B30" s="308" t="s">
        <v>567</v>
      </c>
      <c r="C30" s="413">
        <v>1.68</v>
      </c>
      <c r="D30" s="308">
        <v>366284</v>
      </c>
      <c r="E30" s="414">
        <v>44411.73541666667</v>
      </c>
      <c r="F30" s="420">
        <v>11092</v>
      </c>
    </row>
    <row r="31" spans="1:6" x14ac:dyDescent="0.25">
      <c r="A31" s="308" t="str">
        <f>"3945105"</f>
        <v>3945105</v>
      </c>
      <c r="B31" s="308" t="s">
        <v>1083</v>
      </c>
      <c r="C31" s="413">
        <v>8.3800000000000008</v>
      </c>
      <c r="D31" s="308">
        <v>366051</v>
      </c>
      <c r="E31" s="414">
        <v>44411.73541666667</v>
      </c>
      <c r="F31" s="420">
        <v>11093</v>
      </c>
    </row>
    <row r="32" spans="1:6" x14ac:dyDescent="0.25">
      <c r="A32" s="308" t="str">
        <f>"3900568"</f>
        <v>3900568</v>
      </c>
      <c r="B32" s="308" t="s">
        <v>1108</v>
      </c>
      <c r="C32" s="413">
        <v>1.68</v>
      </c>
      <c r="D32" s="308">
        <v>367113</v>
      </c>
      <c r="E32" s="414">
        <v>44411.73541666667</v>
      </c>
      <c r="F32" s="420">
        <v>11094</v>
      </c>
    </row>
    <row r="33" spans="1:7" x14ac:dyDescent="0.25">
      <c r="A33" s="308" t="str">
        <f>"3901398"</f>
        <v>3901398</v>
      </c>
      <c r="B33" s="308" t="s">
        <v>558</v>
      </c>
      <c r="C33" s="413">
        <v>3.71</v>
      </c>
      <c r="D33" s="308">
        <v>367156</v>
      </c>
      <c r="E33" s="414">
        <v>44411.73541666667</v>
      </c>
      <c r="F33" s="420">
        <v>11095</v>
      </c>
      <c r="G33" s="406"/>
    </row>
    <row r="34" spans="1:7" x14ac:dyDescent="0.25">
      <c r="A34" s="308" t="str">
        <f>"3902419"</f>
        <v>3902419</v>
      </c>
      <c r="B34" s="308" t="s">
        <v>551</v>
      </c>
      <c r="C34" s="413">
        <v>11.74</v>
      </c>
      <c r="D34" s="308">
        <v>366885</v>
      </c>
      <c r="E34" s="414">
        <v>44411.73541666667</v>
      </c>
      <c r="F34" s="420">
        <v>11096</v>
      </c>
    </row>
    <row r="35" spans="1:7" x14ac:dyDescent="0.25">
      <c r="A35" s="308" t="str">
        <f>"3950033"</f>
        <v>3950033</v>
      </c>
      <c r="B35" s="308" t="s">
        <v>557</v>
      </c>
      <c r="C35" s="413">
        <v>8.3800000000000008</v>
      </c>
      <c r="D35" s="308">
        <v>366009</v>
      </c>
      <c r="E35" s="414">
        <v>44411.73541666667</v>
      </c>
      <c r="F35" s="420">
        <v>11097</v>
      </c>
    </row>
    <row r="36" spans="1:7" x14ac:dyDescent="0.25">
      <c r="A36" s="308" t="str">
        <f>"3960277"</f>
        <v>3960277</v>
      </c>
      <c r="B36" s="308" t="s">
        <v>565</v>
      </c>
      <c r="C36" s="413">
        <v>7.82</v>
      </c>
      <c r="D36" s="308">
        <v>366020</v>
      </c>
      <c r="E36" s="414">
        <v>44411.73541666667</v>
      </c>
      <c r="F36" s="420">
        <v>11098</v>
      </c>
    </row>
    <row r="37" spans="1:7" x14ac:dyDescent="0.25">
      <c r="A37" s="308" t="str">
        <f>"3902750"</f>
        <v>3902750</v>
      </c>
      <c r="B37" s="308" t="s">
        <v>553</v>
      </c>
      <c r="C37" s="413">
        <v>4.1900000000000004</v>
      </c>
      <c r="D37" s="308">
        <v>366137</v>
      </c>
      <c r="E37" s="414">
        <v>44411.73541666667</v>
      </c>
      <c r="F37" s="420">
        <v>11099</v>
      </c>
    </row>
    <row r="38" spans="1:7" x14ac:dyDescent="0.25">
      <c r="A38" s="308" t="str">
        <f>"3960364"</f>
        <v>3960364</v>
      </c>
      <c r="B38" s="308" t="s">
        <v>566</v>
      </c>
      <c r="C38" s="413">
        <v>8.3800000000000008</v>
      </c>
      <c r="D38" s="308">
        <v>366057</v>
      </c>
      <c r="E38" s="414">
        <v>44411.73541666667</v>
      </c>
      <c r="F38" s="420">
        <v>11100</v>
      </c>
    </row>
    <row r="39" spans="1:7" x14ac:dyDescent="0.25">
      <c r="A39" s="308" t="str">
        <f>"3903364"</f>
        <v>3903364</v>
      </c>
      <c r="B39" s="308" t="s">
        <v>554</v>
      </c>
      <c r="C39" s="413">
        <v>7.41</v>
      </c>
      <c r="D39" s="308">
        <v>366494</v>
      </c>
      <c r="E39" s="414">
        <v>44411.73541666667</v>
      </c>
      <c r="F39" s="420">
        <v>11101</v>
      </c>
    </row>
    <row r="40" spans="1:7" x14ac:dyDescent="0.25">
      <c r="A40" s="308" t="str">
        <f>"3909936"</f>
        <v>3909936</v>
      </c>
      <c r="B40" s="308" t="s">
        <v>550</v>
      </c>
      <c r="C40" s="413">
        <v>3.16</v>
      </c>
      <c r="D40" s="308">
        <v>366403</v>
      </c>
      <c r="E40" s="414">
        <v>44411.73541666667</v>
      </c>
      <c r="F40" s="420">
        <v>11102</v>
      </c>
    </row>
    <row r="41" spans="1:7" x14ac:dyDescent="0.25">
      <c r="A41" s="308" t="str">
        <f>"3909223"</f>
        <v>3909223</v>
      </c>
      <c r="B41" s="308" t="s">
        <v>573</v>
      </c>
      <c r="C41" s="413">
        <v>2.21</v>
      </c>
      <c r="D41" s="308">
        <v>366932</v>
      </c>
      <c r="E41" s="414">
        <v>44411.73541666667</v>
      </c>
      <c r="F41" s="420">
        <v>11103</v>
      </c>
    </row>
    <row r="42" spans="1:7" x14ac:dyDescent="0.25">
      <c r="A42" s="308" t="str">
        <f>"3903282"</f>
        <v>3903282</v>
      </c>
      <c r="B42" s="308" t="s">
        <v>574</v>
      </c>
      <c r="C42" s="413">
        <v>1.68</v>
      </c>
      <c r="D42" s="308">
        <v>367280</v>
      </c>
      <c r="E42" s="414">
        <v>44411.73541666667</v>
      </c>
      <c r="F42" s="420">
        <v>11104</v>
      </c>
    </row>
    <row r="43" spans="1:7" x14ac:dyDescent="0.25">
      <c r="A43" s="308" t="str">
        <f>"3903098"</f>
        <v>3903098</v>
      </c>
      <c r="B43" s="308" t="s">
        <v>576</v>
      </c>
      <c r="C43" s="413">
        <v>3.47</v>
      </c>
      <c r="D43" s="308">
        <v>366233</v>
      </c>
      <c r="E43" s="414">
        <v>44411.73541666667</v>
      </c>
      <c r="F43" s="420">
        <v>11105</v>
      </c>
    </row>
    <row r="44" spans="1:7" x14ac:dyDescent="0.25">
      <c r="A44" s="308" t="str">
        <f>"3901113"</f>
        <v>3901113</v>
      </c>
      <c r="B44" s="308" t="s">
        <v>582</v>
      </c>
      <c r="C44" s="413">
        <v>2.58</v>
      </c>
      <c r="D44" s="308">
        <v>366534</v>
      </c>
      <c r="E44" s="414">
        <v>44411.73541666667</v>
      </c>
      <c r="F44" s="420">
        <v>11106</v>
      </c>
    </row>
    <row r="45" spans="1:7" x14ac:dyDescent="0.25">
      <c r="A45" s="308" t="str">
        <f>"3909981"</f>
        <v>3909981</v>
      </c>
      <c r="B45" s="308" t="s">
        <v>572</v>
      </c>
      <c r="C45" s="413">
        <v>1.86</v>
      </c>
      <c r="D45" s="308">
        <v>366351</v>
      </c>
      <c r="E45" s="414">
        <v>44411.73541666667</v>
      </c>
      <c r="F45" s="420">
        <v>11107</v>
      </c>
    </row>
    <row r="46" spans="1:7" x14ac:dyDescent="0.25">
      <c r="A46" s="308" t="str">
        <f>"3960264"</f>
        <v>3960264</v>
      </c>
      <c r="B46" s="308" t="s">
        <v>584</v>
      </c>
      <c r="C46" s="413">
        <v>7.82</v>
      </c>
      <c r="D46" s="308">
        <v>366000</v>
      </c>
      <c r="E46" s="414">
        <v>44411.73541666667</v>
      </c>
      <c r="F46" s="420">
        <v>11108</v>
      </c>
    </row>
    <row r="47" spans="1:7" x14ac:dyDescent="0.25">
      <c r="A47" s="308" t="str">
        <f>"3960232"</f>
        <v>3960232</v>
      </c>
      <c r="B47" s="308" t="s">
        <v>585</v>
      </c>
      <c r="C47" s="413">
        <v>12.3</v>
      </c>
      <c r="D47" s="308">
        <v>366046</v>
      </c>
      <c r="E47" s="414">
        <v>44411.73541666667</v>
      </c>
      <c r="F47" s="420">
        <v>11109</v>
      </c>
    </row>
    <row r="48" spans="1:7" x14ac:dyDescent="0.25">
      <c r="A48" s="308" t="str">
        <f>"3906324"</f>
        <v>3906324</v>
      </c>
      <c r="B48" s="308" t="s">
        <v>581</v>
      </c>
      <c r="C48" s="413">
        <v>4.1900000000000004</v>
      </c>
      <c r="D48" s="308">
        <v>366161</v>
      </c>
      <c r="E48" s="414">
        <v>44411.73541666667</v>
      </c>
      <c r="F48" s="420">
        <v>11110</v>
      </c>
    </row>
    <row r="49" spans="1:6" x14ac:dyDescent="0.25">
      <c r="A49" s="308" t="str">
        <f>"3920281"</f>
        <v>3920281</v>
      </c>
      <c r="B49" s="308" t="s">
        <v>578</v>
      </c>
      <c r="C49" s="413">
        <v>7.82</v>
      </c>
      <c r="D49" s="308">
        <v>365994</v>
      </c>
      <c r="E49" s="414">
        <v>44411.73541666667</v>
      </c>
      <c r="F49" s="420">
        <v>11111</v>
      </c>
    </row>
    <row r="50" spans="1:6" x14ac:dyDescent="0.25">
      <c r="A50" s="308" t="str">
        <f>"3945272"</f>
        <v>3945272</v>
      </c>
      <c r="B50" s="308" t="s">
        <v>579</v>
      </c>
      <c r="C50" s="413">
        <v>4.1900000000000004</v>
      </c>
      <c r="D50" s="308">
        <v>366144</v>
      </c>
      <c r="E50" s="414">
        <v>44411.73541666667</v>
      </c>
      <c r="F50" s="420">
        <v>11112</v>
      </c>
    </row>
    <row r="51" spans="1:6" x14ac:dyDescent="0.25">
      <c r="A51" s="308" t="str">
        <f>"3900676"</f>
        <v>3900676</v>
      </c>
      <c r="B51" s="308" t="s">
        <v>1093</v>
      </c>
      <c r="C51" s="413">
        <v>1.68</v>
      </c>
      <c r="D51" s="308">
        <v>367430</v>
      </c>
      <c r="E51" s="414">
        <v>44411.73541666667</v>
      </c>
      <c r="F51" s="420">
        <v>11113</v>
      </c>
    </row>
    <row r="52" spans="1:6" x14ac:dyDescent="0.25">
      <c r="A52" s="308" t="str">
        <f>"3950328"</f>
        <v>3950328</v>
      </c>
      <c r="B52" s="308" t="s">
        <v>575</v>
      </c>
      <c r="C52" s="413">
        <v>8.3800000000000008</v>
      </c>
      <c r="D52" s="308">
        <v>366101</v>
      </c>
      <c r="E52" s="414">
        <v>44411.73541666667</v>
      </c>
      <c r="F52" s="420">
        <v>11114</v>
      </c>
    </row>
    <row r="53" spans="1:6" x14ac:dyDescent="0.25">
      <c r="A53" s="308" t="str">
        <f>"3900963"</f>
        <v>3900963</v>
      </c>
      <c r="B53" s="308" t="s">
        <v>15917</v>
      </c>
      <c r="C53" s="413">
        <v>1.68</v>
      </c>
      <c r="D53" s="308">
        <v>366413</v>
      </c>
      <c r="E53" s="414">
        <v>44411.73541666667</v>
      </c>
      <c r="F53" s="420">
        <v>11115</v>
      </c>
    </row>
    <row r="54" spans="1:6" x14ac:dyDescent="0.25">
      <c r="A54" s="308" t="str">
        <f>"3960256"</f>
        <v>3960256</v>
      </c>
      <c r="B54" s="308" t="s">
        <v>570</v>
      </c>
      <c r="C54" s="413">
        <v>17.899999999999999</v>
      </c>
      <c r="D54" s="308">
        <v>366007</v>
      </c>
      <c r="E54" s="414">
        <v>44411.73541666667</v>
      </c>
      <c r="F54" s="420">
        <v>11116</v>
      </c>
    </row>
    <row r="55" spans="1:6" x14ac:dyDescent="0.25">
      <c r="A55" s="308" t="str">
        <f>"3900389"</f>
        <v>3900389</v>
      </c>
      <c r="B55" s="308" t="s">
        <v>571</v>
      </c>
      <c r="C55" s="413">
        <v>1.68</v>
      </c>
      <c r="D55" s="308">
        <v>367068</v>
      </c>
      <c r="E55" s="414">
        <v>44411.73541666667</v>
      </c>
      <c r="F55" s="420">
        <v>11117</v>
      </c>
    </row>
    <row r="56" spans="1:6" x14ac:dyDescent="0.25">
      <c r="A56" s="308" t="str">
        <f>"3906796"</f>
        <v>3906796</v>
      </c>
      <c r="B56" s="308" t="s">
        <v>586</v>
      </c>
      <c r="C56" s="413">
        <v>1.94</v>
      </c>
      <c r="D56" s="308">
        <v>368350</v>
      </c>
      <c r="E56" s="414">
        <v>44411.73541666667</v>
      </c>
      <c r="F56" s="420">
        <v>11118</v>
      </c>
    </row>
    <row r="57" spans="1:6" x14ac:dyDescent="0.25">
      <c r="A57" s="308" t="str">
        <f>"3908672"</f>
        <v>3908672</v>
      </c>
      <c r="B57" s="308" t="s">
        <v>588</v>
      </c>
      <c r="C57" s="413">
        <v>1.95</v>
      </c>
      <c r="D57" s="308">
        <v>368248</v>
      </c>
      <c r="E57" s="414">
        <v>44411.73541666667</v>
      </c>
      <c r="F57" s="420">
        <v>11119</v>
      </c>
    </row>
    <row r="58" spans="1:6" x14ac:dyDescent="0.25">
      <c r="A58" s="308" t="str">
        <f>"3908716"</f>
        <v>3908716</v>
      </c>
      <c r="B58" s="308" t="s">
        <v>587</v>
      </c>
      <c r="C58" s="413">
        <v>1.94</v>
      </c>
      <c r="D58" s="308">
        <v>368257</v>
      </c>
      <c r="E58" s="414">
        <v>44411.73541666667</v>
      </c>
      <c r="F58" s="420">
        <v>11120</v>
      </c>
    </row>
    <row r="59" spans="1:6" x14ac:dyDescent="0.25">
      <c r="A59" s="308" t="str">
        <f>"3909585"</f>
        <v>3909585</v>
      </c>
      <c r="B59" s="308" t="s">
        <v>18265</v>
      </c>
      <c r="C59" s="413">
        <v>3.71</v>
      </c>
      <c r="D59" s="308">
        <v>368603</v>
      </c>
      <c r="E59" s="414">
        <v>44411.73541666667</v>
      </c>
      <c r="F59" s="420">
        <v>11121</v>
      </c>
    </row>
    <row r="60" spans="1:6" x14ac:dyDescent="0.25">
      <c r="A60" s="308" t="str">
        <f>"3901033"</f>
        <v>3901033</v>
      </c>
      <c r="B60" s="308" t="s">
        <v>591</v>
      </c>
      <c r="C60" s="413">
        <v>35.99</v>
      </c>
      <c r="D60" s="308">
        <v>368169</v>
      </c>
      <c r="E60" s="414">
        <v>44411.73541666667</v>
      </c>
      <c r="F60" s="420">
        <v>11122</v>
      </c>
    </row>
    <row r="61" spans="1:6" x14ac:dyDescent="0.25">
      <c r="A61" s="308" t="str">
        <f>"3900657"</f>
        <v>3900657</v>
      </c>
      <c r="B61" s="308" t="s">
        <v>589</v>
      </c>
      <c r="C61" s="413">
        <v>15.3</v>
      </c>
      <c r="D61" s="308">
        <v>368159</v>
      </c>
      <c r="E61" s="414">
        <v>44411.73541666667</v>
      </c>
      <c r="F61" s="420">
        <v>11123</v>
      </c>
    </row>
    <row r="62" spans="1:6" x14ac:dyDescent="0.25">
      <c r="A62" s="308" t="str">
        <f>"3900340"</f>
        <v>3900340</v>
      </c>
      <c r="B62" s="308" t="s">
        <v>589</v>
      </c>
      <c r="C62" s="413">
        <v>15.3</v>
      </c>
      <c r="D62" s="308">
        <v>368160</v>
      </c>
      <c r="E62" s="414">
        <v>44411.73541666667</v>
      </c>
      <c r="F62" s="420">
        <v>11124</v>
      </c>
    </row>
    <row r="63" spans="1:6" x14ac:dyDescent="0.25">
      <c r="A63" s="308" t="str">
        <f>"3900344"</f>
        <v>3900344</v>
      </c>
      <c r="B63" s="308" t="s">
        <v>589</v>
      </c>
      <c r="C63" s="413">
        <v>15.3</v>
      </c>
      <c r="D63" s="308">
        <v>368161</v>
      </c>
      <c r="E63" s="414">
        <v>44411.73541666667</v>
      </c>
      <c r="F63" s="420">
        <v>11125</v>
      </c>
    </row>
    <row r="64" spans="1:6" x14ac:dyDescent="0.25">
      <c r="A64" s="308" t="str">
        <f>"3909007"</f>
        <v>3909007</v>
      </c>
      <c r="B64" s="308" t="s">
        <v>6069</v>
      </c>
      <c r="C64" s="413">
        <v>1.94</v>
      </c>
      <c r="D64" s="308">
        <v>368318</v>
      </c>
      <c r="E64" s="414">
        <v>44411.73541666667</v>
      </c>
      <c r="F64" s="420">
        <v>11126</v>
      </c>
    </row>
    <row r="65" spans="1:6" x14ac:dyDescent="0.25">
      <c r="A65" s="308" t="str">
        <f>"3930195"</f>
        <v>3930195</v>
      </c>
      <c r="B65" s="308" t="s">
        <v>6069</v>
      </c>
      <c r="C65" s="413">
        <v>1.94</v>
      </c>
      <c r="D65" s="308">
        <v>368365</v>
      </c>
      <c r="E65" s="414">
        <v>44411.73541666667</v>
      </c>
      <c r="F65" s="420">
        <v>11127</v>
      </c>
    </row>
    <row r="66" spans="1:6" x14ac:dyDescent="0.25">
      <c r="A66" s="308" t="str">
        <f>"3945038"</f>
        <v>3945038</v>
      </c>
      <c r="B66" s="308" t="s">
        <v>590</v>
      </c>
      <c r="C66" s="413">
        <v>15.3</v>
      </c>
      <c r="D66" s="308">
        <v>368163</v>
      </c>
      <c r="E66" s="414">
        <v>44411.73541666667</v>
      </c>
      <c r="F66" s="420">
        <v>11128</v>
      </c>
    </row>
    <row r="67" spans="1:6" x14ac:dyDescent="0.25">
      <c r="A67" s="308" t="str">
        <f>"3930053"</f>
        <v>3930053</v>
      </c>
      <c r="B67" s="308" t="s">
        <v>547</v>
      </c>
      <c r="C67" s="413">
        <v>10.29</v>
      </c>
      <c r="D67" s="308">
        <v>368275</v>
      </c>
      <c r="E67" s="414">
        <v>44411.73541666667</v>
      </c>
      <c r="F67" s="420">
        <v>11129</v>
      </c>
    </row>
    <row r="68" spans="1:6" x14ac:dyDescent="0.25">
      <c r="A68" s="308"/>
      <c r="B68" s="540">
        <v>2</v>
      </c>
      <c r="C68" s="548">
        <f>SUM(C19:C67)</f>
        <v>318.48000000000008</v>
      </c>
      <c r="D68" s="308"/>
      <c r="E68" s="414"/>
      <c r="F68" s="420"/>
    </row>
    <row r="69" spans="1:6" x14ac:dyDescent="0.25">
      <c r="A69" s="308" t="str">
        <f>"3900695"</f>
        <v>3900695</v>
      </c>
      <c r="B69" s="308" t="s">
        <v>3752</v>
      </c>
      <c r="C69" s="413">
        <v>8.98</v>
      </c>
      <c r="D69" s="308">
        <v>367145</v>
      </c>
      <c r="E69" s="414">
        <v>44412.358738425923</v>
      </c>
      <c r="F69" s="420">
        <v>11400</v>
      </c>
    </row>
    <row r="70" spans="1:6" x14ac:dyDescent="0.25">
      <c r="A70" s="308" t="str">
        <f>"3908340"</f>
        <v>3908340</v>
      </c>
      <c r="B70" s="308" t="s">
        <v>13168</v>
      </c>
      <c r="C70" s="413">
        <v>3.36</v>
      </c>
      <c r="D70" s="308">
        <v>367602</v>
      </c>
      <c r="E70" s="414">
        <v>44412.366319444445</v>
      </c>
      <c r="F70" s="420">
        <v>11401</v>
      </c>
    </row>
    <row r="71" spans="1:6" x14ac:dyDescent="0.25">
      <c r="A71" s="308" t="str">
        <f>"3909033"</f>
        <v>3909033</v>
      </c>
      <c r="B71" s="308" t="s">
        <v>6080</v>
      </c>
      <c r="C71" s="413">
        <v>1.69</v>
      </c>
      <c r="D71" s="308">
        <v>366834</v>
      </c>
      <c r="E71" s="414">
        <v>44412.437048611115</v>
      </c>
      <c r="F71" s="420">
        <v>11402</v>
      </c>
    </row>
    <row r="72" spans="1:6" x14ac:dyDescent="0.25">
      <c r="A72" s="308" t="str">
        <f>"3907425"</f>
        <v>3907425</v>
      </c>
      <c r="B72" s="308" t="s">
        <v>549</v>
      </c>
      <c r="C72" s="413">
        <v>6.87</v>
      </c>
      <c r="D72" s="308">
        <v>367419</v>
      </c>
      <c r="E72" s="414">
        <v>44412.439120370371</v>
      </c>
      <c r="F72" s="420">
        <v>11403</v>
      </c>
    </row>
    <row r="73" spans="1:6" x14ac:dyDescent="0.25">
      <c r="A73" s="308" t="str">
        <f>"3960276"</f>
        <v>3960276</v>
      </c>
      <c r="B73" s="308" t="s">
        <v>3739</v>
      </c>
      <c r="C73" s="413">
        <v>12.3</v>
      </c>
      <c r="D73" s="308">
        <v>366019</v>
      </c>
      <c r="E73" s="414">
        <v>44412.442476851851</v>
      </c>
      <c r="F73" s="420">
        <v>11404</v>
      </c>
    </row>
    <row r="74" spans="1:6" x14ac:dyDescent="0.25">
      <c r="A74" s="308" t="str">
        <f>"3907489"</f>
        <v>3907489</v>
      </c>
      <c r="B74" s="308" t="s">
        <v>1082</v>
      </c>
      <c r="C74" s="413">
        <v>6.94</v>
      </c>
      <c r="D74" s="308">
        <v>366244</v>
      </c>
      <c r="E74" s="414">
        <v>44412.508263888885</v>
      </c>
      <c r="F74" s="420">
        <v>11405</v>
      </c>
    </row>
    <row r="75" spans="1:6" x14ac:dyDescent="0.25">
      <c r="A75" s="308" t="str">
        <f>"3906995"</f>
        <v>3906995</v>
      </c>
      <c r="B75" s="308" t="s">
        <v>618</v>
      </c>
      <c r="C75" s="413">
        <v>14.16</v>
      </c>
      <c r="D75" s="308">
        <v>368226</v>
      </c>
      <c r="E75" s="414">
        <v>44412.544328703705</v>
      </c>
      <c r="F75" s="420">
        <v>11406</v>
      </c>
    </row>
    <row r="76" spans="1:6" x14ac:dyDescent="0.25">
      <c r="A76" s="308" t="str">
        <f>"3906994"</f>
        <v>3906994</v>
      </c>
      <c r="B76" s="308" t="s">
        <v>618</v>
      </c>
      <c r="C76" s="413">
        <v>14.36</v>
      </c>
      <c r="D76" s="308">
        <v>368225</v>
      </c>
      <c r="E76" s="414">
        <v>44412.544560185182</v>
      </c>
      <c r="F76" s="420">
        <v>11407</v>
      </c>
    </row>
    <row r="77" spans="1:6" x14ac:dyDescent="0.25">
      <c r="A77" s="308" t="str">
        <f>"3909857"</f>
        <v>3909857</v>
      </c>
      <c r="B77" s="308" t="s">
        <v>18263</v>
      </c>
      <c r="C77" s="413">
        <v>4.5199999999999996</v>
      </c>
      <c r="D77" s="308">
        <v>366291</v>
      </c>
      <c r="E77" s="414">
        <v>44412.553148148145</v>
      </c>
      <c r="F77" s="420">
        <v>11408</v>
      </c>
    </row>
    <row r="78" spans="1:6" x14ac:dyDescent="0.25">
      <c r="A78" s="308" t="str">
        <f>"3906914"</f>
        <v>3906914</v>
      </c>
      <c r="B78" s="308" t="s">
        <v>20110</v>
      </c>
      <c r="C78" s="413">
        <v>3.64</v>
      </c>
      <c r="D78" s="308">
        <v>367363</v>
      </c>
      <c r="E78" s="414">
        <v>44412.724618055552</v>
      </c>
      <c r="F78" s="420">
        <v>11409</v>
      </c>
    </row>
    <row r="79" spans="1:6" x14ac:dyDescent="0.25">
      <c r="A79" s="308" t="str">
        <f>"3907541"</f>
        <v>3907541</v>
      </c>
      <c r="B79" s="308" t="s">
        <v>568</v>
      </c>
      <c r="C79" s="413">
        <v>1.71</v>
      </c>
      <c r="D79" s="308">
        <v>366297</v>
      </c>
      <c r="E79" s="414">
        <v>44412.725173611114</v>
      </c>
      <c r="F79" s="420">
        <v>11410</v>
      </c>
    </row>
    <row r="80" spans="1:6" x14ac:dyDescent="0.25">
      <c r="A80" s="308"/>
      <c r="B80" s="540">
        <v>3</v>
      </c>
      <c r="C80" s="548">
        <f>SUM(C69:C79)</f>
        <v>78.529999999999987</v>
      </c>
      <c r="D80" s="308"/>
      <c r="E80" s="414"/>
      <c r="F80" s="420"/>
    </row>
    <row r="81" spans="1:6" x14ac:dyDescent="0.25">
      <c r="A81" s="308" t="str">
        <f>"3908875"</f>
        <v>3908875</v>
      </c>
      <c r="B81" s="308" t="s">
        <v>1085</v>
      </c>
      <c r="C81" s="413">
        <v>2.11</v>
      </c>
      <c r="D81" s="308">
        <v>366484</v>
      </c>
      <c r="E81" s="414">
        <v>44413.420104166667</v>
      </c>
      <c r="F81" s="420">
        <v>11497</v>
      </c>
    </row>
    <row r="82" spans="1:6" x14ac:dyDescent="0.25">
      <c r="A82" s="308" t="str">
        <f>"3909119"</f>
        <v>3909119</v>
      </c>
      <c r="B82" s="308" t="s">
        <v>1114</v>
      </c>
      <c r="C82" s="413">
        <v>35.07</v>
      </c>
      <c r="D82" s="308">
        <v>366812</v>
      </c>
      <c r="E82" s="414">
        <v>44413.533807870372</v>
      </c>
      <c r="F82" s="420">
        <v>11498</v>
      </c>
    </row>
    <row r="83" spans="1:6" x14ac:dyDescent="0.25">
      <c r="A83" s="308" t="str">
        <f>"3908019"</f>
        <v>3908019</v>
      </c>
      <c r="B83" s="308" t="s">
        <v>1084</v>
      </c>
      <c r="C83" s="413">
        <v>22.93</v>
      </c>
      <c r="D83" s="308">
        <v>366817</v>
      </c>
      <c r="E83" s="414">
        <v>44413.550902777781</v>
      </c>
      <c r="F83" s="420">
        <v>11499</v>
      </c>
    </row>
    <row r="84" spans="1:6" x14ac:dyDescent="0.25">
      <c r="A84" s="308" t="str">
        <f>"3906821"</f>
        <v>3906821</v>
      </c>
      <c r="B84" s="308" t="s">
        <v>619</v>
      </c>
      <c r="C84" s="413">
        <v>3.53</v>
      </c>
      <c r="D84" s="308">
        <v>366802</v>
      </c>
      <c r="E84" s="414">
        <v>44413.576331018521</v>
      </c>
      <c r="F84" s="420">
        <v>11500</v>
      </c>
    </row>
    <row r="85" spans="1:6" x14ac:dyDescent="0.25">
      <c r="A85" s="308" t="str">
        <f>"3908230"</f>
        <v>3908230</v>
      </c>
      <c r="B85" s="308" t="s">
        <v>1555</v>
      </c>
      <c r="C85" s="413">
        <v>1.68</v>
      </c>
      <c r="D85" s="308">
        <v>368501</v>
      </c>
      <c r="E85" s="414">
        <v>44413.578310185185</v>
      </c>
      <c r="F85" s="420">
        <v>11501</v>
      </c>
    </row>
    <row r="86" spans="1:6" x14ac:dyDescent="0.25">
      <c r="A86" s="308" t="str">
        <f>"3900593"</f>
        <v>3900593</v>
      </c>
      <c r="B86" s="308" t="s">
        <v>3756</v>
      </c>
      <c r="C86" s="413">
        <v>1.68</v>
      </c>
      <c r="D86" s="308">
        <v>367120</v>
      </c>
      <c r="E86" s="414">
        <v>44413.62804398148</v>
      </c>
      <c r="F86" s="420">
        <v>11502</v>
      </c>
    </row>
    <row r="87" spans="1:6" x14ac:dyDescent="0.25">
      <c r="A87" s="308" t="str">
        <f>"3908657"</f>
        <v>3908657</v>
      </c>
      <c r="B87" s="308" t="s">
        <v>1118</v>
      </c>
      <c r="C87" s="413">
        <v>6.08</v>
      </c>
      <c r="D87" s="308">
        <v>366958</v>
      </c>
      <c r="E87" s="414">
        <v>44413.706736111111</v>
      </c>
      <c r="F87" s="420">
        <v>11503</v>
      </c>
    </row>
    <row r="88" spans="1:6" x14ac:dyDescent="0.25">
      <c r="A88" s="308"/>
      <c r="B88" s="540">
        <v>4</v>
      </c>
      <c r="C88" s="548">
        <f>SUM(C81:C87)</f>
        <v>73.080000000000013</v>
      </c>
      <c r="D88" s="308"/>
      <c r="E88" s="414"/>
      <c r="F88" s="420"/>
    </row>
    <row r="89" spans="1:6" x14ac:dyDescent="0.25">
      <c r="A89" s="308" t="str">
        <f>"3901741"</f>
        <v>3901741</v>
      </c>
      <c r="B89" s="308" t="s">
        <v>3759</v>
      </c>
      <c r="C89" s="413">
        <v>2.64</v>
      </c>
      <c r="D89" s="308">
        <v>367502</v>
      </c>
      <c r="E89" s="414">
        <v>44414.311168981483</v>
      </c>
      <c r="F89" s="420">
        <v>11591</v>
      </c>
    </row>
    <row r="90" spans="1:6" x14ac:dyDescent="0.25">
      <c r="A90" s="308" t="str">
        <f>"3901940"</f>
        <v>3901940</v>
      </c>
      <c r="B90" s="308" t="s">
        <v>537</v>
      </c>
      <c r="C90" s="413">
        <v>3.73</v>
      </c>
      <c r="D90" s="308">
        <v>366292</v>
      </c>
      <c r="E90" s="414">
        <v>44414.367395833331</v>
      </c>
      <c r="F90" s="420">
        <v>11592</v>
      </c>
    </row>
    <row r="91" spans="1:6" x14ac:dyDescent="0.25">
      <c r="A91" s="308" t="str">
        <f>"3960363"</f>
        <v>3960363</v>
      </c>
      <c r="B91" s="308" t="s">
        <v>11637</v>
      </c>
      <c r="C91" s="413">
        <v>25.36</v>
      </c>
      <c r="D91" s="308">
        <v>366056</v>
      </c>
      <c r="E91" s="414">
        <v>44414.430486111109</v>
      </c>
      <c r="F91" s="420">
        <v>11593</v>
      </c>
    </row>
    <row r="92" spans="1:6" x14ac:dyDescent="0.25">
      <c r="A92" s="308" t="str">
        <f>"3907994"</f>
        <v>3907994</v>
      </c>
      <c r="B92" s="308" t="s">
        <v>1100</v>
      </c>
      <c r="C92" s="413">
        <v>5.04</v>
      </c>
      <c r="D92" s="308">
        <v>356753</v>
      </c>
      <c r="E92" s="414">
        <v>44414.469293981485</v>
      </c>
      <c r="F92" s="420">
        <v>11594</v>
      </c>
    </row>
    <row r="93" spans="1:6" x14ac:dyDescent="0.25">
      <c r="A93" s="308" t="str">
        <f>"3960257"</f>
        <v>3960257</v>
      </c>
      <c r="B93" s="308" t="s">
        <v>595</v>
      </c>
      <c r="C93" s="413">
        <v>15.3</v>
      </c>
      <c r="D93" s="308">
        <v>368620</v>
      </c>
      <c r="E93" s="414">
        <v>44414.536400462966</v>
      </c>
      <c r="F93" s="420">
        <v>11595</v>
      </c>
    </row>
    <row r="94" spans="1:6" x14ac:dyDescent="0.25">
      <c r="A94" s="308" t="str">
        <f>"3960275"</f>
        <v>3960275</v>
      </c>
      <c r="B94" s="308" t="s">
        <v>595</v>
      </c>
      <c r="C94" s="413">
        <v>15.3</v>
      </c>
      <c r="D94" s="308">
        <v>368619</v>
      </c>
      <c r="E94" s="414">
        <v>44414.536851851852</v>
      </c>
      <c r="F94" s="420">
        <v>11596</v>
      </c>
    </row>
    <row r="95" spans="1:6" x14ac:dyDescent="0.25">
      <c r="A95" s="308"/>
      <c r="B95" s="540">
        <v>5</v>
      </c>
      <c r="C95" s="548">
        <f>SUM(C89:C94)</f>
        <v>67.37</v>
      </c>
      <c r="D95" s="308"/>
      <c r="E95" s="414"/>
      <c r="F95" s="420"/>
    </row>
    <row r="96" spans="1:6" x14ac:dyDescent="0.25">
      <c r="A96" s="308" t="str">
        <f>"3903497"</f>
        <v>3903497</v>
      </c>
      <c r="B96" s="308" t="s">
        <v>1107</v>
      </c>
      <c r="C96" s="413">
        <v>3.92</v>
      </c>
      <c r="D96" s="308">
        <v>368510</v>
      </c>
      <c r="E96" s="414">
        <v>44418.41747685185</v>
      </c>
      <c r="F96" s="420">
        <v>11660</v>
      </c>
    </row>
    <row r="97" spans="1:6" x14ac:dyDescent="0.25">
      <c r="A97" s="308" t="str">
        <f>"3960313"</f>
        <v>3960313</v>
      </c>
      <c r="B97" s="308" t="s">
        <v>3733</v>
      </c>
      <c r="C97" s="413">
        <v>23.46</v>
      </c>
      <c r="D97" s="308">
        <v>366099</v>
      </c>
      <c r="E97" s="414">
        <v>44418.477164351854</v>
      </c>
      <c r="F97" s="420">
        <v>11661</v>
      </c>
    </row>
    <row r="98" spans="1:6" x14ac:dyDescent="0.25">
      <c r="A98" s="308" t="str">
        <f>"3930382"</f>
        <v>3930382</v>
      </c>
      <c r="B98" s="308" t="s">
        <v>11635</v>
      </c>
      <c r="C98" s="413">
        <v>6.18</v>
      </c>
      <c r="D98" s="308">
        <v>368373</v>
      </c>
      <c r="E98" s="414">
        <v>44418.553900462961</v>
      </c>
      <c r="F98" s="420">
        <v>11662</v>
      </c>
    </row>
    <row r="99" spans="1:6" x14ac:dyDescent="0.25">
      <c r="A99" s="308" t="str">
        <f>"3930383"</f>
        <v>3930383</v>
      </c>
      <c r="B99" s="308" t="s">
        <v>11635</v>
      </c>
      <c r="C99" s="413">
        <v>5.59</v>
      </c>
      <c r="D99" s="308">
        <v>368374</v>
      </c>
      <c r="E99" s="414">
        <v>44418.554062499999</v>
      </c>
      <c r="F99" s="420">
        <v>11663</v>
      </c>
    </row>
    <row r="100" spans="1:6" x14ac:dyDescent="0.25">
      <c r="A100" s="308" t="str">
        <f>"23923029"</f>
        <v>23923029</v>
      </c>
      <c r="B100" s="308" t="s">
        <v>611</v>
      </c>
      <c r="C100" s="413">
        <v>16.600000000000001</v>
      </c>
      <c r="D100" s="308">
        <v>4959</v>
      </c>
      <c r="E100" s="414">
        <v>44418.588935185187</v>
      </c>
      <c r="F100" s="420">
        <v>11664</v>
      </c>
    </row>
    <row r="101" spans="1:6" x14ac:dyDescent="0.25">
      <c r="A101" s="308" t="str">
        <f>"3909287"</f>
        <v>3909287</v>
      </c>
      <c r="B101" s="308" t="s">
        <v>20111</v>
      </c>
      <c r="C101" s="413">
        <v>4.6100000000000003</v>
      </c>
      <c r="D101" s="308">
        <v>362735</v>
      </c>
      <c r="E101" s="414">
        <v>44418.606724537036</v>
      </c>
      <c r="F101" s="420">
        <v>11665</v>
      </c>
    </row>
    <row r="102" spans="1:6" x14ac:dyDescent="0.25">
      <c r="A102" s="308" t="str">
        <f>"3900463"</f>
        <v>3900463</v>
      </c>
      <c r="B102" s="308" t="s">
        <v>20111</v>
      </c>
      <c r="C102" s="413">
        <v>15.2</v>
      </c>
      <c r="D102" s="308">
        <v>367085</v>
      </c>
      <c r="E102" s="414">
        <v>44418.610648148147</v>
      </c>
      <c r="F102" s="420">
        <v>11666</v>
      </c>
    </row>
    <row r="103" spans="1:6" x14ac:dyDescent="0.25">
      <c r="A103" s="308"/>
      <c r="B103" s="540">
        <v>6</v>
      </c>
      <c r="C103" s="548">
        <f>SUM(C96:C102)</f>
        <v>75.56</v>
      </c>
      <c r="D103" s="308"/>
      <c r="E103" s="414"/>
      <c r="F103" s="420"/>
    </row>
    <row r="104" spans="1:6" x14ac:dyDescent="0.25">
      <c r="A104" s="308" t="str">
        <f>"3945281"</f>
        <v>3945281</v>
      </c>
      <c r="B104" s="308" t="s">
        <v>1115</v>
      </c>
      <c r="C104" s="413">
        <v>8.3800000000000008</v>
      </c>
      <c r="D104" s="308">
        <v>366145</v>
      </c>
      <c r="E104" s="414">
        <v>44419.336458333331</v>
      </c>
      <c r="F104" s="420">
        <v>11700</v>
      </c>
    </row>
    <row r="105" spans="1:6" x14ac:dyDescent="0.25">
      <c r="A105" s="308" t="str">
        <f>"3920065"</f>
        <v>3920065</v>
      </c>
      <c r="B105" s="308" t="s">
        <v>600</v>
      </c>
      <c r="C105" s="413">
        <v>15.3</v>
      </c>
      <c r="D105" s="308">
        <v>368156</v>
      </c>
      <c r="E105" s="414">
        <v>44419.407673611109</v>
      </c>
      <c r="F105" s="420">
        <v>11701</v>
      </c>
    </row>
    <row r="106" spans="1:6" x14ac:dyDescent="0.25">
      <c r="A106" s="308" t="str">
        <f>"3902009"</f>
        <v>3902009</v>
      </c>
      <c r="B106" s="308" t="s">
        <v>598</v>
      </c>
      <c r="C106" s="413">
        <v>3.36</v>
      </c>
      <c r="D106" s="308">
        <v>368288</v>
      </c>
      <c r="E106" s="414">
        <v>44419.409942129627</v>
      </c>
      <c r="F106" s="420">
        <v>11702</v>
      </c>
    </row>
    <row r="107" spans="1:6" x14ac:dyDescent="0.25">
      <c r="A107" s="308" t="str">
        <f>"3945455"</f>
        <v>3945455</v>
      </c>
      <c r="B107" s="308" t="s">
        <v>1117</v>
      </c>
      <c r="C107" s="413">
        <v>8.3800000000000008</v>
      </c>
      <c r="D107" s="308">
        <v>366081</v>
      </c>
      <c r="E107" s="414">
        <v>44419.437268518515</v>
      </c>
      <c r="F107" s="420">
        <v>11703</v>
      </c>
    </row>
    <row r="108" spans="1:6" x14ac:dyDescent="0.25">
      <c r="A108" s="308" t="str">
        <f>"3903080"</f>
        <v>3903080</v>
      </c>
      <c r="B108" s="308" t="s">
        <v>3761</v>
      </c>
      <c r="C108" s="413">
        <v>3.36</v>
      </c>
      <c r="D108" s="308">
        <v>367274</v>
      </c>
      <c r="E108" s="414">
        <v>44419.529803240737</v>
      </c>
      <c r="F108" s="420">
        <v>11704</v>
      </c>
    </row>
    <row r="109" spans="1:6" x14ac:dyDescent="0.25">
      <c r="A109" s="308" t="str">
        <f>"3909922"</f>
        <v>3909922</v>
      </c>
      <c r="B109" s="308" t="s">
        <v>1080</v>
      </c>
      <c r="C109" s="413">
        <v>5.3</v>
      </c>
      <c r="D109" s="308">
        <v>368254</v>
      </c>
      <c r="E109" s="414">
        <v>44419.548217592594</v>
      </c>
      <c r="F109" s="420">
        <v>11705</v>
      </c>
    </row>
    <row r="110" spans="1:6" x14ac:dyDescent="0.25">
      <c r="A110" s="308" t="str">
        <f>"3907525"</f>
        <v>3907525</v>
      </c>
      <c r="B110" s="308" t="s">
        <v>3775</v>
      </c>
      <c r="C110" s="413">
        <v>3.09</v>
      </c>
      <c r="D110" s="308">
        <v>368251</v>
      </c>
      <c r="E110" s="414">
        <v>44419.560381944444</v>
      </c>
      <c r="F110" s="420">
        <v>11706</v>
      </c>
    </row>
    <row r="111" spans="1:6" x14ac:dyDescent="0.25">
      <c r="A111" s="308" t="str">
        <f>"3907544"</f>
        <v>3907544</v>
      </c>
      <c r="B111" s="308" t="s">
        <v>3775</v>
      </c>
      <c r="C111" s="413">
        <v>1.94</v>
      </c>
      <c r="D111" s="308">
        <v>368250</v>
      </c>
      <c r="E111" s="414">
        <v>44419.561168981483</v>
      </c>
      <c r="F111" s="420">
        <v>11707</v>
      </c>
    </row>
    <row r="112" spans="1:6" x14ac:dyDescent="0.25">
      <c r="A112" s="308" t="str">
        <f>"3907169"</f>
        <v>3907169</v>
      </c>
      <c r="B112" s="308" t="s">
        <v>1124</v>
      </c>
      <c r="C112" s="413">
        <v>13.69</v>
      </c>
      <c r="D112" s="308">
        <v>368538</v>
      </c>
      <c r="E112" s="414">
        <v>44419.711122685185</v>
      </c>
      <c r="F112" s="420">
        <v>11708</v>
      </c>
    </row>
    <row r="113" spans="1:6" x14ac:dyDescent="0.25">
      <c r="A113" s="308" t="str">
        <f>"3900329"</f>
        <v>3900329</v>
      </c>
      <c r="B113" s="308" t="s">
        <v>1087</v>
      </c>
      <c r="C113" s="413">
        <v>2.0699999999999998</v>
      </c>
      <c r="D113" s="308">
        <v>367050</v>
      </c>
      <c r="E113" s="414">
        <v>44419.743171296293</v>
      </c>
      <c r="F113" s="420">
        <v>11709</v>
      </c>
    </row>
    <row r="114" spans="1:6" x14ac:dyDescent="0.25">
      <c r="A114" s="308" t="str">
        <f>"3909239"</f>
        <v>3909239</v>
      </c>
      <c r="B114" s="308" t="s">
        <v>1077</v>
      </c>
      <c r="C114" s="413">
        <v>1.68</v>
      </c>
      <c r="D114" s="308">
        <v>366939</v>
      </c>
      <c r="E114" s="414">
        <v>44419.786458333336</v>
      </c>
      <c r="F114" s="420">
        <v>11710</v>
      </c>
    </row>
    <row r="115" spans="1:6" x14ac:dyDescent="0.25">
      <c r="A115" s="308"/>
      <c r="B115" s="540">
        <v>7</v>
      </c>
      <c r="C115" s="548">
        <f>SUM(C104:C114)</f>
        <v>66.55</v>
      </c>
      <c r="D115" s="308"/>
      <c r="E115" s="414"/>
      <c r="F115" s="420"/>
    </row>
    <row r="116" spans="1:6" x14ac:dyDescent="0.25">
      <c r="A116" s="308" t="s">
        <v>15911</v>
      </c>
      <c r="B116" s="308" t="s">
        <v>594</v>
      </c>
      <c r="C116" s="413">
        <v>1.8</v>
      </c>
      <c r="D116" s="308">
        <v>366962</v>
      </c>
      <c r="E116" s="414">
        <v>44420.392766203702</v>
      </c>
      <c r="F116" s="420">
        <v>11787</v>
      </c>
    </row>
    <row r="117" spans="1:6" x14ac:dyDescent="0.25">
      <c r="A117" s="308" t="s">
        <v>15897</v>
      </c>
      <c r="B117" s="308" t="s">
        <v>1074</v>
      </c>
      <c r="C117" s="413">
        <v>1.68</v>
      </c>
      <c r="D117" s="308">
        <v>366505</v>
      </c>
      <c r="E117" s="414">
        <v>44420.446122685185</v>
      </c>
      <c r="F117" s="420">
        <v>11788</v>
      </c>
    </row>
    <row r="118" spans="1:6" x14ac:dyDescent="0.25">
      <c r="A118" s="308" t="s">
        <v>20112</v>
      </c>
      <c r="B118" s="308" t="s">
        <v>612</v>
      </c>
      <c r="C118" s="413">
        <v>30.6</v>
      </c>
      <c r="D118" s="308">
        <v>368174</v>
      </c>
      <c r="E118" s="414">
        <v>44420.536226851851</v>
      </c>
      <c r="F118" s="420">
        <v>11789</v>
      </c>
    </row>
    <row r="119" spans="1:6" x14ac:dyDescent="0.25">
      <c r="A119" s="308" t="s">
        <v>20113</v>
      </c>
      <c r="B119" s="308" t="s">
        <v>6076</v>
      </c>
      <c r="C119" s="413">
        <v>7.82</v>
      </c>
      <c r="D119" s="308">
        <v>366119</v>
      </c>
      <c r="E119" s="414">
        <v>44420.708333333336</v>
      </c>
      <c r="F119" s="420">
        <v>11790</v>
      </c>
    </row>
    <row r="120" spans="1:6" x14ac:dyDescent="0.25">
      <c r="A120" s="308"/>
      <c r="B120" s="540">
        <v>8</v>
      </c>
      <c r="C120" s="548">
        <f>SUM(C116:C119)</f>
        <v>41.9</v>
      </c>
      <c r="D120" s="308"/>
      <c r="E120" s="414"/>
      <c r="F120" s="420"/>
    </row>
    <row r="121" spans="1:6" x14ac:dyDescent="0.25">
      <c r="A121" s="308" t="str">
        <f>"3908390"</f>
        <v>3908390</v>
      </c>
      <c r="B121" s="308" t="s">
        <v>15906</v>
      </c>
      <c r="C121" s="413">
        <v>3.87</v>
      </c>
      <c r="D121" s="308">
        <v>367641</v>
      </c>
      <c r="E121" s="414">
        <v>44421.267627314817</v>
      </c>
      <c r="F121" s="420">
        <v>11953</v>
      </c>
    </row>
    <row r="122" spans="1:6" x14ac:dyDescent="0.25">
      <c r="A122" s="308" t="str">
        <f>"3930042"</f>
        <v>3930042</v>
      </c>
      <c r="B122" s="308" t="s">
        <v>610</v>
      </c>
      <c r="C122" s="413">
        <v>5.03</v>
      </c>
      <c r="D122" s="308">
        <v>368271</v>
      </c>
      <c r="E122" s="414">
        <v>44421.365694444445</v>
      </c>
      <c r="F122" s="420">
        <v>11954</v>
      </c>
    </row>
    <row r="123" spans="1:6" x14ac:dyDescent="0.25">
      <c r="A123" s="308" t="str">
        <f>"3908364"</f>
        <v>3908364</v>
      </c>
      <c r="B123" s="308" t="s">
        <v>6073</v>
      </c>
      <c r="C123" s="413">
        <v>1.68</v>
      </c>
      <c r="D123" s="308">
        <v>367625</v>
      </c>
      <c r="E123" s="414">
        <v>44421.480069444442</v>
      </c>
      <c r="F123" s="420">
        <v>11955</v>
      </c>
    </row>
    <row r="124" spans="1:6" x14ac:dyDescent="0.25">
      <c r="A124" s="308" t="str">
        <f>"3960241"</f>
        <v>3960241</v>
      </c>
      <c r="B124" s="308" t="s">
        <v>13183</v>
      </c>
      <c r="C124" s="413">
        <v>15.3</v>
      </c>
      <c r="D124" s="308">
        <v>368166</v>
      </c>
      <c r="E124" s="414">
        <v>44421.584189814814</v>
      </c>
      <c r="F124" s="420">
        <v>11956</v>
      </c>
    </row>
    <row r="125" spans="1:6" x14ac:dyDescent="0.25">
      <c r="A125" s="308" t="str">
        <f>"3907384"</f>
        <v>3907384</v>
      </c>
      <c r="B125" s="308" t="s">
        <v>20114</v>
      </c>
      <c r="C125" s="413">
        <v>16.96</v>
      </c>
      <c r="D125" s="308">
        <v>347958</v>
      </c>
      <c r="E125" s="414">
        <v>44421.591967592591</v>
      </c>
      <c r="F125" s="420">
        <v>11957</v>
      </c>
    </row>
    <row r="126" spans="1:6" x14ac:dyDescent="0.25">
      <c r="A126" s="308" t="str">
        <f>"3940887"</f>
        <v>3940887</v>
      </c>
      <c r="B126" s="308" t="s">
        <v>613</v>
      </c>
      <c r="C126" s="413">
        <v>17.899999999999999</v>
      </c>
      <c r="D126" s="308">
        <v>366023</v>
      </c>
      <c r="E126" s="414">
        <v>44421.624062499999</v>
      </c>
      <c r="F126" s="420">
        <v>11958</v>
      </c>
    </row>
    <row r="127" spans="1:6" x14ac:dyDescent="0.25">
      <c r="A127" s="308" t="str">
        <f>"3903217"</f>
        <v>3903217</v>
      </c>
      <c r="B127" s="308" t="s">
        <v>3732</v>
      </c>
      <c r="C127" s="413">
        <v>1.7</v>
      </c>
      <c r="D127" s="308">
        <v>366364</v>
      </c>
      <c r="E127" s="414">
        <v>44421.779386574075</v>
      </c>
      <c r="F127" s="420">
        <v>11959</v>
      </c>
    </row>
    <row r="128" spans="1:6" x14ac:dyDescent="0.25">
      <c r="A128" s="308" t="str">
        <f>"3903841"</f>
        <v>3903841</v>
      </c>
      <c r="B128" s="308" t="s">
        <v>3732</v>
      </c>
      <c r="C128" s="413">
        <v>3.34</v>
      </c>
      <c r="D128" s="308">
        <v>367296</v>
      </c>
      <c r="E128" s="414">
        <v>44421.780289351853</v>
      </c>
      <c r="F128" s="420">
        <v>11960</v>
      </c>
    </row>
    <row r="129" spans="1:6" x14ac:dyDescent="0.25">
      <c r="A129" s="308" t="str">
        <f>"3960269"</f>
        <v>3960269</v>
      </c>
      <c r="B129" s="308" t="s">
        <v>3734</v>
      </c>
      <c r="C129" s="413">
        <v>12.3</v>
      </c>
      <c r="D129" s="308">
        <v>366003</v>
      </c>
      <c r="E129" s="414">
        <v>44421.822094907409</v>
      </c>
      <c r="F129" s="420">
        <v>11961</v>
      </c>
    </row>
    <row r="130" spans="1:6" x14ac:dyDescent="0.25">
      <c r="A130" s="308"/>
      <c r="B130" s="540">
        <v>9</v>
      </c>
      <c r="C130" s="548">
        <f>SUM(C121:C129)</f>
        <v>78.08</v>
      </c>
      <c r="D130" s="308"/>
      <c r="E130" s="414"/>
      <c r="F130" s="420"/>
    </row>
    <row r="131" spans="1:6" x14ac:dyDescent="0.25">
      <c r="A131" s="308" t="s">
        <v>20115</v>
      </c>
      <c r="B131" s="308" t="s">
        <v>1103</v>
      </c>
      <c r="C131" s="413">
        <v>16.489999999999998</v>
      </c>
      <c r="D131" s="308">
        <v>368364</v>
      </c>
      <c r="E131" s="414">
        <v>44424.82230324074</v>
      </c>
      <c r="F131" s="420">
        <v>11947</v>
      </c>
    </row>
    <row r="132" spans="1:6" x14ac:dyDescent="0.25">
      <c r="A132" s="308" t="s">
        <v>20116</v>
      </c>
      <c r="B132" s="308" t="s">
        <v>603</v>
      </c>
      <c r="C132" s="413">
        <v>5.82</v>
      </c>
      <c r="D132" s="308">
        <v>368399</v>
      </c>
      <c r="E132" s="414">
        <v>44424.441284722219</v>
      </c>
      <c r="F132" s="420">
        <v>11948</v>
      </c>
    </row>
    <row r="133" spans="1:6" x14ac:dyDescent="0.25">
      <c r="A133" s="308" t="s">
        <v>20117</v>
      </c>
      <c r="B133" s="308" t="s">
        <v>605</v>
      </c>
      <c r="C133" s="413">
        <v>18.760000000000002</v>
      </c>
      <c r="D133" s="308">
        <v>366535</v>
      </c>
      <c r="E133" s="414">
        <v>44424.599328703705</v>
      </c>
      <c r="F133" s="420">
        <v>11949</v>
      </c>
    </row>
    <row r="134" spans="1:6" x14ac:dyDescent="0.25">
      <c r="A134" s="308" t="s">
        <v>20118</v>
      </c>
      <c r="B134" s="308" t="s">
        <v>13184</v>
      </c>
      <c r="C134" s="413">
        <v>3.88</v>
      </c>
      <c r="D134" s="308">
        <v>368496</v>
      </c>
      <c r="E134" s="414">
        <v>44424.626250000001</v>
      </c>
      <c r="F134" s="420">
        <v>11950</v>
      </c>
    </row>
    <row r="135" spans="1:6" x14ac:dyDescent="0.25">
      <c r="A135" s="308"/>
      <c r="B135" s="540">
        <v>10</v>
      </c>
      <c r="C135" s="548">
        <f>SUM(C131:C134)</f>
        <v>44.95</v>
      </c>
      <c r="D135" s="308"/>
      <c r="E135" s="414"/>
      <c r="F135" s="420"/>
    </row>
    <row r="136" spans="1:6" x14ac:dyDescent="0.25">
      <c r="A136" s="308" t="s">
        <v>20119</v>
      </c>
      <c r="B136" s="308" t="s">
        <v>6079</v>
      </c>
      <c r="C136" s="413">
        <v>4.78</v>
      </c>
      <c r="D136" s="308">
        <v>367767</v>
      </c>
      <c r="E136" s="414">
        <v>44425.397592592592</v>
      </c>
      <c r="F136" s="420">
        <v>11951</v>
      </c>
    </row>
    <row r="137" spans="1:6" x14ac:dyDescent="0.25">
      <c r="A137" s="308" t="s">
        <v>20120</v>
      </c>
      <c r="B137" s="308" t="s">
        <v>1091</v>
      </c>
      <c r="C137" s="413">
        <v>11.42</v>
      </c>
      <c r="D137" s="308">
        <v>366353</v>
      </c>
      <c r="E137" s="414">
        <v>44425.667592592596</v>
      </c>
      <c r="F137" s="420">
        <v>11952</v>
      </c>
    </row>
    <row r="138" spans="1:6" x14ac:dyDescent="0.25">
      <c r="A138" s="308"/>
      <c r="B138" s="540">
        <v>11</v>
      </c>
      <c r="C138" s="548">
        <f>SUM(C136:C137)</f>
        <v>16.2</v>
      </c>
      <c r="D138" s="308"/>
      <c r="E138" s="414"/>
      <c r="F138" s="420"/>
    </row>
    <row r="139" spans="1:6" x14ac:dyDescent="0.25">
      <c r="A139" s="308" t="str">
        <f>"3909521"</f>
        <v>3909521</v>
      </c>
      <c r="B139" s="308" t="s">
        <v>18249</v>
      </c>
      <c r="C139" s="413">
        <v>2.58</v>
      </c>
      <c r="D139" s="308">
        <v>367985</v>
      </c>
      <c r="E139" s="414">
        <v>44426.455069444448</v>
      </c>
      <c r="F139" s="420">
        <v>11990</v>
      </c>
    </row>
    <row r="140" spans="1:6" x14ac:dyDescent="0.25">
      <c r="A140" s="308" t="str">
        <f>"3909620"</f>
        <v>3909620</v>
      </c>
      <c r="B140" s="308" t="s">
        <v>20121</v>
      </c>
      <c r="C140" s="413">
        <v>11.14</v>
      </c>
      <c r="D140" s="308">
        <v>368058</v>
      </c>
      <c r="E140" s="414">
        <v>44426.569988425923</v>
      </c>
      <c r="F140" s="420">
        <v>11991</v>
      </c>
    </row>
    <row r="141" spans="1:6" x14ac:dyDescent="0.25">
      <c r="A141" s="308"/>
      <c r="B141" s="540">
        <v>12</v>
      </c>
      <c r="C141" s="548">
        <f>SUM(C139:C140)</f>
        <v>13.72</v>
      </c>
      <c r="D141" s="308"/>
      <c r="E141" s="414"/>
      <c r="F141" s="420"/>
    </row>
    <row r="142" spans="1:6" x14ac:dyDescent="0.25">
      <c r="A142" s="308" t="str">
        <f>"3960373"</f>
        <v>3960373</v>
      </c>
      <c r="B142" s="308" t="s">
        <v>616</v>
      </c>
      <c r="C142" s="413">
        <v>8.3800000000000008</v>
      </c>
      <c r="D142" s="308">
        <v>366070</v>
      </c>
      <c r="E142" s="414">
        <v>44427.455324074072</v>
      </c>
      <c r="F142" s="420">
        <v>12024</v>
      </c>
    </row>
    <row r="143" spans="1:6" x14ac:dyDescent="0.25">
      <c r="A143" s="308"/>
      <c r="B143" s="540">
        <v>13</v>
      </c>
      <c r="C143" s="548">
        <f>SUM(C142)</f>
        <v>8.3800000000000008</v>
      </c>
      <c r="D143" s="308"/>
      <c r="E143" s="414"/>
      <c r="F143" s="420"/>
    </row>
    <row r="144" spans="1:6" x14ac:dyDescent="0.25">
      <c r="A144" s="308" t="str">
        <f>"3960369"</f>
        <v>3960369</v>
      </c>
      <c r="B144" s="308" t="s">
        <v>6097</v>
      </c>
      <c r="C144" s="413">
        <v>16.760000000000002</v>
      </c>
      <c r="D144" s="308">
        <v>366061</v>
      </c>
      <c r="E144" s="414">
        <v>44428.381574074076</v>
      </c>
      <c r="F144" s="420">
        <v>12063</v>
      </c>
    </row>
    <row r="145" spans="1:7" x14ac:dyDescent="0.25">
      <c r="A145" s="308" t="str">
        <f>"3903545"</f>
        <v>3903545</v>
      </c>
      <c r="B145" s="308" t="s">
        <v>593</v>
      </c>
      <c r="C145" s="413">
        <v>2.0299999999999998</v>
      </c>
      <c r="D145" s="308">
        <v>366662</v>
      </c>
      <c r="E145" s="414">
        <v>44428.472824074073</v>
      </c>
      <c r="F145" s="420">
        <v>12064</v>
      </c>
    </row>
    <row r="146" spans="1:7" x14ac:dyDescent="0.25">
      <c r="A146" s="308" t="str">
        <f>"3908411"</f>
        <v>3908411</v>
      </c>
      <c r="B146" s="308" t="s">
        <v>15899</v>
      </c>
      <c r="C146" s="413">
        <v>1.68</v>
      </c>
      <c r="D146" s="308">
        <v>367657</v>
      </c>
      <c r="E146" s="414">
        <v>44428.520810185182</v>
      </c>
      <c r="F146" s="420">
        <v>12065</v>
      </c>
    </row>
    <row r="147" spans="1:7" x14ac:dyDescent="0.25">
      <c r="A147" s="308" t="str">
        <f>"3900176"</f>
        <v>3900176</v>
      </c>
      <c r="B147" s="308" t="s">
        <v>1104</v>
      </c>
      <c r="C147" s="413">
        <v>3.38</v>
      </c>
      <c r="D147" s="308">
        <v>368502</v>
      </c>
      <c r="E147" s="414">
        <v>44428.560057870367</v>
      </c>
      <c r="F147" s="420">
        <v>12066</v>
      </c>
    </row>
    <row r="148" spans="1:7" x14ac:dyDescent="0.25">
      <c r="A148" s="308" t="str">
        <f>"3900049"</f>
        <v>3900049</v>
      </c>
      <c r="B148" s="308" t="s">
        <v>20122</v>
      </c>
      <c r="C148" s="413">
        <v>2.62</v>
      </c>
      <c r="D148" s="308">
        <v>366628</v>
      </c>
      <c r="E148" s="414">
        <v>44428.669039351851</v>
      </c>
      <c r="F148" s="420">
        <v>12067</v>
      </c>
    </row>
    <row r="149" spans="1:7" x14ac:dyDescent="0.25">
      <c r="A149" s="308"/>
      <c r="B149" s="540">
        <v>14</v>
      </c>
      <c r="C149" s="548">
        <f>SUM(C144:C148)</f>
        <v>26.470000000000002</v>
      </c>
      <c r="D149" s="308"/>
      <c r="E149" s="414"/>
      <c r="F149" s="420"/>
    </row>
    <row r="150" spans="1:7" x14ac:dyDescent="0.25">
      <c r="A150" s="308" t="str">
        <f>"3909381"</f>
        <v>3909381</v>
      </c>
      <c r="B150" s="308" t="s">
        <v>20123</v>
      </c>
      <c r="C150" s="413">
        <v>4.24</v>
      </c>
      <c r="D150" s="308">
        <v>368582</v>
      </c>
      <c r="E150" s="414">
        <v>44431.449872685182</v>
      </c>
      <c r="F150" s="420">
        <v>12093</v>
      </c>
    </row>
    <row r="151" spans="1:7" x14ac:dyDescent="0.25">
      <c r="A151" s="308" t="str">
        <f>"3945114"</f>
        <v>3945114</v>
      </c>
      <c r="B151" s="308" t="s">
        <v>617</v>
      </c>
      <c r="C151" s="413">
        <v>9.48</v>
      </c>
      <c r="D151" s="308">
        <v>366058</v>
      </c>
      <c r="E151" s="414">
        <v>44431.460057870368</v>
      </c>
      <c r="F151" s="420">
        <v>12094</v>
      </c>
    </row>
    <row r="152" spans="1:7" x14ac:dyDescent="0.25">
      <c r="A152" s="308" t="str">
        <f>"3945204"</f>
        <v>3945204</v>
      </c>
      <c r="B152" s="308" t="s">
        <v>545</v>
      </c>
      <c r="C152" s="413">
        <v>8.3800000000000008</v>
      </c>
      <c r="D152" s="308">
        <v>366121</v>
      </c>
      <c r="E152" s="414">
        <v>44431.42527777778</v>
      </c>
      <c r="F152" s="420">
        <v>12095</v>
      </c>
    </row>
    <row r="153" spans="1:7" x14ac:dyDescent="0.25">
      <c r="A153" s="308" t="str">
        <f>"3960357"</f>
        <v>3960357</v>
      </c>
      <c r="B153" s="308" t="s">
        <v>1076</v>
      </c>
      <c r="C153" s="413">
        <v>8.3800000000000008</v>
      </c>
      <c r="D153" s="308">
        <v>366095</v>
      </c>
      <c r="E153" s="414">
        <v>44431.434363425928</v>
      </c>
      <c r="F153" s="420">
        <v>12096</v>
      </c>
    </row>
    <row r="154" spans="1:7" x14ac:dyDescent="0.25">
      <c r="A154" s="308"/>
      <c r="B154" s="540">
        <v>15</v>
      </c>
      <c r="C154" s="548">
        <f>SUM(C150:C153)</f>
        <v>30.480000000000004</v>
      </c>
      <c r="D154" s="308"/>
      <c r="E154" s="308"/>
      <c r="F154" s="308"/>
    </row>
    <row r="155" spans="1:7" x14ac:dyDescent="0.25">
      <c r="A155" s="308" t="str">
        <f>"3950310"</f>
        <v>3950310</v>
      </c>
      <c r="B155" s="308" t="s">
        <v>3742</v>
      </c>
      <c r="C155" s="413">
        <v>8.3800000000000008</v>
      </c>
      <c r="D155" s="308">
        <v>368743</v>
      </c>
      <c r="E155" s="414">
        <v>44433.369108796294</v>
      </c>
      <c r="F155" s="420">
        <v>12176</v>
      </c>
    </row>
    <row r="156" spans="1:7" x14ac:dyDescent="0.25">
      <c r="A156" s="308" t="str">
        <f>"3908524"</f>
        <v>3908524</v>
      </c>
      <c r="B156" s="308" t="s">
        <v>18269</v>
      </c>
      <c r="C156" s="413">
        <v>31.17</v>
      </c>
      <c r="D156" s="308">
        <v>370335</v>
      </c>
      <c r="E156" s="414">
        <v>44433.432002314818</v>
      </c>
      <c r="F156" s="420">
        <v>12177</v>
      </c>
    </row>
    <row r="157" spans="1:7" x14ac:dyDescent="0.25">
      <c r="A157" s="308" t="str">
        <f>"3920083"</f>
        <v>3920083</v>
      </c>
      <c r="B157" s="308" t="s">
        <v>620</v>
      </c>
      <c r="C157" s="413">
        <v>6.18</v>
      </c>
      <c r="D157" s="308">
        <v>368673</v>
      </c>
      <c r="E157" s="414">
        <v>44433.436874999999</v>
      </c>
      <c r="F157" s="420">
        <v>12178</v>
      </c>
    </row>
    <row r="158" spans="1:7" x14ac:dyDescent="0.25">
      <c r="A158" s="308" t="str">
        <f>"3904232"</f>
        <v>3904232</v>
      </c>
      <c r="B158" s="308" t="s">
        <v>1112</v>
      </c>
      <c r="C158" s="413">
        <v>12.34</v>
      </c>
      <c r="D158" s="308">
        <v>368181</v>
      </c>
      <c r="E158" s="414">
        <v>44433.458472222221</v>
      </c>
      <c r="F158" s="420">
        <v>12179</v>
      </c>
      <c r="G158">
        <v>13413</v>
      </c>
    </row>
    <row r="159" spans="1:7" x14ac:dyDescent="0.25">
      <c r="A159" s="308" t="str">
        <f>"3909479"</f>
        <v>3909479</v>
      </c>
      <c r="B159" s="308" t="s">
        <v>11644</v>
      </c>
      <c r="C159" s="413">
        <v>2.5</v>
      </c>
      <c r="D159" s="308">
        <v>370574</v>
      </c>
      <c r="E159" s="414">
        <v>44433.475266203706</v>
      </c>
      <c r="F159" s="420">
        <v>12180</v>
      </c>
    </row>
    <row r="160" spans="1:7" x14ac:dyDescent="0.25">
      <c r="A160" s="308" t="str">
        <f>"3903101"</f>
        <v>3903101</v>
      </c>
      <c r="B160" s="308" t="s">
        <v>6111</v>
      </c>
      <c r="C160" s="413">
        <v>3.47</v>
      </c>
      <c r="D160" s="308">
        <v>368878</v>
      </c>
      <c r="E160" s="414">
        <v>44433.487233796295</v>
      </c>
      <c r="F160" s="420">
        <v>12181</v>
      </c>
    </row>
    <row r="161" spans="1:6" x14ac:dyDescent="0.25">
      <c r="A161" s="308" t="str">
        <f>"3908292"</f>
        <v>3908292</v>
      </c>
      <c r="B161" s="308" t="s">
        <v>1556</v>
      </c>
      <c r="C161" s="413">
        <v>2.46</v>
      </c>
      <c r="D161" s="308">
        <v>370164</v>
      </c>
      <c r="E161" s="414">
        <v>44433.635439814818</v>
      </c>
      <c r="F161" s="420">
        <v>12182</v>
      </c>
    </row>
    <row r="162" spans="1:6" x14ac:dyDescent="0.25">
      <c r="A162" s="308" t="str">
        <f>"3945401"</f>
        <v>3945401</v>
      </c>
      <c r="B162" s="308" t="s">
        <v>623</v>
      </c>
      <c r="C162" s="413">
        <v>8.3800000000000008</v>
      </c>
      <c r="D162" s="308">
        <v>368721</v>
      </c>
      <c r="E162" s="414">
        <v>44433.836087962962</v>
      </c>
      <c r="F162" s="420">
        <v>12183</v>
      </c>
    </row>
    <row r="163" spans="1:6" x14ac:dyDescent="0.25">
      <c r="A163" s="308"/>
      <c r="B163" s="540">
        <v>16</v>
      </c>
      <c r="C163" s="548">
        <f>SUM(C155:C162)</f>
        <v>74.88</v>
      </c>
      <c r="D163" s="308"/>
      <c r="E163" s="414"/>
      <c r="F163" s="420"/>
    </row>
    <row r="164" spans="1:6" x14ac:dyDescent="0.25">
      <c r="A164" s="308" t="str">
        <f>"3908209"</f>
        <v>3908209</v>
      </c>
      <c r="B164" s="308" t="s">
        <v>1119</v>
      </c>
      <c r="C164" s="413">
        <v>1.9</v>
      </c>
      <c r="D164" s="308">
        <v>370121</v>
      </c>
      <c r="E164" s="414">
        <v>44434.344259259262</v>
      </c>
      <c r="F164" s="420">
        <v>12279</v>
      </c>
    </row>
    <row r="165" spans="1:6" x14ac:dyDescent="0.25">
      <c r="A165" s="308" t="str">
        <f>"3903866"</f>
        <v>3903866</v>
      </c>
      <c r="B165" s="308" t="s">
        <v>3764</v>
      </c>
      <c r="C165" s="413">
        <v>1.68</v>
      </c>
      <c r="D165" s="308">
        <v>369919</v>
      </c>
      <c r="E165" s="414">
        <v>44434.764722222222</v>
      </c>
      <c r="F165" s="420">
        <v>12280</v>
      </c>
    </row>
    <row r="166" spans="1:6" x14ac:dyDescent="0.25">
      <c r="A166" s="308"/>
      <c r="B166" s="540">
        <v>17</v>
      </c>
      <c r="C166" s="548">
        <f>SUM(C164:C165)</f>
        <v>3.58</v>
      </c>
      <c r="D166" s="308"/>
      <c r="E166" s="414"/>
      <c r="F166" s="420"/>
    </row>
    <row r="167" spans="1:6" x14ac:dyDescent="0.25">
      <c r="A167" s="308" t="str">
        <f>"3908129"</f>
        <v>3908129</v>
      </c>
      <c r="B167" s="308" t="s">
        <v>1095</v>
      </c>
      <c r="C167" s="413">
        <v>1.79</v>
      </c>
      <c r="D167" s="308">
        <v>370088</v>
      </c>
      <c r="E167" s="414">
        <v>44435.278819444444</v>
      </c>
      <c r="F167" s="420">
        <v>12303</v>
      </c>
    </row>
    <row r="168" spans="1:6" x14ac:dyDescent="0.25">
      <c r="A168" s="308" t="str">
        <f>"3960265"</f>
        <v>3960265</v>
      </c>
      <c r="B168" s="308" t="s">
        <v>628</v>
      </c>
      <c r="C168" s="413">
        <v>12.3</v>
      </c>
      <c r="D168" s="308">
        <v>368651</v>
      </c>
      <c r="E168" s="414">
        <v>44435.777025462965</v>
      </c>
      <c r="F168" s="420">
        <v>12304</v>
      </c>
    </row>
    <row r="169" spans="1:6" x14ac:dyDescent="0.25">
      <c r="A169" s="308"/>
      <c r="B169" s="540">
        <v>18</v>
      </c>
      <c r="C169" s="548">
        <f>SUM(C167:C168)</f>
        <v>14.09</v>
      </c>
      <c r="D169" s="308"/>
      <c r="E169" s="414"/>
      <c r="F169" s="420"/>
    </row>
    <row r="170" spans="1:6" x14ac:dyDescent="0.25">
      <c r="A170" s="308" t="str">
        <f>"3908057"</f>
        <v>3908057</v>
      </c>
      <c r="B170" s="308" t="s">
        <v>15915</v>
      </c>
      <c r="C170" s="413">
        <v>5.49</v>
      </c>
      <c r="D170" s="308">
        <v>369539</v>
      </c>
      <c r="E170" s="414">
        <v>44438.292662037034</v>
      </c>
      <c r="F170" s="420">
        <v>12400</v>
      </c>
    </row>
    <row r="171" spans="1:6" x14ac:dyDescent="0.25">
      <c r="A171" s="308" t="str">
        <f>"3945455"</f>
        <v>3945455</v>
      </c>
      <c r="B171" s="2" t="s">
        <v>1117</v>
      </c>
      <c r="C171" s="413">
        <v>8.3800000000000008</v>
      </c>
      <c r="D171" s="308">
        <v>368728</v>
      </c>
      <c r="E171" s="414">
        <v>44438.39167824074</v>
      </c>
      <c r="F171" s="420">
        <v>12401</v>
      </c>
    </row>
    <row r="172" spans="1:6" x14ac:dyDescent="0.25">
      <c r="A172" s="308" t="str">
        <f>"3907618"</f>
        <v>3907618</v>
      </c>
      <c r="B172" s="308" t="s">
        <v>540</v>
      </c>
      <c r="C172" s="413">
        <v>2.4</v>
      </c>
      <c r="D172" s="308">
        <v>370056</v>
      </c>
      <c r="E172" s="414">
        <v>44438.455995370372</v>
      </c>
      <c r="F172" s="420">
        <v>12402</v>
      </c>
    </row>
    <row r="173" spans="1:6" x14ac:dyDescent="0.25">
      <c r="A173" s="308" t="str">
        <f>"3908344"</f>
        <v>3908344</v>
      </c>
      <c r="B173" s="308" t="s">
        <v>1120</v>
      </c>
      <c r="C173" s="413">
        <v>0.03</v>
      </c>
      <c r="D173" s="308">
        <v>370213</v>
      </c>
      <c r="E173" s="414">
        <v>44438.456469907411</v>
      </c>
      <c r="F173" s="420">
        <v>12403</v>
      </c>
    </row>
    <row r="174" spans="1:6" x14ac:dyDescent="0.25">
      <c r="A174" s="308" t="str">
        <f>"3903105"</f>
        <v>3903105</v>
      </c>
      <c r="B174" s="308" t="s">
        <v>601</v>
      </c>
      <c r="C174" s="413">
        <v>1.94</v>
      </c>
      <c r="D174" s="308">
        <v>368401</v>
      </c>
      <c r="E174" s="414">
        <v>44438.46539351852</v>
      </c>
      <c r="F174" s="420">
        <v>12404</v>
      </c>
    </row>
    <row r="175" spans="1:6" x14ac:dyDescent="0.25">
      <c r="A175" s="308" t="str">
        <f>"3908188"</f>
        <v>3908188</v>
      </c>
      <c r="B175" s="308" t="s">
        <v>20124</v>
      </c>
      <c r="C175" s="413">
        <v>4.03</v>
      </c>
      <c r="D175" s="308">
        <v>370110</v>
      </c>
      <c r="E175" s="414">
        <v>44438.653078703705</v>
      </c>
      <c r="F175" s="420">
        <v>12405</v>
      </c>
    </row>
    <row r="176" spans="1:6" x14ac:dyDescent="0.25">
      <c r="A176" s="308" t="str">
        <f>"3908534"</f>
        <v>3908534</v>
      </c>
      <c r="B176" s="308" t="s">
        <v>3762</v>
      </c>
      <c r="C176" s="413">
        <v>4.32</v>
      </c>
      <c r="D176" s="308">
        <v>370343</v>
      </c>
      <c r="E176" s="414">
        <v>44438.760613425926</v>
      </c>
      <c r="F176" s="420">
        <v>12406</v>
      </c>
    </row>
    <row r="177" spans="1:9" x14ac:dyDescent="0.25">
      <c r="A177" s="308" t="str">
        <f>"3903487"</f>
        <v>3903487</v>
      </c>
      <c r="B177" s="308" t="s">
        <v>11632</v>
      </c>
      <c r="C177" s="413">
        <v>5.66</v>
      </c>
      <c r="D177" s="308">
        <v>369322</v>
      </c>
      <c r="E177" s="414">
        <v>44438.851307870369</v>
      </c>
      <c r="F177" s="420">
        <v>12407</v>
      </c>
    </row>
    <row r="178" spans="1:9" x14ac:dyDescent="0.25">
      <c r="A178" s="308"/>
      <c r="B178" s="540">
        <v>19</v>
      </c>
      <c r="C178" s="548">
        <f>SUM(C170:C177)</f>
        <v>32.25</v>
      </c>
      <c r="D178" s="308"/>
      <c r="E178" s="414"/>
      <c r="F178" s="420"/>
    </row>
    <row r="179" spans="1:9" x14ac:dyDescent="0.25">
      <c r="A179" s="308" t="str">
        <f>"3909055"</f>
        <v>3909055</v>
      </c>
      <c r="B179" s="308" t="s">
        <v>6083</v>
      </c>
      <c r="C179" s="413">
        <v>5.47</v>
      </c>
      <c r="D179" s="308">
        <v>369358</v>
      </c>
      <c r="E179" s="414">
        <v>44439.356898148151</v>
      </c>
      <c r="F179" s="420">
        <v>12511</v>
      </c>
    </row>
    <row r="180" spans="1:9" x14ac:dyDescent="0.25">
      <c r="A180" s="308" t="str">
        <f>"3901950"</f>
        <v>3901950</v>
      </c>
      <c r="B180" s="308" t="s">
        <v>20125</v>
      </c>
      <c r="C180" s="413">
        <v>3.51</v>
      </c>
      <c r="D180" s="308">
        <v>368519</v>
      </c>
      <c r="E180" s="414">
        <v>44439.390081018515</v>
      </c>
      <c r="F180" s="420">
        <v>12512</v>
      </c>
    </row>
    <row r="181" spans="1:9" x14ac:dyDescent="0.25">
      <c r="A181" s="308" t="str">
        <f>"3930280"</f>
        <v>3930280</v>
      </c>
      <c r="B181" s="308" t="s">
        <v>627</v>
      </c>
      <c r="C181" s="413">
        <v>3.36</v>
      </c>
      <c r="D181" s="308">
        <v>369374</v>
      </c>
      <c r="E181" s="414">
        <v>44439.395300925928</v>
      </c>
      <c r="F181" s="420">
        <v>12513</v>
      </c>
    </row>
    <row r="182" spans="1:9" x14ac:dyDescent="0.25">
      <c r="A182" s="308" t="str">
        <f>"3908998"</f>
        <v>3908998</v>
      </c>
      <c r="B182" s="308" t="s">
        <v>20126</v>
      </c>
      <c r="C182" s="413">
        <v>4.74</v>
      </c>
      <c r="D182" s="308">
        <v>370414</v>
      </c>
      <c r="E182" s="414">
        <v>44439.39707175926</v>
      </c>
      <c r="F182" s="420">
        <v>12514</v>
      </c>
    </row>
    <row r="183" spans="1:9" x14ac:dyDescent="0.25">
      <c r="A183" s="308" t="str">
        <f>"3908527"</f>
        <v>3908527</v>
      </c>
      <c r="B183" s="308" t="s">
        <v>20127</v>
      </c>
      <c r="C183" s="413">
        <v>6.94</v>
      </c>
      <c r="D183" s="308">
        <v>368565</v>
      </c>
      <c r="E183" s="414">
        <v>44439.419247685182</v>
      </c>
      <c r="F183" s="420">
        <v>12515</v>
      </c>
    </row>
    <row r="184" spans="1:9" x14ac:dyDescent="0.25">
      <c r="A184" s="308" t="str">
        <f>"3908195"</f>
        <v>3908195</v>
      </c>
      <c r="B184" s="308" t="s">
        <v>20106</v>
      </c>
      <c r="C184" s="413">
        <v>2.2799999999999998</v>
      </c>
      <c r="D184" s="308">
        <v>370116</v>
      </c>
      <c r="E184" s="414">
        <v>44439.423576388886</v>
      </c>
      <c r="F184" s="420">
        <v>12516</v>
      </c>
    </row>
    <row r="185" spans="1:9" x14ac:dyDescent="0.25">
      <c r="A185" s="308" t="str">
        <f>"3908204"</f>
        <v>3908204</v>
      </c>
      <c r="B185" s="308" t="s">
        <v>3785</v>
      </c>
      <c r="C185" s="413">
        <v>11.55</v>
      </c>
      <c r="D185" s="308">
        <v>370118</v>
      </c>
      <c r="E185" s="414">
        <v>44439.438437500001</v>
      </c>
      <c r="F185" s="420">
        <v>12517</v>
      </c>
    </row>
    <row r="186" spans="1:9" x14ac:dyDescent="0.25">
      <c r="A186" s="308" t="str">
        <f>"3960276"</f>
        <v>3960276</v>
      </c>
      <c r="B186" s="308" t="s">
        <v>3739</v>
      </c>
      <c r="C186" s="413">
        <v>12.3</v>
      </c>
      <c r="D186" s="308">
        <v>368667</v>
      </c>
      <c r="E186" s="414">
        <v>44439.455879629626</v>
      </c>
      <c r="F186" s="420">
        <v>12518</v>
      </c>
    </row>
    <row r="187" spans="1:9" x14ac:dyDescent="0.25">
      <c r="A187" s="308" t="str">
        <f>"3908320"</f>
        <v>3908320</v>
      </c>
      <c r="B187" s="308" t="s">
        <v>3786</v>
      </c>
      <c r="C187" s="413">
        <v>4.18</v>
      </c>
      <c r="D187" s="308">
        <v>370192</v>
      </c>
      <c r="E187" s="414">
        <v>44439.581458333334</v>
      </c>
      <c r="F187" s="420">
        <v>12519</v>
      </c>
      <c r="I187" s="140"/>
    </row>
    <row r="188" spans="1:9" x14ac:dyDescent="0.25">
      <c r="A188" s="308" t="str">
        <f>"3920348"</f>
        <v>3920348</v>
      </c>
      <c r="B188" s="308" t="s">
        <v>3735</v>
      </c>
      <c r="C188" s="413">
        <v>16.760000000000002</v>
      </c>
      <c r="D188" s="308">
        <v>368675</v>
      </c>
      <c r="E188" s="414">
        <v>44439.61346064815</v>
      </c>
      <c r="F188" s="420">
        <v>12520</v>
      </c>
      <c r="I188" s="140"/>
    </row>
    <row r="189" spans="1:9" x14ac:dyDescent="0.25">
      <c r="A189" s="308" t="str">
        <f>"3909474"</f>
        <v>3909474</v>
      </c>
      <c r="B189" s="308" t="s">
        <v>20128</v>
      </c>
      <c r="C189" s="413">
        <v>0.27</v>
      </c>
      <c r="D189" s="308">
        <v>370572</v>
      </c>
      <c r="E189" s="414">
        <v>44439.644872685189</v>
      </c>
      <c r="F189" s="420">
        <v>12521</v>
      </c>
      <c r="I189" s="140"/>
    </row>
    <row r="190" spans="1:9" x14ac:dyDescent="0.25">
      <c r="A190" s="308" t="str">
        <f>"3930030"</f>
        <v>3930030</v>
      </c>
      <c r="B190" s="308" t="s">
        <v>1101</v>
      </c>
      <c r="C190" s="413">
        <v>3.81</v>
      </c>
      <c r="D190" s="308">
        <v>369112</v>
      </c>
      <c r="E190" s="414">
        <v>44439.677488425928</v>
      </c>
      <c r="F190" s="420">
        <v>12522</v>
      </c>
      <c r="I190" s="140"/>
    </row>
    <row r="191" spans="1:9" x14ac:dyDescent="0.25">
      <c r="A191" s="308" t="str">
        <f>"3908496"</f>
        <v>3908496</v>
      </c>
      <c r="B191" s="308" t="s">
        <v>18242</v>
      </c>
      <c r="C191" s="413">
        <v>2.2200000000000002</v>
      </c>
      <c r="D191" s="308">
        <v>370317</v>
      </c>
      <c r="E191" s="414">
        <v>44439.694953703707</v>
      </c>
      <c r="F191" s="420">
        <v>12523</v>
      </c>
      <c r="I191" s="140"/>
    </row>
    <row r="192" spans="1:9" x14ac:dyDescent="0.25">
      <c r="A192" s="308"/>
      <c r="B192" s="540">
        <v>20</v>
      </c>
      <c r="C192" s="548">
        <f>SUM(C179:C191)</f>
        <v>77.39</v>
      </c>
      <c r="D192" s="308"/>
      <c r="E192" s="414"/>
      <c r="F192" s="420"/>
      <c r="I192" s="140"/>
    </row>
    <row r="193" spans="1:9" x14ac:dyDescent="0.25">
      <c r="A193" s="308"/>
      <c r="B193" s="308"/>
      <c r="C193" s="308"/>
      <c r="D193" s="308"/>
      <c r="E193" s="414"/>
      <c r="F193" s="420"/>
      <c r="I193" s="141"/>
    </row>
    <row r="194" spans="1:9" x14ac:dyDescent="0.25">
      <c r="A194" s="308"/>
      <c r="B194" s="308"/>
      <c r="C194" s="308"/>
      <c r="D194" s="308"/>
      <c r="E194" s="414"/>
      <c r="F194" s="420"/>
      <c r="I194" s="141"/>
    </row>
    <row r="195" spans="1:9" x14ac:dyDescent="0.25">
      <c r="A195" s="308"/>
      <c r="B195" s="308"/>
      <c r="C195" s="308"/>
      <c r="D195" s="308"/>
      <c r="E195" s="414"/>
      <c r="F195" s="420"/>
      <c r="I195" s="141"/>
    </row>
    <row r="196" spans="1:9" x14ac:dyDescent="0.25">
      <c r="A196" s="308"/>
      <c r="B196" s="308"/>
      <c r="C196" s="308"/>
      <c r="D196" s="308"/>
      <c r="E196" s="414"/>
      <c r="F196" s="420"/>
      <c r="I196" s="141"/>
    </row>
    <row r="197" spans="1:9" x14ac:dyDescent="0.25">
      <c r="A197" s="308"/>
      <c r="B197" s="308"/>
      <c r="C197" s="308"/>
      <c r="D197" s="308"/>
      <c r="E197" s="414"/>
      <c r="F197" s="420"/>
      <c r="I197" s="141"/>
    </row>
    <row r="198" spans="1:9" x14ac:dyDescent="0.25">
      <c r="A198" s="308"/>
      <c r="B198" s="308"/>
      <c r="C198" s="308"/>
      <c r="D198" s="308"/>
      <c r="E198" s="414"/>
      <c r="F198" s="420"/>
      <c r="I198" s="141"/>
    </row>
    <row r="199" spans="1:9" x14ac:dyDescent="0.25">
      <c r="A199" s="308"/>
      <c r="B199" s="308"/>
      <c r="C199" s="308"/>
      <c r="D199" s="308"/>
      <c r="E199" s="414"/>
      <c r="F199" s="420"/>
      <c r="I199" s="141"/>
    </row>
    <row r="200" spans="1:9" x14ac:dyDescent="0.25">
      <c r="A200" s="308"/>
      <c r="B200" s="308"/>
      <c r="C200" s="308"/>
      <c r="D200" s="308"/>
      <c r="E200" s="414"/>
      <c r="F200" s="420"/>
      <c r="I200" s="108"/>
    </row>
    <row r="201" spans="1:9" x14ac:dyDescent="0.25">
      <c r="A201" s="308"/>
      <c r="B201" s="308"/>
      <c r="C201" s="308"/>
      <c r="D201" s="308"/>
      <c r="E201" s="414"/>
      <c r="F201" s="420"/>
      <c r="I201" s="108"/>
    </row>
    <row r="202" spans="1:9" x14ac:dyDescent="0.25">
      <c r="A202" s="308"/>
      <c r="B202" s="308"/>
      <c r="C202" s="308"/>
      <c r="D202" s="308"/>
      <c r="E202" s="414"/>
      <c r="F202" s="420"/>
      <c r="I202" s="108"/>
    </row>
    <row r="203" spans="1:9" x14ac:dyDescent="0.25">
      <c r="A203" s="308"/>
      <c r="B203" s="308"/>
      <c r="C203" s="308"/>
      <c r="D203" s="308"/>
      <c r="E203" s="414"/>
      <c r="F203" s="420"/>
      <c r="I203" s="108"/>
    </row>
    <row r="204" spans="1:9" x14ac:dyDescent="0.25">
      <c r="A204" s="308"/>
      <c r="B204" s="308"/>
      <c r="C204" s="308"/>
      <c r="D204" s="308"/>
      <c r="E204" s="414"/>
      <c r="F204" s="420"/>
      <c r="I204" s="108"/>
    </row>
    <row r="205" spans="1:9" x14ac:dyDescent="0.25">
      <c r="A205" s="308"/>
      <c r="B205" s="308"/>
      <c r="C205" s="308"/>
      <c r="D205" s="308"/>
      <c r="E205" s="414"/>
      <c r="F205" s="420"/>
    </row>
    <row r="206" spans="1:9" x14ac:dyDescent="0.25">
      <c r="A206" s="308"/>
      <c r="B206" s="308"/>
      <c r="C206" s="308"/>
      <c r="D206" s="308"/>
      <c r="E206" s="414"/>
      <c r="F206" s="420"/>
    </row>
    <row r="207" spans="1:9" x14ac:dyDescent="0.25">
      <c r="A207" s="308"/>
      <c r="B207" s="308"/>
      <c r="C207" s="308"/>
      <c r="D207" s="308"/>
      <c r="E207" s="414"/>
      <c r="F207" s="420"/>
    </row>
    <row r="208" spans="1:9" x14ac:dyDescent="0.25">
      <c r="A208" s="308"/>
      <c r="B208" s="308"/>
      <c r="C208" s="308"/>
      <c r="D208" s="308"/>
      <c r="E208" s="414"/>
      <c r="F208" s="420"/>
    </row>
    <row r="209" spans="1:6" x14ac:dyDescent="0.25">
      <c r="A209" s="308"/>
      <c r="B209" s="308"/>
      <c r="C209" s="308"/>
      <c r="D209" s="308"/>
      <c r="E209" s="414"/>
      <c r="F209" s="420"/>
    </row>
    <row r="210" spans="1:6" x14ac:dyDescent="0.25">
      <c r="A210" s="308"/>
      <c r="B210" s="308"/>
      <c r="C210" s="308"/>
      <c r="D210" s="308"/>
      <c r="E210" s="414"/>
      <c r="F210" s="420"/>
    </row>
    <row r="211" spans="1:6" x14ac:dyDescent="0.25">
      <c r="A211" s="308"/>
      <c r="B211" s="308"/>
      <c r="C211" s="308"/>
      <c r="D211" s="308"/>
      <c r="E211" s="414"/>
      <c r="F211" s="420"/>
    </row>
    <row r="212" spans="1:6" x14ac:dyDescent="0.25">
      <c r="A212" s="308"/>
      <c r="B212" s="308"/>
      <c r="C212" s="308"/>
      <c r="D212" s="308"/>
      <c r="E212" s="414"/>
      <c r="F212" s="420"/>
    </row>
    <row r="213" spans="1:6" x14ac:dyDescent="0.25">
      <c r="A213" s="308"/>
      <c r="B213" s="308"/>
      <c r="C213" s="308"/>
      <c r="D213" s="308"/>
      <c r="E213" s="414"/>
      <c r="F213" s="420"/>
    </row>
    <row r="214" spans="1:6" x14ac:dyDescent="0.25">
      <c r="A214" s="308"/>
      <c r="B214" s="308"/>
      <c r="C214" s="308"/>
      <c r="D214" s="308"/>
      <c r="E214" s="414"/>
      <c r="F214" s="420"/>
    </row>
    <row r="215" spans="1:6" x14ac:dyDescent="0.25">
      <c r="A215" s="308"/>
      <c r="B215" s="308"/>
      <c r="C215" s="308"/>
      <c r="D215" s="308"/>
      <c r="E215" s="414"/>
      <c r="F215" s="420"/>
    </row>
    <row r="216" spans="1:6" x14ac:dyDescent="0.25">
      <c r="A216" s="308"/>
      <c r="B216" s="308"/>
      <c r="C216" s="308"/>
      <c r="D216" s="308"/>
      <c r="E216" s="414"/>
      <c r="F216" s="420"/>
    </row>
    <row r="217" spans="1:6" x14ac:dyDescent="0.25">
      <c r="A217" s="308"/>
      <c r="B217" s="308"/>
      <c r="C217" s="308"/>
      <c r="D217" s="308"/>
      <c r="E217" s="414"/>
      <c r="F217" s="420"/>
    </row>
    <row r="218" spans="1:6" x14ac:dyDescent="0.25">
      <c r="A218" s="308"/>
      <c r="B218" s="308"/>
      <c r="C218" s="308"/>
      <c r="D218" s="308"/>
      <c r="E218" s="414"/>
      <c r="F218" s="420"/>
    </row>
    <row r="219" spans="1:6" x14ac:dyDescent="0.25">
      <c r="A219" s="308"/>
      <c r="B219" s="308"/>
      <c r="C219" s="308"/>
      <c r="D219" s="308"/>
      <c r="E219" s="414"/>
      <c r="F219" s="420"/>
    </row>
    <row r="220" spans="1:6" x14ac:dyDescent="0.25">
      <c r="A220" s="308"/>
      <c r="B220" s="308"/>
      <c r="C220" s="308"/>
      <c r="D220" s="308"/>
      <c r="E220" s="414"/>
      <c r="F220" s="420"/>
    </row>
    <row r="221" spans="1:6" x14ac:dyDescent="0.25">
      <c r="A221" s="308"/>
      <c r="B221" s="308"/>
      <c r="C221" s="308"/>
      <c r="D221" s="308"/>
      <c r="E221" s="414"/>
      <c r="F221" s="420"/>
    </row>
    <row r="222" spans="1:6" x14ac:dyDescent="0.25">
      <c r="A222" s="308"/>
      <c r="B222" s="308"/>
      <c r="C222" s="308"/>
      <c r="D222" s="308"/>
      <c r="E222" s="414"/>
      <c r="F222" s="420"/>
    </row>
    <row r="223" spans="1:6" x14ac:dyDescent="0.25">
      <c r="A223" s="308"/>
      <c r="B223" s="308"/>
      <c r="C223" s="308"/>
      <c r="D223" s="308"/>
      <c r="E223" s="414"/>
      <c r="F223" s="420"/>
    </row>
    <row r="224" spans="1:6" x14ac:dyDescent="0.25">
      <c r="A224" s="308"/>
      <c r="B224" s="308"/>
      <c r="C224" s="308"/>
      <c r="D224" s="308"/>
      <c r="E224" s="414"/>
      <c r="F224" s="420"/>
    </row>
    <row r="225" spans="1:6" x14ac:dyDescent="0.25">
      <c r="A225" s="308"/>
      <c r="B225" s="308"/>
      <c r="C225" s="308"/>
      <c r="D225" s="308"/>
      <c r="E225" s="414"/>
      <c r="F225" s="420"/>
    </row>
    <row r="226" spans="1:6" x14ac:dyDescent="0.25">
      <c r="A226" s="308"/>
      <c r="B226" s="308"/>
      <c r="C226" s="308"/>
      <c r="D226" s="308"/>
      <c r="E226" s="414"/>
      <c r="F226" s="420"/>
    </row>
    <row r="227" spans="1:6" x14ac:dyDescent="0.25">
      <c r="A227" s="308"/>
      <c r="B227" s="308"/>
      <c r="C227" s="308"/>
      <c r="D227" s="308"/>
      <c r="E227" s="414"/>
      <c r="F227" s="420"/>
    </row>
    <row r="228" spans="1:6" x14ac:dyDescent="0.25">
      <c r="A228" s="308"/>
      <c r="B228" s="308"/>
      <c r="C228" s="308"/>
      <c r="D228" s="308"/>
      <c r="E228" s="414"/>
      <c r="F228" s="420"/>
    </row>
    <row r="229" spans="1:6" x14ac:dyDescent="0.25">
      <c r="A229" s="308"/>
      <c r="B229" s="308"/>
      <c r="C229" s="308"/>
      <c r="D229" s="308"/>
      <c r="E229" s="414"/>
      <c r="F229" s="420"/>
    </row>
    <row r="230" spans="1:6" x14ac:dyDescent="0.25">
      <c r="A230" s="308"/>
      <c r="B230" s="308"/>
      <c r="C230" s="308"/>
      <c r="D230" s="308"/>
      <c r="E230" s="414"/>
      <c r="F230" s="420"/>
    </row>
    <row r="231" spans="1:6" x14ac:dyDescent="0.25">
      <c r="A231" s="308"/>
      <c r="B231" s="308"/>
      <c r="C231" s="308"/>
      <c r="D231" s="308"/>
      <c r="E231" s="414"/>
      <c r="F231" s="420"/>
    </row>
    <row r="232" spans="1:6" x14ac:dyDescent="0.25">
      <c r="A232" s="308"/>
      <c r="B232" s="308"/>
      <c r="C232" s="308"/>
      <c r="D232" s="308"/>
      <c r="E232" s="414"/>
      <c r="F232" s="420"/>
    </row>
    <row r="233" spans="1:6" x14ac:dyDescent="0.25">
      <c r="A233" s="308"/>
      <c r="B233" s="308"/>
      <c r="C233" s="308"/>
      <c r="D233" s="308"/>
      <c r="E233" s="414"/>
      <c r="F233" s="420"/>
    </row>
    <row r="234" spans="1:6" x14ac:dyDescent="0.25">
      <c r="A234" s="308"/>
      <c r="B234" s="308"/>
      <c r="C234" s="308"/>
      <c r="D234" s="308"/>
      <c r="E234" s="414"/>
      <c r="F234" s="420"/>
    </row>
    <row r="235" spans="1:6" x14ac:dyDescent="0.25">
      <c r="A235" s="308"/>
      <c r="B235" s="308"/>
      <c r="C235" s="308"/>
      <c r="D235" s="308"/>
      <c r="E235" s="414"/>
      <c r="F235" s="420"/>
    </row>
    <row r="236" spans="1:6" x14ac:dyDescent="0.25">
      <c r="A236" s="308"/>
      <c r="B236" s="308"/>
      <c r="C236" s="308"/>
      <c r="D236" s="308"/>
      <c r="E236" s="414"/>
      <c r="F236" s="420"/>
    </row>
    <row r="237" spans="1:6" x14ac:dyDescent="0.25">
      <c r="A237" s="308"/>
      <c r="B237" s="308"/>
      <c r="C237" s="308"/>
      <c r="D237" s="308"/>
      <c r="E237" s="414"/>
      <c r="F237" s="420"/>
    </row>
    <row r="238" spans="1:6" x14ac:dyDescent="0.25">
      <c r="A238" s="308"/>
      <c r="B238" s="308"/>
      <c r="C238" s="308"/>
      <c r="D238" s="308"/>
      <c r="E238" s="414"/>
      <c r="F238" s="420"/>
    </row>
    <row r="239" spans="1:6" x14ac:dyDescent="0.25">
      <c r="A239" s="308"/>
      <c r="B239" s="308"/>
      <c r="C239" s="308"/>
      <c r="D239" s="308"/>
      <c r="E239" s="414"/>
      <c r="F239" s="420"/>
    </row>
    <row r="240" spans="1:6" x14ac:dyDescent="0.25">
      <c r="A240" s="308"/>
      <c r="B240" s="308"/>
      <c r="C240" s="308"/>
      <c r="D240" s="308"/>
      <c r="E240" s="414"/>
      <c r="F240" s="420"/>
    </row>
    <row r="241" spans="1:6" x14ac:dyDescent="0.25">
      <c r="A241" s="308"/>
      <c r="B241" s="308"/>
      <c r="C241" s="308"/>
      <c r="D241" s="308"/>
      <c r="E241" s="414"/>
      <c r="F241" s="420"/>
    </row>
    <row r="242" spans="1:6" x14ac:dyDescent="0.25">
      <c r="A242" s="308"/>
      <c r="B242" s="308"/>
      <c r="C242" s="308"/>
      <c r="D242" s="308"/>
      <c r="E242" s="414"/>
      <c r="F242" s="420"/>
    </row>
    <row r="243" spans="1:6" x14ac:dyDescent="0.25">
      <c r="A243" s="308"/>
      <c r="B243" s="308"/>
      <c r="C243" s="308"/>
      <c r="D243" s="308"/>
      <c r="E243" s="414"/>
      <c r="F243" s="420"/>
    </row>
    <row r="244" spans="1:6" x14ac:dyDescent="0.25">
      <c r="A244" s="308"/>
      <c r="B244" s="308"/>
      <c r="C244" s="308"/>
      <c r="D244" s="308"/>
      <c r="E244" s="414"/>
      <c r="F244" s="420"/>
    </row>
    <row r="245" spans="1:6" x14ac:dyDescent="0.25">
      <c r="A245" s="308"/>
      <c r="B245" s="308"/>
      <c r="C245" s="308"/>
      <c r="D245" s="308"/>
      <c r="E245" s="414"/>
      <c r="F245" s="420"/>
    </row>
    <row r="246" spans="1:6" x14ac:dyDescent="0.25">
      <c r="A246" s="308"/>
      <c r="B246" s="308"/>
      <c r="C246" s="308"/>
      <c r="D246" s="308"/>
      <c r="E246" s="414"/>
      <c r="F246" s="420"/>
    </row>
    <row r="247" spans="1:6" x14ac:dyDescent="0.25">
      <c r="A247" s="308"/>
      <c r="B247" s="308"/>
      <c r="C247" s="308"/>
      <c r="D247" s="308"/>
      <c r="E247" s="414"/>
      <c r="F247" s="420"/>
    </row>
    <row r="248" spans="1:6" x14ac:dyDescent="0.25">
      <c r="A248" s="308"/>
      <c r="B248" s="308"/>
      <c r="C248" s="308"/>
      <c r="D248" s="308"/>
      <c r="E248" s="414"/>
      <c r="F248" s="420"/>
    </row>
    <row r="249" spans="1:6" x14ac:dyDescent="0.25">
      <c r="A249" s="308"/>
      <c r="B249" s="308"/>
      <c r="C249" s="308"/>
      <c r="D249" s="308"/>
      <c r="E249" s="414"/>
      <c r="F249" s="420"/>
    </row>
    <row r="250" spans="1:6" x14ac:dyDescent="0.25">
      <c r="A250" s="308"/>
      <c r="B250" s="308"/>
      <c r="C250" s="308"/>
      <c r="D250" s="308"/>
      <c r="E250" s="414"/>
      <c r="F250" s="420"/>
    </row>
    <row r="251" spans="1:6" x14ac:dyDescent="0.25">
      <c r="A251" s="308"/>
      <c r="B251" s="308"/>
      <c r="C251" s="308"/>
      <c r="D251" s="308"/>
      <c r="E251" s="414"/>
      <c r="F251" s="420"/>
    </row>
    <row r="252" spans="1:6" x14ac:dyDescent="0.25">
      <c r="A252" s="308"/>
      <c r="B252" s="308"/>
      <c r="C252" s="308"/>
      <c r="D252" s="308"/>
      <c r="E252" s="414"/>
      <c r="F252" s="420"/>
    </row>
    <row r="253" spans="1:6" x14ac:dyDescent="0.25">
      <c r="A253" s="308"/>
      <c r="B253" s="308"/>
      <c r="C253" s="308"/>
      <c r="D253" s="308"/>
      <c r="E253" s="414"/>
      <c r="F253" s="420"/>
    </row>
    <row r="254" spans="1:6" x14ac:dyDescent="0.25">
      <c r="A254" s="308"/>
      <c r="B254" s="308"/>
      <c r="C254" s="308"/>
      <c r="D254" s="308"/>
      <c r="E254" s="414"/>
      <c r="F254" s="420"/>
    </row>
    <row r="255" spans="1:6" x14ac:dyDescent="0.25">
      <c r="A255" s="308"/>
      <c r="B255" s="308"/>
      <c r="C255" s="308"/>
      <c r="D255" s="308"/>
      <c r="E255" s="414"/>
      <c r="F255" s="420"/>
    </row>
    <row r="256" spans="1:6" x14ac:dyDescent="0.25">
      <c r="A256" s="308"/>
      <c r="B256" s="308"/>
      <c r="C256" s="308"/>
      <c r="D256" s="308"/>
      <c r="E256" s="414"/>
      <c r="F256" s="420"/>
    </row>
    <row r="257" spans="1:6" x14ac:dyDescent="0.25">
      <c r="A257" s="308"/>
      <c r="B257" s="308"/>
      <c r="C257" s="308"/>
      <c r="D257" s="308"/>
      <c r="E257" s="414"/>
      <c r="F257" s="420"/>
    </row>
    <row r="258" spans="1:6" x14ac:dyDescent="0.25">
      <c r="A258" s="308"/>
      <c r="B258" s="308"/>
      <c r="C258" s="308"/>
      <c r="D258" s="308"/>
      <c r="E258" s="414"/>
      <c r="F258" s="420"/>
    </row>
    <row r="259" spans="1:6" x14ac:dyDescent="0.25">
      <c r="A259" s="308"/>
      <c r="B259" s="308"/>
      <c r="C259" s="308"/>
      <c r="D259" s="308"/>
      <c r="E259" s="414"/>
      <c r="F259" s="420"/>
    </row>
    <row r="260" spans="1:6" x14ac:dyDescent="0.25">
      <c r="A260" s="308"/>
      <c r="B260" s="308"/>
      <c r="C260" s="308"/>
      <c r="D260" s="308"/>
      <c r="E260" s="414"/>
      <c r="F260" s="420"/>
    </row>
    <row r="261" spans="1:6" x14ac:dyDescent="0.25">
      <c r="A261" s="308"/>
      <c r="B261" s="308"/>
      <c r="C261" s="308"/>
      <c r="D261" s="308"/>
      <c r="E261" s="414"/>
      <c r="F261" s="420"/>
    </row>
    <row r="262" spans="1:6" x14ac:dyDescent="0.25">
      <c r="A262" s="308"/>
      <c r="B262" s="308"/>
      <c r="C262" s="308"/>
      <c r="D262" s="308"/>
      <c r="E262" s="414"/>
      <c r="F262" s="420"/>
    </row>
    <row r="263" spans="1:6" x14ac:dyDescent="0.25">
      <c r="A263" s="308"/>
      <c r="B263" s="308"/>
      <c r="C263" s="308"/>
      <c r="D263" s="308"/>
      <c r="E263" s="414"/>
      <c r="F263" s="420"/>
    </row>
    <row r="264" spans="1:6" x14ac:dyDescent="0.25">
      <c r="A264" s="308"/>
      <c r="B264" s="308"/>
      <c r="C264" s="308"/>
      <c r="D264" s="308"/>
      <c r="E264" s="414"/>
      <c r="F264" s="420"/>
    </row>
    <row r="265" spans="1:6" x14ac:dyDescent="0.25">
      <c r="A265" s="308"/>
      <c r="B265" s="308"/>
      <c r="C265" s="308"/>
      <c r="D265" s="308"/>
      <c r="E265" s="414"/>
      <c r="F265" s="420"/>
    </row>
    <row r="266" spans="1:6" x14ac:dyDescent="0.25">
      <c r="A266" s="308"/>
      <c r="B266" s="308"/>
      <c r="C266" s="308"/>
      <c r="D266" s="308"/>
      <c r="E266" s="414"/>
      <c r="F266" s="420"/>
    </row>
    <row r="267" spans="1:6" x14ac:dyDescent="0.25">
      <c r="A267" s="308"/>
      <c r="B267" s="308"/>
      <c r="C267" s="308"/>
      <c r="D267" s="308"/>
      <c r="E267" s="414"/>
      <c r="F267" s="420"/>
    </row>
    <row r="268" spans="1:6" x14ac:dyDescent="0.25">
      <c r="A268" s="308"/>
      <c r="B268" s="308"/>
      <c r="C268" s="308"/>
      <c r="D268" s="308"/>
      <c r="E268" s="414"/>
      <c r="F268" s="420"/>
    </row>
    <row r="269" spans="1:6" x14ac:dyDescent="0.25">
      <c r="A269" s="308"/>
      <c r="B269" s="308"/>
      <c r="C269" s="308"/>
      <c r="D269" s="308"/>
      <c r="E269" s="414"/>
      <c r="F269" s="420"/>
    </row>
    <row r="270" spans="1:6" x14ac:dyDescent="0.25">
      <c r="A270" s="308"/>
      <c r="B270" s="308"/>
      <c r="C270" s="308"/>
      <c r="D270" s="308"/>
      <c r="E270" s="414"/>
      <c r="F270" s="420"/>
    </row>
    <row r="271" spans="1:6" x14ac:dyDescent="0.25">
      <c r="A271" s="308"/>
      <c r="B271" s="308"/>
      <c r="C271" s="308"/>
      <c r="D271" s="308"/>
      <c r="E271" s="414"/>
      <c r="F271" s="420"/>
    </row>
    <row r="272" spans="1:6" x14ac:dyDescent="0.25">
      <c r="A272" s="308"/>
      <c r="B272" s="308"/>
      <c r="C272" s="308"/>
      <c r="D272" s="308"/>
      <c r="E272" s="414"/>
      <c r="F272" s="420"/>
    </row>
    <row r="273" spans="1:6" x14ac:dyDescent="0.25">
      <c r="A273" s="308"/>
      <c r="B273" s="308"/>
      <c r="C273" s="308"/>
      <c r="D273" s="308"/>
      <c r="E273" s="414"/>
      <c r="F273" s="420"/>
    </row>
    <row r="274" spans="1:6" x14ac:dyDescent="0.25">
      <c r="A274" s="308"/>
      <c r="B274" s="308"/>
      <c r="C274" s="308"/>
      <c r="D274" s="308"/>
      <c r="E274" s="414"/>
      <c r="F274" s="420"/>
    </row>
    <row r="275" spans="1:6" x14ac:dyDescent="0.25">
      <c r="A275" s="308"/>
      <c r="B275" s="308"/>
      <c r="C275" s="308"/>
      <c r="D275" s="308"/>
      <c r="E275" s="414"/>
      <c r="F275" s="420"/>
    </row>
    <row r="276" spans="1:6" x14ac:dyDescent="0.25">
      <c r="A276" s="308"/>
      <c r="B276" s="308"/>
      <c r="C276" s="308"/>
      <c r="D276" s="308"/>
      <c r="E276" s="414"/>
      <c r="F276" s="420"/>
    </row>
    <row r="277" spans="1:6" x14ac:dyDescent="0.25">
      <c r="A277" s="308"/>
      <c r="B277" s="308"/>
      <c r="C277" s="308"/>
      <c r="D277" s="308"/>
      <c r="E277" s="414"/>
      <c r="F277" s="420"/>
    </row>
    <row r="278" spans="1:6" x14ac:dyDescent="0.25">
      <c r="A278" s="308"/>
      <c r="B278" s="308"/>
      <c r="C278" s="308"/>
      <c r="D278" s="308"/>
      <c r="E278" s="308"/>
      <c r="F278" s="308"/>
    </row>
    <row r="279" spans="1:6" x14ac:dyDescent="0.25">
      <c r="A279" s="308"/>
      <c r="B279" s="308"/>
      <c r="C279" s="308"/>
      <c r="D279" s="308"/>
      <c r="E279" s="308"/>
      <c r="F279" s="308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5" fitToHeight="0" orientation="portrait" r:id="rId1"/>
  <headerFooter>
    <oddFooter>&amp;C&amp;P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CBE16-1DC8-484B-B46C-2647878E1A8F}">
  <sheetPr>
    <pageSetUpPr fitToPage="1"/>
  </sheetPr>
  <dimension ref="A1:O764"/>
  <sheetViews>
    <sheetView zoomScaleNormal="100" workbookViewId="0">
      <selection activeCell="C17" sqref="C17"/>
    </sheetView>
  </sheetViews>
  <sheetFormatPr baseColWidth="10" defaultRowHeight="15" x14ac:dyDescent="0.25"/>
  <cols>
    <col min="1" max="2" width="11.42578125" customWidth="1"/>
    <col min="3" max="3" width="22.7109375" customWidth="1"/>
    <col min="4" max="4" width="11.42578125" customWidth="1"/>
    <col min="5" max="5" width="11.42578125" style="138" customWidth="1"/>
    <col min="6" max="6" width="16.140625" customWidth="1"/>
    <col min="7" max="8" width="11.42578125" customWidth="1"/>
    <col min="259" max="259" width="22.7109375" customWidth="1"/>
    <col min="515" max="515" width="22.7109375" customWidth="1"/>
    <col min="771" max="771" width="22.7109375" customWidth="1"/>
    <col min="1027" max="1027" width="22.7109375" customWidth="1"/>
    <col min="1283" max="1283" width="22.7109375" customWidth="1"/>
    <col min="1539" max="1539" width="22.7109375" customWidth="1"/>
    <col min="1795" max="1795" width="22.7109375" customWidth="1"/>
    <col min="2051" max="2051" width="22.7109375" customWidth="1"/>
    <col min="2307" max="2307" width="22.7109375" customWidth="1"/>
    <col min="2563" max="2563" width="22.7109375" customWidth="1"/>
    <col min="2819" max="2819" width="22.7109375" customWidth="1"/>
    <col min="3075" max="3075" width="22.7109375" customWidth="1"/>
    <col min="3331" max="3331" width="22.7109375" customWidth="1"/>
    <col min="3587" max="3587" width="22.7109375" customWidth="1"/>
    <col min="3843" max="3843" width="22.7109375" customWidth="1"/>
    <col min="4099" max="4099" width="22.7109375" customWidth="1"/>
    <col min="4355" max="4355" width="22.7109375" customWidth="1"/>
    <col min="4611" max="4611" width="22.7109375" customWidth="1"/>
    <col min="4867" max="4867" width="22.7109375" customWidth="1"/>
    <col min="5123" max="5123" width="22.7109375" customWidth="1"/>
    <col min="5379" max="5379" width="22.7109375" customWidth="1"/>
    <col min="5635" max="5635" width="22.7109375" customWidth="1"/>
    <col min="5891" max="5891" width="22.7109375" customWidth="1"/>
    <col min="6147" max="6147" width="22.7109375" customWidth="1"/>
    <col min="6403" max="6403" width="22.7109375" customWidth="1"/>
    <col min="6659" max="6659" width="22.7109375" customWidth="1"/>
    <col min="6915" max="6915" width="22.7109375" customWidth="1"/>
    <col min="7171" max="7171" width="22.7109375" customWidth="1"/>
    <col min="7427" max="7427" width="22.7109375" customWidth="1"/>
    <col min="7683" max="7683" width="22.7109375" customWidth="1"/>
    <col min="7939" max="7939" width="22.7109375" customWidth="1"/>
    <col min="8195" max="8195" width="22.7109375" customWidth="1"/>
    <col min="8451" max="8451" width="22.7109375" customWidth="1"/>
    <col min="8707" max="8707" width="22.7109375" customWidth="1"/>
    <col min="8963" max="8963" width="22.7109375" customWidth="1"/>
    <col min="9219" max="9219" width="22.7109375" customWidth="1"/>
    <col min="9475" max="9475" width="22.7109375" customWidth="1"/>
    <col min="9731" max="9731" width="22.7109375" customWidth="1"/>
    <col min="9987" max="9987" width="22.7109375" customWidth="1"/>
    <col min="10243" max="10243" width="22.7109375" customWidth="1"/>
    <col min="10499" max="10499" width="22.7109375" customWidth="1"/>
    <col min="10755" max="10755" width="22.7109375" customWidth="1"/>
    <col min="11011" max="11011" width="22.7109375" customWidth="1"/>
    <col min="11267" max="11267" width="22.7109375" customWidth="1"/>
    <col min="11523" max="11523" width="22.7109375" customWidth="1"/>
    <col min="11779" max="11779" width="22.7109375" customWidth="1"/>
    <col min="12035" max="12035" width="22.7109375" customWidth="1"/>
    <col min="12291" max="12291" width="22.7109375" customWidth="1"/>
    <col min="12547" max="12547" width="22.7109375" customWidth="1"/>
    <col min="12803" max="12803" width="22.7109375" customWidth="1"/>
    <col min="13059" max="13059" width="22.7109375" customWidth="1"/>
    <col min="13315" max="13315" width="22.7109375" customWidth="1"/>
    <col min="13571" max="13571" width="22.7109375" customWidth="1"/>
    <col min="13827" max="13827" width="22.7109375" customWidth="1"/>
    <col min="14083" max="14083" width="22.7109375" customWidth="1"/>
    <col min="14339" max="14339" width="22.7109375" customWidth="1"/>
    <col min="14595" max="14595" width="22.7109375" customWidth="1"/>
    <col min="14851" max="14851" width="22.7109375" customWidth="1"/>
    <col min="15107" max="15107" width="22.7109375" customWidth="1"/>
    <col min="15363" max="15363" width="22.7109375" customWidth="1"/>
    <col min="15619" max="15619" width="22.7109375" customWidth="1"/>
    <col min="15875" max="15875" width="22.7109375" customWidth="1"/>
    <col min="16131" max="16131" width="22.7109375" customWidth="1"/>
  </cols>
  <sheetData>
    <row r="1" spans="1:8" x14ac:dyDescent="0.25">
      <c r="A1" s="561" t="s">
        <v>32147</v>
      </c>
      <c r="B1" s="561"/>
      <c r="C1" s="561"/>
      <c r="D1" s="561"/>
      <c r="E1" s="561"/>
      <c r="F1" s="561"/>
    </row>
    <row r="2" spans="1:8" x14ac:dyDescent="0.25">
      <c r="A2" s="151" t="s">
        <v>1070</v>
      </c>
      <c r="B2" s="151" t="s">
        <v>1069</v>
      </c>
      <c r="C2" s="151" t="s">
        <v>1068</v>
      </c>
      <c r="D2" s="151" t="s">
        <v>515</v>
      </c>
      <c r="E2" s="152" t="s">
        <v>1067</v>
      </c>
      <c r="F2" s="151" t="s">
        <v>1066</v>
      </c>
      <c r="G2" s="151" t="s">
        <v>1065</v>
      </c>
      <c r="H2" s="151" t="s">
        <v>535</v>
      </c>
    </row>
    <row r="3" spans="1:8" x14ac:dyDescent="0.25">
      <c r="A3" s="252">
        <v>44407</v>
      </c>
      <c r="B3" s="253"/>
      <c r="C3" s="254" t="s">
        <v>16757</v>
      </c>
      <c r="D3" s="253"/>
      <c r="E3" s="255">
        <v>5.04</v>
      </c>
      <c r="F3" s="253"/>
      <c r="G3" s="253"/>
      <c r="H3" s="260" t="s">
        <v>16758</v>
      </c>
    </row>
    <row r="4" spans="1:8" x14ac:dyDescent="0.25">
      <c r="A4" s="252">
        <v>44407</v>
      </c>
      <c r="B4" s="253"/>
      <c r="C4" s="254" t="s">
        <v>16755</v>
      </c>
      <c r="D4" s="253"/>
      <c r="E4" s="255">
        <v>5.04</v>
      </c>
      <c r="F4" s="253"/>
      <c r="G4" s="253"/>
      <c r="H4" s="260" t="s">
        <v>16756</v>
      </c>
    </row>
    <row r="5" spans="1:8" x14ac:dyDescent="0.25">
      <c r="A5" s="252">
        <v>44407</v>
      </c>
      <c r="B5" s="253"/>
      <c r="C5" s="254" t="s">
        <v>16747</v>
      </c>
      <c r="D5" s="253"/>
      <c r="E5" s="255">
        <v>3.85</v>
      </c>
      <c r="F5" s="253"/>
      <c r="G5" s="253"/>
      <c r="H5" s="260" t="s">
        <v>16748</v>
      </c>
    </row>
    <row r="6" spans="1:8" x14ac:dyDescent="0.25">
      <c r="A6" s="252">
        <v>44407</v>
      </c>
      <c r="B6" s="253"/>
      <c r="C6" s="254" t="s">
        <v>16745</v>
      </c>
      <c r="D6" s="253"/>
      <c r="E6" s="255">
        <v>17.760000000000002</v>
      </c>
      <c r="F6" s="253"/>
      <c r="G6" s="253"/>
      <c r="H6" s="260" t="s">
        <v>16746</v>
      </c>
    </row>
    <row r="7" spans="1:8" x14ac:dyDescent="0.25">
      <c r="A7" s="252">
        <v>44407</v>
      </c>
      <c r="B7" s="253"/>
      <c r="C7" s="254" t="s">
        <v>16743</v>
      </c>
      <c r="D7" s="253"/>
      <c r="E7" s="255">
        <v>3.98</v>
      </c>
      <c r="F7" s="253"/>
      <c r="G7" s="253"/>
      <c r="H7" s="260" t="s">
        <v>16744</v>
      </c>
    </row>
    <row r="8" spans="1:8" x14ac:dyDescent="0.25">
      <c r="A8" s="252">
        <v>44407</v>
      </c>
      <c r="B8" s="253"/>
      <c r="C8" s="254" t="s">
        <v>16741</v>
      </c>
      <c r="D8" s="253"/>
      <c r="E8" s="255">
        <v>3.48</v>
      </c>
      <c r="F8" s="253"/>
      <c r="G8" s="253"/>
      <c r="H8" s="260" t="s">
        <v>16742</v>
      </c>
    </row>
    <row r="9" spans="1:8" x14ac:dyDescent="0.25">
      <c r="A9" s="252">
        <v>44407</v>
      </c>
      <c r="B9" s="253"/>
      <c r="C9" s="254" t="s">
        <v>16739</v>
      </c>
      <c r="D9" s="253"/>
      <c r="E9" s="255">
        <v>11.24</v>
      </c>
      <c r="F9" s="253"/>
      <c r="G9" s="253"/>
      <c r="H9" s="260" t="s">
        <v>16740</v>
      </c>
    </row>
    <row r="10" spans="1:8" x14ac:dyDescent="0.25">
      <c r="A10" s="252">
        <v>44407</v>
      </c>
      <c r="B10" s="253"/>
      <c r="C10" s="254" t="s">
        <v>16737</v>
      </c>
      <c r="D10" s="253"/>
      <c r="E10" s="255">
        <v>5.04</v>
      </c>
      <c r="F10" s="253"/>
      <c r="G10" s="253"/>
      <c r="H10" s="260" t="s">
        <v>16738</v>
      </c>
    </row>
    <row r="11" spans="1:8" x14ac:dyDescent="0.25">
      <c r="A11" s="252">
        <v>44407</v>
      </c>
      <c r="B11" s="253"/>
      <c r="C11" s="254" t="s">
        <v>16735</v>
      </c>
      <c r="D11" s="253"/>
      <c r="E11" s="255">
        <v>2.7</v>
      </c>
      <c r="F11" s="253"/>
      <c r="G11" s="253"/>
      <c r="H11" s="260" t="s">
        <v>16736</v>
      </c>
    </row>
    <row r="12" spans="1:8" x14ac:dyDescent="0.25">
      <c r="A12" s="252">
        <v>44407</v>
      </c>
      <c r="B12" s="253"/>
      <c r="C12" s="254" t="s">
        <v>16733</v>
      </c>
      <c r="D12" s="253"/>
      <c r="E12" s="255">
        <v>1.68</v>
      </c>
      <c r="F12" s="253"/>
      <c r="G12" s="253"/>
      <c r="H12" s="260" t="s">
        <v>16734</v>
      </c>
    </row>
    <row r="13" spans="1:8" x14ac:dyDescent="0.25">
      <c r="A13" s="252">
        <v>44407</v>
      </c>
      <c r="B13" s="253"/>
      <c r="C13" s="254" t="s">
        <v>16731</v>
      </c>
      <c r="D13" s="253"/>
      <c r="E13" s="255">
        <v>6.3</v>
      </c>
      <c r="F13" s="253"/>
      <c r="G13" s="253"/>
      <c r="H13" s="260" t="s">
        <v>16732</v>
      </c>
    </row>
    <row r="14" spans="1:8" x14ac:dyDescent="0.25">
      <c r="A14" s="252">
        <v>44407</v>
      </c>
      <c r="B14" s="253"/>
      <c r="C14" s="254" t="s">
        <v>16729</v>
      </c>
      <c r="D14" s="253"/>
      <c r="E14" s="255">
        <v>10.45</v>
      </c>
      <c r="F14" s="253"/>
      <c r="G14" s="253"/>
      <c r="H14" s="260" t="s">
        <v>16730</v>
      </c>
    </row>
    <row r="15" spans="1:8" x14ac:dyDescent="0.25">
      <c r="A15" s="252">
        <v>44407</v>
      </c>
      <c r="B15" s="253"/>
      <c r="C15" s="254" t="s">
        <v>16727</v>
      </c>
      <c r="D15" s="253"/>
      <c r="E15" s="255">
        <v>10.98</v>
      </c>
      <c r="F15" s="253"/>
      <c r="G15" s="253"/>
      <c r="H15" s="260" t="s">
        <v>16728</v>
      </c>
    </row>
    <row r="16" spans="1:8" x14ac:dyDescent="0.25">
      <c r="A16" s="252">
        <v>44407</v>
      </c>
      <c r="B16" s="253"/>
      <c r="C16" s="254" t="s">
        <v>16725</v>
      </c>
      <c r="D16" s="253"/>
      <c r="E16" s="255">
        <v>5.38</v>
      </c>
      <c r="F16" s="253"/>
      <c r="G16" s="253"/>
      <c r="H16" s="260" t="s">
        <v>16726</v>
      </c>
    </row>
    <row r="17" spans="1:8" x14ac:dyDescent="0.25">
      <c r="A17" s="252">
        <v>44407</v>
      </c>
      <c r="B17" s="253"/>
      <c r="C17" s="254" t="s">
        <v>16723</v>
      </c>
      <c r="D17" s="253"/>
      <c r="E17" s="255">
        <v>5.26</v>
      </c>
      <c r="F17" s="253"/>
      <c r="G17" s="253"/>
      <c r="H17" s="260" t="s">
        <v>16724</v>
      </c>
    </row>
    <row r="18" spans="1:8" x14ac:dyDescent="0.25">
      <c r="A18" s="252">
        <v>44407</v>
      </c>
      <c r="B18" s="253"/>
      <c r="C18" s="254" t="s">
        <v>16721</v>
      </c>
      <c r="D18" s="253"/>
      <c r="E18" s="255">
        <v>12.58</v>
      </c>
      <c r="F18" s="253"/>
      <c r="G18" s="253"/>
      <c r="H18" s="260" t="s">
        <v>16722</v>
      </c>
    </row>
    <row r="19" spans="1:8" x14ac:dyDescent="0.25">
      <c r="A19" s="252">
        <v>44407</v>
      </c>
      <c r="B19" s="253"/>
      <c r="C19" s="254" t="s">
        <v>16719</v>
      </c>
      <c r="D19" s="253"/>
      <c r="E19" s="255">
        <v>2.13</v>
      </c>
      <c r="F19" s="253"/>
      <c r="G19" s="253"/>
      <c r="H19" s="260" t="s">
        <v>16720</v>
      </c>
    </row>
    <row r="20" spans="1:8" x14ac:dyDescent="0.25">
      <c r="A20" s="252">
        <v>44407</v>
      </c>
      <c r="B20" s="253"/>
      <c r="C20" s="254" t="s">
        <v>16717</v>
      </c>
      <c r="D20" s="253"/>
      <c r="E20" s="255">
        <v>2.16</v>
      </c>
      <c r="F20" s="253"/>
      <c r="G20" s="253"/>
      <c r="H20" s="260" t="s">
        <v>16718</v>
      </c>
    </row>
    <row r="21" spans="1:8" x14ac:dyDescent="0.25">
      <c r="A21" s="252">
        <v>44407</v>
      </c>
      <c r="B21" s="253"/>
      <c r="C21" s="254" t="s">
        <v>16715</v>
      </c>
      <c r="D21" s="253"/>
      <c r="E21" s="255">
        <v>5.04</v>
      </c>
      <c r="F21" s="253"/>
      <c r="G21" s="253"/>
      <c r="H21" s="260" t="s">
        <v>16716</v>
      </c>
    </row>
    <row r="22" spans="1:8" x14ac:dyDescent="0.25">
      <c r="A22" s="252">
        <v>44407</v>
      </c>
      <c r="B22" s="253"/>
      <c r="C22" s="254" t="s">
        <v>16713</v>
      </c>
      <c r="D22" s="253"/>
      <c r="E22" s="255">
        <v>5.37</v>
      </c>
      <c r="F22" s="253"/>
      <c r="G22" s="253"/>
      <c r="H22" s="260" t="s">
        <v>16714</v>
      </c>
    </row>
    <row r="23" spans="1:8" x14ac:dyDescent="0.25">
      <c r="A23" s="252">
        <v>44407</v>
      </c>
      <c r="B23" s="253"/>
      <c r="C23" s="254" t="s">
        <v>16709</v>
      </c>
      <c r="D23" s="253"/>
      <c r="E23" s="255">
        <v>2.89</v>
      </c>
      <c r="F23" s="253"/>
      <c r="G23" s="253"/>
      <c r="H23" s="260" t="s">
        <v>16710</v>
      </c>
    </row>
    <row r="24" spans="1:8" x14ac:dyDescent="0.25">
      <c r="A24" s="252">
        <v>44407</v>
      </c>
      <c r="B24" s="253"/>
      <c r="C24" s="254" t="s">
        <v>16691</v>
      </c>
      <c r="D24" s="253"/>
      <c r="E24" s="255">
        <v>6.94</v>
      </c>
      <c r="F24" s="253"/>
      <c r="G24" s="253"/>
      <c r="H24" s="260" t="s">
        <v>16692</v>
      </c>
    </row>
    <row r="25" spans="1:8" x14ac:dyDescent="0.25">
      <c r="A25" s="252">
        <v>44408</v>
      </c>
      <c r="B25" s="253"/>
      <c r="C25" s="254" t="s">
        <v>16681</v>
      </c>
      <c r="D25" s="253"/>
      <c r="E25" s="255">
        <v>18.55</v>
      </c>
      <c r="F25" s="253"/>
      <c r="G25" s="253"/>
      <c r="H25" s="260" t="s">
        <v>16682</v>
      </c>
    </row>
    <row r="26" spans="1:8" x14ac:dyDescent="0.25">
      <c r="A26" s="252">
        <v>44408</v>
      </c>
      <c r="B26" s="253"/>
      <c r="C26" s="254" t="s">
        <v>16679</v>
      </c>
      <c r="D26" s="253"/>
      <c r="E26" s="255">
        <v>1.68</v>
      </c>
      <c r="F26" s="253"/>
      <c r="G26" s="253"/>
      <c r="H26" s="260" t="s">
        <v>16680</v>
      </c>
    </row>
    <row r="27" spans="1:8" x14ac:dyDescent="0.25">
      <c r="A27" s="252">
        <v>44408</v>
      </c>
      <c r="B27" s="253"/>
      <c r="C27" s="254" t="s">
        <v>16677</v>
      </c>
      <c r="D27" s="253"/>
      <c r="E27" s="255">
        <v>1.04</v>
      </c>
      <c r="F27" s="253"/>
      <c r="G27" s="253"/>
      <c r="H27" s="260" t="s">
        <v>16678</v>
      </c>
    </row>
    <row r="28" spans="1:8" x14ac:dyDescent="0.25">
      <c r="A28" s="252">
        <v>44408</v>
      </c>
      <c r="B28" s="253"/>
      <c r="C28" s="254" t="s">
        <v>16675</v>
      </c>
      <c r="D28" s="253"/>
      <c r="E28" s="255">
        <v>2.98</v>
      </c>
      <c r="F28" s="253"/>
      <c r="G28" s="253"/>
      <c r="H28" s="260" t="s">
        <v>16676</v>
      </c>
    </row>
    <row r="29" spans="1:8" x14ac:dyDescent="0.25">
      <c r="A29" s="252">
        <v>44408</v>
      </c>
      <c r="B29" s="253"/>
      <c r="C29" s="254" t="s">
        <v>16673</v>
      </c>
      <c r="D29" s="253"/>
      <c r="E29" s="255">
        <v>2.83</v>
      </c>
      <c r="F29" s="253"/>
      <c r="G29" s="253"/>
      <c r="H29" s="260" t="s">
        <v>16674</v>
      </c>
    </row>
    <row r="30" spans="1:8" x14ac:dyDescent="0.25">
      <c r="A30" s="252">
        <v>44408</v>
      </c>
      <c r="B30" s="253"/>
      <c r="C30" s="254" t="s">
        <v>16671</v>
      </c>
      <c r="D30" s="253"/>
      <c r="E30" s="255">
        <v>11.36</v>
      </c>
      <c r="F30" s="253"/>
      <c r="G30" s="253"/>
      <c r="H30" s="260" t="s">
        <v>16672</v>
      </c>
    </row>
    <row r="31" spans="1:8" x14ac:dyDescent="0.25">
      <c r="A31" s="252">
        <v>44408</v>
      </c>
      <c r="B31" s="253"/>
      <c r="C31" s="254" t="s">
        <v>16669</v>
      </c>
      <c r="D31" s="253"/>
      <c r="E31" s="255">
        <v>3.72</v>
      </c>
      <c r="F31" s="253"/>
      <c r="G31" s="253"/>
      <c r="H31" s="260" t="s">
        <v>16670</v>
      </c>
    </row>
    <row r="32" spans="1:8" x14ac:dyDescent="0.25">
      <c r="A32" s="252">
        <v>44408</v>
      </c>
      <c r="B32" s="253"/>
      <c r="C32" s="254" t="s">
        <v>16667</v>
      </c>
      <c r="D32" s="253"/>
      <c r="E32" s="255">
        <v>17.98</v>
      </c>
      <c r="F32" s="253"/>
      <c r="G32" s="253"/>
      <c r="H32" s="260" t="s">
        <v>16668</v>
      </c>
    </row>
    <row r="33" spans="1:8" x14ac:dyDescent="0.25">
      <c r="A33" s="252">
        <v>44408</v>
      </c>
      <c r="B33" s="253"/>
      <c r="C33" s="254" t="s">
        <v>16665</v>
      </c>
      <c r="D33" s="253"/>
      <c r="E33" s="255">
        <v>3.81</v>
      </c>
      <c r="F33" s="253"/>
      <c r="G33" s="253"/>
      <c r="H33" s="260" t="s">
        <v>16666</v>
      </c>
    </row>
    <row r="34" spans="1:8" x14ac:dyDescent="0.25">
      <c r="A34" s="252">
        <v>44408</v>
      </c>
      <c r="B34" s="253"/>
      <c r="C34" s="254" t="s">
        <v>16663</v>
      </c>
      <c r="D34" s="253"/>
      <c r="E34" s="255">
        <v>1.68</v>
      </c>
      <c r="F34" s="253"/>
      <c r="G34" s="253"/>
      <c r="H34" s="260" t="s">
        <v>16664</v>
      </c>
    </row>
    <row r="35" spans="1:8" x14ac:dyDescent="0.25">
      <c r="A35" s="252">
        <v>44408</v>
      </c>
      <c r="B35" s="253"/>
      <c r="C35" s="254" t="s">
        <v>16661</v>
      </c>
      <c r="D35" s="253"/>
      <c r="E35" s="255">
        <v>1.53</v>
      </c>
      <c r="F35" s="253"/>
      <c r="G35" s="253"/>
      <c r="H35" s="260" t="s">
        <v>16662</v>
      </c>
    </row>
    <row r="36" spans="1:8" x14ac:dyDescent="0.25">
      <c r="A36" s="252">
        <v>44408</v>
      </c>
      <c r="B36" s="253"/>
      <c r="C36" s="254" t="s">
        <v>16659</v>
      </c>
      <c r="D36" s="253"/>
      <c r="E36" s="255">
        <v>14.89</v>
      </c>
      <c r="F36" s="253"/>
      <c r="G36" s="253"/>
      <c r="H36" s="260" t="s">
        <v>16660</v>
      </c>
    </row>
    <row r="37" spans="1:8" x14ac:dyDescent="0.25">
      <c r="A37" s="252">
        <v>44408</v>
      </c>
      <c r="B37" s="253"/>
      <c r="C37" s="254" t="s">
        <v>16657</v>
      </c>
      <c r="D37" s="253"/>
      <c r="E37" s="255">
        <v>6.94</v>
      </c>
      <c r="F37" s="253"/>
      <c r="G37" s="253"/>
      <c r="H37" s="260" t="s">
        <v>16658</v>
      </c>
    </row>
    <row r="38" spans="1:8" x14ac:dyDescent="0.25">
      <c r="A38" s="252">
        <v>44408</v>
      </c>
      <c r="B38" s="253"/>
      <c r="C38" s="254" t="s">
        <v>16655</v>
      </c>
      <c r="D38" s="253"/>
      <c r="E38" s="255">
        <v>1.68</v>
      </c>
      <c r="F38" s="253"/>
      <c r="G38" s="253"/>
      <c r="H38" s="260" t="s">
        <v>16656</v>
      </c>
    </row>
    <row r="39" spans="1:8" x14ac:dyDescent="0.25">
      <c r="A39" s="252">
        <v>44408</v>
      </c>
      <c r="B39" s="253"/>
      <c r="C39" s="254" t="s">
        <v>16653</v>
      </c>
      <c r="D39" s="253"/>
      <c r="E39" s="255">
        <v>1.69</v>
      </c>
      <c r="F39" s="253"/>
      <c r="G39" s="253"/>
      <c r="H39" s="260" t="s">
        <v>16654</v>
      </c>
    </row>
    <row r="40" spans="1:8" x14ac:dyDescent="0.25">
      <c r="A40" s="252">
        <v>44408</v>
      </c>
      <c r="B40" s="253"/>
      <c r="C40" s="254" t="s">
        <v>16651</v>
      </c>
      <c r="D40" s="253"/>
      <c r="E40" s="255">
        <v>11.33</v>
      </c>
      <c r="F40" s="253"/>
      <c r="G40" s="253"/>
      <c r="H40" s="260" t="s">
        <v>16652</v>
      </c>
    </row>
    <row r="41" spans="1:8" x14ac:dyDescent="0.25">
      <c r="A41" s="252">
        <v>44408</v>
      </c>
      <c r="B41" s="253"/>
      <c r="C41" s="254" t="s">
        <v>16649</v>
      </c>
      <c r="D41" s="253"/>
      <c r="E41" s="255">
        <v>10.16</v>
      </c>
      <c r="F41" s="253"/>
      <c r="G41" s="253"/>
      <c r="H41" s="260" t="s">
        <v>16650</v>
      </c>
    </row>
    <row r="42" spans="1:8" x14ac:dyDescent="0.25">
      <c r="A42" s="252">
        <v>44408</v>
      </c>
      <c r="B42" s="253"/>
      <c r="C42" s="254" t="s">
        <v>16647</v>
      </c>
      <c r="D42" s="253"/>
      <c r="E42" s="255">
        <v>8.83</v>
      </c>
      <c r="F42" s="253"/>
      <c r="G42" s="253"/>
      <c r="H42" s="260" t="s">
        <v>16648</v>
      </c>
    </row>
    <row r="43" spans="1:8" x14ac:dyDescent="0.25">
      <c r="A43" s="252">
        <v>44408</v>
      </c>
      <c r="B43" s="253"/>
      <c r="C43" s="254" t="s">
        <v>16645</v>
      </c>
      <c r="D43" s="253"/>
      <c r="E43" s="255">
        <v>4.5</v>
      </c>
      <c r="F43" s="253"/>
      <c r="G43" s="253"/>
      <c r="H43" s="260" t="s">
        <v>16646</v>
      </c>
    </row>
    <row r="44" spans="1:8" x14ac:dyDescent="0.25">
      <c r="A44" s="252">
        <v>44408</v>
      </c>
      <c r="B44" s="253"/>
      <c r="C44" s="254" t="s">
        <v>16643</v>
      </c>
      <c r="D44" s="253"/>
      <c r="E44" s="255">
        <v>5.07</v>
      </c>
      <c r="F44" s="253"/>
      <c r="G44" s="253"/>
      <c r="H44" s="260" t="s">
        <v>16644</v>
      </c>
    </row>
    <row r="45" spans="1:8" x14ac:dyDescent="0.25">
      <c r="A45" s="252">
        <v>44408</v>
      </c>
      <c r="B45" s="253"/>
      <c r="C45" s="254" t="s">
        <v>16641</v>
      </c>
      <c r="D45" s="253"/>
      <c r="E45" s="255">
        <v>5.33</v>
      </c>
      <c r="F45" s="253"/>
      <c r="G45" s="253"/>
      <c r="H45" s="260" t="s">
        <v>16642</v>
      </c>
    </row>
    <row r="46" spans="1:8" x14ac:dyDescent="0.25">
      <c r="A46" s="252">
        <v>44408</v>
      </c>
      <c r="B46" s="253"/>
      <c r="C46" s="254" t="s">
        <v>16639</v>
      </c>
      <c r="D46" s="253"/>
      <c r="E46" s="255">
        <v>1.81</v>
      </c>
      <c r="F46" s="253"/>
      <c r="G46" s="253"/>
      <c r="H46" s="260" t="s">
        <v>16640</v>
      </c>
    </row>
    <row r="47" spans="1:8" x14ac:dyDescent="0.25">
      <c r="A47" s="253"/>
      <c r="B47" s="253"/>
      <c r="C47" s="256" t="s">
        <v>21501</v>
      </c>
      <c r="D47" s="257"/>
      <c r="E47" s="258">
        <f>SUM(E3:E46)</f>
        <v>274.68</v>
      </c>
      <c r="F47" s="253"/>
      <c r="G47" s="253"/>
      <c r="H47" s="253"/>
    </row>
    <row r="48" spans="1:8" ht="14.25" customHeight="1" x14ac:dyDescent="0.25">
      <c r="A48" s="131" t="s">
        <v>19243</v>
      </c>
      <c r="B48" s="131" t="s">
        <v>19244</v>
      </c>
      <c r="C48" s="131" t="s">
        <v>19245</v>
      </c>
      <c r="D48" s="131" t="s">
        <v>4464</v>
      </c>
      <c r="E48" s="132">
        <v>14.24</v>
      </c>
      <c r="F48" s="131" t="s">
        <v>4465</v>
      </c>
      <c r="G48" s="131" t="s">
        <v>630</v>
      </c>
      <c r="H48" s="259">
        <v>10878</v>
      </c>
    </row>
    <row r="49" spans="1:8" ht="14.25" customHeight="1" x14ac:dyDescent="0.25">
      <c r="A49" s="131" t="s">
        <v>19243</v>
      </c>
      <c r="B49" s="131" t="s">
        <v>19246</v>
      </c>
      <c r="C49" s="131" t="s">
        <v>19247</v>
      </c>
      <c r="D49" s="131" t="s">
        <v>2989</v>
      </c>
      <c r="E49" s="132">
        <v>1.75</v>
      </c>
      <c r="F49" s="131" t="s">
        <v>2990</v>
      </c>
      <c r="G49" s="131" t="s">
        <v>630</v>
      </c>
      <c r="H49" s="259">
        <v>10879</v>
      </c>
    </row>
    <row r="50" spans="1:8" ht="14.25" customHeight="1" x14ac:dyDescent="0.25">
      <c r="A50" s="131" t="s">
        <v>19243</v>
      </c>
      <c r="B50" s="131" t="s">
        <v>19248</v>
      </c>
      <c r="C50" s="131" t="s">
        <v>19249</v>
      </c>
      <c r="D50" s="131" t="s">
        <v>1024</v>
      </c>
      <c r="E50" s="132">
        <v>11.67</v>
      </c>
      <c r="F50" s="131" t="s">
        <v>1023</v>
      </c>
      <c r="G50" s="131" t="s">
        <v>630</v>
      </c>
      <c r="H50" s="259">
        <v>10880</v>
      </c>
    </row>
    <row r="51" spans="1:8" ht="14.25" customHeight="1" x14ac:dyDescent="0.25">
      <c r="A51" s="131" t="s">
        <v>19243</v>
      </c>
      <c r="B51" s="131" t="s">
        <v>19250</v>
      </c>
      <c r="C51" s="131" t="s">
        <v>19251</v>
      </c>
      <c r="D51" s="131" t="s">
        <v>719</v>
      </c>
      <c r="E51" s="132">
        <v>1.68</v>
      </c>
      <c r="F51" s="131" t="s">
        <v>718</v>
      </c>
      <c r="G51" s="131" t="s">
        <v>630</v>
      </c>
      <c r="H51" s="259">
        <v>10881</v>
      </c>
    </row>
    <row r="52" spans="1:8" ht="14.25" customHeight="1" x14ac:dyDescent="0.25">
      <c r="A52" s="131" t="s">
        <v>19243</v>
      </c>
      <c r="B52" s="131" t="s">
        <v>19252</v>
      </c>
      <c r="C52" s="131" t="s">
        <v>19253</v>
      </c>
      <c r="D52" s="131" t="s">
        <v>3974</v>
      </c>
      <c r="E52" s="132">
        <v>24.21</v>
      </c>
      <c r="F52" s="131" t="s">
        <v>3975</v>
      </c>
      <c r="G52" s="131" t="s">
        <v>630</v>
      </c>
      <c r="H52" s="259">
        <v>10882</v>
      </c>
    </row>
    <row r="53" spans="1:8" ht="14.25" customHeight="1" x14ac:dyDescent="0.25">
      <c r="A53" s="131" t="s">
        <v>19243</v>
      </c>
      <c r="B53" s="131" t="s">
        <v>15928</v>
      </c>
      <c r="C53" s="131" t="s">
        <v>19254</v>
      </c>
      <c r="D53" s="131" t="s">
        <v>3866</v>
      </c>
      <c r="E53" s="132">
        <v>2.15</v>
      </c>
      <c r="F53" s="131" t="s">
        <v>3867</v>
      </c>
      <c r="G53" s="131" t="s">
        <v>630</v>
      </c>
      <c r="H53" s="259">
        <v>10883</v>
      </c>
    </row>
    <row r="54" spans="1:8" ht="14.25" customHeight="1" x14ac:dyDescent="0.25">
      <c r="A54" s="131" t="s">
        <v>19243</v>
      </c>
      <c r="B54" s="131" t="s">
        <v>19255</v>
      </c>
      <c r="C54" s="131" t="s">
        <v>19256</v>
      </c>
      <c r="D54" s="131" t="s">
        <v>1176</v>
      </c>
      <c r="E54" s="132">
        <v>3.61</v>
      </c>
      <c r="F54" s="131" t="s">
        <v>1175</v>
      </c>
      <c r="G54" s="131" t="s">
        <v>630</v>
      </c>
      <c r="H54" s="259">
        <v>10884</v>
      </c>
    </row>
    <row r="55" spans="1:8" ht="14.25" customHeight="1" x14ac:dyDescent="0.25">
      <c r="A55" s="131" t="s">
        <v>19243</v>
      </c>
      <c r="B55" s="131" t="s">
        <v>19257</v>
      </c>
      <c r="C55" s="131" t="s">
        <v>19258</v>
      </c>
      <c r="D55" s="131" t="s">
        <v>4015</v>
      </c>
      <c r="E55" s="132">
        <v>7.64</v>
      </c>
      <c r="F55" s="131" t="s">
        <v>4016</v>
      </c>
      <c r="G55" s="131" t="s">
        <v>630</v>
      </c>
      <c r="H55" s="259">
        <v>10885</v>
      </c>
    </row>
    <row r="56" spans="1:8" ht="14.25" customHeight="1" x14ac:dyDescent="0.25">
      <c r="A56" s="131" t="s">
        <v>19243</v>
      </c>
      <c r="B56" s="131" t="s">
        <v>19259</v>
      </c>
      <c r="C56" s="131" t="s">
        <v>19260</v>
      </c>
      <c r="D56" s="131" t="s">
        <v>1497</v>
      </c>
      <c r="E56" s="132">
        <v>1.27</v>
      </c>
      <c r="F56" s="131" t="s">
        <v>1496</v>
      </c>
      <c r="G56" s="131" t="s">
        <v>630</v>
      </c>
      <c r="H56" s="259">
        <v>10886</v>
      </c>
    </row>
    <row r="57" spans="1:8" ht="14.25" customHeight="1" x14ac:dyDescent="0.25">
      <c r="A57" s="131" t="s">
        <v>19243</v>
      </c>
      <c r="B57" s="131" t="s">
        <v>19261</v>
      </c>
      <c r="C57" s="131" t="s">
        <v>19262</v>
      </c>
      <c r="D57" s="131" t="s">
        <v>5913</v>
      </c>
      <c r="E57" s="132">
        <v>3.94</v>
      </c>
      <c r="F57" s="131" t="s">
        <v>5914</v>
      </c>
      <c r="G57" s="131" t="s">
        <v>630</v>
      </c>
      <c r="H57" s="259">
        <v>10887</v>
      </c>
    </row>
    <row r="58" spans="1:8" ht="14.25" customHeight="1" x14ac:dyDescent="0.25">
      <c r="A58" s="131" t="s">
        <v>19243</v>
      </c>
      <c r="B58" s="131" t="s">
        <v>19263</v>
      </c>
      <c r="C58" s="131" t="s">
        <v>19264</v>
      </c>
      <c r="D58" s="131" t="s">
        <v>13388</v>
      </c>
      <c r="E58" s="132">
        <v>0.19</v>
      </c>
      <c r="F58" s="131" t="s">
        <v>13387</v>
      </c>
      <c r="G58" s="131" t="s">
        <v>630</v>
      </c>
      <c r="H58" s="259">
        <v>10888</v>
      </c>
    </row>
    <row r="59" spans="1:8" ht="14.25" customHeight="1" x14ac:dyDescent="0.25">
      <c r="A59" s="131" t="s">
        <v>19243</v>
      </c>
      <c r="B59" s="131" t="s">
        <v>19265</v>
      </c>
      <c r="C59" s="131" t="s">
        <v>19266</v>
      </c>
      <c r="D59" s="131" t="s">
        <v>13392</v>
      </c>
      <c r="E59" s="132">
        <v>4.8499999999999996</v>
      </c>
      <c r="F59" s="131" t="s">
        <v>13391</v>
      </c>
      <c r="G59" s="131" t="s">
        <v>630</v>
      </c>
      <c r="H59" s="259">
        <v>10889</v>
      </c>
    </row>
    <row r="60" spans="1:8" ht="14.25" customHeight="1" x14ac:dyDescent="0.25">
      <c r="A60" s="131"/>
      <c r="B60" s="131"/>
      <c r="C60" s="134" t="s">
        <v>3727</v>
      </c>
      <c r="D60" s="131"/>
      <c r="E60" s="137">
        <f>SUM(E48:E59)</f>
        <v>77.199999999999974</v>
      </c>
      <c r="F60" s="131"/>
      <c r="G60" s="131"/>
      <c r="H60" s="259"/>
    </row>
    <row r="61" spans="1:8" ht="14.25" customHeight="1" x14ac:dyDescent="0.25">
      <c r="A61" s="131" t="s">
        <v>19267</v>
      </c>
      <c r="B61" s="131" t="s">
        <v>19268</v>
      </c>
      <c r="C61" s="131" t="s">
        <v>19269</v>
      </c>
      <c r="D61" s="131" t="s">
        <v>19034</v>
      </c>
      <c r="E61" s="132">
        <v>1.81</v>
      </c>
      <c r="F61" s="131" t="s">
        <v>19033</v>
      </c>
      <c r="G61" s="131" t="s">
        <v>630</v>
      </c>
      <c r="H61" s="259">
        <v>10973</v>
      </c>
    </row>
    <row r="62" spans="1:8" ht="14.25" customHeight="1" x14ac:dyDescent="0.25">
      <c r="A62" s="131" t="s">
        <v>19267</v>
      </c>
      <c r="B62" s="131" t="s">
        <v>19270</v>
      </c>
      <c r="C62" s="131" t="s">
        <v>19271</v>
      </c>
      <c r="D62" s="131" t="s">
        <v>5041</v>
      </c>
      <c r="E62" s="132">
        <v>4</v>
      </c>
      <c r="F62" s="131" t="s">
        <v>5042</v>
      </c>
      <c r="G62" s="131" t="s">
        <v>630</v>
      </c>
      <c r="H62" s="259">
        <v>10974</v>
      </c>
    </row>
    <row r="63" spans="1:8" ht="14.25" customHeight="1" x14ac:dyDescent="0.25">
      <c r="A63" s="131" t="s">
        <v>19267</v>
      </c>
      <c r="B63" s="131" t="s">
        <v>19272</v>
      </c>
      <c r="C63" s="131" t="s">
        <v>19273</v>
      </c>
      <c r="D63" s="131" t="s">
        <v>2934</v>
      </c>
      <c r="E63" s="132">
        <v>0.23</v>
      </c>
      <c r="F63" s="131" t="s">
        <v>2935</v>
      </c>
      <c r="G63" s="131" t="s">
        <v>630</v>
      </c>
      <c r="H63" s="259">
        <v>10975</v>
      </c>
    </row>
    <row r="64" spans="1:8" ht="14.25" customHeight="1" x14ac:dyDescent="0.25">
      <c r="A64" s="131" t="s">
        <v>19267</v>
      </c>
      <c r="B64" s="131" t="s">
        <v>19274</v>
      </c>
      <c r="C64" s="131" t="s">
        <v>19275</v>
      </c>
      <c r="D64" s="131" t="s">
        <v>1581</v>
      </c>
      <c r="E64" s="132">
        <v>3.17</v>
      </c>
      <c r="F64" s="131" t="s">
        <v>1582</v>
      </c>
      <c r="G64" s="131" t="s">
        <v>630</v>
      </c>
      <c r="H64" s="259">
        <v>10976</v>
      </c>
    </row>
    <row r="65" spans="1:8" ht="14.25" customHeight="1" x14ac:dyDescent="0.25">
      <c r="A65" s="131" t="s">
        <v>19267</v>
      </c>
      <c r="B65" s="131" t="s">
        <v>19276</v>
      </c>
      <c r="C65" s="131" t="s">
        <v>19277</v>
      </c>
      <c r="D65" s="131" t="s">
        <v>710</v>
      </c>
      <c r="E65" s="132">
        <v>1.76</v>
      </c>
      <c r="F65" s="131" t="s">
        <v>709</v>
      </c>
      <c r="G65" s="131" t="s">
        <v>630</v>
      </c>
      <c r="H65" s="259">
        <v>10977</v>
      </c>
    </row>
    <row r="66" spans="1:8" ht="14.25" customHeight="1" x14ac:dyDescent="0.25">
      <c r="A66" s="131" t="s">
        <v>19267</v>
      </c>
      <c r="B66" s="131" t="s">
        <v>19278</v>
      </c>
      <c r="C66" s="131" t="s">
        <v>19279</v>
      </c>
      <c r="D66" s="131" t="s">
        <v>4094</v>
      </c>
      <c r="E66" s="132">
        <v>6.07</v>
      </c>
      <c r="F66" s="131" t="s">
        <v>4095</v>
      </c>
      <c r="G66" s="131" t="s">
        <v>630</v>
      </c>
      <c r="H66" s="259">
        <v>10978</v>
      </c>
    </row>
    <row r="67" spans="1:8" ht="14.25" customHeight="1" x14ac:dyDescent="0.25">
      <c r="A67" s="131" t="s">
        <v>19267</v>
      </c>
      <c r="B67" s="131" t="s">
        <v>19280</v>
      </c>
      <c r="C67" s="131" t="s">
        <v>19281</v>
      </c>
      <c r="D67" s="131" t="s">
        <v>1154</v>
      </c>
      <c r="E67" s="132">
        <v>2.16</v>
      </c>
      <c r="F67" s="131" t="s">
        <v>1153</v>
      </c>
      <c r="G67" s="131" t="s">
        <v>630</v>
      </c>
      <c r="H67" s="259">
        <v>10979</v>
      </c>
    </row>
    <row r="68" spans="1:8" ht="14.25" customHeight="1" x14ac:dyDescent="0.25">
      <c r="A68" s="131" t="s">
        <v>19267</v>
      </c>
      <c r="B68" s="131" t="s">
        <v>19282</v>
      </c>
      <c r="C68" s="131" t="s">
        <v>19283</v>
      </c>
      <c r="D68" s="131" t="s">
        <v>1395</v>
      </c>
      <c r="E68" s="132">
        <v>3.67</v>
      </c>
      <c r="F68" s="131" t="s">
        <v>1394</v>
      </c>
      <c r="G68" s="131" t="s">
        <v>630</v>
      </c>
      <c r="H68" s="259">
        <v>10980</v>
      </c>
    </row>
    <row r="69" spans="1:8" ht="14.25" customHeight="1" x14ac:dyDescent="0.25">
      <c r="A69" s="131" t="s">
        <v>19267</v>
      </c>
      <c r="B69" s="131" t="s">
        <v>19284</v>
      </c>
      <c r="C69" s="131" t="s">
        <v>19285</v>
      </c>
      <c r="D69" s="131" t="s">
        <v>4298</v>
      </c>
      <c r="E69" s="132">
        <v>3.36</v>
      </c>
      <c r="F69" s="131" t="s">
        <v>4299</v>
      </c>
      <c r="G69" s="131" t="s">
        <v>630</v>
      </c>
      <c r="H69" s="259">
        <v>10981</v>
      </c>
    </row>
    <row r="70" spans="1:8" ht="14.25" customHeight="1" x14ac:dyDescent="0.25">
      <c r="A70" s="131" t="s">
        <v>19267</v>
      </c>
      <c r="B70" s="131" t="s">
        <v>14293</v>
      </c>
      <c r="C70" s="131" t="s">
        <v>19286</v>
      </c>
      <c r="D70" s="131" t="s">
        <v>1018</v>
      </c>
      <c r="E70" s="132">
        <v>9.09</v>
      </c>
      <c r="F70" s="131" t="s">
        <v>1017</v>
      </c>
      <c r="G70" s="131" t="s">
        <v>630</v>
      </c>
      <c r="H70" s="259">
        <v>10982</v>
      </c>
    </row>
    <row r="71" spans="1:8" ht="14.25" customHeight="1" x14ac:dyDescent="0.25">
      <c r="A71" s="131" t="s">
        <v>19267</v>
      </c>
      <c r="B71" s="131" t="s">
        <v>19287</v>
      </c>
      <c r="C71" s="131" t="s">
        <v>19288</v>
      </c>
      <c r="D71" s="131" t="s">
        <v>3951</v>
      </c>
      <c r="E71" s="132">
        <v>20.45</v>
      </c>
      <c r="F71" s="131" t="s">
        <v>3952</v>
      </c>
      <c r="G71" s="131" t="s">
        <v>630</v>
      </c>
      <c r="H71" s="259">
        <v>10983</v>
      </c>
    </row>
    <row r="72" spans="1:8" ht="14.25" customHeight="1" x14ac:dyDescent="0.25">
      <c r="A72" s="131" t="s">
        <v>19267</v>
      </c>
      <c r="B72" s="131" t="s">
        <v>19289</v>
      </c>
      <c r="C72" s="131" t="s">
        <v>19290</v>
      </c>
      <c r="D72" s="131" t="s">
        <v>841</v>
      </c>
      <c r="E72" s="132">
        <v>6.36</v>
      </c>
      <c r="F72" s="131" t="s">
        <v>840</v>
      </c>
      <c r="G72" s="131" t="s">
        <v>630</v>
      </c>
      <c r="H72" s="259">
        <v>10984</v>
      </c>
    </row>
    <row r="73" spans="1:8" ht="14.25" customHeight="1" x14ac:dyDescent="0.25">
      <c r="A73" s="131" t="s">
        <v>19267</v>
      </c>
      <c r="B73" s="131" t="s">
        <v>19291</v>
      </c>
      <c r="C73" s="131" t="s">
        <v>19292</v>
      </c>
      <c r="D73" s="131" t="s">
        <v>926</v>
      </c>
      <c r="E73" s="132">
        <v>2.36</v>
      </c>
      <c r="F73" s="131" t="s">
        <v>925</v>
      </c>
      <c r="G73" s="131" t="s">
        <v>630</v>
      </c>
      <c r="H73" s="259">
        <v>10985</v>
      </c>
    </row>
    <row r="74" spans="1:8" ht="14.25" customHeight="1" x14ac:dyDescent="0.25">
      <c r="A74" s="131" t="s">
        <v>19267</v>
      </c>
      <c r="B74" s="131" t="s">
        <v>19293</v>
      </c>
      <c r="C74" s="131" t="s">
        <v>19294</v>
      </c>
      <c r="D74" s="131" t="s">
        <v>19295</v>
      </c>
      <c r="E74" s="132">
        <v>10.94</v>
      </c>
      <c r="F74" s="131" t="s">
        <v>19296</v>
      </c>
      <c r="G74" s="131" t="s">
        <v>630</v>
      </c>
      <c r="H74" s="259">
        <v>10986</v>
      </c>
    </row>
    <row r="75" spans="1:8" ht="14.25" customHeight="1" x14ac:dyDescent="0.25">
      <c r="A75" s="131" t="s">
        <v>19267</v>
      </c>
      <c r="B75" s="131" t="s">
        <v>19297</v>
      </c>
      <c r="C75" s="131" t="s">
        <v>19298</v>
      </c>
      <c r="D75" s="131" t="s">
        <v>1423</v>
      </c>
      <c r="E75" s="132">
        <v>2.37</v>
      </c>
      <c r="F75" s="131" t="s">
        <v>1422</v>
      </c>
      <c r="G75" s="131" t="s">
        <v>630</v>
      </c>
      <c r="H75" s="259">
        <v>10987</v>
      </c>
    </row>
    <row r="76" spans="1:8" ht="14.25" customHeight="1" x14ac:dyDescent="0.25">
      <c r="A76" s="131" t="s">
        <v>19267</v>
      </c>
      <c r="B76" s="131" t="s">
        <v>19299</v>
      </c>
      <c r="C76" s="131" t="s">
        <v>19300</v>
      </c>
      <c r="D76" s="131" t="s">
        <v>5181</v>
      </c>
      <c r="E76" s="132">
        <v>3.11</v>
      </c>
      <c r="F76" s="131" t="s">
        <v>5182</v>
      </c>
      <c r="G76" s="131" t="s">
        <v>630</v>
      </c>
      <c r="H76" s="259">
        <v>10988</v>
      </c>
    </row>
    <row r="77" spans="1:8" ht="14.25" customHeight="1" x14ac:dyDescent="0.25">
      <c r="A77" s="131" t="s">
        <v>19267</v>
      </c>
      <c r="B77" s="131" t="s">
        <v>16537</v>
      </c>
      <c r="C77" s="131" t="s">
        <v>19301</v>
      </c>
      <c r="D77" s="131" t="s">
        <v>1401</v>
      </c>
      <c r="E77" s="132">
        <v>5.6</v>
      </c>
      <c r="F77" s="131" t="s">
        <v>1400</v>
      </c>
      <c r="G77" s="131" t="s">
        <v>630</v>
      </c>
      <c r="H77" s="259">
        <v>10989</v>
      </c>
    </row>
    <row r="78" spans="1:8" ht="14.25" customHeight="1" x14ac:dyDescent="0.25">
      <c r="A78" s="131" t="s">
        <v>19267</v>
      </c>
      <c r="B78" s="131" t="s">
        <v>19302</v>
      </c>
      <c r="C78" s="131" t="s">
        <v>19303</v>
      </c>
      <c r="D78" s="131" t="s">
        <v>679</v>
      </c>
      <c r="E78" s="132">
        <v>1.68</v>
      </c>
      <c r="F78" s="131" t="s">
        <v>678</v>
      </c>
      <c r="G78" s="131" t="s">
        <v>630</v>
      </c>
      <c r="H78" s="259">
        <v>10990</v>
      </c>
    </row>
    <row r="79" spans="1:8" ht="14.25" customHeight="1" x14ac:dyDescent="0.25">
      <c r="A79" s="131" t="s">
        <v>19267</v>
      </c>
      <c r="B79" s="131" t="s">
        <v>19304</v>
      </c>
      <c r="C79" s="131" t="s">
        <v>19305</v>
      </c>
      <c r="D79" s="131" t="s">
        <v>828</v>
      </c>
      <c r="E79" s="132">
        <v>4.3600000000000003</v>
      </c>
      <c r="F79" s="131" t="s">
        <v>827</v>
      </c>
      <c r="G79" s="131" t="s">
        <v>630</v>
      </c>
      <c r="H79" s="259">
        <v>10991</v>
      </c>
    </row>
    <row r="80" spans="1:8" ht="14.25" customHeight="1" x14ac:dyDescent="0.25">
      <c r="A80" s="131" t="s">
        <v>19267</v>
      </c>
      <c r="B80" s="131" t="s">
        <v>16172</v>
      </c>
      <c r="C80" s="131" t="s">
        <v>19306</v>
      </c>
      <c r="D80" s="131" t="s">
        <v>5625</v>
      </c>
      <c r="E80" s="132">
        <v>2.77</v>
      </c>
      <c r="F80" s="131" t="s">
        <v>5626</v>
      </c>
      <c r="G80" s="131" t="s">
        <v>630</v>
      </c>
      <c r="H80" s="259">
        <v>10992</v>
      </c>
    </row>
    <row r="81" spans="1:11" ht="14.25" customHeight="1" x14ac:dyDescent="0.25">
      <c r="A81" s="131" t="s">
        <v>19267</v>
      </c>
      <c r="B81" s="131" t="s">
        <v>19307</v>
      </c>
      <c r="C81" s="131" t="s">
        <v>19308</v>
      </c>
      <c r="D81" s="131" t="s">
        <v>1127</v>
      </c>
      <c r="E81" s="132">
        <v>1.68</v>
      </c>
      <c r="F81" s="131" t="s">
        <v>1126</v>
      </c>
      <c r="G81" s="131" t="s">
        <v>630</v>
      </c>
      <c r="H81" s="259">
        <v>10993</v>
      </c>
    </row>
    <row r="82" spans="1:11" ht="14.25" customHeight="1" x14ac:dyDescent="0.25">
      <c r="A82" s="131" t="s">
        <v>19267</v>
      </c>
      <c r="B82" s="131" t="s">
        <v>19309</v>
      </c>
      <c r="C82" s="131" t="s">
        <v>19310</v>
      </c>
      <c r="D82" s="131" t="s">
        <v>1398</v>
      </c>
      <c r="E82" s="132">
        <v>6.94</v>
      </c>
      <c r="F82" s="131" t="s">
        <v>1397</v>
      </c>
      <c r="G82" s="131" t="s">
        <v>630</v>
      </c>
      <c r="H82" s="259">
        <v>10994</v>
      </c>
    </row>
    <row r="83" spans="1:11" ht="14.25" customHeight="1" x14ac:dyDescent="0.25">
      <c r="A83" s="131" t="s">
        <v>19267</v>
      </c>
      <c r="B83" s="131" t="s">
        <v>19311</v>
      </c>
      <c r="C83" s="131" t="s">
        <v>19312</v>
      </c>
      <c r="D83" s="131" t="s">
        <v>18908</v>
      </c>
      <c r="E83" s="132">
        <v>0.06</v>
      </c>
      <c r="F83" s="131" t="s">
        <v>18907</v>
      </c>
      <c r="G83" s="131" t="s">
        <v>630</v>
      </c>
      <c r="H83" s="259">
        <v>10995</v>
      </c>
    </row>
    <row r="84" spans="1:11" ht="14.25" customHeight="1" x14ac:dyDescent="0.25">
      <c r="A84" s="131" t="s">
        <v>19267</v>
      </c>
      <c r="B84" s="131" t="s">
        <v>19313</v>
      </c>
      <c r="C84" s="131" t="s">
        <v>19314</v>
      </c>
      <c r="D84" s="131" t="s">
        <v>19315</v>
      </c>
      <c r="E84" s="132">
        <v>1.7</v>
      </c>
      <c r="F84" s="131" t="s">
        <v>19316</v>
      </c>
      <c r="G84" s="131" t="s">
        <v>630</v>
      </c>
      <c r="H84" s="259">
        <v>10996</v>
      </c>
    </row>
    <row r="85" spans="1:11" ht="14.25" customHeight="1" x14ac:dyDescent="0.25">
      <c r="A85" s="131" t="s">
        <v>19267</v>
      </c>
      <c r="B85" s="131" t="s">
        <v>1396</v>
      </c>
      <c r="C85" s="131" t="s">
        <v>19317</v>
      </c>
      <c r="D85" s="131" t="s">
        <v>4724</v>
      </c>
      <c r="E85" s="132">
        <v>1.68</v>
      </c>
      <c r="F85" s="131" t="s">
        <v>4725</v>
      </c>
      <c r="G85" s="131" t="s">
        <v>630</v>
      </c>
      <c r="H85" s="259">
        <v>10997</v>
      </c>
    </row>
    <row r="86" spans="1:11" ht="14.25" customHeight="1" x14ac:dyDescent="0.25">
      <c r="A86" s="131" t="s">
        <v>19267</v>
      </c>
      <c r="B86" s="131" t="s">
        <v>19318</v>
      </c>
      <c r="C86" s="131" t="s">
        <v>19319</v>
      </c>
      <c r="D86" s="131" t="s">
        <v>1012</v>
      </c>
      <c r="E86" s="132">
        <v>5.71</v>
      </c>
      <c r="F86" s="131" t="s">
        <v>1011</v>
      </c>
      <c r="G86" s="131" t="s">
        <v>630</v>
      </c>
      <c r="H86" s="259">
        <v>10998</v>
      </c>
    </row>
    <row r="87" spans="1:11" ht="14.25" customHeight="1" x14ac:dyDescent="0.25">
      <c r="A87" s="131" t="s">
        <v>19267</v>
      </c>
      <c r="B87" s="131" t="s">
        <v>19320</v>
      </c>
      <c r="C87" s="131" t="s">
        <v>19321</v>
      </c>
      <c r="D87" s="131" t="s">
        <v>987</v>
      </c>
      <c r="E87" s="132">
        <v>8.1199999999999992</v>
      </c>
      <c r="F87" s="131" t="s">
        <v>986</v>
      </c>
      <c r="G87" s="131" t="s">
        <v>630</v>
      </c>
      <c r="H87" s="259">
        <v>10999</v>
      </c>
    </row>
    <row r="88" spans="1:11" ht="14.25" customHeight="1" x14ac:dyDescent="0.25">
      <c r="A88" s="131" t="s">
        <v>19267</v>
      </c>
      <c r="B88" s="131" t="s">
        <v>19322</v>
      </c>
      <c r="C88" s="131" t="s">
        <v>19323</v>
      </c>
      <c r="D88" s="131" t="s">
        <v>1421</v>
      </c>
      <c r="E88" s="132">
        <v>1.42</v>
      </c>
      <c r="F88" s="131" t="s">
        <v>1420</v>
      </c>
      <c r="G88" s="131" t="s">
        <v>630</v>
      </c>
      <c r="H88" s="259">
        <v>11000</v>
      </c>
    </row>
    <row r="89" spans="1:11" ht="14.25" customHeight="1" x14ac:dyDescent="0.25">
      <c r="A89" s="131"/>
      <c r="B89" s="131"/>
      <c r="C89" s="134" t="s">
        <v>3727</v>
      </c>
      <c r="D89" s="131"/>
      <c r="E89" s="137">
        <f>SUM(E61:E88)</f>
        <v>122.63000000000001</v>
      </c>
      <c r="F89" s="131"/>
      <c r="G89" s="131"/>
      <c r="H89" s="259"/>
    </row>
    <row r="90" spans="1:11" ht="14.25" customHeight="1" x14ac:dyDescent="0.25">
      <c r="A90" s="131" t="s">
        <v>19324</v>
      </c>
      <c r="B90" s="131" t="s">
        <v>19325</v>
      </c>
      <c r="C90" s="131" t="s">
        <v>19326</v>
      </c>
      <c r="D90" s="131" t="s">
        <v>747</v>
      </c>
      <c r="E90" s="132">
        <v>8.51</v>
      </c>
      <c r="F90" s="131" t="s">
        <v>746</v>
      </c>
      <c r="G90" s="131" t="s">
        <v>630</v>
      </c>
      <c r="H90" s="259">
        <v>11133</v>
      </c>
    </row>
    <row r="91" spans="1:11" ht="14.25" customHeight="1" x14ac:dyDescent="0.25">
      <c r="A91" s="131" t="s">
        <v>19324</v>
      </c>
      <c r="B91" s="131" t="s">
        <v>19327</v>
      </c>
      <c r="C91" s="131" t="s">
        <v>19328</v>
      </c>
      <c r="D91" s="131" t="s">
        <v>804</v>
      </c>
      <c r="E91" s="132">
        <v>6.45</v>
      </c>
      <c r="F91" s="131" t="s">
        <v>803</v>
      </c>
      <c r="G91" s="131" t="s">
        <v>630</v>
      </c>
      <c r="H91" s="259">
        <v>11134</v>
      </c>
    </row>
    <row r="92" spans="1:11" ht="14.25" customHeight="1" x14ac:dyDescent="0.25">
      <c r="A92" s="131" t="s">
        <v>19324</v>
      </c>
      <c r="B92" s="131" t="s">
        <v>19329</v>
      </c>
      <c r="C92" s="131" t="s">
        <v>19330</v>
      </c>
      <c r="D92" s="131" t="s">
        <v>1056</v>
      </c>
      <c r="E92" s="132">
        <v>2.13</v>
      </c>
      <c r="F92" s="131" t="s">
        <v>1055</v>
      </c>
      <c r="G92" s="131" t="s">
        <v>630</v>
      </c>
      <c r="H92" s="259">
        <v>11135</v>
      </c>
    </row>
    <row r="93" spans="1:11" ht="14.25" customHeight="1" x14ac:dyDescent="0.25">
      <c r="A93" s="131" t="s">
        <v>19324</v>
      </c>
      <c r="B93" s="131" t="s">
        <v>10798</v>
      </c>
      <c r="C93" s="131" t="s">
        <v>19331</v>
      </c>
      <c r="D93" s="131" t="s">
        <v>4392</v>
      </c>
      <c r="E93" s="132">
        <v>1.02</v>
      </c>
      <c r="F93" s="131" t="s">
        <v>4393</v>
      </c>
      <c r="G93" s="131" t="s">
        <v>630</v>
      </c>
      <c r="H93" s="259">
        <v>11136</v>
      </c>
      <c r="K93" t="s">
        <v>1043</v>
      </c>
    </row>
    <row r="94" spans="1:11" ht="14.25" customHeight="1" x14ac:dyDescent="0.25">
      <c r="A94" s="131" t="s">
        <v>19324</v>
      </c>
      <c r="B94" s="131" t="s">
        <v>19332</v>
      </c>
      <c r="C94" s="131" t="s">
        <v>19333</v>
      </c>
      <c r="D94" s="131" t="s">
        <v>912</v>
      </c>
      <c r="E94" s="132">
        <v>8.3800000000000008</v>
      </c>
      <c r="F94" s="131" t="s">
        <v>911</v>
      </c>
      <c r="G94" s="131" t="s">
        <v>630</v>
      </c>
      <c r="H94" s="259">
        <v>11137</v>
      </c>
    </row>
    <row r="95" spans="1:11" ht="14.25" customHeight="1" x14ac:dyDescent="0.25">
      <c r="A95" s="131" t="s">
        <v>19324</v>
      </c>
      <c r="B95" s="131" t="s">
        <v>19334</v>
      </c>
      <c r="C95" s="131" t="s">
        <v>19335</v>
      </c>
      <c r="D95" s="131" t="s">
        <v>16009</v>
      </c>
      <c r="E95" s="132">
        <v>0.24</v>
      </c>
      <c r="F95" s="131" t="s">
        <v>16008</v>
      </c>
      <c r="G95" s="131" t="s">
        <v>630</v>
      </c>
      <c r="H95" s="259">
        <v>11138</v>
      </c>
    </row>
    <row r="96" spans="1:11" ht="14.25" customHeight="1" x14ac:dyDescent="0.25">
      <c r="A96" s="131" t="s">
        <v>19324</v>
      </c>
      <c r="B96" s="131" t="s">
        <v>19336</v>
      </c>
      <c r="C96" s="131" t="s">
        <v>19337</v>
      </c>
      <c r="D96" s="131" t="s">
        <v>19338</v>
      </c>
      <c r="E96" s="132">
        <v>0.03</v>
      </c>
      <c r="F96" s="131" t="s">
        <v>19339</v>
      </c>
      <c r="G96" s="131" t="s">
        <v>630</v>
      </c>
      <c r="H96" s="259" t="s">
        <v>19340</v>
      </c>
    </row>
    <row r="97" spans="1:15" ht="14.25" customHeight="1" x14ac:dyDescent="0.25">
      <c r="A97" s="131" t="s">
        <v>19324</v>
      </c>
      <c r="B97" s="131" t="s">
        <v>19341</v>
      </c>
      <c r="C97" s="131" t="s">
        <v>19342</v>
      </c>
      <c r="D97" s="131" t="s">
        <v>989</v>
      </c>
      <c r="E97" s="132">
        <v>1.8</v>
      </c>
      <c r="F97" s="131" t="s">
        <v>988</v>
      </c>
      <c r="G97" s="131" t="s">
        <v>630</v>
      </c>
      <c r="H97" s="259">
        <v>11139</v>
      </c>
    </row>
    <row r="98" spans="1:15" ht="14.25" customHeight="1" x14ac:dyDescent="0.25">
      <c r="A98" s="131" t="s">
        <v>19324</v>
      </c>
      <c r="B98" s="131" t="s">
        <v>19343</v>
      </c>
      <c r="C98" s="131" t="s">
        <v>19344</v>
      </c>
      <c r="D98" s="131" t="s">
        <v>5087</v>
      </c>
      <c r="E98" s="132">
        <v>4.79</v>
      </c>
      <c r="F98" s="131" t="s">
        <v>5088</v>
      </c>
      <c r="G98" s="131" t="s">
        <v>630</v>
      </c>
      <c r="H98" s="259">
        <v>11140</v>
      </c>
    </row>
    <row r="99" spans="1:15" ht="14.25" customHeight="1" x14ac:dyDescent="0.25">
      <c r="A99" s="131" t="s">
        <v>19324</v>
      </c>
      <c r="B99" s="131" t="s">
        <v>19345</v>
      </c>
      <c r="C99" s="131" t="s">
        <v>19346</v>
      </c>
      <c r="D99" s="131" t="s">
        <v>10514</v>
      </c>
      <c r="E99" s="132">
        <v>10.43</v>
      </c>
      <c r="F99" s="131" t="s">
        <v>10513</v>
      </c>
      <c r="G99" s="131" t="s">
        <v>630</v>
      </c>
      <c r="H99" s="259">
        <v>11141</v>
      </c>
    </row>
    <row r="100" spans="1:15" ht="14.25" customHeight="1" x14ac:dyDescent="0.25">
      <c r="A100" s="131" t="s">
        <v>19324</v>
      </c>
      <c r="B100" s="131" t="s">
        <v>19347</v>
      </c>
      <c r="C100" s="131" t="s">
        <v>19348</v>
      </c>
      <c r="D100" s="131" t="s">
        <v>6041</v>
      </c>
      <c r="E100" s="132">
        <v>3.36</v>
      </c>
      <c r="F100" s="131" t="s">
        <v>6042</v>
      </c>
      <c r="G100" s="131" t="s">
        <v>630</v>
      </c>
      <c r="H100" s="259">
        <v>11142</v>
      </c>
    </row>
    <row r="101" spans="1:15" ht="14.25" customHeight="1" x14ac:dyDescent="0.25">
      <c r="A101" s="131" t="s">
        <v>19324</v>
      </c>
      <c r="B101" s="131" t="s">
        <v>19349</v>
      </c>
      <c r="C101" s="131" t="s">
        <v>19350</v>
      </c>
      <c r="D101" s="131" t="s">
        <v>1210</v>
      </c>
      <c r="E101" s="132">
        <v>5.75</v>
      </c>
      <c r="F101" s="131" t="s">
        <v>1209</v>
      </c>
      <c r="G101" s="131" t="s">
        <v>630</v>
      </c>
      <c r="H101" s="259">
        <v>11143</v>
      </c>
      <c r="J101" t="s">
        <v>1519</v>
      </c>
      <c r="M101" t="s">
        <v>1518</v>
      </c>
    </row>
    <row r="102" spans="1:15" ht="14.25" customHeight="1" x14ac:dyDescent="0.25">
      <c r="A102" s="131" t="s">
        <v>19324</v>
      </c>
      <c r="B102" s="131" t="s">
        <v>19351</v>
      </c>
      <c r="C102" s="131" t="s">
        <v>19352</v>
      </c>
      <c r="D102" s="131" t="s">
        <v>940</v>
      </c>
      <c r="E102" s="132">
        <v>2.27</v>
      </c>
      <c r="F102" s="131" t="s">
        <v>939</v>
      </c>
      <c r="G102" s="131" t="s">
        <v>630</v>
      </c>
      <c r="H102" s="259">
        <v>11144</v>
      </c>
    </row>
    <row r="103" spans="1:15" ht="14.25" customHeight="1" x14ac:dyDescent="0.25">
      <c r="A103" s="131" t="s">
        <v>19324</v>
      </c>
      <c r="B103" s="131" t="s">
        <v>19353</v>
      </c>
      <c r="C103" s="131" t="s">
        <v>19354</v>
      </c>
      <c r="D103" s="131" t="s">
        <v>4728</v>
      </c>
      <c r="E103" s="132">
        <v>19.07</v>
      </c>
      <c r="F103" s="131" t="s">
        <v>4729</v>
      </c>
      <c r="G103" s="131" t="s">
        <v>630</v>
      </c>
      <c r="H103" s="259">
        <v>11145</v>
      </c>
    </row>
    <row r="104" spans="1:15" ht="14.25" customHeight="1" x14ac:dyDescent="0.25">
      <c r="A104" s="131" t="s">
        <v>19324</v>
      </c>
      <c r="B104" s="131" t="s">
        <v>19355</v>
      </c>
      <c r="C104" s="131" t="s">
        <v>19356</v>
      </c>
      <c r="D104" s="131" t="s">
        <v>13400</v>
      </c>
      <c r="E104" s="132">
        <v>2.41</v>
      </c>
      <c r="F104" s="131" t="s">
        <v>13399</v>
      </c>
      <c r="G104" s="131" t="s">
        <v>630</v>
      </c>
      <c r="H104" s="259">
        <v>11146</v>
      </c>
    </row>
    <row r="105" spans="1:15" ht="14.25" customHeight="1" x14ac:dyDescent="0.25">
      <c r="A105" s="131" t="s">
        <v>19324</v>
      </c>
      <c r="B105" s="131" t="s">
        <v>4898</v>
      </c>
      <c r="C105" s="131" t="s">
        <v>19357</v>
      </c>
      <c r="D105" s="131" t="s">
        <v>4744</v>
      </c>
      <c r="E105" s="132">
        <v>1.69</v>
      </c>
      <c r="F105" s="131" t="s">
        <v>4745</v>
      </c>
      <c r="G105" s="131" t="s">
        <v>630</v>
      </c>
      <c r="H105" s="259">
        <v>11147</v>
      </c>
    </row>
    <row r="106" spans="1:15" ht="14.25" customHeight="1" x14ac:dyDescent="0.25">
      <c r="A106" s="131" t="s">
        <v>19324</v>
      </c>
      <c r="B106" s="131" t="s">
        <v>19358</v>
      </c>
      <c r="C106" s="131" t="s">
        <v>19359</v>
      </c>
      <c r="D106" s="131" t="s">
        <v>4408</v>
      </c>
      <c r="E106" s="132">
        <v>11.58</v>
      </c>
      <c r="F106" s="131" t="s">
        <v>4409</v>
      </c>
      <c r="G106" s="131" t="s">
        <v>630</v>
      </c>
      <c r="H106" s="259">
        <v>11148</v>
      </c>
      <c r="L106" t="s">
        <v>1517</v>
      </c>
      <c r="O106" t="s">
        <v>1516</v>
      </c>
    </row>
    <row r="107" spans="1:15" ht="14.25" customHeight="1" x14ac:dyDescent="0.25">
      <c r="A107" s="131" t="s">
        <v>19324</v>
      </c>
      <c r="B107" s="131" t="s">
        <v>19360</v>
      </c>
      <c r="C107" s="131" t="s">
        <v>19361</v>
      </c>
      <c r="D107" s="131" t="s">
        <v>11542</v>
      </c>
      <c r="E107" s="132">
        <v>3.47</v>
      </c>
      <c r="F107" s="131" t="s">
        <v>11541</v>
      </c>
      <c r="G107" s="131" t="s">
        <v>630</v>
      </c>
      <c r="H107" s="259">
        <v>11149</v>
      </c>
    </row>
    <row r="108" spans="1:15" ht="14.25" customHeight="1" x14ac:dyDescent="0.25">
      <c r="A108" s="131" t="s">
        <v>19324</v>
      </c>
      <c r="B108" s="131" t="s">
        <v>13384</v>
      </c>
      <c r="C108" s="131" t="s">
        <v>19362</v>
      </c>
      <c r="D108" s="131" t="s">
        <v>1432</v>
      </c>
      <c r="E108" s="132">
        <v>8.85</v>
      </c>
      <c r="F108" s="131" t="s">
        <v>1431</v>
      </c>
      <c r="G108" s="131" t="s">
        <v>630</v>
      </c>
      <c r="H108" s="259">
        <v>11150</v>
      </c>
    </row>
    <row r="109" spans="1:15" ht="14.25" customHeight="1" x14ac:dyDescent="0.3">
      <c r="A109" s="131" t="s">
        <v>19324</v>
      </c>
      <c r="B109" s="131" t="s">
        <v>13825</v>
      </c>
      <c r="C109" s="131" t="s">
        <v>19363</v>
      </c>
      <c r="D109" s="131" t="s">
        <v>4886</v>
      </c>
      <c r="E109" s="132">
        <v>3.56</v>
      </c>
      <c r="F109" s="131" t="s">
        <v>4887</v>
      </c>
      <c r="G109" s="131" t="s">
        <v>630</v>
      </c>
      <c r="H109" s="259">
        <v>11151</v>
      </c>
      <c r="K109" s="135"/>
    </row>
    <row r="110" spans="1:15" ht="14.25" customHeight="1" x14ac:dyDescent="0.25">
      <c r="A110" s="131" t="s">
        <v>19324</v>
      </c>
      <c r="B110" s="131" t="s">
        <v>19364</v>
      </c>
      <c r="C110" s="131" t="s">
        <v>19365</v>
      </c>
      <c r="D110" s="131" t="s">
        <v>15933</v>
      </c>
      <c r="E110" s="132">
        <v>0.57999999999999996</v>
      </c>
      <c r="F110" s="131" t="s">
        <v>15932</v>
      </c>
      <c r="G110" s="131" t="s">
        <v>630</v>
      </c>
      <c r="H110" s="259">
        <v>11152</v>
      </c>
    </row>
    <row r="111" spans="1:15" ht="14.25" customHeight="1" x14ac:dyDescent="0.25">
      <c r="A111" s="131" t="s">
        <v>19324</v>
      </c>
      <c r="B111" s="131" t="s">
        <v>19366</v>
      </c>
      <c r="C111" s="131" t="s">
        <v>19367</v>
      </c>
      <c r="D111" s="131" t="s">
        <v>1465</v>
      </c>
      <c r="E111" s="132">
        <v>1.9</v>
      </c>
      <c r="F111" s="131" t="s">
        <v>1464</v>
      </c>
      <c r="G111" s="131" t="s">
        <v>630</v>
      </c>
      <c r="H111" s="259">
        <v>11153</v>
      </c>
    </row>
    <row r="112" spans="1:15" ht="14.25" customHeight="1" x14ac:dyDescent="0.25">
      <c r="A112" s="131" t="s">
        <v>19324</v>
      </c>
      <c r="B112" s="131" t="s">
        <v>19368</v>
      </c>
      <c r="C112" s="131" t="s">
        <v>19369</v>
      </c>
      <c r="D112" s="131" t="s">
        <v>950</v>
      </c>
      <c r="E112" s="132">
        <v>10.51</v>
      </c>
      <c r="F112" s="131" t="s">
        <v>949</v>
      </c>
      <c r="G112" s="131" t="s">
        <v>630</v>
      </c>
      <c r="H112" s="259">
        <v>11154</v>
      </c>
    </row>
    <row r="113" spans="1:8" ht="14.25" customHeight="1" x14ac:dyDescent="0.25">
      <c r="A113" s="131" t="s">
        <v>19324</v>
      </c>
      <c r="B113" s="131" t="s">
        <v>19370</v>
      </c>
      <c r="C113" s="131" t="s">
        <v>19371</v>
      </c>
      <c r="D113" s="131" t="s">
        <v>16176</v>
      </c>
      <c r="E113" s="132">
        <v>2.39</v>
      </c>
      <c r="F113" s="131" t="s">
        <v>16175</v>
      </c>
      <c r="G113" s="131" t="s">
        <v>630</v>
      </c>
      <c r="H113" s="259">
        <v>11155</v>
      </c>
    </row>
    <row r="114" spans="1:8" ht="14.25" customHeight="1" x14ac:dyDescent="0.25">
      <c r="A114" s="131" t="s">
        <v>19324</v>
      </c>
      <c r="B114" s="131" t="s">
        <v>19372</v>
      </c>
      <c r="C114" s="131" t="s">
        <v>19373</v>
      </c>
      <c r="D114" s="131" t="s">
        <v>1050</v>
      </c>
      <c r="E114" s="132">
        <v>0.84</v>
      </c>
      <c r="F114" s="131" t="s">
        <v>1049</v>
      </c>
      <c r="G114" s="131" t="s">
        <v>630</v>
      </c>
      <c r="H114" s="259">
        <v>11156</v>
      </c>
    </row>
    <row r="115" spans="1:8" ht="14.25" customHeight="1" x14ac:dyDescent="0.25">
      <c r="A115" s="131" t="s">
        <v>19324</v>
      </c>
      <c r="B115" s="131" t="s">
        <v>19374</v>
      </c>
      <c r="C115" s="131" t="s">
        <v>19375</v>
      </c>
      <c r="D115" s="131" t="s">
        <v>1512</v>
      </c>
      <c r="E115" s="132">
        <v>8.61</v>
      </c>
      <c r="F115" s="131" t="s">
        <v>1511</v>
      </c>
      <c r="G115" s="131" t="s">
        <v>630</v>
      </c>
      <c r="H115" s="259">
        <v>11157</v>
      </c>
    </row>
    <row r="116" spans="1:8" ht="14.25" customHeight="1" x14ac:dyDescent="0.25">
      <c r="A116" s="131" t="s">
        <v>19324</v>
      </c>
      <c r="B116" s="131" t="s">
        <v>18513</v>
      </c>
      <c r="C116" s="131" t="s">
        <v>19376</v>
      </c>
      <c r="D116" s="131" t="s">
        <v>19377</v>
      </c>
      <c r="E116" s="132">
        <v>1.06</v>
      </c>
      <c r="F116" s="131" t="s">
        <v>19378</v>
      </c>
      <c r="G116" s="131" t="s">
        <v>630</v>
      </c>
      <c r="H116" s="259">
        <v>11158</v>
      </c>
    </row>
    <row r="117" spans="1:8" ht="14.25" customHeight="1" x14ac:dyDescent="0.25">
      <c r="A117" s="131" t="s">
        <v>19324</v>
      </c>
      <c r="B117" s="131" t="s">
        <v>19379</v>
      </c>
      <c r="C117" s="131" t="s">
        <v>19380</v>
      </c>
      <c r="D117" s="131" t="s">
        <v>5970</v>
      </c>
      <c r="E117" s="132">
        <v>43.42</v>
      </c>
      <c r="F117" s="131" t="s">
        <v>5971</v>
      </c>
      <c r="G117" s="131" t="s">
        <v>630</v>
      </c>
      <c r="H117" s="259">
        <v>11159</v>
      </c>
    </row>
    <row r="118" spans="1:8" ht="14.25" customHeight="1" x14ac:dyDescent="0.25">
      <c r="A118" s="131" t="s">
        <v>19324</v>
      </c>
      <c r="B118" s="131" t="s">
        <v>19381</v>
      </c>
      <c r="C118" s="131" t="s">
        <v>19382</v>
      </c>
      <c r="D118" s="131" t="s">
        <v>13932</v>
      </c>
      <c r="E118" s="132">
        <v>2.06</v>
      </c>
      <c r="F118" s="131" t="s">
        <v>13931</v>
      </c>
      <c r="G118" s="131" t="s">
        <v>630</v>
      </c>
      <c r="H118" s="259">
        <v>11160</v>
      </c>
    </row>
    <row r="119" spans="1:8" ht="14.25" customHeight="1" x14ac:dyDescent="0.25">
      <c r="A119" s="131" t="s">
        <v>19324</v>
      </c>
      <c r="B119" s="131" t="s">
        <v>19383</v>
      </c>
      <c r="C119" s="131" t="s">
        <v>19384</v>
      </c>
      <c r="D119" s="131" t="s">
        <v>3422</v>
      </c>
      <c r="E119" s="132">
        <v>7.59</v>
      </c>
      <c r="F119" s="131" t="s">
        <v>3423</v>
      </c>
      <c r="G119" s="131" t="s">
        <v>630</v>
      </c>
      <c r="H119" s="259">
        <v>11161</v>
      </c>
    </row>
    <row r="120" spans="1:8" ht="14.25" customHeight="1" x14ac:dyDescent="0.25">
      <c r="A120" s="131" t="s">
        <v>19324</v>
      </c>
      <c r="B120" s="131" t="s">
        <v>19385</v>
      </c>
      <c r="C120" s="131" t="s">
        <v>19386</v>
      </c>
      <c r="D120" s="131" t="s">
        <v>1054</v>
      </c>
      <c r="E120" s="132">
        <v>1.68</v>
      </c>
      <c r="F120" s="131" t="s">
        <v>1053</v>
      </c>
      <c r="G120" s="131" t="s">
        <v>630</v>
      </c>
      <c r="H120" s="259">
        <v>11162</v>
      </c>
    </row>
    <row r="121" spans="1:8" ht="14.25" customHeight="1" x14ac:dyDescent="0.25">
      <c r="A121" s="131" t="s">
        <v>19324</v>
      </c>
      <c r="B121" s="131" t="s">
        <v>19387</v>
      </c>
      <c r="C121" s="131" t="s">
        <v>19388</v>
      </c>
      <c r="D121" s="131" t="s">
        <v>13998</v>
      </c>
      <c r="E121" s="132">
        <v>5.08</v>
      </c>
      <c r="F121" s="131" t="s">
        <v>13997</v>
      </c>
      <c r="G121" s="131" t="s">
        <v>630</v>
      </c>
      <c r="H121" s="259">
        <v>11163</v>
      </c>
    </row>
    <row r="122" spans="1:8" ht="14.25" customHeight="1" x14ac:dyDescent="0.25">
      <c r="A122" s="131" t="s">
        <v>19324</v>
      </c>
      <c r="B122" s="131" t="s">
        <v>19389</v>
      </c>
      <c r="C122" s="131" t="s">
        <v>19390</v>
      </c>
      <c r="D122" s="131" t="s">
        <v>985</v>
      </c>
      <c r="E122" s="132">
        <v>3.66</v>
      </c>
      <c r="F122" s="131" t="s">
        <v>984</v>
      </c>
      <c r="G122" s="131" t="s">
        <v>630</v>
      </c>
      <c r="H122" s="259">
        <v>11164</v>
      </c>
    </row>
    <row r="123" spans="1:8" ht="14.25" customHeight="1" x14ac:dyDescent="0.25">
      <c r="A123" s="131"/>
      <c r="B123" s="131"/>
      <c r="C123" s="134" t="s">
        <v>3727</v>
      </c>
      <c r="D123" s="131"/>
      <c r="E123" s="137">
        <f>SUM(E90:E122)</f>
        <v>195.17000000000004</v>
      </c>
      <c r="F123" s="131"/>
      <c r="G123" s="131"/>
      <c r="H123" s="259"/>
    </row>
    <row r="124" spans="1:8" ht="14.25" customHeight="1" x14ac:dyDescent="0.25">
      <c r="A124" s="131" t="s">
        <v>19391</v>
      </c>
      <c r="B124" s="131" t="s">
        <v>19392</v>
      </c>
      <c r="C124" s="131" t="s">
        <v>19393</v>
      </c>
      <c r="D124" s="131" t="s">
        <v>16305</v>
      </c>
      <c r="E124" s="132">
        <v>9.59</v>
      </c>
      <c r="F124" s="131" t="s">
        <v>16304</v>
      </c>
      <c r="G124" s="131" t="s">
        <v>630</v>
      </c>
      <c r="H124" s="259">
        <v>11372</v>
      </c>
    </row>
    <row r="125" spans="1:8" ht="14.25" customHeight="1" x14ac:dyDescent="0.25">
      <c r="A125" s="131" t="s">
        <v>19391</v>
      </c>
      <c r="B125" s="131" t="s">
        <v>19394</v>
      </c>
      <c r="C125" s="131" t="s">
        <v>19395</v>
      </c>
      <c r="D125" s="131" t="s">
        <v>1319</v>
      </c>
      <c r="E125" s="132">
        <v>4.01</v>
      </c>
      <c r="F125" s="131" t="s">
        <v>1318</v>
      </c>
      <c r="G125" s="131" t="s">
        <v>630</v>
      </c>
      <c r="H125" s="259">
        <v>11373</v>
      </c>
    </row>
    <row r="126" spans="1:8" ht="14.25" customHeight="1" x14ac:dyDescent="0.25">
      <c r="A126" s="131" t="s">
        <v>19391</v>
      </c>
      <c r="B126" s="131" t="s">
        <v>19396</v>
      </c>
      <c r="C126" s="131" t="s">
        <v>19397</v>
      </c>
      <c r="D126" s="131" t="s">
        <v>4640</v>
      </c>
      <c r="E126" s="132">
        <v>1.79</v>
      </c>
      <c r="F126" s="131" t="s">
        <v>4641</v>
      </c>
      <c r="G126" s="131" t="s">
        <v>630</v>
      </c>
      <c r="H126" s="259">
        <v>11374</v>
      </c>
    </row>
    <row r="127" spans="1:8" ht="14.25" customHeight="1" x14ac:dyDescent="0.25">
      <c r="A127" s="131" t="s">
        <v>19391</v>
      </c>
      <c r="B127" s="131" t="s">
        <v>19398</v>
      </c>
      <c r="C127" s="131" t="s">
        <v>19399</v>
      </c>
      <c r="D127" s="131" t="s">
        <v>956</v>
      </c>
      <c r="E127" s="132">
        <v>25.36</v>
      </c>
      <c r="F127" s="131" t="s">
        <v>955</v>
      </c>
      <c r="G127" s="131" t="s">
        <v>630</v>
      </c>
      <c r="H127" s="259">
        <v>11375</v>
      </c>
    </row>
    <row r="128" spans="1:8" ht="14.25" customHeight="1" x14ac:dyDescent="0.25">
      <c r="A128" s="131" t="s">
        <v>19391</v>
      </c>
      <c r="B128" s="131" t="s">
        <v>19400</v>
      </c>
      <c r="C128" s="131" t="s">
        <v>19401</v>
      </c>
      <c r="D128" s="131" t="s">
        <v>1374</v>
      </c>
      <c r="E128" s="132">
        <v>2.59</v>
      </c>
      <c r="F128" s="131" t="s">
        <v>1373</v>
      </c>
      <c r="G128" s="131" t="s">
        <v>630</v>
      </c>
      <c r="H128" s="259">
        <v>11376</v>
      </c>
    </row>
    <row r="129" spans="1:11" ht="14.25" customHeight="1" x14ac:dyDescent="0.25">
      <c r="A129" s="131" t="s">
        <v>19391</v>
      </c>
      <c r="B129" s="131" t="s">
        <v>19402</v>
      </c>
      <c r="C129" s="131" t="s">
        <v>19403</v>
      </c>
      <c r="D129" s="131" t="s">
        <v>13461</v>
      </c>
      <c r="E129" s="132">
        <v>2.4700000000000002</v>
      </c>
      <c r="F129" s="131" t="s">
        <v>13460</v>
      </c>
      <c r="G129" s="131" t="s">
        <v>630</v>
      </c>
      <c r="H129" s="259">
        <v>11377</v>
      </c>
    </row>
    <row r="130" spans="1:11" ht="14.25" customHeight="1" x14ac:dyDescent="0.25">
      <c r="A130" s="131" t="s">
        <v>19391</v>
      </c>
      <c r="B130" s="131" t="s">
        <v>19404</v>
      </c>
      <c r="C130" s="131" t="s">
        <v>19405</v>
      </c>
      <c r="D130" s="131" t="s">
        <v>4114</v>
      </c>
      <c r="E130" s="132">
        <v>15</v>
      </c>
      <c r="F130" s="131" t="s">
        <v>4115</v>
      </c>
      <c r="G130" s="131" t="s">
        <v>630</v>
      </c>
      <c r="H130" s="259">
        <v>11378</v>
      </c>
    </row>
    <row r="131" spans="1:11" ht="14.25" customHeight="1" x14ac:dyDescent="0.25">
      <c r="A131" s="131" t="s">
        <v>19391</v>
      </c>
      <c r="B131" s="131" t="s">
        <v>5309</v>
      </c>
      <c r="C131" s="131" t="s">
        <v>19406</v>
      </c>
      <c r="D131" s="131" t="s">
        <v>1040</v>
      </c>
      <c r="E131" s="132">
        <v>1.68</v>
      </c>
      <c r="F131" s="131" t="s">
        <v>1039</v>
      </c>
      <c r="G131" s="131" t="s">
        <v>630</v>
      </c>
      <c r="H131" s="259">
        <v>11379</v>
      </c>
    </row>
    <row r="132" spans="1:11" ht="14.25" customHeight="1" x14ac:dyDescent="0.25">
      <c r="A132" s="131" t="s">
        <v>19391</v>
      </c>
      <c r="B132" s="131" t="s">
        <v>10877</v>
      </c>
      <c r="C132" s="131" t="s">
        <v>19407</v>
      </c>
      <c r="D132" s="131" t="s">
        <v>5896</v>
      </c>
      <c r="E132" s="132">
        <v>5.18</v>
      </c>
      <c r="F132" s="131" t="s">
        <v>5897</v>
      </c>
      <c r="G132" s="131" t="s">
        <v>630</v>
      </c>
      <c r="H132" s="259">
        <v>11380</v>
      </c>
    </row>
    <row r="133" spans="1:11" ht="14.25" customHeight="1" x14ac:dyDescent="0.25">
      <c r="A133" s="131" t="s">
        <v>19391</v>
      </c>
      <c r="B133" s="131" t="s">
        <v>19408</v>
      </c>
      <c r="C133" s="131" t="s">
        <v>19409</v>
      </c>
      <c r="D133" s="131" t="s">
        <v>2908</v>
      </c>
      <c r="E133" s="132">
        <v>6.21</v>
      </c>
      <c r="F133" s="131" t="s">
        <v>2909</v>
      </c>
      <c r="G133" s="131" t="s">
        <v>630</v>
      </c>
      <c r="H133" s="259">
        <v>11381</v>
      </c>
      <c r="I133" s="136"/>
      <c r="K133" s="11"/>
    </row>
    <row r="134" spans="1:11" ht="14.25" customHeight="1" x14ac:dyDescent="0.25">
      <c r="A134" s="131" t="s">
        <v>19391</v>
      </c>
      <c r="B134" s="131" t="s">
        <v>19410</v>
      </c>
      <c r="C134" s="131" t="s">
        <v>19411</v>
      </c>
      <c r="D134" s="131" t="s">
        <v>3689</v>
      </c>
      <c r="E134" s="132">
        <v>5.81</v>
      </c>
      <c r="F134" s="131" t="s">
        <v>3690</v>
      </c>
      <c r="G134" s="131" t="s">
        <v>630</v>
      </c>
      <c r="H134" s="259">
        <v>11382</v>
      </c>
    </row>
    <row r="135" spans="1:11" ht="14.25" customHeight="1" x14ac:dyDescent="0.25">
      <c r="A135" s="131" t="s">
        <v>19391</v>
      </c>
      <c r="B135" s="131" t="s">
        <v>19412</v>
      </c>
      <c r="C135" s="131" t="s">
        <v>19413</v>
      </c>
      <c r="D135" s="131" t="s">
        <v>2908</v>
      </c>
      <c r="E135" s="132">
        <v>6.21</v>
      </c>
      <c r="F135" s="131" t="s">
        <v>2909</v>
      </c>
      <c r="G135" s="131" t="s">
        <v>630</v>
      </c>
      <c r="H135" s="259" t="s">
        <v>19414</v>
      </c>
    </row>
    <row r="136" spans="1:11" ht="14.25" customHeight="1" x14ac:dyDescent="0.25">
      <c r="A136" s="131" t="s">
        <v>19391</v>
      </c>
      <c r="B136" s="131" t="s">
        <v>19415</v>
      </c>
      <c r="C136" s="131" t="s">
        <v>19416</v>
      </c>
      <c r="D136" s="131" t="s">
        <v>1129</v>
      </c>
      <c r="E136" s="132">
        <v>5.92</v>
      </c>
      <c r="F136" s="131" t="s">
        <v>1128</v>
      </c>
      <c r="G136" s="131" t="s">
        <v>630</v>
      </c>
      <c r="H136" s="259">
        <v>11383</v>
      </c>
    </row>
    <row r="137" spans="1:11" ht="14.25" customHeight="1" x14ac:dyDescent="0.25">
      <c r="A137" s="131" t="s">
        <v>19391</v>
      </c>
      <c r="B137" s="131" t="s">
        <v>19417</v>
      </c>
      <c r="C137" s="131" t="s">
        <v>19418</v>
      </c>
      <c r="D137" s="131" t="s">
        <v>733</v>
      </c>
      <c r="E137" s="132">
        <v>12.88</v>
      </c>
      <c r="F137" s="131" t="s">
        <v>732</v>
      </c>
      <c r="G137" s="131" t="s">
        <v>630</v>
      </c>
      <c r="H137" s="259">
        <v>11384</v>
      </c>
    </row>
    <row r="138" spans="1:11" ht="14.25" customHeight="1" x14ac:dyDescent="0.25">
      <c r="A138" s="131" t="s">
        <v>19391</v>
      </c>
      <c r="B138" s="131" t="s">
        <v>19419</v>
      </c>
      <c r="C138" s="131" t="s">
        <v>19420</v>
      </c>
      <c r="D138" s="131" t="s">
        <v>6043</v>
      </c>
      <c r="E138" s="132">
        <v>1.68</v>
      </c>
      <c r="F138" s="131" t="s">
        <v>6044</v>
      </c>
      <c r="G138" s="131" t="s">
        <v>630</v>
      </c>
      <c r="H138" s="259">
        <v>11385</v>
      </c>
    </row>
    <row r="139" spans="1:11" ht="14.25" customHeight="1" x14ac:dyDescent="0.25">
      <c r="A139" s="131" t="s">
        <v>19391</v>
      </c>
      <c r="B139" s="131" t="s">
        <v>19421</v>
      </c>
      <c r="C139" s="131" t="s">
        <v>19422</v>
      </c>
      <c r="D139" s="131" t="s">
        <v>1405</v>
      </c>
      <c r="E139" s="132">
        <v>4.1900000000000004</v>
      </c>
      <c r="F139" s="131" t="s">
        <v>1404</v>
      </c>
      <c r="G139" s="131" t="s">
        <v>630</v>
      </c>
      <c r="H139" s="259">
        <v>11386</v>
      </c>
    </row>
    <row r="140" spans="1:11" ht="14.25" customHeight="1" x14ac:dyDescent="0.25">
      <c r="A140" s="131" t="s">
        <v>19391</v>
      </c>
      <c r="B140" s="131" t="s">
        <v>19423</v>
      </c>
      <c r="C140" s="131" t="s">
        <v>19424</v>
      </c>
      <c r="D140" s="131" t="s">
        <v>16487</v>
      </c>
      <c r="E140" s="132">
        <v>11.7</v>
      </c>
      <c r="F140" s="131" t="s">
        <v>16486</v>
      </c>
      <c r="G140" s="131" t="s">
        <v>630</v>
      </c>
      <c r="H140" s="259">
        <v>11387</v>
      </c>
    </row>
    <row r="141" spans="1:11" ht="14.25" customHeight="1" x14ac:dyDescent="0.25">
      <c r="A141" s="131" t="s">
        <v>19391</v>
      </c>
      <c r="B141" s="131" t="s">
        <v>19425</v>
      </c>
      <c r="C141" s="131" t="s">
        <v>19426</v>
      </c>
      <c r="D141" s="131" t="s">
        <v>893</v>
      </c>
      <c r="E141" s="132">
        <v>4.76</v>
      </c>
      <c r="F141" s="131" t="s">
        <v>892</v>
      </c>
      <c r="G141" s="131" t="s">
        <v>630</v>
      </c>
      <c r="H141" s="259">
        <v>11388</v>
      </c>
    </row>
    <row r="142" spans="1:11" ht="14.25" customHeight="1" x14ac:dyDescent="0.25">
      <c r="A142" s="131" t="s">
        <v>19391</v>
      </c>
      <c r="B142" s="131" t="s">
        <v>19427</v>
      </c>
      <c r="C142" s="131" t="s">
        <v>19428</v>
      </c>
      <c r="D142" s="131" t="s">
        <v>782</v>
      </c>
      <c r="E142" s="132">
        <v>4.78</v>
      </c>
      <c r="F142" s="131" t="s">
        <v>781</v>
      </c>
      <c r="G142" s="131" t="s">
        <v>630</v>
      </c>
      <c r="H142" s="259">
        <v>11389</v>
      </c>
    </row>
    <row r="143" spans="1:11" ht="14.25" customHeight="1" x14ac:dyDescent="0.25">
      <c r="A143" s="131" t="s">
        <v>19391</v>
      </c>
      <c r="B143" s="131" t="s">
        <v>19429</v>
      </c>
      <c r="C143" s="131" t="s">
        <v>19430</v>
      </c>
      <c r="D143" s="131" t="s">
        <v>10865</v>
      </c>
      <c r="E143" s="132">
        <v>1.68</v>
      </c>
      <c r="F143" s="131" t="s">
        <v>10864</v>
      </c>
      <c r="G143" s="131" t="s">
        <v>630</v>
      </c>
      <c r="H143" s="259">
        <v>11390</v>
      </c>
    </row>
    <row r="144" spans="1:11" ht="14.25" customHeight="1" x14ac:dyDescent="0.25">
      <c r="A144" s="131" t="s">
        <v>19391</v>
      </c>
      <c r="B144" s="131" t="s">
        <v>16535</v>
      </c>
      <c r="C144" s="131" t="s">
        <v>19431</v>
      </c>
      <c r="D144" s="131" t="s">
        <v>1372</v>
      </c>
      <c r="E144" s="132">
        <v>3.91</v>
      </c>
      <c r="F144" s="131" t="s">
        <v>1371</v>
      </c>
      <c r="G144" s="131" t="s">
        <v>630</v>
      </c>
      <c r="H144" s="259">
        <v>11391</v>
      </c>
    </row>
    <row r="145" spans="1:8" ht="14.25" customHeight="1" x14ac:dyDescent="0.25">
      <c r="A145" s="131" t="s">
        <v>19391</v>
      </c>
      <c r="B145" s="131" t="s">
        <v>19432</v>
      </c>
      <c r="C145" s="131" t="s">
        <v>19433</v>
      </c>
      <c r="D145" s="131" t="s">
        <v>3652</v>
      </c>
      <c r="E145" s="132">
        <v>8.56</v>
      </c>
      <c r="F145" s="131" t="s">
        <v>3653</v>
      </c>
      <c r="G145" s="131" t="s">
        <v>630</v>
      </c>
      <c r="H145" s="259">
        <v>11392</v>
      </c>
    </row>
    <row r="146" spans="1:8" ht="14.25" customHeight="1" x14ac:dyDescent="0.25">
      <c r="A146" s="131" t="s">
        <v>19391</v>
      </c>
      <c r="B146" s="131" t="s">
        <v>19434</v>
      </c>
      <c r="C146" s="131" t="s">
        <v>19435</v>
      </c>
      <c r="D146" s="131" t="s">
        <v>16028</v>
      </c>
      <c r="E146" s="132">
        <v>5.56</v>
      </c>
      <c r="F146" s="131" t="s">
        <v>16027</v>
      </c>
      <c r="G146" s="131" t="s">
        <v>630</v>
      </c>
      <c r="H146" s="259">
        <v>11393</v>
      </c>
    </row>
    <row r="147" spans="1:8" ht="14.25" customHeight="1" x14ac:dyDescent="0.25">
      <c r="A147" s="131" t="s">
        <v>19391</v>
      </c>
      <c r="B147" s="131" t="s">
        <v>19436</v>
      </c>
      <c r="C147" s="131" t="s">
        <v>19437</v>
      </c>
      <c r="D147" s="131" t="s">
        <v>1283</v>
      </c>
      <c r="E147" s="132">
        <v>5.15</v>
      </c>
      <c r="F147" s="131" t="s">
        <v>1282</v>
      </c>
      <c r="G147" s="131" t="s">
        <v>630</v>
      </c>
      <c r="H147" s="259">
        <v>11394</v>
      </c>
    </row>
    <row r="148" spans="1:8" ht="14.25" customHeight="1" x14ac:dyDescent="0.25">
      <c r="A148" s="131" t="s">
        <v>19391</v>
      </c>
      <c r="B148" s="131" t="s">
        <v>19438</v>
      </c>
      <c r="C148" s="131" t="s">
        <v>19439</v>
      </c>
      <c r="D148" s="131" t="s">
        <v>4611</v>
      </c>
      <c r="E148" s="132">
        <v>0.43</v>
      </c>
      <c r="F148" s="131" t="s">
        <v>4612</v>
      </c>
      <c r="G148" s="131" t="s">
        <v>630</v>
      </c>
      <c r="H148" s="259">
        <v>11395</v>
      </c>
    </row>
    <row r="149" spans="1:8" ht="14.25" customHeight="1" x14ac:dyDescent="0.25">
      <c r="A149" s="131" t="s">
        <v>19391</v>
      </c>
      <c r="B149" s="131" t="s">
        <v>19440</v>
      </c>
      <c r="C149" s="131" t="s">
        <v>19441</v>
      </c>
      <c r="D149" s="131" t="s">
        <v>997</v>
      </c>
      <c r="E149" s="132">
        <v>1.68</v>
      </c>
      <c r="F149" s="131" t="s">
        <v>996</v>
      </c>
      <c r="G149" s="131" t="s">
        <v>630</v>
      </c>
      <c r="H149" s="259">
        <v>11396</v>
      </c>
    </row>
    <row r="150" spans="1:8" ht="14.25" customHeight="1" x14ac:dyDescent="0.25">
      <c r="A150" s="131" t="s">
        <v>19391</v>
      </c>
      <c r="B150" s="131" t="s">
        <v>19442</v>
      </c>
      <c r="C150" s="131" t="s">
        <v>19443</v>
      </c>
      <c r="D150" s="131" t="s">
        <v>824</v>
      </c>
      <c r="E150" s="132">
        <v>3.75</v>
      </c>
      <c r="F150" s="131" t="s">
        <v>823</v>
      </c>
      <c r="G150" s="131" t="s">
        <v>630</v>
      </c>
      <c r="H150" s="259">
        <v>11397</v>
      </c>
    </row>
    <row r="151" spans="1:8" ht="14.25" customHeight="1" x14ac:dyDescent="0.25">
      <c r="A151" s="131" t="s">
        <v>19391</v>
      </c>
      <c r="B151" s="131" t="s">
        <v>19444</v>
      </c>
      <c r="C151" s="131" t="s">
        <v>19445</v>
      </c>
      <c r="D151" s="131" t="s">
        <v>4654</v>
      </c>
      <c r="E151" s="132">
        <v>5.96</v>
      </c>
      <c r="F151" s="131" t="s">
        <v>4655</v>
      </c>
      <c r="G151" s="131" t="s">
        <v>630</v>
      </c>
      <c r="H151" s="259">
        <v>11398</v>
      </c>
    </row>
    <row r="152" spans="1:8" ht="14.25" customHeight="1" x14ac:dyDescent="0.25">
      <c r="A152" s="131" t="s">
        <v>19391</v>
      </c>
      <c r="B152" s="131" t="s">
        <v>19446</v>
      </c>
      <c r="C152" s="131" t="s">
        <v>19447</v>
      </c>
      <c r="D152" s="131" t="s">
        <v>10640</v>
      </c>
      <c r="E152" s="132">
        <v>19.28</v>
      </c>
      <c r="F152" s="131" t="s">
        <v>10639</v>
      </c>
      <c r="G152" s="131" t="s">
        <v>630</v>
      </c>
      <c r="H152" s="259">
        <v>11399</v>
      </c>
    </row>
    <row r="153" spans="1:8" ht="14.25" customHeight="1" x14ac:dyDescent="0.25">
      <c r="A153" s="131"/>
      <c r="B153" s="131"/>
      <c r="C153" s="134" t="s">
        <v>3727</v>
      </c>
      <c r="D153" s="131"/>
      <c r="E153" s="137">
        <f>SUM(E124:E152)</f>
        <v>187.77000000000004</v>
      </c>
      <c r="F153" s="131"/>
      <c r="G153" s="131"/>
      <c r="H153" s="259"/>
    </row>
    <row r="154" spans="1:8" ht="14.25" customHeight="1" x14ac:dyDescent="0.25">
      <c r="A154" s="131" t="s">
        <v>19448</v>
      </c>
      <c r="B154" s="131" t="s">
        <v>19449</v>
      </c>
      <c r="C154" s="131" t="s">
        <v>19450</v>
      </c>
      <c r="D154" s="131" t="s">
        <v>1393</v>
      </c>
      <c r="E154" s="132">
        <v>1.72</v>
      </c>
      <c r="F154" s="131" t="s">
        <v>1392</v>
      </c>
      <c r="G154" s="131" t="s">
        <v>630</v>
      </c>
      <c r="H154" s="259">
        <v>11468</v>
      </c>
    </row>
    <row r="155" spans="1:8" ht="14.25" customHeight="1" x14ac:dyDescent="0.25">
      <c r="A155" s="131" t="s">
        <v>19448</v>
      </c>
      <c r="B155" s="131" t="s">
        <v>19451</v>
      </c>
      <c r="C155" s="131" t="s">
        <v>19452</v>
      </c>
      <c r="D155" s="131" t="s">
        <v>6047</v>
      </c>
      <c r="E155" s="132">
        <v>3.54</v>
      </c>
      <c r="F155" s="131" t="s">
        <v>6048</v>
      </c>
      <c r="G155" s="131" t="s">
        <v>630</v>
      </c>
      <c r="H155" s="259">
        <v>11469</v>
      </c>
    </row>
    <row r="156" spans="1:8" ht="14.25" customHeight="1" x14ac:dyDescent="0.25">
      <c r="A156" s="131" t="s">
        <v>19448</v>
      </c>
      <c r="B156" s="131" t="s">
        <v>19453</v>
      </c>
      <c r="C156" s="131" t="s">
        <v>19454</v>
      </c>
      <c r="D156" s="131" t="s">
        <v>1289</v>
      </c>
      <c r="E156" s="132">
        <v>3.36</v>
      </c>
      <c r="F156" s="131" t="s">
        <v>1288</v>
      </c>
      <c r="G156" s="131" t="s">
        <v>630</v>
      </c>
      <c r="H156" s="259">
        <v>11470</v>
      </c>
    </row>
    <row r="157" spans="1:8" ht="14.25" customHeight="1" x14ac:dyDescent="0.25">
      <c r="A157" s="131" t="s">
        <v>19448</v>
      </c>
      <c r="B157" s="131" t="s">
        <v>19455</v>
      </c>
      <c r="C157" s="131" t="s">
        <v>19456</v>
      </c>
      <c r="D157" s="131" t="s">
        <v>1206</v>
      </c>
      <c r="E157" s="132">
        <v>6.14</v>
      </c>
      <c r="F157" s="131" t="s">
        <v>1205</v>
      </c>
      <c r="G157" s="131" t="s">
        <v>630</v>
      </c>
      <c r="H157" s="259">
        <v>11471</v>
      </c>
    </row>
    <row r="158" spans="1:8" ht="14.25" customHeight="1" x14ac:dyDescent="0.25">
      <c r="A158" s="131" t="s">
        <v>19448</v>
      </c>
      <c r="B158" s="131" t="s">
        <v>19457</v>
      </c>
      <c r="C158" s="131" t="s">
        <v>19458</v>
      </c>
      <c r="D158" s="131" t="s">
        <v>19459</v>
      </c>
      <c r="E158" s="132">
        <v>2.12</v>
      </c>
      <c r="F158" s="131" t="s">
        <v>19460</v>
      </c>
      <c r="G158" s="131" t="s">
        <v>630</v>
      </c>
      <c r="H158" s="259">
        <v>11472</v>
      </c>
    </row>
    <row r="159" spans="1:8" ht="14.25" customHeight="1" x14ac:dyDescent="0.25">
      <c r="A159" s="131" t="s">
        <v>19448</v>
      </c>
      <c r="B159" s="131" t="s">
        <v>19461</v>
      </c>
      <c r="C159" s="131" t="s">
        <v>19462</v>
      </c>
      <c r="D159" s="131" t="s">
        <v>16024</v>
      </c>
      <c r="E159" s="132">
        <v>9.0299999999999994</v>
      </c>
      <c r="F159" s="131" t="s">
        <v>16023</v>
      </c>
      <c r="G159" s="131" t="s">
        <v>630</v>
      </c>
      <c r="H159" s="259">
        <v>11473</v>
      </c>
    </row>
    <row r="160" spans="1:8" ht="14.25" customHeight="1" x14ac:dyDescent="0.25">
      <c r="A160" s="131" t="s">
        <v>19448</v>
      </c>
      <c r="B160" s="131" t="s">
        <v>19463</v>
      </c>
      <c r="C160" s="131" t="s">
        <v>19464</v>
      </c>
      <c r="D160" s="131" t="s">
        <v>966</v>
      </c>
      <c r="E160" s="132">
        <v>1.68</v>
      </c>
      <c r="F160" s="131" t="s">
        <v>965</v>
      </c>
      <c r="G160" s="131" t="s">
        <v>630</v>
      </c>
      <c r="H160" s="259">
        <v>11474</v>
      </c>
    </row>
    <row r="161" spans="1:8" ht="14.25" customHeight="1" x14ac:dyDescent="0.25">
      <c r="A161" s="131" t="s">
        <v>19448</v>
      </c>
      <c r="B161" s="131" t="s">
        <v>19465</v>
      </c>
      <c r="C161" s="131" t="s">
        <v>19466</v>
      </c>
      <c r="D161" s="131" t="s">
        <v>10911</v>
      </c>
      <c r="E161" s="132">
        <v>2.92</v>
      </c>
      <c r="F161" s="131" t="s">
        <v>10910</v>
      </c>
      <c r="G161" s="131" t="s">
        <v>630</v>
      </c>
      <c r="H161" s="259">
        <v>11475</v>
      </c>
    </row>
    <row r="162" spans="1:8" ht="14.25" customHeight="1" x14ac:dyDescent="0.25">
      <c r="A162" s="131" t="s">
        <v>19448</v>
      </c>
      <c r="B162" s="131" t="s">
        <v>19467</v>
      </c>
      <c r="C162" s="131" t="s">
        <v>19468</v>
      </c>
      <c r="D162" s="131" t="s">
        <v>924</v>
      </c>
      <c r="E162" s="132">
        <v>3.81</v>
      </c>
      <c r="F162" s="131" t="s">
        <v>923</v>
      </c>
      <c r="G162" s="131" t="s">
        <v>630</v>
      </c>
      <c r="H162" s="259">
        <v>11476</v>
      </c>
    </row>
    <row r="163" spans="1:8" ht="14.25" customHeight="1" x14ac:dyDescent="0.25">
      <c r="A163" s="131" t="s">
        <v>19448</v>
      </c>
      <c r="B163" s="131" t="s">
        <v>19469</v>
      </c>
      <c r="C163" s="131" t="s">
        <v>19470</v>
      </c>
      <c r="D163" s="131" t="s">
        <v>4732</v>
      </c>
      <c r="E163" s="132">
        <v>25.14</v>
      </c>
      <c r="F163" s="131" t="s">
        <v>4733</v>
      </c>
      <c r="G163" s="131" t="s">
        <v>630</v>
      </c>
      <c r="H163" s="259">
        <v>11477</v>
      </c>
    </row>
    <row r="164" spans="1:8" ht="14.25" customHeight="1" x14ac:dyDescent="0.25">
      <c r="A164" s="131" t="s">
        <v>19448</v>
      </c>
      <c r="B164" s="131" t="s">
        <v>19471</v>
      </c>
      <c r="C164" s="131" t="s">
        <v>19472</v>
      </c>
      <c r="D164" s="131" t="s">
        <v>3313</v>
      </c>
      <c r="E164" s="132">
        <v>1.7</v>
      </c>
      <c r="F164" s="131" t="s">
        <v>3314</v>
      </c>
      <c r="G164" s="131" t="s">
        <v>630</v>
      </c>
      <c r="H164" s="259">
        <v>11478</v>
      </c>
    </row>
    <row r="165" spans="1:8" ht="14.25" customHeight="1" x14ac:dyDescent="0.25">
      <c r="A165" s="131" t="s">
        <v>19448</v>
      </c>
      <c r="B165" s="131" t="s">
        <v>19473</v>
      </c>
      <c r="C165" s="131" t="s">
        <v>19474</v>
      </c>
      <c r="D165" s="131" t="s">
        <v>1020</v>
      </c>
      <c r="E165" s="132">
        <v>18.09</v>
      </c>
      <c r="F165" s="131" t="s">
        <v>1019</v>
      </c>
      <c r="G165" s="131" t="s">
        <v>630</v>
      </c>
      <c r="H165" s="259">
        <v>11479</v>
      </c>
    </row>
    <row r="166" spans="1:8" ht="14.25" customHeight="1" x14ac:dyDescent="0.25">
      <c r="A166" s="131" t="s">
        <v>19448</v>
      </c>
      <c r="B166" s="131" t="s">
        <v>19475</v>
      </c>
      <c r="C166" s="131" t="s">
        <v>19476</v>
      </c>
      <c r="D166" s="131" t="s">
        <v>853</v>
      </c>
      <c r="E166" s="132">
        <v>5.47</v>
      </c>
      <c r="F166" s="131" t="s">
        <v>852</v>
      </c>
      <c r="G166" s="131" t="s">
        <v>630</v>
      </c>
      <c r="H166" s="259">
        <v>11480</v>
      </c>
    </row>
    <row r="167" spans="1:8" ht="14.25" customHeight="1" x14ac:dyDescent="0.25">
      <c r="A167" s="131" t="s">
        <v>19448</v>
      </c>
      <c r="B167" s="131" t="s">
        <v>19477</v>
      </c>
      <c r="C167" s="131" t="s">
        <v>19478</v>
      </c>
      <c r="D167" s="131" t="s">
        <v>1135</v>
      </c>
      <c r="E167" s="132">
        <v>1.68</v>
      </c>
      <c r="F167" s="131" t="s">
        <v>1134</v>
      </c>
      <c r="G167" s="131" t="s">
        <v>630</v>
      </c>
      <c r="H167" s="259">
        <v>11481</v>
      </c>
    </row>
    <row r="168" spans="1:8" ht="14.25" customHeight="1" x14ac:dyDescent="0.25">
      <c r="A168" s="131" t="s">
        <v>19448</v>
      </c>
      <c r="B168" s="131" t="s">
        <v>19479</v>
      </c>
      <c r="C168" s="131" t="s">
        <v>19480</v>
      </c>
      <c r="D168" s="131" t="s">
        <v>658</v>
      </c>
      <c r="E168" s="132">
        <v>1.68</v>
      </c>
      <c r="F168" s="131" t="s">
        <v>657</v>
      </c>
      <c r="G168" s="131" t="s">
        <v>630</v>
      </c>
      <c r="H168" s="259">
        <v>11482</v>
      </c>
    </row>
    <row r="169" spans="1:8" ht="14.25" customHeight="1" x14ac:dyDescent="0.25">
      <c r="A169" s="131" t="s">
        <v>19448</v>
      </c>
      <c r="B169" s="131" t="s">
        <v>19481</v>
      </c>
      <c r="C169" s="131" t="s">
        <v>19482</v>
      </c>
      <c r="D169" s="131" t="s">
        <v>849</v>
      </c>
      <c r="E169" s="132">
        <v>10.45</v>
      </c>
      <c r="F169" s="131" t="s">
        <v>848</v>
      </c>
      <c r="G169" s="131" t="s">
        <v>630</v>
      </c>
      <c r="H169" s="259">
        <v>11483</v>
      </c>
    </row>
    <row r="170" spans="1:8" ht="14.25" customHeight="1" x14ac:dyDescent="0.25">
      <c r="A170" s="131" t="s">
        <v>19448</v>
      </c>
      <c r="B170" s="131" t="s">
        <v>19483</v>
      </c>
      <c r="C170" s="131" t="s">
        <v>19484</v>
      </c>
      <c r="D170" s="131" t="s">
        <v>3200</v>
      </c>
      <c r="E170" s="132">
        <v>15.52</v>
      </c>
      <c r="F170" s="131" t="s">
        <v>3201</v>
      </c>
      <c r="G170" s="131" t="s">
        <v>630</v>
      </c>
      <c r="H170" s="259">
        <v>11484</v>
      </c>
    </row>
    <row r="171" spans="1:8" ht="14.25" customHeight="1" x14ac:dyDescent="0.25">
      <c r="A171" s="131" t="s">
        <v>19448</v>
      </c>
      <c r="B171" s="131" t="s">
        <v>19485</v>
      </c>
      <c r="C171" s="131" t="s">
        <v>19486</v>
      </c>
      <c r="D171" s="131" t="s">
        <v>19487</v>
      </c>
      <c r="E171" s="132">
        <v>3.1</v>
      </c>
      <c r="F171" s="131" t="s">
        <v>19488</v>
      </c>
      <c r="G171" s="131" t="s">
        <v>630</v>
      </c>
      <c r="H171" s="259">
        <v>11485</v>
      </c>
    </row>
    <row r="172" spans="1:8" ht="14.25" customHeight="1" x14ac:dyDescent="0.25">
      <c r="A172" s="131" t="s">
        <v>19448</v>
      </c>
      <c r="B172" s="131" t="s">
        <v>19489</v>
      </c>
      <c r="C172" s="131" t="s">
        <v>19490</v>
      </c>
      <c r="D172" s="131" t="s">
        <v>3626</v>
      </c>
      <c r="E172" s="132">
        <v>4.93</v>
      </c>
      <c r="F172" s="131" t="s">
        <v>3627</v>
      </c>
      <c r="G172" s="131" t="s">
        <v>630</v>
      </c>
      <c r="H172" s="259">
        <v>11486</v>
      </c>
    </row>
    <row r="173" spans="1:8" ht="14.25" customHeight="1" x14ac:dyDescent="0.25">
      <c r="A173" s="131" t="s">
        <v>19448</v>
      </c>
      <c r="B173" s="131" t="s">
        <v>19491</v>
      </c>
      <c r="C173" s="131" t="s">
        <v>19492</v>
      </c>
      <c r="D173" s="131" t="s">
        <v>946</v>
      </c>
      <c r="E173" s="132">
        <v>3.27</v>
      </c>
      <c r="F173" s="131" t="s">
        <v>945</v>
      </c>
      <c r="G173" s="131" t="s">
        <v>630</v>
      </c>
      <c r="H173" s="259">
        <v>11487</v>
      </c>
    </row>
    <row r="174" spans="1:8" ht="14.25" customHeight="1" x14ac:dyDescent="0.25">
      <c r="A174" s="131" t="s">
        <v>19448</v>
      </c>
      <c r="B174" s="131" t="s">
        <v>19493</v>
      </c>
      <c r="C174" s="131" t="s">
        <v>19494</v>
      </c>
      <c r="D174" s="131" t="s">
        <v>1263</v>
      </c>
      <c r="E174" s="132">
        <v>5.73</v>
      </c>
      <c r="F174" s="131" t="s">
        <v>1262</v>
      </c>
      <c r="G174" s="131" t="s">
        <v>630</v>
      </c>
      <c r="H174" s="259">
        <v>11488</v>
      </c>
    </row>
    <row r="175" spans="1:8" ht="14.25" customHeight="1" x14ac:dyDescent="0.25">
      <c r="A175" s="131" t="s">
        <v>19448</v>
      </c>
      <c r="B175" s="131" t="s">
        <v>19495</v>
      </c>
      <c r="C175" s="131" t="s">
        <v>19496</v>
      </c>
      <c r="D175" s="131" t="s">
        <v>13211</v>
      </c>
      <c r="E175" s="132">
        <v>7.79</v>
      </c>
      <c r="F175" s="131" t="s">
        <v>13210</v>
      </c>
      <c r="G175" s="131" t="s">
        <v>630</v>
      </c>
      <c r="H175" s="259">
        <v>11489</v>
      </c>
    </row>
    <row r="176" spans="1:8" ht="14.25" customHeight="1" x14ac:dyDescent="0.25">
      <c r="A176" s="131" t="s">
        <v>19448</v>
      </c>
      <c r="B176" s="131" t="s">
        <v>19497</v>
      </c>
      <c r="C176" s="131" t="s">
        <v>19498</v>
      </c>
      <c r="D176" s="131" t="s">
        <v>1038</v>
      </c>
      <c r="E176" s="132">
        <v>14.74</v>
      </c>
      <c r="F176" s="131" t="s">
        <v>1037</v>
      </c>
      <c r="G176" s="131" t="s">
        <v>630</v>
      </c>
      <c r="H176" s="259">
        <v>11490</v>
      </c>
    </row>
    <row r="177" spans="1:8" ht="14.25" customHeight="1" x14ac:dyDescent="0.25">
      <c r="A177" s="131" t="s">
        <v>19448</v>
      </c>
      <c r="B177" s="131" t="s">
        <v>19499</v>
      </c>
      <c r="C177" s="131" t="s">
        <v>19500</v>
      </c>
      <c r="D177" s="131" t="s">
        <v>19501</v>
      </c>
      <c r="E177" s="132">
        <v>54.8</v>
      </c>
      <c r="F177" s="131" t="s">
        <v>19502</v>
      </c>
      <c r="G177" s="131" t="s">
        <v>630</v>
      </c>
      <c r="H177" s="259">
        <v>11491</v>
      </c>
    </row>
    <row r="178" spans="1:8" ht="14.25" customHeight="1" x14ac:dyDescent="0.25">
      <c r="A178" s="131" t="s">
        <v>19448</v>
      </c>
      <c r="B178" s="131" t="s">
        <v>19503</v>
      </c>
      <c r="C178" s="131" t="s">
        <v>19504</v>
      </c>
      <c r="D178" s="131" t="s">
        <v>10518</v>
      </c>
      <c r="E178" s="132">
        <v>8.9600000000000009</v>
      </c>
      <c r="F178" s="131" t="s">
        <v>10517</v>
      </c>
      <c r="G178" s="131" t="s">
        <v>630</v>
      </c>
      <c r="H178" s="259">
        <v>11492</v>
      </c>
    </row>
    <row r="179" spans="1:8" ht="14.25" customHeight="1" x14ac:dyDescent="0.25">
      <c r="A179" s="131" t="s">
        <v>19448</v>
      </c>
      <c r="B179" s="131" t="s">
        <v>19505</v>
      </c>
      <c r="C179" s="131" t="s">
        <v>19506</v>
      </c>
      <c r="D179" s="131" t="s">
        <v>11032</v>
      </c>
      <c r="E179" s="132">
        <v>8.34</v>
      </c>
      <c r="F179" s="131" t="s">
        <v>11031</v>
      </c>
      <c r="G179" s="131" t="s">
        <v>630</v>
      </c>
      <c r="H179" s="259">
        <v>11493</v>
      </c>
    </row>
    <row r="180" spans="1:8" ht="14.25" customHeight="1" x14ac:dyDescent="0.25">
      <c r="A180" s="131" t="s">
        <v>19448</v>
      </c>
      <c r="B180" s="131" t="s">
        <v>19507</v>
      </c>
      <c r="C180" s="131" t="s">
        <v>19508</v>
      </c>
      <c r="D180" s="131" t="s">
        <v>1064</v>
      </c>
      <c r="E180" s="132">
        <v>2.31</v>
      </c>
      <c r="F180" s="131" t="s">
        <v>1063</v>
      </c>
      <c r="G180" s="131" t="s">
        <v>630</v>
      </c>
      <c r="H180" s="259">
        <v>11494</v>
      </c>
    </row>
    <row r="181" spans="1:8" ht="14.25" customHeight="1" x14ac:dyDescent="0.25">
      <c r="A181" s="131" t="s">
        <v>19448</v>
      </c>
      <c r="B181" s="131" t="s">
        <v>19509</v>
      </c>
      <c r="C181" s="131" t="s">
        <v>19510</v>
      </c>
      <c r="D181" s="131" t="s">
        <v>3644</v>
      </c>
      <c r="E181" s="132">
        <v>3</v>
      </c>
      <c r="F181" s="131" t="s">
        <v>3645</v>
      </c>
      <c r="G181" s="131" t="s">
        <v>630</v>
      </c>
      <c r="H181" s="259">
        <v>11495</v>
      </c>
    </row>
    <row r="182" spans="1:8" ht="14.25" customHeight="1" x14ac:dyDescent="0.25">
      <c r="A182" s="131" t="s">
        <v>19448</v>
      </c>
      <c r="B182" s="131" t="s">
        <v>19511</v>
      </c>
      <c r="C182" s="131" t="s">
        <v>19512</v>
      </c>
      <c r="D182" s="131" t="s">
        <v>1233</v>
      </c>
      <c r="E182" s="132">
        <v>2.96</v>
      </c>
      <c r="F182" s="131" t="s">
        <v>1232</v>
      </c>
      <c r="G182" s="131" t="s">
        <v>630</v>
      </c>
      <c r="H182" s="259">
        <v>11496</v>
      </c>
    </row>
    <row r="183" spans="1:8" ht="14.25" customHeight="1" x14ac:dyDescent="0.25">
      <c r="A183" s="131"/>
      <c r="B183" s="131"/>
      <c r="C183" s="134" t="s">
        <v>3727</v>
      </c>
      <c r="D183" s="131"/>
      <c r="E183" s="137">
        <f>SUM(E154:E182)</f>
        <v>233.98000000000005</v>
      </c>
      <c r="F183" s="131"/>
      <c r="G183" s="131"/>
      <c r="H183" s="259"/>
    </row>
    <row r="184" spans="1:8" ht="14.25" customHeight="1" x14ac:dyDescent="0.25">
      <c r="A184" s="131"/>
      <c r="B184" s="131"/>
      <c r="C184" s="240" t="s">
        <v>21502</v>
      </c>
      <c r="D184" s="241"/>
      <c r="E184" s="242">
        <f>+E60+E89+E123+E153+E183</f>
        <v>816.75</v>
      </c>
      <c r="F184" s="131"/>
      <c r="G184" s="131"/>
      <c r="H184" s="259"/>
    </row>
    <row r="185" spans="1:8" ht="14.25" customHeight="1" x14ac:dyDescent="0.25">
      <c r="A185" s="131"/>
      <c r="B185" s="131"/>
      <c r="C185" s="243" t="s">
        <v>21498</v>
      </c>
      <c r="D185" s="244"/>
      <c r="E185" s="247">
        <v>92.3</v>
      </c>
      <c r="F185" s="131"/>
      <c r="G185" s="131"/>
      <c r="H185" s="259"/>
    </row>
    <row r="186" spans="1:8" ht="14.25" customHeight="1" x14ac:dyDescent="0.25">
      <c r="A186" s="131"/>
      <c r="B186" s="131"/>
      <c r="C186" s="245" t="s">
        <v>21503</v>
      </c>
      <c r="D186" s="246"/>
      <c r="E186" s="247">
        <f>+E184-E185</f>
        <v>724.45</v>
      </c>
      <c r="F186" s="131"/>
      <c r="G186" s="131"/>
      <c r="H186" s="259"/>
    </row>
    <row r="187" spans="1:8" ht="14.25" customHeight="1" x14ac:dyDescent="0.25">
      <c r="A187" s="131" t="s">
        <v>19513</v>
      </c>
      <c r="B187" s="131" t="s">
        <v>19514</v>
      </c>
      <c r="C187" s="131" t="s">
        <v>19515</v>
      </c>
      <c r="D187" s="131" t="s">
        <v>1382</v>
      </c>
      <c r="E187" s="132">
        <v>2.84</v>
      </c>
      <c r="F187" s="131" t="s">
        <v>1381</v>
      </c>
      <c r="G187" s="131" t="s">
        <v>630</v>
      </c>
      <c r="H187" s="259">
        <v>11554</v>
      </c>
    </row>
    <row r="188" spans="1:8" ht="14.25" customHeight="1" x14ac:dyDescent="0.25">
      <c r="A188" s="131" t="s">
        <v>19513</v>
      </c>
      <c r="B188" s="131" t="s">
        <v>19516</v>
      </c>
      <c r="C188" s="131" t="s">
        <v>19517</v>
      </c>
      <c r="D188" s="131" t="s">
        <v>5259</v>
      </c>
      <c r="E188" s="132">
        <v>1.86</v>
      </c>
      <c r="F188" s="131" t="s">
        <v>728</v>
      </c>
      <c r="G188" s="131" t="s">
        <v>630</v>
      </c>
      <c r="H188" s="259">
        <v>11555</v>
      </c>
    </row>
    <row r="189" spans="1:8" ht="14.25" customHeight="1" x14ac:dyDescent="0.25">
      <c r="A189" s="131" t="s">
        <v>19513</v>
      </c>
      <c r="B189" s="131" t="s">
        <v>19518</v>
      </c>
      <c r="C189" s="131" t="s">
        <v>19519</v>
      </c>
      <c r="D189" s="131" t="s">
        <v>4234</v>
      </c>
      <c r="E189" s="132">
        <v>6.46</v>
      </c>
      <c r="F189" s="131" t="s">
        <v>4235</v>
      </c>
      <c r="G189" s="131" t="s">
        <v>630</v>
      </c>
      <c r="H189" s="259">
        <v>11556</v>
      </c>
    </row>
    <row r="190" spans="1:8" ht="14.25" customHeight="1" x14ac:dyDescent="0.25">
      <c r="A190" s="131" t="s">
        <v>19513</v>
      </c>
      <c r="B190" s="131" t="s">
        <v>19520</v>
      </c>
      <c r="C190" s="131" t="s">
        <v>19521</v>
      </c>
      <c r="D190" s="131" t="s">
        <v>5707</v>
      </c>
      <c r="E190" s="132">
        <v>2.08</v>
      </c>
      <c r="F190" s="131" t="s">
        <v>5708</v>
      </c>
      <c r="G190" s="131" t="s">
        <v>630</v>
      </c>
      <c r="H190" s="259">
        <v>11557</v>
      </c>
    </row>
    <row r="191" spans="1:8" ht="14.25" customHeight="1" x14ac:dyDescent="0.25">
      <c r="A191" s="131" t="s">
        <v>19513</v>
      </c>
      <c r="B191" s="131" t="s">
        <v>19522</v>
      </c>
      <c r="C191" s="131" t="s">
        <v>19523</v>
      </c>
      <c r="D191" s="131" t="s">
        <v>15927</v>
      </c>
      <c r="E191" s="132">
        <v>1.71</v>
      </c>
      <c r="F191" s="131" t="s">
        <v>15926</v>
      </c>
      <c r="G191" s="131" t="s">
        <v>630</v>
      </c>
      <c r="H191" s="259">
        <v>11558</v>
      </c>
    </row>
    <row r="192" spans="1:8" ht="14.25" customHeight="1" x14ac:dyDescent="0.25">
      <c r="A192" s="131" t="s">
        <v>19513</v>
      </c>
      <c r="B192" s="131" t="s">
        <v>19524</v>
      </c>
      <c r="C192" s="131" t="s">
        <v>19525</v>
      </c>
      <c r="D192" s="131" t="s">
        <v>5836</v>
      </c>
      <c r="E192" s="132">
        <v>5.04</v>
      </c>
      <c r="F192" s="131" t="s">
        <v>5837</v>
      </c>
      <c r="G192" s="131" t="s">
        <v>630</v>
      </c>
      <c r="H192" s="259">
        <v>11559</v>
      </c>
    </row>
    <row r="193" spans="1:8" ht="14.25" customHeight="1" x14ac:dyDescent="0.25">
      <c r="A193" s="131" t="s">
        <v>19513</v>
      </c>
      <c r="B193" s="131" t="s">
        <v>4253</v>
      </c>
      <c r="C193" s="131" t="s">
        <v>19526</v>
      </c>
      <c r="D193" s="131" t="s">
        <v>4512</v>
      </c>
      <c r="E193" s="132">
        <v>31.3</v>
      </c>
      <c r="F193" s="131" t="s">
        <v>4513</v>
      </c>
      <c r="G193" s="131" t="s">
        <v>630</v>
      </c>
      <c r="H193" s="259">
        <v>11560</v>
      </c>
    </row>
    <row r="194" spans="1:8" ht="14.25" customHeight="1" x14ac:dyDescent="0.25">
      <c r="A194" s="131" t="s">
        <v>19513</v>
      </c>
      <c r="B194" s="131" t="s">
        <v>19527</v>
      </c>
      <c r="C194" s="131" t="s">
        <v>19528</v>
      </c>
      <c r="D194" s="131" t="s">
        <v>4082</v>
      </c>
      <c r="E194" s="132">
        <v>1.9</v>
      </c>
      <c r="F194" s="131" t="s">
        <v>4083</v>
      </c>
      <c r="G194" s="131" t="s">
        <v>630</v>
      </c>
      <c r="H194" s="259">
        <v>11561</v>
      </c>
    </row>
    <row r="195" spans="1:8" ht="14.25" customHeight="1" x14ac:dyDescent="0.25">
      <c r="A195" s="131" t="s">
        <v>19513</v>
      </c>
      <c r="B195" s="131" t="s">
        <v>19529</v>
      </c>
      <c r="C195" s="131" t="s">
        <v>19530</v>
      </c>
      <c r="D195" s="131" t="s">
        <v>962</v>
      </c>
      <c r="E195" s="132">
        <v>3.58</v>
      </c>
      <c r="F195" s="131" t="s">
        <v>961</v>
      </c>
      <c r="G195" s="131" t="s">
        <v>630</v>
      </c>
      <c r="H195" s="259">
        <v>11562</v>
      </c>
    </row>
    <row r="196" spans="1:8" ht="14.25" customHeight="1" x14ac:dyDescent="0.25">
      <c r="A196" s="131" t="s">
        <v>19513</v>
      </c>
      <c r="B196" s="131" t="s">
        <v>19531</v>
      </c>
      <c r="C196" s="131" t="s">
        <v>19532</v>
      </c>
      <c r="D196" s="131" t="s">
        <v>16420</v>
      </c>
      <c r="E196" s="132">
        <v>8.44</v>
      </c>
      <c r="F196" s="131" t="s">
        <v>16419</v>
      </c>
      <c r="G196" s="131" t="s">
        <v>630</v>
      </c>
      <c r="H196" s="259">
        <v>11563</v>
      </c>
    </row>
    <row r="197" spans="1:8" ht="14.25" customHeight="1" x14ac:dyDescent="0.25">
      <c r="A197" s="131" t="s">
        <v>19513</v>
      </c>
      <c r="B197" s="131" t="s">
        <v>19533</v>
      </c>
      <c r="C197" s="131" t="s">
        <v>19534</v>
      </c>
      <c r="D197" s="131" t="s">
        <v>18702</v>
      </c>
      <c r="E197" s="132">
        <v>7.34</v>
      </c>
      <c r="F197" s="131" t="s">
        <v>18701</v>
      </c>
      <c r="G197" s="131" t="s">
        <v>630</v>
      </c>
      <c r="H197" s="259">
        <v>11564</v>
      </c>
    </row>
    <row r="198" spans="1:8" ht="14.25" customHeight="1" x14ac:dyDescent="0.25">
      <c r="A198" s="131" t="s">
        <v>19513</v>
      </c>
      <c r="B198" s="131" t="s">
        <v>19535</v>
      </c>
      <c r="C198" s="131" t="s">
        <v>19536</v>
      </c>
      <c r="D198" s="131" t="s">
        <v>6049</v>
      </c>
      <c r="E198" s="132">
        <v>2.0299999999999998</v>
      </c>
      <c r="F198" s="131" t="s">
        <v>6050</v>
      </c>
      <c r="G198" s="131" t="s">
        <v>630</v>
      </c>
      <c r="H198" s="259">
        <v>11565</v>
      </c>
    </row>
    <row r="199" spans="1:8" ht="14.25" customHeight="1" x14ac:dyDescent="0.25">
      <c r="A199" s="131" t="s">
        <v>19513</v>
      </c>
      <c r="B199" s="131" t="s">
        <v>19537</v>
      </c>
      <c r="C199" s="131" t="s">
        <v>19538</v>
      </c>
      <c r="D199" s="131" t="s">
        <v>4086</v>
      </c>
      <c r="E199" s="132">
        <v>1.88</v>
      </c>
      <c r="F199" s="131" t="s">
        <v>4087</v>
      </c>
      <c r="G199" s="131" t="s">
        <v>630</v>
      </c>
      <c r="H199" s="259">
        <v>11566</v>
      </c>
    </row>
    <row r="200" spans="1:8" ht="14.25" customHeight="1" x14ac:dyDescent="0.25">
      <c r="A200" s="131" t="s">
        <v>19513</v>
      </c>
      <c r="B200" s="131" t="s">
        <v>19539</v>
      </c>
      <c r="C200" s="131" t="s">
        <v>19540</v>
      </c>
      <c r="D200" s="131" t="s">
        <v>3814</v>
      </c>
      <c r="E200" s="132">
        <v>3.32</v>
      </c>
      <c r="F200" s="131" t="s">
        <v>3815</v>
      </c>
      <c r="G200" s="131" t="s">
        <v>630</v>
      </c>
      <c r="H200" s="259">
        <v>11567</v>
      </c>
    </row>
    <row r="201" spans="1:8" ht="14.25" customHeight="1" x14ac:dyDescent="0.25">
      <c r="A201" s="131" t="s">
        <v>19513</v>
      </c>
      <c r="B201" s="131" t="s">
        <v>19541</v>
      </c>
      <c r="C201" s="131" t="s">
        <v>19542</v>
      </c>
      <c r="D201" s="131" t="s">
        <v>1331</v>
      </c>
      <c r="E201" s="132">
        <v>1.68</v>
      </c>
      <c r="F201" s="131" t="s">
        <v>1330</v>
      </c>
      <c r="G201" s="131" t="s">
        <v>630</v>
      </c>
      <c r="H201" s="259">
        <v>11568</v>
      </c>
    </row>
    <row r="202" spans="1:8" ht="14.25" customHeight="1" x14ac:dyDescent="0.25">
      <c r="A202" s="131" t="s">
        <v>19513</v>
      </c>
      <c r="B202" s="131" t="s">
        <v>19543</v>
      </c>
      <c r="C202" s="131" t="s">
        <v>19544</v>
      </c>
      <c r="D202" s="131" t="s">
        <v>650</v>
      </c>
      <c r="E202" s="132">
        <v>5.95</v>
      </c>
      <c r="F202" s="131" t="s">
        <v>649</v>
      </c>
      <c r="G202" s="131" t="s">
        <v>630</v>
      </c>
      <c r="H202" s="259">
        <v>11569</v>
      </c>
    </row>
    <row r="203" spans="1:8" ht="14.25" customHeight="1" x14ac:dyDescent="0.25">
      <c r="A203" s="131" t="s">
        <v>19513</v>
      </c>
      <c r="B203" s="131" t="s">
        <v>19545</v>
      </c>
      <c r="C203" s="131" t="s">
        <v>19546</v>
      </c>
      <c r="D203" s="131" t="s">
        <v>3618</v>
      </c>
      <c r="E203" s="132">
        <v>3.45</v>
      </c>
      <c r="F203" s="131" t="s">
        <v>3619</v>
      </c>
      <c r="G203" s="131" t="s">
        <v>630</v>
      </c>
      <c r="H203" s="259">
        <v>11570</v>
      </c>
    </row>
    <row r="204" spans="1:8" ht="14.25" customHeight="1" x14ac:dyDescent="0.25">
      <c r="A204" s="131" t="s">
        <v>19513</v>
      </c>
      <c r="B204" s="131" t="s">
        <v>19547</v>
      </c>
      <c r="C204" s="131" t="s">
        <v>19548</v>
      </c>
      <c r="D204" s="131" t="s">
        <v>11014</v>
      </c>
      <c r="E204" s="132">
        <v>4.8600000000000003</v>
      </c>
      <c r="F204" s="131" t="s">
        <v>11013</v>
      </c>
      <c r="G204" s="131" t="s">
        <v>630</v>
      </c>
      <c r="H204" s="259">
        <v>11571</v>
      </c>
    </row>
    <row r="205" spans="1:8" ht="14.25" customHeight="1" x14ac:dyDescent="0.25">
      <c r="A205" s="131" t="s">
        <v>19513</v>
      </c>
      <c r="B205" s="131" t="s">
        <v>13815</v>
      </c>
      <c r="C205" s="131" t="s">
        <v>19549</v>
      </c>
      <c r="D205" s="131" t="s">
        <v>11181</v>
      </c>
      <c r="E205" s="132">
        <v>5.25</v>
      </c>
      <c r="F205" s="131" t="s">
        <v>11180</v>
      </c>
      <c r="G205" s="131" t="s">
        <v>630</v>
      </c>
      <c r="H205" s="259">
        <v>11572</v>
      </c>
    </row>
    <row r="206" spans="1:8" ht="14.25" customHeight="1" x14ac:dyDescent="0.25">
      <c r="A206" s="131" t="s">
        <v>19513</v>
      </c>
      <c r="B206" s="131" t="s">
        <v>19550</v>
      </c>
      <c r="C206" s="131" t="s">
        <v>19551</v>
      </c>
      <c r="D206" s="131" t="s">
        <v>632</v>
      </c>
      <c r="E206" s="132">
        <v>11.66</v>
      </c>
      <c r="F206" s="131" t="s">
        <v>631</v>
      </c>
      <c r="G206" s="131" t="s">
        <v>630</v>
      </c>
      <c r="H206" s="259">
        <v>11573</v>
      </c>
    </row>
    <row r="207" spans="1:8" ht="14.25" customHeight="1" x14ac:dyDescent="0.25">
      <c r="A207" s="131" t="s">
        <v>19513</v>
      </c>
      <c r="B207" s="131" t="s">
        <v>19552</v>
      </c>
      <c r="C207" s="131" t="s">
        <v>19553</v>
      </c>
      <c r="D207" s="131" t="s">
        <v>5289</v>
      </c>
      <c r="E207" s="132">
        <v>11.73</v>
      </c>
      <c r="F207" s="131" t="s">
        <v>5290</v>
      </c>
      <c r="G207" s="131" t="s">
        <v>630</v>
      </c>
      <c r="H207" s="259">
        <v>11574</v>
      </c>
    </row>
    <row r="208" spans="1:8" ht="14.25" customHeight="1" x14ac:dyDescent="0.25">
      <c r="A208" s="131" t="s">
        <v>19513</v>
      </c>
      <c r="B208" s="131" t="s">
        <v>19554</v>
      </c>
      <c r="C208" s="131" t="s">
        <v>19555</v>
      </c>
      <c r="D208" s="131" t="s">
        <v>16259</v>
      </c>
      <c r="E208" s="132">
        <v>5.08</v>
      </c>
      <c r="F208" s="131" t="s">
        <v>16258</v>
      </c>
      <c r="G208" s="131" t="s">
        <v>630</v>
      </c>
      <c r="H208" s="259">
        <v>11575</v>
      </c>
    </row>
    <row r="209" spans="1:8" ht="14.25" customHeight="1" x14ac:dyDescent="0.25">
      <c r="A209" s="131" t="s">
        <v>19513</v>
      </c>
      <c r="B209" s="131" t="s">
        <v>19556</v>
      </c>
      <c r="C209" s="131" t="s">
        <v>19557</v>
      </c>
      <c r="D209" s="131" t="s">
        <v>903</v>
      </c>
      <c r="E209" s="132">
        <v>25.08</v>
      </c>
      <c r="F209" s="131" t="s">
        <v>902</v>
      </c>
      <c r="G209" s="131" t="s">
        <v>630</v>
      </c>
      <c r="H209" s="259">
        <v>11576</v>
      </c>
    </row>
    <row r="210" spans="1:8" ht="14.25" customHeight="1" x14ac:dyDescent="0.25">
      <c r="A210" s="131"/>
      <c r="B210" s="131"/>
      <c r="C210" s="134" t="s">
        <v>3567</v>
      </c>
      <c r="D210" s="131"/>
      <c r="E210" s="137">
        <f>SUM(E187:E209)</f>
        <v>154.51999999999998</v>
      </c>
      <c r="F210" s="131"/>
      <c r="G210" s="131"/>
      <c r="H210" s="259"/>
    </row>
    <row r="211" spans="1:8" ht="14.25" customHeight="1" x14ac:dyDescent="0.25">
      <c r="A211" s="131" t="s">
        <v>19558</v>
      </c>
      <c r="B211" s="131" t="s">
        <v>19559</v>
      </c>
      <c r="C211" s="131" t="s">
        <v>19560</v>
      </c>
      <c r="D211" s="131" t="s">
        <v>11219</v>
      </c>
      <c r="E211" s="132">
        <v>4.75</v>
      </c>
      <c r="F211" s="131" t="s">
        <v>11218</v>
      </c>
      <c r="G211" s="131" t="s">
        <v>630</v>
      </c>
      <c r="H211" s="259">
        <v>11577</v>
      </c>
    </row>
    <row r="212" spans="1:8" ht="14.25" customHeight="1" x14ac:dyDescent="0.25">
      <c r="A212" s="131" t="s">
        <v>19558</v>
      </c>
      <c r="B212" s="131" t="s">
        <v>19561</v>
      </c>
      <c r="C212" s="131" t="s">
        <v>19562</v>
      </c>
      <c r="D212" s="131" t="s">
        <v>4575</v>
      </c>
      <c r="E212" s="132">
        <v>4.1399999999999997</v>
      </c>
      <c r="F212" s="131" t="s">
        <v>4576</v>
      </c>
      <c r="G212" s="131" t="s">
        <v>630</v>
      </c>
      <c r="H212" s="259">
        <v>11578</v>
      </c>
    </row>
    <row r="213" spans="1:8" ht="14.25" customHeight="1" x14ac:dyDescent="0.25">
      <c r="A213" s="131" t="s">
        <v>19558</v>
      </c>
      <c r="B213" s="131" t="s">
        <v>19563</v>
      </c>
      <c r="C213" s="131" t="s">
        <v>19564</v>
      </c>
      <c r="D213" s="131" t="s">
        <v>1010</v>
      </c>
      <c r="E213" s="132">
        <v>3.36</v>
      </c>
      <c r="F213" s="131" t="s">
        <v>1009</v>
      </c>
      <c r="G213" s="131" t="s">
        <v>630</v>
      </c>
      <c r="H213" s="259">
        <v>11579</v>
      </c>
    </row>
    <row r="214" spans="1:8" ht="14.25" customHeight="1" x14ac:dyDescent="0.25">
      <c r="A214" s="131" t="s">
        <v>19558</v>
      </c>
      <c r="B214" s="131" t="s">
        <v>19565</v>
      </c>
      <c r="C214" s="131" t="s">
        <v>19566</v>
      </c>
      <c r="D214" s="131" t="s">
        <v>13589</v>
      </c>
      <c r="E214" s="132">
        <v>2.85</v>
      </c>
      <c r="F214" s="131" t="s">
        <v>13588</v>
      </c>
      <c r="G214" s="131" t="s">
        <v>630</v>
      </c>
      <c r="H214" s="259">
        <v>11580</v>
      </c>
    </row>
    <row r="215" spans="1:8" ht="14.25" customHeight="1" x14ac:dyDescent="0.25">
      <c r="A215" s="131" t="s">
        <v>19558</v>
      </c>
      <c r="B215" s="131" t="s">
        <v>19567</v>
      </c>
      <c r="C215" s="131" t="s">
        <v>19568</v>
      </c>
      <c r="D215" s="131" t="s">
        <v>19569</v>
      </c>
      <c r="E215" s="132">
        <v>3.97</v>
      </c>
      <c r="F215" s="131" t="s">
        <v>19570</v>
      </c>
      <c r="G215" s="131" t="s">
        <v>630</v>
      </c>
      <c r="H215" s="259">
        <v>11581</v>
      </c>
    </row>
    <row r="216" spans="1:8" ht="14.25" customHeight="1" x14ac:dyDescent="0.25">
      <c r="A216" s="131" t="s">
        <v>19558</v>
      </c>
      <c r="B216" s="131" t="s">
        <v>19571</v>
      </c>
      <c r="C216" s="131" t="s">
        <v>19572</v>
      </c>
      <c r="D216" s="131" t="s">
        <v>715</v>
      </c>
      <c r="E216" s="132">
        <v>6.99</v>
      </c>
      <c r="F216" s="131" t="s">
        <v>714</v>
      </c>
      <c r="G216" s="131" t="s">
        <v>630</v>
      </c>
      <c r="H216" s="259">
        <v>11582</v>
      </c>
    </row>
    <row r="217" spans="1:8" ht="14.25" customHeight="1" x14ac:dyDescent="0.25">
      <c r="A217" s="131" t="s">
        <v>19558</v>
      </c>
      <c r="B217" s="131" t="s">
        <v>19573</v>
      </c>
      <c r="C217" s="131" t="s">
        <v>19574</v>
      </c>
      <c r="D217" s="131" t="s">
        <v>686</v>
      </c>
      <c r="E217" s="132">
        <v>6.96</v>
      </c>
      <c r="F217" s="131" t="s">
        <v>685</v>
      </c>
      <c r="G217" s="131" t="s">
        <v>630</v>
      </c>
      <c r="H217" s="259" t="s">
        <v>19575</v>
      </c>
    </row>
    <row r="218" spans="1:8" ht="14.25" customHeight="1" x14ac:dyDescent="0.25">
      <c r="A218" s="131" t="s">
        <v>19558</v>
      </c>
      <c r="B218" s="131" t="s">
        <v>19576</v>
      </c>
      <c r="C218" s="131" t="s">
        <v>19577</v>
      </c>
      <c r="D218" s="131" t="s">
        <v>1463</v>
      </c>
      <c r="E218" s="132">
        <v>7.44</v>
      </c>
      <c r="F218" s="131" t="s">
        <v>1462</v>
      </c>
      <c r="G218" s="131" t="s">
        <v>630</v>
      </c>
      <c r="H218" s="259">
        <v>11583</v>
      </c>
    </row>
    <row r="219" spans="1:8" ht="14.25" customHeight="1" x14ac:dyDescent="0.25">
      <c r="A219" s="131" t="s">
        <v>19558</v>
      </c>
      <c r="B219" s="131" t="s">
        <v>19578</v>
      </c>
      <c r="C219" s="131" t="s">
        <v>19579</v>
      </c>
      <c r="D219" s="131" t="s">
        <v>1245</v>
      </c>
      <c r="E219" s="132">
        <v>35.380000000000003</v>
      </c>
      <c r="F219" s="131" t="s">
        <v>1244</v>
      </c>
      <c r="G219" s="131" t="s">
        <v>630</v>
      </c>
      <c r="H219" s="259">
        <v>11584</v>
      </c>
    </row>
    <row r="220" spans="1:8" ht="14.25" customHeight="1" x14ac:dyDescent="0.25">
      <c r="A220" s="131" t="s">
        <v>19558</v>
      </c>
      <c r="B220" s="131" t="s">
        <v>19580</v>
      </c>
      <c r="C220" s="131" t="s">
        <v>19581</v>
      </c>
      <c r="D220" s="131" t="s">
        <v>10508</v>
      </c>
      <c r="E220" s="132">
        <v>4.55</v>
      </c>
      <c r="F220" s="131" t="s">
        <v>10507</v>
      </c>
      <c r="G220" s="131" t="s">
        <v>630</v>
      </c>
      <c r="H220" s="259">
        <v>11585</v>
      </c>
    </row>
    <row r="221" spans="1:8" ht="14.25" customHeight="1" x14ac:dyDescent="0.25">
      <c r="A221" s="131"/>
      <c r="B221" s="131"/>
      <c r="C221" s="134" t="s">
        <v>3567</v>
      </c>
      <c r="D221" s="131"/>
      <c r="E221" s="137">
        <f>SUM(E211:E220)</f>
        <v>80.39</v>
      </c>
      <c r="F221" s="131"/>
      <c r="G221" s="131"/>
      <c r="H221" s="259"/>
    </row>
    <row r="222" spans="1:8" ht="14.25" customHeight="1" x14ac:dyDescent="0.25">
      <c r="A222" s="131" t="s">
        <v>19582</v>
      </c>
      <c r="B222" s="131" t="s">
        <v>19583</v>
      </c>
      <c r="C222" s="131" t="s">
        <v>19584</v>
      </c>
      <c r="D222" s="131" t="s">
        <v>11414</v>
      </c>
      <c r="E222" s="132">
        <v>1.68</v>
      </c>
      <c r="F222" s="131" t="s">
        <v>11413</v>
      </c>
      <c r="G222" s="131" t="s">
        <v>630</v>
      </c>
      <c r="H222" s="259">
        <v>11586</v>
      </c>
    </row>
    <row r="223" spans="1:8" ht="14.25" customHeight="1" x14ac:dyDescent="0.25">
      <c r="A223" s="131" t="s">
        <v>19582</v>
      </c>
      <c r="B223" s="131" t="s">
        <v>19585</v>
      </c>
      <c r="C223" s="131" t="s">
        <v>19586</v>
      </c>
      <c r="D223" s="131" t="s">
        <v>11205</v>
      </c>
      <c r="E223" s="132">
        <v>2.58</v>
      </c>
      <c r="F223" s="131" t="s">
        <v>11204</v>
      </c>
      <c r="G223" s="131" t="s">
        <v>630</v>
      </c>
      <c r="H223" s="259">
        <v>11587</v>
      </c>
    </row>
    <row r="224" spans="1:8" ht="14.25" customHeight="1" x14ac:dyDescent="0.25">
      <c r="A224" s="131" t="s">
        <v>19587</v>
      </c>
      <c r="B224" s="131" t="s">
        <v>19588</v>
      </c>
      <c r="C224" s="131" t="s">
        <v>19589</v>
      </c>
      <c r="D224" s="131" t="s">
        <v>662</v>
      </c>
      <c r="E224" s="132">
        <v>3.8</v>
      </c>
      <c r="F224" s="131" t="s">
        <v>661</v>
      </c>
      <c r="G224" s="131" t="s">
        <v>630</v>
      </c>
      <c r="H224" s="259">
        <v>11588</v>
      </c>
    </row>
    <row r="225" spans="1:8" ht="14.25" customHeight="1" x14ac:dyDescent="0.25">
      <c r="A225" s="131" t="s">
        <v>19587</v>
      </c>
      <c r="B225" s="131" t="s">
        <v>19590</v>
      </c>
      <c r="C225" s="131" t="s">
        <v>19591</v>
      </c>
      <c r="D225" s="131" t="s">
        <v>972</v>
      </c>
      <c r="E225" s="132">
        <v>5.78</v>
      </c>
      <c r="F225" s="131" t="s">
        <v>971</v>
      </c>
      <c r="G225" s="131" t="s">
        <v>630</v>
      </c>
      <c r="H225" s="259">
        <v>11589</v>
      </c>
    </row>
    <row r="226" spans="1:8" ht="14.25" customHeight="1" x14ac:dyDescent="0.25">
      <c r="A226" s="131" t="s">
        <v>19587</v>
      </c>
      <c r="B226" s="131" t="s">
        <v>19592</v>
      </c>
      <c r="C226" s="131" t="s">
        <v>19593</v>
      </c>
      <c r="D226" s="131" t="s">
        <v>13499</v>
      </c>
      <c r="E226" s="132">
        <v>1.77</v>
      </c>
      <c r="F226" s="131" t="s">
        <v>13498</v>
      </c>
      <c r="G226" s="131" t="s">
        <v>630</v>
      </c>
      <c r="H226" s="259">
        <v>11590</v>
      </c>
    </row>
    <row r="227" spans="1:8" ht="14.25" customHeight="1" x14ac:dyDescent="0.25">
      <c r="A227" s="131"/>
      <c r="B227" s="131"/>
      <c r="C227" s="134" t="s">
        <v>3567</v>
      </c>
      <c r="D227" s="131"/>
      <c r="E227" s="137">
        <f>SUM(E222:E226)</f>
        <v>15.61</v>
      </c>
      <c r="F227" s="131"/>
      <c r="G227" s="131"/>
      <c r="H227" s="259"/>
    </row>
    <row r="228" spans="1:8" ht="14.25" customHeight="1" x14ac:dyDescent="0.25">
      <c r="A228" s="131" t="s">
        <v>19594</v>
      </c>
      <c r="B228" s="131" t="s">
        <v>19595</v>
      </c>
      <c r="C228" s="131" t="s">
        <v>19596</v>
      </c>
      <c r="D228" s="131" t="s">
        <v>1183</v>
      </c>
      <c r="E228" s="132">
        <v>5.42</v>
      </c>
      <c r="F228" s="131" t="s">
        <v>1182</v>
      </c>
      <c r="G228" s="131" t="s">
        <v>630</v>
      </c>
      <c r="H228" s="259">
        <v>11645</v>
      </c>
    </row>
    <row r="229" spans="1:8" ht="14.25" customHeight="1" x14ac:dyDescent="0.25">
      <c r="A229" s="131" t="s">
        <v>19594</v>
      </c>
      <c r="B229" s="131" t="s">
        <v>19597</v>
      </c>
      <c r="C229" s="131" t="s">
        <v>19598</v>
      </c>
      <c r="D229" s="131" t="s">
        <v>839</v>
      </c>
      <c r="E229" s="132">
        <v>4.71</v>
      </c>
      <c r="F229" s="131" t="s">
        <v>838</v>
      </c>
      <c r="G229" s="131" t="s">
        <v>630</v>
      </c>
      <c r="H229" s="259">
        <v>11646</v>
      </c>
    </row>
    <row r="230" spans="1:8" ht="14.25" customHeight="1" x14ac:dyDescent="0.25">
      <c r="A230" s="131" t="s">
        <v>19594</v>
      </c>
      <c r="B230" s="131" t="s">
        <v>19599</v>
      </c>
      <c r="C230" s="131" t="s">
        <v>19600</v>
      </c>
      <c r="D230" s="131" t="s">
        <v>19601</v>
      </c>
      <c r="E230" s="132">
        <v>3.36</v>
      </c>
      <c r="F230" s="131" t="s">
        <v>19602</v>
      </c>
      <c r="G230" s="131" t="s">
        <v>630</v>
      </c>
      <c r="H230" s="259">
        <v>11647</v>
      </c>
    </row>
    <row r="231" spans="1:8" ht="14.25" customHeight="1" x14ac:dyDescent="0.25">
      <c r="A231" s="131" t="s">
        <v>19594</v>
      </c>
      <c r="B231" s="131" t="s">
        <v>5139</v>
      </c>
      <c r="C231" s="131" t="s">
        <v>19603</v>
      </c>
      <c r="D231" s="131" t="s">
        <v>1294</v>
      </c>
      <c r="E231" s="132">
        <v>5.92</v>
      </c>
      <c r="F231" s="131" t="s">
        <v>1293</v>
      </c>
      <c r="G231" s="131" t="s">
        <v>630</v>
      </c>
      <c r="H231" s="259">
        <v>11648</v>
      </c>
    </row>
    <row r="232" spans="1:8" ht="14.25" customHeight="1" x14ac:dyDescent="0.25">
      <c r="A232" s="131" t="s">
        <v>19594</v>
      </c>
      <c r="B232" s="131" t="s">
        <v>19604</v>
      </c>
      <c r="C232" s="131" t="s">
        <v>19605</v>
      </c>
      <c r="D232" s="131" t="s">
        <v>4859</v>
      </c>
      <c r="E232" s="132">
        <v>12.95</v>
      </c>
      <c r="F232" s="131" t="s">
        <v>4860</v>
      </c>
      <c r="G232" s="131" t="s">
        <v>630</v>
      </c>
      <c r="H232" s="259">
        <v>11649</v>
      </c>
    </row>
    <row r="233" spans="1:8" ht="14.25" customHeight="1" x14ac:dyDescent="0.25">
      <c r="A233" s="131" t="s">
        <v>19594</v>
      </c>
      <c r="B233" s="131" t="s">
        <v>3884</v>
      </c>
      <c r="C233" s="131" t="s">
        <v>19606</v>
      </c>
      <c r="D233" s="131" t="s">
        <v>6053</v>
      </c>
      <c r="E233" s="132">
        <v>3.36</v>
      </c>
      <c r="F233" s="131" t="s">
        <v>6054</v>
      </c>
      <c r="G233" s="131" t="s">
        <v>630</v>
      </c>
      <c r="H233" s="259">
        <v>11650</v>
      </c>
    </row>
    <row r="234" spans="1:8" ht="14.25" customHeight="1" x14ac:dyDescent="0.25">
      <c r="A234" s="131" t="s">
        <v>19594</v>
      </c>
      <c r="B234" s="131" t="s">
        <v>19607</v>
      </c>
      <c r="C234" s="131" t="s">
        <v>19608</v>
      </c>
      <c r="D234" s="131" t="s">
        <v>4564</v>
      </c>
      <c r="E234" s="132">
        <v>19.079999999999998</v>
      </c>
      <c r="F234" s="131" t="s">
        <v>4565</v>
      </c>
      <c r="G234" s="131" t="s">
        <v>630</v>
      </c>
      <c r="H234" s="259">
        <v>11651</v>
      </c>
    </row>
    <row r="235" spans="1:8" ht="14.25" customHeight="1" x14ac:dyDescent="0.25">
      <c r="A235" s="131" t="s">
        <v>19594</v>
      </c>
      <c r="B235" s="131" t="s">
        <v>19609</v>
      </c>
      <c r="C235" s="131" t="s">
        <v>19610</v>
      </c>
      <c r="D235" s="131" t="s">
        <v>19611</v>
      </c>
      <c r="E235" s="132">
        <v>11.71</v>
      </c>
      <c r="F235" s="131" t="s">
        <v>19612</v>
      </c>
      <c r="G235" s="131" t="s">
        <v>630</v>
      </c>
      <c r="H235" s="259">
        <v>11652</v>
      </c>
    </row>
    <row r="236" spans="1:8" ht="14.25" customHeight="1" x14ac:dyDescent="0.25">
      <c r="A236" s="131" t="s">
        <v>19594</v>
      </c>
      <c r="B236" s="131" t="s">
        <v>18278</v>
      </c>
      <c r="C236" s="131" t="s">
        <v>19613</v>
      </c>
      <c r="D236" s="131" t="s">
        <v>719</v>
      </c>
      <c r="E236" s="132">
        <v>1.68</v>
      </c>
      <c r="F236" s="131" t="s">
        <v>718</v>
      </c>
      <c r="G236" s="131" t="s">
        <v>630</v>
      </c>
      <c r="H236" s="259">
        <v>11653</v>
      </c>
    </row>
    <row r="237" spans="1:8" ht="14.25" customHeight="1" x14ac:dyDescent="0.25">
      <c r="A237" s="131" t="s">
        <v>19594</v>
      </c>
      <c r="B237" s="131" t="s">
        <v>19614</v>
      </c>
      <c r="C237" s="131" t="s">
        <v>19615</v>
      </c>
      <c r="D237" s="131" t="s">
        <v>4158</v>
      </c>
      <c r="E237" s="132">
        <v>2.06</v>
      </c>
      <c r="F237" s="131" t="s">
        <v>4159</v>
      </c>
      <c r="G237" s="131" t="s">
        <v>630</v>
      </c>
      <c r="H237" s="259">
        <v>11654</v>
      </c>
    </row>
    <row r="238" spans="1:8" ht="14.25" customHeight="1" x14ac:dyDescent="0.25">
      <c r="A238" s="131" t="s">
        <v>19594</v>
      </c>
      <c r="B238" s="131" t="s">
        <v>19616</v>
      </c>
      <c r="C238" s="131" t="s">
        <v>19617</v>
      </c>
      <c r="D238" s="131" t="s">
        <v>3922</v>
      </c>
      <c r="E238" s="132">
        <v>2.04</v>
      </c>
      <c r="F238" s="131" t="s">
        <v>3923</v>
      </c>
      <c r="G238" s="131" t="s">
        <v>630</v>
      </c>
      <c r="H238" s="259">
        <v>11655</v>
      </c>
    </row>
    <row r="239" spans="1:8" ht="14.25" customHeight="1" x14ac:dyDescent="0.25">
      <c r="A239" s="131" t="s">
        <v>19594</v>
      </c>
      <c r="B239" s="131" t="s">
        <v>19618</v>
      </c>
      <c r="C239" s="131" t="s">
        <v>19619</v>
      </c>
      <c r="D239" s="131" t="s">
        <v>14010</v>
      </c>
      <c r="E239" s="132">
        <v>5.04</v>
      </c>
      <c r="F239" s="131" t="s">
        <v>14009</v>
      </c>
      <c r="G239" s="131" t="s">
        <v>630</v>
      </c>
      <c r="H239" s="259">
        <v>11656</v>
      </c>
    </row>
    <row r="240" spans="1:8" ht="14.25" customHeight="1" x14ac:dyDescent="0.25">
      <c r="A240" s="131" t="s">
        <v>19594</v>
      </c>
      <c r="B240" s="131" t="s">
        <v>19620</v>
      </c>
      <c r="C240" s="131" t="s">
        <v>19621</v>
      </c>
      <c r="D240" s="131" t="s">
        <v>4593</v>
      </c>
      <c r="E240" s="132">
        <v>5.0599999999999996</v>
      </c>
      <c r="F240" s="131" t="s">
        <v>4594</v>
      </c>
      <c r="G240" s="131" t="s">
        <v>630</v>
      </c>
      <c r="H240" s="259">
        <v>11657</v>
      </c>
    </row>
    <row r="241" spans="1:8" ht="14.25" customHeight="1" x14ac:dyDescent="0.25">
      <c r="A241" s="131" t="s">
        <v>19594</v>
      </c>
      <c r="B241" s="131" t="s">
        <v>19622</v>
      </c>
      <c r="C241" s="131" t="s">
        <v>19623</v>
      </c>
      <c r="D241" s="131" t="s">
        <v>3697</v>
      </c>
      <c r="E241" s="132">
        <v>5.5</v>
      </c>
      <c r="F241" s="131" t="s">
        <v>3698</v>
      </c>
      <c r="G241" s="131" t="s">
        <v>630</v>
      </c>
      <c r="H241" s="259">
        <v>11658</v>
      </c>
    </row>
    <row r="242" spans="1:8" ht="14.25" customHeight="1" x14ac:dyDescent="0.25">
      <c r="A242" s="131" t="s">
        <v>19594</v>
      </c>
      <c r="B242" s="131" t="s">
        <v>19624</v>
      </c>
      <c r="C242" s="131" t="s">
        <v>19625</v>
      </c>
      <c r="D242" s="131" t="s">
        <v>960</v>
      </c>
      <c r="E242" s="132">
        <v>8.3800000000000008</v>
      </c>
      <c r="F242" s="131" t="s">
        <v>959</v>
      </c>
      <c r="G242" s="131" t="s">
        <v>630</v>
      </c>
      <c r="H242" s="259">
        <v>11659</v>
      </c>
    </row>
    <row r="243" spans="1:8" ht="14.25" customHeight="1" x14ac:dyDescent="0.25">
      <c r="A243" s="131"/>
      <c r="B243" s="131"/>
      <c r="C243" s="134" t="s">
        <v>3567</v>
      </c>
      <c r="D243" s="131"/>
      <c r="E243" s="137">
        <f>SUM(E228:E242)</f>
        <v>96.27000000000001</v>
      </c>
      <c r="F243" s="131"/>
      <c r="G243" s="131"/>
      <c r="H243" s="259"/>
    </row>
    <row r="244" spans="1:8" ht="14.25" customHeight="1" x14ac:dyDescent="0.25">
      <c r="A244" s="131" t="s">
        <v>19626</v>
      </c>
      <c r="B244" s="131" t="s">
        <v>19627</v>
      </c>
      <c r="C244" s="131" t="s">
        <v>19628</v>
      </c>
      <c r="D244" s="131" t="s">
        <v>5301</v>
      </c>
      <c r="E244" s="132">
        <v>3.64</v>
      </c>
      <c r="F244" s="131" t="s">
        <v>5302</v>
      </c>
      <c r="G244" s="131" t="s">
        <v>630</v>
      </c>
      <c r="H244" s="259">
        <v>11714</v>
      </c>
    </row>
    <row r="245" spans="1:8" ht="14.25" customHeight="1" x14ac:dyDescent="0.25">
      <c r="A245" s="131" t="s">
        <v>19626</v>
      </c>
      <c r="B245" s="131" t="s">
        <v>19629</v>
      </c>
      <c r="C245" s="131" t="s">
        <v>19630</v>
      </c>
      <c r="D245" s="131" t="s">
        <v>790</v>
      </c>
      <c r="E245" s="132">
        <v>1.8</v>
      </c>
      <c r="F245" s="131" t="s">
        <v>789</v>
      </c>
      <c r="G245" s="131" t="s">
        <v>630</v>
      </c>
      <c r="H245" s="259">
        <v>11715</v>
      </c>
    </row>
    <row r="246" spans="1:8" ht="14.25" customHeight="1" x14ac:dyDescent="0.25">
      <c r="A246" s="131" t="s">
        <v>19626</v>
      </c>
      <c r="B246" s="131" t="s">
        <v>19631</v>
      </c>
      <c r="C246" s="131" t="s">
        <v>19632</v>
      </c>
      <c r="D246" s="131" t="s">
        <v>4944</v>
      </c>
      <c r="E246" s="132">
        <v>2.04</v>
      </c>
      <c r="F246" s="131" t="s">
        <v>4945</v>
      </c>
      <c r="G246" s="131" t="s">
        <v>630</v>
      </c>
      <c r="H246" s="259">
        <v>11716</v>
      </c>
    </row>
    <row r="247" spans="1:8" ht="14.25" customHeight="1" x14ac:dyDescent="0.25">
      <c r="A247" s="131" t="s">
        <v>19626</v>
      </c>
      <c r="B247" s="131" t="s">
        <v>19633</v>
      </c>
      <c r="C247" s="131" t="s">
        <v>19634</v>
      </c>
      <c r="D247" s="131" t="s">
        <v>13944</v>
      </c>
      <c r="E247" s="132">
        <v>0.91</v>
      </c>
      <c r="F247" s="131" t="s">
        <v>4945</v>
      </c>
      <c r="G247" s="131" t="s">
        <v>630</v>
      </c>
      <c r="H247" s="259">
        <v>11717</v>
      </c>
    </row>
    <row r="248" spans="1:8" ht="14.25" customHeight="1" x14ac:dyDescent="0.25">
      <c r="A248" s="131" t="s">
        <v>19626</v>
      </c>
      <c r="B248" s="131" t="s">
        <v>19635</v>
      </c>
      <c r="C248" s="131" t="s">
        <v>19636</v>
      </c>
      <c r="D248" s="131" t="s">
        <v>4483</v>
      </c>
      <c r="E248" s="132">
        <v>4.1900000000000004</v>
      </c>
      <c r="F248" s="131" t="s">
        <v>4484</v>
      </c>
      <c r="G248" s="131" t="s">
        <v>630</v>
      </c>
      <c r="H248" s="259">
        <v>11718</v>
      </c>
    </row>
    <row r="249" spans="1:8" ht="14.25" customHeight="1" x14ac:dyDescent="0.25">
      <c r="A249" s="131" t="s">
        <v>19626</v>
      </c>
      <c r="B249" s="131" t="s">
        <v>13538</v>
      </c>
      <c r="C249" s="131" t="s">
        <v>19637</v>
      </c>
      <c r="D249" s="131" t="s">
        <v>4815</v>
      </c>
      <c r="E249" s="132">
        <v>3.77</v>
      </c>
      <c r="F249" s="131" t="s">
        <v>4816</v>
      </c>
      <c r="G249" s="131" t="s">
        <v>630</v>
      </c>
      <c r="H249" s="259">
        <v>11719</v>
      </c>
    </row>
    <row r="250" spans="1:8" ht="14.25" customHeight="1" x14ac:dyDescent="0.25">
      <c r="A250" s="131" t="s">
        <v>19626</v>
      </c>
      <c r="B250" s="131" t="s">
        <v>19638</v>
      </c>
      <c r="C250" s="131" t="s">
        <v>19639</v>
      </c>
      <c r="D250" s="131" t="s">
        <v>16507</v>
      </c>
      <c r="E250" s="132">
        <v>0.56999999999999995</v>
      </c>
      <c r="F250" s="131" t="s">
        <v>16506</v>
      </c>
      <c r="G250" s="131" t="s">
        <v>630</v>
      </c>
      <c r="H250" s="259">
        <v>11720</v>
      </c>
    </row>
    <row r="251" spans="1:8" ht="14.25" customHeight="1" x14ac:dyDescent="0.25">
      <c r="A251" s="131" t="s">
        <v>19626</v>
      </c>
      <c r="B251" s="131" t="s">
        <v>19640</v>
      </c>
      <c r="C251" s="131" t="s">
        <v>19641</v>
      </c>
      <c r="D251" s="131" t="s">
        <v>19642</v>
      </c>
      <c r="E251" s="132">
        <v>1.46</v>
      </c>
      <c r="F251" s="131" t="s">
        <v>19643</v>
      </c>
      <c r="G251" s="131" t="s">
        <v>630</v>
      </c>
      <c r="H251" s="259">
        <v>11721</v>
      </c>
    </row>
    <row r="252" spans="1:8" ht="14.25" customHeight="1" x14ac:dyDescent="0.25">
      <c r="A252" s="131" t="s">
        <v>19626</v>
      </c>
      <c r="B252" s="131" t="s">
        <v>19644</v>
      </c>
      <c r="C252" s="131" t="s">
        <v>19645</v>
      </c>
      <c r="D252" s="131" t="s">
        <v>4183</v>
      </c>
      <c r="E252" s="132">
        <v>2.77</v>
      </c>
      <c r="F252" s="131" t="s">
        <v>4184</v>
      </c>
      <c r="G252" s="131" t="s">
        <v>630</v>
      </c>
      <c r="H252" s="259">
        <v>11722</v>
      </c>
    </row>
    <row r="253" spans="1:8" ht="14.25" customHeight="1" x14ac:dyDescent="0.25">
      <c r="A253" s="131" t="s">
        <v>19626</v>
      </c>
      <c r="B253" s="131" t="s">
        <v>19646</v>
      </c>
      <c r="C253" s="131" t="s">
        <v>19647</v>
      </c>
      <c r="D253" s="131" t="s">
        <v>3938</v>
      </c>
      <c r="E253" s="132">
        <v>2.82</v>
      </c>
      <c r="F253" s="131" t="s">
        <v>3939</v>
      </c>
      <c r="G253" s="131" t="s">
        <v>630</v>
      </c>
      <c r="H253" s="259">
        <v>11723</v>
      </c>
    </row>
    <row r="254" spans="1:8" ht="14.25" customHeight="1" x14ac:dyDescent="0.25">
      <c r="A254" s="131" t="s">
        <v>19626</v>
      </c>
      <c r="B254" s="131" t="s">
        <v>19648</v>
      </c>
      <c r="C254" s="131" t="s">
        <v>19649</v>
      </c>
      <c r="D254" s="131" t="s">
        <v>916</v>
      </c>
      <c r="E254" s="132">
        <v>2.68</v>
      </c>
      <c r="F254" s="131" t="s">
        <v>915</v>
      </c>
      <c r="G254" s="131" t="s">
        <v>630</v>
      </c>
      <c r="H254" s="259">
        <v>11724</v>
      </c>
    </row>
    <row r="255" spans="1:8" ht="14.25" customHeight="1" x14ac:dyDescent="0.25">
      <c r="A255" s="131" t="s">
        <v>19626</v>
      </c>
      <c r="B255" s="131" t="s">
        <v>19650</v>
      </c>
      <c r="C255" s="131" t="s">
        <v>19651</v>
      </c>
      <c r="D255" s="131" t="s">
        <v>4468</v>
      </c>
      <c r="E255" s="132">
        <v>6.99</v>
      </c>
      <c r="F255" s="131" t="s">
        <v>4469</v>
      </c>
      <c r="G255" s="131" t="s">
        <v>630</v>
      </c>
      <c r="H255" s="259" t="s">
        <v>19652</v>
      </c>
    </row>
    <row r="256" spans="1:8" ht="14.25" customHeight="1" x14ac:dyDescent="0.25">
      <c r="A256" s="131" t="s">
        <v>19626</v>
      </c>
      <c r="B256" s="131" t="s">
        <v>19653</v>
      </c>
      <c r="C256" s="131" t="s">
        <v>19654</v>
      </c>
      <c r="D256" s="131" t="s">
        <v>1477</v>
      </c>
      <c r="E256" s="132">
        <v>1.68</v>
      </c>
      <c r="F256" s="131" t="s">
        <v>1476</v>
      </c>
      <c r="G256" s="131" t="s">
        <v>630</v>
      </c>
      <c r="H256" s="259">
        <v>11725</v>
      </c>
    </row>
    <row r="257" spans="1:8" ht="14.25" customHeight="1" x14ac:dyDescent="0.25">
      <c r="A257" s="131"/>
      <c r="B257" s="131"/>
      <c r="C257" s="134" t="s">
        <v>3567</v>
      </c>
      <c r="D257" s="131"/>
      <c r="E257" s="137">
        <f>SUM(E244:E256)</f>
        <v>35.32</v>
      </c>
      <c r="F257" s="131"/>
      <c r="G257" s="131"/>
      <c r="H257" s="259"/>
    </row>
    <row r="258" spans="1:8" ht="14.25" customHeight="1" x14ac:dyDescent="0.25">
      <c r="A258" s="131" t="s">
        <v>19655</v>
      </c>
      <c r="B258" s="131" t="s">
        <v>19656</v>
      </c>
      <c r="C258" s="131" t="s">
        <v>19657</v>
      </c>
      <c r="D258" s="131" t="s">
        <v>832</v>
      </c>
      <c r="E258" s="132">
        <v>4.87</v>
      </c>
      <c r="F258" s="131" t="s">
        <v>831</v>
      </c>
      <c r="G258" s="131" t="s">
        <v>630</v>
      </c>
      <c r="H258" s="259">
        <v>11763</v>
      </c>
    </row>
    <row r="259" spans="1:8" ht="14.25" customHeight="1" x14ac:dyDescent="0.25">
      <c r="A259" s="131" t="s">
        <v>19655</v>
      </c>
      <c r="B259" s="131" t="s">
        <v>19658</v>
      </c>
      <c r="C259" s="131" t="s">
        <v>19659</v>
      </c>
      <c r="D259" s="131" t="s">
        <v>834</v>
      </c>
      <c r="E259" s="132">
        <v>6.3</v>
      </c>
      <c r="F259" s="131" t="s">
        <v>833</v>
      </c>
      <c r="G259" s="131" t="s">
        <v>630</v>
      </c>
      <c r="H259" s="259" t="s">
        <v>19660</v>
      </c>
    </row>
    <row r="260" spans="1:8" ht="14.25" customHeight="1" x14ac:dyDescent="0.25">
      <c r="A260" s="131" t="s">
        <v>19655</v>
      </c>
      <c r="B260" s="131" t="s">
        <v>19661</v>
      </c>
      <c r="C260" s="131" t="s">
        <v>19662</v>
      </c>
      <c r="D260" s="131" t="s">
        <v>772</v>
      </c>
      <c r="E260" s="132">
        <v>48</v>
      </c>
      <c r="F260" s="131" t="s">
        <v>771</v>
      </c>
      <c r="G260" s="131" t="s">
        <v>630</v>
      </c>
      <c r="H260" s="259">
        <v>11764</v>
      </c>
    </row>
    <row r="261" spans="1:8" ht="14.25" customHeight="1" x14ac:dyDescent="0.25">
      <c r="A261" s="131" t="s">
        <v>19655</v>
      </c>
      <c r="B261" s="131" t="s">
        <v>19663</v>
      </c>
      <c r="C261" s="131" t="s">
        <v>19664</v>
      </c>
      <c r="D261" s="131" t="s">
        <v>1030</v>
      </c>
      <c r="E261" s="132">
        <v>4.76</v>
      </c>
      <c r="F261" s="131" t="s">
        <v>1029</v>
      </c>
      <c r="G261" s="131" t="s">
        <v>630</v>
      </c>
      <c r="H261" s="259">
        <v>11765</v>
      </c>
    </row>
    <row r="262" spans="1:8" ht="14.25" customHeight="1" x14ac:dyDescent="0.25">
      <c r="A262" s="131" t="s">
        <v>19655</v>
      </c>
      <c r="B262" s="131" t="s">
        <v>19665</v>
      </c>
      <c r="C262" s="131" t="s">
        <v>19666</v>
      </c>
      <c r="D262" s="131" t="s">
        <v>13545</v>
      </c>
      <c r="E262" s="132">
        <v>4.04</v>
      </c>
      <c r="F262" s="131" t="s">
        <v>13544</v>
      </c>
      <c r="G262" s="131" t="s">
        <v>630</v>
      </c>
      <c r="H262" s="259">
        <v>11766</v>
      </c>
    </row>
    <row r="263" spans="1:8" ht="14.25" customHeight="1" x14ac:dyDescent="0.25">
      <c r="A263" s="131" t="s">
        <v>19655</v>
      </c>
      <c r="B263" s="131" t="s">
        <v>14000</v>
      </c>
      <c r="C263" s="131" t="s">
        <v>19667</v>
      </c>
      <c r="D263" s="131" t="s">
        <v>5820</v>
      </c>
      <c r="E263" s="132">
        <v>5.49</v>
      </c>
      <c r="F263" s="131" t="s">
        <v>5821</v>
      </c>
      <c r="G263" s="131" t="s">
        <v>630</v>
      </c>
      <c r="H263" s="259">
        <v>11767</v>
      </c>
    </row>
    <row r="264" spans="1:8" ht="14.25" customHeight="1" x14ac:dyDescent="0.25">
      <c r="A264" s="131" t="s">
        <v>19655</v>
      </c>
      <c r="B264" s="131" t="s">
        <v>19668</v>
      </c>
      <c r="C264" s="131" t="s">
        <v>19669</v>
      </c>
      <c r="D264" s="131" t="s">
        <v>4718</v>
      </c>
      <c r="E264" s="132">
        <v>5.1100000000000003</v>
      </c>
      <c r="F264" s="131" t="s">
        <v>4719</v>
      </c>
      <c r="G264" s="131" t="s">
        <v>630</v>
      </c>
      <c r="H264" s="259">
        <v>11768</v>
      </c>
    </row>
    <row r="265" spans="1:8" ht="14.25" customHeight="1" x14ac:dyDescent="0.25">
      <c r="A265" s="131" t="s">
        <v>19655</v>
      </c>
      <c r="B265" s="131" t="s">
        <v>19670</v>
      </c>
      <c r="C265" s="131" t="s">
        <v>19671</v>
      </c>
      <c r="D265" s="131" t="s">
        <v>10590</v>
      </c>
      <c r="E265" s="132">
        <v>2.02</v>
      </c>
      <c r="F265" s="131" t="s">
        <v>10589</v>
      </c>
      <c r="G265" s="131" t="s">
        <v>630</v>
      </c>
      <c r="H265" s="259">
        <v>11769</v>
      </c>
    </row>
    <row r="266" spans="1:8" ht="14.25" customHeight="1" x14ac:dyDescent="0.25">
      <c r="A266" s="131" t="s">
        <v>19655</v>
      </c>
      <c r="B266" s="131" t="s">
        <v>13803</v>
      </c>
      <c r="C266" s="131" t="s">
        <v>19672</v>
      </c>
      <c r="D266" s="131" t="s">
        <v>4863</v>
      </c>
      <c r="E266" s="132">
        <v>8.3800000000000008</v>
      </c>
      <c r="F266" s="131" t="s">
        <v>4864</v>
      </c>
      <c r="G266" s="131" t="s">
        <v>630</v>
      </c>
      <c r="H266" s="259">
        <v>11770</v>
      </c>
    </row>
    <row r="267" spans="1:8" ht="14.25" customHeight="1" x14ac:dyDescent="0.25">
      <c r="A267" s="131" t="s">
        <v>19655</v>
      </c>
      <c r="B267" s="131" t="s">
        <v>19673</v>
      </c>
      <c r="C267" s="131" t="s">
        <v>19674</v>
      </c>
      <c r="D267" s="131" t="s">
        <v>4516</v>
      </c>
      <c r="E267" s="132">
        <v>2.8</v>
      </c>
      <c r="F267" s="131" t="s">
        <v>4517</v>
      </c>
      <c r="G267" s="131" t="s">
        <v>630</v>
      </c>
      <c r="H267" s="259">
        <v>11771</v>
      </c>
    </row>
    <row r="268" spans="1:8" ht="14.25" customHeight="1" x14ac:dyDescent="0.25">
      <c r="A268" s="131" t="s">
        <v>19655</v>
      </c>
      <c r="B268" s="131" t="s">
        <v>19675</v>
      </c>
      <c r="C268" s="131" t="s">
        <v>19676</v>
      </c>
      <c r="D268" s="131" t="s">
        <v>636</v>
      </c>
      <c r="E268" s="132">
        <v>8.98</v>
      </c>
      <c r="F268" s="131" t="s">
        <v>635</v>
      </c>
      <c r="G268" s="131" t="s">
        <v>630</v>
      </c>
      <c r="H268" s="259">
        <v>11772</v>
      </c>
    </row>
    <row r="269" spans="1:8" ht="14.25" customHeight="1" x14ac:dyDescent="0.25">
      <c r="A269" s="131" t="s">
        <v>19655</v>
      </c>
      <c r="B269" s="131" t="s">
        <v>19677</v>
      </c>
      <c r="C269" s="131" t="s">
        <v>19678</v>
      </c>
      <c r="D269" s="131" t="s">
        <v>1144</v>
      </c>
      <c r="E269" s="132">
        <v>21.88</v>
      </c>
      <c r="F269" s="131" t="s">
        <v>1143</v>
      </c>
      <c r="G269" s="131" t="s">
        <v>630</v>
      </c>
      <c r="H269" s="259">
        <v>11773</v>
      </c>
    </row>
    <row r="270" spans="1:8" ht="14.25" customHeight="1" x14ac:dyDescent="0.25">
      <c r="A270" s="131"/>
      <c r="B270" s="131"/>
      <c r="C270" s="134" t="s">
        <v>3567</v>
      </c>
      <c r="D270" s="131"/>
      <c r="E270" s="137">
        <f>SUM(E258:E269)</f>
        <v>122.62999999999998</v>
      </c>
      <c r="F270" s="131"/>
      <c r="G270" s="131"/>
      <c r="H270" s="259"/>
    </row>
    <row r="271" spans="1:8" ht="14.25" customHeight="1" x14ac:dyDescent="0.25">
      <c r="A271" s="131"/>
      <c r="B271" s="131"/>
      <c r="C271" s="248" t="s">
        <v>21504</v>
      </c>
      <c r="D271" s="249"/>
      <c r="E271" s="250">
        <f>+E210+E221+E227+E257+E270+E243</f>
        <v>504.74</v>
      </c>
      <c r="F271" s="131"/>
      <c r="G271" s="131"/>
      <c r="H271" s="259"/>
    </row>
    <row r="272" spans="1:8" ht="14.25" customHeight="1" x14ac:dyDescent="0.25">
      <c r="A272" s="131" t="s">
        <v>19679</v>
      </c>
      <c r="B272" s="131" t="s">
        <v>19680</v>
      </c>
      <c r="C272" s="131" t="s">
        <v>19681</v>
      </c>
      <c r="D272" s="131" t="s">
        <v>10739</v>
      </c>
      <c r="E272" s="132">
        <v>5.04</v>
      </c>
      <c r="F272" s="131" t="s">
        <v>10738</v>
      </c>
      <c r="G272" s="131" t="s">
        <v>630</v>
      </c>
      <c r="H272" s="259">
        <v>11797</v>
      </c>
    </row>
    <row r="273" spans="1:8" ht="14.25" customHeight="1" x14ac:dyDescent="0.25">
      <c r="A273" s="131" t="s">
        <v>19679</v>
      </c>
      <c r="B273" s="131" t="s">
        <v>19682</v>
      </c>
      <c r="C273" s="131" t="s">
        <v>19683</v>
      </c>
      <c r="D273" s="131" t="s">
        <v>13610</v>
      </c>
      <c r="E273" s="132">
        <v>45.18</v>
      </c>
      <c r="F273" s="131" t="s">
        <v>13609</v>
      </c>
      <c r="G273" s="131" t="s">
        <v>630</v>
      </c>
      <c r="H273" s="259">
        <v>11798</v>
      </c>
    </row>
    <row r="274" spans="1:8" ht="14.25" customHeight="1" x14ac:dyDescent="0.25">
      <c r="A274" s="131" t="s">
        <v>19679</v>
      </c>
      <c r="B274" s="131" t="s">
        <v>19684</v>
      </c>
      <c r="C274" s="131" t="s">
        <v>19685</v>
      </c>
      <c r="D274" s="131" t="s">
        <v>6055</v>
      </c>
      <c r="E274" s="132">
        <v>9.56</v>
      </c>
      <c r="F274" s="131" t="s">
        <v>6056</v>
      </c>
      <c r="G274" s="131" t="s">
        <v>630</v>
      </c>
      <c r="H274" s="259">
        <v>11799</v>
      </c>
    </row>
    <row r="275" spans="1:8" ht="14.25" customHeight="1" x14ac:dyDescent="0.25">
      <c r="A275" s="131" t="s">
        <v>19679</v>
      </c>
      <c r="B275" s="131" t="s">
        <v>11363</v>
      </c>
      <c r="C275" s="131" t="s">
        <v>19686</v>
      </c>
      <c r="D275" s="131" t="s">
        <v>1325</v>
      </c>
      <c r="E275" s="132">
        <v>2.5099999999999998</v>
      </c>
      <c r="F275" s="131" t="s">
        <v>1324</v>
      </c>
      <c r="G275" s="131" t="s">
        <v>630</v>
      </c>
      <c r="H275" s="259" t="s">
        <v>19687</v>
      </c>
    </row>
    <row r="276" spans="1:8" ht="14.25" customHeight="1" x14ac:dyDescent="0.25">
      <c r="A276" s="131" t="s">
        <v>19679</v>
      </c>
      <c r="B276" s="131" t="s">
        <v>19688</v>
      </c>
      <c r="C276" s="131" t="s">
        <v>19689</v>
      </c>
      <c r="D276" s="131" t="s">
        <v>19690</v>
      </c>
      <c r="E276" s="132">
        <v>0.4</v>
      </c>
      <c r="F276" s="131" t="s">
        <v>19691</v>
      </c>
      <c r="G276" s="131" t="s">
        <v>630</v>
      </c>
      <c r="H276" s="259">
        <v>11800</v>
      </c>
    </row>
    <row r="277" spans="1:8" ht="14.25" customHeight="1" x14ac:dyDescent="0.25">
      <c r="A277" s="131" t="s">
        <v>19679</v>
      </c>
      <c r="B277" s="131" t="s">
        <v>19692</v>
      </c>
      <c r="C277" s="131" t="s">
        <v>19693</v>
      </c>
      <c r="D277" s="131" t="s">
        <v>19694</v>
      </c>
      <c r="E277" s="132">
        <v>5.79</v>
      </c>
      <c r="F277" s="131" t="s">
        <v>19695</v>
      </c>
      <c r="G277" s="131" t="s">
        <v>630</v>
      </c>
      <c r="H277" s="259">
        <v>11801</v>
      </c>
    </row>
    <row r="278" spans="1:8" ht="14.25" customHeight="1" x14ac:dyDescent="0.25">
      <c r="A278" s="131" t="s">
        <v>19679</v>
      </c>
      <c r="B278" s="131" t="s">
        <v>19696</v>
      </c>
      <c r="C278" s="131" t="s">
        <v>19697</v>
      </c>
      <c r="D278" s="131" t="s">
        <v>815</v>
      </c>
      <c r="E278" s="132">
        <v>7.77</v>
      </c>
      <c r="F278" s="131" t="s">
        <v>814</v>
      </c>
      <c r="G278" s="131" t="s">
        <v>630</v>
      </c>
      <c r="H278" s="259">
        <v>11802</v>
      </c>
    </row>
    <row r="279" spans="1:8" ht="14.25" customHeight="1" x14ac:dyDescent="0.25">
      <c r="A279" s="131" t="s">
        <v>19679</v>
      </c>
      <c r="B279" s="131" t="s">
        <v>19698</v>
      </c>
      <c r="C279" s="131" t="s">
        <v>19699</v>
      </c>
      <c r="D279" s="131" t="s">
        <v>751</v>
      </c>
      <c r="E279" s="132">
        <v>1.68</v>
      </c>
      <c r="F279" s="131" t="s">
        <v>750</v>
      </c>
      <c r="G279" s="131" t="s">
        <v>630</v>
      </c>
      <c r="H279" s="259">
        <v>11803</v>
      </c>
    </row>
    <row r="280" spans="1:8" ht="14.25" customHeight="1" x14ac:dyDescent="0.25">
      <c r="A280" s="131" t="s">
        <v>19679</v>
      </c>
      <c r="B280" s="131" t="s">
        <v>19700</v>
      </c>
      <c r="C280" s="131" t="s">
        <v>19701</v>
      </c>
      <c r="D280" s="131" t="s">
        <v>4004</v>
      </c>
      <c r="E280" s="132">
        <v>5.21</v>
      </c>
      <c r="F280" s="131" t="s">
        <v>4005</v>
      </c>
      <c r="G280" s="131" t="s">
        <v>630</v>
      </c>
      <c r="H280" s="259" t="s">
        <v>19702</v>
      </c>
    </row>
    <row r="281" spans="1:8" ht="14.25" customHeight="1" x14ac:dyDescent="0.25">
      <c r="A281" s="131" t="s">
        <v>19679</v>
      </c>
      <c r="B281" s="131" t="s">
        <v>19703</v>
      </c>
      <c r="C281" s="131" t="s">
        <v>19704</v>
      </c>
      <c r="D281" s="131" t="s">
        <v>755</v>
      </c>
      <c r="E281" s="132">
        <v>1.72</v>
      </c>
      <c r="F281" s="131" t="s">
        <v>754</v>
      </c>
      <c r="G281" s="131" t="s">
        <v>630</v>
      </c>
      <c r="H281" s="259">
        <v>11804</v>
      </c>
    </row>
    <row r="282" spans="1:8" ht="14.25" customHeight="1" x14ac:dyDescent="0.25">
      <c r="A282" s="131" t="s">
        <v>19679</v>
      </c>
      <c r="B282" s="131" t="s">
        <v>19705</v>
      </c>
      <c r="C282" s="131" t="s">
        <v>19706</v>
      </c>
      <c r="D282" s="131" t="s">
        <v>19707</v>
      </c>
      <c r="E282" s="132">
        <v>5.25</v>
      </c>
      <c r="F282" s="131" t="s">
        <v>19708</v>
      </c>
      <c r="G282" s="131" t="s">
        <v>630</v>
      </c>
      <c r="H282" s="259">
        <v>11805</v>
      </c>
    </row>
    <row r="283" spans="1:8" ht="14.25" customHeight="1" x14ac:dyDescent="0.25">
      <c r="A283" s="131" t="s">
        <v>19679</v>
      </c>
      <c r="B283" s="131" t="s">
        <v>19709</v>
      </c>
      <c r="C283" s="131" t="s">
        <v>19710</v>
      </c>
      <c r="D283" s="131" t="s">
        <v>15921</v>
      </c>
      <c r="E283" s="132">
        <v>3.02</v>
      </c>
      <c r="F283" s="131" t="s">
        <v>15920</v>
      </c>
      <c r="G283" s="131" t="s">
        <v>630</v>
      </c>
      <c r="H283" s="259">
        <v>11806</v>
      </c>
    </row>
    <row r="284" spans="1:8" ht="14.25" customHeight="1" x14ac:dyDescent="0.25">
      <c r="A284" s="131" t="s">
        <v>19679</v>
      </c>
      <c r="B284" s="131" t="s">
        <v>19711</v>
      </c>
      <c r="C284" s="131" t="s">
        <v>19712</v>
      </c>
      <c r="D284" s="131" t="s">
        <v>6016</v>
      </c>
      <c r="E284" s="132">
        <v>3.37</v>
      </c>
      <c r="F284" s="131" t="s">
        <v>6017</v>
      </c>
      <c r="G284" s="131" t="s">
        <v>630</v>
      </c>
      <c r="H284" s="259">
        <v>11807</v>
      </c>
    </row>
    <row r="285" spans="1:8" ht="14.25" customHeight="1" x14ac:dyDescent="0.25">
      <c r="A285" s="131" t="s">
        <v>19679</v>
      </c>
      <c r="B285" s="131" t="s">
        <v>19713</v>
      </c>
      <c r="C285" s="131" t="s">
        <v>19714</v>
      </c>
      <c r="D285" s="131" t="s">
        <v>1365</v>
      </c>
      <c r="E285" s="132">
        <v>2.16</v>
      </c>
      <c r="F285" s="131" t="s">
        <v>1364</v>
      </c>
      <c r="G285" s="131" t="s">
        <v>630</v>
      </c>
      <c r="H285" s="259">
        <v>11808</v>
      </c>
    </row>
    <row r="286" spans="1:8" ht="14.25" customHeight="1" x14ac:dyDescent="0.25">
      <c r="A286" s="131" t="s">
        <v>19679</v>
      </c>
      <c r="B286" s="131" t="s">
        <v>5665</v>
      </c>
      <c r="C286" s="131" t="s">
        <v>19715</v>
      </c>
      <c r="D286" s="131" t="s">
        <v>807</v>
      </c>
      <c r="E286" s="132">
        <v>5.04</v>
      </c>
      <c r="F286" s="131" t="s">
        <v>805</v>
      </c>
      <c r="G286" s="131" t="s">
        <v>630</v>
      </c>
      <c r="H286" s="259">
        <v>11809</v>
      </c>
    </row>
    <row r="287" spans="1:8" ht="14.25" customHeight="1" x14ac:dyDescent="0.25">
      <c r="A287" s="131" t="s">
        <v>19679</v>
      </c>
      <c r="B287" s="131" t="s">
        <v>19716</v>
      </c>
      <c r="C287" s="131" t="s">
        <v>19717</v>
      </c>
      <c r="D287" s="131" t="s">
        <v>15925</v>
      </c>
      <c r="E287" s="132">
        <v>1.94</v>
      </c>
      <c r="F287" s="131" t="s">
        <v>15924</v>
      </c>
      <c r="G287" s="131" t="s">
        <v>630</v>
      </c>
      <c r="H287" s="259">
        <v>11810</v>
      </c>
    </row>
    <row r="288" spans="1:8" ht="14.25" customHeight="1" x14ac:dyDescent="0.25">
      <c r="A288" s="131" t="s">
        <v>19679</v>
      </c>
      <c r="B288" s="131" t="s">
        <v>19718</v>
      </c>
      <c r="C288" s="131" t="s">
        <v>19719</v>
      </c>
      <c r="D288" s="131" t="s">
        <v>855</v>
      </c>
      <c r="E288" s="132">
        <v>4.1900000000000004</v>
      </c>
      <c r="F288" s="131" t="s">
        <v>854</v>
      </c>
      <c r="G288" s="131" t="s">
        <v>630</v>
      </c>
      <c r="H288" s="259">
        <v>11811</v>
      </c>
    </row>
    <row r="289" spans="1:8" ht="14.25" customHeight="1" x14ac:dyDescent="0.25">
      <c r="A289" s="131" t="s">
        <v>19679</v>
      </c>
      <c r="B289" s="131" t="s">
        <v>19720</v>
      </c>
      <c r="C289" s="131" t="s">
        <v>19721</v>
      </c>
      <c r="D289" s="131" t="s">
        <v>16633</v>
      </c>
      <c r="E289" s="132">
        <v>2.2599999999999998</v>
      </c>
      <c r="F289" s="131" t="s">
        <v>16632</v>
      </c>
      <c r="G289" s="131" t="s">
        <v>630</v>
      </c>
      <c r="H289" s="259">
        <v>11812</v>
      </c>
    </row>
    <row r="290" spans="1:8" ht="14.25" customHeight="1" x14ac:dyDescent="0.25">
      <c r="A290" s="131" t="s">
        <v>19679</v>
      </c>
      <c r="B290" s="131" t="s">
        <v>19722</v>
      </c>
      <c r="C290" s="131" t="s">
        <v>19723</v>
      </c>
      <c r="D290" s="131" t="s">
        <v>4356</v>
      </c>
      <c r="E290" s="132">
        <v>2.27</v>
      </c>
      <c r="F290" s="131" t="s">
        <v>4357</v>
      </c>
      <c r="G290" s="131" t="s">
        <v>630</v>
      </c>
      <c r="H290" s="259">
        <v>11813</v>
      </c>
    </row>
    <row r="291" spans="1:8" ht="14.25" customHeight="1" x14ac:dyDescent="0.25">
      <c r="A291" s="131" t="s">
        <v>19679</v>
      </c>
      <c r="B291" s="131" t="s">
        <v>6039</v>
      </c>
      <c r="C291" s="131" t="s">
        <v>19724</v>
      </c>
      <c r="D291" s="131" t="s">
        <v>19725</v>
      </c>
      <c r="E291" s="132">
        <v>5.47</v>
      </c>
      <c r="F291" s="131" t="s">
        <v>19726</v>
      </c>
      <c r="G291" s="131" t="s">
        <v>630</v>
      </c>
      <c r="H291" s="259">
        <v>11814</v>
      </c>
    </row>
    <row r="292" spans="1:8" ht="14.25" customHeight="1" x14ac:dyDescent="0.25">
      <c r="A292" s="131" t="s">
        <v>19679</v>
      </c>
      <c r="B292" s="131" t="s">
        <v>19727</v>
      </c>
      <c r="C292" s="131" t="s">
        <v>19728</v>
      </c>
      <c r="D292" s="131" t="s">
        <v>830</v>
      </c>
      <c r="E292" s="132">
        <v>1.79</v>
      </c>
      <c r="F292" s="131" t="s">
        <v>829</v>
      </c>
      <c r="G292" s="131" t="s">
        <v>630</v>
      </c>
      <c r="H292" s="259">
        <v>11815</v>
      </c>
    </row>
    <row r="293" spans="1:8" ht="14.25" customHeight="1" x14ac:dyDescent="0.25">
      <c r="A293" s="131"/>
      <c r="B293" s="131"/>
      <c r="C293" s="134" t="s">
        <v>3568</v>
      </c>
      <c r="D293" s="131"/>
      <c r="E293" s="137">
        <f>SUM(E272:E292)</f>
        <v>121.62</v>
      </c>
      <c r="F293" s="131"/>
      <c r="G293" s="131"/>
      <c r="H293" s="259"/>
    </row>
    <row r="294" spans="1:8" ht="14.25" customHeight="1" x14ac:dyDescent="0.25">
      <c r="A294" s="131" t="s">
        <v>19729</v>
      </c>
      <c r="B294" s="131" t="s">
        <v>19730</v>
      </c>
      <c r="C294" s="131" t="s">
        <v>19731</v>
      </c>
      <c r="D294" s="131" t="s">
        <v>10944</v>
      </c>
      <c r="E294" s="132">
        <v>5.04</v>
      </c>
      <c r="F294" s="131" t="s">
        <v>10943</v>
      </c>
      <c r="G294" s="131" t="s">
        <v>630</v>
      </c>
      <c r="H294" s="259">
        <v>11816</v>
      </c>
    </row>
    <row r="295" spans="1:8" ht="14.25" customHeight="1" x14ac:dyDescent="0.25">
      <c r="A295" s="131" t="s">
        <v>19729</v>
      </c>
      <c r="B295" s="131" t="s">
        <v>19732</v>
      </c>
      <c r="C295" s="131" t="s">
        <v>19733</v>
      </c>
      <c r="D295" s="131" t="s">
        <v>10528</v>
      </c>
      <c r="E295" s="132">
        <v>2.12</v>
      </c>
      <c r="F295" s="131" t="s">
        <v>10527</v>
      </c>
      <c r="G295" s="131" t="s">
        <v>630</v>
      </c>
      <c r="H295" s="259">
        <v>11817</v>
      </c>
    </row>
    <row r="296" spans="1:8" ht="14.25" customHeight="1" x14ac:dyDescent="0.25">
      <c r="A296" s="131" t="s">
        <v>19729</v>
      </c>
      <c r="B296" s="131" t="s">
        <v>19734</v>
      </c>
      <c r="C296" s="131" t="s">
        <v>19735</v>
      </c>
      <c r="D296" s="131" t="s">
        <v>19736</v>
      </c>
      <c r="E296" s="132">
        <v>0.39</v>
      </c>
      <c r="F296" s="131" t="s">
        <v>19737</v>
      </c>
      <c r="G296" s="131" t="s">
        <v>630</v>
      </c>
      <c r="H296" s="259">
        <v>11818</v>
      </c>
    </row>
    <row r="297" spans="1:8" ht="14.25" customHeight="1" x14ac:dyDescent="0.25">
      <c r="A297" s="131" t="s">
        <v>19729</v>
      </c>
      <c r="B297" s="131" t="s">
        <v>19738</v>
      </c>
      <c r="C297" s="131" t="s">
        <v>19739</v>
      </c>
      <c r="D297" s="131" t="s">
        <v>952</v>
      </c>
      <c r="E297" s="132">
        <v>5.97</v>
      </c>
      <c r="F297" s="131" t="s">
        <v>951</v>
      </c>
      <c r="G297" s="131" t="s">
        <v>630</v>
      </c>
      <c r="H297" s="259">
        <v>11819</v>
      </c>
    </row>
    <row r="298" spans="1:8" ht="14.25" customHeight="1" x14ac:dyDescent="0.25">
      <c r="A298" s="131" t="s">
        <v>19729</v>
      </c>
      <c r="B298" s="131" t="s">
        <v>6034</v>
      </c>
      <c r="C298" s="131" t="s">
        <v>19740</v>
      </c>
      <c r="D298" s="131" t="s">
        <v>4786</v>
      </c>
      <c r="E298" s="132">
        <v>7.22</v>
      </c>
      <c r="F298" s="131" t="s">
        <v>4787</v>
      </c>
      <c r="G298" s="131" t="s">
        <v>630</v>
      </c>
      <c r="H298" s="259">
        <v>11820</v>
      </c>
    </row>
    <row r="299" spans="1:8" ht="14.25" customHeight="1" x14ac:dyDescent="0.25">
      <c r="A299" s="131" t="s">
        <v>19729</v>
      </c>
      <c r="B299" s="131" t="s">
        <v>19741</v>
      </c>
      <c r="C299" s="131" t="s">
        <v>19742</v>
      </c>
      <c r="D299" s="131" t="s">
        <v>3982</v>
      </c>
      <c r="E299" s="132">
        <v>1.68</v>
      </c>
      <c r="F299" s="131" t="s">
        <v>3983</v>
      </c>
      <c r="G299" s="131" t="s">
        <v>630</v>
      </c>
      <c r="H299" s="259">
        <v>11821</v>
      </c>
    </row>
    <row r="300" spans="1:8" ht="14.25" customHeight="1" x14ac:dyDescent="0.25">
      <c r="A300" s="131" t="s">
        <v>19729</v>
      </c>
      <c r="B300" s="131" t="s">
        <v>16178</v>
      </c>
      <c r="C300" s="131" t="s">
        <v>19743</v>
      </c>
      <c r="D300" s="131" t="s">
        <v>16076</v>
      </c>
      <c r="E300" s="132">
        <v>3.36</v>
      </c>
      <c r="F300" s="131" t="s">
        <v>16075</v>
      </c>
      <c r="G300" s="131" t="s">
        <v>630</v>
      </c>
      <c r="H300" s="259">
        <v>11822</v>
      </c>
    </row>
    <row r="301" spans="1:8" ht="14.25" customHeight="1" x14ac:dyDescent="0.25">
      <c r="A301" s="131" t="s">
        <v>19729</v>
      </c>
      <c r="B301" s="131" t="s">
        <v>19744</v>
      </c>
      <c r="C301" s="131" t="s">
        <v>19745</v>
      </c>
      <c r="D301" s="131" t="s">
        <v>13486</v>
      </c>
      <c r="E301" s="132">
        <v>4.08</v>
      </c>
      <c r="F301" s="131" t="s">
        <v>13485</v>
      </c>
      <c r="G301" s="131" t="s">
        <v>630</v>
      </c>
      <c r="H301" s="259">
        <v>11823</v>
      </c>
    </row>
    <row r="302" spans="1:8" ht="14.25" customHeight="1" x14ac:dyDescent="0.25">
      <c r="A302" s="131" t="s">
        <v>19729</v>
      </c>
      <c r="B302" s="131" t="s">
        <v>2885</v>
      </c>
      <c r="C302" s="131" t="s">
        <v>19746</v>
      </c>
      <c r="D302" s="131" t="s">
        <v>1026</v>
      </c>
      <c r="E302" s="132">
        <v>1.97</v>
      </c>
      <c r="F302" s="131" t="s">
        <v>1025</v>
      </c>
      <c r="G302" s="131" t="s">
        <v>630</v>
      </c>
      <c r="H302" s="259">
        <v>11824</v>
      </c>
    </row>
    <row r="303" spans="1:8" ht="14.25" customHeight="1" x14ac:dyDescent="0.25">
      <c r="A303" s="131" t="s">
        <v>19729</v>
      </c>
      <c r="B303" s="131" t="s">
        <v>19747</v>
      </c>
      <c r="C303" s="131" t="s">
        <v>19748</v>
      </c>
      <c r="D303" s="131" t="s">
        <v>4346</v>
      </c>
      <c r="E303" s="132">
        <v>10.77</v>
      </c>
      <c r="F303" s="131" t="s">
        <v>4347</v>
      </c>
      <c r="G303" s="131" t="s">
        <v>630</v>
      </c>
      <c r="H303" s="259">
        <v>11825</v>
      </c>
    </row>
    <row r="304" spans="1:8" ht="14.25" customHeight="1" x14ac:dyDescent="0.25">
      <c r="A304" s="131" t="s">
        <v>19729</v>
      </c>
      <c r="B304" s="131" t="s">
        <v>19749</v>
      </c>
      <c r="C304" s="131" t="s">
        <v>19750</v>
      </c>
      <c r="D304" s="131" t="s">
        <v>1429</v>
      </c>
      <c r="E304" s="132">
        <v>9.09</v>
      </c>
      <c r="F304" s="131" t="s">
        <v>1428</v>
      </c>
      <c r="G304" s="131" t="s">
        <v>630</v>
      </c>
      <c r="H304" s="259">
        <v>11826</v>
      </c>
    </row>
    <row r="305" spans="1:8" ht="14.25" customHeight="1" x14ac:dyDescent="0.25">
      <c r="A305" s="131"/>
      <c r="B305" s="131"/>
      <c r="C305" s="134" t="s">
        <v>3568</v>
      </c>
      <c r="D305" s="131"/>
      <c r="E305" s="137">
        <f>SUM(E294:E304)</f>
        <v>51.69</v>
      </c>
      <c r="F305" s="131"/>
      <c r="G305" s="131"/>
      <c r="H305" s="259"/>
    </row>
    <row r="306" spans="1:8" ht="14.25" customHeight="1" x14ac:dyDescent="0.25">
      <c r="A306" s="131" t="s">
        <v>19751</v>
      </c>
      <c r="B306" s="131" t="s">
        <v>19752</v>
      </c>
      <c r="C306" s="131" t="s">
        <v>19753</v>
      </c>
      <c r="D306" s="131" t="s">
        <v>19754</v>
      </c>
      <c r="E306" s="132">
        <v>2.04</v>
      </c>
      <c r="F306" s="131" t="s">
        <v>19755</v>
      </c>
      <c r="G306" s="131" t="s">
        <v>630</v>
      </c>
      <c r="H306" s="259">
        <v>11827</v>
      </c>
    </row>
    <row r="307" spans="1:8" ht="14.25" customHeight="1" x14ac:dyDescent="0.25">
      <c r="A307" s="131" t="s">
        <v>19751</v>
      </c>
      <c r="B307" s="131" t="s">
        <v>19756</v>
      </c>
      <c r="C307" s="131" t="s">
        <v>19757</v>
      </c>
      <c r="D307" s="131" t="s">
        <v>19758</v>
      </c>
      <c r="E307" s="132">
        <v>5.1100000000000003</v>
      </c>
      <c r="F307" s="131" t="s">
        <v>19759</v>
      </c>
      <c r="G307" s="131" t="s">
        <v>630</v>
      </c>
      <c r="H307" s="259">
        <v>11828</v>
      </c>
    </row>
    <row r="308" spans="1:8" ht="14.25" customHeight="1" x14ac:dyDescent="0.25">
      <c r="A308" s="131" t="s">
        <v>19751</v>
      </c>
      <c r="B308" s="131" t="s">
        <v>19760</v>
      </c>
      <c r="C308" s="131" t="s">
        <v>19761</v>
      </c>
      <c r="D308" s="131" t="s">
        <v>5711</v>
      </c>
      <c r="E308" s="132">
        <v>5.45</v>
      </c>
      <c r="F308" s="131" t="s">
        <v>5712</v>
      </c>
      <c r="G308" s="131" t="s">
        <v>630</v>
      </c>
      <c r="H308" s="259">
        <v>11829</v>
      </c>
    </row>
    <row r="309" spans="1:8" ht="14.25" customHeight="1" x14ac:dyDescent="0.25">
      <c r="A309" s="131"/>
      <c r="B309" s="131"/>
      <c r="C309" s="134" t="s">
        <v>3568</v>
      </c>
      <c r="D309" s="131"/>
      <c r="E309" s="137">
        <f>SUM(E306:E308)</f>
        <v>12.600000000000001</v>
      </c>
      <c r="F309" s="131"/>
      <c r="G309" s="131"/>
      <c r="H309" s="259"/>
    </row>
    <row r="310" spans="1:8" ht="14.25" customHeight="1" x14ac:dyDescent="0.25">
      <c r="A310" s="131" t="s">
        <v>19762</v>
      </c>
      <c r="B310" s="131" t="s">
        <v>19763</v>
      </c>
      <c r="C310" s="131" t="s">
        <v>19764</v>
      </c>
      <c r="D310" s="131" t="s">
        <v>977</v>
      </c>
      <c r="E310" s="132">
        <v>3.9</v>
      </c>
      <c r="F310" s="131" t="s">
        <v>976</v>
      </c>
      <c r="G310" s="131" t="s">
        <v>630</v>
      </c>
      <c r="H310" s="259">
        <v>11899</v>
      </c>
    </row>
    <row r="311" spans="1:8" ht="14.25" customHeight="1" x14ac:dyDescent="0.25">
      <c r="A311" s="131" t="s">
        <v>19762</v>
      </c>
      <c r="B311" s="131" t="s">
        <v>19765</v>
      </c>
      <c r="C311" s="131" t="s">
        <v>19766</v>
      </c>
      <c r="D311" s="131" t="s">
        <v>886</v>
      </c>
      <c r="E311" s="132">
        <v>8.4600000000000009</v>
      </c>
      <c r="F311" s="131" t="s">
        <v>885</v>
      </c>
      <c r="G311" s="131" t="s">
        <v>630</v>
      </c>
      <c r="H311" s="259" t="s">
        <v>19767</v>
      </c>
    </row>
    <row r="312" spans="1:8" ht="14.25" customHeight="1" x14ac:dyDescent="0.25">
      <c r="A312" s="131" t="s">
        <v>19762</v>
      </c>
      <c r="B312" s="131" t="s">
        <v>19768</v>
      </c>
      <c r="C312" s="131" t="s">
        <v>19769</v>
      </c>
      <c r="D312" s="131" t="s">
        <v>999</v>
      </c>
      <c r="E312" s="132">
        <v>1.68</v>
      </c>
      <c r="F312" s="131" t="s">
        <v>998</v>
      </c>
      <c r="G312" s="131" t="s">
        <v>630</v>
      </c>
      <c r="H312" s="259">
        <v>11900</v>
      </c>
    </row>
    <row r="313" spans="1:8" ht="14.25" customHeight="1" x14ac:dyDescent="0.25">
      <c r="A313" s="131" t="s">
        <v>19762</v>
      </c>
      <c r="B313" s="131" t="s">
        <v>19770</v>
      </c>
      <c r="C313" s="131" t="s">
        <v>19771</v>
      </c>
      <c r="D313" s="131" t="s">
        <v>1028</v>
      </c>
      <c r="E313" s="132">
        <v>8.2899999999999991</v>
      </c>
      <c r="F313" s="131" t="s">
        <v>1027</v>
      </c>
      <c r="G313" s="131" t="s">
        <v>630</v>
      </c>
      <c r="H313" s="259">
        <v>11901</v>
      </c>
    </row>
    <row r="314" spans="1:8" ht="14.25" customHeight="1" x14ac:dyDescent="0.25">
      <c r="A314" s="131" t="s">
        <v>19762</v>
      </c>
      <c r="B314" s="131" t="s">
        <v>19772</v>
      </c>
      <c r="C314" s="131" t="s">
        <v>19773</v>
      </c>
      <c r="D314" s="131" t="s">
        <v>1265</v>
      </c>
      <c r="E314" s="132">
        <v>8.49</v>
      </c>
      <c r="F314" s="131" t="s">
        <v>1264</v>
      </c>
      <c r="G314" s="131" t="s">
        <v>630</v>
      </c>
      <c r="H314" s="259">
        <v>11902</v>
      </c>
    </row>
    <row r="315" spans="1:8" ht="14.25" customHeight="1" x14ac:dyDescent="0.25">
      <c r="A315" s="131" t="s">
        <v>19762</v>
      </c>
      <c r="B315" s="131" t="s">
        <v>19774</v>
      </c>
      <c r="C315" s="131" t="s">
        <v>19775</v>
      </c>
      <c r="D315" s="131" t="s">
        <v>3473</v>
      </c>
      <c r="E315" s="132">
        <v>11.84</v>
      </c>
      <c r="F315" s="131" t="s">
        <v>3474</v>
      </c>
      <c r="G315" s="131" t="s">
        <v>630</v>
      </c>
      <c r="H315" s="259">
        <v>11903</v>
      </c>
    </row>
    <row r="316" spans="1:8" ht="14.25" customHeight="1" x14ac:dyDescent="0.25">
      <c r="A316" s="131" t="s">
        <v>19762</v>
      </c>
      <c r="B316" s="131" t="s">
        <v>19776</v>
      </c>
      <c r="C316" s="131" t="s">
        <v>19777</v>
      </c>
      <c r="D316" s="131" t="s">
        <v>1377</v>
      </c>
      <c r="E316" s="132">
        <v>5.35</v>
      </c>
      <c r="F316" s="131" t="s">
        <v>1376</v>
      </c>
      <c r="G316" s="131" t="s">
        <v>630</v>
      </c>
      <c r="H316" s="259">
        <v>11904</v>
      </c>
    </row>
    <row r="317" spans="1:8" ht="14.25" customHeight="1" x14ac:dyDescent="0.25">
      <c r="A317" s="131" t="s">
        <v>19762</v>
      </c>
      <c r="B317" s="131" t="s">
        <v>19778</v>
      </c>
      <c r="C317" s="131" t="s">
        <v>19779</v>
      </c>
      <c r="D317" s="131" t="s">
        <v>1185</v>
      </c>
      <c r="E317" s="132">
        <v>5.21</v>
      </c>
      <c r="F317" s="131" t="s">
        <v>1184</v>
      </c>
      <c r="G317" s="131" t="s">
        <v>630</v>
      </c>
      <c r="H317" s="259">
        <v>11905</v>
      </c>
    </row>
    <row r="318" spans="1:8" ht="14.25" customHeight="1" x14ac:dyDescent="0.25">
      <c r="A318" s="131" t="s">
        <v>19762</v>
      </c>
      <c r="B318" s="131" t="s">
        <v>5964</v>
      </c>
      <c r="C318" s="131" t="s">
        <v>19780</v>
      </c>
      <c r="D318" s="131" t="s">
        <v>19781</v>
      </c>
      <c r="E318" s="132">
        <v>1.05</v>
      </c>
      <c r="F318" s="131" t="s">
        <v>19782</v>
      </c>
      <c r="G318" s="131" t="s">
        <v>630</v>
      </c>
      <c r="H318" s="259">
        <v>11906</v>
      </c>
    </row>
    <row r="319" spans="1:8" ht="14.25" customHeight="1" x14ac:dyDescent="0.25">
      <c r="A319" s="131" t="s">
        <v>19762</v>
      </c>
      <c r="B319" s="131" t="s">
        <v>19783</v>
      </c>
      <c r="C319" s="131" t="s">
        <v>19784</v>
      </c>
      <c r="D319" s="131" t="s">
        <v>828</v>
      </c>
      <c r="E319" s="132">
        <v>4.3600000000000003</v>
      </c>
      <c r="F319" s="131" t="s">
        <v>827</v>
      </c>
      <c r="G319" s="131" t="s">
        <v>630</v>
      </c>
      <c r="H319" s="259" t="s">
        <v>19785</v>
      </c>
    </row>
    <row r="320" spans="1:8" ht="14.25" customHeight="1" x14ac:dyDescent="0.25">
      <c r="A320" s="131" t="s">
        <v>19762</v>
      </c>
      <c r="B320" s="131" t="s">
        <v>19786</v>
      </c>
      <c r="C320" s="131" t="s">
        <v>19787</v>
      </c>
      <c r="D320" s="131" t="s">
        <v>19788</v>
      </c>
      <c r="E320" s="132">
        <v>1.99</v>
      </c>
      <c r="F320" s="131" t="s">
        <v>19789</v>
      </c>
      <c r="G320" s="131" t="s">
        <v>630</v>
      </c>
      <c r="H320" s="259">
        <v>11907</v>
      </c>
    </row>
    <row r="321" spans="1:8" ht="14.25" customHeight="1" x14ac:dyDescent="0.25">
      <c r="A321" s="131" t="s">
        <v>19762</v>
      </c>
      <c r="B321" s="131" t="s">
        <v>19790</v>
      </c>
      <c r="C321" s="131" t="s">
        <v>19791</v>
      </c>
      <c r="D321" s="131" t="s">
        <v>1351</v>
      </c>
      <c r="E321" s="132">
        <v>12.3</v>
      </c>
      <c r="F321" s="131" t="s">
        <v>1350</v>
      </c>
      <c r="G321" s="131" t="s">
        <v>630</v>
      </c>
      <c r="H321" s="259">
        <v>11908</v>
      </c>
    </row>
    <row r="322" spans="1:8" ht="14.25" customHeight="1" x14ac:dyDescent="0.25">
      <c r="A322" s="131" t="s">
        <v>19762</v>
      </c>
      <c r="B322" s="131" t="s">
        <v>19792</v>
      </c>
      <c r="C322" s="131" t="s">
        <v>19793</v>
      </c>
      <c r="D322" s="131" t="s">
        <v>987</v>
      </c>
      <c r="E322" s="132">
        <v>8.1199999999999992</v>
      </c>
      <c r="F322" s="131" t="s">
        <v>986</v>
      </c>
      <c r="G322" s="131" t="s">
        <v>630</v>
      </c>
      <c r="H322" s="259" t="s">
        <v>19794</v>
      </c>
    </row>
    <row r="323" spans="1:8" ht="14.25" customHeight="1" x14ac:dyDescent="0.25">
      <c r="A323" s="131" t="s">
        <v>19762</v>
      </c>
      <c r="B323" s="131" t="s">
        <v>19795</v>
      </c>
      <c r="C323" s="131" t="s">
        <v>19796</v>
      </c>
      <c r="D323" s="131" t="s">
        <v>19797</v>
      </c>
      <c r="E323" s="132">
        <v>4.08</v>
      </c>
      <c r="F323" s="131" t="s">
        <v>19798</v>
      </c>
      <c r="G323" s="131" t="s">
        <v>630</v>
      </c>
      <c r="H323" s="259">
        <v>11909</v>
      </c>
    </row>
    <row r="324" spans="1:8" ht="14.25" customHeight="1" x14ac:dyDescent="0.25">
      <c r="A324" s="131" t="s">
        <v>19762</v>
      </c>
      <c r="B324" s="131" t="s">
        <v>19799</v>
      </c>
      <c r="C324" s="131" t="s">
        <v>19800</v>
      </c>
      <c r="D324" s="131" t="s">
        <v>13351</v>
      </c>
      <c r="E324" s="132">
        <v>4.1900000000000004</v>
      </c>
      <c r="F324" s="131" t="s">
        <v>13350</v>
      </c>
      <c r="G324" s="131" t="s">
        <v>630</v>
      </c>
      <c r="H324" s="259" t="s">
        <v>19801</v>
      </c>
    </row>
    <row r="325" spans="1:8" ht="14.25" customHeight="1" x14ac:dyDescent="0.25">
      <c r="A325" s="131" t="s">
        <v>19762</v>
      </c>
      <c r="B325" s="131" t="s">
        <v>19802</v>
      </c>
      <c r="C325" s="131" t="s">
        <v>19803</v>
      </c>
      <c r="D325" s="131" t="s">
        <v>13240</v>
      </c>
      <c r="E325" s="132">
        <v>6.89</v>
      </c>
      <c r="F325" s="131" t="s">
        <v>13239</v>
      </c>
      <c r="G325" s="131" t="s">
        <v>630</v>
      </c>
      <c r="H325" s="259">
        <v>11910</v>
      </c>
    </row>
    <row r="326" spans="1:8" ht="14.25" customHeight="1" x14ac:dyDescent="0.25">
      <c r="A326" s="131" t="s">
        <v>19762</v>
      </c>
      <c r="B326" s="131" t="s">
        <v>19804</v>
      </c>
      <c r="C326" s="131" t="s">
        <v>19805</v>
      </c>
      <c r="D326" s="131" t="s">
        <v>18397</v>
      </c>
      <c r="E326" s="132">
        <v>0.09</v>
      </c>
      <c r="F326" s="131" t="s">
        <v>18396</v>
      </c>
      <c r="G326" s="131" t="s">
        <v>630</v>
      </c>
      <c r="H326" s="259">
        <v>11911</v>
      </c>
    </row>
    <row r="327" spans="1:8" ht="14.25" customHeight="1" x14ac:dyDescent="0.25">
      <c r="A327" s="131" t="s">
        <v>19762</v>
      </c>
      <c r="B327" s="131" t="s">
        <v>19806</v>
      </c>
      <c r="C327" s="131" t="s">
        <v>19807</v>
      </c>
      <c r="D327" s="131" t="s">
        <v>654</v>
      </c>
      <c r="E327" s="132">
        <v>5.92</v>
      </c>
      <c r="F327" s="131" t="s">
        <v>653</v>
      </c>
      <c r="G327" s="131" t="s">
        <v>630</v>
      </c>
      <c r="H327" s="259">
        <v>11912</v>
      </c>
    </row>
    <row r="328" spans="1:8" ht="14.25" customHeight="1" x14ac:dyDescent="0.25">
      <c r="A328" s="131" t="s">
        <v>19762</v>
      </c>
      <c r="B328" s="131" t="s">
        <v>19808</v>
      </c>
      <c r="C328" s="131" t="s">
        <v>19809</v>
      </c>
      <c r="D328" s="131" t="s">
        <v>1131</v>
      </c>
      <c r="E328" s="132">
        <v>1.77</v>
      </c>
      <c r="F328" s="131" t="s">
        <v>1130</v>
      </c>
      <c r="G328" s="131" t="s">
        <v>630</v>
      </c>
      <c r="H328" s="259">
        <v>11913</v>
      </c>
    </row>
    <row r="329" spans="1:8" ht="14.25" customHeight="1" x14ac:dyDescent="0.25">
      <c r="A329" s="131" t="s">
        <v>19762</v>
      </c>
      <c r="B329" s="131" t="s">
        <v>19810</v>
      </c>
      <c r="C329" s="131" t="s">
        <v>19811</v>
      </c>
      <c r="D329" s="131" t="s">
        <v>3970</v>
      </c>
      <c r="E329" s="132">
        <v>10.86</v>
      </c>
      <c r="F329" s="131" t="s">
        <v>3971</v>
      </c>
      <c r="G329" s="131" t="s">
        <v>630</v>
      </c>
      <c r="H329" s="259">
        <v>11914</v>
      </c>
    </row>
    <row r="330" spans="1:8" ht="14.25" customHeight="1" x14ac:dyDescent="0.25">
      <c r="A330" s="131" t="s">
        <v>19762</v>
      </c>
      <c r="B330" s="131" t="s">
        <v>19812</v>
      </c>
      <c r="C330" s="131" t="s">
        <v>19813</v>
      </c>
      <c r="D330" s="131" t="s">
        <v>1166</v>
      </c>
      <c r="E330" s="132">
        <v>5.13</v>
      </c>
      <c r="F330" s="131" t="s">
        <v>1165</v>
      </c>
      <c r="G330" s="131" t="s">
        <v>630</v>
      </c>
      <c r="H330" s="259">
        <v>11915</v>
      </c>
    </row>
    <row r="331" spans="1:8" ht="14.25" customHeight="1" x14ac:dyDescent="0.25">
      <c r="A331" s="131"/>
      <c r="B331" s="131"/>
      <c r="C331" s="134" t="s">
        <v>3568</v>
      </c>
      <c r="D331" s="131"/>
      <c r="E331" s="137">
        <f>SUM(E310:E330)</f>
        <v>119.97</v>
      </c>
      <c r="F331" s="131"/>
      <c r="G331" s="131"/>
      <c r="H331" s="259"/>
    </row>
    <row r="332" spans="1:8" ht="14.25" customHeight="1" x14ac:dyDescent="0.25">
      <c r="A332" s="131" t="s">
        <v>19814</v>
      </c>
      <c r="B332" s="131" t="s">
        <v>19815</v>
      </c>
      <c r="C332" s="131" t="s">
        <v>19816</v>
      </c>
      <c r="D332" s="131" t="s">
        <v>4251</v>
      </c>
      <c r="E332" s="132">
        <v>3.92</v>
      </c>
      <c r="F332" s="131" t="s">
        <v>4252</v>
      </c>
      <c r="G332" s="131" t="s">
        <v>630</v>
      </c>
      <c r="H332" s="259">
        <v>11916</v>
      </c>
    </row>
    <row r="333" spans="1:8" ht="14.25" customHeight="1" x14ac:dyDescent="0.25">
      <c r="A333" s="131" t="s">
        <v>19814</v>
      </c>
      <c r="B333" s="131" t="s">
        <v>19817</v>
      </c>
      <c r="C333" s="131" t="s">
        <v>19818</v>
      </c>
      <c r="D333" s="131" t="s">
        <v>19819</v>
      </c>
      <c r="E333" s="132">
        <v>0.48</v>
      </c>
      <c r="F333" s="131" t="s">
        <v>19820</v>
      </c>
      <c r="G333" s="131" t="s">
        <v>630</v>
      </c>
      <c r="H333" s="259">
        <v>11917</v>
      </c>
    </row>
    <row r="334" spans="1:8" ht="14.25" customHeight="1" x14ac:dyDescent="0.25">
      <c r="A334" s="131" t="s">
        <v>19814</v>
      </c>
      <c r="B334" s="131" t="s">
        <v>19821</v>
      </c>
      <c r="C334" s="131" t="s">
        <v>19822</v>
      </c>
      <c r="D334" s="131" t="s">
        <v>19823</v>
      </c>
      <c r="E334" s="132">
        <v>1.02</v>
      </c>
      <c r="F334" s="131" t="s">
        <v>19824</v>
      </c>
      <c r="G334" s="131" t="s">
        <v>630</v>
      </c>
      <c r="H334" s="259">
        <v>11918</v>
      </c>
    </row>
    <row r="335" spans="1:8" ht="14.25" customHeight="1" x14ac:dyDescent="0.25">
      <c r="A335" s="131" t="s">
        <v>19814</v>
      </c>
      <c r="B335" s="131" t="s">
        <v>19825</v>
      </c>
      <c r="C335" s="131" t="s">
        <v>19826</v>
      </c>
      <c r="D335" s="131" t="s">
        <v>6037</v>
      </c>
      <c r="E335" s="132">
        <v>1.8</v>
      </c>
      <c r="F335" s="131" t="s">
        <v>6038</v>
      </c>
      <c r="G335" s="131" t="s">
        <v>630</v>
      </c>
      <c r="H335" s="259">
        <v>11919</v>
      </c>
    </row>
    <row r="336" spans="1:8" ht="14.25" customHeight="1" x14ac:dyDescent="0.25">
      <c r="A336" s="131" t="s">
        <v>19814</v>
      </c>
      <c r="B336" s="131" t="s">
        <v>19827</v>
      </c>
      <c r="C336" s="131" t="s">
        <v>19828</v>
      </c>
      <c r="D336" s="131" t="s">
        <v>11563</v>
      </c>
      <c r="E336" s="132">
        <v>2.77</v>
      </c>
      <c r="F336" s="131" t="s">
        <v>11562</v>
      </c>
      <c r="G336" s="131" t="s">
        <v>630</v>
      </c>
      <c r="H336" s="259">
        <v>11920</v>
      </c>
    </row>
    <row r="337" spans="1:8" ht="14.25" customHeight="1" x14ac:dyDescent="0.25">
      <c r="A337" s="131" t="s">
        <v>19814</v>
      </c>
      <c r="B337" s="131" t="s">
        <v>13563</v>
      </c>
      <c r="C337" s="131" t="s">
        <v>19829</v>
      </c>
      <c r="D337" s="131" t="s">
        <v>4015</v>
      </c>
      <c r="E337" s="132">
        <v>7.64</v>
      </c>
      <c r="F337" s="131" t="s">
        <v>4016</v>
      </c>
      <c r="G337" s="131" t="s">
        <v>630</v>
      </c>
      <c r="H337" s="259" t="s">
        <v>19830</v>
      </c>
    </row>
    <row r="338" spans="1:8" ht="14.25" customHeight="1" x14ac:dyDescent="0.25">
      <c r="A338" s="131" t="s">
        <v>19814</v>
      </c>
      <c r="B338" s="131" t="s">
        <v>19831</v>
      </c>
      <c r="C338" s="131" t="s">
        <v>19832</v>
      </c>
      <c r="D338" s="131" t="s">
        <v>6104</v>
      </c>
      <c r="E338" s="132">
        <v>5.2</v>
      </c>
      <c r="F338" s="131" t="s">
        <v>19833</v>
      </c>
      <c r="G338" s="131" t="s">
        <v>630</v>
      </c>
      <c r="H338" s="259">
        <v>11921</v>
      </c>
    </row>
    <row r="339" spans="1:8" ht="14.25" customHeight="1" x14ac:dyDescent="0.25">
      <c r="A339" s="131" t="s">
        <v>19814</v>
      </c>
      <c r="B339" s="131" t="s">
        <v>19834</v>
      </c>
      <c r="C339" s="131" t="s">
        <v>19835</v>
      </c>
      <c r="D339" s="131" t="s">
        <v>1327</v>
      </c>
      <c r="E339" s="132">
        <v>3.4</v>
      </c>
      <c r="F339" s="131" t="s">
        <v>1326</v>
      </c>
      <c r="G339" s="131" t="s">
        <v>630</v>
      </c>
      <c r="H339" s="259">
        <v>11922</v>
      </c>
    </row>
    <row r="340" spans="1:8" ht="14.25" customHeight="1" x14ac:dyDescent="0.25">
      <c r="A340" s="131" t="s">
        <v>19814</v>
      </c>
      <c r="B340" s="131" t="s">
        <v>19836</v>
      </c>
      <c r="C340" s="131" t="s">
        <v>19837</v>
      </c>
      <c r="D340" s="131" t="s">
        <v>18554</v>
      </c>
      <c r="E340" s="132">
        <v>0.06</v>
      </c>
      <c r="F340" s="131" t="s">
        <v>18553</v>
      </c>
      <c r="G340" s="131" t="s">
        <v>630</v>
      </c>
      <c r="H340" s="259">
        <v>11923</v>
      </c>
    </row>
    <row r="341" spans="1:8" ht="14.25" customHeight="1" x14ac:dyDescent="0.25">
      <c r="A341" s="131" t="s">
        <v>19814</v>
      </c>
      <c r="B341" s="131" t="s">
        <v>19838</v>
      </c>
      <c r="C341" s="131" t="s">
        <v>19839</v>
      </c>
      <c r="D341" s="131" t="s">
        <v>4338</v>
      </c>
      <c r="E341" s="132">
        <v>3.73</v>
      </c>
      <c r="F341" s="131" t="s">
        <v>4339</v>
      </c>
      <c r="G341" s="131" t="s">
        <v>630</v>
      </c>
      <c r="H341" s="259">
        <v>11924</v>
      </c>
    </row>
    <row r="342" spans="1:8" ht="14.25" customHeight="1" x14ac:dyDescent="0.25">
      <c r="A342" s="131" t="s">
        <v>19814</v>
      </c>
      <c r="B342" s="131" t="s">
        <v>19840</v>
      </c>
      <c r="C342" s="131" t="s">
        <v>19841</v>
      </c>
      <c r="D342" s="131" t="s">
        <v>836</v>
      </c>
      <c r="E342" s="132">
        <v>8.3800000000000008</v>
      </c>
      <c r="F342" s="131" t="s">
        <v>835</v>
      </c>
      <c r="G342" s="131" t="s">
        <v>630</v>
      </c>
      <c r="H342" s="259" t="s">
        <v>19842</v>
      </c>
    </row>
    <row r="343" spans="1:8" ht="14.25" customHeight="1" x14ac:dyDescent="0.25">
      <c r="A343" s="131" t="s">
        <v>19814</v>
      </c>
      <c r="B343" s="131" t="s">
        <v>19843</v>
      </c>
      <c r="C343" s="131" t="s">
        <v>19844</v>
      </c>
      <c r="D343" s="131" t="s">
        <v>1208</v>
      </c>
      <c r="E343" s="132">
        <v>8.94</v>
      </c>
      <c r="F343" s="131" t="s">
        <v>1207</v>
      </c>
      <c r="G343" s="131" t="s">
        <v>630</v>
      </c>
      <c r="H343" s="259">
        <v>11925</v>
      </c>
    </row>
    <row r="344" spans="1:8" ht="14.25" customHeight="1" x14ac:dyDescent="0.25">
      <c r="A344" s="131" t="s">
        <v>19814</v>
      </c>
      <c r="B344" s="131" t="s">
        <v>19845</v>
      </c>
      <c r="C344" s="131" t="s">
        <v>19846</v>
      </c>
      <c r="D344" s="131" t="s">
        <v>10632</v>
      </c>
      <c r="E344" s="132">
        <v>6.51</v>
      </c>
      <c r="F344" s="131" t="s">
        <v>10631</v>
      </c>
      <c r="G344" s="131" t="s">
        <v>630</v>
      </c>
      <c r="H344" s="259">
        <v>11926</v>
      </c>
    </row>
    <row r="345" spans="1:8" ht="14.25" customHeight="1" x14ac:dyDescent="0.25">
      <c r="A345" s="131" t="s">
        <v>19814</v>
      </c>
      <c r="B345" s="131" t="s">
        <v>19847</v>
      </c>
      <c r="C345" s="131" t="s">
        <v>19848</v>
      </c>
      <c r="D345" s="131" t="s">
        <v>13583</v>
      </c>
      <c r="E345" s="132">
        <v>0.25</v>
      </c>
      <c r="F345" s="131" t="s">
        <v>13582</v>
      </c>
      <c r="G345" s="131" t="s">
        <v>630</v>
      </c>
      <c r="H345" s="259">
        <v>11927</v>
      </c>
    </row>
    <row r="346" spans="1:8" ht="14.25" customHeight="1" x14ac:dyDescent="0.25">
      <c r="A346" s="131" t="s">
        <v>19814</v>
      </c>
      <c r="B346" s="131" t="s">
        <v>19849</v>
      </c>
      <c r="C346" s="131" t="s">
        <v>19850</v>
      </c>
      <c r="D346" s="131" t="s">
        <v>1304</v>
      </c>
      <c r="E346" s="132">
        <v>2</v>
      </c>
      <c r="F346" s="131" t="s">
        <v>1303</v>
      </c>
      <c r="G346" s="131" t="s">
        <v>630</v>
      </c>
      <c r="H346" s="259">
        <v>11963</v>
      </c>
    </row>
    <row r="347" spans="1:8" ht="14.25" customHeight="1" x14ac:dyDescent="0.25">
      <c r="A347" s="131" t="s">
        <v>19814</v>
      </c>
      <c r="B347" s="131" t="s">
        <v>19851</v>
      </c>
      <c r="C347" s="131" t="s">
        <v>19852</v>
      </c>
      <c r="D347" s="131" t="s">
        <v>3962</v>
      </c>
      <c r="E347" s="132">
        <v>0.84</v>
      </c>
      <c r="F347" s="131" t="s">
        <v>3963</v>
      </c>
      <c r="G347" s="131" t="s">
        <v>630</v>
      </c>
      <c r="H347" s="259">
        <v>11962</v>
      </c>
    </row>
    <row r="348" spans="1:8" ht="14.25" customHeight="1" x14ac:dyDescent="0.25">
      <c r="A348" s="131"/>
      <c r="B348" s="131"/>
      <c r="C348" s="134" t="s">
        <v>3568</v>
      </c>
      <c r="D348" s="131"/>
      <c r="E348" s="137">
        <f>SUM(E332:E347)</f>
        <v>56.94</v>
      </c>
      <c r="F348" s="131"/>
      <c r="G348" s="131"/>
      <c r="H348" s="259"/>
    </row>
    <row r="349" spans="1:8" ht="14.25" customHeight="1" x14ac:dyDescent="0.25">
      <c r="A349" s="131" t="s">
        <v>19853</v>
      </c>
      <c r="B349" s="131" t="s">
        <v>19854</v>
      </c>
      <c r="C349" s="131" t="s">
        <v>19855</v>
      </c>
      <c r="D349" s="131" t="s">
        <v>10510</v>
      </c>
      <c r="E349" s="132">
        <v>5.1100000000000003</v>
      </c>
      <c r="F349" s="131" t="s">
        <v>10509</v>
      </c>
      <c r="G349" s="131" t="s">
        <v>630</v>
      </c>
      <c r="H349" s="259">
        <v>11972</v>
      </c>
    </row>
    <row r="350" spans="1:8" ht="14.25" customHeight="1" x14ac:dyDescent="0.25">
      <c r="A350" s="131" t="s">
        <v>19853</v>
      </c>
      <c r="B350" s="131" t="s">
        <v>19856</v>
      </c>
      <c r="C350" s="131" t="s">
        <v>19857</v>
      </c>
      <c r="D350" s="131" t="s">
        <v>1058</v>
      </c>
      <c r="E350" s="132">
        <v>2.59</v>
      </c>
      <c r="F350" s="131" t="s">
        <v>1057</v>
      </c>
      <c r="G350" s="131" t="s">
        <v>630</v>
      </c>
      <c r="H350" s="259">
        <v>11973</v>
      </c>
    </row>
    <row r="351" spans="1:8" ht="14.25" customHeight="1" x14ac:dyDescent="0.25">
      <c r="A351" s="131" t="s">
        <v>19853</v>
      </c>
      <c r="B351" s="131" t="s">
        <v>19858</v>
      </c>
      <c r="C351" s="131" t="s">
        <v>19859</v>
      </c>
      <c r="D351" s="131" t="s">
        <v>4342</v>
      </c>
      <c r="E351" s="132">
        <v>2.09</v>
      </c>
      <c r="F351" s="131" t="s">
        <v>4343</v>
      </c>
      <c r="G351" s="131" t="s">
        <v>630</v>
      </c>
      <c r="H351" s="259">
        <v>11974</v>
      </c>
    </row>
    <row r="352" spans="1:8" ht="14.25" customHeight="1" x14ac:dyDescent="0.25">
      <c r="A352" s="131" t="s">
        <v>19853</v>
      </c>
      <c r="B352" s="131" t="s">
        <v>19860</v>
      </c>
      <c r="C352" s="131" t="s">
        <v>19861</v>
      </c>
      <c r="D352" s="131" t="s">
        <v>3986</v>
      </c>
      <c r="E352" s="132">
        <v>5.05</v>
      </c>
      <c r="F352" s="131" t="s">
        <v>3987</v>
      </c>
      <c r="G352" s="131" t="s">
        <v>630</v>
      </c>
      <c r="H352" s="259">
        <v>11975</v>
      </c>
    </row>
    <row r="353" spans="1:8" ht="14.25" customHeight="1" x14ac:dyDescent="0.25">
      <c r="A353" s="131" t="s">
        <v>19853</v>
      </c>
      <c r="B353" s="131" t="s">
        <v>19862</v>
      </c>
      <c r="C353" s="131" t="s">
        <v>19863</v>
      </c>
      <c r="D353" s="131" t="s">
        <v>1136</v>
      </c>
      <c r="E353" s="132">
        <v>4.1399999999999997</v>
      </c>
      <c r="F353" s="131" t="s">
        <v>663</v>
      </c>
      <c r="G353" s="131" t="s">
        <v>630</v>
      </c>
      <c r="H353" s="259" t="s">
        <v>19864</v>
      </c>
    </row>
    <row r="354" spans="1:8" ht="14.25" customHeight="1" x14ac:dyDescent="0.25">
      <c r="A354" s="131" t="s">
        <v>19853</v>
      </c>
      <c r="B354" s="131" t="s">
        <v>19865</v>
      </c>
      <c r="C354" s="131" t="s">
        <v>19866</v>
      </c>
      <c r="D354" s="131" t="s">
        <v>878</v>
      </c>
      <c r="E354" s="132">
        <v>5.96</v>
      </c>
      <c r="F354" s="131" t="s">
        <v>877</v>
      </c>
      <c r="G354" s="131" t="s">
        <v>630</v>
      </c>
      <c r="H354" s="259">
        <v>11976</v>
      </c>
    </row>
    <row r="355" spans="1:8" ht="14.25" customHeight="1" x14ac:dyDescent="0.25">
      <c r="A355" s="131" t="s">
        <v>19853</v>
      </c>
      <c r="B355" s="131" t="s">
        <v>19867</v>
      </c>
      <c r="C355" s="131" t="s">
        <v>19868</v>
      </c>
      <c r="D355" s="131" t="s">
        <v>4790</v>
      </c>
      <c r="E355" s="132">
        <v>5.04</v>
      </c>
      <c r="F355" s="131" t="s">
        <v>4791</v>
      </c>
      <c r="G355" s="131" t="s">
        <v>630</v>
      </c>
      <c r="H355" s="259">
        <v>11977</v>
      </c>
    </row>
    <row r="356" spans="1:8" ht="14.25" customHeight="1" x14ac:dyDescent="0.25">
      <c r="A356" s="131" t="s">
        <v>19853</v>
      </c>
      <c r="B356" s="131" t="s">
        <v>19869</v>
      </c>
      <c r="C356" s="131" t="s">
        <v>19870</v>
      </c>
      <c r="D356" s="131" t="s">
        <v>646</v>
      </c>
      <c r="E356" s="132">
        <v>3.27</v>
      </c>
      <c r="F356" s="131" t="s">
        <v>645</v>
      </c>
      <c r="G356" s="131" t="s">
        <v>630</v>
      </c>
      <c r="H356" s="259">
        <v>11978</v>
      </c>
    </row>
    <row r="357" spans="1:8" ht="14.25" customHeight="1" x14ac:dyDescent="0.25">
      <c r="A357" s="131" t="s">
        <v>19853</v>
      </c>
      <c r="B357" s="131" t="s">
        <v>19871</v>
      </c>
      <c r="C357" s="131" t="s">
        <v>19872</v>
      </c>
      <c r="D357" s="131" t="s">
        <v>1353</v>
      </c>
      <c r="E357" s="132">
        <v>2.68</v>
      </c>
      <c r="F357" s="131" t="s">
        <v>1352</v>
      </c>
      <c r="G357" s="131" t="s">
        <v>630</v>
      </c>
      <c r="H357" s="259">
        <v>11979</v>
      </c>
    </row>
    <row r="358" spans="1:8" ht="14.25" customHeight="1" x14ac:dyDescent="0.25">
      <c r="A358" s="131" t="s">
        <v>19853</v>
      </c>
      <c r="B358" s="131" t="s">
        <v>19873</v>
      </c>
      <c r="C358" s="131" t="s">
        <v>19874</v>
      </c>
      <c r="D358" s="131" t="s">
        <v>4051</v>
      </c>
      <c r="E358" s="132">
        <v>3.43</v>
      </c>
      <c r="F358" s="131" t="s">
        <v>4052</v>
      </c>
      <c r="G358" s="131" t="s">
        <v>630</v>
      </c>
      <c r="H358" s="259">
        <v>11980</v>
      </c>
    </row>
    <row r="359" spans="1:8" ht="14.25" customHeight="1" x14ac:dyDescent="0.25">
      <c r="A359" s="131" t="s">
        <v>19853</v>
      </c>
      <c r="B359" s="131" t="s">
        <v>19875</v>
      </c>
      <c r="C359" s="131" t="s">
        <v>19876</v>
      </c>
      <c r="D359" s="131" t="s">
        <v>3586</v>
      </c>
      <c r="E359" s="132">
        <v>1.79</v>
      </c>
      <c r="F359" s="131" t="s">
        <v>3587</v>
      </c>
      <c r="G359" s="131" t="s">
        <v>630</v>
      </c>
      <c r="H359" s="259">
        <v>11981</v>
      </c>
    </row>
    <row r="360" spans="1:8" ht="14.25" customHeight="1" x14ac:dyDescent="0.25">
      <c r="A360" s="131" t="s">
        <v>19853</v>
      </c>
      <c r="B360" s="131" t="s">
        <v>19877</v>
      </c>
      <c r="C360" s="131" t="s">
        <v>19878</v>
      </c>
      <c r="D360" s="131" t="s">
        <v>11355</v>
      </c>
      <c r="E360" s="132">
        <v>1.7</v>
      </c>
      <c r="F360" s="131" t="s">
        <v>11351</v>
      </c>
      <c r="G360" s="131" t="s">
        <v>630</v>
      </c>
      <c r="H360" s="259">
        <v>11982</v>
      </c>
    </row>
    <row r="361" spans="1:8" ht="14.25" customHeight="1" x14ac:dyDescent="0.25">
      <c r="A361" s="131" t="s">
        <v>19853</v>
      </c>
      <c r="B361" s="131" t="s">
        <v>19879</v>
      </c>
      <c r="C361" s="131" t="s">
        <v>19880</v>
      </c>
      <c r="D361" s="131" t="s">
        <v>11352</v>
      </c>
      <c r="E361" s="132">
        <v>5.44</v>
      </c>
      <c r="F361" s="131" t="s">
        <v>11351</v>
      </c>
      <c r="G361" s="131" t="s">
        <v>630</v>
      </c>
      <c r="H361" s="259">
        <v>11983</v>
      </c>
    </row>
    <row r="362" spans="1:8" ht="14.25" customHeight="1" x14ac:dyDescent="0.25">
      <c r="A362" s="131" t="s">
        <v>19853</v>
      </c>
      <c r="B362" s="131" t="s">
        <v>19881</v>
      </c>
      <c r="C362" s="131" t="s">
        <v>19882</v>
      </c>
      <c r="D362" s="131" t="s">
        <v>5346</v>
      </c>
      <c r="E362" s="132">
        <v>6.6</v>
      </c>
      <c r="F362" s="131" t="s">
        <v>5347</v>
      </c>
      <c r="G362" s="131" t="s">
        <v>630</v>
      </c>
      <c r="H362" s="259">
        <v>11984</v>
      </c>
    </row>
    <row r="363" spans="1:8" ht="14.25" customHeight="1" x14ac:dyDescent="0.25">
      <c r="A363" s="131" t="s">
        <v>19853</v>
      </c>
      <c r="B363" s="131" t="s">
        <v>19883</v>
      </c>
      <c r="C363" s="131" t="s">
        <v>19884</v>
      </c>
      <c r="D363" s="131" t="s">
        <v>727</v>
      </c>
      <c r="E363" s="132">
        <v>1.68</v>
      </c>
      <c r="F363" s="131" t="s">
        <v>726</v>
      </c>
      <c r="G363" s="131" t="s">
        <v>630</v>
      </c>
      <c r="H363" s="259">
        <v>11985</v>
      </c>
    </row>
    <row r="364" spans="1:8" ht="14.25" customHeight="1" x14ac:dyDescent="0.25">
      <c r="A364" s="131" t="s">
        <v>19853</v>
      </c>
      <c r="B364" s="131" t="s">
        <v>18961</v>
      </c>
      <c r="C364" s="131" t="s">
        <v>19885</v>
      </c>
      <c r="D364" s="131" t="s">
        <v>847</v>
      </c>
      <c r="E364" s="132">
        <v>2.04</v>
      </c>
      <c r="F364" s="131" t="s">
        <v>846</v>
      </c>
      <c r="G364" s="131" t="s">
        <v>630</v>
      </c>
      <c r="H364" s="259">
        <v>11986</v>
      </c>
    </row>
    <row r="365" spans="1:8" ht="14.25" customHeight="1" x14ac:dyDescent="0.25">
      <c r="A365" s="131" t="s">
        <v>19853</v>
      </c>
      <c r="B365" s="131" t="s">
        <v>19886</v>
      </c>
      <c r="C365" s="131" t="s">
        <v>19887</v>
      </c>
      <c r="D365" s="131" t="s">
        <v>10773</v>
      </c>
      <c r="E365" s="132">
        <v>3.74</v>
      </c>
      <c r="F365" s="131" t="s">
        <v>4492</v>
      </c>
      <c r="G365" s="131" t="s">
        <v>630</v>
      </c>
      <c r="H365" s="259">
        <v>11987</v>
      </c>
    </row>
    <row r="366" spans="1:8" ht="14.25" customHeight="1" x14ac:dyDescent="0.25">
      <c r="A366" s="131" t="s">
        <v>19853</v>
      </c>
      <c r="B366" s="131" t="s">
        <v>19888</v>
      </c>
      <c r="C366" s="131" t="s">
        <v>19889</v>
      </c>
      <c r="D366" s="131" t="s">
        <v>4491</v>
      </c>
      <c r="E366" s="132">
        <v>3.38</v>
      </c>
      <c r="F366" s="131" t="s">
        <v>4492</v>
      </c>
      <c r="G366" s="131" t="s">
        <v>630</v>
      </c>
      <c r="H366" s="259">
        <v>11988</v>
      </c>
    </row>
    <row r="367" spans="1:8" ht="14.25" customHeight="1" x14ac:dyDescent="0.25">
      <c r="A367" s="131" t="s">
        <v>19853</v>
      </c>
      <c r="B367" s="131" t="s">
        <v>19890</v>
      </c>
      <c r="C367" s="131" t="s">
        <v>19891</v>
      </c>
      <c r="D367" s="131" t="s">
        <v>4539</v>
      </c>
      <c r="E367" s="132">
        <v>3.65</v>
      </c>
      <c r="F367" s="131" t="s">
        <v>4540</v>
      </c>
      <c r="G367" s="131" t="s">
        <v>630</v>
      </c>
      <c r="H367" s="259">
        <v>11989</v>
      </c>
    </row>
    <row r="368" spans="1:8" ht="14.25" customHeight="1" x14ac:dyDescent="0.25">
      <c r="A368" s="131"/>
      <c r="B368" s="131"/>
      <c r="C368" s="134" t="s">
        <v>3568</v>
      </c>
      <c r="D368" s="131"/>
      <c r="E368" s="137">
        <f>SUM(E349:E367)</f>
        <v>69.38000000000001</v>
      </c>
      <c r="F368" s="131"/>
      <c r="G368" s="131"/>
      <c r="H368" s="259"/>
    </row>
    <row r="369" spans="1:8" ht="14.25" customHeight="1" x14ac:dyDescent="0.25">
      <c r="A369" s="131" t="s">
        <v>19892</v>
      </c>
      <c r="B369" s="131" t="s">
        <v>19893</v>
      </c>
      <c r="C369" s="131" t="s">
        <v>19894</v>
      </c>
      <c r="D369" s="131" t="s">
        <v>4597</v>
      </c>
      <c r="E369" s="132">
        <v>5.04</v>
      </c>
      <c r="F369" s="131" t="s">
        <v>4598</v>
      </c>
      <c r="G369" s="131" t="s">
        <v>630</v>
      </c>
      <c r="H369" s="259">
        <v>12012</v>
      </c>
    </row>
    <row r="370" spans="1:8" ht="14.25" customHeight="1" x14ac:dyDescent="0.25">
      <c r="A370" s="131" t="s">
        <v>19892</v>
      </c>
      <c r="B370" s="131" t="s">
        <v>19895</v>
      </c>
      <c r="C370" s="131" t="s">
        <v>19896</v>
      </c>
      <c r="D370" s="131" t="s">
        <v>4324</v>
      </c>
      <c r="E370" s="132">
        <v>2.2799999999999998</v>
      </c>
      <c r="F370" s="131" t="s">
        <v>4325</v>
      </c>
      <c r="G370" s="131" t="s">
        <v>630</v>
      </c>
      <c r="H370" s="259" t="s">
        <v>19897</v>
      </c>
    </row>
    <row r="371" spans="1:8" ht="14.25" customHeight="1" x14ac:dyDescent="0.25">
      <c r="A371" s="131" t="s">
        <v>19892</v>
      </c>
      <c r="B371" s="131" t="s">
        <v>19898</v>
      </c>
      <c r="C371" s="131" t="s">
        <v>19899</v>
      </c>
      <c r="D371" s="131" t="s">
        <v>845</v>
      </c>
      <c r="E371" s="132">
        <v>16.86</v>
      </c>
      <c r="F371" s="131" t="s">
        <v>844</v>
      </c>
      <c r="G371" s="131" t="s">
        <v>630</v>
      </c>
      <c r="H371" s="259">
        <v>12013</v>
      </c>
    </row>
    <row r="372" spans="1:8" ht="14.25" customHeight="1" x14ac:dyDescent="0.25">
      <c r="A372" s="131" t="s">
        <v>19892</v>
      </c>
      <c r="B372" s="131" t="s">
        <v>19900</v>
      </c>
      <c r="C372" s="131" t="s">
        <v>19901</v>
      </c>
      <c r="D372" s="131" t="s">
        <v>10828</v>
      </c>
      <c r="E372" s="132">
        <v>1.84</v>
      </c>
      <c r="F372" s="131" t="s">
        <v>10827</v>
      </c>
      <c r="G372" s="131" t="s">
        <v>630</v>
      </c>
      <c r="H372" s="259">
        <v>12014</v>
      </c>
    </row>
    <row r="373" spans="1:8" ht="14.25" customHeight="1" x14ac:dyDescent="0.25">
      <c r="A373" s="131" t="s">
        <v>19892</v>
      </c>
      <c r="B373" s="131" t="s">
        <v>19902</v>
      </c>
      <c r="C373" s="131" t="s">
        <v>19903</v>
      </c>
      <c r="D373" s="131" t="s">
        <v>861</v>
      </c>
      <c r="E373" s="132">
        <v>4.78</v>
      </c>
      <c r="F373" s="131" t="s">
        <v>860</v>
      </c>
      <c r="G373" s="131" t="s">
        <v>630</v>
      </c>
      <c r="H373" s="259" t="s">
        <v>19904</v>
      </c>
    </row>
    <row r="374" spans="1:8" ht="14.25" customHeight="1" x14ac:dyDescent="0.25">
      <c r="A374" s="131" t="s">
        <v>19892</v>
      </c>
      <c r="B374" s="131" t="s">
        <v>19905</v>
      </c>
      <c r="C374" s="131" t="s">
        <v>19906</v>
      </c>
      <c r="D374" s="131" t="s">
        <v>907</v>
      </c>
      <c r="E374" s="132">
        <v>3.88</v>
      </c>
      <c r="F374" s="131" t="s">
        <v>906</v>
      </c>
      <c r="G374" s="131" t="s">
        <v>630</v>
      </c>
      <c r="H374" s="259">
        <v>12015</v>
      </c>
    </row>
    <row r="375" spans="1:8" ht="14.25" customHeight="1" x14ac:dyDescent="0.25">
      <c r="A375" s="131" t="s">
        <v>19892</v>
      </c>
      <c r="B375" s="131" t="s">
        <v>19907</v>
      </c>
      <c r="C375" s="131" t="s">
        <v>19908</v>
      </c>
      <c r="D375" s="131" t="s">
        <v>4400</v>
      </c>
      <c r="E375" s="132">
        <v>3.89</v>
      </c>
      <c r="F375" s="131" t="s">
        <v>4401</v>
      </c>
      <c r="G375" s="131" t="s">
        <v>630</v>
      </c>
      <c r="H375" s="259">
        <v>12016</v>
      </c>
    </row>
    <row r="376" spans="1:8" ht="14.25" customHeight="1" x14ac:dyDescent="0.25">
      <c r="A376" s="131" t="s">
        <v>19892</v>
      </c>
      <c r="B376" s="131" t="s">
        <v>10919</v>
      </c>
      <c r="C376" s="131" t="s">
        <v>19909</v>
      </c>
      <c r="D376" s="131" t="s">
        <v>5892</v>
      </c>
      <c r="E376" s="132">
        <v>3.11</v>
      </c>
      <c r="F376" s="131" t="s">
        <v>5893</v>
      </c>
      <c r="G376" s="131" t="s">
        <v>630</v>
      </c>
      <c r="H376" s="259">
        <v>12017</v>
      </c>
    </row>
    <row r="377" spans="1:8" ht="14.25" customHeight="1" x14ac:dyDescent="0.25">
      <c r="A377" s="131" t="s">
        <v>19892</v>
      </c>
      <c r="B377" s="131" t="s">
        <v>19910</v>
      </c>
      <c r="C377" s="131" t="s">
        <v>19911</v>
      </c>
      <c r="D377" s="131" t="s">
        <v>4774</v>
      </c>
      <c r="E377" s="132">
        <v>3.1</v>
      </c>
      <c r="F377" s="131" t="s">
        <v>4775</v>
      </c>
      <c r="G377" s="131" t="s">
        <v>630</v>
      </c>
      <c r="H377" s="259">
        <v>12018</v>
      </c>
    </row>
    <row r="378" spans="1:8" ht="14.25" customHeight="1" x14ac:dyDescent="0.25">
      <c r="A378" s="131" t="s">
        <v>19892</v>
      </c>
      <c r="B378" s="131" t="s">
        <v>19912</v>
      </c>
      <c r="C378" s="131" t="s">
        <v>19913</v>
      </c>
      <c r="D378" s="131" t="s">
        <v>10751</v>
      </c>
      <c r="E378" s="132">
        <v>3.02</v>
      </c>
      <c r="F378" s="131" t="s">
        <v>10750</v>
      </c>
      <c r="G378" s="131" t="s">
        <v>630</v>
      </c>
      <c r="H378" s="259">
        <v>12019</v>
      </c>
    </row>
    <row r="379" spans="1:8" ht="14.25" customHeight="1" x14ac:dyDescent="0.25">
      <c r="A379" s="131" t="s">
        <v>19892</v>
      </c>
      <c r="B379" s="131" t="s">
        <v>19914</v>
      </c>
      <c r="C379" s="131" t="s">
        <v>19915</v>
      </c>
      <c r="D379" s="131" t="s">
        <v>19916</v>
      </c>
      <c r="E379" s="132">
        <v>56.37</v>
      </c>
      <c r="F379" s="131" t="s">
        <v>19917</v>
      </c>
      <c r="G379" s="131" t="s">
        <v>630</v>
      </c>
      <c r="H379" s="259">
        <v>12020</v>
      </c>
    </row>
    <row r="380" spans="1:8" ht="14.25" customHeight="1" x14ac:dyDescent="0.25">
      <c r="A380" s="131" t="s">
        <v>19892</v>
      </c>
      <c r="B380" s="131" t="s">
        <v>19918</v>
      </c>
      <c r="C380" s="131" t="s">
        <v>19919</v>
      </c>
      <c r="D380" s="131" t="s">
        <v>11077</v>
      </c>
      <c r="E380" s="132">
        <v>3.91</v>
      </c>
      <c r="F380" s="131" t="s">
        <v>11076</v>
      </c>
      <c r="G380" s="131" t="s">
        <v>630</v>
      </c>
      <c r="H380" s="259">
        <v>12021</v>
      </c>
    </row>
    <row r="381" spans="1:8" ht="14.25" customHeight="1" x14ac:dyDescent="0.25">
      <c r="A381" s="131" t="s">
        <v>19892</v>
      </c>
      <c r="B381" s="131" t="s">
        <v>19920</v>
      </c>
      <c r="C381" s="131" t="s">
        <v>19921</v>
      </c>
      <c r="D381" s="131" t="s">
        <v>1231</v>
      </c>
      <c r="E381" s="132">
        <v>1.68</v>
      </c>
      <c r="F381" s="131" t="s">
        <v>1230</v>
      </c>
      <c r="G381" s="131" t="s">
        <v>630</v>
      </c>
      <c r="H381" s="259">
        <v>12022</v>
      </c>
    </row>
    <row r="382" spans="1:8" ht="14.25" customHeight="1" x14ac:dyDescent="0.25">
      <c r="A382" s="131" t="s">
        <v>19892</v>
      </c>
      <c r="B382" s="131" t="s">
        <v>19922</v>
      </c>
      <c r="C382" s="131" t="s">
        <v>19923</v>
      </c>
      <c r="D382" s="131" t="s">
        <v>4971</v>
      </c>
      <c r="E382" s="132">
        <v>3.39</v>
      </c>
      <c r="F382" s="131" t="s">
        <v>4972</v>
      </c>
      <c r="G382" s="131" t="s">
        <v>630</v>
      </c>
      <c r="H382" s="259">
        <v>12023</v>
      </c>
    </row>
    <row r="383" spans="1:8" ht="14.25" customHeight="1" x14ac:dyDescent="0.25">
      <c r="A383" s="131"/>
      <c r="B383" s="131"/>
      <c r="C383" s="134" t="s">
        <v>3568</v>
      </c>
      <c r="D383" s="131"/>
      <c r="E383" s="137">
        <f>SUM(E369:E382)</f>
        <v>113.15</v>
      </c>
      <c r="F383" s="131"/>
      <c r="G383" s="131"/>
      <c r="H383" s="259"/>
    </row>
    <row r="384" spans="1:8" ht="14.25" customHeight="1" x14ac:dyDescent="0.25">
      <c r="A384" s="131"/>
      <c r="B384" s="131"/>
      <c r="C384" s="248" t="s">
        <v>21500</v>
      </c>
      <c r="D384" s="249"/>
      <c r="E384" s="250">
        <f>+E293+E305+E309+E331+E348+E368+E383</f>
        <v>545.35</v>
      </c>
      <c r="F384" s="131"/>
      <c r="G384" s="131"/>
      <c r="H384" s="259"/>
    </row>
    <row r="385" spans="1:8" ht="14.25" customHeight="1" x14ac:dyDescent="0.25">
      <c r="A385" s="131" t="s">
        <v>19924</v>
      </c>
      <c r="B385" s="131" t="s">
        <v>19925</v>
      </c>
      <c r="C385" s="131" t="s">
        <v>19926</v>
      </c>
      <c r="D385" s="131" t="s">
        <v>766</v>
      </c>
      <c r="E385" s="132">
        <v>8.4600000000000009</v>
      </c>
      <c r="F385" s="131" t="s">
        <v>765</v>
      </c>
      <c r="G385" s="131" t="s">
        <v>630</v>
      </c>
      <c r="H385" s="259" t="s">
        <v>19927</v>
      </c>
    </row>
    <row r="386" spans="1:8" ht="14.25" customHeight="1" x14ac:dyDescent="0.25">
      <c r="A386" s="131" t="s">
        <v>19924</v>
      </c>
      <c r="B386" s="131" t="s">
        <v>19928</v>
      </c>
      <c r="C386" s="131" t="s">
        <v>19929</v>
      </c>
      <c r="D386" s="131" t="s">
        <v>19930</v>
      </c>
      <c r="E386" s="132">
        <v>3.89</v>
      </c>
      <c r="F386" s="131" t="s">
        <v>19931</v>
      </c>
      <c r="G386" s="131" t="s">
        <v>630</v>
      </c>
      <c r="H386" s="259">
        <v>12050</v>
      </c>
    </row>
    <row r="387" spans="1:8" ht="14.25" customHeight="1" x14ac:dyDescent="0.25">
      <c r="A387" s="131" t="s">
        <v>19924</v>
      </c>
      <c r="B387" s="131" t="s">
        <v>19932</v>
      </c>
      <c r="C387" s="131" t="s">
        <v>19933</v>
      </c>
      <c r="D387" s="131" t="s">
        <v>694</v>
      </c>
      <c r="E387" s="132">
        <v>3.26</v>
      </c>
      <c r="F387" s="131" t="s">
        <v>693</v>
      </c>
      <c r="G387" s="131" t="s">
        <v>630</v>
      </c>
      <c r="H387" s="259">
        <v>12051</v>
      </c>
    </row>
    <row r="388" spans="1:8" ht="14.25" customHeight="1" x14ac:dyDescent="0.25">
      <c r="A388" s="131" t="s">
        <v>19924</v>
      </c>
      <c r="B388" s="131" t="s">
        <v>19934</v>
      </c>
      <c r="C388" s="131" t="s">
        <v>19935</v>
      </c>
      <c r="D388" s="131" t="s">
        <v>5274</v>
      </c>
      <c r="E388" s="132">
        <v>17.72</v>
      </c>
      <c r="F388" s="131" t="s">
        <v>5275</v>
      </c>
      <c r="G388" s="131" t="s">
        <v>630</v>
      </c>
      <c r="H388" s="259">
        <v>12052</v>
      </c>
    </row>
    <row r="389" spans="1:8" ht="14.25" customHeight="1" x14ac:dyDescent="0.25">
      <c r="A389" s="131" t="s">
        <v>19924</v>
      </c>
      <c r="B389" s="131" t="s">
        <v>19936</v>
      </c>
      <c r="C389" s="131" t="s">
        <v>19937</v>
      </c>
      <c r="D389" s="131" t="s">
        <v>16139</v>
      </c>
      <c r="E389" s="132">
        <v>5.65</v>
      </c>
      <c r="F389" s="131" t="s">
        <v>16138</v>
      </c>
      <c r="G389" s="131" t="s">
        <v>630</v>
      </c>
      <c r="H389" s="259">
        <v>12053</v>
      </c>
    </row>
    <row r="390" spans="1:8" ht="14.25" customHeight="1" x14ac:dyDescent="0.25">
      <c r="A390" s="131" t="s">
        <v>19924</v>
      </c>
      <c r="B390" s="131" t="s">
        <v>19938</v>
      </c>
      <c r="C390" s="131" t="s">
        <v>19939</v>
      </c>
      <c r="D390" s="131" t="s">
        <v>10890</v>
      </c>
      <c r="E390" s="132">
        <v>1.62</v>
      </c>
      <c r="F390" s="131" t="s">
        <v>10889</v>
      </c>
      <c r="G390" s="131" t="s">
        <v>630</v>
      </c>
      <c r="H390" s="259">
        <v>12054</v>
      </c>
    </row>
    <row r="391" spans="1:8" ht="14.25" customHeight="1" x14ac:dyDescent="0.25">
      <c r="A391" s="131" t="s">
        <v>19924</v>
      </c>
      <c r="B391" s="131" t="s">
        <v>19940</v>
      </c>
      <c r="C391" s="131" t="s">
        <v>19941</v>
      </c>
      <c r="D391" s="131" t="s">
        <v>19942</v>
      </c>
      <c r="E391" s="132">
        <v>4.1500000000000004</v>
      </c>
      <c r="F391" s="131" t="s">
        <v>19943</v>
      </c>
      <c r="G391" s="131" t="s">
        <v>630</v>
      </c>
      <c r="H391" s="259">
        <v>12055</v>
      </c>
    </row>
    <row r="392" spans="1:8" ht="14.25" customHeight="1" x14ac:dyDescent="0.25">
      <c r="A392" s="131" t="s">
        <v>19924</v>
      </c>
      <c r="B392" s="131" t="s">
        <v>19944</v>
      </c>
      <c r="C392" s="131" t="s">
        <v>19945</v>
      </c>
      <c r="D392" s="131" t="s">
        <v>813</v>
      </c>
      <c r="E392" s="132">
        <v>17.899999999999999</v>
      </c>
      <c r="F392" s="131" t="s">
        <v>812</v>
      </c>
      <c r="G392" s="131" t="s">
        <v>630</v>
      </c>
      <c r="H392" s="259" t="s">
        <v>19946</v>
      </c>
    </row>
    <row r="393" spans="1:8" ht="14.25" customHeight="1" x14ac:dyDescent="0.25">
      <c r="A393" s="131" t="s">
        <v>19924</v>
      </c>
      <c r="B393" s="131" t="s">
        <v>19947</v>
      </c>
      <c r="C393" s="131" t="s">
        <v>19948</v>
      </c>
      <c r="D393" s="131" t="s">
        <v>733</v>
      </c>
      <c r="E393" s="132">
        <v>12.88</v>
      </c>
      <c r="F393" s="131" t="s">
        <v>732</v>
      </c>
      <c r="G393" s="131" t="s">
        <v>630</v>
      </c>
      <c r="H393" s="259" t="s">
        <v>19949</v>
      </c>
    </row>
    <row r="394" spans="1:8" ht="14.25" customHeight="1" x14ac:dyDescent="0.25">
      <c r="A394" s="131" t="s">
        <v>19924</v>
      </c>
      <c r="B394" s="131" t="s">
        <v>18281</v>
      </c>
      <c r="C394" s="131" t="s">
        <v>19950</v>
      </c>
      <c r="D394" s="131" t="s">
        <v>13987</v>
      </c>
      <c r="E394" s="132">
        <v>5.23</v>
      </c>
      <c r="F394" s="131" t="s">
        <v>13986</v>
      </c>
      <c r="G394" s="131" t="s">
        <v>630</v>
      </c>
      <c r="H394" s="259">
        <v>12056</v>
      </c>
    </row>
    <row r="395" spans="1:8" ht="14.25" customHeight="1" x14ac:dyDescent="0.25">
      <c r="A395" s="131" t="s">
        <v>19924</v>
      </c>
      <c r="B395" s="131" t="s">
        <v>19951</v>
      </c>
      <c r="C395" s="131" t="s">
        <v>19952</v>
      </c>
      <c r="D395" s="131" t="s">
        <v>1283</v>
      </c>
      <c r="E395" s="132">
        <v>5.15</v>
      </c>
      <c r="F395" s="131" t="s">
        <v>1282</v>
      </c>
      <c r="G395" s="131" t="s">
        <v>630</v>
      </c>
      <c r="H395" s="259" t="s">
        <v>19953</v>
      </c>
    </row>
    <row r="396" spans="1:8" ht="14.25" customHeight="1" x14ac:dyDescent="0.25">
      <c r="A396" s="131" t="s">
        <v>19924</v>
      </c>
      <c r="B396" s="131" t="s">
        <v>19954</v>
      </c>
      <c r="C396" s="131" t="s">
        <v>19955</v>
      </c>
      <c r="D396" s="131" t="s">
        <v>762</v>
      </c>
      <c r="E396" s="132">
        <v>1.68</v>
      </c>
      <c r="F396" s="131" t="s">
        <v>761</v>
      </c>
      <c r="G396" s="131" t="s">
        <v>630</v>
      </c>
      <c r="H396" s="259" t="s">
        <v>19241</v>
      </c>
    </row>
    <row r="397" spans="1:8" ht="14.25" customHeight="1" x14ac:dyDescent="0.25">
      <c r="A397" s="131" t="s">
        <v>19924</v>
      </c>
      <c r="B397" s="131" t="s">
        <v>19956</v>
      </c>
      <c r="C397" s="131" t="s">
        <v>19957</v>
      </c>
      <c r="D397" s="131" t="s">
        <v>784</v>
      </c>
      <c r="E397" s="132">
        <v>8.3800000000000008</v>
      </c>
      <c r="F397" s="131" t="s">
        <v>783</v>
      </c>
      <c r="G397" s="131" t="s">
        <v>630</v>
      </c>
      <c r="H397" s="259">
        <v>12057</v>
      </c>
    </row>
    <row r="398" spans="1:8" ht="14.25" customHeight="1" x14ac:dyDescent="0.25">
      <c r="A398" s="131" t="s">
        <v>19924</v>
      </c>
      <c r="B398" s="131" t="s">
        <v>19918</v>
      </c>
      <c r="C398" s="131" t="s">
        <v>19958</v>
      </c>
      <c r="D398" s="131" t="s">
        <v>15936</v>
      </c>
      <c r="E398" s="132">
        <v>0.28000000000000003</v>
      </c>
      <c r="F398" s="131" t="s">
        <v>15935</v>
      </c>
      <c r="G398" s="131" t="s">
        <v>630</v>
      </c>
      <c r="H398" s="259">
        <v>12058</v>
      </c>
    </row>
    <row r="399" spans="1:8" ht="14.25" customHeight="1" x14ac:dyDescent="0.25">
      <c r="A399" s="131" t="s">
        <v>19924</v>
      </c>
      <c r="B399" s="131" t="s">
        <v>19959</v>
      </c>
      <c r="C399" s="131" t="s">
        <v>19960</v>
      </c>
      <c r="D399" s="131" t="s">
        <v>1559</v>
      </c>
      <c r="E399" s="132">
        <v>8.7100000000000009</v>
      </c>
      <c r="F399" s="131" t="s">
        <v>1558</v>
      </c>
      <c r="G399" s="131" t="s">
        <v>630</v>
      </c>
      <c r="H399" s="259">
        <v>12059</v>
      </c>
    </row>
    <row r="400" spans="1:8" ht="14.25" customHeight="1" x14ac:dyDescent="0.25">
      <c r="A400" s="131" t="s">
        <v>19924</v>
      </c>
      <c r="B400" s="131" t="s">
        <v>19961</v>
      </c>
      <c r="C400" s="131" t="s">
        <v>19962</v>
      </c>
      <c r="D400" s="131" t="s">
        <v>798</v>
      </c>
      <c r="E400" s="132">
        <v>1.81</v>
      </c>
      <c r="F400" s="131" t="s">
        <v>797</v>
      </c>
      <c r="G400" s="131" t="s">
        <v>630</v>
      </c>
      <c r="H400" s="259">
        <v>12060</v>
      </c>
    </row>
    <row r="401" spans="1:8" ht="14.25" customHeight="1" x14ac:dyDescent="0.25">
      <c r="A401" s="131"/>
      <c r="B401" s="131"/>
      <c r="C401" s="134" t="s">
        <v>3729</v>
      </c>
      <c r="D401" s="131"/>
      <c r="E401" s="137">
        <f>SUM(E385:E400)</f>
        <v>106.77000000000001</v>
      </c>
      <c r="F401" s="131"/>
      <c r="G401" s="131"/>
      <c r="H401" s="259"/>
    </row>
    <row r="402" spans="1:8" ht="14.25" customHeight="1" x14ac:dyDescent="0.25">
      <c r="A402" s="131" t="s">
        <v>19963</v>
      </c>
      <c r="B402" s="131" t="s">
        <v>19964</v>
      </c>
      <c r="C402" s="131" t="s">
        <v>19965</v>
      </c>
      <c r="D402" s="131" t="s">
        <v>4579</v>
      </c>
      <c r="E402" s="132">
        <v>5.29</v>
      </c>
      <c r="F402" s="131" t="s">
        <v>4580</v>
      </c>
      <c r="G402" s="131" t="s">
        <v>630</v>
      </c>
      <c r="H402" s="259">
        <v>12061</v>
      </c>
    </row>
    <row r="403" spans="1:8" ht="14.25" customHeight="1" x14ac:dyDescent="0.25">
      <c r="A403" s="131" t="s">
        <v>19963</v>
      </c>
      <c r="B403" s="131" t="s">
        <v>19966</v>
      </c>
      <c r="C403" s="131" t="s">
        <v>19967</v>
      </c>
      <c r="D403" s="131" t="s">
        <v>19968</v>
      </c>
      <c r="E403" s="132">
        <v>5.45</v>
      </c>
      <c r="F403" s="131" t="s">
        <v>19969</v>
      </c>
      <c r="G403" s="131" t="s">
        <v>630</v>
      </c>
      <c r="H403" s="259">
        <v>12062</v>
      </c>
    </row>
    <row r="404" spans="1:8" ht="14.25" customHeight="1" x14ac:dyDescent="0.25">
      <c r="A404" s="131"/>
      <c r="B404" s="131"/>
      <c r="C404" s="134" t="s">
        <v>3729</v>
      </c>
      <c r="D404" s="131"/>
      <c r="E404" s="137">
        <f>SUM(E402:E403)</f>
        <v>10.74</v>
      </c>
      <c r="F404" s="131"/>
      <c r="G404" s="131"/>
      <c r="H404" s="259"/>
    </row>
    <row r="405" spans="1:8" ht="14.25" customHeight="1" x14ac:dyDescent="0.25">
      <c r="A405" s="131" t="s">
        <v>19970</v>
      </c>
      <c r="B405" s="131" t="s">
        <v>19971</v>
      </c>
      <c r="C405" s="131" t="s">
        <v>19972</v>
      </c>
      <c r="D405" s="131" t="s">
        <v>851</v>
      </c>
      <c r="E405" s="132">
        <v>5.44</v>
      </c>
      <c r="F405" s="131" t="s">
        <v>850</v>
      </c>
      <c r="G405" s="131" t="s">
        <v>630</v>
      </c>
      <c r="H405" s="259">
        <v>12119</v>
      </c>
    </row>
    <row r="406" spans="1:8" ht="14.25" customHeight="1" x14ac:dyDescent="0.25">
      <c r="A406" s="131" t="s">
        <v>19970</v>
      </c>
      <c r="B406" s="131" t="s">
        <v>19973</v>
      </c>
      <c r="C406" s="131" t="s">
        <v>19974</v>
      </c>
      <c r="D406" s="131" t="s">
        <v>1291</v>
      </c>
      <c r="E406" s="132">
        <v>7.15</v>
      </c>
      <c r="F406" s="131" t="s">
        <v>1290</v>
      </c>
      <c r="G406" s="131" t="s">
        <v>630</v>
      </c>
      <c r="H406" s="259">
        <v>12120</v>
      </c>
    </row>
    <row r="407" spans="1:8" ht="14.25" customHeight="1" x14ac:dyDescent="0.25">
      <c r="A407" s="131" t="s">
        <v>19970</v>
      </c>
      <c r="B407" s="131" t="s">
        <v>19975</v>
      </c>
      <c r="C407" s="131" t="s">
        <v>19976</v>
      </c>
      <c r="D407" s="131" t="s">
        <v>882</v>
      </c>
      <c r="E407" s="132">
        <v>8.4600000000000009</v>
      </c>
      <c r="F407" s="131" t="s">
        <v>1292</v>
      </c>
      <c r="G407" s="131" t="s">
        <v>630</v>
      </c>
      <c r="H407" s="259">
        <v>12121</v>
      </c>
    </row>
    <row r="408" spans="1:8" ht="14.25" customHeight="1" x14ac:dyDescent="0.25">
      <c r="A408" s="131" t="s">
        <v>19970</v>
      </c>
      <c r="B408" s="131" t="s">
        <v>19977</v>
      </c>
      <c r="C408" s="131" t="s">
        <v>19978</v>
      </c>
      <c r="D408" s="131" t="s">
        <v>10832</v>
      </c>
      <c r="E408" s="132">
        <v>2.06</v>
      </c>
      <c r="F408" s="131" t="s">
        <v>10831</v>
      </c>
      <c r="G408" s="131" t="s">
        <v>630</v>
      </c>
      <c r="H408" s="259">
        <v>12122</v>
      </c>
    </row>
    <row r="409" spans="1:8" ht="14.25" customHeight="1" x14ac:dyDescent="0.25">
      <c r="A409" s="131" t="s">
        <v>19970</v>
      </c>
      <c r="B409" s="131" t="s">
        <v>19979</v>
      </c>
      <c r="C409" s="131" t="s">
        <v>19980</v>
      </c>
      <c r="D409" s="131" t="s">
        <v>1398</v>
      </c>
      <c r="E409" s="132">
        <v>6.94</v>
      </c>
      <c r="F409" s="131" t="s">
        <v>1397</v>
      </c>
      <c r="G409" s="131" t="s">
        <v>630</v>
      </c>
      <c r="H409" s="259">
        <v>12123</v>
      </c>
    </row>
    <row r="410" spans="1:8" ht="14.25" customHeight="1" x14ac:dyDescent="0.25">
      <c r="A410" s="131" t="s">
        <v>19970</v>
      </c>
      <c r="B410" s="131" t="s">
        <v>19981</v>
      </c>
      <c r="C410" s="131" t="s">
        <v>19982</v>
      </c>
      <c r="D410" s="131" t="s">
        <v>776</v>
      </c>
      <c r="E410" s="132">
        <v>3.54</v>
      </c>
      <c r="F410" s="131" t="s">
        <v>775</v>
      </c>
      <c r="G410" s="131" t="s">
        <v>630</v>
      </c>
      <c r="H410" s="259">
        <v>12124</v>
      </c>
    </row>
    <row r="411" spans="1:8" ht="14.25" customHeight="1" x14ac:dyDescent="0.25">
      <c r="A411" s="131" t="s">
        <v>19970</v>
      </c>
      <c r="B411" s="131" t="s">
        <v>19983</v>
      </c>
      <c r="C411" s="131" t="s">
        <v>19984</v>
      </c>
      <c r="D411" s="131" t="s">
        <v>777</v>
      </c>
      <c r="E411" s="132">
        <v>4.4800000000000004</v>
      </c>
      <c r="F411" s="131" t="s">
        <v>775</v>
      </c>
      <c r="G411" s="131" t="s">
        <v>630</v>
      </c>
      <c r="H411" s="259">
        <v>12125</v>
      </c>
    </row>
    <row r="412" spans="1:8" ht="14.25" customHeight="1" x14ac:dyDescent="0.25">
      <c r="A412" s="131" t="s">
        <v>19970</v>
      </c>
      <c r="B412" s="131" t="s">
        <v>19985</v>
      </c>
      <c r="C412" s="131" t="s">
        <v>19986</v>
      </c>
      <c r="D412" s="131" t="s">
        <v>19025</v>
      </c>
      <c r="E412" s="132">
        <v>6.14</v>
      </c>
      <c r="F412" s="131" t="s">
        <v>19024</v>
      </c>
      <c r="G412" s="131" t="s">
        <v>630</v>
      </c>
      <c r="H412" s="259">
        <v>12126</v>
      </c>
    </row>
    <row r="413" spans="1:8" ht="14.25" customHeight="1" x14ac:dyDescent="0.25">
      <c r="A413" s="131" t="s">
        <v>19970</v>
      </c>
      <c r="B413" s="131" t="s">
        <v>19987</v>
      </c>
      <c r="C413" s="131" t="s">
        <v>19988</v>
      </c>
      <c r="D413" s="131" t="s">
        <v>5554</v>
      </c>
      <c r="E413" s="132">
        <v>1.94</v>
      </c>
      <c r="F413" s="131" t="s">
        <v>5555</v>
      </c>
      <c r="G413" s="131" t="s">
        <v>630</v>
      </c>
      <c r="H413" s="259">
        <v>12127</v>
      </c>
    </row>
    <row r="414" spans="1:8" ht="14.25" customHeight="1" x14ac:dyDescent="0.25">
      <c r="A414" s="131" t="s">
        <v>19970</v>
      </c>
      <c r="B414" s="131" t="s">
        <v>19989</v>
      </c>
      <c r="C414" s="131" t="s">
        <v>19990</v>
      </c>
      <c r="D414" s="131" t="s">
        <v>5558</v>
      </c>
      <c r="E414" s="132">
        <v>5.57</v>
      </c>
      <c r="F414" s="131" t="s">
        <v>5555</v>
      </c>
      <c r="G414" s="131" t="s">
        <v>630</v>
      </c>
      <c r="H414" s="259">
        <v>12128</v>
      </c>
    </row>
    <row r="415" spans="1:8" ht="14.25" customHeight="1" x14ac:dyDescent="0.25">
      <c r="A415" s="131" t="s">
        <v>19970</v>
      </c>
      <c r="B415" s="131" t="s">
        <v>19991</v>
      </c>
      <c r="C415" s="131" t="s">
        <v>19992</v>
      </c>
      <c r="D415" s="131" t="s">
        <v>1214</v>
      </c>
      <c r="E415" s="132">
        <v>5.31</v>
      </c>
      <c r="F415" s="131" t="s">
        <v>1213</v>
      </c>
      <c r="G415" s="131" t="s">
        <v>630</v>
      </c>
      <c r="H415" s="259">
        <v>12129</v>
      </c>
    </row>
    <row r="416" spans="1:8" ht="14.25" customHeight="1" x14ac:dyDescent="0.25">
      <c r="A416" s="131" t="s">
        <v>19970</v>
      </c>
      <c r="B416" s="131" t="s">
        <v>19993</v>
      </c>
      <c r="C416" s="131" t="s">
        <v>19994</v>
      </c>
      <c r="D416" s="131" t="s">
        <v>1215</v>
      </c>
      <c r="E416" s="132">
        <v>11.1</v>
      </c>
      <c r="F416" s="131" t="s">
        <v>1213</v>
      </c>
      <c r="G416" s="131" t="s">
        <v>630</v>
      </c>
      <c r="H416" s="259">
        <v>12130</v>
      </c>
    </row>
    <row r="417" spans="1:8" ht="14.25" customHeight="1" x14ac:dyDescent="0.25">
      <c r="A417" s="131" t="s">
        <v>19970</v>
      </c>
      <c r="B417" s="131" t="s">
        <v>19995</v>
      </c>
      <c r="C417" s="131" t="s">
        <v>19996</v>
      </c>
      <c r="D417" s="131" t="s">
        <v>735</v>
      </c>
      <c r="E417" s="132">
        <v>13.08</v>
      </c>
      <c r="F417" s="131" t="s">
        <v>734</v>
      </c>
      <c r="G417" s="131" t="s">
        <v>630</v>
      </c>
      <c r="H417" s="259">
        <v>12131</v>
      </c>
    </row>
    <row r="418" spans="1:8" ht="14.25" customHeight="1" x14ac:dyDescent="0.25">
      <c r="A418" s="131" t="s">
        <v>19970</v>
      </c>
      <c r="B418" s="131" t="s">
        <v>19997</v>
      </c>
      <c r="C418" s="131" t="s">
        <v>19998</v>
      </c>
      <c r="D418" s="131" t="s">
        <v>975</v>
      </c>
      <c r="E418" s="132">
        <v>4.5199999999999996</v>
      </c>
      <c r="F418" s="131" t="s">
        <v>974</v>
      </c>
      <c r="G418" s="131" t="s">
        <v>630</v>
      </c>
      <c r="H418" s="259">
        <v>12132</v>
      </c>
    </row>
    <row r="419" spans="1:8" ht="14.25" customHeight="1" x14ac:dyDescent="0.25">
      <c r="A419" s="131" t="s">
        <v>19970</v>
      </c>
      <c r="B419" s="131" t="s">
        <v>19999</v>
      </c>
      <c r="C419" s="131" t="s">
        <v>20000</v>
      </c>
      <c r="D419" s="131" t="s">
        <v>18409</v>
      </c>
      <c r="E419" s="132">
        <v>3.39</v>
      </c>
      <c r="F419" s="131" t="s">
        <v>18408</v>
      </c>
      <c r="G419" s="131" t="s">
        <v>630</v>
      </c>
      <c r="H419" s="259">
        <v>12133</v>
      </c>
    </row>
    <row r="420" spans="1:8" ht="14.25" customHeight="1" x14ac:dyDescent="0.25">
      <c r="A420" s="131" t="s">
        <v>19970</v>
      </c>
      <c r="B420" s="131" t="s">
        <v>20001</v>
      </c>
      <c r="C420" s="131" t="s">
        <v>20002</v>
      </c>
      <c r="D420" s="131" t="s">
        <v>901</v>
      </c>
      <c r="E420" s="132">
        <v>5.91</v>
      </c>
      <c r="F420" s="131" t="s">
        <v>900</v>
      </c>
      <c r="G420" s="131" t="s">
        <v>630</v>
      </c>
      <c r="H420" s="259">
        <v>12134</v>
      </c>
    </row>
    <row r="421" spans="1:8" ht="14.25" customHeight="1" x14ac:dyDescent="0.25">
      <c r="A421" s="131" t="s">
        <v>19970</v>
      </c>
      <c r="B421" s="131" t="s">
        <v>20003</v>
      </c>
      <c r="C421" s="131" t="s">
        <v>20004</v>
      </c>
      <c r="D421" s="131" t="s">
        <v>1473</v>
      </c>
      <c r="E421" s="132">
        <v>1.94</v>
      </c>
      <c r="F421" s="131" t="s">
        <v>1472</v>
      </c>
      <c r="G421" s="131" t="s">
        <v>630</v>
      </c>
      <c r="H421" s="259">
        <v>12135</v>
      </c>
    </row>
    <row r="422" spans="1:8" ht="14.25" customHeight="1" x14ac:dyDescent="0.25">
      <c r="A422" s="131" t="s">
        <v>19970</v>
      </c>
      <c r="B422" s="131" t="s">
        <v>20005</v>
      </c>
      <c r="C422" s="131" t="s">
        <v>20006</v>
      </c>
      <c r="D422" s="131" t="s">
        <v>5579</v>
      </c>
      <c r="E422" s="132">
        <v>5.23</v>
      </c>
      <c r="F422" s="131" t="s">
        <v>5580</v>
      </c>
      <c r="G422" s="131" t="s">
        <v>630</v>
      </c>
      <c r="H422" s="259">
        <v>12136</v>
      </c>
    </row>
    <row r="423" spans="1:8" ht="14.25" customHeight="1" x14ac:dyDescent="0.25">
      <c r="A423" s="131" t="s">
        <v>19970</v>
      </c>
      <c r="B423" s="131" t="s">
        <v>20007</v>
      </c>
      <c r="C423" s="131" t="s">
        <v>20008</v>
      </c>
      <c r="D423" s="131" t="s">
        <v>4270</v>
      </c>
      <c r="E423" s="132">
        <v>3.36</v>
      </c>
      <c r="F423" s="131" t="s">
        <v>4271</v>
      </c>
      <c r="G423" s="131" t="s">
        <v>630</v>
      </c>
      <c r="H423" s="259">
        <v>12137</v>
      </c>
    </row>
    <row r="424" spans="1:8" ht="14.25" customHeight="1" x14ac:dyDescent="0.25">
      <c r="A424" s="131" t="s">
        <v>19970</v>
      </c>
      <c r="B424" s="131" t="s">
        <v>20009</v>
      </c>
      <c r="C424" s="131" t="s">
        <v>20010</v>
      </c>
      <c r="D424" s="131" t="s">
        <v>4274</v>
      </c>
      <c r="E424" s="132">
        <v>7.36</v>
      </c>
      <c r="F424" s="131" t="s">
        <v>4275</v>
      </c>
      <c r="G424" s="131" t="s">
        <v>630</v>
      </c>
      <c r="H424" s="259">
        <v>12138</v>
      </c>
    </row>
    <row r="425" spans="1:8" ht="14.25" customHeight="1" x14ac:dyDescent="0.25">
      <c r="A425" s="131" t="s">
        <v>19970</v>
      </c>
      <c r="B425" s="131" t="s">
        <v>20011</v>
      </c>
      <c r="C425" s="131" t="s">
        <v>20012</v>
      </c>
      <c r="D425" s="131" t="s">
        <v>1195</v>
      </c>
      <c r="E425" s="132">
        <v>6.5</v>
      </c>
      <c r="F425" s="131" t="s">
        <v>1194</v>
      </c>
      <c r="G425" s="131" t="s">
        <v>630</v>
      </c>
      <c r="H425" s="259">
        <v>12139</v>
      </c>
    </row>
    <row r="426" spans="1:8" ht="14.25" customHeight="1" x14ac:dyDescent="0.25">
      <c r="A426" s="131"/>
      <c r="B426" s="131"/>
      <c r="C426" s="134" t="s">
        <v>3729</v>
      </c>
      <c r="D426" s="131"/>
      <c r="E426" s="137">
        <f>SUM(E405:E425)</f>
        <v>119.42</v>
      </c>
      <c r="F426" s="131"/>
      <c r="G426" s="131"/>
      <c r="H426" s="259"/>
    </row>
    <row r="427" spans="1:8" ht="14.25" customHeight="1" x14ac:dyDescent="0.25">
      <c r="A427" s="131" t="s">
        <v>20013</v>
      </c>
      <c r="B427" s="131" t="s">
        <v>20014</v>
      </c>
      <c r="C427" s="131" t="s">
        <v>20015</v>
      </c>
      <c r="D427" s="131" t="s">
        <v>11483</v>
      </c>
      <c r="E427" s="132">
        <v>7.53</v>
      </c>
      <c r="F427" s="131" t="s">
        <v>11482</v>
      </c>
      <c r="G427" s="131" t="s">
        <v>630</v>
      </c>
      <c r="H427" s="259">
        <v>12184</v>
      </c>
    </row>
    <row r="428" spans="1:8" ht="14.25" customHeight="1" x14ac:dyDescent="0.25">
      <c r="A428" s="131" t="s">
        <v>20013</v>
      </c>
      <c r="B428" s="131" t="s">
        <v>20016</v>
      </c>
      <c r="C428" s="131" t="s">
        <v>20017</v>
      </c>
      <c r="D428" s="131" t="s">
        <v>1313</v>
      </c>
      <c r="E428" s="132">
        <v>5.63</v>
      </c>
      <c r="F428" s="131" t="s">
        <v>1312</v>
      </c>
      <c r="G428" s="131" t="s">
        <v>630</v>
      </c>
      <c r="H428" s="259">
        <v>12185</v>
      </c>
    </row>
    <row r="429" spans="1:8" ht="14.25" customHeight="1" x14ac:dyDescent="0.25">
      <c r="A429" s="131" t="s">
        <v>20013</v>
      </c>
      <c r="B429" s="131" t="s">
        <v>20018</v>
      </c>
      <c r="C429" s="131" t="s">
        <v>20019</v>
      </c>
      <c r="D429" s="131" t="s">
        <v>20020</v>
      </c>
      <c r="E429" s="132">
        <v>7.62</v>
      </c>
      <c r="F429" s="131" t="s">
        <v>20021</v>
      </c>
      <c r="G429" s="131" t="s">
        <v>630</v>
      </c>
      <c r="H429" s="259">
        <v>12186</v>
      </c>
    </row>
    <row r="430" spans="1:8" ht="14.25" customHeight="1" x14ac:dyDescent="0.25">
      <c r="A430" s="131" t="s">
        <v>20013</v>
      </c>
      <c r="B430" s="131" t="s">
        <v>20022</v>
      </c>
      <c r="C430" s="131" t="s">
        <v>20023</v>
      </c>
      <c r="D430" s="131" t="s">
        <v>20024</v>
      </c>
      <c r="E430" s="132">
        <v>3.13</v>
      </c>
      <c r="F430" s="131" t="s">
        <v>20025</v>
      </c>
      <c r="G430" s="131" t="s">
        <v>630</v>
      </c>
      <c r="H430" s="259">
        <v>12187</v>
      </c>
    </row>
    <row r="431" spans="1:8" ht="14.25" customHeight="1" x14ac:dyDescent="0.25">
      <c r="A431" s="131" t="s">
        <v>20013</v>
      </c>
      <c r="B431" s="131" t="s">
        <v>20026</v>
      </c>
      <c r="C431" s="131" t="s">
        <v>20027</v>
      </c>
      <c r="D431" s="131" t="s">
        <v>4400</v>
      </c>
      <c r="E431" s="132">
        <v>2.95</v>
      </c>
      <c r="F431" s="131" t="s">
        <v>4401</v>
      </c>
      <c r="G431" s="131" t="s">
        <v>630</v>
      </c>
      <c r="H431" s="259">
        <v>12188</v>
      </c>
    </row>
    <row r="432" spans="1:8" ht="14.25" customHeight="1" x14ac:dyDescent="0.25">
      <c r="A432" s="131" t="s">
        <v>20013</v>
      </c>
      <c r="B432" s="131" t="s">
        <v>20028</v>
      </c>
      <c r="C432" s="131" t="s">
        <v>20029</v>
      </c>
      <c r="D432" s="131" t="s">
        <v>700</v>
      </c>
      <c r="E432" s="132">
        <v>9.76</v>
      </c>
      <c r="F432" s="131" t="s">
        <v>699</v>
      </c>
      <c r="G432" s="131" t="s">
        <v>630</v>
      </c>
      <c r="H432" s="259">
        <v>12189</v>
      </c>
    </row>
    <row r="433" spans="1:8" ht="14.25" customHeight="1" x14ac:dyDescent="0.25">
      <c r="A433" s="131" t="s">
        <v>20013</v>
      </c>
      <c r="B433" s="131" t="s">
        <v>20030</v>
      </c>
      <c r="C433" s="131" t="s">
        <v>20031</v>
      </c>
      <c r="D433" s="131" t="s">
        <v>4189</v>
      </c>
      <c r="E433" s="132">
        <v>4.5</v>
      </c>
      <c r="F433" s="131" t="s">
        <v>4190</v>
      </c>
      <c r="G433" s="131" t="s">
        <v>630</v>
      </c>
      <c r="H433" s="259">
        <v>12190</v>
      </c>
    </row>
    <row r="434" spans="1:8" ht="14.25" customHeight="1" x14ac:dyDescent="0.25">
      <c r="A434" s="131" t="s">
        <v>20013</v>
      </c>
      <c r="B434" s="131" t="s">
        <v>15931</v>
      </c>
      <c r="C434" s="131" t="s">
        <v>20032</v>
      </c>
      <c r="D434" s="131" t="s">
        <v>18276</v>
      </c>
      <c r="E434" s="132">
        <v>1.68</v>
      </c>
      <c r="F434" s="131" t="s">
        <v>18275</v>
      </c>
      <c r="G434" s="131" t="s">
        <v>630</v>
      </c>
      <c r="H434" s="259">
        <v>12191</v>
      </c>
    </row>
    <row r="435" spans="1:8" ht="14.25" customHeight="1" x14ac:dyDescent="0.25">
      <c r="A435" s="131" t="s">
        <v>20013</v>
      </c>
      <c r="B435" s="131" t="s">
        <v>20033</v>
      </c>
      <c r="C435" s="131" t="s">
        <v>20034</v>
      </c>
      <c r="D435" s="131" t="s">
        <v>13600</v>
      </c>
      <c r="E435" s="132">
        <v>5.71</v>
      </c>
      <c r="F435" s="131" t="s">
        <v>13599</v>
      </c>
      <c r="G435" s="131" t="s">
        <v>630</v>
      </c>
      <c r="H435" s="259">
        <v>12192</v>
      </c>
    </row>
    <row r="436" spans="1:8" ht="14.25" customHeight="1" x14ac:dyDescent="0.25">
      <c r="A436" s="131" t="s">
        <v>20013</v>
      </c>
      <c r="B436" s="131" t="s">
        <v>20035</v>
      </c>
      <c r="C436" s="131" t="s">
        <v>20036</v>
      </c>
      <c r="D436" s="131" t="s">
        <v>1310</v>
      </c>
      <c r="E436" s="132">
        <v>6.1</v>
      </c>
      <c r="F436" s="131" t="s">
        <v>1309</v>
      </c>
      <c r="G436" s="131" t="s">
        <v>630</v>
      </c>
      <c r="H436" s="259">
        <v>12193</v>
      </c>
    </row>
    <row r="437" spans="1:8" ht="14.25" customHeight="1" x14ac:dyDescent="0.25">
      <c r="A437" s="131" t="s">
        <v>20013</v>
      </c>
      <c r="B437" s="131" t="s">
        <v>20037</v>
      </c>
      <c r="C437" s="131" t="s">
        <v>20038</v>
      </c>
      <c r="D437" s="131" t="s">
        <v>843</v>
      </c>
      <c r="E437" s="132">
        <v>5.24</v>
      </c>
      <c r="F437" s="131" t="s">
        <v>842</v>
      </c>
      <c r="G437" s="131" t="s">
        <v>630</v>
      </c>
      <c r="H437" s="259">
        <v>12194</v>
      </c>
    </row>
    <row r="438" spans="1:8" ht="14.25" customHeight="1" x14ac:dyDescent="0.25">
      <c r="A438" s="131" t="s">
        <v>20013</v>
      </c>
      <c r="B438" s="131" t="s">
        <v>20039</v>
      </c>
      <c r="C438" s="131" t="s">
        <v>20040</v>
      </c>
      <c r="D438" s="131" t="s">
        <v>800</v>
      </c>
      <c r="E438" s="132">
        <v>4.12</v>
      </c>
      <c r="F438" s="131" t="s">
        <v>799</v>
      </c>
      <c r="G438" s="131" t="s">
        <v>630</v>
      </c>
      <c r="H438" s="259">
        <v>12195</v>
      </c>
    </row>
    <row r="439" spans="1:8" ht="14.25" customHeight="1" x14ac:dyDescent="0.25">
      <c r="A439" s="131" t="s">
        <v>20013</v>
      </c>
      <c r="B439" s="131" t="s">
        <v>20041</v>
      </c>
      <c r="C439" s="131" t="s">
        <v>20042</v>
      </c>
      <c r="D439" s="131" t="s">
        <v>20043</v>
      </c>
      <c r="E439" s="132">
        <v>56.63</v>
      </c>
      <c r="F439" s="131" t="s">
        <v>20044</v>
      </c>
      <c r="G439" s="131" t="s">
        <v>630</v>
      </c>
      <c r="H439" s="259">
        <v>12196</v>
      </c>
    </row>
    <row r="440" spans="1:8" ht="14.25" customHeight="1" x14ac:dyDescent="0.25">
      <c r="A440" s="131" t="s">
        <v>20013</v>
      </c>
      <c r="B440" s="131" t="s">
        <v>20045</v>
      </c>
      <c r="C440" s="131" t="s">
        <v>20046</v>
      </c>
      <c r="D440" s="131" t="s">
        <v>723</v>
      </c>
      <c r="E440" s="132">
        <v>6.94</v>
      </c>
      <c r="F440" s="131" t="s">
        <v>722</v>
      </c>
      <c r="G440" s="131" t="s">
        <v>630</v>
      </c>
      <c r="H440" s="259">
        <v>12197</v>
      </c>
    </row>
    <row r="441" spans="1:8" ht="14.25" customHeight="1" x14ac:dyDescent="0.25">
      <c r="A441" s="131" t="s">
        <v>20013</v>
      </c>
      <c r="B441" s="131" t="s">
        <v>20047</v>
      </c>
      <c r="C441" s="131" t="s">
        <v>20048</v>
      </c>
      <c r="D441" s="131" t="s">
        <v>4034</v>
      </c>
      <c r="E441" s="132">
        <v>4.8</v>
      </c>
      <c r="F441" s="131" t="s">
        <v>4035</v>
      </c>
      <c r="G441" s="131" t="s">
        <v>630</v>
      </c>
      <c r="H441" s="259">
        <v>12198</v>
      </c>
    </row>
    <row r="442" spans="1:8" ht="14.25" customHeight="1" x14ac:dyDescent="0.25">
      <c r="A442" s="131" t="s">
        <v>20013</v>
      </c>
      <c r="B442" s="131" t="s">
        <v>20049</v>
      </c>
      <c r="C442" s="131" t="s">
        <v>20050</v>
      </c>
      <c r="D442" s="131" t="s">
        <v>4904</v>
      </c>
      <c r="E442" s="132">
        <v>8.3800000000000008</v>
      </c>
      <c r="F442" s="131" t="s">
        <v>4905</v>
      </c>
      <c r="G442" s="131" t="s">
        <v>630</v>
      </c>
      <c r="H442" s="259">
        <v>12199</v>
      </c>
    </row>
    <row r="443" spans="1:8" ht="14.25" customHeight="1" x14ac:dyDescent="0.25">
      <c r="A443" s="131" t="s">
        <v>20013</v>
      </c>
      <c r="B443" s="131" t="s">
        <v>20051</v>
      </c>
      <c r="C443" s="131" t="s">
        <v>20052</v>
      </c>
      <c r="D443" s="131" t="s">
        <v>747</v>
      </c>
      <c r="E443" s="132">
        <v>6.81</v>
      </c>
      <c r="F443" s="131" t="s">
        <v>746</v>
      </c>
      <c r="G443" s="131" t="s">
        <v>630</v>
      </c>
      <c r="H443" s="259">
        <v>12200</v>
      </c>
    </row>
    <row r="444" spans="1:8" ht="14.25" customHeight="1" x14ac:dyDescent="0.25">
      <c r="A444" s="131" t="s">
        <v>20013</v>
      </c>
      <c r="B444" s="131" t="s">
        <v>20053</v>
      </c>
      <c r="C444" s="131" t="s">
        <v>20054</v>
      </c>
      <c r="D444" s="131" t="s">
        <v>18771</v>
      </c>
      <c r="E444" s="132">
        <v>2.23</v>
      </c>
      <c r="F444" s="131" t="s">
        <v>18767</v>
      </c>
      <c r="G444" s="131" t="s">
        <v>630</v>
      </c>
      <c r="H444" s="259">
        <v>12201</v>
      </c>
    </row>
    <row r="445" spans="1:8" ht="14.25" customHeight="1" x14ac:dyDescent="0.25">
      <c r="A445" s="131" t="s">
        <v>20013</v>
      </c>
      <c r="B445" s="131" t="s">
        <v>20055</v>
      </c>
      <c r="C445" s="131" t="s">
        <v>20056</v>
      </c>
      <c r="D445" s="131" t="s">
        <v>18768</v>
      </c>
      <c r="E445" s="132">
        <v>13.54</v>
      </c>
      <c r="F445" s="131" t="s">
        <v>18767</v>
      </c>
      <c r="G445" s="131" t="s">
        <v>630</v>
      </c>
      <c r="H445" s="259">
        <v>12202</v>
      </c>
    </row>
    <row r="446" spans="1:8" ht="14.25" customHeight="1" x14ac:dyDescent="0.25">
      <c r="A446" s="131" t="s">
        <v>20013</v>
      </c>
      <c r="B446" s="131" t="s">
        <v>20057</v>
      </c>
      <c r="C446" s="131" t="s">
        <v>20058</v>
      </c>
      <c r="D446" s="131" t="s">
        <v>20059</v>
      </c>
      <c r="E446" s="132">
        <v>1.68</v>
      </c>
      <c r="F446" s="131" t="s">
        <v>20060</v>
      </c>
      <c r="G446" s="131" t="s">
        <v>630</v>
      </c>
      <c r="H446" s="259">
        <v>12203</v>
      </c>
    </row>
    <row r="447" spans="1:8" ht="14.25" customHeight="1" x14ac:dyDescent="0.25">
      <c r="A447" s="131" t="s">
        <v>20013</v>
      </c>
      <c r="B447" s="131" t="s">
        <v>20061</v>
      </c>
      <c r="C447" s="131" t="s">
        <v>20062</v>
      </c>
      <c r="D447" s="131" t="s">
        <v>983</v>
      </c>
      <c r="E447" s="132">
        <v>1.71</v>
      </c>
      <c r="F447" s="131" t="s">
        <v>982</v>
      </c>
      <c r="G447" s="131" t="s">
        <v>630</v>
      </c>
      <c r="H447" s="259">
        <v>12204</v>
      </c>
    </row>
    <row r="448" spans="1:8" ht="14.25" customHeight="1" x14ac:dyDescent="0.25">
      <c r="A448" s="131" t="s">
        <v>20013</v>
      </c>
      <c r="B448" s="131" t="s">
        <v>20063</v>
      </c>
      <c r="C448" s="131" t="s">
        <v>20064</v>
      </c>
      <c r="D448" s="131" t="s">
        <v>1203</v>
      </c>
      <c r="E448" s="132">
        <v>5.6</v>
      </c>
      <c r="F448" s="131" t="s">
        <v>1202</v>
      </c>
      <c r="G448" s="131" t="s">
        <v>630</v>
      </c>
      <c r="H448" s="259">
        <v>12205</v>
      </c>
    </row>
    <row r="449" spans="1:8" ht="14.25" customHeight="1" x14ac:dyDescent="0.25">
      <c r="A449" s="131"/>
      <c r="B449" s="131"/>
      <c r="C449" s="134" t="s">
        <v>3729</v>
      </c>
      <c r="D449" s="131"/>
      <c r="E449" s="137">
        <f>SUM(E427:E448)</f>
        <v>172.29</v>
      </c>
      <c r="F449" s="131"/>
      <c r="G449" s="131"/>
      <c r="H449" s="259"/>
    </row>
    <row r="450" spans="1:8" ht="14.25" customHeight="1" x14ac:dyDescent="0.25">
      <c r="A450" s="131" t="s">
        <v>20065</v>
      </c>
      <c r="B450" s="131" t="s">
        <v>20066</v>
      </c>
      <c r="C450" s="131" t="s">
        <v>20067</v>
      </c>
      <c r="D450" s="131" t="s">
        <v>938</v>
      </c>
      <c r="E450" s="132">
        <v>3.38</v>
      </c>
      <c r="F450" s="131" t="s">
        <v>937</v>
      </c>
      <c r="G450" s="131" t="s">
        <v>630</v>
      </c>
      <c r="H450" s="259">
        <v>12247</v>
      </c>
    </row>
    <row r="451" spans="1:8" ht="14.25" customHeight="1" x14ac:dyDescent="0.25">
      <c r="A451" s="131" t="s">
        <v>20065</v>
      </c>
      <c r="B451" s="131" t="s">
        <v>20068</v>
      </c>
      <c r="C451" s="131" t="s">
        <v>20069</v>
      </c>
      <c r="D451" s="131" t="s">
        <v>712</v>
      </c>
      <c r="E451" s="132">
        <v>4.5999999999999996</v>
      </c>
      <c r="F451" s="131" t="s">
        <v>711</v>
      </c>
      <c r="G451" s="131" t="s">
        <v>630</v>
      </c>
      <c r="H451" s="259">
        <v>12248</v>
      </c>
    </row>
    <row r="452" spans="1:8" ht="14.25" customHeight="1" x14ac:dyDescent="0.25">
      <c r="A452" s="131" t="s">
        <v>20065</v>
      </c>
      <c r="B452" s="131" t="s">
        <v>20070</v>
      </c>
      <c r="C452" s="131" t="s">
        <v>20071</v>
      </c>
      <c r="D452" s="131" t="s">
        <v>20072</v>
      </c>
      <c r="E452" s="132">
        <v>3.28</v>
      </c>
      <c r="F452" s="131" t="s">
        <v>20073</v>
      </c>
      <c r="G452" s="131" t="s">
        <v>630</v>
      </c>
      <c r="H452" s="259">
        <v>12249</v>
      </c>
    </row>
    <row r="453" spans="1:8" ht="14.25" customHeight="1" x14ac:dyDescent="0.25">
      <c r="A453" s="131" t="s">
        <v>20065</v>
      </c>
      <c r="B453" s="131" t="s">
        <v>20074</v>
      </c>
      <c r="C453" s="131" t="s">
        <v>20075</v>
      </c>
      <c r="D453" s="131" t="s">
        <v>20076</v>
      </c>
      <c r="E453" s="132">
        <v>19.010000000000002</v>
      </c>
      <c r="F453" s="131" t="s">
        <v>20077</v>
      </c>
      <c r="G453" s="131" t="s">
        <v>630</v>
      </c>
      <c r="H453" s="259">
        <v>12250</v>
      </c>
    </row>
    <row r="454" spans="1:8" ht="14.25" customHeight="1" x14ac:dyDescent="0.25">
      <c r="A454" s="131" t="s">
        <v>20065</v>
      </c>
      <c r="B454" s="131" t="s">
        <v>19023</v>
      </c>
      <c r="C454" s="131" t="s">
        <v>20078</v>
      </c>
      <c r="D454" s="131" t="s">
        <v>5250</v>
      </c>
      <c r="E454" s="132">
        <v>2.34</v>
      </c>
      <c r="F454" s="131" t="s">
        <v>5251</v>
      </c>
      <c r="G454" s="131" t="s">
        <v>630</v>
      </c>
      <c r="H454" s="259">
        <v>12251</v>
      </c>
    </row>
    <row r="455" spans="1:8" ht="14.25" customHeight="1" x14ac:dyDescent="0.25">
      <c r="A455" s="131" t="s">
        <v>20065</v>
      </c>
      <c r="B455" s="131" t="s">
        <v>20079</v>
      </c>
      <c r="C455" s="131" t="s">
        <v>20080</v>
      </c>
      <c r="D455" s="131" t="s">
        <v>760</v>
      </c>
      <c r="E455" s="132">
        <v>1.95</v>
      </c>
      <c r="F455" s="131" t="s">
        <v>759</v>
      </c>
      <c r="G455" s="131" t="s">
        <v>630</v>
      </c>
      <c r="H455" s="259">
        <v>12252</v>
      </c>
    </row>
    <row r="456" spans="1:8" ht="14.25" customHeight="1" x14ac:dyDescent="0.25">
      <c r="A456" s="131" t="s">
        <v>20065</v>
      </c>
      <c r="B456" s="131" t="s">
        <v>20081</v>
      </c>
      <c r="C456" s="131" t="s">
        <v>20082</v>
      </c>
      <c r="D456" s="131" t="s">
        <v>20083</v>
      </c>
      <c r="E456" s="132">
        <v>3.36</v>
      </c>
      <c r="F456" s="131" t="s">
        <v>20084</v>
      </c>
      <c r="G456" s="131" t="s">
        <v>630</v>
      </c>
      <c r="H456" s="259">
        <v>12253</v>
      </c>
    </row>
    <row r="457" spans="1:8" ht="14.25" customHeight="1" x14ac:dyDescent="0.25">
      <c r="A457" s="131" t="s">
        <v>20065</v>
      </c>
      <c r="B457" s="131" t="s">
        <v>20085</v>
      </c>
      <c r="C457" s="131" t="s">
        <v>20086</v>
      </c>
      <c r="D457" s="131" t="s">
        <v>20083</v>
      </c>
      <c r="E457" s="132">
        <v>3.36</v>
      </c>
      <c r="F457" s="131" t="s">
        <v>20084</v>
      </c>
      <c r="G457" s="131" t="s">
        <v>630</v>
      </c>
      <c r="H457" s="259" t="s">
        <v>20087</v>
      </c>
    </row>
    <row r="458" spans="1:8" ht="14.25" customHeight="1" x14ac:dyDescent="0.25">
      <c r="A458" s="131" t="s">
        <v>20065</v>
      </c>
      <c r="B458" s="131" t="s">
        <v>20088</v>
      </c>
      <c r="C458" s="131" t="s">
        <v>20089</v>
      </c>
      <c r="D458" s="131" t="s">
        <v>1200</v>
      </c>
      <c r="E458" s="132">
        <v>4.37</v>
      </c>
      <c r="F458" s="131" t="s">
        <v>1199</v>
      </c>
      <c r="G458" s="131" t="s">
        <v>630</v>
      </c>
      <c r="H458" s="259">
        <v>12254</v>
      </c>
    </row>
    <row r="459" spans="1:8" ht="14.25" customHeight="1" x14ac:dyDescent="0.25">
      <c r="A459" s="131" t="s">
        <v>20065</v>
      </c>
      <c r="B459" s="131" t="s">
        <v>20090</v>
      </c>
      <c r="C459" s="131" t="s">
        <v>20091</v>
      </c>
      <c r="D459" s="131" t="s">
        <v>1349</v>
      </c>
      <c r="E459" s="132">
        <v>7.19</v>
      </c>
      <c r="F459" s="131" t="s">
        <v>1348</v>
      </c>
      <c r="G459" s="131" t="s">
        <v>630</v>
      </c>
      <c r="H459" s="259">
        <v>12255</v>
      </c>
    </row>
    <row r="460" spans="1:8" ht="14.25" customHeight="1" x14ac:dyDescent="0.25">
      <c r="A460" s="131" t="s">
        <v>20065</v>
      </c>
      <c r="B460" s="131" t="s">
        <v>20092</v>
      </c>
      <c r="C460" s="131" t="s">
        <v>20093</v>
      </c>
      <c r="D460" s="131" t="s">
        <v>1432</v>
      </c>
      <c r="E460" s="132">
        <v>8.3800000000000008</v>
      </c>
      <c r="F460" s="131" t="s">
        <v>1431</v>
      </c>
      <c r="G460" s="131" t="s">
        <v>630</v>
      </c>
      <c r="H460" s="259">
        <v>12256</v>
      </c>
    </row>
    <row r="461" spans="1:8" ht="14.25" customHeight="1" x14ac:dyDescent="0.25">
      <c r="A461" s="131" t="s">
        <v>20065</v>
      </c>
      <c r="B461" s="131" t="s">
        <v>20094</v>
      </c>
      <c r="C461" s="131" t="s">
        <v>20095</v>
      </c>
      <c r="D461" s="131" t="s">
        <v>10536</v>
      </c>
      <c r="E461" s="132">
        <v>3.88</v>
      </c>
      <c r="F461" s="131" t="s">
        <v>10535</v>
      </c>
      <c r="G461" s="131" t="s">
        <v>630</v>
      </c>
      <c r="H461" s="259">
        <v>12257</v>
      </c>
    </row>
    <row r="462" spans="1:8" ht="14.25" customHeight="1" x14ac:dyDescent="0.25">
      <c r="A462" s="131" t="s">
        <v>20065</v>
      </c>
      <c r="B462" s="131" t="s">
        <v>20096</v>
      </c>
      <c r="C462" s="131" t="s">
        <v>20097</v>
      </c>
      <c r="D462" s="131" t="s">
        <v>696</v>
      </c>
      <c r="E462" s="132">
        <v>8.3800000000000008</v>
      </c>
      <c r="F462" s="131" t="s">
        <v>695</v>
      </c>
      <c r="G462" s="131" t="s">
        <v>630</v>
      </c>
      <c r="H462" s="259">
        <v>12258</v>
      </c>
    </row>
    <row r="463" spans="1:8" ht="14.25" customHeight="1" x14ac:dyDescent="0.25">
      <c r="A463" s="131" t="s">
        <v>20065</v>
      </c>
      <c r="B463" s="131" t="s">
        <v>20098</v>
      </c>
      <c r="C463" s="131" t="s">
        <v>20099</v>
      </c>
      <c r="D463" s="131" t="s">
        <v>1156</v>
      </c>
      <c r="E463" s="132">
        <v>5.97</v>
      </c>
      <c r="F463" s="131" t="s">
        <v>1155</v>
      </c>
      <c r="G463" s="131" t="s">
        <v>630</v>
      </c>
      <c r="H463" s="259">
        <v>12259</v>
      </c>
    </row>
    <row r="464" spans="1:8" ht="14.25" customHeight="1" x14ac:dyDescent="0.25">
      <c r="A464" s="131" t="s">
        <v>20065</v>
      </c>
      <c r="B464" s="131" t="s">
        <v>18655</v>
      </c>
      <c r="C464" s="131" t="s">
        <v>20100</v>
      </c>
      <c r="D464" s="131" t="s">
        <v>1233</v>
      </c>
      <c r="E464" s="132">
        <v>1.02</v>
      </c>
      <c r="F464" s="131" t="s">
        <v>1232</v>
      </c>
      <c r="G464" s="131" t="s">
        <v>630</v>
      </c>
      <c r="H464" s="259">
        <v>12260</v>
      </c>
    </row>
    <row r="465" spans="1:8" ht="14.25" customHeight="1" x14ac:dyDescent="0.25">
      <c r="A465" s="131" t="s">
        <v>20065</v>
      </c>
      <c r="B465" s="131" t="s">
        <v>20101</v>
      </c>
      <c r="C465" s="131" t="s">
        <v>20102</v>
      </c>
      <c r="D465" s="131" t="s">
        <v>3951</v>
      </c>
      <c r="E465" s="132">
        <v>6.66</v>
      </c>
      <c r="F465" s="131" t="s">
        <v>3952</v>
      </c>
      <c r="G465" s="131" t="s">
        <v>630</v>
      </c>
      <c r="H465" s="259">
        <v>12261</v>
      </c>
    </row>
    <row r="466" spans="1:8" ht="14.25" customHeight="1" x14ac:dyDescent="0.25">
      <c r="A466" s="131" t="s">
        <v>20065</v>
      </c>
      <c r="B466" s="131" t="s">
        <v>20103</v>
      </c>
      <c r="C466" s="131" t="s">
        <v>20104</v>
      </c>
      <c r="D466" s="131" t="s">
        <v>4867</v>
      </c>
      <c r="E466" s="132">
        <v>8.3800000000000008</v>
      </c>
      <c r="F466" s="131" t="s">
        <v>4868</v>
      </c>
      <c r="G466" s="131" t="s">
        <v>630</v>
      </c>
      <c r="H466" s="259">
        <v>12262</v>
      </c>
    </row>
    <row r="467" spans="1:8" ht="14.25" customHeight="1" x14ac:dyDescent="0.25">
      <c r="A467" s="131"/>
      <c r="B467" s="131"/>
      <c r="C467" s="134" t="s">
        <v>3729</v>
      </c>
      <c r="D467" s="131"/>
      <c r="E467" s="137">
        <f>SUM(E450:E466)</f>
        <v>95.509999999999977</v>
      </c>
      <c r="F467" s="131"/>
      <c r="G467" s="131"/>
      <c r="H467" s="259"/>
    </row>
    <row r="468" spans="1:8" ht="14.25" customHeight="1" x14ac:dyDescent="0.25">
      <c r="A468" s="131"/>
      <c r="B468" s="131"/>
      <c r="C468" s="248" t="s">
        <v>21499</v>
      </c>
      <c r="D468" s="251"/>
      <c r="E468" s="250">
        <f>+E401+E404+E426+E449+E467</f>
        <v>504.73</v>
      </c>
      <c r="F468" s="131"/>
      <c r="G468" s="131"/>
      <c r="H468" s="259"/>
    </row>
    <row r="469" spans="1:8" ht="14.25" customHeight="1" x14ac:dyDescent="0.25">
      <c r="A469" s="131"/>
      <c r="B469" s="131"/>
      <c r="C469" s="131"/>
      <c r="D469" s="131"/>
      <c r="E469" s="132"/>
      <c r="F469" s="131"/>
      <c r="G469" s="131"/>
      <c r="H469" s="133"/>
    </row>
    <row r="470" spans="1:8" ht="14.25" customHeight="1" x14ac:dyDescent="0.25">
      <c r="A470" s="131"/>
      <c r="B470" s="131"/>
      <c r="C470" s="131"/>
      <c r="D470" s="131"/>
      <c r="E470" s="132"/>
      <c r="F470" s="131"/>
      <c r="G470" s="131"/>
      <c r="H470" s="133"/>
    </row>
    <row r="471" spans="1:8" ht="14.25" customHeight="1" x14ac:dyDescent="0.25">
      <c r="A471" s="131"/>
      <c r="B471" s="131"/>
      <c r="C471" s="131"/>
      <c r="D471" s="131"/>
      <c r="E471" s="132"/>
      <c r="F471" s="131"/>
      <c r="G471" s="131"/>
      <c r="H471" s="133"/>
    </row>
    <row r="472" spans="1:8" ht="14.25" customHeight="1" x14ac:dyDescent="0.25">
      <c r="A472" s="131"/>
      <c r="B472" s="131"/>
      <c r="C472" s="131"/>
      <c r="D472" s="131"/>
      <c r="E472" s="132"/>
      <c r="F472" s="131"/>
      <c r="G472" s="131"/>
      <c r="H472" s="133"/>
    </row>
    <row r="473" spans="1:8" ht="14.25" customHeight="1" x14ac:dyDescent="0.25">
      <c r="A473" s="131"/>
      <c r="B473" s="131"/>
      <c r="C473" s="131"/>
      <c r="D473" s="131"/>
      <c r="E473" s="132"/>
      <c r="F473" s="131"/>
      <c r="G473" s="131"/>
      <c r="H473" s="133"/>
    </row>
    <row r="474" spans="1:8" ht="14.25" customHeight="1" x14ac:dyDescent="0.25">
      <c r="A474" s="131"/>
      <c r="B474" s="131"/>
      <c r="C474" s="131"/>
      <c r="D474" s="131"/>
      <c r="E474" s="132"/>
      <c r="F474" s="131"/>
      <c r="G474" s="131"/>
      <c r="H474" s="133"/>
    </row>
    <row r="475" spans="1:8" ht="14.25" customHeight="1" x14ac:dyDescent="0.25">
      <c r="A475" s="131"/>
      <c r="B475" s="131"/>
      <c r="C475" s="131"/>
      <c r="D475" s="131"/>
      <c r="E475" s="132"/>
      <c r="F475" s="131"/>
      <c r="G475" s="131"/>
      <c r="H475" s="133"/>
    </row>
    <row r="476" spans="1:8" ht="14.25" customHeight="1" x14ac:dyDescent="0.25">
      <c r="A476" s="131"/>
      <c r="B476" s="131"/>
      <c r="C476" s="131"/>
      <c r="D476" s="131"/>
      <c r="E476" s="132"/>
      <c r="F476" s="131"/>
      <c r="G476" s="131"/>
      <c r="H476" s="133"/>
    </row>
    <row r="477" spans="1:8" ht="14.25" customHeight="1" x14ac:dyDescent="0.25">
      <c r="A477" s="131"/>
      <c r="B477" s="131"/>
      <c r="C477" s="131"/>
      <c r="D477" s="131"/>
      <c r="E477" s="132"/>
      <c r="F477" s="131"/>
      <c r="G477" s="131"/>
      <c r="H477" s="133"/>
    </row>
    <row r="478" spans="1:8" ht="14.25" customHeight="1" x14ac:dyDescent="0.25">
      <c r="A478" s="131"/>
      <c r="B478" s="131"/>
      <c r="C478" s="131"/>
      <c r="D478" s="131"/>
      <c r="E478" s="132"/>
      <c r="F478" s="131"/>
      <c r="G478" s="131"/>
      <c r="H478" s="133"/>
    </row>
    <row r="479" spans="1:8" ht="14.25" customHeight="1" x14ac:dyDescent="0.25">
      <c r="A479" s="131"/>
      <c r="B479" s="131"/>
      <c r="C479" s="131"/>
      <c r="D479" s="131"/>
      <c r="E479" s="132"/>
      <c r="F479" s="131"/>
      <c r="G479" s="131"/>
      <c r="H479" s="133"/>
    </row>
    <row r="480" spans="1:8" ht="14.25" customHeight="1" x14ac:dyDescent="0.25">
      <c r="A480" s="131"/>
      <c r="B480" s="131"/>
      <c r="C480" s="131"/>
      <c r="D480" s="131"/>
      <c r="E480" s="132"/>
      <c r="F480" s="131"/>
      <c r="G480" s="131"/>
      <c r="H480" s="133"/>
    </row>
    <row r="481" spans="1:8" ht="14.25" customHeight="1" x14ac:dyDescent="0.25">
      <c r="A481" s="131"/>
      <c r="B481" s="131"/>
      <c r="C481" s="131"/>
      <c r="D481" s="131"/>
      <c r="E481" s="132"/>
      <c r="F481" s="131"/>
      <c r="G481" s="131"/>
      <c r="H481" s="133"/>
    </row>
    <row r="482" spans="1:8" ht="14.25" customHeight="1" x14ac:dyDescent="0.25">
      <c r="A482" s="131"/>
      <c r="B482" s="131"/>
      <c r="C482" s="131"/>
      <c r="D482" s="131"/>
      <c r="E482" s="132"/>
      <c r="F482" s="131"/>
      <c r="G482" s="131"/>
      <c r="H482" s="133"/>
    </row>
    <row r="483" spans="1:8" ht="14.25" customHeight="1" x14ac:dyDescent="0.25">
      <c r="A483" s="131"/>
      <c r="B483" s="131"/>
      <c r="C483" s="131"/>
      <c r="D483" s="131"/>
      <c r="E483" s="132"/>
      <c r="F483" s="131"/>
      <c r="G483" s="131"/>
      <c r="H483" s="133"/>
    </row>
    <row r="484" spans="1:8" ht="14.25" customHeight="1" x14ac:dyDescent="0.25">
      <c r="A484" s="131"/>
      <c r="B484" s="131"/>
      <c r="C484" s="131"/>
      <c r="D484" s="131"/>
      <c r="E484" s="132"/>
      <c r="F484" s="131"/>
      <c r="G484" s="131"/>
      <c r="H484" s="133"/>
    </row>
    <row r="485" spans="1:8" ht="14.25" customHeight="1" x14ac:dyDescent="0.25">
      <c r="A485" s="131"/>
      <c r="B485" s="131"/>
      <c r="C485" s="131"/>
      <c r="D485" s="131"/>
      <c r="E485" s="132"/>
      <c r="F485" s="131"/>
      <c r="G485" s="131"/>
      <c r="H485" s="133"/>
    </row>
    <row r="486" spans="1:8" ht="14.25" customHeight="1" x14ac:dyDescent="0.25">
      <c r="A486" s="131"/>
      <c r="B486" s="131"/>
      <c r="C486" s="131"/>
      <c r="D486" s="131"/>
      <c r="E486" s="137"/>
      <c r="F486" s="131"/>
      <c r="G486" s="131"/>
      <c r="H486" s="133"/>
    </row>
    <row r="487" spans="1:8" ht="14.25" customHeight="1" x14ac:dyDescent="0.25">
      <c r="A487" s="131"/>
      <c r="B487" s="131"/>
      <c r="C487" s="131"/>
      <c r="D487" s="131"/>
      <c r="E487" s="132"/>
      <c r="F487" s="131"/>
      <c r="G487" s="131"/>
      <c r="H487" s="133"/>
    </row>
    <row r="488" spans="1:8" ht="14.25" customHeight="1" x14ac:dyDescent="0.25">
      <c r="A488" s="131"/>
      <c r="B488" s="131"/>
      <c r="C488" s="131"/>
      <c r="D488" s="131"/>
      <c r="E488" s="132"/>
      <c r="F488" s="131"/>
      <c r="G488" s="131"/>
      <c r="H488" s="133"/>
    </row>
    <row r="489" spans="1:8" ht="14.25" customHeight="1" x14ac:dyDescent="0.25">
      <c r="A489" s="131"/>
      <c r="B489" s="131"/>
      <c r="C489" s="131"/>
      <c r="D489" s="131"/>
      <c r="E489" s="132"/>
      <c r="F489" s="131"/>
      <c r="G489" s="131"/>
      <c r="H489" s="133"/>
    </row>
    <row r="490" spans="1:8" ht="14.25" customHeight="1" x14ac:dyDescent="0.25">
      <c r="A490" s="131"/>
      <c r="B490" s="131"/>
      <c r="C490" s="131"/>
      <c r="D490" s="131"/>
      <c r="E490" s="132"/>
      <c r="F490" s="131"/>
      <c r="G490" s="131"/>
      <c r="H490" s="133"/>
    </row>
    <row r="491" spans="1:8" ht="14.25" customHeight="1" x14ac:dyDescent="0.25">
      <c r="A491" s="131"/>
      <c r="B491" s="131"/>
      <c r="C491" s="131"/>
      <c r="D491" s="131"/>
      <c r="E491" s="132"/>
      <c r="F491" s="131"/>
      <c r="G491" s="131"/>
      <c r="H491" s="133"/>
    </row>
    <row r="492" spans="1:8" ht="14.25" customHeight="1" x14ac:dyDescent="0.25">
      <c r="A492" s="131"/>
      <c r="B492" s="131"/>
      <c r="C492" s="131"/>
      <c r="D492" s="131"/>
      <c r="E492" s="132"/>
      <c r="F492" s="131"/>
      <c r="G492" s="131"/>
      <c r="H492" s="133"/>
    </row>
    <row r="493" spans="1:8" ht="14.25" customHeight="1" x14ac:dyDescent="0.25">
      <c r="A493" s="131"/>
      <c r="B493" s="131"/>
      <c r="C493" s="131"/>
      <c r="D493" s="131"/>
      <c r="E493" s="132"/>
      <c r="F493" s="131"/>
      <c r="G493" s="131"/>
      <c r="H493" s="133"/>
    </row>
    <row r="494" spans="1:8" ht="14.25" customHeight="1" x14ac:dyDescent="0.25">
      <c r="A494" s="131"/>
      <c r="B494" s="131"/>
      <c r="C494" s="131"/>
      <c r="D494" s="131"/>
      <c r="E494" s="132"/>
      <c r="F494" s="131"/>
      <c r="G494" s="131"/>
      <c r="H494" s="133"/>
    </row>
    <row r="495" spans="1:8" ht="14.25" customHeight="1" x14ac:dyDescent="0.25">
      <c r="A495" s="131"/>
      <c r="B495" s="131"/>
      <c r="C495" s="131"/>
      <c r="D495" s="131"/>
      <c r="E495" s="132"/>
      <c r="F495" s="131"/>
      <c r="G495" s="131"/>
      <c r="H495" s="133"/>
    </row>
    <row r="496" spans="1:8" ht="14.25" customHeight="1" x14ac:dyDescent="0.25">
      <c r="A496" s="131"/>
      <c r="B496" s="131"/>
      <c r="C496" s="131"/>
      <c r="D496" s="131"/>
      <c r="E496" s="137"/>
      <c r="F496" s="131"/>
      <c r="G496" s="131"/>
      <c r="H496" s="133"/>
    </row>
    <row r="497" spans="1:8" ht="14.25" customHeight="1" x14ac:dyDescent="0.25">
      <c r="A497" s="131"/>
      <c r="B497" s="131"/>
      <c r="C497" s="131"/>
      <c r="D497" s="131"/>
      <c r="E497" s="132"/>
      <c r="F497" s="131"/>
      <c r="G497" s="131"/>
      <c r="H497" s="133"/>
    </row>
    <row r="498" spans="1:8" ht="14.25" customHeight="1" x14ac:dyDescent="0.25">
      <c r="A498" s="131"/>
      <c r="B498" s="131"/>
      <c r="C498" s="131"/>
      <c r="D498" s="131"/>
      <c r="E498" s="132"/>
      <c r="F498" s="131"/>
      <c r="G498" s="131"/>
      <c r="H498" s="133"/>
    </row>
    <row r="499" spans="1:8" ht="14.25" customHeight="1" x14ac:dyDescent="0.25">
      <c r="A499" s="131"/>
      <c r="B499" s="131"/>
      <c r="C499" s="131"/>
      <c r="D499" s="131"/>
      <c r="E499" s="132"/>
      <c r="F499" s="131"/>
      <c r="G499" s="131"/>
      <c r="H499" s="133"/>
    </row>
    <row r="500" spans="1:8" ht="14.25" customHeight="1" x14ac:dyDescent="0.25">
      <c r="A500" s="131"/>
      <c r="B500" s="131"/>
      <c r="C500" s="131"/>
      <c r="D500" s="131"/>
      <c r="E500" s="132"/>
      <c r="F500" s="131"/>
      <c r="G500" s="131"/>
      <c r="H500" s="133"/>
    </row>
    <row r="501" spans="1:8" ht="14.25" customHeight="1" x14ac:dyDescent="0.25">
      <c r="A501" s="131"/>
      <c r="B501" s="131"/>
      <c r="C501" s="131"/>
      <c r="D501" s="131"/>
      <c r="E501" s="132"/>
      <c r="F501" s="131"/>
      <c r="G501" s="131"/>
      <c r="H501" s="133"/>
    </row>
    <row r="502" spans="1:8" ht="14.25" customHeight="1" x14ac:dyDescent="0.25">
      <c r="A502" s="131"/>
      <c r="B502" s="131"/>
      <c r="C502" s="131"/>
      <c r="D502" s="131"/>
      <c r="E502" s="132"/>
      <c r="F502" s="131"/>
      <c r="G502" s="131"/>
      <c r="H502" s="133"/>
    </row>
    <row r="503" spans="1:8" ht="14.25" customHeight="1" x14ac:dyDescent="0.25">
      <c r="A503" s="131"/>
      <c r="B503" s="131"/>
      <c r="C503" s="131"/>
      <c r="D503" s="131"/>
      <c r="E503" s="132"/>
      <c r="F503" s="131"/>
      <c r="G503" s="131"/>
      <c r="H503" s="133"/>
    </row>
    <row r="504" spans="1:8" ht="14.25" customHeight="1" x14ac:dyDescent="0.25">
      <c r="A504" s="131"/>
      <c r="B504" s="131"/>
      <c r="C504" s="131"/>
      <c r="D504" s="131"/>
      <c r="E504" s="137"/>
      <c r="F504" s="131"/>
      <c r="G504" s="131"/>
      <c r="H504" s="133"/>
    </row>
    <row r="505" spans="1:8" ht="14.25" customHeight="1" x14ac:dyDescent="0.25">
      <c r="A505" s="131"/>
      <c r="B505" s="131"/>
      <c r="C505" s="131"/>
      <c r="D505" s="131"/>
      <c r="E505" s="132"/>
      <c r="F505" s="131"/>
      <c r="G505" s="131"/>
      <c r="H505" s="133"/>
    </row>
    <row r="506" spans="1:8" ht="14.25" customHeight="1" x14ac:dyDescent="0.25">
      <c r="A506" s="131"/>
      <c r="B506" s="131"/>
      <c r="C506" s="131"/>
      <c r="D506" s="131"/>
      <c r="E506" s="132"/>
      <c r="F506" s="131"/>
      <c r="G506" s="131"/>
      <c r="H506" s="133"/>
    </row>
    <row r="507" spans="1:8" ht="14.25" customHeight="1" x14ac:dyDescent="0.25">
      <c r="A507" s="131"/>
      <c r="B507" s="131"/>
      <c r="C507" s="131"/>
      <c r="D507" s="131"/>
      <c r="E507" s="132"/>
      <c r="F507" s="131"/>
      <c r="G507" s="131"/>
      <c r="H507" s="133"/>
    </row>
    <row r="508" spans="1:8" ht="14.25" customHeight="1" x14ac:dyDescent="0.25">
      <c r="A508" s="131"/>
      <c r="B508" s="131"/>
      <c r="C508" s="131"/>
      <c r="D508" s="131"/>
      <c r="E508" s="132"/>
      <c r="F508" s="131"/>
      <c r="G508" s="131"/>
      <c r="H508" s="133"/>
    </row>
    <row r="509" spans="1:8" ht="14.25" customHeight="1" x14ac:dyDescent="0.25">
      <c r="A509" s="131"/>
      <c r="B509" s="131"/>
      <c r="C509" s="131"/>
      <c r="D509" s="131"/>
      <c r="E509" s="132"/>
      <c r="F509" s="131"/>
      <c r="G509" s="131"/>
      <c r="H509" s="133"/>
    </row>
    <row r="510" spans="1:8" ht="14.25" customHeight="1" x14ac:dyDescent="0.25">
      <c r="A510" s="131"/>
      <c r="B510" s="131"/>
      <c r="C510" s="131"/>
      <c r="D510" s="131"/>
      <c r="E510" s="132"/>
      <c r="F510" s="131"/>
      <c r="G510" s="131"/>
      <c r="H510" s="133"/>
    </row>
    <row r="511" spans="1:8" ht="14.25" customHeight="1" x14ac:dyDescent="0.25">
      <c r="A511" s="131"/>
      <c r="B511" s="131"/>
      <c r="C511" s="131"/>
      <c r="D511" s="131"/>
      <c r="E511" s="132"/>
      <c r="F511" s="131"/>
      <c r="G511" s="131"/>
      <c r="H511" s="133"/>
    </row>
    <row r="512" spans="1:8" ht="14.25" customHeight="1" x14ac:dyDescent="0.25">
      <c r="A512" s="131"/>
      <c r="B512" s="131"/>
      <c r="C512" s="131"/>
      <c r="D512" s="131"/>
      <c r="E512" s="132"/>
      <c r="F512" s="131"/>
      <c r="G512" s="131"/>
      <c r="H512" s="133"/>
    </row>
    <row r="513" spans="1:8" ht="14.25" customHeight="1" x14ac:dyDescent="0.25">
      <c r="A513" s="131"/>
      <c r="B513" s="131"/>
      <c r="C513" s="131"/>
      <c r="D513" s="131"/>
      <c r="E513" s="132"/>
      <c r="F513" s="131"/>
      <c r="G513" s="131"/>
      <c r="H513" s="133"/>
    </row>
    <row r="514" spans="1:8" ht="14.25" customHeight="1" x14ac:dyDescent="0.25">
      <c r="A514" s="131"/>
      <c r="B514" s="131"/>
      <c r="C514" s="131"/>
      <c r="D514" s="131"/>
      <c r="E514" s="132"/>
      <c r="F514" s="131"/>
      <c r="G514" s="131"/>
      <c r="H514" s="133"/>
    </row>
    <row r="515" spans="1:8" ht="14.25" customHeight="1" x14ac:dyDescent="0.25">
      <c r="A515" s="131"/>
      <c r="B515" s="131"/>
      <c r="C515" s="131"/>
      <c r="D515" s="131"/>
      <c r="E515" s="132"/>
      <c r="F515" s="131"/>
      <c r="G515" s="131"/>
      <c r="H515" s="133"/>
    </row>
    <row r="516" spans="1:8" ht="14.25" customHeight="1" x14ac:dyDescent="0.25">
      <c r="A516" s="131"/>
      <c r="B516" s="131"/>
      <c r="C516" s="131"/>
      <c r="D516" s="131"/>
      <c r="E516" s="132"/>
      <c r="F516" s="131"/>
      <c r="G516" s="131"/>
      <c r="H516" s="133"/>
    </row>
    <row r="517" spans="1:8" ht="14.25" customHeight="1" x14ac:dyDescent="0.25">
      <c r="A517" s="131"/>
      <c r="B517" s="131"/>
      <c r="C517" s="131"/>
      <c r="D517" s="131"/>
      <c r="E517" s="132"/>
      <c r="F517" s="131"/>
      <c r="G517" s="131"/>
      <c r="H517" s="133"/>
    </row>
    <row r="518" spans="1:8" ht="14.25" customHeight="1" x14ac:dyDescent="0.25">
      <c r="A518" s="131"/>
      <c r="B518" s="131"/>
      <c r="C518" s="131"/>
      <c r="D518" s="131"/>
      <c r="E518" s="132"/>
      <c r="F518" s="131"/>
      <c r="G518" s="131"/>
      <c r="H518" s="133"/>
    </row>
    <row r="519" spans="1:8" ht="14.25" customHeight="1" x14ac:dyDescent="0.25">
      <c r="A519" s="131"/>
      <c r="B519" s="131"/>
      <c r="C519" s="131"/>
      <c r="D519" s="131"/>
      <c r="E519" s="132"/>
      <c r="F519" s="131"/>
      <c r="G519" s="131"/>
      <c r="H519" s="133"/>
    </row>
    <row r="520" spans="1:8" ht="14.25" customHeight="1" x14ac:dyDescent="0.25">
      <c r="A520" s="131"/>
      <c r="B520" s="131"/>
      <c r="C520" s="131"/>
      <c r="D520" s="131"/>
      <c r="E520" s="132"/>
      <c r="F520" s="131"/>
      <c r="G520" s="131"/>
      <c r="H520" s="133"/>
    </row>
    <row r="521" spans="1:8" ht="14.25" customHeight="1" x14ac:dyDescent="0.25">
      <c r="A521" s="131"/>
      <c r="B521" s="131"/>
      <c r="C521" s="131"/>
      <c r="D521" s="131"/>
      <c r="E521" s="132"/>
      <c r="F521" s="131"/>
      <c r="G521" s="131"/>
      <c r="H521" s="133"/>
    </row>
    <row r="522" spans="1:8" ht="14.25" customHeight="1" x14ac:dyDescent="0.25">
      <c r="A522" s="131"/>
      <c r="B522" s="131"/>
      <c r="C522" s="131"/>
      <c r="D522" s="131"/>
      <c r="E522" s="132"/>
      <c r="F522" s="131"/>
      <c r="G522" s="131"/>
      <c r="H522" s="133"/>
    </row>
    <row r="523" spans="1:8" ht="14.25" customHeight="1" x14ac:dyDescent="0.25">
      <c r="A523" s="131"/>
      <c r="B523" s="131"/>
      <c r="C523" s="131"/>
      <c r="D523" s="131"/>
      <c r="E523" s="132"/>
      <c r="F523" s="131"/>
      <c r="G523" s="131"/>
      <c r="H523" s="133"/>
    </row>
    <row r="524" spans="1:8" ht="14.25" customHeight="1" x14ac:dyDescent="0.25">
      <c r="A524" s="131"/>
      <c r="B524" s="131"/>
      <c r="C524" s="131"/>
      <c r="D524" s="131"/>
      <c r="E524" s="132"/>
      <c r="F524" s="131"/>
      <c r="G524" s="131"/>
      <c r="H524" s="133"/>
    </row>
    <row r="525" spans="1:8" ht="14.25" customHeight="1" x14ac:dyDescent="0.25">
      <c r="A525" s="131"/>
      <c r="B525" s="131"/>
      <c r="C525" s="131"/>
      <c r="D525" s="131"/>
      <c r="E525" s="132"/>
      <c r="F525" s="131"/>
      <c r="G525" s="131"/>
      <c r="H525" s="133"/>
    </row>
    <row r="526" spans="1:8" ht="14.25" customHeight="1" x14ac:dyDescent="0.25">
      <c r="A526" s="131"/>
      <c r="B526" s="131"/>
      <c r="C526" s="131"/>
      <c r="D526" s="131"/>
      <c r="E526" s="132"/>
      <c r="F526" s="131"/>
      <c r="G526" s="131"/>
      <c r="H526" s="133"/>
    </row>
    <row r="527" spans="1:8" ht="14.25" customHeight="1" x14ac:dyDescent="0.25">
      <c r="A527" s="131"/>
      <c r="B527" s="131"/>
      <c r="C527" s="131"/>
      <c r="D527" s="131"/>
      <c r="E527" s="132"/>
      <c r="F527" s="131"/>
      <c r="G527" s="131"/>
      <c r="H527" s="133"/>
    </row>
    <row r="528" spans="1:8" ht="14.25" customHeight="1" x14ac:dyDescent="0.25">
      <c r="A528" s="131"/>
      <c r="B528" s="131"/>
      <c r="C528" s="131"/>
      <c r="D528" s="131"/>
      <c r="E528" s="132"/>
      <c r="F528" s="131"/>
      <c r="G528" s="131"/>
      <c r="H528" s="133"/>
    </row>
    <row r="529" spans="1:8" ht="14.25" customHeight="1" x14ac:dyDescent="0.25">
      <c r="A529" s="131"/>
      <c r="B529" s="131"/>
      <c r="C529" s="131"/>
      <c r="D529" s="131"/>
      <c r="E529" s="132"/>
      <c r="F529" s="131"/>
      <c r="G529" s="131"/>
      <c r="H529" s="133"/>
    </row>
    <row r="530" spans="1:8" ht="14.25" customHeight="1" x14ac:dyDescent="0.25">
      <c r="A530" s="131"/>
      <c r="B530" s="131"/>
      <c r="C530" s="131"/>
      <c r="D530" s="131"/>
      <c r="E530" s="137"/>
      <c r="F530" s="131"/>
      <c r="G530" s="131"/>
      <c r="H530" s="133"/>
    </row>
    <row r="531" spans="1:8" ht="14.25" customHeight="1" x14ac:dyDescent="0.25">
      <c r="A531" s="131"/>
      <c r="B531" s="131"/>
      <c r="C531" s="131"/>
      <c r="D531" s="131"/>
      <c r="E531" s="132"/>
      <c r="F531" s="131"/>
      <c r="G531" s="131"/>
      <c r="H531" s="133"/>
    </row>
    <row r="532" spans="1:8" ht="14.25" customHeight="1" x14ac:dyDescent="0.25">
      <c r="A532" s="131"/>
      <c r="B532" s="131"/>
      <c r="C532" s="131"/>
      <c r="D532" s="131"/>
      <c r="E532" s="132"/>
      <c r="F532" s="131"/>
      <c r="G532" s="131"/>
      <c r="H532" s="133"/>
    </row>
    <row r="533" spans="1:8" ht="14.25" customHeight="1" x14ac:dyDescent="0.25">
      <c r="A533" s="131"/>
      <c r="B533" s="131"/>
      <c r="C533" s="131"/>
      <c r="D533" s="131"/>
      <c r="E533" s="132"/>
      <c r="F533" s="131"/>
      <c r="G533" s="131"/>
      <c r="H533" s="133"/>
    </row>
    <row r="534" spans="1:8" ht="14.25" customHeight="1" x14ac:dyDescent="0.25">
      <c r="A534" s="131"/>
      <c r="B534" s="131"/>
      <c r="C534" s="131"/>
      <c r="D534" s="131"/>
      <c r="E534" s="132"/>
      <c r="F534" s="131"/>
      <c r="G534" s="131"/>
      <c r="H534" s="133"/>
    </row>
    <row r="535" spans="1:8" ht="14.25" customHeight="1" x14ac:dyDescent="0.25">
      <c r="A535" s="131"/>
      <c r="B535" s="131"/>
      <c r="C535" s="131"/>
      <c r="D535" s="131"/>
      <c r="E535" s="132"/>
      <c r="F535" s="131"/>
      <c r="G535" s="131"/>
      <c r="H535" s="133"/>
    </row>
    <row r="536" spans="1:8" ht="14.25" customHeight="1" x14ac:dyDescent="0.25">
      <c r="A536" s="131"/>
      <c r="B536" s="131"/>
      <c r="C536" s="131"/>
      <c r="D536" s="131"/>
      <c r="E536" s="132"/>
      <c r="F536" s="131"/>
      <c r="G536" s="131"/>
      <c r="H536" s="133"/>
    </row>
    <row r="537" spans="1:8" ht="14.25" customHeight="1" x14ac:dyDescent="0.25">
      <c r="A537" s="131"/>
      <c r="B537" s="131"/>
      <c r="C537" s="131"/>
      <c r="D537" s="131"/>
      <c r="E537" s="132"/>
      <c r="F537" s="131"/>
      <c r="G537" s="131"/>
      <c r="H537" s="133"/>
    </row>
    <row r="538" spans="1:8" ht="14.25" customHeight="1" x14ac:dyDescent="0.25">
      <c r="A538" s="131"/>
      <c r="B538" s="131"/>
      <c r="C538" s="131"/>
      <c r="D538" s="131"/>
      <c r="E538" s="132"/>
      <c r="F538" s="131"/>
      <c r="G538" s="131"/>
      <c r="H538" s="133"/>
    </row>
    <row r="539" spans="1:8" ht="14.25" customHeight="1" x14ac:dyDescent="0.25">
      <c r="A539" s="131"/>
      <c r="B539" s="131"/>
      <c r="C539" s="131"/>
      <c r="D539" s="131"/>
      <c r="E539" s="132"/>
      <c r="F539" s="131"/>
      <c r="G539" s="131"/>
      <c r="H539" s="133"/>
    </row>
    <row r="540" spans="1:8" ht="14.25" customHeight="1" x14ac:dyDescent="0.25">
      <c r="A540" s="131"/>
      <c r="B540" s="131"/>
      <c r="C540" s="131"/>
      <c r="D540" s="131"/>
      <c r="E540" s="132"/>
      <c r="F540" s="131"/>
      <c r="G540" s="131"/>
      <c r="H540" s="133"/>
    </row>
    <row r="541" spans="1:8" ht="14.25" customHeight="1" x14ac:dyDescent="0.25">
      <c r="A541" s="131"/>
      <c r="B541" s="131"/>
      <c r="C541" s="131"/>
      <c r="D541" s="131"/>
      <c r="E541" s="132"/>
      <c r="F541" s="131"/>
      <c r="G541" s="131"/>
      <c r="H541" s="133"/>
    </row>
    <row r="542" spans="1:8" ht="14.25" customHeight="1" x14ac:dyDescent="0.25">
      <c r="A542" s="131"/>
      <c r="B542" s="131"/>
      <c r="C542" s="131"/>
      <c r="D542" s="131"/>
      <c r="E542" s="132"/>
      <c r="F542" s="131"/>
      <c r="G542" s="131"/>
      <c r="H542" s="133"/>
    </row>
    <row r="543" spans="1:8" ht="14.25" customHeight="1" x14ac:dyDescent="0.25">
      <c r="A543" s="131"/>
      <c r="B543" s="131"/>
      <c r="C543" s="131"/>
      <c r="D543" s="131"/>
      <c r="E543" s="132"/>
      <c r="F543" s="131"/>
      <c r="G543" s="131"/>
      <c r="H543" s="133"/>
    </row>
    <row r="544" spans="1:8" ht="14.25" customHeight="1" x14ac:dyDescent="0.25">
      <c r="A544" s="131"/>
      <c r="B544" s="131"/>
      <c r="C544" s="131"/>
      <c r="D544" s="131"/>
      <c r="E544" s="132"/>
      <c r="F544" s="131"/>
      <c r="G544" s="131"/>
      <c r="H544" s="133"/>
    </row>
    <row r="545" spans="1:8" ht="14.25" customHeight="1" x14ac:dyDescent="0.25">
      <c r="A545" s="131"/>
      <c r="B545" s="131"/>
      <c r="C545" s="131"/>
      <c r="D545" s="131"/>
      <c r="E545" s="132"/>
      <c r="F545" s="131"/>
      <c r="G545" s="131"/>
      <c r="H545" s="133"/>
    </row>
    <row r="546" spans="1:8" ht="14.25" customHeight="1" x14ac:dyDescent="0.25">
      <c r="A546" s="131"/>
      <c r="B546" s="131"/>
      <c r="C546" s="131"/>
      <c r="D546" s="131"/>
      <c r="E546" s="132"/>
      <c r="F546" s="131"/>
      <c r="G546" s="131"/>
      <c r="H546" s="133"/>
    </row>
    <row r="547" spans="1:8" ht="14.25" customHeight="1" x14ac:dyDescent="0.25">
      <c r="A547" s="131"/>
      <c r="B547" s="131"/>
      <c r="C547" s="131"/>
      <c r="D547" s="131"/>
      <c r="E547" s="132"/>
      <c r="F547" s="131"/>
      <c r="G547" s="131"/>
      <c r="H547" s="133"/>
    </row>
    <row r="548" spans="1:8" ht="14.25" customHeight="1" x14ac:dyDescent="0.25">
      <c r="A548" s="131"/>
      <c r="B548" s="131"/>
      <c r="C548" s="131"/>
      <c r="D548" s="131"/>
      <c r="E548" s="132"/>
      <c r="F548" s="131"/>
      <c r="G548" s="131"/>
      <c r="H548" s="133"/>
    </row>
    <row r="549" spans="1:8" ht="14.25" customHeight="1" x14ac:dyDescent="0.25">
      <c r="A549" s="131"/>
      <c r="B549" s="131"/>
      <c r="C549" s="131"/>
      <c r="D549" s="131"/>
      <c r="E549" s="132"/>
      <c r="F549" s="131"/>
      <c r="G549" s="131"/>
      <c r="H549" s="133"/>
    </row>
    <row r="550" spans="1:8" ht="14.25" customHeight="1" x14ac:dyDescent="0.25">
      <c r="A550" s="131"/>
      <c r="B550" s="131"/>
      <c r="C550" s="131"/>
      <c r="D550" s="131"/>
      <c r="E550" s="132"/>
      <c r="F550" s="131"/>
      <c r="G550" s="131"/>
      <c r="H550" s="133"/>
    </row>
    <row r="551" spans="1:8" ht="14.25" customHeight="1" x14ac:dyDescent="0.25">
      <c r="A551" s="131"/>
      <c r="B551" s="131"/>
      <c r="C551" s="131"/>
      <c r="D551" s="131"/>
      <c r="E551" s="132"/>
      <c r="F551" s="131"/>
      <c r="G551" s="131"/>
      <c r="H551" s="133"/>
    </row>
    <row r="552" spans="1:8" ht="14.25" customHeight="1" x14ac:dyDescent="0.25">
      <c r="A552" s="131"/>
      <c r="B552" s="131"/>
      <c r="C552" s="131"/>
      <c r="D552" s="131"/>
      <c r="E552" s="132"/>
      <c r="F552" s="131"/>
      <c r="G552" s="131"/>
      <c r="H552" s="133"/>
    </row>
    <row r="553" spans="1:8" ht="14.25" customHeight="1" x14ac:dyDescent="0.25">
      <c r="A553" s="131"/>
      <c r="B553" s="131"/>
      <c r="C553" s="131"/>
      <c r="D553" s="131"/>
      <c r="E553" s="132"/>
      <c r="F553" s="131"/>
      <c r="G553" s="131"/>
      <c r="H553" s="133"/>
    </row>
    <row r="554" spans="1:8" ht="14.25" customHeight="1" x14ac:dyDescent="0.25">
      <c r="A554" s="131"/>
      <c r="B554" s="131"/>
      <c r="C554" s="131"/>
      <c r="D554" s="131"/>
      <c r="E554" s="132"/>
      <c r="F554" s="131"/>
      <c r="G554" s="131"/>
      <c r="H554" s="133"/>
    </row>
    <row r="555" spans="1:8" ht="14.25" customHeight="1" x14ac:dyDescent="0.25">
      <c r="A555" s="131"/>
      <c r="B555" s="131"/>
      <c r="C555" s="131"/>
      <c r="D555" s="131"/>
      <c r="E555" s="132"/>
      <c r="F555" s="131"/>
      <c r="G555" s="131"/>
      <c r="H555" s="133"/>
    </row>
    <row r="556" spans="1:8" ht="14.25" customHeight="1" x14ac:dyDescent="0.25">
      <c r="A556" s="131"/>
      <c r="B556" s="131"/>
      <c r="C556" s="131"/>
      <c r="D556" s="131"/>
      <c r="E556" s="132"/>
      <c r="F556" s="131"/>
      <c r="G556" s="131"/>
      <c r="H556" s="133"/>
    </row>
    <row r="557" spans="1:8" ht="14.25" customHeight="1" x14ac:dyDescent="0.25">
      <c r="A557" s="131"/>
      <c r="B557" s="131"/>
      <c r="C557" s="131"/>
      <c r="D557" s="131"/>
      <c r="E557" s="132"/>
      <c r="F557" s="131"/>
      <c r="G557" s="131"/>
      <c r="H557" s="133"/>
    </row>
    <row r="558" spans="1:8" ht="14.25" customHeight="1" x14ac:dyDescent="0.25">
      <c r="A558" s="131"/>
      <c r="B558" s="131"/>
      <c r="C558" s="131"/>
      <c r="D558" s="131"/>
      <c r="E558" s="132"/>
      <c r="F558" s="131"/>
      <c r="G558" s="131"/>
      <c r="H558" s="133"/>
    </row>
    <row r="559" spans="1:8" ht="14.25" customHeight="1" x14ac:dyDescent="0.25">
      <c r="A559" s="131"/>
      <c r="B559" s="131"/>
      <c r="C559" s="131"/>
      <c r="D559" s="131"/>
      <c r="E559" s="132"/>
      <c r="F559" s="131"/>
      <c r="G559" s="131"/>
      <c r="H559" s="133"/>
    </row>
    <row r="560" spans="1:8" ht="14.25" customHeight="1" x14ac:dyDescent="0.25">
      <c r="A560" s="131"/>
      <c r="B560" s="131"/>
      <c r="C560" s="131"/>
      <c r="D560" s="131"/>
      <c r="E560" s="132"/>
      <c r="F560" s="131"/>
      <c r="G560" s="131"/>
      <c r="H560" s="133"/>
    </row>
    <row r="561" spans="1:8" ht="14.25" customHeight="1" x14ac:dyDescent="0.25">
      <c r="A561" s="131"/>
      <c r="B561" s="131"/>
      <c r="C561" s="131"/>
      <c r="D561" s="131"/>
      <c r="E561" s="132"/>
      <c r="F561" s="131"/>
      <c r="G561" s="131"/>
      <c r="H561" s="133"/>
    </row>
    <row r="562" spans="1:8" ht="14.25" customHeight="1" x14ac:dyDescent="0.25">
      <c r="A562" s="131"/>
      <c r="B562" s="131"/>
      <c r="C562" s="131"/>
      <c r="D562" s="131"/>
      <c r="E562" s="132"/>
      <c r="F562" s="131"/>
      <c r="G562" s="131"/>
      <c r="H562" s="133"/>
    </row>
    <row r="563" spans="1:8" ht="14.25" customHeight="1" x14ac:dyDescent="0.25">
      <c r="A563" s="131"/>
      <c r="B563" s="131"/>
      <c r="C563" s="131"/>
      <c r="D563" s="131"/>
      <c r="E563" s="132"/>
      <c r="F563" s="131"/>
      <c r="G563" s="131"/>
      <c r="H563" s="133"/>
    </row>
    <row r="564" spans="1:8" ht="14.25" customHeight="1" x14ac:dyDescent="0.25">
      <c r="A564" s="131"/>
      <c r="B564" s="131"/>
      <c r="C564" s="131"/>
      <c r="D564" s="131"/>
      <c r="E564" s="132"/>
      <c r="F564" s="131"/>
      <c r="G564" s="131"/>
      <c r="H564" s="133"/>
    </row>
    <row r="565" spans="1:8" ht="14.25" customHeight="1" x14ac:dyDescent="0.25">
      <c r="A565" s="131"/>
      <c r="B565" s="131"/>
      <c r="C565" s="131"/>
      <c r="D565" s="131"/>
      <c r="E565" s="132"/>
      <c r="F565" s="131"/>
      <c r="G565" s="131"/>
      <c r="H565" s="133"/>
    </row>
    <row r="566" spans="1:8" ht="14.25" customHeight="1" x14ac:dyDescent="0.25">
      <c r="A566" s="131"/>
      <c r="B566" s="131"/>
      <c r="C566" s="131"/>
      <c r="D566" s="131"/>
      <c r="E566" s="132"/>
      <c r="F566" s="131"/>
      <c r="G566" s="131"/>
      <c r="H566" s="133"/>
    </row>
    <row r="567" spans="1:8" ht="14.25" customHeight="1" x14ac:dyDescent="0.25">
      <c r="A567" s="131"/>
      <c r="B567" s="131"/>
      <c r="C567" s="131"/>
      <c r="D567" s="131"/>
      <c r="E567" s="132"/>
      <c r="F567" s="131"/>
      <c r="G567" s="131"/>
      <c r="H567" s="133"/>
    </row>
    <row r="568" spans="1:8" ht="14.25" customHeight="1" x14ac:dyDescent="0.25">
      <c r="A568" s="131"/>
      <c r="B568" s="131"/>
      <c r="C568" s="131"/>
      <c r="D568" s="131"/>
      <c r="E568" s="132"/>
      <c r="F568" s="131"/>
      <c r="G568" s="131"/>
      <c r="H568" s="133"/>
    </row>
    <row r="569" spans="1:8" ht="14.25" customHeight="1" x14ac:dyDescent="0.25">
      <c r="A569" s="131"/>
      <c r="B569" s="131"/>
      <c r="C569" s="131"/>
      <c r="D569" s="131"/>
      <c r="E569" s="132"/>
      <c r="F569" s="131"/>
      <c r="G569" s="131"/>
      <c r="H569" s="133"/>
    </row>
    <row r="570" spans="1:8" ht="14.25" customHeight="1" x14ac:dyDescent="0.25">
      <c r="A570" s="131"/>
      <c r="B570" s="131"/>
      <c r="C570" s="131"/>
      <c r="D570" s="131"/>
      <c r="E570" s="132"/>
      <c r="F570" s="131"/>
      <c r="G570" s="131"/>
      <c r="H570" s="133"/>
    </row>
    <row r="571" spans="1:8" ht="14.25" customHeight="1" x14ac:dyDescent="0.25">
      <c r="A571" s="131"/>
      <c r="B571" s="131"/>
      <c r="C571" s="131"/>
      <c r="D571" s="131"/>
      <c r="E571" s="132"/>
      <c r="F571" s="131"/>
      <c r="G571" s="131"/>
      <c r="H571" s="133"/>
    </row>
    <row r="572" spans="1:8" ht="14.25" customHeight="1" x14ac:dyDescent="0.25">
      <c r="A572" s="131"/>
      <c r="B572" s="131"/>
      <c r="C572" s="131"/>
      <c r="D572" s="131"/>
      <c r="E572" s="132"/>
      <c r="F572" s="131"/>
      <c r="G572" s="131"/>
      <c r="H572" s="133"/>
    </row>
    <row r="573" spans="1:8" ht="14.25" customHeight="1" x14ac:dyDescent="0.25">
      <c r="A573" s="131"/>
      <c r="B573" s="131"/>
      <c r="C573" s="131"/>
      <c r="D573" s="131"/>
      <c r="E573" s="132"/>
      <c r="F573" s="131"/>
      <c r="G573" s="131"/>
      <c r="H573" s="133"/>
    </row>
    <row r="574" spans="1:8" ht="14.25" customHeight="1" x14ac:dyDescent="0.25">
      <c r="A574" s="131"/>
      <c r="B574" s="131"/>
      <c r="C574" s="131"/>
      <c r="D574" s="131"/>
      <c r="E574" s="132"/>
      <c r="F574" s="131"/>
      <c r="G574" s="131"/>
      <c r="H574" s="133"/>
    </row>
    <row r="575" spans="1:8" ht="15.75" x14ac:dyDescent="0.25">
      <c r="A575" s="131"/>
      <c r="B575" s="131"/>
      <c r="C575" s="131"/>
      <c r="D575" s="131"/>
      <c r="E575" s="137"/>
      <c r="F575" s="131"/>
      <c r="G575" s="131"/>
      <c r="H575" s="133"/>
    </row>
    <row r="576" spans="1:8" ht="15.75" x14ac:dyDescent="0.25">
      <c r="A576" s="131"/>
      <c r="B576" s="131"/>
      <c r="C576" s="131"/>
      <c r="D576" s="131"/>
      <c r="E576" s="132"/>
      <c r="F576" s="131"/>
      <c r="G576" s="131"/>
      <c r="H576" s="133"/>
    </row>
    <row r="577" spans="1:8" ht="15.75" x14ac:dyDescent="0.25">
      <c r="A577" s="131"/>
      <c r="B577" s="131"/>
      <c r="C577" s="131"/>
      <c r="D577" s="131"/>
      <c r="E577" s="132"/>
      <c r="F577" s="131"/>
      <c r="G577" s="131"/>
      <c r="H577" s="133"/>
    </row>
    <row r="578" spans="1:8" ht="15.75" x14ac:dyDescent="0.25">
      <c r="A578" s="131"/>
      <c r="B578" s="131"/>
      <c r="C578" s="131"/>
      <c r="D578" s="131"/>
      <c r="E578" s="132"/>
      <c r="F578" s="131"/>
      <c r="G578" s="131"/>
      <c r="H578" s="133"/>
    </row>
    <row r="579" spans="1:8" ht="15.75" x14ac:dyDescent="0.25">
      <c r="A579" s="131"/>
      <c r="B579" s="131"/>
      <c r="C579" s="131"/>
      <c r="D579" s="131"/>
      <c r="E579" s="132"/>
      <c r="F579" s="131"/>
      <c r="G579" s="131"/>
      <c r="H579" s="133"/>
    </row>
    <row r="580" spans="1:8" ht="15.75" x14ac:dyDescent="0.25">
      <c r="A580" s="131"/>
      <c r="B580" s="131"/>
      <c r="C580" s="131"/>
      <c r="D580" s="131"/>
      <c r="E580" s="132"/>
      <c r="F580" s="131"/>
      <c r="G580" s="131"/>
      <c r="H580" s="133"/>
    </row>
    <row r="581" spans="1:8" ht="15.75" x14ac:dyDescent="0.25">
      <c r="A581" s="131"/>
      <c r="B581" s="131"/>
      <c r="C581" s="131"/>
      <c r="D581" s="131"/>
      <c r="E581" s="132"/>
      <c r="F581" s="131"/>
      <c r="G581" s="131"/>
      <c r="H581" s="133"/>
    </row>
    <row r="582" spans="1:8" ht="15.75" x14ac:dyDescent="0.25">
      <c r="A582" s="131"/>
      <c r="B582" s="131"/>
      <c r="C582" s="131"/>
      <c r="D582" s="131"/>
      <c r="E582" s="132"/>
      <c r="F582" s="131"/>
      <c r="G582" s="131"/>
      <c r="H582" s="133"/>
    </row>
    <row r="583" spans="1:8" ht="15.75" x14ac:dyDescent="0.25">
      <c r="A583" s="131"/>
      <c r="B583" s="131"/>
      <c r="C583" s="131"/>
      <c r="D583" s="131"/>
      <c r="E583" s="132"/>
      <c r="F583" s="131"/>
      <c r="G583" s="131"/>
      <c r="H583" s="133"/>
    </row>
    <row r="584" spans="1:8" ht="15.75" x14ac:dyDescent="0.25">
      <c r="A584" s="131"/>
      <c r="B584" s="131"/>
      <c r="C584" s="131"/>
      <c r="D584" s="131"/>
      <c r="E584" s="132"/>
      <c r="F584" s="131"/>
      <c r="G584" s="131"/>
      <c r="H584" s="133"/>
    </row>
    <row r="585" spans="1:8" ht="15.75" x14ac:dyDescent="0.25">
      <c r="A585" s="131"/>
      <c r="B585" s="131"/>
      <c r="C585" s="131"/>
      <c r="D585" s="131"/>
      <c r="E585" s="132"/>
      <c r="F585" s="131"/>
      <c r="G585" s="131"/>
      <c r="H585" s="133"/>
    </row>
    <row r="586" spans="1:8" ht="15.75" x14ac:dyDescent="0.25">
      <c r="A586" s="131"/>
      <c r="B586" s="131"/>
      <c r="C586" s="131"/>
      <c r="D586" s="131"/>
      <c r="E586" s="132"/>
      <c r="F586" s="131"/>
      <c r="G586" s="131"/>
      <c r="H586" s="133"/>
    </row>
    <row r="587" spans="1:8" ht="15.75" x14ac:dyDescent="0.25">
      <c r="A587" s="131"/>
      <c r="B587" s="131"/>
      <c r="C587" s="131"/>
      <c r="D587" s="131"/>
      <c r="E587" s="132"/>
      <c r="F587" s="131"/>
      <c r="G587" s="131"/>
      <c r="H587" s="133"/>
    </row>
    <row r="588" spans="1:8" ht="15.75" x14ac:dyDescent="0.25">
      <c r="A588" s="131"/>
      <c r="B588" s="131"/>
      <c r="C588" s="131"/>
      <c r="D588" s="131"/>
      <c r="E588" s="132"/>
      <c r="F588" s="131"/>
      <c r="G588" s="131"/>
      <c r="H588" s="133"/>
    </row>
    <row r="589" spans="1:8" ht="15.75" x14ac:dyDescent="0.25">
      <c r="A589" s="131"/>
      <c r="B589" s="131"/>
      <c r="C589" s="131"/>
      <c r="D589" s="131"/>
      <c r="E589" s="132"/>
      <c r="F589" s="131"/>
      <c r="G589" s="131"/>
      <c r="H589" s="133"/>
    </row>
    <row r="590" spans="1:8" ht="15.75" x14ac:dyDescent="0.25">
      <c r="A590" s="131"/>
      <c r="B590" s="131"/>
      <c r="C590" s="131"/>
      <c r="D590" s="131"/>
      <c r="E590" s="132"/>
      <c r="F590" s="131"/>
      <c r="G590" s="131"/>
      <c r="H590" s="133"/>
    </row>
    <row r="591" spans="1:8" ht="15.75" x14ac:dyDescent="0.25">
      <c r="A591" s="131"/>
      <c r="B591" s="131"/>
      <c r="C591" s="131"/>
      <c r="D591" s="131"/>
      <c r="E591" s="132"/>
      <c r="F591" s="131"/>
      <c r="G591" s="131"/>
      <c r="H591" s="133"/>
    </row>
    <row r="592" spans="1:8" ht="15.75" x14ac:dyDescent="0.25">
      <c r="A592" s="131"/>
      <c r="B592" s="131"/>
      <c r="C592" s="131"/>
      <c r="D592" s="131"/>
      <c r="E592" s="132"/>
      <c r="F592" s="131"/>
      <c r="G592" s="131"/>
      <c r="H592" s="133"/>
    </row>
    <row r="593" spans="1:8" ht="15.75" x14ac:dyDescent="0.25">
      <c r="A593" s="131"/>
      <c r="B593" s="131"/>
      <c r="C593" s="131"/>
      <c r="D593" s="131"/>
      <c r="E593" s="132"/>
      <c r="F593" s="131"/>
      <c r="G593" s="131"/>
      <c r="H593" s="133"/>
    </row>
    <row r="594" spans="1:8" ht="15.75" x14ac:dyDescent="0.25">
      <c r="A594" s="131"/>
      <c r="B594" s="131"/>
      <c r="C594" s="131"/>
      <c r="D594" s="131"/>
      <c r="E594" s="132"/>
      <c r="F594" s="131"/>
      <c r="G594" s="131"/>
      <c r="H594" s="133"/>
    </row>
    <row r="595" spans="1:8" ht="15.75" x14ac:dyDescent="0.25">
      <c r="A595" s="131"/>
      <c r="B595" s="131"/>
      <c r="C595" s="131"/>
      <c r="D595" s="131"/>
      <c r="E595" s="132"/>
      <c r="F595" s="131"/>
      <c r="G595" s="131"/>
      <c r="H595" s="133"/>
    </row>
    <row r="596" spans="1:8" ht="15.75" x14ac:dyDescent="0.25">
      <c r="A596" s="131"/>
      <c r="B596" s="131"/>
      <c r="C596" s="131"/>
      <c r="D596" s="131"/>
      <c r="E596" s="132"/>
      <c r="F596" s="131"/>
      <c r="G596" s="131"/>
      <c r="H596" s="133"/>
    </row>
    <row r="597" spans="1:8" ht="15.75" x14ac:dyDescent="0.25">
      <c r="A597" s="131"/>
      <c r="B597" s="131"/>
      <c r="C597" s="131"/>
      <c r="D597" s="131"/>
      <c r="E597" s="132"/>
      <c r="F597" s="131"/>
      <c r="G597" s="131"/>
      <c r="H597" s="133"/>
    </row>
    <row r="598" spans="1:8" ht="15.75" x14ac:dyDescent="0.25">
      <c r="A598" s="131"/>
      <c r="B598" s="131"/>
      <c r="C598" s="131"/>
      <c r="D598" s="131"/>
      <c r="E598" s="132"/>
      <c r="F598" s="131"/>
      <c r="G598" s="131"/>
      <c r="H598" s="133"/>
    </row>
    <row r="599" spans="1:8" ht="15.75" x14ac:dyDescent="0.25">
      <c r="A599" s="131"/>
      <c r="B599" s="131"/>
      <c r="C599" s="131"/>
      <c r="D599" s="131"/>
      <c r="E599" s="132"/>
      <c r="F599" s="131"/>
      <c r="G599" s="131"/>
      <c r="H599" s="133"/>
    </row>
    <row r="600" spans="1:8" ht="15.75" x14ac:dyDescent="0.25">
      <c r="A600" s="131"/>
      <c r="B600" s="131"/>
      <c r="C600" s="131"/>
      <c r="D600" s="131"/>
      <c r="E600" s="132"/>
      <c r="F600" s="131"/>
      <c r="G600" s="131"/>
      <c r="H600" s="133"/>
    </row>
    <row r="601" spans="1:8" ht="15.75" x14ac:dyDescent="0.25">
      <c r="A601" s="131"/>
      <c r="B601" s="131"/>
      <c r="C601" s="131"/>
      <c r="D601" s="131"/>
      <c r="E601" s="132"/>
      <c r="F601" s="131"/>
      <c r="G601" s="131"/>
      <c r="H601" s="133"/>
    </row>
    <row r="602" spans="1:8" ht="15.75" x14ac:dyDescent="0.25">
      <c r="A602" s="131"/>
      <c r="B602" s="131"/>
      <c r="C602" s="131"/>
      <c r="D602" s="131"/>
      <c r="E602" s="132"/>
      <c r="F602" s="131"/>
      <c r="G602" s="131"/>
      <c r="H602" s="133"/>
    </row>
    <row r="603" spans="1:8" ht="15.75" x14ac:dyDescent="0.25">
      <c r="A603" s="131"/>
      <c r="B603" s="131"/>
      <c r="C603" s="131"/>
      <c r="D603" s="131"/>
      <c r="E603" s="132"/>
      <c r="F603" s="131"/>
      <c r="G603" s="131"/>
      <c r="H603" s="133"/>
    </row>
    <row r="604" spans="1:8" ht="15.75" x14ac:dyDescent="0.25">
      <c r="A604" s="131"/>
      <c r="B604" s="131"/>
      <c r="C604" s="131"/>
      <c r="D604" s="131"/>
      <c r="E604" s="132"/>
      <c r="F604" s="131"/>
      <c r="G604" s="131"/>
      <c r="H604" s="133"/>
    </row>
    <row r="605" spans="1:8" ht="15.75" x14ac:dyDescent="0.25">
      <c r="A605" s="131"/>
      <c r="B605" s="131"/>
      <c r="C605" s="131"/>
      <c r="D605" s="131"/>
      <c r="E605" s="132"/>
      <c r="F605" s="131"/>
      <c r="G605" s="131"/>
      <c r="H605" s="133"/>
    </row>
    <row r="606" spans="1:8" ht="15.75" x14ac:dyDescent="0.25">
      <c r="A606" s="131"/>
      <c r="B606" s="131"/>
      <c r="C606" s="131"/>
      <c r="D606" s="131"/>
      <c r="E606" s="132"/>
      <c r="F606" s="131"/>
      <c r="G606" s="131"/>
      <c r="H606" s="133"/>
    </row>
    <row r="607" spans="1:8" ht="15.75" x14ac:dyDescent="0.25">
      <c r="A607" s="131"/>
      <c r="B607" s="131"/>
      <c r="C607" s="131"/>
      <c r="D607" s="131"/>
      <c r="E607" s="132"/>
      <c r="F607" s="131"/>
      <c r="G607" s="131"/>
      <c r="H607" s="133"/>
    </row>
    <row r="608" spans="1:8" ht="15.75" x14ac:dyDescent="0.25">
      <c r="A608" s="131"/>
      <c r="B608" s="131"/>
      <c r="C608" s="131"/>
      <c r="D608" s="131"/>
      <c r="E608" s="132"/>
      <c r="F608" s="131"/>
      <c r="G608" s="131"/>
      <c r="H608" s="133"/>
    </row>
    <row r="609" spans="1:8" ht="15.75" x14ac:dyDescent="0.25">
      <c r="A609" s="131"/>
      <c r="B609" s="131"/>
      <c r="C609" s="131"/>
      <c r="D609" s="131"/>
      <c r="E609" s="132"/>
      <c r="F609" s="131"/>
      <c r="G609" s="131"/>
      <c r="H609" s="133"/>
    </row>
    <row r="610" spans="1:8" ht="15.75" x14ac:dyDescent="0.25">
      <c r="A610" s="131"/>
      <c r="B610" s="131"/>
      <c r="C610" s="131"/>
      <c r="D610" s="131"/>
      <c r="E610" s="132"/>
      <c r="F610" s="131"/>
      <c r="G610" s="131"/>
      <c r="H610" s="133"/>
    </row>
    <row r="611" spans="1:8" ht="15.75" x14ac:dyDescent="0.25">
      <c r="A611" s="131"/>
      <c r="B611" s="131"/>
      <c r="C611" s="131"/>
      <c r="D611" s="131"/>
      <c r="E611" s="132"/>
      <c r="F611" s="131"/>
      <c r="G611" s="131"/>
      <c r="H611" s="133"/>
    </row>
    <row r="612" spans="1:8" ht="15.75" x14ac:dyDescent="0.25">
      <c r="A612" s="131"/>
      <c r="B612" s="131"/>
      <c r="C612" s="131"/>
      <c r="D612" s="131"/>
      <c r="E612" s="132"/>
      <c r="F612" s="131"/>
      <c r="G612" s="131"/>
      <c r="H612" s="133"/>
    </row>
    <row r="613" spans="1:8" ht="15.75" x14ac:dyDescent="0.25">
      <c r="A613" s="131"/>
      <c r="B613" s="131"/>
      <c r="C613" s="131"/>
      <c r="D613" s="131"/>
      <c r="E613" s="132"/>
      <c r="F613" s="131"/>
      <c r="G613" s="131"/>
      <c r="H613" s="133"/>
    </row>
    <row r="614" spans="1:8" ht="15.75" x14ac:dyDescent="0.25">
      <c r="A614" s="131"/>
      <c r="B614" s="131"/>
      <c r="C614" s="131"/>
      <c r="D614" s="131"/>
      <c r="E614" s="132"/>
      <c r="F614" s="131"/>
      <c r="G614" s="131"/>
      <c r="H614" s="133"/>
    </row>
    <row r="615" spans="1:8" ht="15.75" x14ac:dyDescent="0.25">
      <c r="A615" s="131"/>
      <c r="B615" s="131"/>
      <c r="C615" s="131"/>
      <c r="D615" s="131"/>
      <c r="E615" s="132"/>
      <c r="F615" s="131"/>
      <c r="G615" s="131"/>
      <c r="H615" s="133"/>
    </row>
    <row r="616" spans="1:8" ht="15.75" x14ac:dyDescent="0.25">
      <c r="A616" s="131"/>
      <c r="B616" s="131"/>
      <c r="C616" s="131"/>
      <c r="D616" s="131"/>
      <c r="E616" s="132"/>
      <c r="F616" s="131"/>
      <c r="G616" s="131"/>
      <c r="H616" s="133"/>
    </row>
    <row r="617" spans="1:8" ht="15.75" x14ac:dyDescent="0.25">
      <c r="A617" s="131"/>
      <c r="B617" s="131"/>
      <c r="C617" s="131"/>
      <c r="D617" s="131"/>
      <c r="E617" s="132"/>
      <c r="F617" s="131"/>
      <c r="G617" s="131"/>
      <c r="H617" s="133"/>
    </row>
    <row r="618" spans="1:8" ht="15.75" x14ac:dyDescent="0.25">
      <c r="A618" s="131"/>
      <c r="B618" s="131"/>
      <c r="C618" s="131"/>
      <c r="D618" s="131"/>
      <c r="E618" s="132"/>
      <c r="F618" s="131"/>
      <c r="G618" s="131"/>
      <c r="H618" s="133"/>
    </row>
    <row r="619" spans="1:8" ht="15.75" x14ac:dyDescent="0.25">
      <c r="A619" s="131"/>
      <c r="B619" s="131"/>
      <c r="C619" s="131"/>
      <c r="D619" s="131"/>
      <c r="E619" s="132"/>
      <c r="F619" s="131"/>
      <c r="G619" s="131"/>
      <c r="H619" s="133"/>
    </row>
    <row r="620" spans="1:8" ht="15.75" x14ac:dyDescent="0.25">
      <c r="A620" s="131"/>
      <c r="B620" s="131"/>
      <c r="C620" s="131"/>
      <c r="D620" s="131"/>
      <c r="E620" s="132"/>
      <c r="F620" s="131"/>
      <c r="G620" s="131"/>
      <c r="H620" s="133"/>
    </row>
    <row r="621" spans="1:8" ht="15.75" x14ac:dyDescent="0.25">
      <c r="A621" s="131"/>
      <c r="B621" s="131"/>
      <c r="C621" s="131"/>
      <c r="D621" s="131"/>
      <c r="E621" s="132"/>
      <c r="F621" s="131"/>
      <c r="G621" s="131"/>
      <c r="H621" s="133"/>
    </row>
    <row r="622" spans="1:8" ht="15.75" x14ac:dyDescent="0.25">
      <c r="A622" s="131"/>
      <c r="B622" s="131"/>
      <c r="C622" s="131"/>
      <c r="D622" s="131"/>
      <c r="E622" s="132"/>
      <c r="F622" s="131"/>
      <c r="G622" s="131"/>
      <c r="H622" s="133"/>
    </row>
    <row r="623" spans="1:8" ht="15.75" x14ac:dyDescent="0.25">
      <c r="A623" s="131"/>
      <c r="B623" s="131"/>
      <c r="C623" s="131"/>
      <c r="D623" s="131"/>
      <c r="E623" s="132"/>
      <c r="F623" s="131"/>
      <c r="G623" s="131"/>
      <c r="H623" s="133"/>
    </row>
    <row r="624" spans="1:8" ht="15.75" x14ac:dyDescent="0.25">
      <c r="A624" s="131"/>
      <c r="B624" s="131"/>
      <c r="C624" s="131"/>
      <c r="D624" s="131"/>
      <c r="E624" s="132"/>
      <c r="F624" s="131"/>
      <c r="G624" s="131"/>
      <c r="H624" s="133"/>
    </row>
    <row r="625" spans="1:8" ht="15.75" x14ac:dyDescent="0.25">
      <c r="A625" s="131"/>
      <c r="B625" s="131"/>
      <c r="C625" s="131"/>
      <c r="D625" s="131"/>
      <c r="E625" s="132"/>
      <c r="F625" s="131"/>
      <c r="G625" s="131"/>
      <c r="H625" s="133"/>
    </row>
    <row r="626" spans="1:8" ht="15.75" x14ac:dyDescent="0.25">
      <c r="A626" s="131"/>
      <c r="B626" s="131"/>
      <c r="C626" s="131"/>
      <c r="D626" s="131"/>
      <c r="E626" s="132"/>
      <c r="F626" s="131"/>
      <c r="G626" s="131"/>
      <c r="H626" s="133"/>
    </row>
    <row r="627" spans="1:8" ht="15.75" x14ac:dyDescent="0.25">
      <c r="A627" s="131"/>
      <c r="B627" s="131"/>
      <c r="C627" s="131"/>
      <c r="D627" s="131"/>
      <c r="E627" s="132"/>
      <c r="F627" s="131"/>
      <c r="G627" s="131"/>
      <c r="H627" s="133"/>
    </row>
    <row r="628" spans="1:8" ht="15.75" x14ac:dyDescent="0.25">
      <c r="A628" s="131"/>
      <c r="B628" s="131"/>
      <c r="C628" s="131"/>
      <c r="D628" s="131"/>
      <c r="E628" s="132"/>
      <c r="F628" s="131"/>
      <c r="G628" s="131"/>
      <c r="H628" s="133"/>
    </row>
    <row r="629" spans="1:8" ht="15.75" x14ac:dyDescent="0.25">
      <c r="A629" s="131"/>
      <c r="B629" s="131"/>
      <c r="C629" s="131"/>
      <c r="D629" s="131"/>
      <c r="E629" s="132"/>
      <c r="F629" s="131"/>
      <c r="G629" s="131"/>
      <c r="H629" s="133"/>
    </row>
    <row r="630" spans="1:8" ht="15.75" x14ac:dyDescent="0.25">
      <c r="A630" s="131"/>
      <c r="B630" s="131"/>
      <c r="C630" s="131"/>
      <c r="D630" s="131"/>
      <c r="E630" s="132"/>
      <c r="F630" s="131"/>
      <c r="G630" s="131"/>
      <c r="H630" s="133"/>
    </row>
    <row r="631" spans="1:8" ht="15.75" x14ac:dyDescent="0.25">
      <c r="A631" s="131"/>
      <c r="B631" s="131"/>
      <c r="C631" s="131"/>
      <c r="D631" s="131"/>
      <c r="E631" s="132"/>
      <c r="F631" s="131"/>
      <c r="G631" s="131"/>
      <c r="H631" s="133"/>
    </row>
    <row r="632" spans="1:8" ht="15.75" x14ac:dyDescent="0.25">
      <c r="A632" s="131"/>
      <c r="B632" s="131"/>
      <c r="C632" s="131"/>
      <c r="D632" s="131"/>
      <c r="E632" s="132"/>
      <c r="F632" s="131"/>
      <c r="G632" s="131"/>
      <c r="H632" s="133"/>
    </row>
    <row r="633" spans="1:8" ht="15.75" x14ac:dyDescent="0.25">
      <c r="A633" s="131"/>
      <c r="B633" s="131"/>
      <c r="C633" s="131"/>
      <c r="D633" s="131"/>
      <c r="E633" s="132"/>
      <c r="F633" s="131"/>
      <c r="G633" s="131"/>
      <c r="H633" s="133"/>
    </row>
    <row r="634" spans="1:8" ht="15.75" x14ac:dyDescent="0.25">
      <c r="A634" s="131"/>
      <c r="B634" s="131"/>
      <c r="C634" s="131"/>
      <c r="D634" s="131"/>
      <c r="E634" s="132"/>
      <c r="F634" s="131"/>
      <c r="G634" s="131"/>
      <c r="H634" s="133"/>
    </row>
    <row r="635" spans="1:8" ht="15.75" x14ac:dyDescent="0.25">
      <c r="A635" s="131"/>
      <c r="B635" s="131"/>
      <c r="C635" s="131"/>
      <c r="D635" s="131"/>
      <c r="E635" s="132"/>
      <c r="F635" s="131"/>
      <c r="G635" s="131"/>
      <c r="H635" s="133"/>
    </row>
    <row r="636" spans="1:8" ht="15.75" x14ac:dyDescent="0.25">
      <c r="A636" s="131"/>
      <c r="B636" s="131"/>
      <c r="C636" s="131"/>
      <c r="D636" s="131"/>
      <c r="E636" s="132"/>
      <c r="F636" s="131"/>
      <c r="G636" s="131"/>
      <c r="H636" s="133"/>
    </row>
    <row r="637" spans="1:8" ht="15.75" x14ac:dyDescent="0.25">
      <c r="A637" s="131"/>
      <c r="B637" s="131"/>
      <c r="C637" s="131"/>
      <c r="D637" s="131"/>
      <c r="E637" s="132"/>
      <c r="F637" s="131"/>
      <c r="G637" s="131"/>
      <c r="H637" s="133"/>
    </row>
    <row r="638" spans="1:8" ht="15.75" x14ac:dyDescent="0.25">
      <c r="A638" s="131"/>
      <c r="B638" s="131"/>
      <c r="C638" s="131"/>
      <c r="D638" s="131"/>
      <c r="E638" s="132"/>
      <c r="F638" s="131"/>
      <c r="G638" s="131"/>
      <c r="H638" s="133"/>
    </row>
    <row r="639" spans="1:8" ht="15.75" x14ac:dyDescent="0.25">
      <c r="A639" s="131"/>
      <c r="B639" s="131"/>
      <c r="C639" s="131"/>
      <c r="D639" s="131"/>
      <c r="E639" s="132"/>
      <c r="F639" s="131"/>
      <c r="G639" s="131"/>
      <c r="H639" s="133"/>
    </row>
    <row r="640" spans="1:8" ht="15.75" x14ac:dyDescent="0.25">
      <c r="A640" s="131"/>
      <c r="B640" s="131"/>
      <c r="C640" s="131"/>
      <c r="D640" s="131"/>
      <c r="E640" s="132"/>
      <c r="F640" s="131"/>
      <c r="G640" s="131"/>
      <c r="H640" s="133"/>
    </row>
    <row r="641" spans="1:8" ht="15.75" x14ac:dyDescent="0.25">
      <c r="A641" s="131"/>
      <c r="B641" s="131"/>
      <c r="C641" s="131"/>
      <c r="D641" s="131"/>
      <c r="E641" s="132"/>
      <c r="F641" s="131"/>
      <c r="G641" s="131"/>
      <c r="H641" s="133"/>
    </row>
    <row r="642" spans="1:8" ht="15.75" x14ac:dyDescent="0.25">
      <c r="A642" s="131"/>
      <c r="B642" s="131"/>
      <c r="C642" s="131"/>
      <c r="D642" s="131"/>
      <c r="E642" s="132"/>
      <c r="F642" s="131"/>
      <c r="G642" s="131"/>
      <c r="H642" s="133"/>
    </row>
    <row r="643" spans="1:8" ht="15.75" x14ac:dyDescent="0.25">
      <c r="A643" s="131"/>
      <c r="B643" s="131"/>
      <c r="C643" s="131"/>
      <c r="D643" s="131"/>
      <c r="E643" s="132"/>
      <c r="F643" s="131"/>
      <c r="G643" s="131"/>
      <c r="H643" s="133"/>
    </row>
    <row r="644" spans="1:8" ht="15.75" x14ac:dyDescent="0.25">
      <c r="A644" s="131"/>
      <c r="B644" s="131"/>
      <c r="C644" s="131"/>
      <c r="D644" s="131"/>
      <c r="E644" s="132"/>
      <c r="F644" s="131"/>
      <c r="G644" s="131"/>
      <c r="H644" s="133"/>
    </row>
    <row r="645" spans="1:8" ht="15.75" x14ac:dyDescent="0.25">
      <c r="A645" s="131"/>
      <c r="B645" s="131"/>
      <c r="C645" s="131"/>
      <c r="D645" s="131"/>
      <c r="E645" s="132"/>
      <c r="F645" s="131"/>
      <c r="G645" s="131"/>
      <c r="H645" s="133"/>
    </row>
    <row r="646" spans="1:8" ht="15.75" x14ac:dyDescent="0.25">
      <c r="A646" s="131"/>
      <c r="B646" s="131"/>
      <c r="C646" s="131"/>
      <c r="D646" s="131"/>
      <c r="E646" s="132"/>
      <c r="F646" s="131"/>
      <c r="G646" s="131"/>
      <c r="H646" s="133"/>
    </row>
    <row r="647" spans="1:8" ht="15.75" x14ac:dyDescent="0.25">
      <c r="A647" s="131"/>
      <c r="B647" s="131"/>
      <c r="C647" s="131"/>
      <c r="D647" s="131"/>
      <c r="E647" s="132"/>
      <c r="F647" s="131"/>
      <c r="G647" s="131"/>
      <c r="H647" s="133"/>
    </row>
    <row r="648" spans="1:8" ht="15.75" x14ac:dyDescent="0.25">
      <c r="A648" s="131"/>
      <c r="B648" s="131"/>
      <c r="C648" s="131"/>
      <c r="D648" s="131"/>
      <c r="E648" s="132"/>
      <c r="F648" s="131"/>
      <c r="G648" s="131"/>
      <c r="H648" s="133"/>
    </row>
    <row r="649" spans="1:8" ht="15.75" x14ac:dyDescent="0.25">
      <c r="A649" s="131"/>
      <c r="B649" s="131"/>
      <c r="C649" s="131"/>
      <c r="D649" s="131"/>
      <c r="E649" s="132"/>
      <c r="F649" s="131"/>
      <c r="G649" s="131"/>
      <c r="H649" s="133"/>
    </row>
    <row r="650" spans="1:8" ht="15.75" x14ac:dyDescent="0.25">
      <c r="A650" s="131"/>
      <c r="B650" s="131"/>
      <c r="C650" s="131"/>
      <c r="D650" s="131"/>
      <c r="E650" s="132"/>
      <c r="F650" s="131"/>
      <c r="G650" s="131"/>
      <c r="H650" s="133"/>
    </row>
    <row r="651" spans="1:8" ht="15.75" x14ac:dyDescent="0.25">
      <c r="A651" s="131"/>
      <c r="B651" s="131"/>
      <c r="C651" s="131"/>
      <c r="D651" s="131"/>
      <c r="E651" s="132"/>
      <c r="F651" s="131"/>
      <c r="G651" s="131"/>
      <c r="H651" s="133"/>
    </row>
    <row r="652" spans="1:8" ht="15.75" x14ac:dyDescent="0.25">
      <c r="A652" s="131"/>
      <c r="B652" s="131"/>
      <c r="C652" s="131"/>
      <c r="D652" s="131"/>
      <c r="E652" s="132"/>
      <c r="F652" s="131"/>
      <c r="G652" s="131"/>
      <c r="H652" s="133"/>
    </row>
    <row r="653" spans="1:8" ht="15.75" x14ac:dyDescent="0.25">
      <c r="A653" s="131"/>
      <c r="B653" s="131"/>
      <c r="C653" s="131"/>
      <c r="D653" s="131"/>
      <c r="E653" s="132"/>
      <c r="F653" s="131"/>
      <c r="G653" s="131"/>
      <c r="H653" s="133"/>
    </row>
    <row r="654" spans="1:8" ht="15.75" x14ac:dyDescent="0.25">
      <c r="A654" s="131"/>
      <c r="B654" s="131"/>
      <c r="C654" s="131"/>
      <c r="D654" s="131"/>
      <c r="E654" s="132"/>
      <c r="F654" s="131"/>
      <c r="G654" s="131"/>
      <c r="H654" s="133"/>
    </row>
    <row r="655" spans="1:8" ht="15.75" x14ac:dyDescent="0.25">
      <c r="A655" s="131"/>
      <c r="B655" s="131"/>
      <c r="C655" s="131"/>
      <c r="D655" s="131"/>
      <c r="E655" s="132"/>
      <c r="F655" s="131"/>
      <c r="G655" s="131"/>
      <c r="H655" s="133"/>
    </row>
    <row r="656" spans="1:8" ht="15.75" x14ac:dyDescent="0.25">
      <c r="A656" s="131"/>
      <c r="B656" s="131"/>
      <c r="C656" s="131"/>
      <c r="D656" s="131"/>
      <c r="E656" s="132"/>
      <c r="F656" s="131"/>
      <c r="G656" s="131"/>
      <c r="H656" s="133"/>
    </row>
    <row r="657" spans="1:8" ht="15.75" x14ac:dyDescent="0.25">
      <c r="A657" s="131"/>
      <c r="B657" s="131"/>
      <c r="C657" s="131"/>
      <c r="D657" s="131"/>
      <c r="E657" s="132"/>
      <c r="F657" s="131"/>
      <c r="G657" s="131"/>
      <c r="H657" s="133"/>
    </row>
    <row r="658" spans="1:8" ht="15.75" x14ac:dyDescent="0.25">
      <c r="A658" s="131"/>
      <c r="B658" s="131"/>
      <c r="C658" s="131"/>
      <c r="D658" s="131"/>
      <c r="E658" s="132"/>
      <c r="F658" s="131"/>
      <c r="G658" s="131"/>
      <c r="H658" s="133"/>
    </row>
    <row r="659" spans="1:8" ht="15.75" x14ac:dyDescent="0.25">
      <c r="A659" s="131"/>
      <c r="B659" s="131"/>
      <c r="C659" s="131"/>
      <c r="D659" s="131"/>
      <c r="E659" s="132"/>
      <c r="F659" s="131"/>
      <c r="G659" s="131"/>
      <c r="H659" s="133"/>
    </row>
    <row r="660" spans="1:8" ht="15.75" x14ac:dyDescent="0.25">
      <c r="A660" s="131"/>
      <c r="B660" s="131"/>
      <c r="C660" s="131"/>
      <c r="D660" s="131"/>
      <c r="E660" s="132"/>
      <c r="F660" s="131"/>
      <c r="G660" s="131"/>
      <c r="H660" s="133"/>
    </row>
    <row r="661" spans="1:8" ht="15.75" x14ac:dyDescent="0.25">
      <c r="A661" s="131"/>
      <c r="B661" s="131"/>
      <c r="C661" s="131"/>
      <c r="D661" s="131"/>
      <c r="E661" s="132"/>
      <c r="F661" s="131"/>
      <c r="G661" s="131"/>
      <c r="H661" s="133"/>
    </row>
    <row r="662" spans="1:8" ht="15.75" x14ac:dyDescent="0.25">
      <c r="A662" s="131"/>
      <c r="B662" s="131"/>
      <c r="C662" s="131"/>
      <c r="D662" s="131"/>
      <c r="E662" s="132"/>
      <c r="F662" s="131"/>
      <c r="G662" s="131"/>
      <c r="H662" s="133"/>
    </row>
    <row r="663" spans="1:8" ht="15.75" x14ac:dyDescent="0.25">
      <c r="A663" s="131"/>
      <c r="B663" s="131"/>
      <c r="C663" s="131"/>
      <c r="D663" s="131"/>
      <c r="E663" s="132"/>
      <c r="F663" s="131"/>
      <c r="G663" s="131"/>
      <c r="H663" s="133"/>
    </row>
    <row r="664" spans="1:8" ht="15.75" x14ac:dyDescent="0.25">
      <c r="A664" s="131"/>
      <c r="B664" s="131"/>
      <c r="C664" s="131"/>
      <c r="D664" s="131"/>
      <c r="E664" s="132"/>
      <c r="F664" s="131"/>
      <c r="G664" s="131"/>
      <c r="H664" s="133"/>
    </row>
    <row r="665" spans="1:8" ht="15.75" x14ac:dyDescent="0.25">
      <c r="A665" s="131"/>
      <c r="B665" s="131"/>
      <c r="C665" s="131"/>
      <c r="D665" s="131"/>
      <c r="E665" s="132"/>
      <c r="F665" s="131"/>
      <c r="G665" s="131"/>
      <c r="H665" s="133"/>
    </row>
    <row r="666" spans="1:8" ht="15.75" x14ac:dyDescent="0.25">
      <c r="A666" s="131"/>
      <c r="B666" s="131"/>
      <c r="C666" s="131"/>
      <c r="D666" s="131"/>
      <c r="E666" s="132"/>
      <c r="F666" s="131"/>
      <c r="G666" s="131"/>
      <c r="H666" s="133"/>
    </row>
    <row r="667" spans="1:8" ht="15.75" x14ac:dyDescent="0.25">
      <c r="A667" s="131"/>
      <c r="B667" s="131"/>
      <c r="C667" s="131"/>
      <c r="D667" s="131"/>
      <c r="E667" s="132"/>
      <c r="F667" s="131"/>
      <c r="G667" s="131"/>
      <c r="H667" s="133"/>
    </row>
    <row r="668" spans="1:8" ht="15.75" x14ac:dyDescent="0.25">
      <c r="A668" s="131"/>
      <c r="B668" s="131"/>
      <c r="C668" s="131"/>
      <c r="D668" s="131"/>
      <c r="E668" s="132"/>
      <c r="F668" s="131"/>
      <c r="G668" s="131"/>
      <c r="H668" s="133"/>
    </row>
    <row r="669" spans="1:8" ht="15.75" x14ac:dyDescent="0.25">
      <c r="A669" s="131"/>
      <c r="B669" s="131"/>
      <c r="C669" s="131"/>
      <c r="D669" s="131"/>
      <c r="E669" s="132"/>
      <c r="F669" s="131"/>
      <c r="G669" s="131"/>
      <c r="H669" s="133"/>
    </row>
    <row r="670" spans="1:8" ht="15.75" x14ac:dyDescent="0.25">
      <c r="A670" s="131"/>
      <c r="B670" s="131"/>
      <c r="C670" s="131"/>
      <c r="D670" s="131"/>
      <c r="E670" s="132"/>
      <c r="F670" s="131"/>
      <c r="G670" s="131"/>
      <c r="H670" s="133"/>
    </row>
    <row r="671" spans="1:8" ht="15.75" x14ac:dyDescent="0.25">
      <c r="A671" s="131"/>
      <c r="B671" s="131"/>
      <c r="C671" s="131"/>
      <c r="D671" s="131"/>
      <c r="E671" s="132"/>
      <c r="F671" s="131"/>
      <c r="G671" s="131"/>
      <c r="H671" s="133"/>
    </row>
    <row r="672" spans="1:8" ht="15.75" x14ac:dyDescent="0.25">
      <c r="A672" s="131"/>
      <c r="B672" s="131"/>
      <c r="C672" s="131"/>
      <c r="D672" s="131"/>
      <c r="E672" s="132"/>
      <c r="F672" s="131"/>
      <c r="G672" s="131"/>
      <c r="H672" s="133"/>
    </row>
    <row r="673" spans="1:8" ht="15.75" x14ac:dyDescent="0.25">
      <c r="A673" s="131"/>
      <c r="B673" s="131"/>
      <c r="C673" s="131"/>
      <c r="D673" s="131"/>
      <c r="E673" s="132"/>
      <c r="F673" s="131"/>
      <c r="G673" s="131"/>
      <c r="H673" s="133"/>
    </row>
    <row r="674" spans="1:8" ht="15.75" x14ac:dyDescent="0.25">
      <c r="A674" s="131"/>
      <c r="B674" s="131"/>
      <c r="C674" s="131"/>
      <c r="D674" s="131"/>
      <c r="E674" s="132"/>
      <c r="F674" s="131"/>
      <c r="G674" s="131"/>
      <c r="H674" s="133"/>
    </row>
    <row r="675" spans="1:8" ht="15.75" x14ac:dyDescent="0.25">
      <c r="A675" s="131"/>
      <c r="B675" s="131"/>
      <c r="C675" s="131"/>
      <c r="D675" s="131"/>
      <c r="E675" s="132"/>
      <c r="F675" s="131"/>
      <c r="G675" s="131"/>
      <c r="H675" s="133"/>
    </row>
    <row r="676" spans="1:8" ht="15.75" x14ac:dyDescent="0.25">
      <c r="A676" s="131"/>
      <c r="B676" s="131"/>
      <c r="C676" s="131"/>
      <c r="D676" s="131"/>
      <c r="E676" s="132"/>
      <c r="F676" s="131"/>
      <c r="G676" s="131"/>
      <c r="H676" s="133"/>
    </row>
    <row r="677" spans="1:8" ht="15.75" x14ac:dyDescent="0.25">
      <c r="A677" s="131"/>
      <c r="B677" s="131"/>
      <c r="C677" s="131"/>
      <c r="D677" s="131"/>
      <c r="E677" s="132"/>
      <c r="F677" s="131"/>
      <c r="G677" s="131"/>
      <c r="H677" s="133"/>
    </row>
    <row r="678" spans="1:8" ht="15.75" x14ac:dyDescent="0.25">
      <c r="A678" s="131"/>
      <c r="B678" s="131"/>
      <c r="C678" s="131"/>
      <c r="D678" s="131"/>
      <c r="E678" s="132"/>
      <c r="F678" s="131"/>
      <c r="G678" s="131"/>
      <c r="H678" s="133"/>
    </row>
    <row r="679" spans="1:8" ht="15.75" x14ac:dyDescent="0.25">
      <c r="A679" s="131"/>
      <c r="B679" s="131"/>
      <c r="C679" s="131"/>
      <c r="D679" s="131"/>
      <c r="E679" s="132"/>
      <c r="F679" s="131"/>
      <c r="G679" s="131"/>
      <c r="H679" s="133"/>
    </row>
    <row r="680" spans="1:8" ht="15.75" x14ac:dyDescent="0.25">
      <c r="A680" s="131"/>
      <c r="B680" s="131"/>
      <c r="C680" s="131"/>
      <c r="D680" s="131"/>
      <c r="E680" s="132"/>
      <c r="F680" s="131"/>
      <c r="G680" s="131"/>
      <c r="H680" s="133"/>
    </row>
    <row r="681" spans="1:8" ht="15.75" x14ac:dyDescent="0.25">
      <c r="A681" s="131"/>
      <c r="B681" s="131"/>
      <c r="C681" s="131"/>
      <c r="D681" s="131"/>
      <c r="E681" s="132"/>
      <c r="F681" s="131"/>
      <c r="G681" s="131"/>
      <c r="H681" s="133"/>
    </row>
    <row r="682" spans="1:8" ht="15.75" x14ac:dyDescent="0.25">
      <c r="A682" s="131"/>
      <c r="B682" s="131"/>
      <c r="C682" s="131"/>
      <c r="D682" s="131"/>
      <c r="E682" s="132"/>
      <c r="F682" s="131"/>
      <c r="G682" s="131"/>
      <c r="H682" s="133"/>
    </row>
    <row r="683" spans="1:8" ht="15.75" x14ac:dyDescent="0.25">
      <c r="A683" s="131"/>
      <c r="B683" s="131"/>
      <c r="C683" s="131"/>
      <c r="D683" s="131"/>
      <c r="E683" s="132"/>
      <c r="F683" s="131"/>
      <c r="G683" s="131"/>
      <c r="H683" s="133"/>
    </row>
    <row r="684" spans="1:8" ht="15.75" x14ac:dyDescent="0.25">
      <c r="A684" s="131"/>
      <c r="B684" s="131"/>
      <c r="C684" s="131"/>
      <c r="D684" s="131"/>
      <c r="E684" s="132"/>
      <c r="F684" s="131"/>
      <c r="G684" s="131"/>
      <c r="H684" s="133"/>
    </row>
    <row r="685" spans="1:8" ht="15.75" x14ac:dyDescent="0.25">
      <c r="A685" s="131"/>
      <c r="B685" s="131"/>
      <c r="C685" s="131"/>
      <c r="D685" s="131"/>
      <c r="E685" s="132"/>
      <c r="F685" s="131"/>
      <c r="G685" s="131"/>
      <c r="H685" s="133"/>
    </row>
    <row r="686" spans="1:8" ht="15.75" x14ac:dyDescent="0.25">
      <c r="A686" s="131"/>
      <c r="B686" s="131"/>
      <c r="C686" s="131"/>
      <c r="D686" s="131"/>
      <c r="E686" s="132"/>
      <c r="F686" s="131"/>
      <c r="G686" s="131"/>
      <c r="H686" s="133"/>
    </row>
    <row r="687" spans="1:8" ht="15.75" x14ac:dyDescent="0.25">
      <c r="A687" s="131"/>
      <c r="B687" s="131"/>
      <c r="C687" s="131"/>
      <c r="D687" s="131"/>
      <c r="E687" s="132"/>
      <c r="F687" s="131"/>
      <c r="G687" s="131"/>
      <c r="H687" s="133"/>
    </row>
    <row r="688" spans="1:8" ht="15.75" x14ac:dyDescent="0.25">
      <c r="A688" s="131"/>
      <c r="B688" s="131"/>
      <c r="C688" s="131"/>
      <c r="D688" s="131"/>
      <c r="E688" s="132"/>
      <c r="F688" s="131"/>
      <c r="G688" s="131"/>
      <c r="H688" s="133"/>
    </row>
    <row r="689" spans="1:8" ht="15.75" x14ac:dyDescent="0.25">
      <c r="A689" s="131"/>
      <c r="B689" s="131"/>
      <c r="C689" s="131"/>
      <c r="D689" s="131"/>
      <c r="E689" s="132"/>
      <c r="F689" s="131"/>
      <c r="G689" s="131"/>
      <c r="H689" s="133"/>
    </row>
    <row r="690" spans="1:8" ht="15.75" x14ac:dyDescent="0.25">
      <c r="A690" s="131"/>
      <c r="B690" s="131"/>
      <c r="C690" s="131"/>
      <c r="D690" s="131"/>
      <c r="E690" s="132"/>
      <c r="F690" s="131"/>
      <c r="G690" s="131"/>
      <c r="H690" s="133"/>
    </row>
    <row r="691" spans="1:8" ht="15.75" x14ac:dyDescent="0.25">
      <c r="A691" s="131"/>
      <c r="B691" s="131"/>
      <c r="C691" s="131"/>
      <c r="D691" s="131"/>
      <c r="E691" s="132"/>
      <c r="F691" s="131"/>
      <c r="G691" s="131"/>
      <c r="H691" s="133"/>
    </row>
    <row r="692" spans="1:8" ht="15.75" x14ac:dyDescent="0.25">
      <c r="A692" s="131"/>
      <c r="B692" s="131"/>
      <c r="C692" s="131"/>
      <c r="D692" s="131"/>
      <c r="E692" s="132"/>
      <c r="F692" s="131"/>
      <c r="G692" s="131"/>
      <c r="H692" s="133"/>
    </row>
    <row r="693" spans="1:8" ht="15.75" x14ac:dyDescent="0.25">
      <c r="A693" s="131"/>
      <c r="B693" s="131"/>
      <c r="C693" s="131"/>
      <c r="D693" s="131"/>
      <c r="E693" s="132"/>
      <c r="F693" s="131"/>
      <c r="G693" s="131"/>
      <c r="H693" s="133"/>
    </row>
    <row r="694" spans="1:8" ht="15.75" x14ac:dyDescent="0.25">
      <c r="A694" s="131"/>
      <c r="B694" s="131"/>
      <c r="C694" s="131"/>
      <c r="D694" s="131"/>
      <c r="E694" s="132"/>
      <c r="F694" s="131"/>
      <c r="G694" s="131"/>
      <c r="H694" s="133"/>
    </row>
    <row r="695" spans="1:8" ht="15.75" x14ac:dyDescent="0.25">
      <c r="A695" s="131"/>
      <c r="B695" s="131"/>
      <c r="C695" s="131"/>
      <c r="D695" s="131"/>
      <c r="E695" s="132"/>
      <c r="F695" s="131"/>
      <c r="G695" s="131"/>
      <c r="H695" s="133"/>
    </row>
    <row r="696" spans="1:8" ht="15.75" x14ac:dyDescent="0.25">
      <c r="A696" s="131"/>
      <c r="B696" s="131"/>
      <c r="C696" s="131"/>
      <c r="D696" s="131"/>
      <c r="E696" s="132"/>
      <c r="F696" s="131"/>
      <c r="G696" s="131"/>
      <c r="H696" s="133"/>
    </row>
    <row r="697" spans="1:8" ht="15.75" x14ac:dyDescent="0.25">
      <c r="A697" s="131"/>
      <c r="B697" s="131"/>
      <c r="C697" s="131"/>
      <c r="D697" s="131"/>
      <c r="E697" s="132"/>
      <c r="F697" s="131"/>
      <c r="G697" s="131"/>
      <c r="H697" s="133"/>
    </row>
    <row r="698" spans="1:8" ht="15.75" x14ac:dyDescent="0.25">
      <c r="A698" s="131"/>
      <c r="B698" s="131"/>
      <c r="C698" s="131"/>
      <c r="D698" s="131"/>
      <c r="E698" s="132"/>
      <c r="F698" s="131"/>
      <c r="G698" s="131"/>
      <c r="H698" s="133"/>
    </row>
    <row r="699" spans="1:8" ht="15.75" x14ac:dyDescent="0.25">
      <c r="A699" s="131"/>
      <c r="B699" s="131"/>
      <c r="C699" s="131"/>
      <c r="D699" s="131"/>
      <c r="E699" s="132"/>
      <c r="F699" s="131"/>
      <c r="G699" s="131"/>
      <c r="H699" s="133"/>
    </row>
    <row r="700" spans="1:8" ht="15.75" x14ac:dyDescent="0.25">
      <c r="A700" s="131"/>
      <c r="B700" s="131"/>
      <c r="C700" s="131"/>
      <c r="D700" s="131"/>
      <c r="E700" s="132"/>
      <c r="F700" s="131"/>
      <c r="G700" s="131"/>
      <c r="H700" s="133"/>
    </row>
    <row r="701" spans="1:8" ht="15.75" x14ac:dyDescent="0.25">
      <c r="A701" s="131"/>
      <c r="B701" s="131"/>
      <c r="C701" s="131"/>
      <c r="D701" s="131"/>
      <c r="E701" s="132"/>
      <c r="F701" s="131"/>
      <c r="G701" s="131"/>
      <c r="H701" s="133"/>
    </row>
    <row r="702" spans="1:8" ht="15.75" x14ac:dyDescent="0.25">
      <c r="A702" s="131"/>
      <c r="B702" s="131"/>
      <c r="C702" s="131"/>
      <c r="D702" s="131"/>
      <c r="E702" s="132"/>
      <c r="F702" s="131"/>
      <c r="G702" s="131"/>
      <c r="H702" s="133"/>
    </row>
    <row r="703" spans="1:8" ht="15.75" x14ac:dyDescent="0.25">
      <c r="A703" s="131"/>
      <c r="B703" s="131"/>
      <c r="C703" s="131"/>
      <c r="D703" s="131"/>
      <c r="E703" s="132"/>
      <c r="F703" s="131"/>
      <c r="G703" s="131"/>
      <c r="H703" s="133"/>
    </row>
    <row r="704" spans="1:8" ht="15.75" x14ac:dyDescent="0.25">
      <c r="A704" s="131"/>
      <c r="B704" s="131"/>
      <c r="C704" s="131"/>
      <c r="D704" s="131"/>
      <c r="E704" s="132"/>
      <c r="F704" s="131"/>
      <c r="G704" s="131"/>
      <c r="H704" s="133"/>
    </row>
    <row r="705" spans="1:8" ht="15.75" x14ac:dyDescent="0.25">
      <c r="A705" s="131"/>
      <c r="B705" s="131"/>
      <c r="C705" s="131"/>
      <c r="D705" s="131"/>
      <c r="E705" s="132"/>
      <c r="F705" s="131"/>
      <c r="G705" s="131"/>
      <c r="H705" s="133"/>
    </row>
    <row r="706" spans="1:8" ht="15.75" x14ac:dyDescent="0.25">
      <c r="A706" s="131"/>
      <c r="B706" s="131"/>
      <c r="C706" s="131"/>
      <c r="D706" s="131"/>
      <c r="E706" s="132"/>
      <c r="F706" s="131"/>
      <c r="G706" s="131"/>
      <c r="H706" s="133"/>
    </row>
    <row r="707" spans="1:8" ht="15.75" x14ac:dyDescent="0.25">
      <c r="A707" s="131"/>
      <c r="B707" s="131"/>
      <c r="C707" s="131"/>
      <c r="D707" s="131"/>
      <c r="E707" s="132"/>
      <c r="F707" s="131"/>
      <c r="G707" s="131"/>
      <c r="H707" s="133"/>
    </row>
    <row r="708" spans="1:8" ht="15.75" x14ac:dyDescent="0.25">
      <c r="A708" s="131"/>
      <c r="B708" s="131"/>
      <c r="C708" s="131"/>
      <c r="D708" s="131"/>
      <c r="E708" s="132"/>
      <c r="F708" s="131"/>
      <c r="G708" s="131"/>
      <c r="H708" s="133"/>
    </row>
    <row r="709" spans="1:8" ht="15.75" x14ac:dyDescent="0.25">
      <c r="A709" s="131"/>
      <c r="B709" s="131"/>
      <c r="C709" s="131"/>
      <c r="D709" s="131"/>
      <c r="E709" s="132"/>
      <c r="F709" s="131"/>
      <c r="G709" s="131"/>
      <c r="H709" s="133"/>
    </row>
    <row r="710" spans="1:8" ht="15.75" x14ac:dyDescent="0.25">
      <c r="A710" s="131"/>
      <c r="B710" s="131"/>
      <c r="C710" s="131"/>
      <c r="D710" s="131"/>
      <c r="E710" s="132"/>
      <c r="F710" s="131"/>
      <c r="G710" s="131"/>
      <c r="H710" s="133"/>
    </row>
    <row r="711" spans="1:8" ht="15.75" x14ac:dyDescent="0.25">
      <c r="A711" s="131"/>
      <c r="B711" s="131"/>
      <c r="C711" s="131"/>
      <c r="D711" s="131"/>
      <c r="E711" s="132"/>
      <c r="F711" s="131"/>
      <c r="G711" s="131"/>
      <c r="H711" s="133"/>
    </row>
    <row r="712" spans="1:8" ht="15.75" x14ac:dyDescent="0.25">
      <c r="A712" s="131"/>
      <c r="B712" s="131"/>
      <c r="C712" s="131"/>
      <c r="D712" s="131"/>
      <c r="E712" s="132"/>
      <c r="F712" s="131"/>
      <c r="G712" s="131"/>
      <c r="H712" s="133"/>
    </row>
    <row r="713" spans="1:8" ht="15.75" x14ac:dyDescent="0.25">
      <c r="A713" s="131"/>
      <c r="B713" s="131"/>
      <c r="C713" s="131"/>
      <c r="D713" s="131"/>
      <c r="E713" s="132"/>
      <c r="F713" s="131"/>
      <c r="G713" s="131"/>
      <c r="H713" s="133"/>
    </row>
    <row r="714" spans="1:8" ht="15.75" x14ac:dyDescent="0.25">
      <c r="A714" s="131"/>
      <c r="B714" s="131"/>
      <c r="C714" s="131"/>
      <c r="D714" s="131"/>
      <c r="E714" s="132"/>
      <c r="F714" s="131"/>
      <c r="G714" s="131"/>
      <c r="H714" s="133"/>
    </row>
    <row r="715" spans="1:8" ht="15.75" x14ac:dyDescent="0.25">
      <c r="A715" s="131"/>
      <c r="B715" s="131"/>
      <c r="C715" s="131"/>
      <c r="D715" s="131"/>
      <c r="E715" s="132"/>
      <c r="F715" s="131"/>
      <c r="G715" s="131"/>
      <c r="H715" s="133"/>
    </row>
    <row r="716" spans="1:8" ht="15.75" x14ac:dyDescent="0.25">
      <c r="A716" s="131"/>
      <c r="B716" s="131"/>
      <c r="C716" s="131"/>
      <c r="D716" s="131"/>
      <c r="E716" s="132"/>
      <c r="F716" s="131"/>
      <c r="G716" s="131"/>
      <c r="H716" s="133"/>
    </row>
    <row r="717" spans="1:8" ht="15.75" x14ac:dyDescent="0.25">
      <c r="A717" s="131"/>
      <c r="B717" s="131"/>
      <c r="C717" s="131"/>
      <c r="D717" s="131"/>
      <c r="E717" s="132"/>
      <c r="F717" s="131"/>
      <c r="G717" s="131"/>
      <c r="H717" s="133"/>
    </row>
    <row r="718" spans="1:8" ht="15.75" x14ac:dyDescent="0.25">
      <c r="A718" s="131"/>
      <c r="B718" s="131"/>
      <c r="C718" s="131"/>
      <c r="D718" s="131"/>
      <c r="E718" s="132"/>
      <c r="F718" s="131"/>
      <c r="G718" s="131"/>
      <c r="H718" s="133"/>
    </row>
    <row r="719" spans="1:8" ht="15.75" x14ac:dyDescent="0.25">
      <c r="A719" s="131"/>
      <c r="B719" s="131"/>
      <c r="C719" s="131"/>
      <c r="D719" s="131"/>
      <c r="E719" s="132"/>
      <c r="F719" s="131"/>
      <c r="G719" s="131"/>
      <c r="H719" s="133"/>
    </row>
    <row r="720" spans="1:8" ht="15.75" x14ac:dyDescent="0.25">
      <c r="A720" s="131"/>
      <c r="B720" s="131"/>
      <c r="C720" s="131"/>
      <c r="D720" s="131"/>
      <c r="E720" s="132"/>
      <c r="F720" s="131"/>
      <c r="G720" s="131"/>
      <c r="H720" s="133"/>
    </row>
    <row r="721" spans="1:8" ht="15.75" x14ac:dyDescent="0.25">
      <c r="A721" s="131"/>
      <c r="B721" s="131"/>
      <c r="C721" s="131"/>
      <c r="D721" s="131"/>
      <c r="E721" s="132"/>
      <c r="F721" s="131"/>
      <c r="G721" s="131"/>
      <c r="H721" s="133"/>
    </row>
    <row r="722" spans="1:8" ht="15.75" x14ac:dyDescent="0.25">
      <c r="A722" s="131"/>
      <c r="B722" s="131"/>
      <c r="C722" s="131"/>
      <c r="D722" s="131"/>
      <c r="E722" s="132"/>
      <c r="F722" s="131"/>
      <c r="G722" s="131"/>
      <c r="H722" s="133"/>
    </row>
    <row r="723" spans="1:8" ht="15.75" x14ac:dyDescent="0.25">
      <c r="A723" s="131"/>
      <c r="B723" s="131"/>
      <c r="C723" s="131"/>
      <c r="D723" s="131"/>
      <c r="E723" s="132"/>
      <c r="F723" s="131"/>
      <c r="G723" s="131"/>
      <c r="H723" s="133"/>
    </row>
    <row r="724" spans="1:8" ht="15.75" x14ac:dyDescent="0.25">
      <c r="A724" s="131"/>
      <c r="B724" s="131"/>
      <c r="C724" s="131"/>
      <c r="D724" s="131"/>
      <c r="E724" s="132"/>
      <c r="F724" s="131"/>
      <c r="G724" s="131"/>
      <c r="H724" s="133"/>
    </row>
    <row r="725" spans="1:8" ht="15.75" x14ac:dyDescent="0.25">
      <c r="A725" s="131"/>
      <c r="B725" s="131"/>
      <c r="C725" s="131"/>
      <c r="D725" s="131"/>
      <c r="E725" s="132"/>
      <c r="F725" s="131"/>
      <c r="G725" s="131"/>
      <c r="H725" s="133"/>
    </row>
    <row r="726" spans="1:8" ht="15.75" x14ac:dyDescent="0.25">
      <c r="A726" s="131"/>
      <c r="B726" s="131"/>
      <c r="C726" s="131"/>
      <c r="D726" s="131"/>
      <c r="E726" s="132"/>
      <c r="F726" s="131"/>
      <c r="G726" s="131"/>
      <c r="H726" s="133"/>
    </row>
    <row r="727" spans="1:8" ht="15.75" x14ac:dyDescent="0.25">
      <c r="A727" s="131"/>
      <c r="B727" s="131"/>
      <c r="C727" s="131"/>
      <c r="D727" s="131"/>
      <c r="E727" s="132"/>
      <c r="F727" s="131"/>
      <c r="G727" s="131"/>
      <c r="H727" s="133"/>
    </row>
    <row r="728" spans="1:8" ht="15.75" x14ac:dyDescent="0.25">
      <c r="A728" s="131"/>
      <c r="B728" s="131"/>
      <c r="C728" s="131"/>
      <c r="D728" s="131"/>
      <c r="E728" s="132"/>
      <c r="F728" s="131"/>
      <c r="G728" s="131"/>
      <c r="H728" s="133"/>
    </row>
    <row r="729" spans="1:8" ht="15.75" x14ac:dyDescent="0.25">
      <c r="A729" s="131"/>
      <c r="B729" s="131"/>
      <c r="C729" s="131"/>
      <c r="D729" s="131"/>
      <c r="E729" s="132"/>
      <c r="F729" s="131"/>
      <c r="G729" s="131"/>
      <c r="H729" s="133"/>
    </row>
    <row r="730" spans="1:8" ht="15.75" x14ac:dyDescent="0.25">
      <c r="A730" s="131"/>
      <c r="B730" s="131"/>
      <c r="C730" s="131"/>
      <c r="D730" s="131"/>
      <c r="E730" s="132"/>
      <c r="F730" s="131"/>
      <c r="G730" s="131"/>
      <c r="H730" s="133"/>
    </row>
    <row r="731" spans="1:8" ht="15.75" x14ac:dyDescent="0.25">
      <c r="A731" s="131"/>
      <c r="B731" s="131"/>
      <c r="C731" s="131"/>
      <c r="D731" s="131"/>
      <c r="E731" s="132"/>
      <c r="F731" s="131"/>
      <c r="G731" s="131"/>
      <c r="H731" s="133"/>
    </row>
    <row r="732" spans="1:8" ht="15.75" x14ac:dyDescent="0.25">
      <c r="A732" s="131"/>
      <c r="B732" s="131"/>
      <c r="C732" s="131"/>
      <c r="D732" s="131"/>
      <c r="E732" s="132"/>
      <c r="F732" s="131"/>
      <c r="G732" s="131"/>
      <c r="H732" s="133"/>
    </row>
    <row r="733" spans="1:8" ht="15.75" x14ac:dyDescent="0.25">
      <c r="A733" s="131"/>
      <c r="B733" s="131"/>
      <c r="C733" s="131"/>
      <c r="D733" s="131"/>
      <c r="E733" s="132"/>
      <c r="F733" s="131"/>
      <c r="G733" s="131"/>
      <c r="H733" s="133"/>
    </row>
    <row r="734" spans="1:8" ht="15.75" x14ac:dyDescent="0.25">
      <c r="A734" s="131"/>
      <c r="B734" s="131"/>
      <c r="C734" s="131"/>
      <c r="D734" s="131"/>
      <c r="E734" s="132"/>
      <c r="F734" s="131"/>
      <c r="G734" s="131"/>
      <c r="H734" s="133"/>
    </row>
    <row r="735" spans="1:8" ht="15.75" x14ac:dyDescent="0.25">
      <c r="A735" s="131"/>
      <c r="B735" s="131"/>
      <c r="C735" s="131"/>
      <c r="D735" s="131"/>
      <c r="E735" s="132"/>
      <c r="F735" s="131"/>
      <c r="G735" s="131"/>
      <c r="H735" s="133"/>
    </row>
    <row r="736" spans="1:8" ht="15.75" x14ac:dyDescent="0.25">
      <c r="A736" s="131"/>
      <c r="B736" s="131"/>
      <c r="C736" s="131"/>
      <c r="D736" s="131"/>
      <c r="E736" s="132"/>
      <c r="F736" s="131"/>
      <c r="G736" s="131"/>
      <c r="H736" s="133"/>
    </row>
    <row r="737" spans="1:8" ht="15.75" x14ac:dyDescent="0.25">
      <c r="A737" s="131"/>
      <c r="B737" s="131"/>
      <c r="C737" s="131"/>
      <c r="D737" s="131"/>
      <c r="E737" s="132"/>
      <c r="F737" s="131"/>
      <c r="G737" s="131"/>
      <c r="H737" s="133"/>
    </row>
    <row r="738" spans="1:8" ht="15.75" x14ac:dyDescent="0.25">
      <c r="A738" s="131"/>
      <c r="B738" s="131"/>
      <c r="C738" s="131"/>
      <c r="D738" s="131"/>
      <c r="E738" s="132"/>
      <c r="F738" s="131"/>
      <c r="G738" s="131"/>
      <c r="H738" s="133"/>
    </row>
    <row r="739" spans="1:8" ht="15.75" x14ac:dyDescent="0.25">
      <c r="A739" s="131"/>
      <c r="B739" s="131"/>
      <c r="C739" s="131"/>
      <c r="D739" s="131"/>
      <c r="E739" s="132"/>
      <c r="F739" s="131"/>
      <c r="G739" s="131"/>
      <c r="H739" s="133"/>
    </row>
    <row r="740" spans="1:8" ht="15.75" x14ac:dyDescent="0.25">
      <c r="A740" s="131"/>
      <c r="B740" s="131"/>
      <c r="C740" s="131"/>
      <c r="D740" s="131"/>
      <c r="E740" s="132"/>
      <c r="F740" s="131"/>
      <c r="G740" s="131"/>
      <c r="H740" s="133"/>
    </row>
    <row r="741" spans="1:8" ht="15.75" x14ac:dyDescent="0.25">
      <c r="A741" s="131"/>
      <c r="B741" s="131"/>
      <c r="C741" s="131"/>
      <c r="D741" s="131"/>
      <c r="E741" s="132"/>
      <c r="F741" s="131"/>
      <c r="G741" s="131"/>
      <c r="H741" s="133"/>
    </row>
    <row r="742" spans="1:8" x14ac:dyDescent="0.25">
      <c r="A742" s="131"/>
      <c r="B742" s="131"/>
      <c r="C742" s="131"/>
      <c r="D742" s="131"/>
      <c r="E742" s="132"/>
      <c r="F742" s="131"/>
      <c r="G742" s="131"/>
    </row>
    <row r="743" spans="1:8" x14ac:dyDescent="0.25">
      <c r="A743" s="131"/>
      <c r="B743" s="131"/>
      <c r="C743" s="131"/>
      <c r="D743" s="131"/>
      <c r="E743" s="132"/>
      <c r="F743" s="131"/>
      <c r="G743" s="131"/>
    </row>
    <row r="744" spans="1:8" x14ac:dyDescent="0.25">
      <c r="A744" s="131"/>
      <c r="B744" s="131"/>
      <c r="C744" s="131"/>
      <c r="D744" s="131"/>
      <c r="E744" s="132"/>
      <c r="F744" s="131"/>
      <c r="G744" s="131"/>
    </row>
    <row r="745" spans="1:8" x14ac:dyDescent="0.25">
      <c r="A745" s="131"/>
      <c r="B745" s="131"/>
      <c r="C745" s="131"/>
      <c r="D745" s="131"/>
      <c r="E745" s="132"/>
      <c r="F745" s="131"/>
      <c r="G745" s="131"/>
    </row>
    <row r="746" spans="1:8" x14ac:dyDescent="0.25">
      <c r="A746" s="131"/>
      <c r="B746" s="131"/>
      <c r="C746" s="131"/>
      <c r="D746" s="131"/>
      <c r="E746" s="132"/>
      <c r="F746" s="131"/>
      <c r="G746" s="131"/>
    </row>
    <row r="747" spans="1:8" x14ac:dyDescent="0.25">
      <c r="A747" s="131"/>
      <c r="B747" s="131"/>
      <c r="C747" s="131"/>
      <c r="D747" s="131"/>
      <c r="E747" s="132"/>
      <c r="F747" s="131"/>
      <c r="G747" s="131"/>
    </row>
    <row r="748" spans="1:8" x14ac:dyDescent="0.25">
      <c r="A748" s="131"/>
      <c r="B748" s="131"/>
      <c r="C748" s="131"/>
      <c r="D748" s="131"/>
      <c r="E748" s="132"/>
      <c r="F748" s="131"/>
      <c r="G748" s="131"/>
    </row>
    <row r="749" spans="1:8" x14ac:dyDescent="0.25">
      <c r="A749" s="131"/>
      <c r="B749" s="131"/>
      <c r="C749" s="131"/>
      <c r="D749" s="131"/>
      <c r="E749" s="132"/>
      <c r="F749" s="131"/>
      <c r="G749" s="131"/>
    </row>
    <row r="750" spans="1:8" x14ac:dyDescent="0.25">
      <c r="A750" s="131"/>
      <c r="B750" s="131"/>
      <c r="C750" s="131"/>
      <c r="D750" s="131"/>
      <c r="E750" s="132"/>
      <c r="F750" s="131"/>
      <c r="G750" s="131"/>
    </row>
    <row r="751" spans="1:8" x14ac:dyDescent="0.25">
      <c r="A751" s="131"/>
      <c r="B751" s="131"/>
      <c r="C751" s="131"/>
      <c r="D751" s="131"/>
      <c r="E751" s="132"/>
      <c r="F751" s="131"/>
      <c r="G751" s="131"/>
    </row>
    <row r="752" spans="1:8" x14ac:dyDescent="0.25">
      <c r="A752" s="131"/>
      <c r="B752" s="131"/>
      <c r="C752" s="131"/>
      <c r="D752" s="131"/>
      <c r="E752" s="132"/>
      <c r="F752" s="131"/>
      <c r="G752" s="131"/>
    </row>
    <row r="753" spans="1:7" x14ac:dyDescent="0.25">
      <c r="A753" s="131"/>
      <c r="B753" s="131"/>
      <c r="C753" s="131"/>
      <c r="D753" s="131"/>
      <c r="E753" s="132"/>
      <c r="F753" s="131"/>
      <c r="G753" s="131"/>
    </row>
    <row r="754" spans="1:7" x14ac:dyDescent="0.25">
      <c r="A754" s="131"/>
      <c r="B754" s="131"/>
      <c r="C754" s="131"/>
      <c r="D754" s="131"/>
      <c r="E754" s="132"/>
      <c r="F754" s="131"/>
      <c r="G754" s="131"/>
    </row>
    <row r="755" spans="1:7" x14ac:dyDescent="0.25">
      <c r="A755" s="131"/>
      <c r="B755" s="131"/>
      <c r="C755" s="131"/>
      <c r="D755" s="131"/>
      <c r="E755" s="132"/>
      <c r="F755" s="131"/>
      <c r="G755" s="131"/>
    </row>
    <row r="756" spans="1:7" x14ac:dyDescent="0.25">
      <c r="A756" s="131"/>
      <c r="B756" s="131"/>
      <c r="C756" s="131"/>
      <c r="D756" s="131"/>
      <c r="E756" s="132"/>
      <c r="F756" s="131"/>
      <c r="G756" s="131"/>
    </row>
    <row r="757" spans="1:7" x14ac:dyDescent="0.25">
      <c r="A757" s="131"/>
      <c r="B757" s="131"/>
      <c r="C757" s="131"/>
      <c r="D757" s="131"/>
      <c r="E757" s="132"/>
      <c r="F757" s="131"/>
      <c r="G757" s="131"/>
    </row>
    <row r="758" spans="1:7" x14ac:dyDescent="0.25">
      <c r="A758" s="131"/>
      <c r="B758" s="131"/>
      <c r="C758" s="131"/>
      <c r="D758" s="131"/>
      <c r="E758" s="132"/>
      <c r="F758" s="131"/>
      <c r="G758" s="131"/>
    </row>
    <row r="759" spans="1:7" x14ac:dyDescent="0.25">
      <c r="A759" s="131"/>
      <c r="B759" s="131"/>
      <c r="C759" s="131"/>
      <c r="D759" s="131"/>
      <c r="E759" s="132"/>
      <c r="F759" s="131"/>
      <c r="G759" s="131"/>
    </row>
    <row r="760" spans="1:7" x14ac:dyDescent="0.25">
      <c r="A760" s="131"/>
      <c r="B760" s="131"/>
      <c r="C760" s="131"/>
      <c r="D760" s="131"/>
      <c r="E760" s="132"/>
      <c r="F760" s="131"/>
      <c r="G760" s="131"/>
    </row>
    <row r="761" spans="1:7" x14ac:dyDescent="0.25">
      <c r="A761" s="131"/>
      <c r="B761" s="131"/>
      <c r="C761" s="131"/>
      <c r="D761" s="131"/>
      <c r="E761" s="132"/>
      <c r="F761" s="131"/>
      <c r="G761" s="131"/>
    </row>
    <row r="762" spans="1:7" x14ac:dyDescent="0.25">
      <c r="A762" s="131"/>
      <c r="B762" s="131"/>
      <c r="C762" s="131"/>
      <c r="D762" s="131"/>
      <c r="E762" s="132"/>
      <c r="F762" s="131"/>
      <c r="G762" s="131"/>
    </row>
    <row r="763" spans="1:7" x14ac:dyDescent="0.25">
      <c r="A763" s="131"/>
      <c r="B763" s="131"/>
      <c r="C763" s="131"/>
      <c r="D763" s="131"/>
      <c r="E763" s="132"/>
      <c r="F763" s="131"/>
      <c r="G763" s="131"/>
    </row>
    <row r="764" spans="1:7" x14ac:dyDescent="0.25">
      <c r="A764" s="131"/>
      <c r="B764" s="131"/>
      <c r="C764" s="131"/>
      <c r="D764" s="131"/>
      <c r="E764" s="132"/>
      <c r="F764" s="131"/>
      <c r="G764" s="131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1" fitToHeight="0" orientation="portrait" r:id="rId1"/>
  <headerFooter>
    <oddFooter>&amp;C&amp;P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7423D-8B0D-48E7-94AD-23BC43527C40}">
  <sheetPr>
    <pageSetUpPr fitToPage="1"/>
  </sheetPr>
  <dimension ref="A1:Q147"/>
  <sheetViews>
    <sheetView showGridLines="0" zoomScale="86" zoomScaleNormal="86" workbookViewId="0">
      <selection activeCell="B90" sqref="B90"/>
    </sheetView>
  </sheetViews>
  <sheetFormatPr baseColWidth="10" defaultRowHeight="15" x14ac:dyDescent="0.25"/>
  <cols>
    <col min="1" max="1" width="9" style="143" customWidth="1"/>
    <col min="2" max="2" width="35.5703125" customWidth="1"/>
    <col min="3" max="3" width="22.140625" customWidth="1"/>
    <col min="4" max="4" width="10.85546875" customWidth="1"/>
    <col min="5" max="5" width="9.28515625" style="143" customWidth="1"/>
    <col min="6" max="6" width="10.28515625" style="477" customWidth="1"/>
    <col min="7" max="7" width="14.42578125" customWidth="1"/>
    <col min="8" max="9" width="11.42578125" customWidth="1"/>
    <col min="10" max="10" width="11.7109375" customWidth="1"/>
  </cols>
  <sheetData>
    <row r="1" spans="1:8" ht="26.25" customHeight="1" x14ac:dyDescent="0.25">
      <c r="C1" s="431"/>
      <c r="D1" s="431"/>
      <c r="E1" s="431"/>
      <c r="F1" s="431"/>
      <c r="G1" s="431"/>
    </row>
    <row r="2" spans="1:8" ht="15" customHeight="1" x14ac:dyDescent="0.25">
      <c r="A2" s="552" t="s">
        <v>30500</v>
      </c>
      <c r="B2" s="552"/>
      <c r="C2" s="552"/>
      <c r="D2" s="552"/>
      <c r="E2" s="432"/>
      <c r="F2" s="433"/>
      <c r="G2" s="49"/>
    </row>
    <row r="3" spans="1:8" ht="4.5" customHeight="1" x14ac:dyDescent="0.25">
      <c r="A3" s="434"/>
      <c r="B3" s="49"/>
      <c r="C3" s="434"/>
      <c r="D3" s="49"/>
      <c r="E3" s="432"/>
      <c r="F3" s="433"/>
      <c r="G3" s="49"/>
    </row>
    <row r="4" spans="1:8" ht="22.5" customHeight="1" x14ac:dyDescent="0.3">
      <c r="A4" s="564" t="s">
        <v>30519</v>
      </c>
      <c r="B4" s="564"/>
      <c r="C4" s="564"/>
      <c r="D4" s="564"/>
      <c r="E4" s="435"/>
      <c r="F4" s="433"/>
      <c r="G4" s="49"/>
    </row>
    <row r="5" spans="1:8" ht="5.25" customHeight="1" x14ac:dyDescent="0.25">
      <c r="A5" s="432"/>
      <c r="B5" s="49"/>
      <c r="C5" s="49"/>
      <c r="D5" s="49"/>
      <c r="E5" s="432"/>
      <c r="F5" s="433"/>
      <c r="G5" s="49"/>
    </row>
    <row r="6" spans="1:8" ht="15" customHeight="1" x14ac:dyDescent="0.25">
      <c r="A6" s="554" t="s">
        <v>30528</v>
      </c>
      <c r="B6" s="554"/>
      <c r="C6" s="554"/>
      <c r="D6" s="554"/>
      <c r="E6" s="432"/>
      <c r="F6" s="433"/>
      <c r="G6" s="49"/>
    </row>
    <row r="7" spans="1:8" ht="4.5" customHeight="1" x14ac:dyDescent="0.25">
      <c r="A7" s="432"/>
      <c r="B7" s="434"/>
      <c r="C7" s="49"/>
      <c r="D7" s="49"/>
      <c r="E7" s="432"/>
      <c r="F7" s="433"/>
      <c r="G7" s="49"/>
    </row>
    <row r="8" spans="1:8" ht="15" customHeight="1" x14ac:dyDescent="0.25">
      <c r="A8" s="555" t="s">
        <v>30520</v>
      </c>
      <c r="B8" s="555"/>
      <c r="C8" s="555"/>
      <c r="D8" s="555"/>
      <c r="E8" s="432"/>
      <c r="F8" s="433"/>
      <c r="G8" s="49"/>
    </row>
    <row r="9" spans="1:8" ht="15.75" x14ac:dyDescent="0.25">
      <c r="A9" s="432"/>
      <c r="B9" s="434"/>
      <c r="C9" s="49"/>
      <c r="D9" s="49"/>
      <c r="E9" s="432"/>
      <c r="F9" s="433"/>
      <c r="G9" s="49"/>
    </row>
    <row r="10" spans="1:8" x14ac:dyDescent="0.25">
      <c r="A10" s="432"/>
      <c r="B10" s="436" t="s">
        <v>30521</v>
      </c>
      <c r="C10" s="437"/>
      <c r="D10" s="49"/>
      <c r="E10" s="432"/>
      <c r="F10" s="433"/>
      <c r="G10" s="491">
        <v>95935.42</v>
      </c>
    </row>
    <row r="11" spans="1:8" x14ac:dyDescent="0.25">
      <c r="A11" s="432"/>
      <c r="B11" s="49"/>
      <c r="C11" s="49"/>
      <c r="D11" s="49"/>
      <c r="E11" s="432"/>
      <c r="F11" s="433"/>
      <c r="G11" s="49"/>
    </row>
    <row r="12" spans="1:8" x14ac:dyDescent="0.25">
      <c r="A12" s="432"/>
      <c r="B12" s="439" t="s">
        <v>0</v>
      </c>
      <c r="C12" s="49"/>
      <c r="D12" s="49"/>
      <c r="E12" s="432"/>
      <c r="F12" s="433"/>
      <c r="G12" s="49"/>
    </row>
    <row r="13" spans="1:8" x14ac:dyDescent="0.25">
      <c r="A13" s="432"/>
      <c r="B13" s="440" t="s">
        <v>30503</v>
      </c>
      <c r="C13" s="49"/>
      <c r="D13" s="49"/>
      <c r="E13" s="432"/>
      <c r="F13" s="433"/>
      <c r="G13" s="49"/>
    </row>
    <row r="14" spans="1:8" x14ac:dyDescent="0.25">
      <c r="A14" s="419" t="s">
        <v>1</v>
      </c>
      <c r="B14" s="440" t="s">
        <v>30504</v>
      </c>
      <c r="C14" s="440"/>
      <c r="D14" s="419" t="s">
        <v>30505</v>
      </c>
      <c r="E14" s="419" t="s">
        <v>30506</v>
      </c>
      <c r="F14" s="441" t="s">
        <v>2</v>
      </c>
      <c r="G14" s="49"/>
    </row>
    <row r="15" spans="1:8" x14ac:dyDescent="0.25">
      <c r="A15" s="478"/>
      <c r="B15" s="556"/>
      <c r="C15" s="556"/>
      <c r="D15" s="443"/>
      <c r="E15" s="444"/>
      <c r="F15" s="445"/>
      <c r="H15" s="446"/>
    </row>
    <row r="16" spans="1:8" x14ac:dyDescent="0.25">
      <c r="A16" s="478"/>
      <c r="B16" s="447"/>
      <c r="C16" s="447"/>
      <c r="D16" s="443"/>
      <c r="E16" s="444"/>
      <c r="F16" s="433"/>
      <c r="G16" s="448">
        <f>SUM(F15:F15)</f>
        <v>0</v>
      </c>
      <c r="H16" s="446"/>
    </row>
    <row r="17" spans="1:17" x14ac:dyDescent="0.25">
      <c r="A17" s="478"/>
      <c r="B17" s="449"/>
      <c r="C17" s="440"/>
      <c r="D17" s="450"/>
      <c r="E17" s="444"/>
      <c r="F17" s="433"/>
      <c r="G17" s="49"/>
    </row>
    <row r="18" spans="1:17" x14ac:dyDescent="0.25">
      <c r="A18" s="456"/>
      <c r="B18" s="452" t="s">
        <v>4</v>
      </c>
      <c r="C18" s="49"/>
      <c r="D18" s="453"/>
      <c r="E18" s="453"/>
      <c r="F18" s="433"/>
      <c r="G18" s="448"/>
      <c r="M18" s="454"/>
      <c r="N18" s="454"/>
      <c r="O18" s="454"/>
      <c r="P18" s="454"/>
      <c r="Q18" s="455"/>
    </row>
    <row r="19" spans="1:17" x14ac:dyDescent="0.25">
      <c r="A19" s="456" t="s">
        <v>1</v>
      </c>
      <c r="B19" s="457" t="s">
        <v>30507</v>
      </c>
      <c r="C19" s="49"/>
      <c r="D19" s="453"/>
      <c r="E19" s="453"/>
      <c r="F19" s="441" t="s">
        <v>2</v>
      </c>
      <c r="G19" s="448"/>
    </row>
    <row r="20" spans="1:17" x14ac:dyDescent="0.25">
      <c r="A20" s="480"/>
      <c r="B20" s="459"/>
      <c r="C20" s="49"/>
      <c r="D20" s="49"/>
      <c r="E20" s="432"/>
      <c r="F20" s="445"/>
    </row>
    <row r="21" spans="1:17" x14ac:dyDescent="0.25">
      <c r="A21" s="480"/>
      <c r="B21" s="459"/>
      <c r="C21" s="49"/>
      <c r="D21" s="49"/>
      <c r="E21" s="432"/>
      <c r="F21" s="433"/>
      <c r="G21" s="448">
        <f>SUM(F20:F20)</f>
        <v>0</v>
      </c>
    </row>
    <row r="22" spans="1:17" x14ac:dyDescent="0.25">
      <c r="A22" s="453"/>
      <c r="B22" s="49"/>
      <c r="C22" s="49"/>
      <c r="D22" s="49"/>
      <c r="E22" s="432"/>
      <c r="F22" s="433"/>
      <c r="G22" s="448"/>
    </row>
    <row r="23" spans="1:17" x14ac:dyDescent="0.25">
      <c r="A23" s="453"/>
      <c r="B23" s="452" t="s">
        <v>0</v>
      </c>
      <c r="C23" s="49"/>
      <c r="D23" s="49"/>
      <c r="E23" s="432"/>
      <c r="F23" s="433"/>
      <c r="G23" s="49"/>
    </row>
    <row r="24" spans="1:17" x14ac:dyDescent="0.25">
      <c r="A24" s="419" t="s">
        <v>1</v>
      </c>
      <c r="B24" s="457" t="s">
        <v>30508</v>
      </c>
      <c r="C24" s="440"/>
      <c r="D24" s="440"/>
      <c r="E24" s="460"/>
      <c r="F24" s="441" t="s">
        <v>2</v>
      </c>
      <c r="G24" s="49"/>
    </row>
    <row r="25" spans="1:17" x14ac:dyDescent="0.25">
      <c r="A25" s="478"/>
      <c r="B25" s="459"/>
      <c r="C25" s="49"/>
      <c r="D25" s="49"/>
      <c r="E25" s="432"/>
      <c r="F25" s="445"/>
    </row>
    <row r="26" spans="1:17" x14ac:dyDescent="0.25">
      <c r="A26" s="478"/>
      <c r="B26" s="459"/>
      <c r="C26" s="49"/>
      <c r="D26" s="49"/>
      <c r="E26" s="432"/>
      <c r="F26" s="433"/>
      <c r="G26" s="448">
        <f>SUM(F25:F25)</f>
        <v>0</v>
      </c>
    </row>
    <row r="27" spans="1:17" x14ac:dyDescent="0.25">
      <c r="A27" s="478"/>
      <c r="B27" s="49"/>
      <c r="C27" s="49"/>
      <c r="D27" s="49"/>
      <c r="E27" s="432"/>
      <c r="F27" s="433"/>
      <c r="G27" s="461"/>
    </row>
    <row r="28" spans="1:17" x14ac:dyDescent="0.25">
      <c r="A28" s="419"/>
      <c r="B28" s="439" t="s">
        <v>4</v>
      </c>
      <c r="C28" s="440"/>
      <c r="D28" s="440"/>
      <c r="E28" s="460"/>
      <c r="F28" s="433"/>
      <c r="G28" s="49"/>
    </row>
    <row r="29" spans="1:17" x14ac:dyDescent="0.25">
      <c r="A29" s="419" t="s">
        <v>1</v>
      </c>
      <c r="B29" s="457" t="s">
        <v>30509</v>
      </c>
      <c r="C29" s="440"/>
      <c r="D29" s="419" t="s">
        <v>30510</v>
      </c>
      <c r="E29" s="460"/>
      <c r="F29" s="441" t="s">
        <v>2</v>
      </c>
      <c r="G29" s="49"/>
    </row>
    <row r="30" spans="1:17" x14ac:dyDescent="0.25">
      <c r="A30" s="95">
        <v>44435</v>
      </c>
      <c r="B30" s="94" t="s">
        <v>21511</v>
      </c>
      <c r="C30" s="440"/>
      <c r="D30" s="96" t="s">
        <v>21510</v>
      </c>
      <c r="E30" s="460"/>
      <c r="F30" s="93">
        <v>3.14</v>
      </c>
      <c r="G30" s="49"/>
    </row>
    <row r="31" spans="1:17" x14ac:dyDescent="0.25">
      <c r="A31" s="95">
        <v>44435</v>
      </c>
      <c r="B31" s="94" t="s">
        <v>19239</v>
      </c>
      <c r="C31" s="440"/>
      <c r="D31" s="96" t="s">
        <v>19240</v>
      </c>
      <c r="E31" s="460"/>
      <c r="F31" s="93">
        <v>2.67</v>
      </c>
      <c r="G31" s="49"/>
    </row>
    <row r="32" spans="1:17" x14ac:dyDescent="0.25">
      <c r="A32" s="95">
        <v>44435</v>
      </c>
      <c r="B32" s="94" t="s">
        <v>19237</v>
      </c>
      <c r="C32" s="440"/>
      <c r="D32" s="96" t="s">
        <v>19238</v>
      </c>
      <c r="E32" s="460"/>
      <c r="F32" s="93">
        <v>1.94</v>
      </c>
      <c r="G32" s="49"/>
    </row>
    <row r="33" spans="1:7" x14ac:dyDescent="0.25">
      <c r="A33" s="95">
        <v>44435</v>
      </c>
      <c r="B33" s="94" t="s">
        <v>19235</v>
      </c>
      <c r="C33" s="440"/>
      <c r="D33" s="96" t="s">
        <v>19236</v>
      </c>
      <c r="E33" s="460"/>
      <c r="F33" s="93">
        <v>6.94</v>
      </c>
      <c r="G33" s="49"/>
    </row>
    <row r="34" spans="1:7" x14ac:dyDescent="0.25">
      <c r="A34" s="95">
        <v>44435</v>
      </c>
      <c r="B34" s="94" t="s">
        <v>19233</v>
      </c>
      <c r="C34" s="440"/>
      <c r="D34" s="96" t="s">
        <v>19234</v>
      </c>
      <c r="E34" s="460"/>
      <c r="F34" s="93">
        <v>16.59</v>
      </c>
      <c r="G34" s="49"/>
    </row>
    <row r="35" spans="1:7" x14ac:dyDescent="0.25">
      <c r="A35" s="95">
        <v>44435</v>
      </c>
      <c r="B35" s="94" t="s">
        <v>19231</v>
      </c>
      <c r="C35" s="440"/>
      <c r="D35" s="96" t="s">
        <v>19232</v>
      </c>
      <c r="E35" s="460"/>
      <c r="F35" s="93">
        <v>0.16</v>
      </c>
      <c r="G35" s="49"/>
    </row>
    <row r="36" spans="1:7" x14ac:dyDescent="0.25">
      <c r="A36" s="95">
        <v>44435</v>
      </c>
      <c r="B36" s="94" t="s">
        <v>19229</v>
      </c>
      <c r="C36" s="440"/>
      <c r="D36" s="96" t="s">
        <v>19230</v>
      </c>
      <c r="E36" s="460"/>
      <c r="F36" s="93">
        <v>11.89</v>
      </c>
      <c r="G36" s="49"/>
    </row>
    <row r="37" spans="1:7" x14ac:dyDescent="0.25">
      <c r="A37" s="95">
        <v>44435</v>
      </c>
      <c r="B37" s="94" t="s">
        <v>19227</v>
      </c>
      <c r="C37" s="440"/>
      <c r="D37" s="96" t="s">
        <v>19228</v>
      </c>
      <c r="E37" s="460"/>
      <c r="F37" s="93">
        <v>1.94</v>
      </c>
      <c r="G37" s="49"/>
    </row>
    <row r="38" spans="1:7" x14ac:dyDescent="0.25">
      <c r="A38" s="95">
        <v>44435</v>
      </c>
      <c r="B38" s="94" t="s">
        <v>19225</v>
      </c>
      <c r="C38" s="440"/>
      <c r="D38" s="96" t="s">
        <v>19226</v>
      </c>
      <c r="E38" s="460"/>
      <c r="F38" s="93">
        <v>3.36</v>
      </c>
      <c r="G38" s="49"/>
    </row>
    <row r="39" spans="1:7" x14ac:dyDescent="0.25">
      <c r="A39" s="95">
        <v>44435</v>
      </c>
      <c r="B39" s="94" t="s">
        <v>19223</v>
      </c>
      <c r="C39" s="440"/>
      <c r="D39" s="96" t="s">
        <v>19224</v>
      </c>
      <c r="E39" s="460"/>
      <c r="F39" s="93">
        <v>3.23</v>
      </c>
      <c r="G39" s="49"/>
    </row>
    <row r="40" spans="1:7" x14ac:dyDescent="0.25">
      <c r="A40" s="95">
        <v>44435</v>
      </c>
      <c r="B40" s="94" t="s">
        <v>19221</v>
      </c>
      <c r="C40" s="440"/>
      <c r="D40" s="96" t="s">
        <v>19222</v>
      </c>
      <c r="E40" s="460"/>
      <c r="F40" s="93">
        <v>24.61</v>
      </c>
      <c r="G40" s="49"/>
    </row>
    <row r="41" spans="1:7" x14ac:dyDescent="0.25">
      <c r="A41" s="95">
        <v>44435</v>
      </c>
      <c r="B41" s="94" t="s">
        <v>19219</v>
      </c>
      <c r="C41" s="440"/>
      <c r="D41" s="96" t="s">
        <v>19220</v>
      </c>
      <c r="E41" s="460"/>
      <c r="F41" s="93">
        <v>3.42</v>
      </c>
      <c r="G41" s="49"/>
    </row>
    <row r="42" spans="1:7" x14ac:dyDescent="0.25">
      <c r="A42" s="95">
        <v>44435</v>
      </c>
      <c r="B42" s="94" t="s">
        <v>19217</v>
      </c>
      <c r="C42" s="440"/>
      <c r="D42" s="96" t="s">
        <v>19218</v>
      </c>
      <c r="E42" s="460"/>
      <c r="F42" s="93">
        <v>2.09</v>
      </c>
      <c r="G42" s="49"/>
    </row>
    <row r="43" spans="1:7" x14ac:dyDescent="0.25">
      <c r="A43" s="95">
        <v>44435</v>
      </c>
      <c r="B43" s="94" t="s">
        <v>19215</v>
      </c>
      <c r="C43" s="440"/>
      <c r="D43" s="96" t="s">
        <v>19216</v>
      </c>
      <c r="E43" s="460"/>
      <c r="F43" s="93">
        <v>6.51</v>
      </c>
      <c r="G43" s="49"/>
    </row>
    <row r="44" spans="1:7" x14ac:dyDescent="0.25">
      <c r="A44" s="95">
        <v>44435</v>
      </c>
      <c r="B44" s="94" t="s">
        <v>19213</v>
      </c>
      <c r="C44" s="440"/>
      <c r="D44" s="96" t="s">
        <v>19214</v>
      </c>
      <c r="E44" s="460"/>
      <c r="F44" s="93">
        <v>9.9700000000000006</v>
      </c>
      <c r="G44" s="49"/>
    </row>
    <row r="45" spans="1:7" x14ac:dyDescent="0.25">
      <c r="A45" s="95">
        <v>44435</v>
      </c>
      <c r="B45" s="94" t="s">
        <v>19211</v>
      </c>
      <c r="C45" s="440"/>
      <c r="D45" s="96" t="s">
        <v>19212</v>
      </c>
      <c r="E45" s="460"/>
      <c r="F45" s="93">
        <v>2.13</v>
      </c>
      <c r="G45" s="49"/>
    </row>
    <row r="46" spans="1:7" x14ac:dyDescent="0.25">
      <c r="A46" s="95">
        <v>44435</v>
      </c>
      <c r="B46" s="94" t="s">
        <v>19209</v>
      </c>
      <c r="C46" s="440"/>
      <c r="D46" s="96" t="s">
        <v>19210</v>
      </c>
      <c r="E46" s="460"/>
      <c r="F46" s="93">
        <v>8.3800000000000008</v>
      </c>
      <c r="G46" s="49"/>
    </row>
    <row r="47" spans="1:7" x14ac:dyDescent="0.25">
      <c r="A47" s="95">
        <v>44435</v>
      </c>
      <c r="B47" s="94" t="s">
        <v>19207</v>
      </c>
      <c r="C47" s="440"/>
      <c r="D47" s="96" t="s">
        <v>19208</v>
      </c>
      <c r="E47" s="460"/>
      <c r="F47" s="93">
        <v>1.7</v>
      </c>
      <c r="G47" s="49"/>
    </row>
    <row r="48" spans="1:7" x14ac:dyDescent="0.25">
      <c r="A48" s="95">
        <v>44436</v>
      </c>
      <c r="B48" s="94" t="s">
        <v>19205</v>
      </c>
      <c r="C48" s="440"/>
      <c r="D48" s="96" t="s">
        <v>19206</v>
      </c>
      <c r="E48" s="460"/>
      <c r="F48" s="93">
        <v>1.68</v>
      </c>
      <c r="G48" s="49"/>
    </row>
    <row r="49" spans="1:7" x14ac:dyDescent="0.25">
      <c r="A49" s="95">
        <v>44436</v>
      </c>
      <c r="B49" s="94" t="s">
        <v>19203</v>
      </c>
      <c r="C49" s="440"/>
      <c r="D49" s="96" t="s">
        <v>19204</v>
      </c>
      <c r="E49" s="460"/>
      <c r="F49" s="93">
        <v>6.07</v>
      </c>
      <c r="G49" s="49"/>
    </row>
    <row r="50" spans="1:7" x14ac:dyDescent="0.25">
      <c r="A50" s="95">
        <v>44436</v>
      </c>
      <c r="B50" s="94" t="s">
        <v>19201</v>
      </c>
      <c r="C50" s="440"/>
      <c r="D50" s="96" t="s">
        <v>19202</v>
      </c>
      <c r="E50" s="460"/>
      <c r="F50" s="93">
        <v>2.4500000000000002</v>
      </c>
      <c r="G50" s="49"/>
    </row>
    <row r="51" spans="1:7" x14ac:dyDescent="0.25">
      <c r="A51" s="95">
        <v>44436</v>
      </c>
      <c r="B51" s="94" t="s">
        <v>19199</v>
      </c>
      <c r="C51" s="440"/>
      <c r="D51" s="96" t="s">
        <v>19200</v>
      </c>
      <c r="E51" s="460"/>
      <c r="F51" s="93">
        <v>1.94</v>
      </c>
      <c r="G51" s="49"/>
    </row>
    <row r="52" spans="1:7" x14ac:dyDescent="0.25">
      <c r="A52" s="95">
        <v>44436</v>
      </c>
      <c r="B52" s="94" t="s">
        <v>19197</v>
      </c>
      <c r="C52" s="440"/>
      <c r="D52" s="96" t="s">
        <v>19198</v>
      </c>
      <c r="E52" s="460"/>
      <c r="F52" s="93">
        <v>5.0599999999999996</v>
      </c>
      <c r="G52" s="49"/>
    </row>
    <row r="53" spans="1:7" x14ac:dyDescent="0.25">
      <c r="A53" s="95">
        <v>44436</v>
      </c>
      <c r="B53" s="94" t="s">
        <v>19195</v>
      </c>
      <c r="C53" s="440"/>
      <c r="D53" s="96" t="s">
        <v>19196</v>
      </c>
      <c r="E53" s="460"/>
      <c r="F53" s="93">
        <v>1.85</v>
      </c>
      <c r="G53" s="49"/>
    </row>
    <row r="54" spans="1:7" x14ac:dyDescent="0.25">
      <c r="A54" s="95">
        <v>44436</v>
      </c>
      <c r="B54" s="94" t="s">
        <v>19193</v>
      </c>
      <c r="C54" s="440"/>
      <c r="D54" s="96" t="s">
        <v>19194</v>
      </c>
      <c r="E54" s="460"/>
      <c r="F54" s="93">
        <v>4.04</v>
      </c>
      <c r="G54" s="49"/>
    </row>
    <row r="55" spans="1:7" x14ac:dyDescent="0.25">
      <c r="A55" s="95">
        <v>44436</v>
      </c>
      <c r="B55" s="94" t="s">
        <v>19191</v>
      </c>
      <c r="C55" s="440"/>
      <c r="D55" s="96" t="s">
        <v>19192</v>
      </c>
      <c r="E55" s="460"/>
      <c r="F55" s="93">
        <v>0.84</v>
      </c>
      <c r="G55" s="49"/>
    </row>
    <row r="56" spans="1:7" x14ac:dyDescent="0.25">
      <c r="A56" s="95">
        <v>44436</v>
      </c>
      <c r="B56" s="94" t="s">
        <v>19189</v>
      </c>
      <c r="C56" s="440"/>
      <c r="D56" s="96" t="s">
        <v>19190</v>
      </c>
      <c r="E56" s="460"/>
      <c r="F56" s="93">
        <v>1.68</v>
      </c>
      <c r="G56" s="49"/>
    </row>
    <row r="57" spans="1:7" x14ac:dyDescent="0.25">
      <c r="A57" s="95">
        <v>44437</v>
      </c>
      <c r="B57" s="94" t="s">
        <v>19187</v>
      </c>
      <c r="C57" s="440"/>
      <c r="D57" s="96" t="s">
        <v>19188</v>
      </c>
      <c r="E57" s="460"/>
      <c r="F57" s="93">
        <v>1.93</v>
      </c>
      <c r="G57" s="49"/>
    </row>
    <row r="58" spans="1:7" x14ac:dyDescent="0.25">
      <c r="A58" s="95">
        <v>44437</v>
      </c>
      <c r="B58" s="94" t="s">
        <v>19185</v>
      </c>
      <c r="C58" s="440"/>
      <c r="D58" s="96" t="s">
        <v>19186</v>
      </c>
      <c r="E58" s="460"/>
      <c r="F58" s="93">
        <v>1.7</v>
      </c>
      <c r="G58" s="49"/>
    </row>
    <row r="59" spans="1:7" x14ac:dyDescent="0.25">
      <c r="A59" s="95">
        <v>44437</v>
      </c>
      <c r="B59" s="94" t="s">
        <v>19183</v>
      </c>
      <c r="C59" s="440"/>
      <c r="D59" s="96" t="s">
        <v>19184</v>
      </c>
      <c r="E59" s="460"/>
      <c r="F59" s="93">
        <v>1.99</v>
      </c>
      <c r="G59" s="49"/>
    </row>
    <row r="60" spans="1:7" x14ac:dyDescent="0.25">
      <c r="A60" s="95">
        <v>44437</v>
      </c>
      <c r="B60" s="94" t="s">
        <v>19181</v>
      </c>
      <c r="C60" s="440"/>
      <c r="D60" s="96" t="s">
        <v>19182</v>
      </c>
      <c r="E60" s="460"/>
      <c r="F60" s="93">
        <v>25.14</v>
      </c>
      <c r="G60" s="49"/>
    </row>
    <row r="61" spans="1:7" x14ac:dyDescent="0.25">
      <c r="A61" s="95">
        <v>44437</v>
      </c>
      <c r="B61" s="94" t="s">
        <v>19179</v>
      </c>
      <c r="C61" s="440"/>
      <c r="D61" s="96" t="s">
        <v>19180</v>
      </c>
      <c r="E61" s="460"/>
      <c r="F61" s="93">
        <v>25.14</v>
      </c>
      <c r="G61" s="49"/>
    </row>
    <row r="62" spans="1:7" x14ac:dyDescent="0.25">
      <c r="A62" s="95">
        <v>44437</v>
      </c>
      <c r="B62" s="94" t="s">
        <v>19177</v>
      </c>
      <c r="C62" s="440"/>
      <c r="D62" s="96" t="s">
        <v>19178</v>
      </c>
      <c r="E62" s="460"/>
      <c r="F62" s="93">
        <v>10.67</v>
      </c>
      <c r="G62" s="49"/>
    </row>
    <row r="63" spans="1:7" x14ac:dyDescent="0.25">
      <c r="A63" s="95">
        <v>44437</v>
      </c>
      <c r="B63" s="94" t="s">
        <v>19175</v>
      </c>
      <c r="C63" s="440"/>
      <c r="D63" s="96" t="s">
        <v>19176</v>
      </c>
      <c r="E63" s="460"/>
      <c r="F63" s="93">
        <v>4.1900000000000004</v>
      </c>
      <c r="G63" s="49"/>
    </row>
    <row r="64" spans="1:7" x14ac:dyDescent="0.25">
      <c r="A64" s="95">
        <v>44438</v>
      </c>
      <c r="B64" s="94" t="s">
        <v>19173</v>
      </c>
      <c r="C64" s="440"/>
      <c r="D64" s="96" t="s">
        <v>19174</v>
      </c>
      <c r="E64" s="460"/>
      <c r="F64" s="93">
        <v>4.95</v>
      </c>
      <c r="G64" s="49"/>
    </row>
    <row r="65" spans="1:7" x14ac:dyDescent="0.25">
      <c r="A65" s="95">
        <v>44438</v>
      </c>
      <c r="B65" s="94" t="s">
        <v>19171</v>
      </c>
      <c r="C65" s="440"/>
      <c r="D65" s="96" t="s">
        <v>19172</v>
      </c>
      <c r="E65" s="460"/>
      <c r="F65" s="93">
        <v>3.56</v>
      </c>
      <c r="G65" s="49"/>
    </row>
    <row r="66" spans="1:7" x14ac:dyDescent="0.25">
      <c r="A66" s="95">
        <v>44438</v>
      </c>
      <c r="B66" s="94" t="s">
        <v>19169</v>
      </c>
      <c r="C66" s="440"/>
      <c r="D66" s="96" t="s">
        <v>19170</v>
      </c>
      <c r="E66" s="460"/>
      <c r="F66" s="93">
        <v>6.14</v>
      </c>
      <c r="G66" s="49"/>
    </row>
    <row r="67" spans="1:7" x14ac:dyDescent="0.25">
      <c r="A67" s="95">
        <v>44438</v>
      </c>
      <c r="B67" s="94" t="s">
        <v>19167</v>
      </c>
      <c r="C67" s="440"/>
      <c r="D67" s="96" t="s">
        <v>19168</v>
      </c>
      <c r="E67" s="460"/>
      <c r="F67" s="93">
        <v>2.44</v>
      </c>
      <c r="G67" s="49"/>
    </row>
    <row r="68" spans="1:7" x14ac:dyDescent="0.25">
      <c r="A68" s="95">
        <v>44438</v>
      </c>
      <c r="B68" s="94" t="s">
        <v>19165</v>
      </c>
      <c r="C68" s="440"/>
      <c r="D68" s="96" t="s">
        <v>19166</v>
      </c>
      <c r="E68" s="460"/>
      <c r="F68" s="93">
        <v>3.36</v>
      </c>
      <c r="G68" s="49"/>
    </row>
    <row r="69" spans="1:7" x14ac:dyDescent="0.25">
      <c r="A69" s="95">
        <v>44438</v>
      </c>
      <c r="B69" s="94" t="s">
        <v>19163</v>
      </c>
      <c r="C69" s="440"/>
      <c r="D69" s="96" t="s">
        <v>19164</v>
      </c>
      <c r="E69" s="460"/>
      <c r="F69" s="93">
        <v>4.37</v>
      </c>
      <c r="G69" s="49"/>
    </row>
    <row r="70" spans="1:7" x14ac:dyDescent="0.25">
      <c r="A70" s="95">
        <v>44438</v>
      </c>
      <c r="B70" s="94" t="s">
        <v>19161</v>
      </c>
      <c r="C70" s="440"/>
      <c r="D70" s="96" t="s">
        <v>19162</v>
      </c>
      <c r="E70" s="460"/>
      <c r="F70" s="93">
        <v>4.83</v>
      </c>
      <c r="G70" s="49"/>
    </row>
    <row r="71" spans="1:7" x14ac:dyDescent="0.25">
      <c r="A71" s="95">
        <v>44438</v>
      </c>
      <c r="B71" s="94" t="s">
        <v>19159</v>
      </c>
      <c r="C71" s="440"/>
      <c r="D71" s="96" t="s">
        <v>19160</v>
      </c>
      <c r="E71" s="460"/>
      <c r="F71" s="93">
        <v>0.22</v>
      </c>
      <c r="G71" s="49"/>
    </row>
    <row r="72" spans="1:7" x14ac:dyDescent="0.25">
      <c r="A72" s="95">
        <v>44438</v>
      </c>
      <c r="B72" s="94" t="s">
        <v>19157</v>
      </c>
      <c r="C72" s="440"/>
      <c r="D72" s="96" t="s">
        <v>19158</v>
      </c>
      <c r="E72" s="460"/>
      <c r="F72" s="93">
        <v>5.04</v>
      </c>
      <c r="G72" s="49"/>
    </row>
    <row r="73" spans="1:7" x14ac:dyDescent="0.25">
      <c r="A73" s="95">
        <v>44438</v>
      </c>
      <c r="B73" s="94" t="s">
        <v>19155</v>
      </c>
      <c r="C73" s="440"/>
      <c r="D73" s="96" t="s">
        <v>19156</v>
      </c>
      <c r="E73" s="460"/>
      <c r="F73" s="93">
        <v>3.36</v>
      </c>
      <c r="G73" s="49"/>
    </row>
    <row r="74" spans="1:7" x14ac:dyDescent="0.25">
      <c r="A74" s="95">
        <v>44438</v>
      </c>
      <c r="B74" s="94" t="s">
        <v>19153</v>
      </c>
      <c r="C74" s="440"/>
      <c r="D74" s="96" t="s">
        <v>19154</v>
      </c>
      <c r="E74" s="460"/>
      <c r="F74" s="93">
        <v>7.53</v>
      </c>
      <c r="G74" s="49"/>
    </row>
    <row r="75" spans="1:7" x14ac:dyDescent="0.25">
      <c r="A75" s="95">
        <v>44438</v>
      </c>
      <c r="B75" s="94" t="s">
        <v>19151</v>
      </c>
      <c r="C75" s="440"/>
      <c r="D75" s="96" t="s">
        <v>19152</v>
      </c>
      <c r="E75" s="460"/>
      <c r="F75" s="93">
        <v>8.3800000000000008</v>
      </c>
      <c r="G75" s="49"/>
    </row>
    <row r="76" spans="1:7" x14ac:dyDescent="0.25">
      <c r="A76" s="95">
        <v>44438</v>
      </c>
      <c r="B76" s="94" t="s">
        <v>19149</v>
      </c>
      <c r="C76" s="440"/>
      <c r="D76" s="96" t="s">
        <v>19150</v>
      </c>
      <c r="E76" s="460"/>
      <c r="F76" s="93">
        <v>4.5199999999999996</v>
      </c>
      <c r="G76" s="49"/>
    </row>
    <row r="77" spans="1:7" x14ac:dyDescent="0.25">
      <c r="A77" s="95">
        <v>44438</v>
      </c>
      <c r="B77" s="94" t="s">
        <v>19147</v>
      </c>
      <c r="C77" s="440"/>
      <c r="D77" s="96" t="s">
        <v>19148</v>
      </c>
      <c r="E77" s="460"/>
      <c r="F77" s="93">
        <v>1.68</v>
      </c>
      <c r="G77" s="49"/>
    </row>
    <row r="78" spans="1:7" x14ac:dyDescent="0.25">
      <c r="A78" s="95">
        <v>44438</v>
      </c>
      <c r="B78" s="94" t="s">
        <v>19145</v>
      </c>
      <c r="C78" s="440"/>
      <c r="D78" s="96" t="s">
        <v>19146</v>
      </c>
      <c r="E78" s="460"/>
      <c r="F78" s="93">
        <v>3.36</v>
      </c>
      <c r="G78" s="49"/>
    </row>
    <row r="79" spans="1:7" x14ac:dyDescent="0.25">
      <c r="A79" s="95">
        <v>44438</v>
      </c>
      <c r="B79" s="94" t="s">
        <v>19143</v>
      </c>
      <c r="C79" s="440"/>
      <c r="D79" s="96" t="s">
        <v>19144</v>
      </c>
      <c r="E79" s="460"/>
      <c r="F79" s="93">
        <v>6.49</v>
      </c>
      <c r="G79" s="49"/>
    </row>
    <row r="80" spans="1:7" x14ac:dyDescent="0.25">
      <c r="A80" s="95">
        <v>44438</v>
      </c>
      <c r="B80" s="94" t="s">
        <v>19141</v>
      </c>
      <c r="C80" s="440"/>
      <c r="D80" s="96" t="s">
        <v>19142</v>
      </c>
      <c r="E80" s="460"/>
      <c r="F80" s="93">
        <v>14.32</v>
      </c>
      <c r="G80" s="49"/>
    </row>
    <row r="81" spans="1:7" x14ac:dyDescent="0.25">
      <c r="A81" s="95">
        <v>44438</v>
      </c>
      <c r="B81" s="94" t="s">
        <v>19139</v>
      </c>
      <c r="C81" s="440"/>
      <c r="D81" s="96" t="s">
        <v>19140</v>
      </c>
      <c r="E81" s="460"/>
      <c r="F81" s="93">
        <v>1.92</v>
      </c>
      <c r="G81" s="49"/>
    </row>
    <row r="82" spans="1:7" x14ac:dyDescent="0.25">
      <c r="A82" s="95">
        <v>44438</v>
      </c>
      <c r="B82" s="94" t="s">
        <v>19137</v>
      </c>
      <c r="C82" s="440"/>
      <c r="D82" s="96" t="s">
        <v>19138</v>
      </c>
      <c r="E82" s="460"/>
      <c r="F82" s="93">
        <v>5.99</v>
      </c>
      <c r="G82" s="49"/>
    </row>
    <row r="83" spans="1:7" x14ac:dyDescent="0.25">
      <c r="A83" s="95">
        <v>44438</v>
      </c>
      <c r="B83" s="94" t="s">
        <v>19135</v>
      </c>
      <c r="C83" s="440"/>
      <c r="D83" s="96" t="s">
        <v>19136</v>
      </c>
      <c r="E83" s="460"/>
      <c r="F83" s="93">
        <v>3.36</v>
      </c>
      <c r="G83" s="49"/>
    </row>
    <row r="84" spans="1:7" x14ac:dyDescent="0.25">
      <c r="A84" s="95">
        <v>44438</v>
      </c>
      <c r="B84" s="94" t="s">
        <v>19133</v>
      </c>
      <c r="C84" s="440"/>
      <c r="D84" s="96" t="s">
        <v>19134</v>
      </c>
      <c r="E84" s="460"/>
      <c r="F84" s="93">
        <v>5.16</v>
      </c>
      <c r="G84" s="49"/>
    </row>
    <row r="85" spans="1:7" x14ac:dyDescent="0.25">
      <c r="A85" s="95">
        <v>44438</v>
      </c>
      <c r="B85" s="94" t="s">
        <v>19131</v>
      </c>
      <c r="C85" s="440"/>
      <c r="D85" s="96" t="s">
        <v>19132</v>
      </c>
      <c r="E85" s="460"/>
      <c r="F85" s="93">
        <v>11.62</v>
      </c>
      <c r="G85" s="49"/>
    </row>
    <row r="86" spans="1:7" x14ac:dyDescent="0.25">
      <c r="A86" s="95">
        <v>44438</v>
      </c>
      <c r="B86" s="94" t="s">
        <v>19129</v>
      </c>
      <c r="C86" s="440"/>
      <c r="D86" s="96" t="s">
        <v>19130</v>
      </c>
      <c r="E86" s="460"/>
      <c r="F86" s="93">
        <v>5.09</v>
      </c>
      <c r="G86" s="49"/>
    </row>
    <row r="87" spans="1:7" x14ac:dyDescent="0.25">
      <c r="A87" s="95">
        <v>44438</v>
      </c>
      <c r="B87" s="94" t="s">
        <v>19127</v>
      </c>
      <c r="C87" s="440"/>
      <c r="D87" s="96" t="s">
        <v>19128</v>
      </c>
      <c r="E87" s="460"/>
      <c r="F87" s="93">
        <v>15.11</v>
      </c>
      <c r="G87" s="49"/>
    </row>
    <row r="88" spans="1:7" x14ac:dyDescent="0.25">
      <c r="A88" s="95">
        <v>44438</v>
      </c>
      <c r="B88" s="94" t="s">
        <v>19125</v>
      </c>
      <c r="C88" s="440"/>
      <c r="D88" s="96" t="s">
        <v>19126</v>
      </c>
      <c r="E88" s="460"/>
      <c r="F88" s="93">
        <v>3.58</v>
      </c>
      <c r="G88" s="49"/>
    </row>
    <row r="89" spans="1:7" x14ac:dyDescent="0.25">
      <c r="A89" s="95">
        <v>44439</v>
      </c>
      <c r="B89" s="94" t="s">
        <v>19123</v>
      </c>
      <c r="C89" s="440"/>
      <c r="D89" s="96" t="s">
        <v>19124</v>
      </c>
      <c r="E89" s="460"/>
      <c r="F89" s="93">
        <v>6.94</v>
      </c>
      <c r="G89" s="49"/>
    </row>
    <row r="90" spans="1:7" x14ac:dyDescent="0.25">
      <c r="A90" s="95">
        <v>44439</v>
      </c>
      <c r="B90" s="94" t="s">
        <v>19121</v>
      </c>
      <c r="C90" s="440"/>
      <c r="D90" s="96" t="s">
        <v>19122</v>
      </c>
      <c r="E90" s="460"/>
      <c r="F90" s="93">
        <v>2.39</v>
      </c>
      <c r="G90" s="49"/>
    </row>
    <row r="91" spans="1:7" x14ac:dyDescent="0.25">
      <c r="A91" s="95">
        <v>44439</v>
      </c>
      <c r="B91" s="94" t="s">
        <v>19119</v>
      </c>
      <c r="C91" s="440"/>
      <c r="D91" s="96" t="s">
        <v>19120</v>
      </c>
      <c r="E91" s="460"/>
      <c r="F91" s="93">
        <v>0.27</v>
      </c>
      <c r="G91" s="49"/>
    </row>
    <row r="92" spans="1:7" x14ac:dyDescent="0.25">
      <c r="A92" s="95">
        <v>44439</v>
      </c>
      <c r="B92" s="94" t="s">
        <v>19117</v>
      </c>
      <c r="C92" s="440"/>
      <c r="D92" s="96" t="s">
        <v>19118</v>
      </c>
      <c r="E92" s="460"/>
      <c r="F92" s="93">
        <v>2.95</v>
      </c>
      <c r="G92" s="49"/>
    </row>
    <row r="93" spans="1:7" x14ac:dyDescent="0.25">
      <c r="A93" s="95">
        <v>44439</v>
      </c>
      <c r="B93" s="94" t="s">
        <v>19115</v>
      </c>
      <c r="C93" s="440"/>
      <c r="D93" s="96" t="s">
        <v>19116</v>
      </c>
      <c r="E93" s="460"/>
      <c r="F93" s="93">
        <v>6.14</v>
      </c>
      <c r="G93" s="49"/>
    </row>
    <row r="94" spans="1:7" x14ac:dyDescent="0.25">
      <c r="A94" s="95">
        <v>44439</v>
      </c>
      <c r="B94" s="94" t="s">
        <v>19113</v>
      </c>
      <c r="C94" s="440"/>
      <c r="D94" s="96" t="s">
        <v>19114</v>
      </c>
      <c r="E94" s="460"/>
      <c r="F94" s="93">
        <v>1.68</v>
      </c>
      <c r="G94" s="49"/>
    </row>
    <row r="95" spans="1:7" x14ac:dyDescent="0.25">
      <c r="A95" s="95">
        <v>44439</v>
      </c>
      <c r="B95" s="94" t="s">
        <v>19111</v>
      </c>
      <c r="C95" s="440"/>
      <c r="D95" s="96" t="s">
        <v>19112</v>
      </c>
      <c r="E95" s="460"/>
      <c r="F95" s="93">
        <v>3.49</v>
      </c>
      <c r="G95" s="49"/>
    </row>
    <row r="96" spans="1:7" x14ac:dyDescent="0.25">
      <c r="A96" s="95">
        <v>44439</v>
      </c>
      <c r="B96" s="94" t="s">
        <v>19109</v>
      </c>
      <c r="C96" s="440"/>
      <c r="D96" s="96" t="s">
        <v>19110</v>
      </c>
      <c r="E96" s="460"/>
      <c r="F96" s="93">
        <v>8.7200000000000006</v>
      </c>
      <c r="G96" s="49"/>
    </row>
    <row r="97" spans="1:7" x14ac:dyDescent="0.25">
      <c r="A97" s="95">
        <v>44439</v>
      </c>
      <c r="B97" s="94" t="s">
        <v>19107</v>
      </c>
      <c r="C97" s="440"/>
      <c r="D97" s="96" t="s">
        <v>19108</v>
      </c>
      <c r="E97" s="460"/>
      <c r="F97" s="93">
        <v>2.2400000000000002</v>
      </c>
      <c r="G97" s="49"/>
    </row>
    <row r="98" spans="1:7" x14ac:dyDescent="0.25">
      <c r="A98" s="95">
        <v>44439</v>
      </c>
      <c r="B98" s="94" t="s">
        <v>19105</v>
      </c>
      <c r="C98" s="440"/>
      <c r="D98" s="96" t="s">
        <v>19106</v>
      </c>
      <c r="E98" s="460"/>
      <c r="F98" s="93">
        <v>1.94</v>
      </c>
      <c r="G98" s="49"/>
    </row>
    <row r="99" spans="1:7" x14ac:dyDescent="0.25">
      <c r="A99" s="95">
        <v>44439</v>
      </c>
      <c r="B99" s="94" t="s">
        <v>19103</v>
      </c>
      <c r="C99" s="440"/>
      <c r="D99" s="96" t="s">
        <v>19104</v>
      </c>
      <c r="E99" s="460"/>
      <c r="F99" s="93">
        <v>3.47</v>
      </c>
      <c r="G99" s="49"/>
    </row>
    <row r="100" spans="1:7" x14ac:dyDescent="0.25">
      <c r="A100" s="95">
        <v>44439</v>
      </c>
      <c r="B100" s="94" t="s">
        <v>19101</v>
      </c>
      <c r="C100" s="440"/>
      <c r="D100" s="96" t="s">
        <v>19102</v>
      </c>
      <c r="E100" s="460"/>
      <c r="F100" s="93">
        <v>8.27</v>
      </c>
      <c r="G100" s="49"/>
    </row>
    <row r="101" spans="1:7" x14ac:dyDescent="0.25">
      <c r="A101" s="95">
        <v>44439</v>
      </c>
      <c r="B101" s="94" t="s">
        <v>19099</v>
      </c>
      <c r="C101" s="440"/>
      <c r="D101" s="96" t="s">
        <v>19100</v>
      </c>
      <c r="E101" s="460"/>
      <c r="F101" s="93">
        <v>0.28999999999999998</v>
      </c>
      <c r="G101" s="49"/>
    </row>
    <row r="102" spans="1:7" x14ac:dyDescent="0.25">
      <c r="A102" s="95">
        <v>44439</v>
      </c>
      <c r="B102" s="94" t="s">
        <v>19097</v>
      </c>
      <c r="C102" s="440"/>
      <c r="D102" s="96" t="s">
        <v>19098</v>
      </c>
      <c r="E102" s="460"/>
      <c r="F102" s="93">
        <v>5.33</v>
      </c>
      <c r="G102" s="49"/>
    </row>
    <row r="103" spans="1:7" x14ac:dyDescent="0.25">
      <c r="A103" s="95">
        <v>44439</v>
      </c>
      <c r="B103" s="94" t="s">
        <v>19095</v>
      </c>
      <c r="C103" s="440"/>
      <c r="D103" s="96" t="s">
        <v>19096</v>
      </c>
      <c r="E103" s="460"/>
      <c r="F103" s="93">
        <v>1.76</v>
      </c>
      <c r="G103" s="49"/>
    </row>
    <row r="104" spans="1:7" x14ac:dyDescent="0.25">
      <c r="A104" s="95">
        <v>44439</v>
      </c>
      <c r="B104" s="94" t="s">
        <v>19093</v>
      </c>
      <c r="C104" s="440"/>
      <c r="D104" s="96" t="s">
        <v>19094</v>
      </c>
      <c r="E104" s="460"/>
      <c r="F104" s="93">
        <v>4.25</v>
      </c>
      <c r="G104" s="49"/>
    </row>
    <row r="105" spans="1:7" x14ac:dyDescent="0.25">
      <c r="A105" s="95">
        <v>44439</v>
      </c>
      <c r="B105" s="94" t="s">
        <v>19091</v>
      </c>
      <c r="C105" s="440"/>
      <c r="D105" s="96" t="s">
        <v>19092</v>
      </c>
      <c r="E105" s="460"/>
      <c r="F105" s="93">
        <v>2.71</v>
      </c>
      <c r="G105" s="49"/>
    </row>
    <row r="106" spans="1:7" x14ac:dyDescent="0.25">
      <c r="A106" s="95">
        <v>44439</v>
      </c>
      <c r="B106" s="94" t="s">
        <v>19089</v>
      </c>
      <c r="C106" s="440"/>
      <c r="D106" s="96" t="s">
        <v>19090</v>
      </c>
      <c r="E106" s="460"/>
      <c r="F106" s="93">
        <v>2.3199999999999998</v>
      </c>
      <c r="G106" s="49"/>
    </row>
    <row r="107" spans="1:7" x14ac:dyDescent="0.25">
      <c r="A107" s="95">
        <v>44439</v>
      </c>
      <c r="B107" s="94" t="s">
        <v>19087</v>
      </c>
      <c r="C107" s="440"/>
      <c r="D107" s="96" t="s">
        <v>19088</v>
      </c>
      <c r="E107" s="460"/>
      <c r="F107" s="93">
        <v>2.79</v>
      </c>
      <c r="G107" s="49"/>
    </row>
    <row r="108" spans="1:7" x14ac:dyDescent="0.25">
      <c r="A108" s="95">
        <v>44439</v>
      </c>
      <c r="B108" s="94" t="s">
        <v>19085</v>
      </c>
      <c r="C108" s="440"/>
      <c r="D108" s="96" t="s">
        <v>19086</v>
      </c>
      <c r="E108" s="460"/>
      <c r="F108" s="93">
        <v>8.15</v>
      </c>
      <c r="G108" s="49"/>
    </row>
    <row r="109" spans="1:7" x14ac:dyDescent="0.25">
      <c r="A109" s="95">
        <v>44439</v>
      </c>
      <c r="B109" s="94" t="s">
        <v>19083</v>
      </c>
      <c r="C109" s="440"/>
      <c r="D109" s="96" t="s">
        <v>19084</v>
      </c>
      <c r="E109" s="460"/>
      <c r="F109" s="93">
        <v>3.06</v>
      </c>
      <c r="G109" s="49"/>
    </row>
    <row r="110" spans="1:7" x14ac:dyDescent="0.25">
      <c r="A110" s="95">
        <v>44439</v>
      </c>
      <c r="B110" s="94" t="s">
        <v>19081</v>
      </c>
      <c r="C110" s="440"/>
      <c r="D110" s="96" t="s">
        <v>19082</v>
      </c>
      <c r="E110" s="460"/>
      <c r="F110" s="93">
        <v>2.56</v>
      </c>
      <c r="G110" s="49"/>
    </row>
    <row r="111" spans="1:7" x14ac:dyDescent="0.25">
      <c r="A111" s="95">
        <v>44439</v>
      </c>
      <c r="B111" s="94" t="s">
        <v>19079</v>
      </c>
      <c r="C111" s="440"/>
      <c r="D111" s="96" t="s">
        <v>19080</v>
      </c>
      <c r="E111" s="460"/>
      <c r="F111" s="93">
        <v>1.68</v>
      </c>
      <c r="G111" s="49"/>
    </row>
    <row r="112" spans="1:7" x14ac:dyDescent="0.25">
      <c r="A112" s="95">
        <v>44439</v>
      </c>
      <c r="B112" s="94" t="s">
        <v>19077</v>
      </c>
      <c r="C112" s="440"/>
      <c r="D112" s="96" t="s">
        <v>19078</v>
      </c>
      <c r="E112" s="460"/>
      <c r="F112" s="93">
        <v>2.42</v>
      </c>
      <c r="G112" s="49"/>
    </row>
    <row r="113" spans="1:7" x14ac:dyDescent="0.25">
      <c r="A113" s="95">
        <v>44439</v>
      </c>
      <c r="B113" s="94" t="s">
        <v>19075</v>
      </c>
      <c r="C113" s="440"/>
      <c r="D113" s="96" t="s">
        <v>19076</v>
      </c>
      <c r="E113" s="460"/>
      <c r="F113" s="93">
        <v>6.83</v>
      </c>
      <c r="G113" s="49"/>
    </row>
    <row r="114" spans="1:7" x14ac:dyDescent="0.25">
      <c r="A114" s="95">
        <v>44439</v>
      </c>
      <c r="B114" s="94" t="s">
        <v>19073</v>
      </c>
      <c r="C114" s="440"/>
      <c r="D114" s="96" t="s">
        <v>19074</v>
      </c>
      <c r="E114" s="460"/>
      <c r="F114" s="93">
        <v>1.29</v>
      </c>
      <c r="G114" s="49"/>
    </row>
    <row r="115" spans="1:7" x14ac:dyDescent="0.25">
      <c r="A115" s="95">
        <v>44439</v>
      </c>
      <c r="B115" s="94" t="s">
        <v>19071</v>
      </c>
      <c r="C115" s="440"/>
      <c r="D115" s="96" t="s">
        <v>19072</v>
      </c>
      <c r="E115" s="460"/>
      <c r="F115" s="93">
        <v>1.68</v>
      </c>
      <c r="G115" s="49"/>
    </row>
    <row r="116" spans="1:7" x14ac:dyDescent="0.25">
      <c r="A116" s="95">
        <v>44439</v>
      </c>
      <c r="B116" s="94" t="s">
        <v>19069</v>
      </c>
      <c r="C116" s="440"/>
      <c r="D116" s="96" t="s">
        <v>19070</v>
      </c>
      <c r="E116" s="460"/>
      <c r="F116" s="93">
        <v>41.27</v>
      </c>
      <c r="G116" s="49"/>
    </row>
    <row r="117" spans="1:7" x14ac:dyDescent="0.25">
      <c r="A117" s="95">
        <v>44439</v>
      </c>
      <c r="B117" s="94" t="s">
        <v>19067</v>
      </c>
      <c r="C117" s="440"/>
      <c r="D117" s="96" t="s">
        <v>19068</v>
      </c>
      <c r="E117" s="460"/>
      <c r="F117" s="93">
        <v>4.29</v>
      </c>
      <c r="G117" s="49"/>
    </row>
    <row r="118" spans="1:7" x14ac:dyDescent="0.25">
      <c r="A118" s="95">
        <v>44439</v>
      </c>
      <c r="B118" s="94" t="s">
        <v>19065</v>
      </c>
      <c r="C118" s="440"/>
      <c r="D118" s="96" t="s">
        <v>19066</v>
      </c>
      <c r="E118" s="460"/>
      <c r="F118" s="93">
        <v>7.67</v>
      </c>
      <c r="G118" s="49"/>
    </row>
    <row r="119" spans="1:7" x14ac:dyDescent="0.25">
      <c r="A119" s="95">
        <v>44439</v>
      </c>
      <c r="B119" s="94" t="s">
        <v>19063</v>
      </c>
      <c r="C119" s="440"/>
      <c r="D119" s="96" t="s">
        <v>19064</v>
      </c>
      <c r="E119" s="460"/>
      <c r="F119" s="93">
        <v>0.85</v>
      </c>
      <c r="G119" s="49"/>
    </row>
    <row r="120" spans="1:7" x14ac:dyDescent="0.25">
      <c r="A120" s="95">
        <v>44439</v>
      </c>
      <c r="B120" s="94" t="s">
        <v>19061</v>
      </c>
      <c r="C120" s="440"/>
      <c r="D120" s="96" t="s">
        <v>19062</v>
      </c>
      <c r="E120" s="460"/>
      <c r="F120" s="93">
        <v>4.4000000000000004</v>
      </c>
      <c r="G120" s="49"/>
    </row>
    <row r="121" spans="1:7" x14ac:dyDescent="0.25">
      <c r="A121" s="95">
        <v>44439</v>
      </c>
      <c r="B121" s="94" t="s">
        <v>19059</v>
      </c>
      <c r="C121" s="440"/>
      <c r="D121" s="96" t="s">
        <v>19060</v>
      </c>
      <c r="E121" s="460"/>
      <c r="F121" s="93">
        <v>3.84</v>
      </c>
      <c r="G121" s="49"/>
    </row>
    <row r="122" spans="1:7" x14ac:dyDescent="0.25">
      <c r="A122" s="95">
        <v>44439</v>
      </c>
      <c r="B122" s="94" t="s">
        <v>19057</v>
      </c>
      <c r="C122" s="440"/>
      <c r="D122" s="96" t="s">
        <v>19058</v>
      </c>
      <c r="E122" s="460"/>
      <c r="F122" s="93">
        <v>1.68</v>
      </c>
      <c r="G122" s="49"/>
    </row>
    <row r="123" spans="1:7" x14ac:dyDescent="0.25">
      <c r="A123" s="95">
        <v>44439</v>
      </c>
      <c r="B123" s="94" t="s">
        <v>19055</v>
      </c>
      <c r="C123" s="440"/>
      <c r="D123" s="96" t="s">
        <v>19056</v>
      </c>
      <c r="E123" s="460"/>
      <c r="F123" s="93">
        <v>3.59</v>
      </c>
      <c r="G123" s="49"/>
    </row>
    <row r="124" spans="1:7" x14ac:dyDescent="0.25">
      <c r="A124" s="95">
        <v>44439</v>
      </c>
      <c r="B124" s="94" t="s">
        <v>19053</v>
      </c>
      <c r="C124" s="440"/>
      <c r="D124" s="96" t="s">
        <v>19054</v>
      </c>
      <c r="E124" s="460"/>
      <c r="F124" s="93">
        <v>0.84</v>
      </c>
      <c r="G124" s="49"/>
    </row>
    <row r="125" spans="1:7" x14ac:dyDescent="0.25">
      <c r="A125" s="95">
        <v>44439</v>
      </c>
      <c r="B125" s="94" t="s">
        <v>19051</v>
      </c>
      <c r="C125" s="440"/>
      <c r="D125" s="96" t="s">
        <v>19052</v>
      </c>
      <c r="E125" s="460"/>
      <c r="F125" s="93">
        <v>6.93</v>
      </c>
      <c r="G125" s="49"/>
    </row>
    <row r="126" spans="1:7" x14ac:dyDescent="0.25">
      <c r="A126" s="95">
        <v>44439</v>
      </c>
      <c r="B126" s="94" t="s">
        <v>19049</v>
      </c>
      <c r="C126" s="440"/>
      <c r="D126" s="96" t="s">
        <v>19050</v>
      </c>
      <c r="E126" s="460"/>
      <c r="F126" s="93">
        <v>8.8000000000000007</v>
      </c>
      <c r="G126" s="49"/>
    </row>
    <row r="127" spans="1:7" x14ac:dyDescent="0.25">
      <c r="A127" s="95">
        <v>44439</v>
      </c>
      <c r="B127" s="94" t="s">
        <v>19047</v>
      </c>
      <c r="C127" s="440"/>
      <c r="D127" s="96" t="s">
        <v>19048</v>
      </c>
      <c r="E127" s="460"/>
      <c r="F127" s="93">
        <v>3.15</v>
      </c>
      <c r="G127" s="49"/>
    </row>
    <row r="128" spans="1:7" x14ac:dyDescent="0.25">
      <c r="A128" s="95">
        <v>44439</v>
      </c>
      <c r="B128" s="94" t="s">
        <v>19045</v>
      </c>
      <c r="C128" s="440"/>
      <c r="D128" s="96" t="s">
        <v>19046</v>
      </c>
      <c r="E128" s="460"/>
      <c r="F128" s="93">
        <v>2.74</v>
      </c>
      <c r="G128" s="49"/>
    </row>
    <row r="129" spans="1:7" x14ac:dyDescent="0.25">
      <c r="A129" s="95">
        <v>44439</v>
      </c>
      <c r="B129" s="94" t="s">
        <v>19043</v>
      </c>
      <c r="C129" s="440"/>
      <c r="D129" s="96" t="s">
        <v>19044</v>
      </c>
      <c r="E129" s="460"/>
      <c r="F129" s="93">
        <v>3.36</v>
      </c>
      <c r="G129" s="49"/>
    </row>
    <row r="130" spans="1:7" x14ac:dyDescent="0.25">
      <c r="A130" s="95">
        <v>44439</v>
      </c>
      <c r="B130" s="94" t="s">
        <v>19041</v>
      </c>
      <c r="C130" s="440"/>
      <c r="D130" s="96" t="s">
        <v>19042</v>
      </c>
      <c r="E130" s="460"/>
      <c r="F130" s="93">
        <v>3.36</v>
      </c>
      <c r="G130" s="49"/>
    </row>
    <row r="131" spans="1:7" x14ac:dyDescent="0.25">
      <c r="A131" s="95">
        <v>44439</v>
      </c>
      <c r="B131" s="94" t="s">
        <v>19039</v>
      </c>
      <c r="C131" s="440"/>
      <c r="D131" s="96" t="s">
        <v>19040</v>
      </c>
      <c r="E131" s="460"/>
      <c r="F131" s="93">
        <v>12.87</v>
      </c>
      <c r="G131" s="49"/>
    </row>
    <row r="132" spans="1:7" x14ac:dyDescent="0.25">
      <c r="A132" s="95">
        <v>44439</v>
      </c>
      <c r="B132" s="94" t="s">
        <v>19037</v>
      </c>
      <c r="C132" s="440"/>
      <c r="D132" s="96" t="s">
        <v>19038</v>
      </c>
      <c r="E132" s="460"/>
      <c r="F132" s="148">
        <v>1.72</v>
      </c>
      <c r="G132" s="49"/>
    </row>
    <row r="133" spans="1:7" x14ac:dyDescent="0.25">
      <c r="A133" s="419"/>
      <c r="B133" s="457"/>
      <c r="C133" s="440"/>
      <c r="D133" s="419"/>
      <c r="E133" s="460"/>
      <c r="F133" s="441"/>
      <c r="G133" s="504">
        <f>SUM(F30:F132)</f>
        <v>550.4</v>
      </c>
    </row>
    <row r="134" spans="1:7" x14ac:dyDescent="0.25">
      <c r="A134" s="432"/>
      <c r="B134" s="49"/>
      <c r="C134" s="49"/>
      <c r="D134" s="49"/>
      <c r="E134" s="432"/>
      <c r="F134" s="433"/>
      <c r="G134" s="49"/>
    </row>
    <row r="135" spans="1:7" ht="15.75" thickBot="1" x14ac:dyDescent="0.3">
      <c r="A135" s="468"/>
      <c r="B135" s="469" t="s">
        <v>30522</v>
      </c>
      <c r="C135" s="470"/>
      <c r="D135" s="471"/>
      <c r="E135" s="468"/>
      <c r="F135" s="472"/>
      <c r="G135" s="473">
        <f>+G10-G16+G21-G26+G133</f>
        <v>96485.819999999992</v>
      </c>
    </row>
    <row r="136" spans="1:7" ht="15.75" thickTop="1" x14ac:dyDescent="0.25">
      <c r="A136" s="432"/>
      <c r="B136" s="49"/>
      <c r="C136" s="49"/>
      <c r="D136" s="49"/>
      <c r="E136" s="432"/>
      <c r="F136" s="433"/>
      <c r="G136" s="49"/>
    </row>
    <row r="137" spans="1:7" x14ac:dyDescent="0.25">
      <c r="A137" s="432"/>
      <c r="B137" s="49"/>
      <c r="C137" s="49"/>
      <c r="D137" s="49"/>
      <c r="E137" s="432"/>
      <c r="F137" s="433"/>
      <c r="G137" s="49"/>
    </row>
    <row r="138" spans="1:7" x14ac:dyDescent="0.25">
      <c r="A138" s="432"/>
      <c r="B138" s="49"/>
      <c r="C138" s="49"/>
      <c r="D138" s="49"/>
      <c r="E138" s="432"/>
      <c r="F138" s="433"/>
      <c r="G138" s="49"/>
    </row>
    <row r="139" spans="1:7" x14ac:dyDescent="0.25">
      <c r="A139" s="432"/>
      <c r="B139" s="419" t="s">
        <v>5</v>
      </c>
      <c r="C139" s="49"/>
      <c r="D139" s="459"/>
      <c r="E139" s="419" t="s">
        <v>6</v>
      </c>
      <c r="F139" s="433"/>
      <c r="G139" s="49"/>
    </row>
    <row r="140" spans="1:7" x14ac:dyDescent="0.25">
      <c r="A140" s="432"/>
      <c r="B140" s="419"/>
      <c r="C140" s="49"/>
      <c r="D140" s="459"/>
      <c r="E140" s="419"/>
      <c r="F140" s="433"/>
      <c r="G140" s="49"/>
    </row>
    <row r="141" spans="1:7" x14ac:dyDescent="0.25">
      <c r="A141" s="432"/>
      <c r="B141" s="419"/>
      <c r="C141" s="49"/>
      <c r="D141" s="459"/>
      <c r="E141" s="419"/>
      <c r="F141" s="433"/>
      <c r="G141" s="49"/>
    </row>
    <row r="142" spans="1:7" x14ac:dyDescent="0.25">
      <c r="A142" s="432"/>
      <c r="B142" s="474"/>
      <c r="C142" s="49"/>
      <c r="D142" s="474"/>
      <c r="E142" s="475"/>
      <c r="F142" s="445"/>
      <c r="G142" s="49"/>
    </row>
    <row r="143" spans="1:7" x14ac:dyDescent="0.25">
      <c r="A143" s="432"/>
      <c r="B143" s="49"/>
      <c r="C143" s="49"/>
      <c r="D143" s="49"/>
      <c r="E143" s="49"/>
      <c r="F143" s="453"/>
      <c r="G143" s="49"/>
    </row>
    <row r="144" spans="1:7" x14ac:dyDescent="0.25">
      <c r="A144" s="432"/>
      <c r="B144" s="49"/>
      <c r="C144" s="49"/>
      <c r="D144" s="49"/>
      <c r="E144" s="49"/>
      <c r="F144" s="453"/>
      <c r="G144" s="49"/>
    </row>
    <row r="145" spans="1:7" x14ac:dyDescent="0.25">
      <c r="A145" s="432"/>
      <c r="B145" s="49"/>
      <c r="C145" s="49"/>
      <c r="D145" s="49"/>
      <c r="E145" s="49"/>
      <c r="F145" s="453"/>
      <c r="G145" s="49"/>
    </row>
    <row r="146" spans="1:7" x14ac:dyDescent="0.25">
      <c r="E146"/>
      <c r="F146" s="476"/>
    </row>
    <row r="147" spans="1:7" x14ac:dyDescent="0.25">
      <c r="E147"/>
      <c r="F147" s="476"/>
    </row>
  </sheetData>
  <mergeCells count="5">
    <mergeCell ref="A2:D2"/>
    <mergeCell ref="A4:D4"/>
    <mergeCell ref="A6:D6"/>
    <mergeCell ref="A8:D8"/>
    <mergeCell ref="B15:C15"/>
  </mergeCells>
  <pageMargins left="0.70866141732283472" right="0.70866141732283472" top="0.74803149606299213" bottom="0.74803149606299213" header="0.31496062992125984" footer="0.31496062992125984"/>
  <pageSetup scale="81" fitToHeight="0" orientation="portrait" r:id="rId1"/>
  <headerFooter>
    <oddFooter>&amp;C&amp;P</oddFoot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9FD8C-800C-47F6-B7BD-EE811A3A5EF2}">
  <dimension ref="A2:K783"/>
  <sheetViews>
    <sheetView topLeftCell="A762" workbookViewId="0">
      <selection activeCell="J785" sqref="J785"/>
    </sheetView>
  </sheetViews>
  <sheetFormatPr baseColWidth="10" defaultRowHeight="12.75" x14ac:dyDescent="0.2"/>
  <cols>
    <col min="1" max="16384" width="11.42578125" style="1"/>
  </cols>
  <sheetData>
    <row r="2" spans="1:11" ht="19.5" x14ac:dyDescent="0.2">
      <c r="F2" s="22" t="s">
        <v>531</v>
      </c>
      <c r="J2" s="423" t="s">
        <v>530</v>
      </c>
      <c r="K2" s="430">
        <v>1</v>
      </c>
    </row>
    <row r="3" spans="1:11" x14ac:dyDescent="0.2">
      <c r="J3" s="423" t="s">
        <v>529</v>
      </c>
      <c r="K3" s="429">
        <v>44635</v>
      </c>
    </row>
    <row r="5" spans="1:11" x14ac:dyDescent="0.2">
      <c r="E5" s="21" t="s">
        <v>528</v>
      </c>
      <c r="F5" s="19" t="s">
        <v>27688</v>
      </c>
      <c r="G5" s="21" t="s">
        <v>527</v>
      </c>
      <c r="H5" s="19" t="s">
        <v>27688</v>
      </c>
      <c r="J5" s="428">
        <v>0.52516203703703701</v>
      </c>
    </row>
    <row r="7" spans="1:11" x14ac:dyDescent="0.2">
      <c r="J7" s="423" t="s">
        <v>526</v>
      </c>
      <c r="K7" s="18" t="s">
        <v>1568</v>
      </c>
    </row>
    <row r="8" spans="1:11" x14ac:dyDescent="0.2">
      <c r="C8" s="20" t="s">
        <v>525</v>
      </c>
      <c r="D8" s="19" t="s">
        <v>524</v>
      </c>
      <c r="F8" s="20" t="s">
        <v>523</v>
      </c>
      <c r="G8" s="19" t="s">
        <v>521</v>
      </c>
      <c r="I8" s="20" t="s">
        <v>522</v>
      </c>
      <c r="J8" s="19" t="s">
        <v>521</v>
      </c>
    </row>
    <row r="11" spans="1:11" x14ac:dyDescent="0.2">
      <c r="A11" s="426" t="s">
        <v>520</v>
      </c>
      <c r="C11" s="425" t="s">
        <v>519</v>
      </c>
      <c r="D11" s="425" t="s">
        <v>518</v>
      </c>
      <c r="F11" s="427" t="s">
        <v>517</v>
      </c>
      <c r="I11" s="423" t="s">
        <v>11</v>
      </c>
      <c r="J11" s="423" t="s">
        <v>10</v>
      </c>
      <c r="K11" s="423" t="s">
        <v>516</v>
      </c>
    </row>
    <row r="14" spans="1:11" x14ac:dyDescent="0.2">
      <c r="A14" s="426" t="s">
        <v>515</v>
      </c>
      <c r="B14" s="16" t="s">
        <v>514</v>
      </c>
    </row>
    <row r="16" spans="1:11" x14ac:dyDescent="0.2">
      <c r="A16" s="425" t="s">
        <v>513</v>
      </c>
      <c r="B16" s="18" t="s">
        <v>512</v>
      </c>
      <c r="J16" s="423" t="s">
        <v>12</v>
      </c>
      <c r="K16" s="15">
        <v>96485.82</v>
      </c>
    </row>
    <row r="18" spans="3:11" x14ac:dyDescent="0.2">
      <c r="C18" s="18" t="s">
        <v>27687</v>
      </c>
      <c r="D18" s="17">
        <v>44440</v>
      </c>
      <c r="E18" s="16" t="s">
        <v>21018</v>
      </c>
      <c r="I18" s="15">
        <v>3.61</v>
      </c>
      <c r="K18" s="15">
        <v>96489.43</v>
      </c>
    </row>
    <row r="19" spans="3:11" x14ac:dyDescent="0.2">
      <c r="C19" s="18" t="s">
        <v>27686</v>
      </c>
      <c r="D19" s="17">
        <v>44440</v>
      </c>
      <c r="E19" s="16" t="s">
        <v>27685</v>
      </c>
      <c r="I19" s="15">
        <v>16</v>
      </c>
      <c r="K19" s="15">
        <v>96505.43</v>
      </c>
    </row>
    <row r="20" spans="3:11" x14ac:dyDescent="0.2">
      <c r="C20" s="18" t="s">
        <v>27684</v>
      </c>
      <c r="D20" s="17">
        <v>44440</v>
      </c>
      <c r="E20" s="16" t="s">
        <v>27683</v>
      </c>
      <c r="I20" s="15">
        <v>3.37</v>
      </c>
      <c r="K20" s="15">
        <v>96508.800000000003</v>
      </c>
    </row>
    <row r="21" spans="3:11" x14ac:dyDescent="0.2">
      <c r="C21" s="18" t="s">
        <v>27682</v>
      </c>
      <c r="D21" s="17">
        <v>44440</v>
      </c>
      <c r="E21" s="16" t="s">
        <v>27681</v>
      </c>
      <c r="I21" s="15">
        <v>7</v>
      </c>
      <c r="K21" s="15">
        <v>96515.8</v>
      </c>
    </row>
    <row r="22" spans="3:11" x14ac:dyDescent="0.2">
      <c r="C22" s="18" t="s">
        <v>27680</v>
      </c>
      <c r="D22" s="17">
        <v>44440</v>
      </c>
      <c r="E22" s="16" t="s">
        <v>27679</v>
      </c>
      <c r="I22" s="15">
        <v>5.18</v>
      </c>
      <c r="K22" s="15">
        <v>96520.98</v>
      </c>
    </row>
    <row r="23" spans="3:11" x14ac:dyDescent="0.2">
      <c r="C23" s="18" t="s">
        <v>27678</v>
      </c>
      <c r="D23" s="17">
        <v>44440</v>
      </c>
      <c r="E23" s="16" t="s">
        <v>27677</v>
      </c>
      <c r="I23" s="15">
        <v>2.36</v>
      </c>
      <c r="K23" s="15">
        <v>96523.34</v>
      </c>
    </row>
    <row r="24" spans="3:11" x14ac:dyDescent="0.2">
      <c r="C24" s="18" t="s">
        <v>27676</v>
      </c>
      <c r="D24" s="17">
        <v>44440</v>
      </c>
      <c r="E24" s="16" t="s">
        <v>27675</v>
      </c>
      <c r="I24" s="15">
        <v>5.12</v>
      </c>
      <c r="K24" s="15">
        <v>96528.46</v>
      </c>
    </row>
    <row r="25" spans="3:11" x14ac:dyDescent="0.2">
      <c r="C25" s="18" t="s">
        <v>27674</v>
      </c>
      <c r="D25" s="17">
        <v>44440</v>
      </c>
      <c r="E25" s="16" t="s">
        <v>27673</v>
      </c>
      <c r="I25" s="15">
        <v>1.68</v>
      </c>
      <c r="K25" s="15">
        <v>96530.14</v>
      </c>
    </row>
    <row r="26" spans="3:11" x14ac:dyDescent="0.2">
      <c r="C26" s="18" t="s">
        <v>27672</v>
      </c>
      <c r="D26" s="17">
        <v>44440</v>
      </c>
      <c r="E26" s="16" t="s">
        <v>27671</v>
      </c>
      <c r="I26" s="15">
        <v>1.98</v>
      </c>
      <c r="K26" s="15">
        <v>96532.12</v>
      </c>
    </row>
    <row r="27" spans="3:11" x14ac:dyDescent="0.2">
      <c r="C27" s="18" t="s">
        <v>27670</v>
      </c>
      <c r="D27" s="17">
        <v>44440</v>
      </c>
      <c r="E27" s="16" t="s">
        <v>27669</v>
      </c>
      <c r="I27" s="15">
        <v>1.68</v>
      </c>
      <c r="K27" s="15">
        <v>96533.8</v>
      </c>
    </row>
    <row r="28" spans="3:11" x14ac:dyDescent="0.2">
      <c r="C28" s="18" t="s">
        <v>27668</v>
      </c>
      <c r="D28" s="17">
        <v>44440</v>
      </c>
      <c r="E28" s="16" t="s">
        <v>27667</v>
      </c>
      <c r="I28" s="15">
        <v>4.3899999999999997</v>
      </c>
      <c r="K28" s="15">
        <v>96538.19</v>
      </c>
    </row>
    <row r="29" spans="3:11" x14ac:dyDescent="0.2">
      <c r="C29" s="18" t="s">
        <v>27666</v>
      </c>
      <c r="D29" s="17">
        <v>44440</v>
      </c>
      <c r="E29" s="16" t="s">
        <v>27665</v>
      </c>
      <c r="I29" s="15">
        <v>11.72</v>
      </c>
      <c r="K29" s="15">
        <v>96549.91</v>
      </c>
    </row>
    <row r="30" spans="3:11" x14ac:dyDescent="0.2">
      <c r="C30" s="18" t="s">
        <v>27664</v>
      </c>
      <c r="D30" s="17">
        <v>44440</v>
      </c>
      <c r="E30" s="16" t="s">
        <v>27663</v>
      </c>
      <c r="I30" s="15">
        <v>1.68</v>
      </c>
      <c r="K30" s="15">
        <v>96551.59</v>
      </c>
    </row>
    <row r="31" spans="3:11" x14ac:dyDescent="0.2">
      <c r="C31" s="18" t="s">
        <v>27662</v>
      </c>
      <c r="D31" s="17">
        <v>44440</v>
      </c>
      <c r="E31" s="16" t="s">
        <v>27661</v>
      </c>
      <c r="I31" s="15">
        <v>2.15</v>
      </c>
      <c r="K31" s="15">
        <v>96553.74</v>
      </c>
    </row>
    <row r="32" spans="3:11" x14ac:dyDescent="0.2">
      <c r="C32" s="18" t="s">
        <v>27660</v>
      </c>
      <c r="D32" s="17">
        <v>44440</v>
      </c>
      <c r="E32" s="16" t="s">
        <v>27659</v>
      </c>
      <c r="I32" s="15">
        <v>3.65</v>
      </c>
      <c r="K32" s="15">
        <v>96557.39</v>
      </c>
    </row>
    <row r="33" spans="3:11" x14ac:dyDescent="0.2">
      <c r="C33" s="18" t="s">
        <v>27658</v>
      </c>
      <c r="D33" s="17">
        <v>44440</v>
      </c>
      <c r="E33" s="16" t="s">
        <v>27657</v>
      </c>
      <c r="I33" s="15">
        <v>16.87</v>
      </c>
      <c r="K33" s="15">
        <v>96574.26</v>
      </c>
    </row>
    <row r="34" spans="3:11" x14ac:dyDescent="0.2">
      <c r="C34" s="18" t="s">
        <v>27656</v>
      </c>
      <c r="D34" s="17">
        <v>44440</v>
      </c>
      <c r="E34" s="16" t="s">
        <v>27655</v>
      </c>
      <c r="I34" s="15">
        <v>1.68</v>
      </c>
      <c r="K34" s="15">
        <v>96575.94</v>
      </c>
    </row>
    <row r="35" spans="3:11" x14ac:dyDescent="0.2">
      <c r="C35" s="18" t="s">
        <v>27654</v>
      </c>
      <c r="D35" s="17">
        <v>44440</v>
      </c>
      <c r="E35" s="16" t="s">
        <v>27653</v>
      </c>
      <c r="I35" s="15">
        <v>1.92</v>
      </c>
      <c r="K35" s="15">
        <v>96577.86</v>
      </c>
    </row>
    <row r="36" spans="3:11" x14ac:dyDescent="0.2">
      <c r="C36" s="18" t="s">
        <v>27652</v>
      </c>
      <c r="D36" s="17">
        <v>44440</v>
      </c>
      <c r="E36" s="16" t="s">
        <v>27651</v>
      </c>
      <c r="I36" s="15">
        <v>1.69</v>
      </c>
      <c r="K36" s="15">
        <v>96579.55</v>
      </c>
    </row>
    <row r="37" spans="3:11" x14ac:dyDescent="0.2">
      <c r="C37" s="18" t="s">
        <v>27650</v>
      </c>
      <c r="D37" s="17">
        <v>44440</v>
      </c>
      <c r="E37" s="16" t="s">
        <v>27649</v>
      </c>
      <c r="I37" s="15">
        <v>2.4</v>
      </c>
      <c r="K37" s="15">
        <v>96581.95</v>
      </c>
    </row>
    <row r="38" spans="3:11" x14ac:dyDescent="0.2">
      <c r="C38" s="18" t="s">
        <v>27648</v>
      </c>
      <c r="D38" s="17">
        <v>44440</v>
      </c>
      <c r="E38" s="16" t="s">
        <v>27647</v>
      </c>
      <c r="I38" s="15">
        <v>4.3099999999999996</v>
      </c>
      <c r="K38" s="15">
        <v>96586.26</v>
      </c>
    </row>
    <row r="39" spans="3:11" x14ac:dyDescent="0.2">
      <c r="C39" s="18" t="s">
        <v>27646</v>
      </c>
      <c r="D39" s="17">
        <v>44440</v>
      </c>
      <c r="E39" s="16" t="s">
        <v>27645</v>
      </c>
      <c r="I39" s="15">
        <v>6.74</v>
      </c>
      <c r="K39" s="15">
        <v>96593</v>
      </c>
    </row>
    <row r="40" spans="3:11" x14ac:dyDescent="0.2">
      <c r="C40" s="18" t="s">
        <v>27644</v>
      </c>
      <c r="D40" s="17">
        <v>44440</v>
      </c>
      <c r="E40" s="16" t="s">
        <v>27643</v>
      </c>
      <c r="I40" s="15">
        <v>1.9</v>
      </c>
      <c r="K40" s="15">
        <v>96594.9</v>
      </c>
    </row>
    <row r="41" spans="3:11" x14ac:dyDescent="0.2">
      <c r="C41" s="18" t="s">
        <v>27642</v>
      </c>
      <c r="D41" s="17">
        <v>44440</v>
      </c>
      <c r="E41" s="16" t="s">
        <v>27641</v>
      </c>
      <c r="I41" s="15">
        <v>1.68</v>
      </c>
      <c r="K41" s="15">
        <v>96596.58</v>
      </c>
    </row>
    <row r="42" spans="3:11" x14ac:dyDescent="0.2">
      <c r="C42" s="18" t="s">
        <v>27640</v>
      </c>
      <c r="D42" s="17">
        <v>44440</v>
      </c>
      <c r="E42" s="16" t="s">
        <v>27639</v>
      </c>
      <c r="I42" s="15">
        <v>4.3099999999999996</v>
      </c>
      <c r="K42" s="15">
        <v>96600.89</v>
      </c>
    </row>
    <row r="43" spans="3:11" x14ac:dyDescent="0.2">
      <c r="C43" s="18" t="s">
        <v>27638</v>
      </c>
      <c r="D43" s="17">
        <v>44440</v>
      </c>
      <c r="E43" s="16" t="s">
        <v>27637</v>
      </c>
      <c r="I43" s="15">
        <v>3.36</v>
      </c>
      <c r="K43" s="15">
        <v>96604.25</v>
      </c>
    </row>
    <row r="44" spans="3:11" x14ac:dyDescent="0.2">
      <c r="C44" s="18" t="s">
        <v>27636</v>
      </c>
      <c r="D44" s="17">
        <v>44440</v>
      </c>
      <c r="E44" s="16" t="s">
        <v>27635</v>
      </c>
      <c r="I44" s="15">
        <v>1.84</v>
      </c>
      <c r="K44" s="15">
        <v>96606.09</v>
      </c>
    </row>
    <row r="45" spans="3:11" x14ac:dyDescent="0.2">
      <c r="C45" s="18" t="s">
        <v>27634</v>
      </c>
      <c r="D45" s="17">
        <v>44440</v>
      </c>
      <c r="E45" s="16" t="s">
        <v>27633</v>
      </c>
      <c r="I45" s="15">
        <v>3.88</v>
      </c>
      <c r="K45" s="15">
        <v>96609.97</v>
      </c>
    </row>
    <row r="46" spans="3:11" x14ac:dyDescent="0.2">
      <c r="C46" s="18" t="s">
        <v>27632</v>
      </c>
      <c r="D46" s="17">
        <v>44440</v>
      </c>
      <c r="E46" s="16" t="s">
        <v>27631</v>
      </c>
      <c r="I46" s="15">
        <v>3.16</v>
      </c>
      <c r="K46" s="15">
        <v>96613.13</v>
      </c>
    </row>
    <row r="47" spans="3:11" x14ac:dyDescent="0.2">
      <c r="C47" s="18" t="s">
        <v>27630</v>
      </c>
      <c r="D47" s="17">
        <v>44440</v>
      </c>
      <c r="E47" s="16" t="s">
        <v>27629</v>
      </c>
      <c r="I47" s="15">
        <v>17.48</v>
      </c>
      <c r="K47" s="15">
        <v>96630.61</v>
      </c>
    </row>
    <row r="48" spans="3:11" x14ac:dyDescent="0.2">
      <c r="C48" s="18" t="s">
        <v>27628</v>
      </c>
      <c r="D48" s="17">
        <v>44440</v>
      </c>
      <c r="E48" s="16" t="s">
        <v>27627</v>
      </c>
      <c r="I48" s="15">
        <v>0.08</v>
      </c>
      <c r="K48" s="15">
        <v>96630.69</v>
      </c>
    </row>
    <row r="49" spans="3:11" x14ac:dyDescent="0.2">
      <c r="C49" s="18" t="s">
        <v>27626</v>
      </c>
      <c r="D49" s="17">
        <v>44440</v>
      </c>
      <c r="E49" s="16" t="s">
        <v>27625</v>
      </c>
      <c r="I49" s="15">
        <v>2.4700000000000002</v>
      </c>
      <c r="K49" s="15">
        <v>96633.16</v>
      </c>
    </row>
    <row r="50" spans="3:11" x14ac:dyDescent="0.2">
      <c r="C50" s="18" t="s">
        <v>27624</v>
      </c>
      <c r="D50" s="17">
        <v>44440</v>
      </c>
      <c r="E50" s="16" t="s">
        <v>27623</v>
      </c>
      <c r="I50" s="15">
        <v>15.49</v>
      </c>
      <c r="K50" s="15">
        <v>96648.65</v>
      </c>
    </row>
    <row r="51" spans="3:11" x14ac:dyDescent="0.2">
      <c r="C51" s="18" t="s">
        <v>27622</v>
      </c>
      <c r="D51" s="17">
        <v>44440</v>
      </c>
      <c r="E51" s="16" t="s">
        <v>27621</v>
      </c>
      <c r="I51" s="15">
        <v>5.36</v>
      </c>
      <c r="K51" s="15">
        <v>96654.01</v>
      </c>
    </row>
    <row r="52" spans="3:11" x14ac:dyDescent="0.2">
      <c r="C52" s="18" t="s">
        <v>27620</v>
      </c>
      <c r="D52" s="17">
        <v>44440</v>
      </c>
      <c r="E52" s="16" t="s">
        <v>27619</v>
      </c>
      <c r="I52" s="15">
        <v>5.32</v>
      </c>
      <c r="K52" s="15">
        <v>96659.33</v>
      </c>
    </row>
    <row r="53" spans="3:11" x14ac:dyDescent="0.2">
      <c r="C53" s="18" t="s">
        <v>27618</v>
      </c>
      <c r="D53" s="17">
        <v>44440</v>
      </c>
      <c r="E53" s="16" t="s">
        <v>27617</v>
      </c>
      <c r="I53" s="15">
        <v>1.68</v>
      </c>
      <c r="K53" s="15">
        <v>96661.01</v>
      </c>
    </row>
    <row r="54" spans="3:11" x14ac:dyDescent="0.2">
      <c r="C54" s="18" t="s">
        <v>27616</v>
      </c>
      <c r="D54" s="17">
        <v>44440</v>
      </c>
      <c r="E54" s="16" t="s">
        <v>27615</v>
      </c>
      <c r="I54" s="15">
        <v>2.35</v>
      </c>
      <c r="K54" s="15">
        <v>96663.360000000001</v>
      </c>
    </row>
    <row r="55" spans="3:11" x14ac:dyDescent="0.2">
      <c r="C55" s="18" t="s">
        <v>27614</v>
      </c>
      <c r="D55" s="17">
        <v>44440</v>
      </c>
      <c r="E55" s="16" t="s">
        <v>27613</v>
      </c>
      <c r="I55" s="15">
        <v>6.94</v>
      </c>
      <c r="K55" s="15">
        <v>96670.3</v>
      </c>
    </row>
    <row r="56" spans="3:11" x14ac:dyDescent="0.2">
      <c r="C56" s="18" t="s">
        <v>27612</v>
      </c>
      <c r="D56" s="17">
        <v>44440</v>
      </c>
      <c r="E56" s="16" t="s">
        <v>27611</v>
      </c>
      <c r="I56" s="15">
        <v>4.83</v>
      </c>
      <c r="K56" s="15">
        <v>96675.13</v>
      </c>
    </row>
    <row r="57" spans="3:11" x14ac:dyDescent="0.2">
      <c r="C57" s="18" t="s">
        <v>27610</v>
      </c>
      <c r="D57" s="17">
        <v>44440</v>
      </c>
      <c r="E57" s="16" t="s">
        <v>27609</v>
      </c>
      <c r="I57" s="15">
        <v>2.04</v>
      </c>
      <c r="K57" s="15">
        <v>96677.17</v>
      </c>
    </row>
    <row r="58" spans="3:11" x14ac:dyDescent="0.2">
      <c r="C58" s="18" t="s">
        <v>27608</v>
      </c>
      <c r="D58" s="17">
        <v>44440</v>
      </c>
      <c r="E58" s="16" t="s">
        <v>27607</v>
      </c>
      <c r="I58" s="15">
        <v>5.29</v>
      </c>
      <c r="K58" s="15">
        <v>96682.46</v>
      </c>
    </row>
    <row r="59" spans="3:11" x14ac:dyDescent="0.2">
      <c r="C59" s="18" t="s">
        <v>27606</v>
      </c>
      <c r="D59" s="17">
        <v>44440</v>
      </c>
      <c r="E59" s="16" t="s">
        <v>27605</v>
      </c>
      <c r="I59" s="15">
        <v>6.94</v>
      </c>
      <c r="K59" s="15">
        <v>96689.4</v>
      </c>
    </row>
    <row r="60" spans="3:11" x14ac:dyDescent="0.2">
      <c r="C60" s="18" t="s">
        <v>27604</v>
      </c>
      <c r="D60" s="17">
        <v>44440</v>
      </c>
      <c r="E60" s="16" t="s">
        <v>27603</v>
      </c>
      <c r="I60" s="15">
        <v>17.899999999999999</v>
      </c>
      <c r="K60" s="15">
        <v>96707.3</v>
      </c>
    </row>
    <row r="61" spans="3:11" x14ac:dyDescent="0.2">
      <c r="C61" s="18" t="s">
        <v>27602</v>
      </c>
      <c r="D61" s="17">
        <v>44440</v>
      </c>
      <c r="E61" s="16" t="s">
        <v>27601</v>
      </c>
      <c r="I61" s="15">
        <v>5.42</v>
      </c>
      <c r="K61" s="15">
        <v>96712.72</v>
      </c>
    </row>
    <row r="62" spans="3:11" x14ac:dyDescent="0.2">
      <c r="C62" s="18" t="s">
        <v>27600</v>
      </c>
      <c r="D62" s="17">
        <v>44440</v>
      </c>
      <c r="E62" s="16" t="s">
        <v>27599</v>
      </c>
      <c r="I62" s="15">
        <v>16.760000000000002</v>
      </c>
      <c r="K62" s="15">
        <v>96729.48</v>
      </c>
    </row>
    <row r="63" spans="3:11" x14ac:dyDescent="0.2">
      <c r="C63" s="18" t="s">
        <v>27598</v>
      </c>
      <c r="D63" s="17">
        <v>44440</v>
      </c>
      <c r="E63" s="16" t="s">
        <v>27597</v>
      </c>
      <c r="I63" s="15">
        <v>32.17</v>
      </c>
      <c r="K63" s="15">
        <v>96761.65</v>
      </c>
    </row>
    <row r="64" spans="3:11" x14ac:dyDescent="0.2">
      <c r="C64" s="18" t="s">
        <v>27596</v>
      </c>
      <c r="D64" s="17">
        <v>44440</v>
      </c>
      <c r="E64" s="16" t="s">
        <v>27595</v>
      </c>
      <c r="I64" s="15">
        <v>7.82</v>
      </c>
      <c r="K64" s="15">
        <v>96769.47</v>
      </c>
    </row>
    <row r="65" spans="3:11" x14ac:dyDescent="0.2">
      <c r="C65" s="18" t="s">
        <v>27594</v>
      </c>
      <c r="D65" s="17">
        <v>44440</v>
      </c>
      <c r="E65" s="16" t="s">
        <v>27593</v>
      </c>
      <c r="I65" s="15">
        <v>2.63</v>
      </c>
      <c r="K65" s="15">
        <v>96772.1</v>
      </c>
    </row>
    <row r="66" spans="3:11" x14ac:dyDescent="0.2">
      <c r="C66" s="18" t="s">
        <v>27592</v>
      </c>
      <c r="D66" s="17">
        <v>44440</v>
      </c>
      <c r="E66" s="16" t="s">
        <v>27591</v>
      </c>
      <c r="I66" s="15">
        <v>3.99</v>
      </c>
      <c r="K66" s="15">
        <v>96776.09</v>
      </c>
    </row>
    <row r="67" spans="3:11" x14ac:dyDescent="0.2">
      <c r="C67" s="18" t="s">
        <v>27590</v>
      </c>
      <c r="D67" s="17">
        <v>44441</v>
      </c>
      <c r="E67" s="16" t="s">
        <v>27589</v>
      </c>
      <c r="I67" s="15">
        <v>1.98</v>
      </c>
      <c r="K67" s="15">
        <v>96778.07</v>
      </c>
    </row>
    <row r="68" spans="3:11" x14ac:dyDescent="0.2">
      <c r="C68" s="18" t="s">
        <v>27588</v>
      </c>
      <c r="D68" s="17">
        <v>44441</v>
      </c>
      <c r="E68" s="16" t="s">
        <v>27587</v>
      </c>
      <c r="I68" s="15">
        <v>5.79</v>
      </c>
      <c r="K68" s="15">
        <v>96783.86</v>
      </c>
    </row>
    <row r="69" spans="3:11" x14ac:dyDescent="0.2">
      <c r="C69" s="18" t="s">
        <v>27586</v>
      </c>
      <c r="D69" s="17">
        <v>44441</v>
      </c>
      <c r="E69" s="16" t="s">
        <v>27585</v>
      </c>
      <c r="I69" s="15">
        <v>4.5</v>
      </c>
      <c r="K69" s="15">
        <v>96788.36</v>
      </c>
    </row>
    <row r="70" spans="3:11" x14ac:dyDescent="0.2">
      <c r="C70" s="18" t="s">
        <v>27584</v>
      </c>
      <c r="D70" s="17">
        <v>44441</v>
      </c>
      <c r="E70" s="16" t="s">
        <v>27583</v>
      </c>
      <c r="I70" s="15">
        <v>0.93</v>
      </c>
      <c r="K70" s="15">
        <v>96789.29</v>
      </c>
    </row>
    <row r="71" spans="3:11" x14ac:dyDescent="0.2">
      <c r="C71" s="18" t="s">
        <v>27582</v>
      </c>
      <c r="D71" s="17">
        <v>44441</v>
      </c>
      <c r="E71" s="16" t="s">
        <v>27581</v>
      </c>
      <c r="I71" s="15">
        <v>30.6</v>
      </c>
      <c r="K71" s="15">
        <v>96819.89</v>
      </c>
    </row>
    <row r="72" spans="3:11" x14ac:dyDescent="0.2">
      <c r="C72" s="18" t="s">
        <v>27580</v>
      </c>
      <c r="D72" s="17">
        <v>44441</v>
      </c>
      <c r="E72" s="16" t="s">
        <v>27579</v>
      </c>
      <c r="I72" s="15">
        <v>1.68</v>
      </c>
      <c r="K72" s="15">
        <v>96821.57</v>
      </c>
    </row>
    <row r="73" spans="3:11" x14ac:dyDescent="0.2">
      <c r="C73" s="18" t="s">
        <v>27578</v>
      </c>
      <c r="D73" s="17">
        <v>44441</v>
      </c>
      <c r="E73" s="16" t="s">
        <v>27577</v>
      </c>
      <c r="I73" s="15">
        <v>5.79</v>
      </c>
      <c r="K73" s="15">
        <v>96827.36</v>
      </c>
    </row>
    <row r="74" spans="3:11" x14ac:dyDescent="0.2">
      <c r="C74" s="18" t="s">
        <v>27576</v>
      </c>
      <c r="D74" s="17">
        <v>44441</v>
      </c>
      <c r="E74" s="16" t="s">
        <v>27575</v>
      </c>
      <c r="I74" s="15">
        <v>4.0999999999999996</v>
      </c>
      <c r="K74" s="15">
        <v>96831.46</v>
      </c>
    </row>
    <row r="75" spans="3:11" x14ac:dyDescent="0.2">
      <c r="C75" s="18" t="s">
        <v>27574</v>
      </c>
      <c r="D75" s="17">
        <v>44441</v>
      </c>
      <c r="E75" s="16" t="s">
        <v>27573</v>
      </c>
      <c r="I75" s="15">
        <v>7.26</v>
      </c>
      <c r="K75" s="15">
        <v>96838.720000000001</v>
      </c>
    </row>
    <row r="76" spans="3:11" x14ac:dyDescent="0.2">
      <c r="C76" s="18" t="s">
        <v>27572</v>
      </c>
      <c r="D76" s="17">
        <v>44441</v>
      </c>
      <c r="E76" s="16" t="s">
        <v>27571</v>
      </c>
      <c r="I76" s="15">
        <v>17.48</v>
      </c>
      <c r="K76" s="15">
        <v>96856.2</v>
      </c>
    </row>
    <row r="77" spans="3:11" x14ac:dyDescent="0.2">
      <c r="C77" s="18" t="s">
        <v>27570</v>
      </c>
      <c r="D77" s="17">
        <v>44441</v>
      </c>
      <c r="E77" s="16" t="s">
        <v>27569</v>
      </c>
      <c r="I77" s="15">
        <v>4.1900000000000004</v>
      </c>
      <c r="K77" s="15">
        <v>96860.39</v>
      </c>
    </row>
    <row r="78" spans="3:11" x14ac:dyDescent="0.2">
      <c r="C78" s="18" t="s">
        <v>27568</v>
      </c>
      <c r="D78" s="17">
        <v>44441</v>
      </c>
      <c r="E78" s="16" t="s">
        <v>27567</v>
      </c>
      <c r="I78" s="15">
        <v>7.89</v>
      </c>
      <c r="K78" s="15">
        <v>96868.28</v>
      </c>
    </row>
    <row r="79" spans="3:11" x14ac:dyDescent="0.2">
      <c r="C79" s="18" t="s">
        <v>27566</v>
      </c>
      <c r="D79" s="17">
        <v>44441</v>
      </c>
      <c r="E79" s="16" t="s">
        <v>27565</v>
      </c>
      <c r="I79" s="15">
        <v>8.32</v>
      </c>
      <c r="K79" s="15">
        <v>96876.6</v>
      </c>
    </row>
    <row r="80" spans="3:11" x14ac:dyDescent="0.2">
      <c r="C80" s="18" t="s">
        <v>27564</v>
      </c>
      <c r="D80" s="17">
        <v>44441</v>
      </c>
      <c r="E80" s="16" t="s">
        <v>27563</v>
      </c>
      <c r="I80" s="15">
        <v>2.31</v>
      </c>
      <c r="K80" s="15">
        <v>96878.91</v>
      </c>
    </row>
    <row r="81" spans="3:11" x14ac:dyDescent="0.2">
      <c r="C81" s="18" t="s">
        <v>27562</v>
      </c>
      <c r="D81" s="17">
        <v>44441</v>
      </c>
      <c r="E81" s="16" t="s">
        <v>27561</v>
      </c>
      <c r="I81" s="15">
        <v>0.36</v>
      </c>
      <c r="K81" s="15">
        <v>96879.27</v>
      </c>
    </row>
    <row r="82" spans="3:11" x14ac:dyDescent="0.2">
      <c r="C82" s="18" t="s">
        <v>27560</v>
      </c>
      <c r="D82" s="17">
        <v>44441</v>
      </c>
      <c r="E82" s="16" t="s">
        <v>27559</v>
      </c>
      <c r="I82" s="15">
        <v>37.03</v>
      </c>
      <c r="K82" s="15">
        <v>96916.3</v>
      </c>
    </row>
    <row r="83" spans="3:11" x14ac:dyDescent="0.2">
      <c r="C83" s="18" t="s">
        <v>27558</v>
      </c>
      <c r="D83" s="17">
        <v>44441</v>
      </c>
      <c r="E83" s="16" t="s">
        <v>27557</v>
      </c>
      <c r="I83" s="15">
        <v>5.15</v>
      </c>
      <c r="K83" s="15">
        <v>96921.45</v>
      </c>
    </row>
    <row r="84" spans="3:11" x14ac:dyDescent="0.2">
      <c r="C84" s="18" t="s">
        <v>27556</v>
      </c>
      <c r="D84" s="17">
        <v>44441</v>
      </c>
      <c r="E84" s="16" t="s">
        <v>27555</v>
      </c>
      <c r="I84" s="15">
        <v>2.13</v>
      </c>
      <c r="K84" s="15">
        <v>96923.58</v>
      </c>
    </row>
    <row r="85" spans="3:11" x14ac:dyDescent="0.2">
      <c r="C85" s="18" t="s">
        <v>27554</v>
      </c>
      <c r="D85" s="17">
        <v>44441</v>
      </c>
      <c r="E85" s="16" t="s">
        <v>27553</v>
      </c>
      <c r="I85" s="15">
        <v>2.9</v>
      </c>
      <c r="K85" s="15">
        <v>96926.48</v>
      </c>
    </row>
    <row r="86" spans="3:11" x14ac:dyDescent="0.2">
      <c r="C86" s="18" t="s">
        <v>27552</v>
      </c>
      <c r="D86" s="17">
        <v>44441</v>
      </c>
      <c r="E86" s="16" t="s">
        <v>27551</v>
      </c>
      <c r="I86" s="15">
        <v>2.0299999999999998</v>
      </c>
      <c r="K86" s="15">
        <v>96928.51</v>
      </c>
    </row>
    <row r="87" spans="3:11" x14ac:dyDescent="0.2">
      <c r="C87" s="18" t="s">
        <v>27550</v>
      </c>
      <c r="D87" s="17">
        <v>44441</v>
      </c>
      <c r="E87" s="16" t="s">
        <v>27549</v>
      </c>
      <c r="I87" s="15">
        <v>5.04</v>
      </c>
      <c r="K87" s="15">
        <v>96933.55</v>
      </c>
    </row>
    <row r="88" spans="3:11" x14ac:dyDescent="0.2">
      <c r="C88" s="18" t="s">
        <v>27548</v>
      </c>
      <c r="D88" s="17">
        <v>44441</v>
      </c>
      <c r="E88" s="16" t="s">
        <v>27547</v>
      </c>
      <c r="I88" s="15">
        <v>1.72</v>
      </c>
      <c r="K88" s="15">
        <v>96935.27</v>
      </c>
    </row>
    <row r="89" spans="3:11" x14ac:dyDescent="0.2">
      <c r="C89" s="18" t="s">
        <v>27546</v>
      </c>
      <c r="D89" s="17">
        <v>44441</v>
      </c>
      <c r="E89" s="16" t="s">
        <v>27545</v>
      </c>
      <c r="I89" s="15">
        <v>8.0500000000000007</v>
      </c>
      <c r="K89" s="15">
        <v>96943.32</v>
      </c>
    </row>
    <row r="90" spans="3:11" x14ac:dyDescent="0.2">
      <c r="C90" s="18" t="s">
        <v>27544</v>
      </c>
      <c r="D90" s="17">
        <v>44441</v>
      </c>
      <c r="E90" s="16" t="s">
        <v>27543</v>
      </c>
      <c r="I90" s="15">
        <v>1.68</v>
      </c>
      <c r="K90" s="15">
        <v>96945</v>
      </c>
    </row>
    <row r="91" spans="3:11" x14ac:dyDescent="0.2">
      <c r="C91" s="18" t="s">
        <v>27542</v>
      </c>
      <c r="D91" s="17">
        <v>44441</v>
      </c>
      <c r="E91" s="16" t="s">
        <v>27541</v>
      </c>
      <c r="I91" s="15">
        <v>1.68</v>
      </c>
      <c r="K91" s="15">
        <v>96946.68</v>
      </c>
    </row>
    <row r="92" spans="3:11" x14ac:dyDescent="0.2">
      <c r="C92" s="18" t="s">
        <v>27540</v>
      </c>
      <c r="D92" s="17">
        <v>44441</v>
      </c>
      <c r="E92" s="16" t="s">
        <v>27539</v>
      </c>
      <c r="I92" s="15">
        <v>1.68</v>
      </c>
      <c r="K92" s="15">
        <v>96948.36</v>
      </c>
    </row>
    <row r="93" spans="3:11" x14ac:dyDescent="0.2">
      <c r="C93" s="18" t="s">
        <v>27538</v>
      </c>
      <c r="D93" s="17">
        <v>44441</v>
      </c>
      <c r="E93" s="16" t="s">
        <v>27537</v>
      </c>
      <c r="I93" s="15">
        <v>2.76</v>
      </c>
      <c r="K93" s="15">
        <v>96951.12</v>
      </c>
    </row>
    <row r="94" spans="3:11" x14ac:dyDescent="0.2">
      <c r="C94" s="18" t="s">
        <v>27536</v>
      </c>
      <c r="D94" s="17">
        <v>44441</v>
      </c>
      <c r="E94" s="16" t="s">
        <v>27535</v>
      </c>
      <c r="I94" s="15">
        <v>1.68</v>
      </c>
      <c r="K94" s="15">
        <v>96952.8</v>
      </c>
    </row>
    <row r="95" spans="3:11" x14ac:dyDescent="0.2">
      <c r="C95" s="18" t="s">
        <v>27534</v>
      </c>
      <c r="D95" s="17">
        <v>44441</v>
      </c>
      <c r="E95" s="16" t="s">
        <v>27533</v>
      </c>
      <c r="I95" s="15">
        <v>3.36</v>
      </c>
      <c r="K95" s="15">
        <v>96956.160000000003</v>
      </c>
    </row>
    <row r="96" spans="3:11" x14ac:dyDescent="0.2">
      <c r="C96" s="18" t="s">
        <v>27532</v>
      </c>
      <c r="D96" s="17">
        <v>44441</v>
      </c>
      <c r="E96" s="16" t="s">
        <v>27531</v>
      </c>
      <c r="I96" s="15">
        <v>1.9</v>
      </c>
      <c r="K96" s="15">
        <v>96958.06</v>
      </c>
    </row>
    <row r="97" spans="3:11" x14ac:dyDescent="0.2">
      <c r="C97" s="18" t="s">
        <v>27530</v>
      </c>
      <c r="D97" s="17">
        <v>44441</v>
      </c>
      <c r="E97" s="16" t="s">
        <v>27529</v>
      </c>
      <c r="I97" s="15">
        <v>3.36</v>
      </c>
      <c r="K97" s="15">
        <v>96961.42</v>
      </c>
    </row>
    <row r="98" spans="3:11" x14ac:dyDescent="0.2">
      <c r="C98" s="18" t="s">
        <v>27528</v>
      </c>
      <c r="D98" s="17">
        <v>44441</v>
      </c>
      <c r="E98" s="16" t="s">
        <v>27527</v>
      </c>
      <c r="I98" s="15">
        <v>5.04</v>
      </c>
      <c r="K98" s="15">
        <v>96966.46</v>
      </c>
    </row>
    <row r="99" spans="3:11" x14ac:dyDescent="0.2">
      <c r="C99" s="18" t="s">
        <v>27526</v>
      </c>
      <c r="D99" s="17">
        <v>44441</v>
      </c>
      <c r="E99" s="16" t="s">
        <v>27525</v>
      </c>
      <c r="I99" s="15">
        <v>3.92</v>
      </c>
      <c r="K99" s="15">
        <v>96970.38</v>
      </c>
    </row>
    <row r="100" spans="3:11" x14ac:dyDescent="0.2">
      <c r="C100" s="18" t="s">
        <v>27524</v>
      </c>
      <c r="D100" s="17">
        <v>44441</v>
      </c>
      <c r="E100" s="16" t="s">
        <v>27523</v>
      </c>
      <c r="I100" s="15">
        <v>2.4500000000000002</v>
      </c>
      <c r="K100" s="15">
        <v>96972.83</v>
      </c>
    </row>
    <row r="101" spans="3:11" x14ac:dyDescent="0.2">
      <c r="C101" s="18" t="s">
        <v>27522</v>
      </c>
      <c r="D101" s="17">
        <v>44441</v>
      </c>
      <c r="E101" s="16" t="s">
        <v>27521</v>
      </c>
      <c r="I101" s="15">
        <v>3.36</v>
      </c>
      <c r="K101" s="15">
        <v>96976.19</v>
      </c>
    </row>
    <row r="102" spans="3:11" x14ac:dyDescent="0.2">
      <c r="C102" s="18" t="s">
        <v>27520</v>
      </c>
      <c r="D102" s="17">
        <v>44441</v>
      </c>
      <c r="E102" s="16" t="s">
        <v>27519</v>
      </c>
      <c r="I102" s="15">
        <v>4.57</v>
      </c>
      <c r="K102" s="15">
        <v>96980.76</v>
      </c>
    </row>
    <row r="103" spans="3:11" x14ac:dyDescent="0.2">
      <c r="C103" s="18" t="s">
        <v>27518</v>
      </c>
      <c r="D103" s="17">
        <v>44441</v>
      </c>
      <c r="E103" s="16" t="s">
        <v>27517</v>
      </c>
      <c r="I103" s="15">
        <v>9.0299999999999994</v>
      </c>
      <c r="K103" s="15">
        <v>96989.79</v>
      </c>
    </row>
    <row r="104" spans="3:11" x14ac:dyDescent="0.2">
      <c r="C104" s="18" t="s">
        <v>27516</v>
      </c>
      <c r="D104" s="17">
        <v>44441</v>
      </c>
      <c r="E104" s="16" t="s">
        <v>27515</v>
      </c>
      <c r="I104" s="15">
        <v>3.42</v>
      </c>
      <c r="K104" s="15">
        <v>96993.21</v>
      </c>
    </row>
    <row r="105" spans="3:11" x14ac:dyDescent="0.2">
      <c r="C105" s="18" t="s">
        <v>27514</v>
      </c>
      <c r="D105" s="17">
        <v>44441</v>
      </c>
      <c r="E105" s="16" t="s">
        <v>27513</v>
      </c>
      <c r="I105" s="15">
        <v>31.03</v>
      </c>
      <c r="K105" s="15">
        <v>97024.24</v>
      </c>
    </row>
    <row r="106" spans="3:11" x14ac:dyDescent="0.2">
      <c r="C106" s="18" t="s">
        <v>27512</v>
      </c>
      <c r="D106" s="17">
        <v>44441</v>
      </c>
      <c r="E106" s="16" t="s">
        <v>27511</v>
      </c>
      <c r="I106" s="15">
        <v>9.15</v>
      </c>
      <c r="K106" s="15">
        <v>97033.39</v>
      </c>
    </row>
    <row r="107" spans="3:11" x14ac:dyDescent="0.2">
      <c r="C107" s="18" t="s">
        <v>27510</v>
      </c>
      <c r="D107" s="17">
        <v>44441</v>
      </c>
      <c r="E107" s="16" t="s">
        <v>27509</v>
      </c>
      <c r="I107" s="15">
        <v>3.36</v>
      </c>
      <c r="K107" s="15">
        <v>97036.75</v>
      </c>
    </row>
    <row r="108" spans="3:11" x14ac:dyDescent="0.2">
      <c r="C108" s="18" t="s">
        <v>27508</v>
      </c>
      <c r="D108" s="17">
        <v>44441</v>
      </c>
      <c r="E108" s="16" t="s">
        <v>27507</v>
      </c>
      <c r="I108" s="15">
        <v>3.05</v>
      </c>
      <c r="K108" s="15">
        <v>97039.8</v>
      </c>
    </row>
    <row r="109" spans="3:11" x14ac:dyDescent="0.2">
      <c r="C109" s="18" t="s">
        <v>27506</v>
      </c>
      <c r="D109" s="17">
        <v>44441</v>
      </c>
      <c r="E109" s="16" t="s">
        <v>27505</v>
      </c>
      <c r="I109" s="15">
        <v>2.2200000000000002</v>
      </c>
      <c r="K109" s="15">
        <v>97042.02</v>
      </c>
    </row>
    <row r="110" spans="3:11" x14ac:dyDescent="0.2">
      <c r="C110" s="18" t="s">
        <v>27504</v>
      </c>
      <c r="D110" s="17">
        <v>44441</v>
      </c>
      <c r="E110" s="16" t="s">
        <v>27503</v>
      </c>
      <c r="I110" s="15">
        <v>3.72</v>
      </c>
      <c r="K110" s="15">
        <v>97045.74</v>
      </c>
    </row>
    <row r="111" spans="3:11" x14ac:dyDescent="0.2">
      <c r="C111" s="18" t="s">
        <v>27502</v>
      </c>
      <c r="D111" s="17">
        <v>44441</v>
      </c>
      <c r="E111" s="16" t="s">
        <v>27501</v>
      </c>
      <c r="I111" s="15">
        <v>3.62</v>
      </c>
      <c r="K111" s="15">
        <v>97049.36</v>
      </c>
    </row>
    <row r="112" spans="3:11" x14ac:dyDescent="0.2">
      <c r="C112" s="18" t="s">
        <v>27500</v>
      </c>
      <c r="D112" s="17">
        <v>44441</v>
      </c>
      <c r="E112" s="16" t="s">
        <v>27499</v>
      </c>
      <c r="I112" s="15">
        <v>4.05</v>
      </c>
      <c r="K112" s="15">
        <v>97053.41</v>
      </c>
    </row>
    <row r="113" spans="3:11" x14ac:dyDescent="0.2">
      <c r="C113" s="18" t="s">
        <v>27498</v>
      </c>
      <c r="D113" s="17">
        <v>44441</v>
      </c>
      <c r="E113" s="16" t="s">
        <v>27497</v>
      </c>
      <c r="I113" s="15">
        <v>2.67</v>
      </c>
      <c r="K113" s="15">
        <v>97056.08</v>
      </c>
    </row>
    <row r="114" spans="3:11" x14ac:dyDescent="0.2">
      <c r="C114" s="18" t="s">
        <v>27496</v>
      </c>
      <c r="D114" s="17">
        <v>44441</v>
      </c>
      <c r="E114" s="16" t="s">
        <v>27495</v>
      </c>
      <c r="I114" s="15">
        <v>1.03</v>
      </c>
      <c r="K114" s="15">
        <v>97057.11</v>
      </c>
    </row>
    <row r="115" spans="3:11" x14ac:dyDescent="0.2">
      <c r="C115" s="18" t="s">
        <v>27494</v>
      </c>
      <c r="D115" s="17">
        <v>44441</v>
      </c>
      <c r="E115" s="16" t="s">
        <v>27493</v>
      </c>
      <c r="I115" s="15">
        <v>422.21</v>
      </c>
      <c r="K115" s="15">
        <v>97479.32</v>
      </c>
    </row>
    <row r="116" spans="3:11" x14ac:dyDescent="0.2">
      <c r="C116" s="18" t="s">
        <v>9621</v>
      </c>
      <c r="D116" s="17">
        <v>44441</v>
      </c>
      <c r="E116" s="16" t="s">
        <v>27492</v>
      </c>
      <c r="J116" s="424">
        <v>1604.7</v>
      </c>
      <c r="K116" s="15">
        <v>95874.62</v>
      </c>
    </row>
    <row r="117" spans="3:11" x14ac:dyDescent="0.2">
      <c r="C117" s="18" t="s">
        <v>27491</v>
      </c>
      <c r="D117" s="17">
        <v>44442</v>
      </c>
      <c r="E117" s="16" t="s">
        <v>27490</v>
      </c>
      <c r="I117" s="15">
        <v>2.8</v>
      </c>
      <c r="K117" s="15">
        <v>95877.42</v>
      </c>
    </row>
    <row r="118" spans="3:11" x14ac:dyDescent="0.2">
      <c r="C118" s="18" t="s">
        <v>27489</v>
      </c>
      <c r="D118" s="17">
        <v>44442</v>
      </c>
      <c r="E118" s="16" t="s">
        <v>27488</v>
      </c>
      <c r="I118" s="15">
        <v>2.02</v>
      </c>
      <c r="K118" s="15">
        <v>95879.44</v>
      </c>
    </row>
    <row r="119" spans="3:11" x14ac:dyDescent="0.2">
      <c r="C119" s="18" t="s">
        <v>27487</v>
      </c>
      <c r="D119" s="17">
        <v>44442</v>
      </c>
      <c r="E119" s="16" t="s">
        <v>27486</v>
      </c>
      <c r="I119" s="15">
        <v>35</v>
      </c>
      <c r="K119" s="15">
        <v>95914.44</v>
      </c>
    </row>
    <row r="120" spans="3:11" x14ac:dyDescent="0.2">
      <c r="C120" s="18" t="s">
        <v>27485</v>
      </c>
      <c r="D120" s="17">
        <v>44442</v>
      </c>
      <c r="E120" s="16" t="s">
        <v>27484</v>
      </c>
      <c r="I120" s="15">
        <v>20.94</v>
      </c>
      <c r="K120" s="15">
        <v>95935.38</v>
      </c>
    </row>
    <row r="121" spans="3:11" x14ac:dyDescent="0.2">
      <c r="C121" s="18" t="s">
        <v>27483</v>
      </c>
      <c r="D121" s="17">
        <v>44442</v>
      </c>
      <c r="E121" s="16" t="s">
        <v>27482</v>
      </c>
      <c r="I121" s="15">
        <v>2.02</v>
      </c>
      <c r="K121" s="15">
        <v>95937.4</v>
      </c>
    </row>
    <row r="122" spans="3:11" x14ac:dyDescent="0.2">
      <c r="C122" s="18" t="s">
        <v>27481</v>
      </c>
      <c r="D122" s="17">
        <v>44442</v>
      </c>
      <c r="E122" s="16" t="s">
        <v>27480</v>
      </c>
      <c r="I122" s="15">
        <v>1.68</v>
      </c>
      <c r="K122" s="15">
        <v>95939.08</v>
      </c>
    </row>
    <row r="123" spans="3:11" x14ac:dyDescent="0.2">
      <c r="C123" s="18" t="s">
        <v>27479</v>
      </c>
      <c r="D123" s="17">
        <v>44442</v>
      </c>
      <c r="E123" s="16" t="s">
        <v>27478</v>
      </c>
      <c r="I123" s="15">
        <v>11.92</v>
      </c>
      <c r="K123" s="15">
        <v>95951</v>
      </c>
    </row>
    <row r="124" spans="3:11" x14ac:dyDescent="0.2">
      <c r="C124" s="18" t="s">
        <v>27477</v>
      </c>
      <c r="D124" s="17">
        <v>44442</v>
      </c>
      <c r="E124" s="16" t="s">
        <v>27476</v>
      </c>
      <c r="I124" s="15">
        <v>9.8699999999999992</v>
      </c>
      <c r="K124" s="15">
        <v>95960.87</v>
      </c>
    </row>
    <row r="125" spans="3:11" x14ac:dyDescent="0.2">
      <c r="C125" s="18" t="s">
        <v>27475</v>
      </c>
      <c r="D125" s="17">
        <v>44442</v>
      </c>
      <c r="E125" s="16" t="s">
        <v>27474</v>
      </c>
      <c r="I125" s="15">
        <v>8.6</v>
      </c>
      <c r="K125" s="15">
        <v>95969.47</v>
      </c>
    </row>
    <row r="126" spans="3:11" x14ac:dyDescent="0.2">
      <c r="C126" s="18" t="s">
        <v>27473</v>
      </c>
      <c r="D126" s="17">
        <v>44442</v>
      </c>
      <c r="E126" s="16" t="s">
        <v>27472</v>
      </c>
      <c r="I126" s="15">
        <v>3.47</v>
      </c>
      <c r="K126" s="15">
        <v>95972.94</v>
      </c>
    </row>
    <row r="127" spans="3:11" x14ac:dyDescent="0.2">
      <c r="C127" s="18" t="s">
        <v>27471</v>
      </c>
      <c r="D127" s="17">
        <v>44442</v>
      </c>
      <c r="E127" s="16" t="s">
        <v>27470</v>
      </c>
      <c r="I127" s="15">
        <v>15.11</v>
      </c>
      <c r="K127" s="15">
        <v>95988.05</v>
      </c>
    </row>
    <row r="128" spans="3:11" x14ac:dyDescent="0.2">
      <c r="C128" s="18" t="s">
        <v>27469</v>
      </c>
      <c r="D128" s="17">
        <v>44442</v>
      </c>
      <c r="E128" s="16" t="s">
        <v>27468</v>
      </c>
      <c r="I128" s="15">
        <v>5.4</v>
      </c>
      <c r="K128" s="15">
        <v>95993.45</v>
      </c>
    </row>
    <row r="129" spans="3:11" x14ac:dyDescent="0.2">
      <c r="C129" s="18" t="s">
        <v>27467</v>
      </c>
      <c r="D129" s="17">
        <v>44442</v>
      </c>
      <c r="E129" s="16" t="s">
        <v>27466</v>
      </c>
      <c r="I129" s="15">
        <v>1.68</v>
      </c>
      <c r="K129" s="15">
        <v>95995.13</v>
      </c>
    </row>
    <row r="130" spans="3:11" x14ac:dyDescent="0.2">
      <c r="C130" s="18" t="s">
        <v>27465</v>
      </c>
      <c r="D130" s="17">
        <v>44442</v>
      </c>
      <c r="E130" s="16" t="s">
        <v>27464</v>
      </c>
      <c r="I130" s="15">
        <v>2.71</v>
      </c>
      <c r="K130" s="15">
        <v>95997.84</v>
      </c>
    </row>
    <row r="131" spans="3:11" x14ac:dyDescent="0.2">
      <c r="C131" s="18" t="s">
        <v>27463</v>
      </c>
      <c r="D131" s="17">
        <v>44442</v>
      </c>
      <c r="E131" s="16" t="s">
        <v>27462</v>
      </c>
      <c r="I131" s="15">
        <v>3.02</v>
      </c>
      <c r="K131" s="15">
        <v>96000.86</v>
      </c>
    </row>
    <row r="132" spans="3:11" x14ac:dyDescent="0.2">
      <c r="C132" s="18" t="s">
        <v>27461</v>
      </c>
      <c r="D132" s="17">
        <v>44442</v>
      </c>
      <c r="E132" s="16" t="s">
        <v>27460</v>
      </c>
      <c r="I132" s="15">
        <v>4.1900000000000004</v>
      </c>
      <c r="K132" s="15">
        <v>96005.05</v>
      </c>
    </row>
    <row r="133" spans="3:11" x14ac:dyDescent="0.2">
      <c r="C133" s="18" t="s">
        <v>27459</v>
      </c>
      <c r="D133" s="17">
        <v>44442</v>
      </c>
      <c r="E133" s="16" t="s">
        <v>27458</v>
      </c>
      <c r="I133" s="15">
        <v>7.11</v>
      </c>
      <c r="K133" s="15">
        <v>96012.160000000003</v>
      </c>
    </row>
    <row r="134" spans="3:11" x14ac:dyDescent="0.2">
      <c r="C134" s="18" t="s">
        <v>27457</v>
      </c>
      <c r="D134" s="17">
        <v>44442</v>
      </c>
      <c r="E134" s="16" t="s">
        <v>27456</v>
      </c>
      <c r="I134" s="15">
        <v>2.41</v>
      </c>
      <c r="K134" s="15">
        <v>96014.57</v>
      </c>
    </row>
    <row r="135" spans="3:11" x14ac:dyDescent="0.2">
      <c r="C135" s="18" t="s">
        <v>27455</v>
      </c>
      <c r="D135" s="17">
        <v>44442</v>
      </c>
      <c r="E135" s="16" t="s">
        <v>27454</v>
      </c>
      <c r="I135" s="15">
        <v>28.94</v>
      </c>
      <c r="K135" s="15">
        <v>96043.51</v>
      </c>
    </row>
    <row r="136" spans="3:11" x14ac:dyDescent="0.2">
      <c r="C136" s="18" t="s">
        <v>27453</v>
      </c>
      <c r="D136" s="17">
        <v>44442</v>
      </c>
      <c r="E136" s="16" t="s">
        <v>27452</v>
      </c>
      <c r="I136" s="15">
        <v>0.85</v>
      </c>
      <c r="K136" s="15">
        <v>96044.36</v>
      </c>
    </row>
    <row r="137" spans="3:11" x14ac:dyDescent="0.2">
      <c r="C137" s="18" t="s">
        <v>27451</v>
      </c>
      <c r="D137" s="17">
        <v>44442</v>
      </c>
      <c r="E137" s="16" t="s">
        <v>27450</v>
      </c>
      <c r="I137" s="15">
        <v>5.04</v>
      </c>
      <c r="K137" s="15">
        <v>96049.4</v>
      </c>
    </row>
    <row r="138" spans="3:11" x14ac:dyDescent="0.2">
      <c r="C138" s="18" t="s">
        <v>27449</v>
      </c>
      <c r="D138" s="17">
        <v>44442</v>
      </c>
      <c r="E138" s="16" t="s">
        <v>27448</v>
      </c>
      <c r="I138" s="15">
        <v>15.66</v>
      </c>
      <c r="K138" s="15">
        <v>96065.06</v>
      </c>
    </row>
    <row r="139" spans="3:11" x14ac:dyDescent="0.2">
      <c r="C139" s="18" t="s">
        <v>27447</v>
      </c>
      <c r="D139" s="17">
        <v>44442</v>
      </c>
      <c r="E139" s="16" t="s">
        <v>27446</v>
      </c>
      <c r="I139" s="15">
        <v>3.91</v>
      </c>
      <c r="K139" s="15">
        <v>96068.97</v>
      </c>
    </row>
    <row r="140" spans="3:11" x14ac:dyDescent="0.2">
      <c r="C140" s="18" t="s">
        <v>27445</v>
      </c>
      <c r="D140" s="17">
        <v>44442</v>
      </c>
      <c r="E140" s="16" t="s">
        <v>27444</v>
      </c>
      <c r="I140" s="15">
        <v>9.7200000000000006</v>
      </c>
      <c r="K140" s="15">
        <v>96078.69</v>
      </c>
    </row>
    <row r="141" spans="3:11" x14ac:dyDescent="0.2">
      <c r="C141" s="18" t="s">
        <v>27443</v>
      </c>
      <c r="D141" s="17">
        <v>44442</v>
      </c>
      <c r="E141" s="16" t="s">
        <v>27442</v>
      </c>
      <c r="I141" s="15">
        <v>1.58</v>
      </c>
      <c r="K141" s="15">
        <v>96080.27</v>
      </c>
    </row>
    <row r="142" spans="3:11" x14ac:dyDescent="0.2">
      <c r="C142" s="18" t="s">
        <v>27441</v>
      </c>
      <c r="D142" s="17">
        <v>44442</v>
      </c>
      <c r="E142" s="16" t="s">
        <v>27440</v>
      </c>
      <c r="I142" s="15">
        <v>1.75</v>
      </c>
      <c r="K142" s="15">
        <v>96082.02</v>
      </c>
    </row>
    <row r="143" spans="3:11" x14ac:dyDescent="0.2">
      <c r="C143" s="18" t="s">
        <v>27439</v>
      </c>
      <c r="D143" s="17">
        <v>44442</v>
      </c>
      <c r="E143" s="16" t="s">
        <v>27438</v>
      </c>
      <c r="I143" s="15">
        <v>17.899999999999999</v>
      </c>
      <c r="K143" s="15">
        <v>96099.92</v>
      </c>
    </row>
    <row r="144" spans="3:11" x14ac:dyDescent="0.2">
      <c r="C144" s="18" t="s">
        <v>27437</v>
      </c>
      <c r="D144" s="17">
        <v>44442</v>
      </c>
      <c r="E144" s="16" t="s">
        <v>27436</v>
      </c>
      <c r="I144" s="15">
        <v>1.79</v>
      </c>
      <c r="K144" s="15">
        <v>96101.71</v>
      </c>
    </row>
    <row r="145" spans="3:11" x14ac:dyDescent="0.2">
      <c r="C145" s="18" t="s">
        <v>27435</v>
      </c>
      <c r="D145" s="17">
        <v>44442</v>
      </c>
      <c r="E145" s="16" t="s">
        <v>27434</v>
      </c>
      <c r="I145" s="15">
        <v>2.9</v>
      </c>
      <c r="K145" s="15">
        <v>96104.61</v>
      </c>
    </row>
    <row r="146" spans="3:11" x14ac:dyDescent="0.2">
      <c r="C146" s="18" t="s">
        <v>27433</v>
      </c>
      <c r="D146" s="17">
        <v>44442</v>
      </c>
      <c r="E146" s="16" t="s">
        <v>27432</v>
      </c>
      <c r="I146" s="15">
        <v>10.6</v>
      </c>
      <c r="K146" s="15">
        <v>96115.21</v>
      </c>
    </row>
    <row r="147" spans="3:11" x14ac:dyDescent="0.2">
      <c r="C147" s="18" t="s">
        <v>27431</v>
      </c>
      <c r="D147" s="17">
        <v>44442</v>
      </c>
      <c r="E147" s="16" t="s">
        <v>27430</v>
      </c>
      <c r="I147" s="15">
        <v>8.3800000000000008</v>
      </c>
      <c r="K147" s="15">
        <v>96123.59</v>
      </c>
    </row>
    <row r="148" spans="3:11" x14ac:dyDescent="0.2">
      <c r="C148" s="18" t="s">
        <v>27429</v>
      </c>
      <c r="D148" s="17">
        <v>44442</v>
      </c>
      <c r="E148" s="16" t="s">
        <v>27428</v>
      </c>
      <c r="I148" s="15">
        <v>1.68</v>
      </c>
      <c r="K148" s="15">
        <v>96125.27</v>
      </c>
    </row>
    <row r="149" spans="3:11" x14ac:dyDescent="0.2">
      <c r="C149" s="18" t="s">
        <v>27427</v>
      </c>
      <c r="D149" s="17">
        <v>44442</v>
      </c>
      <c r="E149" s="16" t="s">
        <v>27426</v>
      </c>
      <c r="I149" s="15">
        <v>8.3800000000000008</v>
      </c>
      <c r="K149" s="15">
        <v>96133.65</v>
      </c>
    </row>
    <row r="150" spans="3:11" x14ac:dyDescent="0.2">
      <c r="C150" s="18" t="s">
        <v>27425</v>
      </c>
      <c r="D150" s="17">
        <v>44442</v>
      </c>
      <c r="E150" s="16" t="s">
        <v>27424</v>
      </c>
      <c r="I150" s="15">
        <v>7.82</v>
      </c>
      <c r="K150" s="15">
        <v>96141.47</v>
      </c>
    </row>
    <row r="151" spans="3:11" x14ac:dyDescent="0.2">
      <c r="C151" s="18" t="s">
        <v>27423</v>
      </c>
      <c r="D151" s="17">
        <v>44442</v>
      </c>
      <c r="E151" s="16" t="s">
        <v>27422</v>
      </c>
      <c r="I151" s="15">
        <v>8.3800000000000008</v>
      </c>
      <c r="K151" s="15">
        <v>96149.85</v>
      </c>
    </row>
    <row r="152" spans="3:11" x14ac:dyDescent="0.2">
      <c r="C152" s="18" t="s">
        <v>27421</v>
      </c>
      <c r="D152" s="17">
        <v>44442</v>
      </c>
      <c r="E152" s="16" t="s">
        <v>27420</v>
      </c>
      <c r="I152" s="15">
        <v>4.74</v>
      </c>
      <c r="K152" s="15">
        <v>96154.59</v>
      </c>
    </row>
    <row r="153" spans="3:11" x14ac:dyDescent="0.2">
      <c r="C153" s="18" t="s">
        <v>27419</v>
      </c>
      <c r="D153" s="17">
        <v>44442</v>
      </c>
      <c r="E153" s="16" t="s">
        <v>27418</v>
      </c>
      <c r="I153" s="15">
        <v>1.68</v>
      </c>
      <c r="K153" s="15">
        <v>96156.27</v>
      </c>
    </row>
    <row r="154" spans="3:11" x14ac:dyDescent="0.2">
      <c r="C154" s="18" t="s">
        <v>27417</v>
      </c>
      <c r="D154" s="17">
        <v>44442</v>
      </c>
      <c r="E154" s="16" t="s">
        <v>27416</v>
      </c>
      <c r="I154" s="15">
        <v>8.3800000000000008</v>
      </c>
      <c r="K154" s="15">
        <v>96164.65</v>
      </c>
    </row>
    <row r="155" spans="3:11" x14ac:dyDescent="0.2">
      <c r="C155" s="18" t="s">
        <v>27415</v>
      </c>
      <c r="D155" s="17">
        <v>44442</v>
      </c>
      <c r="E155" s="16" t="s">
        <v>27414</v>
      </c>
      <c r="I155" s="15">
        <v>12.3</v>
      </c>
      <c r="K155" s="15">
        <v>96176.95</v>
      </c>
    </row>
    <row r="156" spans="3:11" x14ac:dyDescent="0.2">
      <c r="C156" s="18" t="s">
        <v>27413</v>
      </c>
      <c r="D156" s="17">
        <v>44442</v>
      </c>
      <c r="E156" s="16" t="s">
        <v>27412</v>
      </c>
      <c r="I156" s="15">
        <v>4.2</v>
      </c>
      <c r="K156" s="15">
        <v>96181.15</v>
      </c>
    </row>
    <row r="157" spans="3:11" x14ac:dyDescent="0.2">
      <c r="C157" s="18" t="s">
        <v>27411</v>
      </c>
      <c r="D157" s="17">
        <v>44442</v>
      </c>
      <c r="E157" s="16" t="s">
        <v>27410</v>
      </c>
      <c r="I157" s="15">
        <v>3.47</v>
      </c>
      <c r="K157" s="15">
        <v>96184.62</v>
      </c>
    </row>
    <row r="158" spans="3:11" x14ac:dyDescent="0.2">
      <c r="C158" s="18" t="s">
        <v>27409</v>
      </c>
      <c r="D158" s="17">
        <v>44442</v>
      </c>
      <c r="E158" s="16" t="s">
        <v>27408</v>
      </c>
      <c r="I158" s="15">
        <v>7.82</v>
      </c>
      <c r="K158" s="15">
        <v>96192.44</v>
      </c>
    </row>
    <row r="159" spans="3:11" x14ac:dyDescent="0.2">
      <c r="C159" s="18" t="s">
        <v>27407</v>
      </c>
      <c r="D159" s="17">
        <v>44442</v>
      </c>
      <c r="E159" s="16" t="s">
        <v>27406</v>
      </c>
      <c r="I159" s="15">
        <v>2.02</v>
      </c>
      <c r="K159" s="15">
        <v>96194.46</v>
      </c>
    </row>
    <row r="160" spans="3:11" x14ac:dyDescent="0.2">
      <c r="C160" s="18" t="s">
        <v>27405</v>
      </c>
      <c r="D160" s="17">
        <v>44442</v>
      </c>
      <c r="E160" s="16" t="s">
        <v>27404</v>
      </c>
      <c r="I160" s="15">
        <v>2.06</v>
      </c>
      <c r="K160" s="15">
        <v>96196.52</v>
      </c>
    </row>
    <row r="161" spans="3:11" x14ac:dyDescent="0.2">
      <c r="C161" s="18" t="s">
        <v>27403</v>
      </c>
      <c r="D161" s="17">
        <v>44442</v>
      </c>
      <c r="E161" s="16" t="s">
        <v>27402</v>
      </c>
      <c r="I161" s="15">
        <v>1.68</v>
      </c>
      <c r="K161" s="15">
        <v>96198.2</v>
      </c>
    </row>
    <row r="162" spans="3:11" x14ac:dyDescent="0.2">
      <c r="C162" s="18" t="s">
        <v>27401</v>
      </c>
      <c r="D162" s="17">
        <v>44442</v>
      </c>
      <c r="E162" s="16" t="s">
        <v>27400</v>
      </c>
      <c r="I162" s="15">
        <v>8.3800000000000008</v>
      </c>
      <c r="K162" s="15">
        <v>96206.58</v>
      </c>
    </row>
    <row r="163" spans="3:11" x14ac:dyDescent="0.2">
      <c r="C163" s="18" t="s">
        <v>27399</v>
      </c>
      <c r="D163" s="17">
        <v>44442</v>
      </c>
      <c r="E163" s="16" t="s">
        <v>27398</v>
      </c>
      <c r="I163" s="15">
        <v>1.68</v>
      </c>
      <c r="K163" s="15">
        <v>96208.26</v>
      </c>
    </row>
    <row r="164" spans="3:11" x14ac:dyDescent="0.2">
      <c r="C164" s="18" t="s">
        <v>27397</v>
      </c>
      <c r="D164" s="17">
        <v>44442</v>
      </c>
      <c r="E164" s="16" t="s">
        <v>27396</v>
      </c>
      <c r="I164" s="15">
        <v>7.82</v>
      </c>
      <c r="K164" s="15">
        <v>96216.08</v>
      </c>
    </row>
    <row r="165" spans="3:11" x14ac:dyDescent="0.2">
      <c r="C165" s="18" t="s">
        <v>27395</v>
      </c>
      <c r="D165" s="17">
        <v>44442</v>
      </c>
      <c r="E165" s="16" t="s">
        <v>27394</v>
      </c>
      <c r="I165" s="15">
        <v>6.94</v>
      </c>
      <c r="K165" s="15">
        <v>96223.02</v>
      </c>
    </row>
    <row r="166" spans="3:11" x14ac:dyDescent="0.2">
      <c r="C166" s="18" t="s">
        <v>27393</v>
      </c>
      <c r="D166" s="17">
        <v>44442</v>
      </c>
      <c r="E166" s="16" t="s">
        <v>27392</v>
      </c>
      <c r="I166" s="15">
        <v>8.3800000000000008</v>
      </c>
      <c r="K166" s="15">
        <v>96231.4</v>
      </c>
    </row>
    <row r="167" spans="3:11" x14ac:dyDescent="0.2">
      <c r="C167" s="18" t="s">
        <v>27391</v>
      </c>
      <c r="D167" s="17">
        <v>44442</v>
      </c>
      <c r="E167" s="16" t="s">
        <v>27390</v>
      </c>
      <c r="I167" s="15">
        <v>4.1900000000000004</v>
      </c>
      <c r="K167" s="15">
        <v>96235.59</v>
      </c>
    </row>
    <row r="168" spans="3:11" x14ac:dyDescent="0.2">
      <c r="C168" s="18" t="s">
        <v>27389</v>
      </c>
      <c r="D168" s="17">
        <v>44442</v>
      </c>
      <c r="E168" s="16" t="s">
        <v>27388</v>
      </c>
      <c r="I168" s="15">
        <v>4.1900000000000004</v>
      </c>
      <c r="K168" s="15">
        <v>96239.78</v>
      </c>
    </row>
    <row r="169" spans="3:11" x14ac:dyDescent="0.2">
      <c r="C169" s="18" t="s">
        <v>27387</v>
      </c>
      <c r="D169" s="17">
        <v>44442</v>
      </c>
      <c r="E169" s="16" t="s">
        <v>27386</v>
      </c>
      <c r="I169" s="15">
        <v>2.3199999999999998</v>
      </c>
      <c r="K169" s="15">
        <v>96242.1</v>
      </c>
    </row>
    <row r="170" spans="3:11" x14ac:dyDescent="0.2">
      <c r="C170" s="18" t="s">
        <v>27385</v>
      </c>
      <c r="D170" s="17">
        <v>44442</v>
      </c>
      <c r="E170" s="16" t="s">
        <v>27384</v>
      </c>
      <c r="I170" s="15">
        <v>3.47</v>
      </c>
      <c r="K170" s="15">
        <v>96245.57</v>
      </c>
    </row>
    <row r="171" spans="3:11" x14ac:dyDescent="0.2">
      <c r="C171" s="18" t="s">
        <v>27383</v>
      </c>
      <c r="D171" s="17">
        <v>44442</v>
      </c>
      <c r="E171" s="16" t="s">
        <v>27382</v>
      </c>
      <c r="I171" s="15">
        <v>0.84</v>
      </c>
      <c r="K171" s="15">
        <v>96246.41</v>
      </c>
    </row>
    <row r="172" spans="3:11" x14ac:dyDescent="0.2">
      <c r="C172" s="18" t="s">
        <v>27381</v>
      </c>
      <c r="D172" s="17">
        <v>44442</v>
      </c>
      <c r="E172" s="16" t="s">
        <v>27380</v>
      </c>
      <c r="I172" s="15">
        <v>6.94</v>
      </c>
      <c r="K172" s="15">
        <v>96253.35</v>
      </c>
    </row>
    <row r="173" spans="3:11" x14ac:dyDescent="0.2">
      <c r="C173" s="18" t="s">
        <v>27379</v>
      </c>
      <c r="D173" s="17">
        <v>44442</v>
      </c>
      <c r="E173" s="16" t="s">
        <v>27378</v>
      </c>
      <c r="I173" s="15">
        <v>1.83</v>
      </c>
      <c r="K173" s="15">
        <v>96255.18</v>
      </c>
    </row>
    <row r="174" spans="3:11" x14ac:dyDescent="0.2">
      <c r="C174" s="18" t="s">
        <v>27377</v>
      </c>
      <c r="D174" s="17">
        <v>44442</v>
      </c>
      <c r="E174" s="16" t="s">
        <v>27376</v>
      </c>
      <c r="I174" s="15">
        <v>4.1900000000000004</v>
      </c>
      <c r="K174" s="15">
        <v>96259.37</v>
      </c>
    </row>
    <row r="175" spans="3:11" x14ac:dyDescent="0.2">
      <c r="C175" s="18" t="s">
        <v>27375</v>
      </c>
      <c r="D175" s="17">
        <v>44442</v>
      </c>
      <c r="E175" s="16" t="s">
        <v>27374</v>
      </c>
      <c r="I175" s="15">
        <v>6.04</v>
      </c>
      <c r="K175" s="15">
        <v>96265.41</v>
      </c>
    </row>
    <row r="176" spans="3:11" x14ac:dyDescent="0.2">
      <c r="C176" s="18" t="s">
        <v>27373</v>
      </c>
      <c r="D176" s="17">
        <v>44442</v>
      </c>
      <c r="E176" s="16" t="s">
        <v>27372</v>
      </c>
      <c r="I176" s="15">
        <v>9.86</v>
      </c>
      <c r="K176" s="15">
        <v>96275.27</v>
      </c>
    </row>
    <row r="177" spans="3:11" x14ac:dyDescent="0.2">
      <c r="C177" s="18" t="s">
        <v>27371</v>
      </c>
      <c r="D177" s="17">
        <v>44442</v>
      </c>
      <c r="E177" s="16" t="s">
        <v>27370</v>
      </c>
      <c r="I177" s="15">
        <v>8.08</v>
      </c>
      <c r="K177" s="15">
        <v>96283.35</v>
      </c>
    </row>
    <row r="178" spans="3:11" x14ac:dyDescent="0.2">
      <c r="C178" s="18" t="s">
        <v>27369</v>
      </c>
      <c r="D178" s="17">
        <v>44442</v>
      </c>
      <c r="E178" s="16" t="s">
        <v>27368</v>
      </c>
      <c r="I178" s="15">
        <v>33.21</v>
      </c>
      <c r="K178" s="15">
        <v>96316.56</v>
      </c>
    </row>
    <row r="179" spans="3:11" x14ac:dyDescent="0.2">
      <c r="C179" s="18" t="s">
        <v>27367</v>
      </c>
      <c r="D179" s="17">
        <v>44442</v>
      </c>
      <c r="E179" s="16" t="s">
        <v>27366</v>
      </c>
      <c r="I179" s="15">
        <v>10.68</v>
      </c>
      <c r="K179" s="15">
        <v>96327.24</v>
      </c>
    </row>
    <row r="180" spans="3:11" x14ac:dyDescent="0.2">
      <c r="C180" s="18" t="s">
        <v>27365</v>
      </c>
      <c r="D180" s="17">
        <v>44442</v>
      </c>
      <c r="E180" s="16" t="s">
        <v>27364</v>
      </c>
      <c r="I180" s="15">
        <v>5.01</v>
      </c>
      <c r="K180" s="15">
        <v>96332.25</v>
      </c>
    </row>
    <row r="181" spans="3:11" x14ac:dyDescent="0.2">
      <c r="C181" s="18" t="s">
        <v>27363</v>
      </c>
      <c r="D181" s="17">
        <v>44442</v>
      </c>
      <c r="E181" s="16" t="s">
        <v>27362</v>
      </c>
      <c r="I181" s="15">
        <v>2.81</v>
      </c>
      <c r="K181" s="15">
        <v>96335.06</v>
      </c>
    </row>
    <row r="182" spans="3:11" x14ac:dyDescent="0.2">
      <c r="C182" s="18" t="s">
        <v>27361</v>
      </c>
      <c r="D182" s="17">
        <v>44442</v>
      </c>
      <c r="E182" s="16" t="s">
        <v>27360</v>
      </c>
      <c r="I182" s="15">
        <v>1.94</v>
      </c>
      <c r="K182" s="15">
        <v>96337</v>
      </c>
    </row>
    <row r="183" spans="3:11" x14ac:dyDescent="0.2">
      <c r="C183" s="18" t="s">
        <v>27359</v>
      </c>
      <c r="D183" s="17">
        <v>44442</v>
      </c>
      <c r="E183" s="16" t="s">
        <v>27358</v>
      </c>
      <c r="I183" s="15">
        <v>1.94</v>
      </c>
      <c r="K183" s="15">
        <v>96338.94</v>
      </c>
    </row>
    <row r="184" spans="3:11" x14ac:dyDescent="0.2">
      <c r="C184" s="18" t="s">
        <v>27357</v>
      </c>
      <c r="D184" s="17">
        <v>44442</v>
      </c>
      <c r="E184" s="16" t="s">
        <v>27356</v>
      </c>
      <c r="I184" s="15">
        <v>1.94</v>
      </c>
      <c r="K184" s="15">
        <v>96340.88</v>
      </c>
    </row>
    <row r="185" spans="3:11" x14ac:dyDescent="0.2">
      <c r="C185" s="18" t="s">
        <v>27355</v>
      </c>
      <c r="D185" s="17">
        <v>44442</v>
      </c>
      <c r="E185" s="16" t="s">
        <v>27354</v>
      </c>
      <c r="I185" s="15">
        <v>2.0699999999999998</v>
      </c>
      <c r="K185" s="15">
        <v>96342.95</v>
      </c>
    </row>
    <row r="186" spans="3:11" x14ac:dyDescent="0.2">
      <c r="C186" s="18" t="s">
        <v>27353</v>
      </c>
      <c r="D186" s="17">
        <v>44442</v>
      </c>
      <c r="E186" s="16" t="s">
        <v>27352</v>
      </c>
      <c r="I186" s="15">
        <v>15.3</v>
      </c>
      <c r="K186" s="15">
        <v>96358.25</v>
      </c>
    </row>
    <row r="187" spans="3:11" x14ac:dyDescent="0.2">
      <c r="C187" s="18" t="s">
        <v>27351</v>
      </c>
      <c r="D187" s="17">
        <v>44443</v>
      </c>
      <c r="E187" s="16" t="s">
        <v>27350</v>
      </c>
      <c r="I187" s="15">
        <v>1.68</v>
      </c>
      <c r="K187" s="15">
        <v>96359.93</v>
      </c>
    </row>
    <row r="188" spans="3:11" x14ac:dyDescent="0.2">
      <c r="C188" s="18" t="s">
        <v>27349</v>
      </c>
      <c r="D188" s="17">
        <v>44443</v>
      </c>
      <c r="E188" s="16" t="s">
        <v>27348</v>
      </c>
      <c r="I188" s="15">
        <v>1.72</v>
      </c>
      <c r="K188" s="15">
        <v>96361.65</v>
      </c>
    </row>
    <row r="189" spans="3:11" x14ac:dyDescent="0.2">
      <c r="C189" s="18" t="s">
        <v>27347</v>
      </c>
      <c r="D189" s="17">
        <v>44443</v>
      </c>
      <c r="E189" s="16" t="s">
        <v>27346</v>
      </c>
      <c r="I189" s="15">
        <v>1.68</v>
      </c>
      <c r="K189" s="15">
        <v>96363.33</v>
      </c>
    </row>
    <row r="190" spans="3:11" x14ac:dyDescent="0.2">
      <c r="C190" s="18" t="s">
        <v>27345</v>
      </c>
      <c r="D190" s="17">
        <v>44443</v>
      </c>
      <c r="E190" s="16" t="s">
        <v>27344</v>
      </c>
      <c r="I190" s="15">
        <v>2.71</v>
      </c>
      <c r="K190" s="15">
        <v>96366.04</v>
      </c>
    </row>
    <row r="191" spans="3:11" x14ac:dyDescent="0.2">
      <c r="C191" s="18" t="s">
        <v>27343</v>
      </c>
      <c r="D191" s="17">
        <v>44443</v>
      </c>
      <c r="E191" s="16" t="s">
        <v>27342</v>
      </c>
      <c r="I191" s="15">
        <v>3.7</v>
      </c>
      <c r="K191" s="15">
        <v>96369.74</v>
      </c>
    </row>
    <row r="192" spans="3:11" x14ac:dyDescent="0.2">
      <c r="C192" s="18" t="s">
        <v>27341</v>
      </c>
      <c r="D192" s="17">
        <v>44443</v>
      </c>
      <c r="E192" s="16" t="s">
        <v>27340</v>
      </c>
      <c r="I192" s="15">
        <v>13.88</v>
      </c>
      <c r="K192" s="15">
        <v>96383.62</v>
      </c>
    </row>
    <row r="193" spans="3:11" x14ac:dyDescent="0.2">
      <c r="C193" s="18" t="s">
        <v>27339</v>
      </c>
      <c r="D193" s="17">
        <v>44443</v>
      </c>
      <c r="E193" s="16" t="s">
        <v>27338</v>
      </c>
      <c r="I193" s="15">
        <v>8.73</v>
      </c>
      <c r="K193" s="15">
        <v>96392.35</v>
      </c>
    </row>
    <row r="194" spans="3:11" x14ac:dyDescent="0.2">
      <c r="C194" s="18" t="s">
        <v>27337</v>
      </c>
      <c r="D194" s="17">
        <v>44443</v>
      </c>
      <c r="E194" s="16" t="s">
        <v>27336</v>
      </c>
      <c r="I194" s="15">
        <v>3.84</v>
      </c>
      <c r="K194" s="15">
        <v>96396.19</v>
      </c>
    </row>
    <row r="195" spans="3:11" x14ac:dyDescent="0.2">
      <c r="C195" s="18" t="s">
        <v>27335</v>
      </c>
      <c r="D195" s="17">
        <v>44443</v>
      </c>
      <c r="E195" s="16" t="s">
        <v>27334</v>
      </c>
      <c r="I195" s="15">
        <v>1.97</v>
      </c>
      <c r="K195" s="15">
        <v>96398.16</v>
      </c>
    </row>
    <row r="196" spans="3:11" x14ac:dyDescent="0.2">
      <c r="C196" s="18" t="s">
        <v>27333</v>
      </c>
      <c r="D196" s="17">
        <v>44443</v>
      </c>
      <c r="E196" s="16" t="s">
        <v>27332</v>
      </c>
      <c r="I196" s="15">
        <v>6.46</v>
      </c>
      <c r="K196" s="15">
        <v>96404.62</v>
      </c>
    </row>
    <row r="197" spans="3:11" x14ac:dyDescent="0.2">
      <c r="C197" s="18" t="s">
        <v>27331</v>
      </c>
      <c r="D197" s="17">
        <v>44443</v>
      </c>
      <c r="E197" s="16" t="s">
        <v>27330</v>
      </c>
      <c r="I197" s="15">
        <v>1.68</v>
      </c>
      <c r="K197" s="15">
        <v>96406.3</v>
      </c>
    </row>
    <row r="198" spans="3:11" x14ac:dyDescent="0.2">
      <c r="C198" s="18" t="s">
        <v>27329</v>
      </c>
      <c r="D198" s="17">
        <v>44443</v>
      </c>
      <c r="E198" s="16" t="s">
        <v>27328</v>
      </c>
      <c r="I198" s="15">
        <v>2.27</v>
      </c>
      <c r="K198" s="15">
        <v>96408.57</v>
      </c>
    </row>
    <row r="199" spans="3:11" x14ac:dyDescent="0.2">
      <c r="C199" s="18" t="s">
        <v>27327</v>
      </c>
      <c r="D199" s="17">
        <v>44443</v>
      </c>
      <c r="E199" s="16" t="s">
        <v>27326</v>
      </c>
      <c r="I199" s="15">
        <v>2.87</v>
      </c>
      <c r="K199" s="15">
        <v>96411.44</v>
      </c>
    </row>
    <row r="200" spans="3:11" x14ac:dyDescent="0.2">
      <c r="C200" s="18" t="s">
        <v>27325</v>
      </c>
      <c r="D200" s="17">
        <v>44443</v>
      </c>
      <c r="E200" s="16" t="s">
        <v>27324</v>
      </c>
      <c r="I200" s="15">
        <v>6.13</v>
      </c>
      <c r="K200" s="15">
        <v>96417.57</v>
      </c>
    </row>
    <row r="201" spans="3:11" x14ac:dyDescent="0.2">
      <c r="C201" s="18" t="s">
        <v>27323</v>
      </c>
      <c r="D201" s="17">
        <v>44443</v>
      </c>
      <c r="E201" s="16" t="s">
        <v>27322</v>
      </c>
      <c r="I201" s="15">
        <v>11.6</v>
      </c>
      <c r="K201" s="15">
        <v>96429.17</v>
      </c>
    </row>
    <row r="202" spans="3:11" x14ac:dyDescent="0.2">
      <c r="C202" s="18" t="s">
        <v>27321</v>
      </c>
      <c r="D202" s="17">
        <v>44443</v>
      </c>
      <c r="E202" s="16" t="s">
        <v>27320</v>
      </c>
      <c r="I202" s="15">
        <v>1.68</v>
      </c>
      <c r="K202" s="15">
        <v>96430.85</v>
      </c>
    </row>
    <row r="203" spans="3:11" x14ac:dyDescent="0.2">
      <c r="C203" s="18" t="s">
        <v>27319</v>
      </c>
      <c r="D203" s="17">
        <v>44443</v>
      </c>
      <c r="E203" s="16" t="s">
        <v>27318</v>
      </c>
      <c r="I203" s="15">
        <v>5.04</v>
      </c>
      <c r="K203" s="15">
        <v>96435.89</v>
      </c>
    </row>
    <row r="204" spans="3:11" x14ac:dyDescent="0.2">
      <c r="C204" s="18" t="s">
        <v>27317</v>
      </c>
      <c r="D204" s="17">
        <v>44444</v>
      </c>
      <c r="E204" s="16" t="s">
        <v>27316</v>
      </c>
      <c r="I204" s="15">
        <v>0.28999999999999998</v>
      </c>
      <c r="K204" s="15">
        <v>96436.18</v>
      </c>
    </row>
    <row r="205" spans="3:11" x14ac:dyDescent="0.2">
      <c r="C205" s="18" t="s">
        <v>27315</v>
      </c>
      <c r="D205" s="17">
        <v>44444</v>
      </c>
      <c r="E205" s="16" t="s">
        <v>27314</v>
      </c>
      <c r="I205" s="15">
        <v>3.02</v>
      </c>
      <c r="K205" s="15">
        <v>96439.2</v>
      </c>
    </row>
    <row r="206" spans="3:11" x14ac:dyDescent="0.2">
      <c r="C206" s="18" t="s">
        <v>27313</v>
      </c>
      <c r="D206" s="17">
        <v>44444</v>
      </c>
      <c r="E206" s="16" t="s">
        <v>27312</v>
      </c>
      <c r="I206" s="15">
        <v>22.34</v>
      </c>
      <c r="K206" s="15">
        <v>96461.54</v>
      </c>
    </row>
    <row r="207" spans="3:11" x14ac:dyDescent="0.2">
      <c r="C207" s="18" t="s">
        <v>27311</v>
      </c>
      <c r="D207" s="17">
        <v>44444</v>
      </c>
      <c r="E207" s="16" t="s">
        <v>27310</v>
      </c>
      <c r="I207" s="15">
        <v>2.0699999999999998</v>
      </c>
      <c r="K207" s="15">
        <v>96463.61</v>
      </c>
    </row>
    <row r="208" spans="3:11" x14ac:dyDescent="0.2">
      <c r="C208" s="18" t="s">
        <v>27309</v>
      </c>
      <c r="D208" s="17">
        <v>44444</v>
      </c>
      <c r="E208" s="16" t="s">
        <v>27308</v>
      </c>
      <c r="I208" s="15">
        <v>1.89</v>
      </c>
      <c r="K208" s="15">
        <v>96465.5</v>
      </c>
    </row>
    <row r="209" spans="3:11" x14ac:dyDescent="0.2">
      <c r="C209" s="18" t="s">
        <v>27307</v>
      </c>
      <c r="D209" s="17">
        <v>44444</v>
      </c>
      <c r="E209" s="16" t="s">
        <v>27306</v>
      </c>
      <c r="I209" s="15">
        <v>1.76</v>
      </c>
      <c r="K209" s="15">
        <v>96467.26</v>
      </c>
    </row>
    <row r="210" spans="3:11" x14ac:dyDescent="0.2">
      <c r="C210" s="18" t="s">
        <v>27305</v>
      </c>
      <c r="D210" s="17">
        <v>44444</v>
      </c>
      <c r="E210" s="16" t="s">
        <v>27304</v>
      </c>
      <c r="I210" s="15">
        <v>3.48</v>
      </c>
      <c r="K210" s="15">
        <v>96470.74</v>
      </c>
    </row>
    <row r="211" spans="3:11" x14ac:dyDescent="0.2">
      <c r="C211" s="18" t="s">
        <v>27303</v>
      </c>
      <c r="D211" s="17">
        <v>44445</v>
      </c>
      <c r="E211" s="16" t="s">
        <v>27302</v>
      </c>
      <c r="I211" s="15">
        <v>12</v>
      </c>
      <c r="K211" s="15">
        <v>96482.74</v>
      </c>
    </row>
    <row r="212" spans="3:11" x14ac:dyDescent="0.2">
      <c r="C212" s="18" t="s">
        <v>27301</v>
      </c>
      <c r="D212" s="17">
        <v>44445</v>
      </c>
      <c r="E212" s="16" t="s">
        <v>27300</v>
      </c>
      <c r="I212" s="15">
        <v>19.899999999999999</v>
      </c>
      <c r="K212" s="15">
        <v>96502.64</v>
      </c>
    </row>
    <row r="213" spans="3:11" x14ac:dyDescent="0.2">
      <c r="C213" s="18" t="s">
        <v>27299</v>
      </c>
      <c r="D213" s="17">
        <v>44445</v>
      </c>
      <c r="E213" s="16" t="s">
        <v>27298</v>
      </c>
      <c r="I213" s="15">
        <v>3112.37</v>
      </c>
      <c r="K213" s="15">
        <v>99615.01</v>
      </c>
    </row>
    <row r="214" spans="3:11" x14ac:dyDescent="0.2">
      <c r="C214" s="18" t="s">
        <v>27297</v>
      </c>
      <c r="D214" s="17">
        <v>44445</v>
      </c>
      <c r="E214" s="16" t="s">
        <v>27296</v>
      </c>
      <c r="I214" s="15">
        <v>3.36</v>
      </c>
      <c r="K214" s="15">
        <v>99618.37</v>
      </c>
    </row>
    <row r="215" spans="3:11" x14ac:dyDescent="0.2">
      <c r="C215" s="18" t="s">
        <v>27295</v>
      </c>
      <c r="D215" s="17">
        <v>44445</v>
      </c>
      <c r="E215" s="16" t="s">
        <v>27294</v>
      </c>
      <c r="I215" s="15">
        <v>6.94</v>
      </c>
      <c r="K215" s="15">
        <v>99625.31</v>
      </c>
    </row>
    <row r="216" spans="3:11" x14ac:dyDescent="0.2">
      <c r="C216" s="18" t="s">
        <v>27293</v>
      </c>
      <c r="D216" s="17">
        <v>44445</v>
      </c>
      <c r="E216" s="16" t="s">
        <v>27292</v>
      </c>
      <c r="I216" s="15">
        <v>11.81</v>
      </c>
      <c r="K216" s="15">
        <v>99637.119999999995</v>
      </c>
    </row>
    <row r="217" spans="3:11" x14ac:dyDescent="0.2">
      <c r="C217" s="18" t="s">
        <v>27291</v>
      </c>
      <c r="D217" s="17">
        <v>44445</v>
      </c>
      <c r="E217" s="16" t="s">
        <v>27290</v>
      </c>
      <c r="I217" s="15">
        <v>5.5</v>
      </c>
      <c r="K217" s="15">
        <v>99642.62</v>
      </c>
    </row>
    <row r="218" spans="3:11" x14ac:dyDescent="0.2">
      <c r="C218" s="18" t="s">
        <v>27289</v>
      </c>
      <c r="D218" s="17">
        <v>44445</v>
      </c>
      <c r="E218" s="16" t="s">
        <v>27288</v>
      </c>
      <c r="I218" s="15">
        <v>11.53</v>
      </c>
      <c r="K218" s="15">
        <v>99654.15</v>
      </c>
    </row>
    <row r="219" spans="3:11" x14ac:dyDescent="0.2">
      <c r="C219" s="18" t="s">
        <v>27287</v>
      </c>
      <c r="D219" s="17">
        <v>44445</v>
      </c>
      <c r="E219" s="16" t="s">
        <v>27286</v>
      </c>
      <c r="I219" s="15">
        <v>5.04</v>
      </c>
      <c r="K219" s="15">
        <v>99659.19</v>
      </c>
    </row>
    <row r="220" spans="3:11" x14ac:dyDescent="0.2">
      <c r="C220" s="18" t="s">
        <v>27285</v>
      </c>
      <c r="D220" s="17">
        <v>44445</v>
      </c>
      <c r="E220" s="16" t="s">
        <v>27284</v>
      </c>
      <c r="I220" s="15">
        <v>5.33</v>
      </c>
      <c r="K220" s="15">
        <v>99664.52</v>
      </c>
    </row>
    <row r="221" spans="3:11" x14ac:dyDescent="0.2">
      <c r="C221" s="18" t="s">
        <v>27283</v>
      </c>
      <c r="D221" s="17">
        <v>44445</v>
      </c>
      <c r="E221" s="16" t="s">
        <v>27282</v>
      </c>
      <c r="I221" s="15">
        <v>3.81</v>
      </c>
      <c r="K221" s="15">
        <v>99668.33</v>
      </c>
    </row>
    <row r="222" spans="3:11" x14ac:dyDescent="0.2">
      <c r="C222" s="18" t="s">
        <v>27281</v>
      </c>
      <c r="D222" s="17">
        <v>44445</v>
      </c>
      <c r="E222" s="16" t="s">
        <v>27280</v>
      </c>
      <c r="I222" s="15">
        <v>5.0599999999999996</v>
      </c>
      <c r="K222" s="15">
        <v>99673.39</v>
      </c>
    </row>
    <row r="223" spans="3:11" x14ac:dyDescent="0.2">
      <c r="C223" s="18" t="s">
        <v>27279</v>
      </c>
      <c r="D223" s="17">
        <v>44445</v>
      </c>
      <c r="E223" s="16" t="s">
        <v>27278</v>
      </c>
      <c r="I223" s="15">
        <v>6.27</v>
      </c>
      <c r="K223" s="15">
        <v>99679.66</v>
      </c>
    </row>
    <row r="224" spans="3:11" x14ac:dyDescent="0.2">
      <c r="C224" s="18" t="s">
        <v>27277</v>
      </c>
      <c r="D224" s="17">
        <v>44445</v>
      </c>
      <c r="E224" s="16" t="s">
        <v>27276</v>
      </c>
      <c r="I224" s="15">
        <v>3.44</v>
      </c>
      <c r="K224" s="15">
        <v>99683.1</v>
      </c>
    </row>
    <row r="225" spans="3:11" x14ac:dyDescent="0.2">
      <c r="C225" s="18" t="s">
        <v>27275</v>
      </c>
      <c r="D225" s="17">
        <v>44445</v>
      </c>
      <c r="E225" s="16" t="s">
        <v>27274</v>
      </c>
      <c r="I225" s="15">
        <v>6.33</v>
      </c>
      <c r="K225" s="15">
        <v>99689.43</v>
      </c>
    </row>
    <row r="226" spans="3:11" x14ac:dyDescent="0.2">
      <c r="C226" s="18" t="s">
        <v>27273</v>
      </c>
      <c r="D226" s="17">
        <v>44445</v>
      </c>
      <c r="E226" s="16" t="s">
        <v>27272</v>
      </c>
      <c r="I226" s="15">
        <v>1.68</v>
      </c>
      <c r="K226" s="15">
        <v>99691.11</v>
      </c>
    </row>
    <row r="227" spans="3:11" x14ac:dyDescent="0.2">
      <c r="C227" s="18" t="s">
        <v>27271</v>
      </c>
      <c r="D227" s="17">
        <v>44445</v>
      </c>
      <c r="E227" s="16" t="s">
        <v>27270</v>
      </c>
      <c r="I227" s="15">
        <v>1.68</v>
      </c>
      <c r="K227" s="15">
        <v>99692.79</v>
      </c>
    </row>
    <row r="228" spans="3:11" x14ac:dyDescent="0.2">
      <c r="C228" s="18" t="s">
        <v>27269</v>
      </c>
      <c r="D228" s="17">
        <v>44445</v>
      </c>
      <c r="E228" s="16" t="s">
        <v>27268</v>
      </c>
      <c r="I228" s="15">
        <v>4.37</v>
      </c>
      <c r="K228" s="15">
        <v>99697.16</v>
      </c>
    </row>
    <row r="229" spans="3:11" x14ac:dyDescent="0.2">
      <c r="C229" s="18" t="s">
        <v>27267</v>
      </c>
      <c r="D229" s="17">
        <v>44445</v>
      </c>
      <c r="E229" s="16" t="s">
        <v>27266</v>
      </c>
      <c r="I229" s="15">
        <v>5.04</v>
      </c>
      <c r="K229" s="15">
        <v>99702.2</v>
      </c>
    </row>
    <row r="230" spans="3:11" x14ac:dyDescent="0.2">
      <c r="C230" s="18" t="s">
        <v>27265</v>
      </c>
      <c r="D230" s="17">
        <v>44445</v>
      </c>
      <c r="E230" s="16" t="s">
        <v>27264</v>
      </c>
      <c r="I230" s="15">
        <v>3.84</v>
      </c>
      <c r="K230" s="15">
        <v>99706.04</v>
      </c>
    </row>
    <row r="231" spans="3:11" x14ac:dyDescent="0.2">
      <c r="C231" s="18" t="s">
        <v>27263</v>
      </c>
      <c r="D231" s="17">
        <v>44445</v>
      </c>
      <c r="E231" s="16" t="s">
        <v>27262</v>
      </c>
      <c r="I231" s="15">
        <v>3.43</v>
      </c>
      <c r="K231" s="15">
        <v>99709.47</v>
      </c>
    </row>
    <row r="232" spans="3:11" x14ac:dyDescent="0.2">
      <c r="C232" s="18" t="s">
        <v>27261</v>
      </c>
      <c r="D232" s="17">
        <v>44445</v>
      </c>
      <c r="E232" s="16" t="s">
        <v>27260</v>
      </c>
      <c r="I232" s="15">
        <v>6.56</v>
      </c>
      <c r="K232" s="15">
        <v>99716.03</v>
      </c>
    </row>
    <row r="233" spans="3:11" x14ac:dyDescent="0.2">
      <c r="C233" s="18" t="s">
        <v>27259</v>
      </c>
      <c r="D233" s="17">
        <v>44445</v>
      </c>
      <c r="E233" s="16" t="s">
        <v>27258</v>
      </c>
      <c r="I233" s="15">
        <v>1.72</v>
      </c>
      <c r="K233" s="15">
        <v>99717.75</v>
      </c>
    </row>
    <row r="234" spans="3:11" x14ac:dyDescent="0.2">
      <c r="C234" s="18" t="s">
        <v>27257</v>
      </c>
      <c r="D234" s="17">
        <v>44445</v>
      </c>
      <c r="E234" s="16" t="s">
        <v>27256</v>
      </c>
      <c r="I234" s="15">
        <v>1.69</v>
      </c>
      <c r="K234" s="15">
        <v>99719.44</v>
      </c>
    </row>
    <row r="235" spans="3:11" x14ac:dyDescent="0.2">
      <c r="C235" s="18" t="s">
        <v>27255</v>
      </c>
      <c r="D235" s="17">
        <v>44445</v>
      </c>
      <c r="E235" s="16" t="s">
        <v>27254</v>
      </c>
      <c r="I235" s="15">
        <v>4.16</v>
      </c>
      <c r="K235" s="15">
        <v>99723.6</v>
      </c>
    </row>
    <row r="236" spans="3:11" x14ac:dyDescent="0.2">
      <c r="C236" s="18" t="s">
        <v>27253</v>
      </c>
      <c r="D236" s="17">
        <v>44445</v>
      </c>
      <c r="E236" s="16" t="s">
        <v>27252</v>
      </c>
      <c r="I236" s="15">
        <v>1.0900000000000001</v>
      </c>
      <c r="K236" s="15">
        <v>99724.69</v>
      </c>
    </row>
    <row r="237" spans="3:11" x14ac:dyDescent="0.2">
      <c r="C237" s="18" t="s">
        <v>27251</v>
      </c>
      <c r="D237" s="17">
        <v>44445</v>
      </c>
      <c r="E237" s="16" t="s">
        <v>27250</v>
      </c>
      <c r="I237" s="15">
        <v>3.36</v>
      </c>
      <c r="K237" s="15">
        <v>99728.05</v>
      </c>
    </row>
    <row r="238" spans="3:11" x14ac:dyDescent="0.2">
      <c r="C238" s="18" t="s">
        <v>27249</v>
      </c>
      <c r="D238" s="17">
        <v>44445</v>
      </c>
      <c r="E238" s="16" t="s">
        <v>27248</v>
      </c>
      <c r="I238" s="15">
        <v>8.3800000000000008</v>
      </c>
      <c r="K238" s="15">
        <v>99736.43</v>
      </c>
    </row>
    <row r="239" spans="3:11" x14ac:dyDescent="0.2">
      <c r="C239" s="18" t="s">
        <v>27247</v>
      </c>
      <c r="D239" s="17">
        <v>44445</v>
      </c>
      <c r="E239" s="16" t="s">
        <v>27246</v>
      </c>
      <c r="I239" s="15">
        <v>3.36</v>
      </c>
      <c r="K239" s="15">
        <v>99739.79</v>
      </c>
    </row>
    <row r="240" spans="3:11" x14ac:dyDescent="0.2">
      <c r="C240" s="18" t="s">
        <v>27245</v>
      </c>
      <c r="D240" s="17">
        <v>44445</v>
      </c>
      <c r="E240" s="16" t="s">
        <v>27244</v>
      </c>
      <c r="I240" s="15">
        <v>1.68</v>
      </c>
      <c r="K240" s="15">
        <v>99741.47</v>
      </c>
    </row>
    <row r="241" spans="3:11" x14ac:dyDescent="0.2">
      <c r="C241" s="18" t="s">
        <v>27243</v>
      </c>
      <c r="D241" s="17">
        <v>44445</v>
      </c>
      <c r="E241" s="16" t="s">
        <v>27242</v>
      </c>
      <c r="I241" s="15">
        <v>1.79</v>
      </c>
      <c r="K241" s="15">
        <v>99743.26</v>
      </c>
    </row>
    <row r="242" spans="3:11" x14ac:dyDescent="0.2">
      <c r="C242" s="18" t="s">
        <v>27241</v>
      </c>
      <c r="D242" s="17">
        <v>44445</v>
      </c>
      <c r="E242" s="16" t="s">
        <v>27240</v>
      </c>
      <c r="I242" s="15">
        <v>2.0699999999999998</v>
      </c>
      <c r="K242" s="15">
        <v>99745.33</v>
      </c>
    </row>
    <row r="243" spans="3:11" x14ac:dyDescent="0.2">
      <c r="C243" s="18" t="s">
        <v>27239</v>
      </c>
      <c r="D243" s="17">
        <v>44445</v>
      </c>
      <c r="E243" s="16" t="s">
        <v>27238</v>
      </c>
      <c r="I243" s="15">
        <v>25.14</v>
      </c>
      <c r="K243" s="15">
        <v>99770.47</v>
      </c>
    </row>
    <row r="244" spans="3:11" x14ac:dyDescent="0.2">
      <c r="C244" s="18" t="s">
        <v>27237</v>
      </c>
      <c r="D244" s="17">
        <v>44445</v>
      </c>
      <c r="E244" s="16" t="s">
        <v>27236</v>
      </c>
      <c r="I244" s="15">
        <v>5.43</v>
      </c>
      <c r="K244" s="15">
        <v>99775.9</v>
      </c>
    </row>
    <row r="245" spans="3:11" x14ac:dyDescent="0.2">
      <c r="C245" s="18" t="s">
        <v>27235</v>
      </c>
      <c r="D245" s="17">
        <v>44445</v>
      </c>
      <c r="E245" s="16" t="s">
        <v>27234</v>
      </c>
      <c r="I245" s="15">
        <v>6.94</v>
      </c>
      <c r="K245" s="15">
        <v>99782.84</v>
      </c>
    </row>
    <row r="246" spans="3:11" x14ac:dyDescent="0.2">
      <c r="C246" s="18" t="s">
        <v>27233</v>
      </c>
      <c r="D246" s="17">
        <v>44445</v>
      </c>
      <c r="E246" s="16" t="s">
        <v>27232</v>
      </c>
      <c r="I246" s="15">
        <v>4.1900000000000004</v>
      </c>
      <c r="K246" s="15">
        <v>99787.03</v>
      </c>
    </row>
    <row r="247" spans="3:11" x14ac:dyDescent="0.2">
      <c r="C247" s="18" t="s">
        <v>27231</v>
      </c>
      <c r="D247" s="17">
        <v>44445</v>
      </c>
      <c r="E247" s="16" t="s">
        <v>27230</v>
      </c>
      <c r="I247" s="15">
        <v>1.68</v>
      </c>
      <c r="K247" s="15">
        <v>99788.71</v>
      </c>
    </row>
    <row r="248" spans="3:11" x14ac:dyDescent="0.2">
      <c r="C248" s="18" t="s">
        <v>27229</v>
      </c>
      <c r="D248" s="17">
        <v>44445</v>
      </c>
      <c r="E248" s="16" t="s">
        <v>27228</v>
      </c>
      <c r="I248" s="15">
        <v>3.43</v>
      </c>
      <c r="K248" s="15">
        <v>99792.14</v>
      </c>
    </row>
    <row r="249" spans="3:11" x14ac:dyDescent="0.2">
      <c r="C249" s="18" t="s">
        <v>27227</v>
      </c>
      <c r="D249" s="17">
        <v>44445</v>
      </c>
      <c r="E249" s="16" t="s">
        <v>27226</v>
      </c>
      <c r="I249" s="15">
        <v>1.68</v>
      </c>
      <c r="K249" s="15">
        <v>99793.82</v>
      </c>
    </row>
    <row r="250" spans="3:11" x14ac:dyDescent="0.2">
      <c r="C250" s="18" t="s">
        <v>27225</v>
      </c>
      <c r="D250" s="17">
        <v>44445</v>
      </c>
      <c r="E250" s="16" t="s">
        <v>27224</v>
      </c>
      <c r="I250" s="15">
        <v>2.4</v>
      </c>
      <c r="K250" s="15">
        <v>99796.22</v>
      </c>
    </row>
    <row r="251" spans="3:11" x14ac:dyDescent="0.2">
      <c r="C251" s="18" t="s">
        <v>27223</v>
      </c>
      <c r="D251" s="17">
        <v>44445</v>
      </c>
      <c r="E251" s="16" t="s">
        <v>27222</v>
      </c>
      <c r="I251" s="15">
        <v>7.55</v>
      </c>
      <c r="K251" s="15">
        <v>99803.77</v>
      </c>
    </row>
    <row r="252" spans="3:11" x14ac:dyDescent="0.2">
      <c r="C252" s="18" t="s">
        <v>1522</v>
      </c>
      <c r="D252" s="17">
        <v>44445</v>
      </c>
      <c r="E252" s="16" t="s">
        <v>27221</v>
      </c>
      <c r="I252" s="15">
        <v>84.06</v>
      </c>
      <c r="K252" s="15">
        <v>99887.83</v>
      </c>
    </row>
    <row r="253" spans="3:11" x14ac:dyDescent="0.2">
      <c r="C253" s="18" t="s">
        <v>27220</v>
      </c>
      <c r="D253" s="17">
        <v>44445</v>
      </c>
      <c r="E253" s="16" t="s">
        <v>27219</v>
      </c>
      <c r="I253" s="15">
        <v>467.15</v>
      </c>
      <c r="K253" s="15">
        <v>100354.98</v>
      </c>
    </row>
    <row r="254" spans="3:11" x14ac:dyDescent="0.2">
      <c r="C254" s="18" t="s">
        <v>27218</v>
      </c>
      <c r="D254" s="17">
        <v>44445</v>
      </c>
      <c r="E254" s="16" t="s">
        <v>27217</v>
      </c>
      <c r="I254" s="15">
        <v>7.97</v>
      </c>
      <c r="K254" s="15">
        <v>100362.95</v>
      </c>
    </row>
    <row r="255" spans="3:11" x14ac:dyDescent="0.2">
      <c r="C255" s="18" t="s">
        <v>6734</v>
      </c>
      <c r="D255" s="17">
        <v>44445</v>
      </c>
      <c r="E255" s="16" t="s">
        <v>27216</v>
      </c>
      <c r="J255" s="424">
        <v>1174.8800000000001</v>
      </c>
      <c r="K255" s="15">
        <v>99188.07</v>
      </c>
    </row>
    <row r="256" spans="3:11" x14ac:dyDescent="0.2">
      <c r="C256" s="18" t="s">
        <v>27215</v>
      </c>
      <c r="D256" s="17">
        <v>44446</v>
      </c>
      <c r="E256" s="16" t="s">
        <v>27214</v>
      </c>
      <c r="I256" s="15">
        <v>13</v>
      </c>
      <c r="K256" s="15">
        <v>99201.07</v>
      </c>
    </row>
    <row r="257" spans="3:11" x14ac:dyDescent="0.2">
      <c r="C257" s="18" t="s">
        <v>27213</v>
      </c>
      <c r="D257" s="17">
        <v>44446</v>
      </c>
      <c r="E257" s="16" t="s">
        <v>27212</v>
      </c>
      <c r="I257" s="15">
        <v>31.95</v>
      </c>
      <c r="K257" s="15">
        <v>99233.02</v>
      </c>
    </row>
    <row r="258" spans="3:11" x14ac:dyDescent="0.2">
      <c r="C258" s="18" t="s">
        <v>27211</v>
      </c>
      <c r="D258" s="17">
        <v>44446</v>
      </c>
      <c r="E258" s="16" t="s">
        <v>27210</v>
      </c>
      <c r="I258" s="15">
        <v>7.91</v>
      </c>
      <c r="K258" s="15">
        <v>99240.93</v>
      </c>
    </row>
    <row r="259" spans="3:11" x14ac:dyDescent="0.2">
      <c r="C259" s="18" t="s">
        <v>27209</v>
      </c>
      <c r="D259" s="17">
        <v>44446</v>
      </c>
      <c r="E259" s="16" t="s">
        <v>27208</v>
      </c>
      <c r="I259" s="15">
        <v>1.75</v>
      </c>
      <c r="K259" s="15">
        <v>99242.68</v>
      </c>
    </row>
    <row r="260" spans="3:11" x14ac:dyDescent="0.2">
      <c r="C260" s="18" t="s">
        <v>27207</v>
      </c>
      <c r="D260" s="17">
        <v>44446</v>
      </c>
      <c r="E260" s="16" t="s">
        <v>27206</v>
      </c>
      <c r="I260" s="15">
        <v>4.32</v>
      </c>
      <c r="K260" s="15">
        <v>99247</v>
      </c>
    </row>
    <row r="261" spans="3:11" x14ac:dyDescent="0.2">
      <c r="C261" s="18" t="s">
        <v>27205</v>
      </c>
      <c r="D261" s="17">
        <v>44446</v>
      </c>
      <c r="E261" s="16" t="s">
        <v>27204</v>
      </c>
      <c r="I261" s="15">
        <v>10.33</v>
      </c>
      <c r="K261" s="15">
        <v>99257.33</v>
      </c>
    </row>
    <row r="262" spans="3:11" x14ac:dyDescent="0.2">
      <c r="C262" s="18" t="s">
        <v>27203</v>
      </c>
      <c r="D262" s="17">
        <v>44446</v>
      </c>
      <c r="E262" s="16" t="s">
        <v>27202</v>
      </c>
      <c r="I262" s="15">
        <v>2.0499999999999998</v>
      </c>
      <c r="K262" s="15">
        <v>99259.38</v>
      </c>
    </row>
    <row r="263" spans="3:11" x14ac:dyDescent="0.2">
      <c r="C263" s="18" t="s">
        <v>27201</v>
      </c>
      <c r="D263" s="17">
        <v>44446</v>
      </c>
      <c r="E263" s="16" t="s">
        <v>27200</v>
      </c>
      <c r="I263" s="15">
        <v>3.36</v>
      </c>
      <c r="K263" s="15">
        <v>99262.74</v>
      </c>
    </row>
    <row r="264" spans="3:11" x14ac:dyDescent="0.2">
      <c r="C264" s="18" t="s">
        <v>27199</v>
      </c>
      <c r="D264" s="17">
        <v>44446</v>
      </c>
      <c r="E264" s="16" t="s">
        <v>27198</v>
      </c>
      <c r="I264" s="15">
        <v>20.2</v>
      </c>
      <c r="K264" s="15">
        <v>99282.94</v>
      </c>
    </row>
    <row r="265" spans="3:11" x14ac:dyDescent="0.2">
      <c r="C265" s="18" t="s">
        <v>27197</v>
      </c>
      <c r="D265" s="17">
        <v>44446</v>
      </c>
      <c r="E265" s="16" t="s">
        <v>27196</v>
      </c>
      <c r="I265" s="15">
        <v>16.84</v>
      </c>
      <c r="K265" s="15">
        <v>99299.78</v>
      </c>
    </row>
    <row r="266" spans="3:11" x14ac:dyDescent="0.2">
      <c r="C266" s="18" t="s">
        <v>27195</v>
      </c>
      <c r="D266" s="17">
        <v>44446</v>
      </c>
      <c r="E266" s="16" t="s">
        <v>27194</v>
      </c>
      <c r="I266" s="15">
        <v>7.38</v>
      </c>
      <c r="K266" s="15">
        <v>99307.16</v>
      </c>
    </row>
    <row r="267" spans="3:11" x14ac:dyDescent="0.2">
      <c r="C267" s="18" t="s">
        <v>27193</v>
      </c>
      <c r="D267" s="17">
        <v>44446</v>
      </c>
      <c r="E267" s="16" t="s">
        <v>27192</v>
      </c>
      <c r="I267" s="15">
        <v>29.65</v>
      </c>
      <c r="K267" s="15">
        <v>99336.81</v>
      </c>
    </row>
    <row r="268" spans="3:11" x14ac:dyDescent="0.2">
      <c r="C268" s="18" t="s">
        <v>27191</v>
      </c>
      <c r="D268" s="17">
        <v>44446</v>
      </c>
      <c r="E268" s="16" t="s">
        <v>27190</v>
      </c>
      <c r="I268" s="15">
        <v>9.5399999999999991</v>
      </c>
      <c r="K268" s="15">
        <v>99346.35</v>
      </c>
    </row>
    <row r="269" spans="3:11" x14ac:dyDescent="0.2">
      <c r="C269" s="18" t="s">
        <v>27189</v>
      </c>
      <c r="D269" s="17">
        <v>44446</v>
      </c>
      <c r="E269" s="16" t="s">
        <v>27188</v>
      </c>
      <c r="I269" s="15">
        <v>1.32</v>
      </c>
      <c r="K269" s="15">
        <v>99347.67</v>
      </c>
    </row>
    <row r="270" spans="3:11" x14ac:dyDescent="0.2">
      <c r="C270" s="18" t="s">
        <v>27187</v>
      </c>
      <c r="D270" s="17">
        <v>44446</v>
      </c>
      <c r="E270" s="16" t="s">
        <v>27186</v>
      </c>
      <c r="I270" s="15">
        <v>9.27</v>
      </c>
      <c r="K270" s="15">
        <v>99356.94</v>
      </c>
    </row>
    <row r="271" spans="3:11" x14ac:dyDescent="0.2">
      <c r="C271" s="18" t="s">
        <v>27185</v>
      </c>
      <c r="D271" s="17">
        <v>44446</v>
      </c>
      <c r="E271" s="16" t="s">
        <v>27184</v>
      </c>
      <c r="I271" s="15">
        <v>14.06</v>
      </c>
      <c r="K271" s="15">
        <v>99371</v>
      </c>
    </row>
    <row r="272" spans="3:11" x14ac:dyDescent="0.2">
      <c r="C272" s="18" t="s">
        <v>27183</v>
      </c>
      <c r="D272" s="17">
        <v>44446</v>
      </c>
      <c r="E272" s="16" t="s">
        <v>27182</v>
      </c>
      <c r="I272" s="15">
        <v>5.16</v>
      </c>
      <c r="K272" s="15">
        <v>99376.16</v>
      </c>
    </row>
    <row r="273" spans="3:11" x14ac:dyDescent="0.2">
      <c r="C273" s="18" t="s">
        <v>27181</v>
      </c>
      <c r="D273" s="17">
        <v>44446</v>
      </c>
      <c r="E273" s="16" t="s">
        <v>27180</v>
      </c>
      <c r="I273" s="15">
        <v>28.55</v>
      </c>
      <c r="K273" s="15">
        <v>99404.71</v>
      </c>
    </row>
    <row r="274" spans="3:11" x14ac:dyDescent="0.2">
      <c r="C274" s="18" t="s">
        <v>27179</v>
      </c>
      <c r="D274" s="17">
        <v>44446</v>
      </c>
      <c r="E274" s="16" t="s">
        <v>27178</v>
      </c>
      <c r="I274" s="15">
        <v>4.88</v>
      </c>
      <c r="K274" s="15">
        <v>99409.59</v>
      </c>
    </row>
    <row r="275" spans="3:11" x14ac:dyDescent="0.2">
      <c r="C275" s="18" t="s">
        <v>27177</v>
      </c>
      <c r="D275" s="17">
        <v>44446</v>
      </c>
      <c r="E275" s="16" t="s">
        <v>27176</v>
      </c>
      <c r="I275" s="15">
        <v>1.68</v>
      </c>
      <c r="K275" s="15">
        <v>99411.27</v>
      </c>
    </row>
    <row r="276" spans="3:11" x14ac:dyDescent="0.2">
      <c r="C276" s="18" t="s">
        <v>27175</v>
      </c>
      <c r="D276" s="17">
        <v>44446</v>
      </c>
      <c r="E276" s="16" t="s">
        <v>27174</v>
      </c>
      <c r="I276" s="15">
        <v>8.3800000000000008</v>
      </c>
      <c r="K276" s="15">
        <v>99419.65</v>
      </c>
    </row>
    <row r="277" spans="3:11" x14ac:dyDescent="0.2">
      <c r="C277" s="18" t="s">
        <v>27173</v>
      </c>
      <c r="D277" s="17">
        <v>44446</v>
      </c>
      <c r="E277" s="16" t="s">
        <v>27172</v>
      </c>
      <c r="I277" s="15">
        <v>5.04</v>
      </c>
      <c r="K277" s="15">
        <v>99424.69</v>
      </c>
    </row>
    <row r="278" spans="3:11" x14ac:dyDescent="0.2">
      <c r="C278" s="18" t="s">
        <v>27171</v>
      </c>
      <c r="D278" s="17">
        <v>44446</v>
      </c>
      <c r="E278" s="16" t="s">
        <v>27170</v>
      </c>
      <c r="I278" s="15">
        <v>10.029999999999999</v>
      </c>
      <c r="K278" s="15">
        <v>99434.72</v>
      </c>
    </row>
    <row r="279" spans="3:11" x14ac:dyDescent="0.2">
      <c r="C279" s="18" t="s">
        <v>27169</v>
      </c>
      <c r="D279" s="17">
        <v>44446</v>
      </c>
      <c r="E279" s="16" t="s">
        <v>27168</v>
      </c>
      <c r="I279" s="15">
        <v>0.2</v>
      </c>
      <c r="K279" s="15">
        <v>99434.92</v>
      </c>
    </row>
    <row r="280" spans="3:11" x14ac:dyDescent="0.2">
      <c r="C280" s="18" t="s">
        <v>27167</v>
      </c>
      <c r="D280" s="17">
        <v>44446</v>
      </c>
      <c r="E280" s="16" t="s">
        <v>27166</v>
      </c>
      <c r="I280" s="15">
        <v>2.4</v>
      </c>
      <c r="K280" s="15">
        <v>99437.32</v>
      </c>
    </row>
    <row r="281" spans="3:11" x14ac:dyDescent="0.2">
      <c r="C281" s="18" t="s">
        <v>27165</v>
      </c>
      <c r="D281" s="17">
        <v>44446</v>
      </c>
      <c r="E281" s="16" t="s">
        <v>27164</v>
      </c>
      <c r="I281" s="15">
        <v>3.23</v>
      </c>
      <c r="K281" s="15">
        <v>99440.55</v>
      </c>
    </row>
    <row r="282" spans="3:11" x14ac:dyDescent="0.2">
      <c r="C282" s="18" t="s">
        <v>27163</v>
      </c>
      <c r="D282" s="17">
        <v>44446</v>
      </c>
      <c r="E282" s="16" t="s">
        <v>27162</v>
      </c>
      <c r="I282" s="15">
        <v>18.11</v>
      </c>
      <c r="K282" s="15">
        <v>99458.66</v>
      </c>
    </row>
    <row r="283" spans="3:11" x14ac:dyDescent="0.2">
      <c r="C283" s="18" t="s">
        <v>27161</v>
      </c>
      <c r="D283" s="17">
        <v>44446</v>
      </c>
      <c r="E283" s="16" t="s">
        <v>27160</v>
      </c>
      <c r="I283" s="15">
        <v>2.13</v>
      </c>
      <c r="K283" s="15">
        <v>99460.79</v>
      </c>
    </row>
    <row r="284" spans="3:11" x14ac:dyDescent="0.2">
      <c r="C284" s="18" t="s">
        <v>27159</v>
      </c>
      <c r="D284" s="17">
        <v>44446</v>
      </c>
      <c r="E284" s="16" t="s">
        <v>27158</v>
      </c>
      <c r="I284" s="15">
        <v>2.87</v>
      </c>
      <c r="K284" s="15">
        <v>99463.66</v>
      </c>
    </row>
    <row r="285" spans="3:11" x14ac:dyDescent="0.2">
      <c r="C285" s="18" t="s">
        <v>27157</v>
      </c>
      <c r="D285" s="17">
        <v>44446</v>
      </c>
      <c r="E285" s="16" t="s">
        <v>27156</v>
      </c>
      <c r="I285" s="15">
        <v>4.05</v>
      </c>
      <c r="K285" s="15">
        <v>99467.71</v>
      </c>
    </row>
    <row r="286" spans="3:11" x14ac:dyDescent="0.2">
      <c r="C286" s="18" t="s">
        <v>27155</v>
      </c>
      <c r="D286" s="17">
        <v>44446</v>
      </c>
      <c r="E286" s="16" t="s">
        <v>27154</v>
      </c>
      <c r="I286" s="15">
        <v>1.4</v>
      </c>
      <c r="K286" s="15">
        <v>99469.11</v>
      </c>
    </row>
    <row r="287" spans="3:11" x14ac:dyDescent="0.2">
      <c r="C287" s="18" t="s">
        <v>27153</v>
      </c>
      <c r="D287" s="17">
        <v>44446</v>
      </c>
      <c r="E287" s="16" t="s">
        <v>27152</v>
      </c>
      <c r="I287" s="15">
        <v>5.05</v>
      </c>
      <c r="K287" s="15">
        <v>99474.16</v>
      </c>
    </row>
    <row r="288" spans="3:11" x14ac:dyDescent="0.2">
      <c r="C288" s="18" t="s">
        <v>27151</v>
      </c>
      <c r="D288" s="17">
        <v>44446</v>
      </c>
      <c r="E288" s="16" t="s">
        <v>27150</v>
      </c>
      <c r="I288" s="15">
        <v>84.96</v>
      </c>
      <c r="K288" s="15">
        <v>99559.12</v>
      </c>
    </row>
    <row r="289" spans="3:11" x14ac:dyDescent="0.2">
      <c r="C289" s="18" t="s">
        <v>27149</v>
      </c>
      <c r="D289" s="17">
        <v>44446</v>
      </c>
      <c r="E289" s="16" t="s">
        <v>27148</v>
      </c>
      <c r="I289" s="15">
        <v>1.68</v>
      </c>
      <c r="K289" s="15">
        <v>99560.8</v>
      </c>
    </row>
    <row r="290" spans="3:11" x14ac:dyDescent="0.2">
      <c r="C290" s="18" t="s">
        <v>27147</v>
      </c>
      <c r="D290" s="17">
        <v>44446</v>
      </c>
      <c r="E290" s="16" t="s">
        <v>27146</v>
      </c>
      <c r="I290" s="15">
        <v>3.36</v>
      </c>
      <c r="K290" s="15">
        <v>99564.160000000003</v>
      </c>
    </row>
    <row r="291" spans="3:11" x14ac:dyDescent="0.2">
      <c r="C291" s="18" t="s">
        <v>27145</v>
      </c>
      <c r="D291" s="17">
        <v>44446</v>
      </c>
      <c r="E291" s="16" t="s">
        <v>27144</v>
      </c>
      <c r="I291" s="15">
        <v>1.68</v>
      </c>
      <c r="K291" s="15">
        <v>99565.84</v>
      </c>
    </row>
    <row r="292" spans="3:11" x14ac:dyDescent="0.2">
      <c r="C292" s="18" t="s">
        <v>27143</v>
      </c>
      <c r="D292" s="17">
        <v>44446</v>
      </c>
      <c r="E292" s="16" t="s">
        <v>27142</v>
      </c>
      <c r="I292" s="15">
        <v>5.82</v>
      </c>
      <c r="K292" s="15">
        <v>99571.66</v>
      </c>
    </row>
    <row r="293" spans="3:11" x14ac:dyDescent="0.2">
      <c r="C293" s="18" t="s">
        <v>27141</v>
      </c>
      <c r="D293" s="17">
        <v>44446</v>
      </c>
      <c r="E293" s="16" t="s">
        <v>27140</v>
      </c>
      <c r="I293" s="15">
        <v>5.82</v>
      </c>
      <c r="K293" s="15">
        <v>99577.48</v>
      </c>
    </row>
    <row r="294" spans="3:11" x14ac:dyDescent="0.2">
      <c r="C294" s="18" t="s">
        <v>27139</v>
      </c>
      <c r="D294" s="17">
        <v>44446</v>
      </c>
      <c r="E294" s="16" t="s">
        <v>27138</v>
      </c>
      <c r="I294" s="15">
        <v>5.82</v>
      </c>
      <c r="K294" s="15">
        <v>99583.3</v>
      </c>
    </row>
    <row r="295" spans="3:11" x14ac:dyDescent="0.2">
      <c r="C295" s="18" t="s">
        <v>27137</v>
      </c>
      <c r="D295" s="17">
        <v>44446</v>
      </c>
      <c r="E295" s="16" t="s">
        <v>27136</v>
      </c>
      <c r="I295" s="15">
        <v>1.98</v>
      </c>
      <c r="K295" s="15">
        <v>99585.279999999999</v>
      </c>
    </row>
    <row r="296" spans="3:11" x14ac:dyDescent="0.2">
      <c r="C296" s="18" t="s">
        <v>27135</v>
      </c>
      <c r="D296" s="17">
        <v>44446</v>
      </c>
      <c r="E296" s="16" t="s">
        <v>27134</v>
      </c>
      <c r="I296" s="15">
        <v>3.4</v>
      </c>
      <c r="K296" s="15">
        <v>99588.68</v>
      </c>
    </row>
    <row r="297" spans="3:11" x14ac:dyDescent="0.2">
      <c r="C297" s="18" t="s">
        <v>27133</v>
      </c>
      <c r="D297" s="17">
        <v>44446</v>
      </c>
      <c r="E297" s="16" t="s">
        <v>27132</v>
      </c>
      <c r="I297" s="15">
        <v>7.26</v>
      </c>
      <c r="K297" s="15">
        <v>99595.94</v>
      </c>
    </row>
    <row r="298" spans="3:11" x14ac:dyDescent="0.2">
      <c r="C298" s="18" t="s">
        <v>27131</v>
      </c>
      <c r="D298" s="17">
        <v>44446</v>
      </c>
      <c r="E298" s="16" t="s">
        <v>27130</v>
      </c>
      <c r="I298" s="15">
        <v>1.94</v>
      </c>
      <c r="K298" s="15">
        <v>99597.88</v>
      </c>
    </row>
    <row r="299" spans="3:11" x14ac:dyDescent="0.2">
      <c r="C299" s="18" t="s">
        <v>27129</v>
      </c>
      <c r="D299" s="17">
        <v>44446</v>
      </c>
      <c r="E299" s="16" t="s">
        <v>27128</v>
      </c>
      <c r="I299" s="15">
        <v>3077.73</v>
      </c>
      <c r="K299" s="15">
        <v>102675.61</v>
      </c>
    </row>
    <row r="300" spans="3:11" x14ac:dyDescent="0.2">
      <c r="C300" s="18" t="s">
        <v>27127</v>
      </c>
      <c r="D300" s="17">
        <v>44446</v>
      </c>
      <c r="E300" s="16" t="s">
        <v>27126</v>
      </c>
      <c r="I300" s="15">
        <v>38.21</v>
      </c>
      <c r="K300" s="15">
        <v>102713.82</v>
      </c>
    </row>
    <row r="301" spans="3:11" x14ac:dyDescent="0.2">
      <c r="C301" s="18" t="s">
        <v>27125</v>
      </c>
      <c r="D301" s="17">
        <v>44446</v>
      </c>
      <c r="E301" s="16" t="s">
        <v>27124</v>
      </c>
      <c r="I301" s="15">
        <v>3.66</v>
      </c>
      <c r="K301" s="15">
        <v>102717.48</v>
      </c>
    </row>
    <row r="302" spans="3:11" x14ac:dyDescent="0.2">
      <c r="C302" s="18" t="s">
        <v>27123</v>
      </c>
      <c r="D302" s="17">
        <v>44446</v>
      </c>
      <c r="E302" s="16" t="s">
        <v>27122</v>
      </c>
      <c r="I302" s="15">
        <v>3.23</v>
      </c>
      <c r="K302" s="15">
        <v>102720.71</v>
      </c>
    </row>
    <row r="303" spans="3:11" x14ac:dyDescent="0.2">
      <c r="C303" s="18" t="s">
        <v>27121</v>
      </c>
      <c r="D303" s="17">
        <v>44447</v>
      </c>
      <c r="E303" s="16" t="s">
        <v>27120</v>
      </c>
      <c r="I303" s="15">
        <v>15.71</v>
      </c>
      <c r="K303" s="15">
        <v>102736.42</v>
      </c>
    </row>
    <row r="304" spans="3:11" x14ac:dyDescent="0.2">
      <c r="C304" s="18" t="s">
        <v>27119</v>
      </c>
      <c r="D304" s="17">
        <v>44447</v>
      </c>
      <c r="E304" s="16" t="s">
        <v>27118</v>
      </c>
      <c r="I304" s="15">
        <v>2.21</v>
      </c>
      <c r="K304" s="15">
        <v>102738.63</v>
      </c>
    </row>
    <row r="305" spans="3:11" x14ac:dyDescent="0.2">
      <c r="C305" s="18" t="s">
        <v>27117</v>
      </c>
      <c r="D305" s="17">
        <v>44447</v>
      </c>
      <c r="E305" s="16" t="s">
        <v>27116</v>
      </c>
      <c r="I305" s="15">
        <v>1.68</v>
      </c>
      <c r="K305" s="15">
        <v>102740.31</v>
      </c>
    </row>
    <row r="306" spans="3:11" x14ac:dyDescent="0.2">
      <c r="C306" s="18" t="s">
        <v>27115</v>
      </c>
      <c r="D306" s="17">
        <v>44447</v>
      </c>
      <c r="E306" s="16" t="s">
        <v>27114</v>
      </c>
      <c r="I306" s="15">
        <v>6.17</v>
      </c>
      <c r="K306" s="15">
        <v>102746.48</v>
      </c>
    </row>
    <row r="307" spans="3:11" x14ac:dyDescent="0.2">
      <c r="C307" s="18" t="s">
        <v>27113</v>
      </c>
      <c r="D307" s="17">
        <v>44447</v>
      </c>
      <c r="E307" s="16" t="s">
        <v>27112</v>
      </c>
      <c r="I307" s="15">
        <v>6.98</v>
      </c>
      <c r="K307" s="15">
        <v>102753.46</v>
      </c>
    </row>
    <row r="308" spans="3:11" x14ac:dyDescent="0.2">
      <c r="C308" s="18" t="s">
        <v>27111</v>
      </c>
      <c r="D308" s="17">
        <v>44447</v>
      </c>
      <c r="E308" s="16" t="s">
        <v>27110</v>
      </c>
      <c r="I308" s="15">
        <v>28.87</v>
      </c>
      <c r="K308" s="15">
        <v>102782.33</v>
      </c>
    </row>
    <row r="309" spans="3:11" x14ac:dyDescent="0.2">
      <c r="C309" s="18" t="s">
        <v>27109</v>
      </c>
      <c r="D309" s="17">
        <v>44447</v>
      </c>
      <c r="E309" s="16" t="s">
        <v>27108</v>
      </c>
      <c r="I309" s="15">
        <v>2.71</v>
      </c>
      <c r="K309" s="15">
        <v>102785.04</v>
      </c>
    </row>
    <row r="310" spans="3:11" x14ac:dyDescent="0.2">
      <c r="C310" s="18" t="s">
        <v>27107</v>
      </c>
      <c r="D310" s="17">
        <v>44447</v>
      </c>
      <c r="E310" s="16" t="s">
        <v>27106</v>
      </c>
      <c r="I310" s="15">
        <v>5.92</v>
      </c>
      <c r="K310" s="15">
        <v>102790.96</v>
      </c>
    </row>
    <row r="311" spans="3:11" x14ac:dyDescent="0.2">
      <c r="C311" s="18" t="s">
        <v>27105</v>
      </c>
      <c r="D311" s="17">
        <v>44447</v>
      </c>
      <c r="E311" s="16" t="s">
        <v>27104</v>
      </c>
      <c r="I311" s="15">
        <v>1.68</v>
      </c>
      <c r="K311" s="15">
        <v>102792.64</v>
      </c>
    </row>
    <row r="312" spans="3:11" x14ac:dyDescent="0.2">
      <c r="C312" s="18" t="s">
        <v>27103</v>
      </c>
      <c r="D312" s="17">
        <v>44447</v>
      </c>
      <c r="E312" s="16" t="s">
        <v>27102</v>
      </c>
      <c r="I312" s="15">
        <v>8.3800000000000008</v>
      </c>
      <c r="K312" s="15">
        <v>102801.02</v>
      </c>
    </row>
    <row r="313" spans="3:11" x14ac:dyDescent="0.2">
      <c r="C313" s="18" t="s">
        <v>27101</v>
      </c>
      <c r="D313" s="17">
        <v>44447</v>
      </c>
      <c r="E313" s="16" t="s">
        <v>27100</v>
      </c>
      <c r="I313" s="15">
        <v>9.77</v>
      </c>
      <c r="K313" s="15">
        <v>102810.79</v>
      </c>
    </row>
    <row r="314" spans="3:11" x14ac:dyDescent="0.2">
      <c r="C314" s="18" t="s">
        <v>27099</v>
      </c>
      <c r="D314" s="17">
        <v>44447</v>
      </c>
      <c r="E314" s="16" t="s">
        <v>27098</v>
      </c>
      <c r="I314" s="15">
        <v>7.36</v>
      </c>
      <c r="K314" s="15">
        <v>102818.15</v>
      </c>
    </row>
    <row r="315" spans="3:11" x14ac:dyDescent="0.2">
      <c r="C315" s="18" t="s">
        <v>27097</v>
      </c>
      <c r="D315" s="17">
        <v>44447</v>
      </c>
      <c r="E315" s="16" t="s">
        <v>27096</v>
      </c>
      <c r="I315" s="15">
        <v>3.43</v>
      </c>
      <c r="K315" s="15">
        <v>102821.58</v>
      </c>
    </row>
    <row r="316" spans="3:11" x14ac:dyDescent="0.2">
      <c r="C316" s="18" t="s">
        <v>27095</v>
      </c>
      <c r="D316" s="17">
        <v>44447</v>
      </c>
      <c r="E316" s="16" t="s">
        <v>27094</v>
      </c>
      <c r="I316" s="15">
        <v>9.6300000000000008</v>
      </c>
      <c r="K316" s="15">
        <v>102831.21</v>
      </c>
    </row>
    <row r="317" spans="3:11" x14ac:dyDescent="0.2">
      <c r="C317" s="18" t="s">
        <v>27093</v>
      </c>
      <c r="D317" s="17">
        <v>44447</v>
      </c>
      <c r="E317" s="16" t="s">
        <v>27092</v>
      </c>
      <c r="I317" s="15">
        <v>7.58</v>
      </c>
      <c r="K317" s="15">
        <v>102838.79</v>
      </c>
    </row>
    <row r="318" spans="3:11" x14ac:dyDescent="0.2">
      <c r="C318" s="18" t="s">
        <v>27091</v>
      </c>
      <c r="D318" s="17">
        <v>44447</v>
      </c>
      <c r="E318" s="16" t="s">
        <v>27090</v>
      </c>
      <c r="I318" s="15">
        <v>1.79</v>
      </c>
      <c r="K318" s="15">
        <v>102840.58</v>
      </c>
    </row>
    <row r="319" spans="3:11" x14ac:dyDescent="0.2">
      <c r="C319" s="18" t="s">
        <v>27089</v>
      </c>
      <c r="D319" s="17">
        <v>44447</v>
      </c>
      <c r="E319" s="16" t="s">
        <v>27088</v>
      </c>
      <c r="I319" s="15">
        <v>1.68</v>
      </c>
      <c r="K319" s="15">
        <v>102842.26</v>
      </c>
    </row>
    <row r="320" spans="3:11" x14ac:dyDescent="0.2">
      <c r="C320" s="18" t="s">
        <v>27087</v>
      </c>
      <c r="D320" s="17">
        <v>44447</v>
      </c>
      <c r="E320" s="16" t="s">
        <v>27086</v>
      </c>
      <c r="I320" s="15">
        <v>10.85</v>
      </c>
      <c r="K320" s="15">
        <v>102853.11</v>
      </c>
    </row>
    <row r="321" spans="3:11" x14ac:dyDescent="0.2">
      <c r="C321" s="18" t="s">
        <v>27085</v>
      </c>
      <c r="D321" s="17">
        <v>44447</v>
      </c>
      <c r="E321" s="16" t="s">
        <v>27084</v>
      </c>
      <c r="I321" s="15">
        <v>7.13</v>
      </c>
      <c r="K321" s="15">
        <v>102860.24</v>
      </c>
    </row>
    <row r="322" spans="3:11" x14ac:dyDescent="0.2">
      <c r="C322" s="18" t="s">
        <v>27083</v>
      </c>
      <c r="D322" s="17">
        <v>44447</v>
      </c>
      <c r="E322" s="16" t="s">
        <v>27082</v>
      </c>
      <c r="I322" s="15">
        <v>12.42</v>
      </c>
      <c r="K322" s="15">
        <v>102872.66</v>
      </c>
    </row>
    <row r="323" spans="3:11" x14ac:dyDescent="0.2">
      <c r="C323" s="18" t="s">
        <v>27081</v>
      </c>
      <c r="D323" s="17">
        <v>44447</v>
      </c>
      <c r="E323" s="16" t="s">
        <v>27080</v>
      </c>
      <c r="I323" s="15">
        <v>3.38</v>
      </c>
      <c r="K323" s="15">
        <v>102876.04</v>
      </c>
    </row>
    <row r="324" spans="3:11" x14ac:dyDescent="0.2">
      <c r="C324" s="18" t="s">
        <v>27079</v>
      </c>
      <c r="D324" s="17">
        <v>44447</v>
      </c>
      <c r="E324" s="16" t="s">
        <v>27078</v>
      </c>
      <c r="I324" s="15">
        <v>1.74</v>
      </c>
      <c r="K324" s="15">
        <v>102877.78</v>
      </c>
    </row>
    <row r="325" spans="3:11" x14ac:dyDescent="0.2">
      <c r="C325" s="18" t="s">
        <v>27077</v>
      </c>
      <c r="D325" s="17">
        <v>44447</v>
      </c>
      <c r="E325" s="16" t="s">
        <v>27076</v>
      </c>
      <c r="I325" s="15">
        <v>11.51</v>
      </c>
      <c r="K325" s="15">
        <v>102889.29</v>
      </c>
    </row>
    <row r="326" spans="3:11" x14ac:dyDescent="0.2">
      <c r="C326" s="18" t="s">
        <v>27075</v>
      </c>
      <c r="D326" s="17">
        <v>44447</v>
      </c>
      <c r="E326" s="16" t="s">
        <v>27074</v>
      </c>
      <c r="I326" s="15">
        <v>5.46</v>
      </c>
      <c r="K326" s="15">
        <v>102894.75</v>
      </c>
    </row>
    <row r="327" spans="3:11" x14ac:dyDescent="0.2">
      <c r="C327" s="18" t="s">
        <v>27073</v>
      </c>
      <c r="D327" s="17">
        <v>44447</v>
      </c>
      <c r="E327" s="16" t="s">
        <v>27072</v>
      </c>
      <c r="I327" s="15">
        <v>15.3</v>
      </c>
      <c r="K327" s="15">
        <v>102910.05</v>
      </c>
    </row>
    <row r="328" spans="3:11" x14ac:dyDescent="0.2">
      <c r="C328" s="18" t="s">
        <v>27071</v>
      </c>
      <c r="D328" s="17">
        <v>44447</v>
      </c>
      <c r="E328" s="16" t="s">
        <v>27070</v>
      </c>
      <c r="I328" s="15">
        <v>0.04</v>
      </c>
      <c r="K328" s="15">
        <v>102910.09</v>
      </c>
    </row>
    <row r="329" spans="3:11" x14ac:dyDescent="0.2">
      <c r="C329" s="18" t="s">
        <v>27069</v>
      </c>
      <c r="D329" s="17">
        <v>44447</v>
      </c>
      <c r="E329" s="16" t="s">
        <v>27068</v>
      </c>
      <c r="I329" s="15">
        <v>1.68</v>
      </c>
      <c r="K329" s="15">
        <v>102911.77</v>
      </c>
    </row>
    <row r="330" spans="3:11" x14ac:dyDescent="0.2">
      <c r="C330" s="18" t="s">
        <v>27067</v>
      </c>
      <c r="D330" s="17">
        <v>44447</v>
      </c>
      <c r="E330" s="16" t="s">
        <v>27066</v>
      </c>
      <c r="I330" s="15">
        <v>8.3800000000000008</v>
      </c>
      <c r="K330" s="15">
        <v>102920.15</v>
      </c>
    </row>
    <row r="331" spans="3:11" x14ac:dyDescent="0.2">
      <c r="C331" s="18" t="s">
        <v>27065</v>
      </c>
      <c r="D331" s="17">
        <v>44447</v>
      </c>
      <c r="E331" s="16" t="s">
        <v>27064</v>
      </c>
      <c r="I331" s="15">
        <v>9.69</v>
      </c>
      <c r="K331" s="15">
        <v>102929.84</v>
      </c>
    </row>
    <row r="332" spans="3:11" x14ac:dyDescent="0.2">
      <c r="C332" s="18" t="s">
        <v>27063</v>
      </c>
      <c r="D332" s="17">
        <v>44447</v>
      </c>
      <c r="E332" s="16" t="s">
        <v>27062</v>
      </c>
      <c r="I332" s="15">
        <v>5.98</v>
      </c>
      <c r="K332" s="15">
        <v>102935.82</v>
      </c>
    </row>
    <row r="333" spans="3:11" x14ac:dyDescent="0.2">
      <c r="C333" s="18" t="s">
        <v>27061</v>
      </c>
      <c r="D333" s="17">
        <v>44447</v>
      </c>
      <c r="E333" s="16" t="s">
        <v>27060</v>
      </c>
      <c r="I333" s="15">
        <v>4.6500000000000004</v>
      </c>
      <c r="K333" s="15">
        <v>102940.47</v>
      </c>
    </row>
    <row r="334" spans="3:11" x14ac:dyDescent="0.2">
      <c r="C334" s="18" t="s">
        <v>27059</v>
      </c>
      <c r="D334" s="17">
        <v>44447</v>
      </c>
      <c r="E334" s="16" t="s">
        <v>27058</v>
      </c>
      <c r="I334" s="15">
        <v>11</v>
      </c>
      <c r="K334" s="15">
        <v>102951.47</v>
      </c>
    </row>
    <row r="335" spans="3:11" x14ac:dyDescent="0.2">
      <c r="C335" s="18" t="s">
        <v>27057</v>
      </c>
      <c r="D335" s="17">
        <v>44447</v>
      </c>
      <c r="E335" s="16" t="s">
        <v>27056</v>
      </c>
      <c r="I335" s="15">
        <v>4.0999999999999996</v>
      </c>
      <c r="K335" s="15">
        <v>102955.57</v>
      </c>
    </row>
    <row r="336" spans="3:11" x14ac:dyDescent="0.2">
      <c r="C336" s="18" t="s">
        <v>27055</v>
      </c>
      <c r="D336" s="17">
        <v>44447</v>
      </c>
      <c r="E336" s="16" t="s">
        <v>27054</v>
      </c>
      <c r="I336" s="15">
        <v>1.86</v>
      </c>
      <c r="K336" s="15">
        <v>102957.43</v>
      </c>
    </row>
    <row r="337" spans="3:11" x14ac:dyDescent="0.2">
      <c r="C337" s="18" t="s">
        <v>27053</v>
      </c>
      <c r="D337" s="17">
        <v>44447</v>
      </c>
      <c r="E337" s="16" t="s">
        <v>27052</v>
      </c>
      <c r="I337" s="15">
        <v>9.59</v>
      </c>
      <c r="K337" s="15">
        <v>102967.02</v>
      </c>
    </row>
    <row r="338" spans="3:11" x14ac:dyDescent="0.2">
      <c r="C338" s="18" t="s">
        <v>27051</v>
      </c>
      <c r="D338" s="17">
        <v>44447</v>
      </c>
      <c r="E338" s="16" t="s">
        <v>27050</v>
      </c>
      <c r="I338" s="15">
        <v>2</v>
      </c>
      <c r="K338" s="15">
        <v>102969.02</v>
      </c>
    </row>
    <row r="339" spans="3:11" x14ac:dyDescent="0.2">
      <c r="C339" s="18" t="s">
        <v>27049</v>
      </c>
      <c r="D339" s="17">
        <v>44447</v>
      </c>
      <c r="E339" s="16" t="s">
        <v>27048</v>
      </c>
      <c r="I339" s="15">
        <v>8.2799999999999994</v>
      </c>
      <c r="K339" s="15">
        <v>102977.3</v>
      </c>
    </row>
    <row r="340" spans="3:11" x14ac:dyDescent="0.2">
      <c r="C340" s="18" t="s">
        <v>9514</v>
      </c>
      <c r="D340" s="17">
        <v>44447</v>
      </c>
      <c r="E340" s="16" t="s">
        <v>27047</v>
      </c>
      <c r="J340" s="424">
        <v>1665.83</v>
      </c>
      <c r="K340" s="15">
        <v>101311.47</v>
      </c>
    </row>
    <row r="341" spans="3:11" x14ac:dyDescent="0.2">
      <c r="C341" s="18" t="s">
        <v>8266</v>
      </c>
      <c r="D341" s="17">
        <v>44447</v>
      </c>
      <c r="E341" s="16" t="s">
        <v>27046</v>
      </c>
      <c r="J341" s="424">
        <v>567.66</v>
      </c>
      <c r="K341" s="15">
        <v>100743.81</v>
      </c>
    </row>
    <row r="342" spans="3:11" x14ac:dyDescent="0.2">
      <c r="C342" s="18" t="s">
        <v>7039</v>
      </c>
      <c r="D342" s="17">
        <v>44447</v>
      </c>
      <c r="E342" s="16" t="s">
        <v>27045</v>
      </c>
      <c r="J342" s="424">
        <v>116.99</v>
      </c>
      <c r="K342" s="15">
        <v>100626.82</v>
      </c>
    </row>
    <row r="343" spans="3:11" x14ac:dyDescent="0.2">
      <c r="C343" s="18" t="s">
        <v>7037</v>
      </c>
      <c r="D343" s="17">
        <v>44447</v>
      </c>
      <c r="E343" s="16" t="s">
        <v>27044</v>
      </c>
      <c r="J343" s="424">
        <v>271.60000000000002</v>
      </c>
      <c r="K343" s="15">
        <v>100355.22</v>
      </c>
    </row>
    <row r="344" spans="3:11" x14ac:dyDescent="0.2">
      <c r="C344" s="18" t="s">
        <v>6739</v>
      </c>
      <c r="D344" s="17">
        <v>44447</v>
      </c>
      <c r="E344" s="16" t="s">
        <v>27043</v>
      </c>
      <c r="J344" s="424">
        <v>88</v>
      </c>
      <c r="K344" s="15">
        <v>100267.22</v>
      </c>
    </row>
    <row r="345" spans="3:11" x14ac:dyDescent="0.2">
      <c r="C345" s="18" t="s">
        <v>1534</v>
      </c>
      <c r="D345" s="17">
        <v>44447</v>
      </c>
      <c r="E345" s="16" t="s">
        <v>27042</v>
      </c>
      <c r="J345" s="424">
        <v>15.47</v>
      </c>
      <c r="K345" s="15">
        <v>100251.75</v>
      </c>
    </row>
    <row r="346" spans="3:11" x14ac:dyDescent="0.2">
      <c r="C346" s="18" t="s">
        <v>6732</v>
      </c>
      <c r="D346" s="17">
        <v>44447</v>
      </c>
      <c r="E346" s="16" t="s">
        <v>27041</v>
      </c>
      <c r="J346" s="424">
        <v>11.44</v>
      </c>
      <c r="K346" s="15">
        <v>100240.31</v>
      </c>
    </row>
    <row r="347" spans="3:11" x14ac:dyDescent="0.2">
      <c r="C347" s="18" t="s">
        <v>12311</v>
      </c>
      <c r="D347" s="17">
        <v>44447</v>
      </c>
      <c r="E347" s="16" t="s">
        <v>27040</v>
      </c>
      <c r="J347" s="424">
        <v>16.07</v>
      </c>
      <c r="K347" s="15">
        <v>100224.24</v>
      </c>
    </row>
    <row r="348" spans="3:11" x14ac:dyDescent="0.2">
      <c r="C348" s="18" t="s">
        <v>8113</v>
      </c>
      <c r="D348" s="17">
        <v>44447</v>
      </c>
      <c r="E348" s="16" t="s">
        <v>27039</v>
      </c>
      <c r="J348" s="424">
        <v>13.52</v>
      </c>
      <c r="K348" s="15">
        <v>100210.72</v>
      </c>
    </row>
    <row r="349" spans="3:11" x14ac:dyDescent="0.2">
      <c r="C349" s="18" t="s">
        <v>20146</v>
      </c>
      <c r="D349" s="17">
        <v>44447</v>
      </c>
      <c r="E349" s="16" t="s">
        <v>27038</v>
      </c>
      <c r="J349" s="424">
        <v>5.32</v>
      </c>
      <c r="K349" s="15">
        <v>100205.4</v>
      </c>
    </row>
    <row r="350" spans="3:11" x14ac:dyDescent="0.2">
      <c r="C350" s="18" t="s">
        <v>27037</v>
      </c>
      <c r="D350" s="17">
        <v>44448</v>
      </c>
      <c r="E350" s="16" t="s">
        <v>27036</v>
      </c>
      <c r="I350" s="15">
        <v>4.72</v>
      </c>
      <c r="K350" s="15">
        <v>100210.12</v>
      </c>
    </row>
    <row r="351" spans="3:11" x14ac:dyDescent="0.2">
      <c r="C351" s="18" t="s">
        <v>27035</v>
      </c>
      <c r="D351" s="17">
        <v>44448</v>
      </c>
      <c r="E351" s="16" t="s">
        <v>27034</v>
      </c>
      <c r="I351" s="15">
        <v>1.97</v>
      </c>
      <c r="K351" s="15">
        <v>100212.09</v>
      </c>
    </row>
    <row r="352" spans="3:11" x14ac:dyDescent="0.2">
      <c r="C352" s="18" t="s">
        <v>27033</v>
      </c>
      <c r="D352" s="17">
        <v>44448</v>
      </c>
      <c r="E352" s="16" t="s">
        <v>27032</v>
      </c>
      <c r="I352" s="15">
        <v>6.25</v>
      </c>
      <c r="K352" s="15">
        <v>100218.34</v>
      </c>
    </row>
    <row r="353" spans="3:11" x14ac:dyDescent="0.2">
      <c r="C353" s="18" t="s">
        <v>27031</v>
      </c>
      <c r="D353" s="17">
        <v>44448</v>
      </c>
      <c r="E353" s="16" t="s">
        <v>27030</v>
      </c>
      <c r="I353" s="15">
        <v>29.88</v>
      </c>
      <c r="K353" s="15">
        <v>100248.22</v>
      </c>
    </row>
    <row r="354" spans="3:11" x14ac:dyDescent="0.2">
      <c r="C354" s="18" t="s">
        <v>27029</v>
      </c>
      <c r="D354" s="17">
        <v>44448</v>
      </c>
      <c r="E354" s="16" t="s">
        <v>27028</v>
      </c>
      <c r="I354" s="15">
        <v>6.11</v>
      </c>
      <c r="K354" s="15">
        <v>100254.33</v>
      </c>
    </row>
    <row r="355" spans="3:11" x14ac:dyDescent="0.2">
      <c r="C355" s="18" t="s">
        <v>27027</v>
      </c>
      <c r="D355" s="17">
        <v>44448</v>
      </c>
      <c r="E355" s="16" t="s">
        <v>27026</v>
      </c>
      <c r="I355" s="15">
        <v>1.7</v>
      </c>
      <c r="K355" s="15">
        <v>100256.03</v>
      </c>
    </row>
    <row r="356" spans="3:11" x14ac:dyDescent="0.2">
      <c r="C356" s="18" t="s">
        <v>27025</v>
      </c>
      <c r="D356" s="17">
        <v>44448</v>
      </c>
      <c r="E356" s="16" t="s">
        <v>27024</v>
      </c>
      <c r="I356" s="15">
        <v>3.36</v>
      </c>
      <c r="K356" s="15">
        <v>100259.39</v>
      </c>
    </row>
    <row r="357" spans="3:11" x14ac:dyDescent="0.2">
      <c r="C357" s="18" t="s">
        <v>27023</v>
      </c>
      <c r="D357" s="17">
        <v>44448</v>
      </c>
      <c r="E357" s="16" t="s">
        <v>27022</v>
      </c>
      <c r="I357" s="15">
        <v>6.92</v>
      </c>
      <c r="K357" s="15">
        <v>100266.31</v>
      </c>
    </row>
    <row r="358" spans="3:11" x14ac:dyDescent="0.2">
      <c r="C358" s="18" t="s">
        <v>27021</v>
      </c>
      <c r="D358" s="17">
        <v>44448</v>
      </c>
      <c r="E358" s="16" t="s">
        <v>27020</v>
      </c>
      <c r="I358" s="15">
        <v>1.94</v>
      </c>
      <c r="K358" s="15">
        <v>100268.25</v>
      </c>
    </row>
    <row r="359" spans="3:11" x14ac:dyDescent="0.2">
      <c r="C359" s="18" t="s">
        <v>27019</v>
      </c>
      <c r="D359" s="17">
        <v>44448</v>
      </c>
      <c r="E359" s="16" t="s">
        <v>27018</v>
      </c>
      <c r="I359" s="15">
        <v>6.57</v>
      </c>
      <c r="K359" s="15">
        <v>100274.82</v>
      </c>
    </row>
    <row r="360" spans="3:11" x14ac:dyDescent="0.2">
      <c r="C360" s="18" t="s">
        <v>27017</v>
      </c>
      <c r="D360" s="17">
        <v>44448</v>
      </c>
      <c r="E360" s="16" t="s">
        <v>27016</v>
      </c>
      <c r="I360" s="15">
        <v>5.79</v>
      </c>
      <c r="K360" s="15">
        <v>100280.61</v>
      </c>
    </row>
    <row r="361" spans="3:11" x14ac:dyDescent="0.2">
      <c r="C361" s="18" t="s">
        <v>27015</v>
      </c>
      <c r="D361" s="17">
        <v>44448</v>
      </c>
      <c r="E361" s="16" t="s">
        <v>27014</v>
      </c>
      <c r="I361" s="15">
        <v>6.81</v>
      </c>
      <c r="K361" s="15">
        <v>100287.42</v>
      </c>
    </row>
    <row r="362" spans="3:11" x14ac:dyDescent="0.2">
      <c r="C362" s="18" t="s">
        <v>27013</v>
      </c>
      <c r="D362" s="17">
        <v>44448</v>
      </c>
      <c r="E362" s="16" t="s">
        <v>27012</v>
      </c>
      <c r="I362" s="15">
        <v>6.33</v>
      </c>
      <c r="K362" s="15">
        <v>100293.75</v>
      </c>
    </row>
    <row r="363" spans="3:11" x14ac:dyDescent="0.2">
      <c r="C363" s="18" t="s">
        <v>27011</v>
      </c>
      <c r="D363" s="17">
        <v>44448</v>
      </c>
      <c r="E363" s="16" t="s">
        <v>27010</v>
      </c>
      <c r="I363" s="15">
        <v>1.06</v>
      </c>
      <c r="K363" s="15">
        <v>100294.81</v>
      </c>
    </row>
    <row r="364" spans="3:11" x14ac:dyDescent="0.2">
      <c r="C364" s="18" t="s">
        <v>27009</v>
      </c>
      <c r="D364" s="17">
        <v>44448</v>
      </c>
      <c r="E364" s="16" t="s">
        <v>27008</v>
      </c>
      <c r="I364" s="15">
        <v>2.3199999999999998</v>
      </c>
      <c r="K364" s="15">
        <v>100297.13</v>
      </c>
    </row>
    <row r="365" spans="3:11" x14ac:dyDescent="0.2">
      <c r="C365" s="18" t="s">
        <v>27007</v>
      </c>
      <c r="D365" s="17">
        <v>44448</v>
      </c>
      <c r="E365" s="16" t="s">
        <v>27006</v>
      </c>
      <c r="I365" s="15">
        <v>4.28</v>
      </c>
      <c r="K365" s="15">
        <v>100301.41</v>
      </c>
    </row>
    <row r="366" spans="3:11" x14ac:dyDescent="0.2">
      <c r="C366" s="18" t="s">
        <v>27005</v>
      </c>
      <c r="D366" s="17">
        <v>44448</v>
      </c>
      <c r="E366" s="16" t="s">
        <v>27004</v>
      </c>
      <c r="I366" s="15">
        <v>0.44</v>
      </c>
      <c r="K366" s="15">
        <v>100301.85</v>
      </c>
    </row>
    <row r="367" spans="3:11" x14ac:dyDescent="0.2">
      <c r="C367" s="18" t="s">
        <v>27003</v>
      </c>
      <c r="D367" s="17">
        <v>44448</v>
      </c>
      <c r="E367" s="16" t="s">
        <v>27002</v>
      </c>
      <c r="I367" s="15">
        <v>0.32</v>
      </c>
      <c r="K367" s="15">
        <v>100302.17</v>
      </c>
    </row>
    <row r="368" spans="3:11" x14ac:dyDescent="0.2">
      <c r="C368" s="18" t="s">
        <v>27001</v>
      </c>
      <c r="D368" s="17">
        <v>44448</v>
      </c>
      <c r="E368" s="16" t="s">
        <v>27000</v>
      </c>
      <c r="I368" s="15">
        <v>4.8099999999999996</v>
      </c>
      <c r="K368" s="15">
        <v>100306.98</v>
      </c>
    </row>
    <row r="369" spans="3:11" x14ac:dyDescent="0.2">
      <c r="C369" s="18" t="s">
        <v>26999</v>
      </c>
      <c r="D369" s="17">
        <v>44448</v>
      </c>
      <c r="E369" s="16" t="s">
        <v>26998</v>
      </c>
      <c r="I369" s="15">
        <v>3.96</v>
      </c>
      <c r="K369" s="15">
        <v>100310.94</v>
      </c>
    </row>
    <row r="370" spans="3:11" x14ac:dyDescent="0.2">
      <c r="C370" s="18" t="s">
        <v>26997</v>
      </c>
      <c r="D370" s="17">
        <v>44448</v>
      </c>
      <c r="E370" s="16" t="s">
        <v>26996</v>
      </c>
      <c r="I370" s="15">
        <v>4.55</v>
      </c>
      <c r="K370" s="15">
        <v>100315.49</v>
      </c>
    </row>
    <row r="371" spans="3:11" x14ac:dyDescent="0.2">
      <c r="C371" s="18" t="s">
        <v>26995</v>
      </c>
      <c r="D371" s="17">
        <v>44448</v>
      </c>
      <c r="E371" s="16" t="s">
        <v>26994</v>
      </c>
      <c r="I371" s="15">
        <v>17.899999999999999</v>
      </c>
      <c r="K371" s="15">
        <v>100333.39</v>
      </c>
    </row>
    <row r="372" spans="3:11" x14ac:dyDescent="0.2">
      <c r="C372" s="18" t="s">
        <v>26993</v>
      </c>
      <c r="D372" s="17">
        <v>44448</v>
      </c>
      <c r="E372" s="16" t="s">
        <v>26992</v>
      </c>
      <c r="I372" s="15">
        <v>3.35</v>
      </c>
      <c r="K372" s="15">
        <v>100336.74</v>
      </c>
    </row>
    <row r="373" spans="3:11" x14ac:dyDescent="0.2">
      <c r="C373" s="18" t="s">
        <v>26991</v>
      </c>
      <c r="D373" s="17">
        <v>44448</v>
      </c>
      <c r="E373" s="16" t="s">
        <v>26990</v>
      </c>
      <c r="I373" s="15">
        <v>4.17</v>
      </c>
      <c r="K373" s="15">
        <v>100340.91</v>
      </c>
    </row>
    <row r="374" spans="3:11" x14ac:dyDescent="0.2">
      <c r="C374" s="18" t="s">
        <v>26989</v>
      </c>
      <c r="D374" s="17">
        <v>44449</v>
      </c>
      <c r="E374" s="16" t="s">
        <v>26988</v>
      </c>
      <c r="I374" s="15">
        <v>1.06</v>
      </c>
      <c r="K374" s="15">
        <v>100341.97</v>
      </c>
    </row>
    <row r="375" spans="3:11" x14ac:dyDescent="0.2">
      <c r="C375" s="18" t="s">
        <v>26987</v>
      </c>
      <c r="D375" s="17">
        <v>44449</v>
      </c>
      <c r="E375" s="16" t="s">
        <v>26986</v>
      </c>
      <c r="I375" s="15">
        <v>4.32</v>
      </c>
      <c r="K375" s="15">
        <v>100346.29</v>
      </c>
    </row>
    <row r="376" spans="3:11" x14ac:dyDescent="0.2">
      <c r="C376" s="18" t="s">
        <v>26985</v>
      </c>
      <c r="D376" s="17">
        <v>44449</v>
      </c>
      <c r="E376" s="16" t="s">
        <v>26984</v>
      </c>
      <c r="I376" s="15">
        <v>46.28</v>
      </c>
      <c r="K376" s="15">
        <v>100392.57</v>
      </c>
    </row>
    <row r="377" spans="3:11" x14ac:dyDescent="0.2">
      <c r="C377" s="18" t="s">
        <v>26983</v>
      </c>
      <c r="D377" s="17">
        <v>44449</v>
      </c>
      <c r="E377" s="16" t="s">
        <v>26982</v>
      </c>
      <c r="I377" s="15">
        <v>1.68</v>
      </c>
      <c r="K377" s="15">
        <v>100394.25</v>
      </c>
    </row>
    <row r="378" spans="3:11" x14ac:dyDescent="0.2">
      <c r="C378" s="18" t="s">
        <v>26981</v>
      </c>
      <c r="D378" s="17">
        <v>44449</v>
      </c>
      <c r="E378" s="16" t="s">
        <v>26980</v>
      </c>
      <c r="I378" s="15">
        <v>4.18</v>
      </c>
      <c r="K378" s="15">
        <v>100398.43</v>
      </c>
    </row>
    <row r="379" spans="3:11" x14ac:dyDescent="0.2">
      <c r="C379" s="18" t="s">
        <v>26979</v>
      </c>
      <c r="D379" s="17">
        <v>44449</v>
      </c>
      <c r="E379" s="16" t="s">
        <v>26978</v>
      </c>
      <c r="I379" s="15">
        <v>15.3</v>
      </c>
      <c r="K379" s="15">
        <v>100413.73</v>
      </c>
    </row>
    <row r="380" spans="3:11" x14ac:dyDescent="0.2">
      <c r="C380" s="18" t="s">
        <v>26977</v>
      </c>
      <c r="D380" s="17">
        <v>44449</v>
      </c>
      <c r="E380" s="16" t="s">
        <v>26976</v>
      </c>
      <c r="I380" s="15">
        <v>15.3</v>
      </c>
      <c r="K380" s="15">
        <v>100429.03</v>
      </c>
    </row>
    <row r="381" spans="3:11" x14ac:dyDescent="0.2">
      <c r="C381" s="18" t="s">
        <v>26975</v>
      </c>
      <c r="D381" s="17">
        <v>44449</v>
      </c>
      <c r="E381" s="16" t="s">
        <v>26974</v>
      </c>
      <c r="I381" s="15">
        <v>1.94</v>
      </c>
      <c r="K381" s="15">
        <v>100430.97</v>
      </c>
    </row>
    <row r="382" spans="3:11" x14ac:dyDescent="0.2">
      <c r="C382" s="18" t="s">
        <v>26973</v>
      </c>
      <c r="D382" s="17">
        <v>44449</v>
      </c>
      <c r="E382" s="16" t="s">
        <v>26972</v>
      </c>
      <c r="I382" s="15">
        <v>2.14</v>
      </c>
      <c r="K382" s="15">
        <v>100433.11</v>
      </c>
    </row>
    <row r="383" spans="3:11" x14ac:dyDescent="0.2">
      <c r="C383" s="18" t="s">
        <v>26971</v>
      </c>
      <c r="D383" s="17">
        <v>44449</v>
      </c>
      <c r="E383" s="16" t="s">
        <v>26970</v>
      </c>
      <c r="I383" s="15">
        <v>1.33</v>
      </c>
      <c r="K383" s="15">
        <v>100434.44</v>
      </c>
    </row>
    <row r="384" spans="3:11" x14ac:dyDescent="0.2">
      <c r="C384" s="18" t="s">
        <v>26969</v>
      </c>
      <c r="D384" s="17">
        <v>44449</v>
      </c>
      <c r="E384" s="16" t="s">
        <v>26968</v>
      </c>
      <c r="I384" s="15">
        <v>1.7</v>
      </c>
      <c r="K384" s="15">
        <v>100436.14</v>
      </c>
    </row>
    <row r="385" spans="3:11" x14ac:dyDescent="0.2">
      <c r="C385" s="18" t="s">
        <v>26967</v>
      </c>
      <c r="D385" s="17">
        <v>44449</v>
      </c>
      <c r="E385" s="16" t="s">
        <v>26966</v>
      </c>
      <c r="I385" s="15">
        <v>1.72</v>
      </c>
      <c r="K385" s="15">
        <v>100437.86</v>
      </c>
    </row>
    <row r="386" spans="3:11" x14ac:dyDescent="0.2">
      <c r="C386" s="18" t="s">
        <v>26965</v>
      </c>
      <c r="D386" s="17">
        <v>44449</v>
      </c>
      <c r="E386" s="16" t="s">
        <v>26964</v>
      </c>
      <c r="I386" s="15">
        <v>6.22</v>
      </c>
      <c r="K386" s="15">
        <v>100444.08</v>
      </c>
    </row>
    <row r="387" spans="3:11" x14ac:dyDescent="0.2">
      <c r="C387" s="18" t="s">
        <v>26963</v>
      </c>
      <c r="D387" s="17">
        <v>44449</v>
      </c>
      <c r="E387" s="16" t="s">
        <v>26962</v>
      </c>
      <c r="I387" s="15">
        <v>5.17</v>
      </c>
      <c r="K387" s="15">
        <v>100449.25</v>
      </c>
    </row>
    <row r="388" spans="3:11" x14ac:dyDescent="0.2">
      <c r="C388" s="18" t="s">
        <v>26961</v>
      </c>
      <c r="D388" s="17">
        <v>44449</v>
      </c>
      <c r="E388" s="16" t="s">
        <v>26960</v>
      </c>
      <c r="I388" s="15">
        <v>1.68</v>
      </c>
      <c r="K388" s="15">
        <v>100450.93</v>
      </c>
    </row>
    <row r="389" spans="3:11" x14ac:dyDescent="0.2">
      <c r="C389" s="18" t="s">
        <v>26959</v>
      </c>
      <c r="D389" s="17">
        <v>44449</v>
      </c>
      <c r="E389" s="16" t="s">
        <v>26958</v>
      </c>
      <c r="I389" s="15">
        <v>4.72</v>
      </c>
      <c r="K389" s="15">
        <v>100455.65</v>
      </c>
    </row>
    <row r="390" spans="3:11" x14ac:dyDescent="0.2">
      <c r="C390" s="18" t="s">
        <v>26957</v>
      </c>
      <c r="D390" s="17">
        <v>44449</v>
      </c>
      <c r="E390" s="16" t="s">
        <v>26956</v>
      </c>
      <c r="I390" s="15">
        <v>9.24</v>
      </c>
      <c r="K390" s="15">
        <v>100464.89</v>
      </c>
    </row>
    <row r="391" spans="3:11" x14ac:dyDescent="0.2">
      <c r="C391" s="18" t="s">
        <v>26955</v>
      </c>
      <c r="D391" s="17">
        <v>44449</v>
      </c>
      <c r="E391" s="16" t="s">
        <v>26954</v>
      </c>
      <c r="I391" s="15">
        <v>7.69</v>
      </c>
      <c r="K391" s="15">
        <v>100472.58</v>
      </c>
    </row>
    <row r="392" spans="3:11" x14ac:dyDescent="0.2">
      <c r="C392" s="18" t="s">
        <v>26953</v>
      </c>
      <c r="D392" s="17">
        <v>44449</v>
      </c>
      <c r="E392" s="16" t="s">
        <v>26952</v>
      </c>
      <c r="I392" s="15">
        <v>8.33</v>
      </c>
      <c r="K392" s="15">
        <v>100480.91</v>
      </c>
    </row>
    <row r="393" spans="3:11" x14ac:dyDescent="0.2">
      <c r="C393" s="18" t="s">
        <v>26951</v>
      </c>
      <c r="D393" s="17">
        <v>44449</v>
      </c>
      <c r="E393" s="16" t="s">
        <v>26950</v>
      </c>
      <c r="I393" s="15">
        <v>5.3</v>
      </c>
      <c r="K393" s="15">
        <v>100486.21</v>
      </c>
    </row>
    <row r="394" spans="3:11" x14ac:dyDescent="0.2">
      <c r="C394" s="18" t="s">
        <v>26949</v>
      </c>
      <c r="D394" s="17">
        <v>44449</v>
      </c>
      <c r="E394" s="16" t="s">
        <v>26948</v>
      </c>
      <c r="I394" s="15">
        <v>3272.85</v>
      </c>
      <c r="K394" s="15">
        <v>103759.06</v>
      </c>
    </row>
    <row r="395" spans="3:11" x14ac:dyDescent="0.2">
      <c r="C395" s="18" t="s">
        <v>26947</v>
      </c>
      <c r="D395" s="17">
        <v>44449</v>
      </c>
      <c r="E395" s="16" t="s">
        <v>26946</v>
      </c>
      <c r="I395" s="15">
        <v>30.6</v>
      </c>
      <c r="K395" s="15">
        <v>103789.66</v>
      </c>
    </row>
    <row r="396" spans="3:11" x14ac:dyDescent="0.2">
      <c r="C396" s="18" t="s">
        <v>290</v>
      </c>
      <c r="D396" s="17">
        <v>44449</v>
      </c>
      <c r="E396" s="16" t="s">
        <v>26945</v>
      </c>
      <c r="J396" s="424">
        <v>86.52</v>
      </c>
      <c r="K396" s="15">
        <v>103703.14</v>
      </c>
    </row>
    <row r="397" spans="3:11" x14ac:dyDescent="0.2">
      <c r="C397" s="18" t="s">
        <v>26944</v>
      </c>
      <c r="D397" s="17">
        <v>44450</v>
      </c>
      <c r="E397" s="16" t="s">
        <v>26943</v>
      </c>
      <c r="I397" s="15">
        <v>4.0199999999999996</v>
      </c>
      <c r="K397" s="15">
        <v>103707.16</v>
      </c>
    </row>
    <row r="398" spans="3:11" x14ac:dyDescent="0.2">
      <c r="C398" s="18" t="s">
        <v>26942</v>
      </c>
      <c r="D398" s="17">
        <v>44450</v>
      </c>
      <c r="E398" s="16" t="s">
        <v>26941</v>
      </c>
      <c r="I398" s="15">
        <v>4.76</v>
      </c>
      <c r="K398" s="15">
        <v>103711.92</v>
      </c>
    </row>
    <row r="399" spans="3:11" x14ac:dyDescent="0.2">
      <c r="C399" s="18" t="s">
        <v>26940</v>
      </c>
      <c r="D399" s="17">
        <v>44450</v>
      </c>
      <c r="E399" s="16" t="s">
        <v>26939</v>
      </c>
      <c r="I399" s="15">
        <v>0.69</v>
      </c>
      <c r="K399" s="15">
        <v>103712.61</v>
      </c>
    </row>
    <row r="400" spans="3:11" x14ac:dyDescent="0.2">
      <c r="C400" s="18" t="s">
        <v>26938</v>
      </c>
      <c r="D400" s="17">
        <v>44450</v>
      </c>
      <c r="E400" s="16" t="s">
        <v>26937</v>
      </c>
      <c r="I400" s="15">
        <v>5.86</v>
      </c>
      <c r="K400" s="15">
        <v>103718.47</v>
      </c>
    </row>
    <row r="401" spans="3:11" x14ac:dyDescent="0.2">
      <c r="C401" s="18" t="s">
        <v>26936</v>
      </c>
      <c r="D401" s="17">
        <v>44450</v>
      </c>
      <c r="E401" s="16" t="s">
        <v>26935</v>
      </c>
      <c r="I401" s="15">
        <v>2.04</v>
      </c>
      <c r="K401" s="15">
        <v>103720.51</v>
      </c>
    </row>
    <row r="402" spans="3:11" x14ac:dyDescent="0.2">
      <c r="C402" s="18" t="s">
        <v>26934</v>
      </c>
      <c r="D402" s="17">
        <v>44450</v>
      </c>
      <c r="E402" s="16" t="s">
        <v>26933</v>
      </c>
      <c r="I402" s="15">
        <v>1.77</v>
      </c>
      <c r="K402" s="15">
        <v>103722.28</v>
      </c>
    </row>
    <row r="403" spans="3:11" x14ac:dyDescent="0.2">
      <c r="C403" s="18" t="s">
        <v>26932</v>
      </c>
      <c r="D403" s="17">
        <v>44450</v>
      </c>
      <c r="E403" s="16" t="s">
        <v>26931</v>
      </c>
      <c r="I403" s="15">
        <v>4.4400000000000004</v>
      </c>
      <c r="K403" s="15">
        <v>103726.72</v>
      </c>
    </row>
    <row r="404" spans="3:11" x14ac:dyDescent="0.2">
      <c r="C404" s="18" t="s">
        <v>26930</v>
      </c>
      <c r="D404" s="17">
        <v>44450</v>
      </c>
      <c r="E404" s="16" t="s">
        <v>26929</v>
      </c>
      <c r="I404" s="15">
        <v>1.7</v>
      </c>
      <c r="K404" s="15">
        <v>103728.42</v>
      </c>
    </row>
    <row r="405" spans="3:11" x14ac:dyDescent="0.2">
      <c r="C405" s="18" t="s">
        <v>26928</v>
      </c>
      <c r="D405" s="17">
        <v>44450</v>
      </c>
      <c r="E405" s="16" t="s">
        <v>26927</v>
      </c>
      <c r="I405" s="15">
        <v>86.02</v>
      </c>
      <c r="K405" s="15">
        <v>103814.44</v>
      </c>
    </row>
    <row r="406" spans="3:11" x14ac:dyDescent="0.2">
      <c r="C406" s="18" t="s">
        <v>26926</v>
      </c>
      <c r="D406" s="17">
        <v>44450</v>
      </c>
      <c r="E406" s="16" t="s">
        <v>26925</v>
      </c>
      <c r="I406" s="15">
        <v>49.63</v>
      </c>
      <c r="K406" s="15">
        <v>103864.07</v>
      </c>
    </row>
    <row r="407" spans="3:11" x14ac:dyDescent="0.2">
      <c r="C407" s="18" t="s">
        <v>26924</v>
      </c>
      <c r="D407" s="17">
        <v>44451</v>
      </c>
      <c r="E407" s="16" t="s">
        <v>26923</v>
      </c>
      <c r="I407" s="15">
        <v>3.16</v>
      </c>
      <c r="K407" s="15">
        <v>103867.23</v>
      </c>
    </row>
    <row r="408" spans="3:11" x14ac:dyDescent="0.2">
      <c r="C408" s="18" t="s">
        <v>26922</v>
      </c>
      <c r="D408" s="17">
        <v>44451</v>
      </c>
      <c r="E408" s="16" t="s">
        <v>26921</v>
      </c>
      <c r="I408" s="15">
        <v>12.99</v>
      </c>
      <c r="K408" s="15">
        <v>103880.22</v>
      </c>
    </row>
    <row r="409" spans="3:11" x14ac:dyDescent="0.2">
      <c r="C409" s="18" t="s">
        <v>26920</v>
      </c>
      <c r="D409" s="17">
        <v>44451</v>
      </c>
      <c r="E409" s="16" t="s">
        <v>26919</v>
      </c>
      <c r="I409" s="15">
        <v>1.68</v>
      </c>
      <c r="K409" s="15">
        <v>103881.9</v>
      </c>
    </row>
    <row r="410" spans="3:11" x14ac:dyDescent="0.2">
      <c r="C410" s="18" t="s">
        <v>26918</v>
      </c>
      <c r="D410" s="17">
        <v>44451</v>
      </c>
      <c r="E410" s="16" t="s">
        <v>26917</v>
      </c>
      <c r="I410" s="15">
        <v>0.15</v>
      </c>
      <c r="K410" s="15">
        <v>103882.05</v>
      </c>
    </row>
    <row r="411" spans="3:11" x14ac:dyDescent="0.2">
      <c r="C411" s="18" t="s">
        <v>26916</v>
      </c>
      <c r="D411" s="17">
        <v>44451</v>
      </c>
      <c r="E411" s="16" t="s">
        <v>26915</v>
      </c>
      <c r="I411" s="15">
        <v>1.69</v>
      </c>
      <c r="K411" s="15">
        <v>103883.74</v>
      </c>
    </row>
    <row r="412" spans="3:11" x14ac:dyDescent="0.2">
      <c r="C412" s="18" t="s">
        <v>26914</v>
      </c>
      <c r="D412" s="17">
        <v>44451</v>
      </c>
      <c r="E412" s="16" t="s">
        <v>26913</v>
      </c>
      <c r="I412" s="15">
        <v>1.68</v>
      </c>
      <c r="K412" s="15">
        <v>103885.42</v>
      </c>
    </row>
    <row r="413" spans="3:11" x14ac:dyDescent="0.2">
      <c r="C413" s="18" t="s">
        <v>26912</v>
      </c>
      <c r="D413" s="17">
        <v>44452</v>
      </c>
      <c r="E413" s="16" t="s">
        <v>26911</v>
      </c>
      <c r="I413" s="15">
        <v>6.48</v>
      </c>
      <c r="K413" s="15">
        <v>103891.9</v>
      </c>
    </row>
    <row r="414" spans="3:11" x14ac:dyDescent="0.2">
      <c r="C414" s="18" t="s">
        <v>26910</v>
      </c>
      <c r="D414" s="17">
        <v>44452</v>
      </c>
      <c r="E414" s="16" t="s">
        <v>26909</v>
      </c>
      <c r="I414" s="15">
        <v>0.28999999999999998</v>
      </c>
      <c r="K414" s="15">
        <v>103892.19</v>
      </c>
    </row>
    <row r="415" spans="3:11" x14ac:dyDescent="0.2">
      <c r="C415" s="18" t="s">
        <v>26908</v>
      </c>
      <c r="D415" s="17">
        <v>44452</v>
      </c>
      <c r="E415" s="16" t="s">
        <v>26907</v>
      </c>
      <c r="I415" s="15">
        <v>4.63</v>
      </c>
      <c r="K415" s="15">
        <v>103896.82</v>
      </c>
    </row>
    <row r="416" spans="3:11" x14ac:dyDescent="0.2">
      <c r="C416" s="18" t="s">
        <v>26906</v>
      </c>
      <c r="D416" s="17">
        <v>44452</v>
      </c>
      <c r="E416" s="16" t="s">
        <v>26905</v>
      </c>
      <c r="I416" s="15">
        <v>5.05</v>
      </c>
      <c r="K416" s="15">
        <v>103901.87</v>
      </c>
    </row>
    <row r="417" spans="3:11" x14ac:dyDescent="0.2">
      <c r="C417" s="18" t="s">
        <v>26904</v>
      </c>
      <c r="D417" s="17">
        <v>44452</v>
      </c>
      <c r="E417" s="16" t="s">
        <v>26903</v>
      </c>
      <c r="I417" s="15">
        <v>7.16</v>
      </c>
      <c r="K417" s="15">
        <v>103909.03</v>
      </c>
    </row>
    <row r="418" spans="3:11" x14ac:dyDescent="0.2">
      <c r="C418" s="18" t="s">
        <v>26902</v>
      </c>
      <c r="D418" s="17">
        <v>44452</v>
      </c>
      <c r="E418" s="16" t="s">
        <v>26901</v>
      </c>
      <c r="I418" s="15">
        <v>2.0699999999999998</v>
      </c>
      <c r="K418" s="15">
        <v>103911.1</v>
      </c>
    </row>
    <row r="419" spans="3:11" x14ac:dyDescent="0.2">
      <c r="C419" s="18" t="s">
        <v>26900</v>
      </c>
      <c r="D419" s="17">
        <v>44452</v>
      </c>
      <c r="E419" s="16" t="s">
        <v>26899</v>
      </c>
      <c r="I419" s="15">
        <v>8.3800000000000008</v>
      </c>
      <c r="K419" s="15">
        <v>103919.48</v>
      </c>
    </row>
    <row r="420" spans="3:11" x14ac:dyDescent="0.2">
      <c r="C420" s="18" t="s">
        <v>26898</v>
      </c>
      <c r="D420" s="17">
        <v>44452</v>
      </c>
      <c r="E420" s="16" t="s">
        <v>26897</v>
      </c>
      <c r="I420" s="15">
        <v>7.65</v>
      </c>
      <c r="K420" s="15">
        <v>103927.13</v>
      </c>
    </row>
    <row r="421" spans="3:11" x14ac:dyDescent="0.2">
      <c r="C421" s="18" t="s">
        <v>26896</v>
      </c>
      <c r="D421" s="17">
        <v>44452</v>
      </c>
      <c r="E421" s="16" t="s">
        <v>26895</v>
      </c>
      <c r="I421" s="15">
        <v>1.31</v>
      </c>
      <c r="K421" s="15">
        <v>103928.44</v>
      </c>
    </row>
    <row r="422" spans="3:11" x14ac:dyDescent="0.2">
      <c r="C422" s="18" t="s">
        <v>26894</v>
      </c>
      <c r="D422" s="17">
        <v>44452</v>
      </c>
      <c r="E422" s="16" t="s">
        <v>26893</v>
      </c>
      <c r="I422" s="15">
        <v>7.44</v>
      </c>
      <c r="K422" s="15">
        <v>103935.88</v>
      </c>
    </row>
    <row r="423" spans="3:11" x14ac:dyDescent="0.2">
      <c r="C423" s="18" t="s">
        <v>26892</v>
      </c>
      <c r="D423" s="17">
        <v>44452</v>
      </c>
      <c r="E423" s="16" t="s">
        <v>26891</v>
      </c>
      <c r="I423" s="15">
        <v>5.21</v>
      </c>
      <c r="K423" s="15">
        <v>103941.09</v>
      </c>
    </row>
    <row r="424" spans="3:11" x14ac:dyDescent="0.2">
      <c r="C424" s="18" t="s">
        <v>26890</v>
      </c>
      <c r="D424" s="17">
        <v>44452</v>
      </c>
      <c r="E424" s="16" t="s">
        <v>26889</v>
      </c>
      <c r="I424" s="15">
        <v>1.86</v>
      </c>
      <c r="K424" s="15">
        <v>103942.95</v>
      </c>
    </row>
    <row r="425" spans="3:11" x14ac:dyDescent="0.2">
      <c r="C425" s="18" t="s">
        <v>26888</v>
      </c>
      <c r="D425" s="17">
        <v>44452</v>
      </c>
      <c r="E425" s="16" t="s">
        <v>26887</v>
      </c>
      <c r="I425" s="15">
        <v>5.13</v>
      </c>
      <c r="K425" s="15">
        <v>103948.08</v>
      </c>
    </row>
    <row r="426" spans="3:11" x14ac:dyDescent="0.2">
      <c r="C426" s="18" t="s">
        <v>26886</v>
      </c>
      <c r="D426" s="17">
        <v>44452</v>
      </c>
      <c r="E426" s="16" t="s">
        <v>26885</v>
      </c>
      <c r="I426" s="15">
        <v>1.81</v>
      </c>
      <c r="K426" s="15">
        <v>103949.89</v>
      </c>
    </row>
    <row r="427" spans="3:11" x14ac:dyDescent="0.2">
      <c r="C427" s="18" t="s">
        <v>26884</v>
      </c>
      <c r="D427" s="17">
        <v>44452</v>
      </c>
      <c r="E427" s="16" t="s">
        <v>26883</v>
      </c>
      <c r="I427" s="15">
        <v>3.36</v>
      </c>
      <c r="K427" s="15">
        <v>103953.25</v>
      </c>
    </row>
    <row r="428" spans="3:11" x14ac:dyDescent="0.2">
      <c r="C428" s="18" t="s">
        <v>26882</v>
      </c>
      <c r="D428" s="17">
        <v>44452</v>
      </c>
      <c r="E428" s="16" t="s">
        <v>26881</v>
      </c>
      <c r="I428" s="15">
        <v>2.4300000000000002</v>
      </c>
      <c r="K428" s="15">
        <v>103955.68</v>
      </c>
    </row>
    <row r="429" spans="3:11" x14ac:dyDescent="0.2">
      <c r="C429" s="18" t="s">
        <v>26880</v>
      </c>
      <c r="D429" s="17">
        <v>44452</v>
      </c>
      <c r="E429" s="16" t="s">
        <v>26879</v>
      </c>
      <c r="I429" s="15">
        <v>12.3</v>
      </c>
      <c r="K429" s="15">
        <v>103967.98</v>
      </c>
    </row>
    <row r="430" spans="3:11" x14ac:dyDescent="0.2">
      <c r="C430" s="18" t="s">
        <v>26878</v>
      </c>
      <c r="D430" s="17">
        <v>44452</v>
      </c>
      <c r="E430" s="16" t="s">
        <v>26877</v>
      </c>
      <c r="I430" s="15">
        <v>1</v>
      </c>
      <c r="K430" s="15">
        <v>103968.98</v>
      </c>
    </row>
    <row r="431" spans="3:11" x14ac:dyDescent="0.2">
      <c r="C431" s="18" t="s">
        <v>9609</v>
      </c>
      <c r="D431" s="17">
        <v>44452</v>
      </c>
      <c r="E431" s="16" t="s">
        <v>26876</v>
      </c>
      <c r="J431" s="424">
        <v>665.75</v>
      </c>
      <c r="K431" s="15">
        <v>103303.23</v>
      </c>
    </row>
    <row r="432" spans="3:11" x14ac:dyDescent="0.2">
      <c r="C432" s="18" t="s">
        <v>26875</v>
      </c>
      <c r="D432" s="17">
        <v>44453</v>
      </c>
      <c r="E432" s="16" t="s">
        <v>26874</v>
      </c>
      <c r="I432" s="15">
        <v>5.04</v>
      </c>
      <c r="K432" s="15">
        <v>103308.27</v>
      </c>
    </row>
    <row r="433" spans="3:11" x14ac:dyDescent="0.2">
      <c r="C433" s="18" t="s">
        <v>26873</v>
      </c>
      <c r="D433" s="17">
        <v>44453</v>
      </c>
      <c r="E433" s="16" t="s">
        <v>26872</v>
      </c>
      <c r="I433" s="15">
        <v>3.36</v>
      </c>
      <c r="K433" s="15">
        <v>103311.63</v>
      </c>
    </row>
    <row r="434" spans="3:11" x14ac:dyDescent="0.2">
      <c r="C434" s="18" t="s">
        <v>26871</v>
      </c>
      <c r="D434" s="17">
        <v>44453</v>
      </c>
      <c r="E434" s="16" t="s">
        <v>26870</v>
      </c>
      <c r="I434" s="15">
        <v>10.61</v>
      </c>
      <c r="K434" s="15">
        <v>103322.24000000001</v>
      </c>
    </row>
    <row r="435" spans="3:11" x14ac:dyDescent="0.2">
      <c r="C435" s="18" t="s">
        <v>26869</v>
      </c>
      <c r="D435" s="17">
        <v>44453</v>
      </c>
      <c r="E435" s="16" t="s">
        <v>26868</v>
      </c>
      <c r="I435" s="15">
        <v>0.5</v>
      </c>
      <c r="K435" s="15">
        <v>103322.74</v>
      </c>
    </row>
    <row r="436" spans="3:11" x14ac:dyDescent="0.2">
      <c r="C436" s="18" t="s">
        <v>26867</v>
      </c>
      <c r="D436" s="17">
        <v>44453</v>
      </c>
      <c r="E436" s="16" t="s">
        <v>26866</v>
      </c>
      <c r="I436" s="15">
        <v>7.57</v>
      </c>
      <c r="K436" s="15">
        <v>103330.31</v>
      </c>
    </row>
    <row r="437" spans="3:11" x14ac:dyDescent="0.2">
      <c r="C437" s="18" t="s">
        <v>26865</v>
      </c>
      <c r="D437" s="17">
        <v>44453</v>
      </c>
      <c r="E437" s="16" t="s">
        <v>26864</v>
      </c>
      <c r="I437" s="15">
        <v>1.68</v>
      </c>
      <c r="K437" s="15">
        <v>103331.99</v>
      </c>
    </row>
    <row r="438" spans="3:11" x14ac:dyDescent="0.2">
      <c r="C438" s="18" t="s">
        <v>26863</v>
      </c>
      <c r="D438" s="17">
        <v>44453</v>
      </c>
      <c r="E438" s="16" t="s">
        <v>26862</v>
      </c>
      <c r="I438" s="15">
        <v>3.53</v>
      </c>
      <c r="K438" s="15">
        <v>103335.52</v>
      </c>
    </row>
    <row r="439" spans="3:11" x14ac:dyDescent="0.2">
      <c r="C439" s="18" t="s">
        <v>26861</v>
      </c>
      <c r="D439" s="17">
        <v>44453</v>
      </c>
      <c r="E439" s="16" t="s">
        <v>26860</v>
      </c>
      <c r="I439" s="15">
        <v>4.47</v>
      </c>
      <c r="K439" s="15">
        <v>103339.99</v>
      </c>
    </row>
    <row r="440" spans="3:11" x14ac:dyDescent="0.2">
      <c r="C440" s="18" t="s">
        <v>26859</v>
      </c>
      <c r="D440" s="17">
        <v>44453</v>
      </c>
      <c r="E440" s="16" t="s">
        <v>26858</v>
      </c>
      <c r="I440" s="15">
        <v>7.43</v>
      </c>
      <c r="K440" s="15">
        <v>103347.42</v>
      </c>
    </row>
    <row r="441" spans="3:11" x14ac:dyDescent="0.2">
      <c r="C441" s="18" t="s">
        <v>26857</v>
      </c>
      <c r="D441" s="17">
        <v>44453</v>
      </c>
      <c r="E441" s="16" t="s">
        <v>26856</v>
      </c>
      <c r="I441" s="15">
        <v>5.96</v>
      </c>
      <c r="K441" s="15">
        <v>103353.38</v>
      </c>
    </row>
    <row r="442" spans="3:11" x14ac:dyDescent="0.2">
      <c r="C442" s="18" t="s">
        <v>26855</v>
      </c>
      <c r="D442" s="17">
        <v>44453</v>
      </c>
      <c r="E442" s="16" t="s">
        <v>26854</v>
      </c>
      <c r="I442" s="15">
        <v>5.39</v>
      </c>
      <c r="K442" s="15">
        <v>103358.77</v>
      </c>
    </row>
    <row r="443" spans="3:11" x14ac:dyDescent="0.2">
      <c r="C443" s="18" t="s">
        <v>26853</v>
      </c>
      <c r="D443" s="17">
        <v>44453</v>
      </c>
      <c r="E443" s="16" t="s">
        <v>26852</v>
      </c>
      <c r="I443" s="15">
        <v>9.6199999999999992</v>
      </c>
      <c r="K443" s="15">
        <v>103368.39</v>
      </c>
    </row>
    <row r="444" spans="3:11" x14ac:dyDescent="0.2">
      <c r="C444" s="18" t="s">
        <v>26851</v>
      </c>
      <c r="D444" s="17">
        <v>44453</v>
      </c>
      <c r="E444" s="16" t="s">
        <v>26850</v>
      </c>
      <c r="I444" s="15">
        <v>18.63</v>
      </c>
      <c r="K444" s="15">
        <v>103387.02</v>
      </c>
    </row>
    <row r="445" spans="3:11" x14ac:dyDescent="0.2">
      <c r="C445" s="18" t="s">
        <v>26849</v>
      </c>
      <c r="D445" s="17">
        <v>44453</v>
      </c>
      <c r="E445" s="16" t="s">
        <v>26848</v>
      </c>
      <c r="I445" s="15">
        <v>7.44</v>
      </c>
      <c r="K445" s="15">
        <v>103394.46</v>
      </c>
    </row>
    <row r="446" spans="3:11" x14ac:dyDescent="0.2">
      <c r="C446" s="18" t="s">
        <v>26847</v>
      </c>
      <c r="D446" s="17">
        <v>44453</v>
      </c>
      <c r="E446" s="16" t="s">
        <v>26846</v>
      </c>
      <c r="I446" s="15">
        <v>2.21</v>
      </c>
      <c r="K446" s="15">
        <v>103396.67</v>
      </c>
    </row>
    <row r="447" spans="3:11" x14ac:dyDescent="0.2">
      <c r="C447" s="18" t="s">
        <v>26845</v>
      </c>
      <c r="D447" s="17">
        <v>44453</v>
      </c>
      <c r="E447" s="16" t="s">
        <v>26844</v>
      </c>
      <c r="I447" s="15">
        <v>23.81</v>
      </c>
      <c r="K447" s="15">
        <v>103420.48</v>
      </c>
    </row>
    <row r="448" spans="3:11" x14ac:dyDescent="0.2">
      <c r="C448" s="18" t="s">
        <v>26843</v>
      </c>
      <c r="D448" s="17">
        <v>44453</v>
      </c>
      <c r="E448" s="16" t="s">
        <v>26842</v>
      </c>
      <c r="I448" s="15">
        <v>11.35</v>
      </c>
      <c r="K448" s="15">
        <v>103431.83</v>
      </c>
    </row>
    <row r="449" spans="3:11" x14ac:dyDescent="0.2">
      <c r="C449" s="18" t="s">
        <v>26841</v>
      </c>
      <c r="D449" s="17">
        <v>44453</v>
      </c>
      <c r="E449" s="16" t="s">
        <v>26840</v>
      </c>
      <c r="I449" s="15">
        <v>0.64</v>
      </c>
      <c r="K449" s="15">
        <v>103432.47</v>
      </c>
    </row>
    <row r="450" spans="3:11" x14ac:dyDescent="0.2">
      <c r="C450" s="18" t="s">
        <v>26839</v>
      </c>
      <c r="D450" s="17">
        <v>44453</v>
      </c>
      <c r="E450" s="16" t="s">
        <v>26838</v>
      </c>
      <c r="I450" s="15">
        <v>2.68</v>
      </c>
      <c r="K450" s="15">
        <v>103435.15</v>
      </c>
    </row>
    <row r="451" spans="3:11" x14ac:dyDescent="0.2">
      <c r="C451" s="18" t="s">
        <v>26837</v>
      </c>
      <c r="D451" s="17">
        <v>44453</v>
      </c>
      <c r="E451" s="16" t="s">
        <v>26836</v>
      </c>
      <c r="I451" s="15">
        <v>3.9</v>
      </c>
      <c r="K451" s="15">
        <v>103439.05</v>
      </c>
    </row>
    <row r="452" spans="3:11" x14ac:dyDescent="0.2">
      <c r="C452" s="18" t="s">
        <v>26835</v>
      </c>
      <c r="D452" s="17">
        <v>44453</v>
      </c>
      <c r="E452" s="16" t="s">
        <v>26834</v>
      </c>
      <c r="I452" s="15">
        <v>8.64</v>
      </c>
      <c r="K452" s="15">
        <v>103447.69</v>
      </c>
    </row>
    <row r="453" spans="3:11" x14ac:dyDescent="0.2">
      <c r="C453" s="18" t="s">
        <v>26833</v>
      </c>
      <c r="D453" s="17">
        <v>44453</v>
      </c>
      <c r="E453" s="16" t="s">
        <v>26832</v>
      </c>
      <c r="I453" s="15">
        <v>5.6</v>
      </c>
      <c r="K453" s="15">
        <v>103453.29</v>
      </c>
    </row>
    <row r="454" spans="3:11" x14ac:dyDescent="0.2">
      <c r="C454" s="18" t="s">
        <v>26831</v>
      </c>
      <c r="D454" s="17">
        <v>44453</v>
      </c>
      <c r="E454" s="16" t="s">
        <v>26830</v>
      </c>
      <c r="I454" s="15">
        <v>3.38</v>
      </c>
      <c r="K454" s="15">
        <v>103456.67</v>
      </c>
    </row>
    <row r="455" spans="3:11" x14ac:dyDescent="0.2">
      <c r="C455" s="18" t="s">
        <v>26829</v>
      </c>
      <c r="D455" s="17">
        <v>44453</v>
      </c>
      <c r="E455" s="16" t="s">
        <v>26828</v>
      </c>
      <c r="I455" s="15">
        <v>3.42</v>
      </c>
      <c r="K455" s="15">
        <v>103460.09</v>
      </c>
    </row>
    <row r="456" spans="3:11" x14ac:dyDescent="0.2">
      <c r="C456" s="18" t="s">
        <v>26827</v>
      </c>
      <c r="D456" s="17">
        <v>44453</v>
      </c>
      <c r="E456" s="16" t="s">
        <v>26826</v>
      </c>
      <c r="I456" s="15">
        <v>15.25</v>
      </c>
      <c r="K456" s="15">
        <v>103475.34</v>
      </c>
    </row>
    <row r="457" spans="3:11" x14ac:dyDescent="0.2">
      <c r="C457" s="18" t="s">
        <v>26825</v>
      </c>
      <c r="D457" s="17">
        <v>44453</v>
      </c>
      <c r="E457" s="16" t="s">
        <v>26824</v>
      </c>
      <c r="I457" s="15">
        <v>2</v>
      </c>
      <c r="K457" s="15">
        <v>103477.34</v>
      </c>
    </row>
    <row r="458" spans="3:11" x14ac:dyDescent="0.2">
      <c r="C458" s="18" t="s">
        <v>26823</v>
      </c>
      <c r="D458" s="17">
        <v>44453</v>
      </c>
      <c r="E458" s="16" t="s">
        <v>26822</v>
      </c>
      <c r="I458" s="15">
        <v>3.51</v>
      </c>
      <c r="K458" s="15">
        <v>103480.85</v>
      </c>
    </row>
    <row r="459" spans="3:11" x14ac:dyDescent="0.2">
      <c r="C459" s="18" t="s">
        <v>26821</v>
      </c>
      <c r="D459" s="17">
        <v>44453</v>
      </c>
      <c r="E459" s="16" t="s">
        <v>26820</v>
      </c>
      <c r="I459" s="15">
        <v>6554.76</v>
      </c>
      <c r="K459" s="15">
        <v>110035.61</v>
      </c>
    </row>
    <row r="460" spans="3:11" x14ac:dyDescent="0.2">
      <c r="C460" s="18" t="s">
        <v>7467</v>
      </c>
      <c r="D460" s="17">
        <v>44453</v>
      </c>
      <c r="E460" s="16" t="s">
        <v>26819</v>
      </c>
      <c r="J460" s="424">
        <v>9.6199999999999992</v>
      </c>
      <c r="K460" s="15">
        <v>110025.99</v>
      </c>
    </row>
    <row r="461" spans="3:11" x14ac:dyDescent="0.2">
      <c r="C461" s="18" t="s">
        <v>12209</v>
      </c>
      <c r="D461" s="17">
        <v>44453</v>
      </c>
      <c r="E461" s="16" t="s">
        <v>26818</v>
      </c>
      <c r="J461" s="424">
        <v>20.27</v>
      </c>
      <c r="K461" s="15">
        <v>110005.72</v>
      </c>
    </row>
    <row r="462" spans="3:11" x14ac:dyDescent="0.2">
      <c r="C462" s="18" t="s">
        <v>26817</v>
      </c>
      <c r="D462" s="17">
        <v>44454</v>
      </c>
      <c r="E462" s="16" t="s">
        <v>26816</v>
      </c>
      <c r="I462" s="15">
        <v>3.36</v>
      </c>
      <c r="K462" s="15">
        <v>110009.08</v>
      </c>
    </row>
    <row r="463" spans="3:11" x14ac:dyDescent="0.2">
      <c r="C463" s="18" t="s">
        <v>26815</v>
      </c>
      <c r="D463" s="17">
        <v>44454</v>
      </c>
      <c r="E463" s="16" t="s">
        <v>26814</v>
      </c>
      <c r="I463" s="15">
        <v>10124.83</v>
      </c>
      <c r="K463" s="15">
        <v>120133.91</v>
      </c>
    </row>
    <row r="464" spans="3:11" x14ac:dyDescent="0.2">
      <c r="C464" s="18" t="s">
        <v>26813</v>
      </c>
      <c r="D464" s="17">
        <v>44454</v>
      </c>
      <c r="E464" s="16" t="s">
        <v>26812</v>
      </c>
      <c r="I464" s="15">
        <v>0.1</v>
      </c>
      <c r="K464" s="15">
        <v>120134.01</v>
      </c>
    </row>
    <row r="465" spans="3:11" x14ac:dyDescent="0.2">
      <c r="C465" s="18" t="s">
        <v>26811</v>
      </c>
      <c r="D465" s="17">
        <v>44454</v>
      </c>
      <c r="E465" s="16" t="s">
        <v>26810</v>
      </c>
      <c r="I465" s="15">
        <v>3.88</v>
      </c>
      <c r="K465" s="15">
        <v>120137.89</v>
      </c>
    </row>
    <row r="466" spans="3:11" x14ac:dyDescent="0.2">
      <c r="C466" s="18" t="s">
        <v>26809</v>
      </c>
      <c r="D466" s="17">
        <v>44454</v>
      </c>
      <c r="E466" s="16" t="s">
        <v>26808</v>
      </c>
      <c r="I466" s="15">
        <v>1.68</v>
      </c>
      <c r="K466" s="15">
        <v>120139.57</v>
      </c>
    </row>
    <row r="467" spans="3:11" x14ac:dyDescent="0.2">
      <c r="C467" s="18" t="s">
        <v>26807</v>
      </c>
      <c r="D467" s="17">
        <v>44454</v>
      </c>
      <c r="E467" s="16" t="s">
        <v>26806</v>
      </c>
      <c r="I467" s="15">
        <v>1.2</v>
      </c>
      <c r="K467" s="15">
        <v>120140.77</v>
      </c>
    </row>
    <row r="468" spans="3:11" x14ac:dyDescent="0.2">
      <c r="C468" s="18" t="s">
        <v>26805</v>
      </c>
      <c r="D468" s="17">
        <v>44454</v>
      </c>
      <c r="E468" s="16" t="s">
        <v>26804</v>
      </c>
      <c r="I468" s="15">
        <v>2.13</v>
      </c>
      <c r="K468" s="15">
        <v>120142.9</v>
      </c>
    </row>
    <row r="469" spans="3:11" x14ac:dyDescent="0.2">
      <c r="C469" s="18" t="s">
        <v>26803</v>
      </c>
      <c r="D469" s="17">
        <v>44454</v>
      </c>
      <c r="E469" s="16" t="s">
        <v>26802</v>
      </c>
      <c r="I469" s="15">
        <v>1.83</v>
      </c>
      <c r="K469" s="15">
        <v>120144.73</v>
      </c>
    </row>
    <row r="470" spans="3:11" x14ac:dyDescent="0.2">
      <c r="C470" s="18" t="s">
        <v>26801</v>
      </c>
      <c r="D470" s="17">
        <v>44454</v>
      </c>
      <c r="E470" s="16" t="s">
        <v>26800</v>
      </c>
      <c r="I470" s="15">
        <v>4.66</v>
      </c>
      <c r="K470" s="15">
        <v>120149.39</v>
      </c>
    </row>
    <row r="471" spans="3:11" x14ac:dyDescent="0.2">
      <c r="C471" s="18" t="s">
        <v>26799</v>
      </c>
      <c r="D471" s="17">
        <v>44454</v>
      </c>
      <c r="E471" s="16" t="s">
        <v>26798</v>
      </c>
      <c r="I471" s="15">
        <v>10.93</v>
      </c>
      <c r="K471" s="15">
        <v>120160.32000000001</v>
      </c>
    </row>
    <row r="472" spans="3:11" x14ac:dyDescent="0.2">
      <c r="C472" s="18" t="s">
        <v>26797</v>
      </c>
      <c r="D472" s="17">
        <v>44454</v>
      </c>
      <c r="E472" s="16" t="s">
        <v>26796</v>
      </c>
      <c r="I472" s="15">
        <v>4.22</v>
      </c>
      <c r="K472" s="15">
        <v>120164.54</v>
      </c>
    </row>
    <row r="473" spans="3:11" x14ac:dyDescent="0.2">
      <c r="C473" s="18" t="s">
        <v>26795</v>
      </c>
      <c r="D473" s="17">
        <v>44454</v>
      </c>
      <c r="E473" s="16" t="s">
        <v>26794</v>
      </c>
      <c r="I473" s="15">
        <v>6.99</v>
      </c>
      <c r="K473" s="15">
        <v>120171.53</v>
      </c>
    </row>
    <row r="474" spans="3:11" x14ac:dyDescent="0.2">
      <c r="C474" s="18" t="s">
        <v>26793</v>
      </c>
      <c r="D474" s="17">
        <v>44454</v>
      </c>
      <c r="E474" s="16" t="s">
        <v>26792</v>
      </c>
      <c r="I474" s="15">
        <v>5.2</v>
      </c>
      <c r="K474" s="15">
        <v>120176.73</v>
      </c>
    </row>
    <row r="475" spans="3:11" x14ac:dyDescent="0.2">
      <c r="C475" s="18" t="s">
        <v>26791</v>
      </c>
      <c r="D475" s="17">
        <v>44454</v>
      </c>
      <c r="E475" s="16" t="s">
        <v>26790</v>
      </c>
      <c r="I475" s="15">
        <v>1.0900000000000001</v>
      </c>
      <c r="K475" s="15">
        <v>120177.82</v>
      </c>
    </row>
    <row r="476" spans="3:11" x14ac:dyDescent="0.2">
      <c r="C476" s="18" t="s">
        <v>26789</v>
      </c>
      <c r="D476" s="17">
        <v>44454</v>
      </c>
      <c r="E476" s="16" t="s">
        <v>26788</v>
      </c>
      <c r="I476" s="15">
        <v>3.58</v>
      </c>
      <c r="K476" s="15">
        <v>120181.4</v>
      </c>
    </row>
    <row r="477" spans="3:11" x14ac:dyDescent="0.2">
      <c r="C477" s="18" t="s">
        <v>26787</v>
      </c>
      <c r="D477" s="17">
        <v>44454</v>
      </c>
      <c r="E477" s="16" t="s">
        <v>26786</v>
      </c>
      <c r="I477" s="15">
        <v>6.45</v>
      </c>
      <c r="K477" s="15">
        <v>120187.85</v>
      </c>
    </row>
    <row r="478" spans="3:11" x14ac:dyDescent="0.2">
      <c r="C478" s="18" t="s">
        <v>26785</v>
      </c>
      <c r="D478" s="17">
        <v>44454</v>
      </c>
      <c r="E478" s="16" t="s">
        <v>26784</v>
      </c>
      <c r="I478" s="15">
        <v>2.95</v>
      </c>
      <c r="K478" s="15">
        <v>120190.8</v>
      </c>
    </row>
    <row r="479" spans="3:11" x14ac:dyDescent="0.2">
      <c r="C479" s="18" t="s">
        <v>26783</v>
      </c>
      <c r="D479" s="17">
        <v>44454</v>
      </c>
      <c r="E479" s="16" t="s">
        <v>26782</v>
      </c>
      <c r="I479" s="15">
        <v>7.43</v>
      </c>
      <c r="K479" s="15">
        <v>120198.23</v>
      </c>
    </row>
    <row r="480" spans="3:11" x14ac:dyDescent="0.2">
      <c r="C480" s="18" t="s">
        <v>26781</v>
      </c>
      <c r="D480" s="17">
        <v>44454</v>
      </c>
      <c r="E480" s="16" t="s">
        <v>26780</v>
      </c>
      <c r="I480" s="15">
        <v>3.23</v>
      </c>
      <c r="K480" s="15">
        <v>120201.46</v>
      </c>
    </row>
    <row r="481" spans="3:11" x14ac:dyDescent="0.2">
      <c r="C481" s="18" t="s">
        <v>26779</v>
      </c>
      <c r="D481" s="17">
        <v>44454</v>
      </c>
      <c r="E481" s="16" t="s">
        <v>26778</v>
      </c>
      <c r="I481" s="15">
        <v>1.92</v>
      </c>
      <c r="K481" s="15">
        <v>120203.38</v>
      </c>
    </row>
    <row r="482" spans="3:11" x14ac:dyDescent="0.2">
      <c r="C482" s="18" t="s">
        <v>26777</v>
      </c>
      <c r="D482" s="17">
        <v>44454</v>
      </c>
      <c r="E482" s="16" t="s">
        <v>26776</v>
      </c>
      <c r="I482" s="15">
        <v>2.95</v>
      </c>
      <c r="K482" s="15">
        <v>120206.33</v>
      </c>
    </row>
    <row r="483" spans="3:11" x14ac:dyDescent="0.2">
      <c r="C483" s="18" t="s">
        <v>26775</v>
      </c>
      <c r="D483" s="17">
        <v>44454</v>
      </c>
      <c r="E483" s="16" t="s">
        <v>26774</v>
      </c>
      <c r="I483" s="15">
        <v>3.49</v>
      </c>
      <c r="K483" s="15">
        <v>120209.82</v>
      </c>
    </row>
    <row r="484" spans="3:11" x14ac:dyDescent="0.2">
      <c r="C484" s="18" t="s">
        <v>26773</v>
      </c>
      <c r="D484" s="17">
        <v>44454</v>
      </c>
      <c r="E484" s="16" t="s">
        <v>26772</v>
      </c>
      <c r="I484" s="15">
        <v>3.88</v>
      </c>
      <c r="K484" s="15">
        <v>120213.7</v>
      </c>
    </row>
    <row r="485" spans="3:11" x14ac:dyDescent="0.2">
      <c r="C485" s="18" t="s">
        <v>1527</v>
      </c>
      <c r="D485" s="17">
        <v>44454</v>
      </c>
      <c r="E485" s="16" t="s">
        <v>26771</v>
      </c>
      <c r="J485" s="424">
        <v>189.74</v>
      </c>
      <c r="K485" s="15">
        <v>120023.96</v>
      </c>
    </row>
    <row r="486" spans="3:11" x14ac:dyDescent="0.2">
      <c r="C486" s="18" t="s">
        <v>1526</v>
      </c>
      <c r="D486" s="17">
        <v>44454</v>
      </c>
      <c r="E486" s="16" t="s">
        <v>26770</v>
      </c>
      <c r="J486" s="424">
        <v>2860</v>
      </c>
      <c r="K486" s="15">
        <v>117163.96</v>
      </c>
    </row>
    <row r="487" spans="3:11" x14ac:dyDescent="0.2">
      <c r="C487" s="18" t="s">
        <v>1524</v>
      </c>
      <c r="D487" s="17">
        <v>44454</v>
      </c>
      <c r="E487" s="16" t="s">
        <v>26769</v>
      </c>
      <c r="J487" s="424">
        <v>1800</v>
      </c>
      <c r="K487" s="15">
        <v>115363.96</v>
      </c>
    </row>
    <row r="488" spans="3:11" x14ac:dyDescent="0.2">
      <c r="C488" s="18" t="s">
        <v>14313</v>
      </c>
      <c r="D488" s="17">
        <v>44454</v>
      </c>
      <c r="E488" s="16" t="s">
        <v>26768</v>
      </c>
      <c r="J488" s="424">
        <v>525.45000000000005</v>
      </c>
      <c r="K488" s="15">
        <v>114838.51</v>
      </c>
    </row>
    <row r="489" spans="3:11" x14ac:dyDescent="0.2">
      <c r="C489" s="18" t="s">
        <v>26767</v>
      </c>
      <c r="D489" s="17">
        <v>44455</v>
      </c>
      <c r="E489" s="16" t="s">
        <v>26766</v>
      </c>
      <c r="I489" s="15">
        <v>1.72</v>
      </c>
      <c r="K489" s="15">
        <v>114840.23</v>
      </c>
    </row>
    <row r="490" spans="3:11" x14ac:dyDescent="0.2">
      <c r="C490" s="18" t="s">
        <v>26765</v>
      </c>
      <c r="D490" s="17">
        <v>44455</v>
      </c>
      <c r="E490" s="16" t="s">
        <v>26764</v>
      </c>
      <c r="I490" s="15">
        <v>5.04</v>
      </c>
      <c r="K490" s="15">
        <v>114845.27</v>
      </c>
    </row>
    <row r="491" spans="3:11" x14ac:dyDescent="0.2">
      <c r="C491" s="18" t="s">
        <v>26763</v>
      </c>
      <c r="D491" s="17">
        <v>44455</v>
      </c>
      <c r="E491" s="16" t="s">
        <v>26762</v>
      </c>
      <c r="I491" s="15">
        <v>2.0499999999999998</v>
      </c>
      <c r="K491" s="15">
        <v>114847.32</v>
      </c>
    </row>
    <row r="492" spans="3:11" x14ac:dyDescent="0.2">
      <c r="C492" s="18" t="s">
        <v>26761</v>
      </c>
      <c r="D492" s="17">
        <v>44455</v>
      </c>
      <c r="E492" s="16" t="s">
        <v>26760</v>
      </c>
      <c r="I492" s="15">
        <v>15.3</v>
      </c>
      <c r="K492" s="15">
        <v>114862.62</v>
      </c>
    </row>
    <row r="493" spans="3:11" x14ac:dyDescent="0.2">
      <c r="C493" s="18" t="s">
        <v>26759</v>
      </c>
      <c r="D493" s="17">
        <v>44455</v>
      </c>
      <c r="E493" s="16" t="s">
        <v>26758</v>
      </c>
      <c r="I493" s="15">
        <v>2.21</v>
      </c>
      <c r="K493" s="15">
        <v>114864.83</v>
      </c>
    </row>
    <row r="494" spans="3:11" x14ac:dyDescent="0.2">
      <c r="C494" s="18" t="s">
        <v>26757</v>
      </c>
      <c r="D494" s="17">
        <v>44455</v>
      </c>
      <c r="E494" s="16" t="s">
        <v>26756</v>
      </c>
      <c r="I494" s="15">
        <v>18.559999999999999</v>
      </c>
      <c r="K494" s="15">
        <v>114883.39</v>
      </c>
    </row>
    <row r="495" spans="3:11" x14ac:dyDescent="0.2">
      <c r="C495" s="18" t="s">
        <v>26755</v>
      </c>
      <c r="D495" s="17">
        <v>44455</v>
      </c>
      <c r="E495" s="16" t="s">
        <v>26754</v>
      </c>
      <c r="I495" s="15">
        <v>4.2699999999999996</v>
      </c>
      <c r="K495" s="15">
        <v>114887.66</v>
      </c>
    </row>
    <row r="496" spans="3:11" x14ac:dyDescent="0.2">
      <c r="C496" s="18" t="s">
        <v>26753</v>
      </c>
      <c r="D496" s="17">
        <v>44455</v>
      </c>
      <c r="E496" s="16" t="s">
        <v>26752</v>
      </c>
      <c r="I496" s="15">
        <v>1.68</v>
      </c>
      <c r="K496" s="15">
        <v>114889.34</v>
      </c>
    </row>
    <row r="497" spans="3:11" x14ac:dyDescent="0.2">
      <c r="C497" s="18" t="s">
        <v>26751</v>
      </c>
      <c r="D497" s="17">
        <v>44455</v>
      </c>
      <c r="E497" s="16" t="s">
        <v>26750</v>
      </c>
      <c r="I497" s="15">
        <v>27.32</v>
      </c>
      <c r="K497" s="15">
        <v>114916.66</v>
      </c>
    </row>
    <row r="498" spans="3:11" x14ac:dyDescent="0.2">
      <c r="C498" s="18" t="s">
        <v>26749</v>
      </c>
      <c r="D498" s="17">
        <v>44455</v>
      </c>
      <c r="E498" s="16" t="s">
        <v>26748</v>
      </c>
      <c r="I498" s="15">
        <v>8.3800000000000008</v>
      </c>
      <c r="K498" s="15">
        <v>114925.04</v>
      </c>
    </row>
    <row r="499" spans="3:11" x14ac:dyDescent="0.2">
      <c r="C499" s="18" t="s">
        <v>26747</v>
      </c>
      <c r="D499" s="17">
        <v>44455</v>
      </c>
      <c r="E499" s="16" t="s">
        <v>26746</v>
      </c>
      <c r="I499" s="15">
        <v>9.17</v>
      </c>
      <c r="K499" s="15">
        <v>114934.21</v>
      </c>
    </row>
    <row r="500" spans="3:11" x14ac:dyDescent="0.2">
      <c r="C500" s="18" t="s">
        <v>26745</v>
      </c>
      <c r="D500" s="17">
        <v>44455</v>
      </c>
      <c r="E500" s="16" t="s">
        <v>26744</v>
      </c>
      <c r="I500" s="15">
        <v>5.59</v>
      </c>
      <c r="K500" s="15">
        <v>114939.8</v>
      </c>
    </row>
    <row r="501" spans="3:11" x14ac:dyDescent="0.2">
      <c r="C501" s="18" t="s">
        <v>26743</v>
      </c>
      <c r="D501" s="17">
        <v>44455</v>
      </c>
      <c r="E501" s="16" t="s">
        <v>26742</v>
      </c>
      <c r="I501" s="15">
        <v>2.25</v>
      </c>
      <c r="K501" s="15">
        <v>114942.05</v>
      </c>
    </row>
    <row r="502" spans="3:11" x14ac:dyDescent="0.2">
      <c r="C502" s="18" t="s">
        <v>26741</v>
      </c>
      <c r="D502" s="17">
        <v>44455</v>
      </c>
      <c r="E502" s="16" t="s">
        <v>26740</v>
      </c>
      <c r="I502" s="15">
        <v>1.69</v>
      </c>
      <c r="K502" s="15">
        <v>114943.74</v>
      </c>
    </row>
    <row r="503" spans="3:11" x14ac:dyDescent="0.2">
      <c r="C503" s="18" t="s">
        <v>26739</v>
      </c>
      <c r="D503" s="17">
        <v>44455</v>
      </c>
      <c r="E503" s="16" t="s">
        <v>26738</v>
      </c>
      <c r="I503" s="15">
        <v>8.3800000000000008</v>
      </c>
      <c r="K503" s="15">
        <v>114952.12</v>
      </c>
    </row>
    <row r="504" spans="3:11" x14ac:dyDescent="0.2">
      <c r="C504" s="18" t="s">
        <v>26737</v>
      </c>
      <c r="D504" s="17">
        <v>44455</v>
      </c>
      <c r="E504" s="16" t="s">
        <v>26736</v>
      </c>
      <c r="I504" s="15">
        <v>20.28</v>
      </c>
      <c r="K504" s="15">
        <v>114972.4</v>
      </c>
    </row>
    <row r="505" spans="3:11" x14ac:dyDescent="0.2">
      <c r="C505" s="18" t="s">
        <v>26735</v>
      </c>
      <c r="D505" s="17">
        <v>44455</v>
      </c>
      <c r="E505" s="16" t="s">
        <v>26734</v>
      </c>
      <c r="I505" s="15">
        <v>6.98</v>
      </c>
      <c r="K505" s="15">
        <v>114979.38</v>
      </c>
    </row>
    <row r="506" spans="3:11" x14ac:dyDescent="0.2">
      <c r="C506" s="18" t="s">
        <v>26733</v>
      </c>
      <c r="D506" s="17">
        <v>44455</v>
      </c>
      <c r="E506" s="16" t="s">
        <v>26732</v>
      </c>
      <c r="I506" s="15">
        <v>25.85</v>
      </c>
      <c r="K506" s="15">
        <v>115005.23</v>
      </c>
    </row>
    <row r="507" spans="3:11" x14ac:dyDescent="0.2">
      <c r="C507" s="18" t="s">
        <v>26731</v>
      </c>
      <c r="D507" s="17">
        <v>44455</v>
      </c>
      <c r="E507" s="16" t="s">
        <v>26730</v>
      </c>
      <c r="I507" s="15">
        <v>5.16</v>
      </c>
      <c r="K507" s="15">
        <v>115010.39</v>
      </c>
    </row>
    <row r="508" spans="3:11" x14ac:dyDescent="0.2">
      <c r="C508" s="18" t="s">
        <v>26729</v>
      </c>
      <c r="D508" s="17">
        <v>44455</v>
      </c>
      <c r="E508" s="16" t="s">
        <v>26728</v>
      </c>
      <c r="I508" s="15">
        <v>1.24</v>
      </c>
      <c r="K508" s="15">
        <v>115011.63</v>
      </c>
    </row>
    <row r="509" spans="3:11" x14ac:dyDescent="0.2">
      <c r="C509" s="18" t="s">
        <v>26727</v>
      </c>
      <c r="D509" s="17">
        <v>44455</v>
      </c>
      <c r="E509" s="16" t="s">
        <v>26726</v>
      </c>
      <c r="I509" s="15">
        <v>5.61</v>
      </c>
      <c r="K509" s="15">
        <v>115017.24</v>
      </c>
    </row>
    <row r="510" spans="3:11" x14ac:dyDescent="0.2">
      <c r="C510" s="18" t="s">
        <v>26725</v>
      </c>
      <c r="D510" s="17">
        <v>44455</v>
      </c>
      <c r="E510" s="16" t="s">
        <v>26724</v>
      </c>
      <c r="I510" s="15">
        <v>12.49</v>
      </c>
      <c r="K510" s="15">
        <v>115029.73</v>
      </c>
    </row>
    <row r="511" spans="3:11" x14ac:dyDescent="0.2">
      <c r="C511" s="18" t="s">
        <v>26723</v>
      </c>
      <c r="D511" s="17">
        <v>44455</v>
      </c>
      <c r="E511" s="16" t="s">
        <v>26722</v>
      </c>
      <c r="I511" s="15">
        <v>1.77</v>
      </c>
      <c r="K511" s="15">
        <v>115031.5</v>
      </c>
    </row>
    <row r="512" spans="3:11" x14ac:dyDescent="0.2">
      <c r="C512" s="18" t="s">
        <v>26721</v>
      </c>
      <c r="D512" s="17">
        <v>44455</v>
      </c>
      <c r="E512" s="16" t="s">
        <v>26720</v>
      </c>
      <c r="I512" s="15">
        <v>3.66</v>
      </c>
      <c r="K512" s="15">
        <v>115035.16</v>
      </c>
    </row>
    <row r="513" spans="3:11" x14ac:dyDescent="0.2">
      <c r="C513" s="18" t="s">
        <v>26719</v>
      </c>
      <c r="D513" s="17">
        <v>44455</v>
      </c>
      <c r="E513" s="16" t="s">
        <v>26718</v>
      </c>
      <c r="I513" s="15">
        <v>3.89</v>
      </c>
      <c r="K513" s="15">
        <v>115039.05</v>
      </c>
    </row>
    <row r="514" spans="3:11" x14ac:dyDescent="0.2">
      <c r="C514" s="18" t="s">
        <v>26717</v>
      </c>
      <c r="D514" s="17">
        <v>44455</v>
      </c>
      <c r="E514" s="16" t="s">
        <v>26716</v>
      </c>
      <c r="I514" s="15">
        <v>3.47</v>
      </c>
      <c r="K514" s="15">
        <v>115042.52</v>
      </c>
    </row>
    <row r="515" spans="3:11" x14ac:dyDescent="0.2">
      <c r="C515" s="18" t="s">
        <v>26715</v>
      </c>
      <c r="D515" s="17">
        <v>44455</v>
      </c>
      <c r="E515" s="16" t="s">
        <v>26714</v>
      </c>
      <c r="I515" s="15">
        <v>12.3</v>
      </c>
      <c r="K515" s="15">
        <v>115054.82</v>
      </c>
    </row>
    <row r="516" spans="3:11" x14ac:dyDescent="0.2">
      <c r="C516" s="18" t="s">
        <v>26713</v>
      </c>
      <c r="D516" s="17">
        <v>44455</v>
      </c>
      <c r="E516" s="16" t="s">
        <v>26712</v>
      </c>
      <c r="I516" s="15">
        <v>3.51</v>
      </c>
      <c r="K516" s="15">
        <v>115058.33</v>
      </c>
    </row>
    <row r="517" spans="3:11" x14ac:dyDescent="0.2">
      <c r="C517" s="18" t="s">
        <v>26711</v>
      </c>
      <c r="D517" s="17">
        <v>44455</v>
      </c>
      <c r="E517" s="16" t="s">
        <v>26710</v>
      </c>
      <c r="I517" s="15">
        <v>2.14</v>
      </c>
      <c r="K517" s="15">
        <v>115060.47</v>
      </c>
    </row>
    <row r="518" spans="3:11" x14ac:dyDescent="0.2">
      <c r="C518" s="18" t="s">
        <v>26709</v>
      </c>
      <c r="D518" s="17">
        <v>44455</v>
      </c>
      <c r="E518" s="16" t="s">
        <v>26708</v>
      </c>
      <c r="I518" s="15">
        <v>1.68</v>
      </c>
      <c r="K518" s="15">
        <v>115062.15</v>
      </c>
    </row>
    <row r="519" spans="3:11" x14ac:dyDescent="0.2">
      <c r="C519" s="18" t="s">
        <v>26707</v>
      </c>
      <c r="D519" s="17">
        <v>44455</v>
      </c>
      <c r="E519" s="16" t="s">
        <v>26706</v>
      </c>
      <c r="I519" s="15">
        <v>3.75</v>
      </c>
      <c r="K519" s="15">
        <v>115065.9</v>
      </c>
    </row>
    <row r="520" spans="3:11" x14ac:dyDescent="0.2">
      <c r="C520" s="18" t="s">
        <v>26705</v>
      </c>
      <c r="D520" s="17">
        <v>44455</v>
      </c>
      <c r="E520" s="16" t="s">
        <v>26704</v>
      </c>
      <c r="I520" s="15">
        <v>71.42</v>
      </c>
      <c r="K520" s="15">
        <v>115137.32</v>
      </c>
    </row>
    <row r="521" spans="3:11" x14ac:dyDescent="0.2">
      <c r="C521" s="18" t="s">
        <v>26703</v>
      </c>
      <c r="D521" s="17">
        <v>44455</v>
      </c>
      <c r="E521" s="16" t="s">
        <v>26702</v>
      </c>
      <c r="I521" s="15">
        <v>54.34</v>
      </c>
      <c r="K521" s="15">
        <v>115191.66</v>
      </c>
    </row>
    <row r="522" spans="3:11" x14ac:dyDescent="0.2">
      <c r="C522" s="18" t="s">
        <v>26701</v>
      </c>
      <c r="D522" s="17">
        <v>44455</v>
      </c>
      <c r="E522" s="16" t="s">
        <v>26700</v>
      </c>
      <c r="I522" s="15">
        <v>15.3</v>
      </c>
      <c r="K522" s="15">
        <v>115206.96</v>
      </c>
    </row>
    <row r="523" spans="3:11" x14ac:dyDescent="0.2">
      <c r="C523" s="18" t="s">
        <v>7699</v>
      </c>
      <c r="D523" s="17">
        <v>44455</v>
      </c>
      <c r="E523" s="16" t="s">
        <v>26699</v>
      </c>
      <c r="I523" s="15">
        <v>8.14</v>
      </c>
      <c r="K523" s="15">
        <v>115215.1</v>
      </c>
    </row>
    <row r="524" spans="3:11" x14ac:dyDescent="0.2">
      <c r="C524" s="18" t="s">
        <v>26698</v>
      </c>
      <c r="D524" s="17">
        <v>44456</v>
      </c>
      <c r="E524" s="16" t="s">
        <v>26697</v>
      </c>
      <c r="I524" s="15">
        <v>6.02</v>
      </c>
      <c r="K524" s="15">
        <v>115221.12</v>
      </c>
    </row>
    <row r="525" spans="3:11" x14ac:dyDescent="0.2">
      <c r="C525" s="18" t="s">
        <v>26696</v>
      </c>
      <c r="D525" s="17">
        <v>44456</v>
      </c>
      <c r="E525" s="16" t="s">
        <v>26695</v>
      </c>
      <c r="I525" s="15">
        <v>3.36</v>
      </c>
      <c r="K525" s="15">
        <v>115224.48</v>
      </c>
    </row>
    <row r="526" spans="3:11" x14ac:dyDescent="0.2">
      <c r="C526" s="18" t="s">
        <v>26694</v>
      </c>
      <c r="D526" s="17">
        <v>44456</v>
      </c>
      <c r="E526" s="16" t="s">
        <v>26693</v>
      </c>
      <c r="I526" s="15">
        <v>3.38</v>
      </c>
      <c r="K526" s="15">
        <v>115227.86</v>
      </c>
    </row>
    <row r="527" spans="3:11" x14ac:dyDescent="0.2">
      <c r="C527" s="18" t="s">
        <v>26692</v>
      </c>
      <c r="D527" s="17">
        <v>44456</v>
      </c>
      <c r="E527" s="16" t="s">
        <v>26691</v>
      </c>
      <c r="I527" s="15">
        <v>5.04</v>
      </c>
      <c r="K527" s="15">
        <v>115232.9</v>
      </c>
    </row>
    <row r="528" spans="3:11" x14ac:dyDescent="0.2">
      <c r="C528" s="18" t="s">
        <v>26690</v>
      </c>
      <c r="D528" s="17">
        <v>44456</v>
      </c>
      <c r="E528" s="16" t="s">
        <v>26689</v>
      </c>
      <c r="I528" s="15">
        <v>5.75</v>
      </c>
      <c r="K528" s="15">
        <v>115238.65</v>
      </c>
    </row>
    <row r="529" spans="3:11" x14ac:dyDescent="0.2">
      <c r="C529" s="18" t="s">
        <v>26688</v>
      </c>
      <c r="D529" s="17">
        <v>44456</v>
      </c>
      <c r="E529" s="16" t="s">
        <v>26687</v>
      </c>
      <c r="I529" s="15">
        <v>10.89</v>
      </c>
      <c r="K529" s="15">
        <v>115249.54</v>
      </c>
    </row>
    <row r="530" spans="3:11" x14ac:dyDescent="0.2">
      <c r="C530" s="18" t="s">
        <v>26686</v>
      </c>
      <c r="D530" s="17">
        <v>44456</v>
      </c>
      <c r="E530" s="16" t="s">
        <v>26685</v>
      </c>
      <c r="I530" s="15">
        <v>15.34</v>
      </c>
      <c r="K530" s="15">
        <v>115264.88</v>
      </c>
    </row>
    <row r="531" spans="3:11" x14ac:dyDescent="0.2">
      <c r="C531" s="18" t="s">
        <v>26684</v>
      </c>
      <c r="D531" s="17">
        <v>44456</v>
      </c>
      <c r="E531" s="16" t="s">
        <v>26683</v>
      </c>
      <c r="I531" s="15">
        <v>2.8</v>
      </c>
      <c r="K531" s="15">
        <v>115267.68</v>
      </c>
    </row>
    <row r="532" spans="3:11" x14ac:dyDescent="0.2">
      <c r="C532" s="18" t="s">
        <v>26682</v>
      </c>
      <c r="D532" s="17">
        <v>44456</v>
      </c>
      <c r="E532" s="16" t="s">
        <v>26681</v>
      </c>
      <c r="I532" s="15">
        <v>30.6</v>
      </c>
      <c r="K532" s="15">
        <v>115298.28</v>
      </c>
    </row>
    <row r="533" spans="3:11" x14ac:dyDescent="0.2">
      <c r="C533" s="18" t="s">
        <v>26680</v>
      </c>
      <c r="D533" s="17">
        <v>44456</v>
      </c>
      <c r="E533" s="16" t="s">
        <v>26679</v>
      </c>
      <c r="I533" s="15">
        <v>6.56</v>
      </c>
      <c r="K533" s="15">
        <v>115304.84</v>
      </c>
    </row>
    <row r="534" spans="3:11" x14ac:dyDescent="0.2">
      <c r="C534" s="18" t="s">
        <v>26678</v>
      </c>
      <c r="D534" s="17">
        <v>44456</v>
      </c>
      <c r="E534" s="16" t="s">
        <v>26677</v>
      </c>
      <c r="I534" s="15">
        <v>1.68</v>
      </c>
      <c r="K534" s="15">
        <v>115306.52</v>
      </c>
    </row>
    <row r="535" spans="3:11" x14ac:dyDescent="0.2">
      <c r="C535" s="18" t="s">
        <v>26676</v>
      </c>
      <c r="D535" s="17">
        <v>44456</v>
      </c>
      <c r="E535" s="16" t="s">
        <v>26675</v>
      </c>
      <c r="I535" s="15">
        <v>1.7</v>
      </c>
      <c r="K535" s="15">
        <v>115308.22</v>
      </c>
    </row>
    <row r="536" spans="3:11" x14ac:dyDescent="0.2">
      <c r="C536" s="18" t="s">
        <v>26674</v>
      </c>
      <c r="D536" s="17">
        <v>44456</v>
      </c>
      <c r="E536" s="16" t="s">
        <v>26673</v>
      </c>
      <c r="I536" s="15">
        <v>3.44</v>
      </c>
      <c r="K536" s="15">
        <v>115311.66</v>
      </c>
    </row>
    <row r="537" spans="3:11" x14ac:dyDescent="0.2">
      <c r="C537" s="18" t="s">
        <v>26672</v>
      </c>
      <c r="D537" s="17">
        <v>44456</v>
      </c>
      <c r="E537" s="16" t="s">
        <v>26671</v>
      </c>
      <c r="I537" s="15">
        <v>2.27</v>
      </c>
      <c r="K537" s="15">
        <v>115313.93</v>
      </c>
    </row>
    <row r="538" spans="3:11" x14ac:dyDescent="0.2">
      <c r="C538" s="18" t="s">
        <v>26670</v>
      </c>
      <c r="D538" s="17">
        <v>44456</v>
      </c>
      <c r="E538" s="16" t="s">
        <v>26669</v>
      </c>
      <c r="I538" s="15">
        <v>2.27</v>
      </c>
      <c r="K538" s="15">
        <v>115316.2</v>
      </c>
    </row>
    <row r="539" spans="3:11" x14ac:dyDescent="0.2">
      <c r="C539" s="18" t="s">
        <v>26668</v>
      </c>
      <c r="D539" s="17">
        <v>44456</v>
      </c>
      <c r="E539" s="16" t="s">
        <v>26667</v>
      </c>
      <c r="I539" s="15">
        <v>13.83</v>
      </c>
      <c r="K539" s="15">
        <v>115330.03</v>
      </c>
    </row>
    <row r="540" spans="3:11" x14ac:dyDescent="0.2">
      <c r="C540" s="18" t="s">
        <v>26666</v>
      </c>
      <c r="D540" s="17">
        <v>44456</v>
      </c>
      <c r="E540" s="16" t="s">
        <v>26665</v>
      </c>
      <c r="I540" s="15">
        <v>3.43</v>
      </c>
      <c r="K540" s="15">
        <v>115333.46</v>
      </c>
    </row>
    <row r="541" spans="3:11" x14ac:dyDescent="0.2">
      <c r="C541" s="18" t="s">
        <v>26664</v>
      </c>
      <c r="D541" s="17">
        <v>44456</v>
      </c>
      <c r="E541" s="16" t="s">
        <v>26663</v>
      </c>
      <c r="I541" s="15">
        <v>4.45</v>
      </c>
      <c r="K541" s="15">
        <v>115337.91</v>
      </c>
    </row>
    <row r="542" spans="3:11" x14ac:dyDescent="0.2">
      <c r="C542" s="18" t="s">
        <v>26662</v>
      </c>
      <c r="D542" s="17">
        <v>44457</v>
      </c>
      <c r="E542" s="16" t="s">
        <v>26661</v>
      </c>
      <c r="I542" s="15">
        <v>2.3199999999999998</v>
      </c>
      <c r="K542" s="15">
        <v>115340.23</v>
      </c>
    </row>
    <row r="543" spans="3:11" x14ac:dyDescent="0.2">
      <c r="C543" s="18" t="s">
        <v>26660</v>
      </c>
      <c r="D543" s="17">
        <v>44457</v>
      </c>
      <c r="E543" s="16" t="s">
        <v>26659</v>
      </c>
      <c r="I543" s="15">
        <v>4.2</v>
      </c>
      <c r="K543" s="15">
        <v>115344.43</v>
      </c>
    </row>
    <row r="544" spans="3:11" x14ac:dyDescent="0.2">
      <c r="C544" s="18" t="s">
        <v>26658</v>
      </c>
      <c r="D544" s="17">
        <v>44457</v>
      </c>
      <c r="E544" s="16" t="s">
        <v>26657</v>
      </c>
      <c r="I544" s="15">
        <v>1.68</v>
      </c>
      <c r="K544" s="15">
        <v>115346.11</v>
      </c>
    </row>
    <row r="545" spans="3:11" x14ac:dyDescent="0.2">
      <c r="C545" s="18" t="s">
        <v>26656</v>
      </c>
      <c r="D545" s="17">
        <v>44457</v>
      </c>
      <c r="E545" s="16" t="s">
        <v>26655</v>
      </c>
      <c r="I545" s="15">
        <v>1.68</v>
      </c>
      <c r="K545" s="15">
        <v>115347.79</v>
      </c>
    </row>
    <row r="546" spans="3:11" x14ac:dyDescent="0.2">
      <c r="C546" s="18" t="s">
        <v>26654</v>
      </c>
      <c r="D546" s="17">
        <v>44457</v>
      </c>
      <c r="E546" s="16" t="s">
        <v>26653</v>
      </c>
      <c r="I546" s="15">
        <v>8.7799999999999994</v>
      </c>
      <c r="K546" s="15">
        <v>115356.57</v>
      </c>
    </row>
    <row r="547" spans="3:11" x14ac:dyDescent="0.2">
      <c r="C547" s="18" t="s">
        <v>26652</v>
      </c>
      <c r="D547" s="17">
        <v>44457</v>
      </c>
      <c r="E547" s="16" t="s">
        <v>26651</v>
      </c>
      <c r="I547" s="15">
        <v>3</v>
      </c>
      <c r="K547" s="15">
        <v>115359.57</v>
      </c>
    </row>
    <row r="548" spans="3:11" x14ac:dyDescent="0.2">
      <c r="C548" s="18" t="s">
        <v>26650</v>
      </c>
      <c r="D548" s="17">
        <v>44458</v>
      </c>
      <c r="E548" s="16" t="s">
        <v>26649</v>
      </c>
      <c r="I548" s="15">
        <v>1.8</v>
      </c>
      <c r="K548" s="15">
        <v>115361.37</v>
      </c>
    </row>
    <row r="549" spans="3:11" x14ac:dyDescent="0.2">
      <c r="C549" s="18" t="s">
        <v>26648</v>
      </c>
      <c r="D549" s="17">
        <v>44458</v>
      </c>
      <c r="E549" s="16" t="s">
        <v>26647</v>
      </c>
      <c r="I549" s="15">
        <v>6.94</v>
      </c>
      <c r="K549" s="15">
        <v>115368.31</v>
      </c>
    </row>
    <row r="550" spans="3:11" x14ac:dyDescent="0.2">
      <c r="C550" s="18" t="s">
        <v>26646</v>
      </c>
      <c r="D550" s="17">
        <v>44458</v>
      </c>
      <c r="E550" s="16" t="s">
        <v>26645</v>
      </c>
      <c r="I550" s="15">
        <v>5.72</v>
      </c>
      <c r="K550" s="15">
        <v>115374.03</v>
      </c>
    </row>
    <row r="551" spans="3:11" x14ac:dyDescent="0.2">
      <c r="C551" s="18" t="s">
        <v>26644</v>
      </c>
      <c r="D551" s="17">
        <v>44458</v>
      </c>
      <c r="E551" s="16" t="s">
        <v>26643</v>
      </c>
      <c r="I551" s="15">
        <v>1.76</v>
      </c>
      <c r="K551" s="15">
        <v>115375.79</v>
      </c>
    </row>
    <row r="552" spans="3:11" x14ac:dyDescent="0.2">
      <c r="C552" s="18" t="s">
        <v>26642</v>
      </c>
      <c r="D552" s="17">
        <v>44458</v>
      </c>
      <c r="E552" s="16" t="s">
        <v>26641</v>
      </c>
      <c r="I552" s="15">
        <v>2.23</v>
      </c>
      <c r="K552" s="15">
        <v>115378.02</v>
      </c>
    </row>
    <row r="553" spans="3:11" x14ac:dyDescent="0.2">
      <c r="C553" s="18" t="s">
        <v>26640</v>
      </c>
      <c r="D553" s="17">
        <v>44459</v>
      </c>
      <c r="E553" s="16" t="s">
        <v>26639</v>
      </c>
      <c r="I553" s="15">
        <v>10</v>
      </c>
      <c r="K553" s="15">
        <v>115388.02</v>
      </c>
    </row>
    <row r="554" spans="3:11" x14ac:dyDescent="0.2">
      <c r="C554" s="18" t="s">
        <v>26638</v>
      </c>
      <c r="D554" s="17">
        <v>44459</v>
      </c>
      <c r="E554" s="16" t="s">
        <v>26637</v>
      </c>
      <c r="I554" s="15">
        <v>10</v>
      </c>
      <c r="K554" s="15">
        <v>115398.02</v>
      </c>
    </row>
    <row r="555" spans="3:11" x14ac:dyDescent="0.2">
      <c r="C555" s="18" t="s">
        <v>26636</v>
      </c>
      <c r="D555" s="17">
        <v>44459</v>
      </c>
      <c r="E555" s="16" t="s">
        <v>26635</v>
      </c>
      <c r="I555" s="15">
        <v>7.57</v>
      </c>
      <c r="K555" s="15">
        <v>115405.59</v>
      </c>
    </row>
    <row r="556" spans="3:11" x14ac:dyDescent="0.2">
      <c r="C556" s="18" t="s">
        <v>26634</v>
      </c>
      <c r="D556" s="17">
        <v>44459</v>
      </c>
      <c r="E556" s="16" t="s">
        <v>26633</v>
      </c>
      <c r="I556" s="15">
        <v>2.87</v>
      </c>
      <c r="K556" s="15">
        <v>115408.46</v>
      </c>
    </row>
    <row r="557" spans="3:11" x14ac:dyDescent="0.2">
      <c r="C557" s="18" t="s">
        <v>26632</v>
      </c>
      <c r="D557" s="17">
        <v>44459</v>
      </c>
      <c r="E557" s="16" t="s">
        <v>26631</v>
      </c>
      <c r="I557" s="15">
        <v>91.8</v>
      </c>
      <c r="K557" s="15">
        <v>115500.26</v>
      </c>
    </row>
    <row r="558" spans="3:11" x14ac:dyDescent="0.2">
      <c r="C558" s="18" t="s">
        <v>26630</v>
      </c>
      <c r="D558" s="17">
        <v>44459</v>
      </c>
      <c r="E558" s="16" t="s">
        <v>26629</v>
      </c>
      <c r="I558" s="15">
        <v>2.21</v>
      </c>
      <c r="K558" s="15">
        <v>115502.47</v>
      </c>
    </row>
    <row r="559" spans="3:11" x14ac:dyDescent="0.2">
      <c r="C559" s="18" t="s">
        <v>26628</v>
      </c>
      <c r="D559" s="17">
        <v>44459</v>
      </c>
      <c r="E559" s="16" t="s">
        <v>26627</v>
      </c>
      <c r="I559" s="15">
        <v>1.68</v>
      </c>
      <c r="K559" s="15">
        <v>115504.15</v>
      </c>
    </row>
    <row r="560" spans="3:11" x14ac:dyDescent="0.2">
      <c r="C560" s="18" t="s">
        <v>26626</v>
      </c>
      <c r="D560" s="17">
        <v>44459</v>
      </c>
      <c r="E560" s="16" t="s">
        <v>26625</v>
      </c>
      <c r="I560" s="15">
        <v>15.4</v>
      </c>
      <c r="K560" s="15">
        <v>115519.55</v>
      </c>
    </row>
    <row r="561" spans="3:11" x14ac:dyDescent="0.2">
      <c r="C561" s="18" t="s">
        <v>26624</v>
      </c>
      <c r="D561" s="17">
        <v>44459</v>
      </c>
      <c r="E561" s="16" t="s">
        <v>26623</v>
      </c>
      <c r="I561" s="15">
        <v>3.36</v>
      </c>
      <c r="K561" s="15">
        <v>115522.91</v>
      </c>
    </row>
    <row r="562" spans="3:11" x14ac:dyDescent="0.2">
      <c r="C562" s="18" t="s">
        <v>26622</v>
      </c>
      <c r="D562" s="17">
        <v>44459</v>
      </c>
      <c r="E562" s="16" t="s">
        <v>26621</v>
      </c>
      <c r="I562" s="15">
        <v>3.36</v>
      </c>
      <c r="K562" s="15">
        <v>115526.27</v>
      </c>
    </row>
    <row r="563" spans="3:11" x14ac:dyDescent="0.2">
      <c r="C563" s="18" t="s">
        <v>26620</v>
      </c>
      <c r="D563" s="17">
        <v>44459</v>
      </c>
      <c r="E563" s="16" t="s">
        <v>26619</v>
      </c>
      <c r="I563" s="15">
        <v>1.68</v>
      </c>
      <c r="K563" s="15">
        <v>115527.95</v>
      </c>
    </row>
    <row r="564" spans="3:11" x14ac:dyDescent="0.2">
      <c r="C564" s="18" t="s">
        <v>26618</v>
      </c>
      <c r="D564" s="17">
        <v>44459</v>
      </c>
      <c r="E564" s="16" t="s">
        <v>26617</v>
      </c>
      <c r="I564" s="15">
        <v>5.39</v>
      </c>
      <c r="K564" s="15">
        <v>115533.34</v>
      </c>
    </row>
    <row r="565" spans="3:11" x14ac:dyDescent="0.2">
      <c r="C565" s="18" t="s">
        <v>26616</v>
      </c>
      <c r="D565" s="17">
        <v>44459</v>
      </c>
      <c r="E565" s="16" t="s">
        <v>26615</v>
      </c>
      <c r="I565" s="15">
        <v>5.44</v>
      </c>
      <c r="K565" s="15">
        <v>115538.78</v>
      </c>
    </row>
    <row r="566" spans="3:11" x14ac:dyDescent="0.2">
      <c r="C566" s="18" t="s">
        <v>26614</v>
      </c>
      <c r="D566" s="17">
        <v>44459</v>
      </c>
      <c r="E566" s="16" t="s">
        <v>26613</v>
      </c>
      <c r="I566" s="15">
        <v>3.72</v>
      </c>
      <c r="K566" s="15">
        <v>115542.5</v>
      </c>
    </row>
    <row r="567" spans="3:11" x14ac:dyDescent="0.2">
      <c r="C567" s="18" t="s">
        <v>26612</v>
      </c>
      <c r="D567" s="17">
        <v>44459</v>
      </c>
      <c r="E567" s="16" t="s">
        <v>26611</v>
      </c>
      <c r="I567" s="15">
        <v>4.2</v>
      </c>
      <c r="K567" s="15">
        <v>115546.7</v>
      </c>
    </row>
    <row r="568" spans="3:11" x14ac:dyDescent="0.2">
      <c r="C568" s="18" t="s">
        <v>26610</v>
      </c>
      <c r="D568" s="17">
        <v>44459</v>
      </c>
      <c r="E568" s="16" t="s">
        <v>26609</v>
      </c>
      <c r="I568" s="15">
        <v>34.26</v>
      </c>
      <c r="K568" s="15">
        <v>115580.96</v>
      </c>
    </row>
    <row r="569" spans="3:11" x14ac:dyDescent="0.2">
      <c r="C569" s="18" t="s">
        <v>26608</v>
      </c>
      <c r="D569" s="17">
        <v>44459</v>
      </c>
      <c r="E569" s="16" t="s">
        <v>26607</v>
      </c>
      <c r="I569" s="15">
        <v>2.81</v>
      </c>
      <c r="K569" s="15">
        <v>115583.77</v>
      </c>
    </row>
    <row r="570" spans="3:11" x14ac:dyDescent="0.2">
      <c r="C570" s="18" t="s">
        <v>26606</v>
      </c>
      <c r="D570" s="17">
        <v>44459</v>
      </c>
      <c r="E570" s="16" t="s">
        <v>26605</v>
      </c>
      <c r="I570" s="15">
        <v>25.14</v>
      </c>
      <c r="K570" s="15">
        <v>115608.91</v>
      </c>
    </row>
    <row r="571" spans="3:11" x14ac:dyDescent="0.2">
      <c r="C571" s="18" t="s">
        <v>26604</v>
      </c>
      <c r="D571" s="17">
        <v>44459</v>
      </c>
      <c r="E571" s="16" t="s">
        <v>26603</v>
      </c>
      <c r="I571" s="15">
        <v>3.38</v>
      </c>
      <c r="K571" s="15">
        <v>115612.29</v>
      </c>
    </row>
    <row r="572" spans="3:11" x14ac:dyDescent="0.2">
      <c r="C572" s="18" t="s">
        <v>26602</v>
      </c>
      <c r="D572" s="17">
        <v>44459</v>
      </c>
      <c r="E572" s="16" t="s">
        <v>26601</v>
      </c>
      <c r="I572" s="15">
        <v>2.0499999999999998</v>
      </c>
      <c r="K572" s="15">
        <v>115614.34</v>
      </c>
    </row>
    <row r="573" spans="3:11" x14ac:dyDescent="0.2">
      <c r="C573" s="18" t="s">
        <v>26600</v>
      </c>
      <c r="D573" s="17">
        <v>44459</v>
      </c>
      <c r="E573" s="16" t="s">
        <v>26599</v>
      </c>
      <c r="I573" s="15">
        <v>4.3</v>
      </c>
      <c r="K573" s="15">
        <v>115618.64</v>
      </c>
    </row>
    <row r="574" spans="3:11" x14ac:dyDescent="0.2">
      <c r="C574" s="18" t="s">
        <v>26598</v>
      </c>
      <c r="D574" s="17">
        <v>44459</v>
      </c>
      <c r="E574" s="16" t="s">
        <v>26597</v>
      </c>
      <c r="I574" s="15">
        <v>12.5</v>
      </c>
      <c r="K574" s="15">
        <v>115631.14</v>
      </c>
    </row>
    <row r="575" spans="3:11" x14ac:dyDescent="0.2">
      <c r="C575" s="18" t="s">
        <v>26596</v>
      </c>
      <c r="D575" s="17">
        <v>44459</v>
      </c>
      <c r="E575" s="16" t="s">
        <v>26595</v>
      </c>
      <c r="I575" s="15">
        <v>3.36</v>
      </c>
      <c r="K575" s="15">
        <v>115634.5</v>
      </c>
    </row>
    <row r="576" spans="3:11" x14ac:dyDescent="0.2">
      <c r="C576" s="18" t="s">
        <v>26594</v>
      </c>
      <c r="D576" s="17">
        <v>44459</v>
      </c>
      <c r="E576" s="16" t="s">
        <v>26593</v>
      </c>
      <c r="I576" s="15">
        <v>3.36</v>
      </c>
      <c r="K576" s="15">
        <v>115637.86</v>
      </c>
    </row>
    <row r="577" spans="3:11" x14ac:dyDescent="0.2">
      <c r="C577" s="18" t="s">
        <v>26592</v>
      </c>
      <c r="D577" s="17">
        <v>44459</v>
      </c>
      <c r="E577" s="16" t="s">
        <v>26591</v>
      </c>
      <c r="I577" s="15">
        <v>1.72</v>
      </c>
      <c r="K577" s="15">
        <v>115639.58</v>
      </c>
    </row>
    <row r="578" spans="3:11" x14ac:dyDescent="0.2">
      <c r="C578" s="18" t="s">
        <v>26590</v>
      </c>
      <c r="D578" s="17">
        <v>44459</v>
      </c>
      <c r="E578" s="16" t="s">
        <v>26589</v>
      </c>
      <c r="I578" s="15">
        <v>2.65</v>
      </c>
      <c r="K578" s="15">
        <v>115642.23</v>
      </c>
    </row>
    <row r="579" spans="3:11" x14ac:dyDescent="0.2">
      <c r="C579" s="18" t="s">
        <v>26588</v>
      </c>
      <c r="D579" s="17">
        <v>44459</v>
      </c>
      <c r="E579" s="16" t="s">
        <v>26587</v>
      </c>
      <c r="I579" s="15">
        <v>2.2799999999999998</v>
      </c>
      <c r="K579" s="15">
        <v>115644.51</v>
      </c>
    </row>
    <row r="580" spans="3:11" x14ac:dyDescent="0.2">
      <c r="C580" s="18" t="s">
        <v>26586</v>
      </c>
      <c r="D580" s="17">
        <v>44459</v>
      </c>
      <c r="E580" s="16" t="s">
        <v>26585</v>
      </c>
      <c r="I580" s="15">
        <v>8.3800000000000008</v>
      </c>
      <c r="K580" s="15">
        <v>115652.89</v>
      </c>
    </row>
    <row r="581" spans="3:11" x14ac:dyDescent="0.2">
      <c r="C581" s="18" t="s">
        <v>26584</v>
      </c>
      <c r="D581" s="17">
        <v>44459</v>
      </c>
      <c r="E581" s="16" t="s">
        <v>26583</v>
      </c>
      <c r="I581" s="15">
        <v>25.14</v>
      </c>
      <c r="K581" s="15">
        <v>115678.03</v>
      </c>
    </row>
    <row r="582" spans="3:11" x14ac:dyDescent="0.2">
      <c r="C582" s="18" t="s">
        <v>26582</v>
      </c>
      <c r="D582" s="17">
        <v>44459</v>
      </c>
      <c r="E582" s="16" t="s">
        <v>26581</v>
      </c>
      <c r="I582" s="15">
        <v>1.68</v>
      </c>
      <c r="K582" s="15">
        <v>115679.71</v>
      </c>
    </row>
    <row r="583" spans="3:11" x14ac:dyDescent="0.2">
      <c r="C583" s="18" t="s">
        <v>26580</v>
      </c>
      <c r="D583" s="17">
        <v>44459</v>
      </c>
      <c r="E583" s="16" t="s">
        <v>26579</v>
      </c>
      <c r="I583" s="15">
        <v>1.68</v>
      </c>
      <c r="K583" s="15">
        <v>115681.39</v>
      </c>
    </row>
    <row r="584" spans="3:11" x14ac:dyDescent="0.2">
      <c r="C584" s="18" t="s">
        <v>26578</v>
      </c>
      <c r="D584" s="17">
        <v>44459</v>
      </c>
      <c r="E584" s="16" t="s">
        <v>26577</v>
      </c>
      <c r="I584" s="15">
        <v>3.43</v>
      </c>
      <c r="K584" s="15">
        <v>115684.82</v>
      </c>
    </row>
    <row r="585" spans="3:11" x14ac:dyDescent="0.2">
      <c r="C585" s="18" t="s">
        <v>26576</v>
      </c>
      <c r="D585" s="17">
        <v>44459</v>
      </c>
      <c r="E585" s="16" t="s">
        <v>26575</v>
      </c>
      <c r="I585" s="15">
        <v>3.75</v>
      </c>
      <c r="K585" s="15">
        <v>115688.57</v>
      </c>
    </row>
    <row r="586" spans="3:11" x14ac:dyDescent="0.2">
      <c r="C586" s="18" t="s">
        <v>7469</v>
      </c>
      <c r="D586" s="17">
        <v>44459</v>
      </c>
      <c r="E586" s="16" t="s">
        <v>26574</v>
      </c>
      <c r="J586" s="424">
        <v>11.36</v>
      </c>
      <c r="K586" s="15">
        <v>115677.21</v>
      </c>
    </row>
    <row r="587" spans="3:11" x14ac:dyDescent="0.2">
      <c r="C587" s="18" t="s">
        <v>6166</v>
      </c>
      <c r="D587" s="17">
        <v>44459</v>
      </c>
      <c r="E587" s="16" t="s">
        <v>26573</v>
      </c>
      <c r="J587" s="424">
        <v>19.66</v>
      </c>
      <c r="K587" s="15">
        <v>115657.55</v>
      </c>
    </row>
    <row r="588" spans="3:11" x14ac:dyDescent="0.2">
      <c r="C588" s="18" t="s">
        <v>6164</v>
      </c>
      <c r="D588" s="17">
        <v>44459</v>
      </c>
      <c r="E588" s="16" t="s">
        <v>26572</v>
      </c>
      <c r="J588" s="424">
        <v>7.49</v>
      </c>
      <c r="K588" s="15">
        <v>115650.06</v>
      </c>
    </row>
    <row r="589" spans="3:11" x14ac:dyDescent="0.2">
      <c r="C589" s="18" t="s">
        <v>12289</v>
      </c>
      <c r="D589" s="17">
        <v>44459</v>
      </c>
      <c r="E589" s="16" t="s">
        <v>26571</v>
      </c>
      <c r="J589" s="424">
        <v>2.7</v>
      </c>
      <c r="K589" s="15">
        <v>115647.36</v>
      </c>
    </row>
    <row r="590" spans="3:11" x14ac:dyDescent="0.2">
      <c r="C590" s="18" t="s">
        <v>20138</v>
      </c>
      <c r="D590" s="17">
        <v>44459</v>
      </c>
      <c r="E590" s="16" t="s">
        <v>26570</v>
      </c>
      <c r="J590" s="424">
        <v>0.6</v>
      </c>
      <c r="K590" s="15">
        <v>115646.76</v>
      </c>
    </row>
    <row r="591" spans="3:11" x14ac:dyDescent="0.2">
      <c r="C591" s="18" t="s">
        <v>26569</v>
      </c>
      <c r="D591" s="17">
        <v>44460</v>
      </c>
      <c r="E591" s="16" t="s">
        <v>26568</v>
      </c>
      <c r="I591" s="15">
        <v>61.45</v>
      </c>
      <c r="K591" s="15">
        <v>115708.21</v>
      </c>
    </row>
    <row r="592" spans="3:11" x14ac:dyDescent="0.2">
      <c r="C592" s="18" t="s">
        <v>26567</v>
      </c>
      <c r="D592" s="17">
        <v>44460</v>
      </c>
      <c r="E592" s="16" t="s">
        <v>26566</v>
      </c>
      <c r="I592" s="15">
        <v>35.99</v>
      </c>
      <c r="K592" s="15">
        <v>115744.2</v>
      </c>
    </row>
    <row r="593" spans="3:11" x14ac:dyDescent="0.2">
      <c r="C593" s="18" t="s">
        <v>26565</v>
      </c>
      <c r="D593" s="17">
        <v>44460</v>
      </c>
      <c r="E593" s="16" t="s">
        <v>26564</v>
      </c>
      <c r="I593" s="15">
        <v>5.74</v>
      </c>
      <c r="K593" s="15">
        <v>115749.94</v>
      </c>
    </row>
    <row r="594" spans="3:11" x14ac:dyDescent="0.2">
      <c r="C594" s="18" t="s">
        <v>26563</v>
      </c>
      <c r="D594" s="17">
        <v>44460</v>
      </c>
      <c r="E594" s="16" t="s">
        <v>26562</v>
      </c>
      <c r="I594" s="15">
        <v>1.81</v>
      </c>
      <c r="K594" s="15">
        <v>115751.75</v>
      </c>
    </row>
    <row r="595" spans="3:11" x14ac:dyDescent="0.2">
      <c r="C595" s="18" t="s">
        <v>26561</v>
      </c>
      <c r="D595" s="17">
        <v>44460</v>
      </c>
      <c r="E595" s="16" t="s">
        <v>26560</v>
      </c>
      <c r="I595" s="15">
        <v>13.56</v>
      </c>
      <c r="K595" s="15">
        <v>115765.31</v>
      </c>
    </row>
    <row r="596" spans="3:11" x14ac:dyDescent="0.2">
      <c r="C596" s="18" t="s">
        <v>26559</v>
      </c>
      <c r="D596" s="17">
        <v>44460</v>
      </c>
      <c r="E596" s="16" t="s">
        <v>26558</v>
      </c>
      <c r="I596" s="15">
        <v>9.41</v>
      </c>
      <c r="K596" s="15">
        <v>115774.72</v>
      </c>
    </row>
    <row r="597" spans="3:11" x14ac:dyDescent="0.2">
      <c r="C597" s="18" t="s">
        <v>26557</v>
      </c>
      <c r="D597" s="17">
        <v>44460</v>
      </c>
      <c r="E597" s="16" t="s">
        <v>26556</v>
      </c>
      <c r="I597" s="15">
        <v>1.68</v>
      </c>
      <c r="K597" s="15">
        <v>115776.4</v>
      </c>
    </row>
    <row r="598" spans="3:11" x14ac:dyDescent="0.2">
      <c r="C598" s="18" t="s">
        <v>26555</v>
      </c>
      <c r="D598" s="17">
        <v>44460</v>
      </c>
      <c r="E598" s="16" t="s">
        <v>26554</v>
      </c>
      <c r="I598" s="15">
        <v>16.760000000000002</v>
      </c>
      <c r="K598" s="15">
        <v>115793.16</v>
      </c>
    </row>
    <row r="599" spans="3:11" x14ac:dyDescent="0.2">
      <c r="C599" s="18" t="s">
        <v>26553</v>
      </c>
      <c r="D599" s="17">
        <v>44460</v>
      </c>
      <c r="E599" s="16" t="s">
        <v>26552</v>
      </c>
      <c r="I599" s="15">
        <v>8.3800000000000008</v>
      </c>
      <c r="K599" s="15">
        <v>115801.54</v>
      </c>
    </row>
    <row r="600" spans="3:11" x14ac:dyDescent="0.2">
      <c r="C600" s="18" t="s">
        <v>26551</v>
      </c>
      <c r="D600" s="17">
        <v>44460</v>
      </c>
      <c r="E600" s="16" t="s">
        <v>26550</v>
      </c>
      <c r="I600" s="15">
        <v>14.21</v>
      </c>
      <c r="K600" s="15">
        <v>115815.75</v>
      </c>
    </row>
    <row r="601" spans="3:11" x14ac:dyDescent="0.2">
      <c r="C601" s="18" t="s">
        <v>26549</v>
      </c>
      <c r="D601" s="17">
        <v>44460</v>
      </c>
      <c r="E601" s="16" t="s">
        <v>26548</v>
      </c>
      <c r="I601" s="15">
        <v>3.35</v>
      </c>
      <c r="K601" s="15">
        <v>115819.1</v>
      </c>
    </row>
    <row r="602" spans="3:11" x14ac:dyDescent="0.2">
      <c r="C602" s="18" t="s">
        <v>26547</v>
      </c>
      <c r="D602" s="17">
        <v>44460</v>
      </c>
      <c r="E602" s="16" t="s">
        <v>26546</v>
      </c>
      <c r="I602" s="15">
        <v>2.34</v>
      </c>
      <c r="K602" s="15">
        <v>115821.44</v>
      </c>
    </row>
    <row r="603" spans="3:11" x14ac:dyDescent="0.2">
      <c r="C603" s="18" t="s">
        <v>26545</v>
      </c>
      <c r="D603" s="17">
        <v>44461</v>
      </c>
      <c r="E603" s="16" t="s">
        <v>26543</v>
      </c>
      <c r="I603" s="15">
        <v>1.81</v>
      </c>
      <c r="K603" s="15">
        <v>115823.25</v>
      </c>
    </row>
    <row r="604" spans="3:11" x14ac:dyDescent="0.2">
      <c r="C604" s="18" t="s">
        <v>26544</v>
      </c>
      <c r="D604" s="17">
        <v>44461</v>
      </c>
      <c r="E604" s="16" t="s">
        <v>26543</v>
      </c>
      <c r="I604" s="15">
        <v>1.81</v>
      </c>
      <c r="K604" s="15">
        <v>115825.06</v>
      </c>
    </row>
    <row r="605" spans="3:11" x14ac:dyDescent="0.2">
      <c r="C605" s="18" t="s">
        <v>26542</v>
      </c>
      <c r="D605" s="17">
        <v>44461</v>
      </c>
      <c r="E605" s="16" t="s">
        <v>26541</v>
      </c>
      <c r="I605" s="15">
        <v>2</v>
      </c>
      <c r="K605" s="15">
        <v>115827.06</v>
      </c>
    </row>
    <row r="606" spans="3:11" x14ac:dyDescent="0.2">
      <c r="C606" s="18" t="s">
        <v>26540</v>
      </c>
      <c r="D606" s="17">
        <v>44461</v>
      </c>
      <c r="E606" s="16" t="s">
        <v>26539</v>
      </c>
      <c r="I606" s="15">
        <v>1.68</v>
      </c>
      <c r="K606" s="15">
        <v>115828.74</v>
      </c>
    </row>
    <row r="607" spans="3:11" x14ac:dyDescent="0.2">
      <c r="C607" s="18" t="s">
        <v>26538</v>
      </c>
      <c r="D607" s="17">
        <v>44461</v>
      </c>
      <c r="E607" s="16" t="s">
        <v>26537</v>
      </c>
      <c r="I607" s="15">
        <v>4.1900000000000004</v>
      </c>
      <c r="K607" s="15">
        <v>115832.93</v>
      </c>
    </row>
    <row r="608" spans="3:11" x14ac:dyDescent="0.2">
      <c r="C608" s="18" t="s">
        <v>26536</v>
      </c>
      <c r="D608" s="17">
        <v>44461</v>
      </c>
      <c r="E608" s="16" t="s">
        <v>26535</v>
      </c>
      <c r="I608" s="15">
        <v>4.07</v>
      </c>
      <c r="K608" s="15">
        <v>115837</v>
      </c>
    </row>
    <row r="609" spans="3:11" x14ac:dyDescent="0.2">
      <c r="C609" s="18" t="s">
        <v>26534</v>
      </c>
      <c r="D609" s="17">
        <v>44461</v>
      </c>
      <c r="E609" s="16" t="s">
        <v>26533</v>
      </c>
      <c r="I609" s="15">
        <v>1.48</v>
      </c>
      <c r="K609" s="15">
        <v>115838.48</v>
      </c>
    </row>
    <row r="610" spans="3:11" x14ac:dyDescent="0.2">
      <c r="C610" s="18" t="s">
        <v>26532</v>
      </c>
      <c r="D610" s="17">
        <v>44461</v>
      </c>
      <c r="E610" s="16" t="s">
        <v>26531</v>
      </c>
      <c r="I610" s="15">
        <v>2415.71</v>
      </c>
      <c r="K610" s="15">
        <v>118254.19</v>
      </c>
    </row>
    <row r="611" spans="3:11" x14ac:dyDescent="0.2">
      <c r="C611" s="18" t="s">
        <v>26530</v>
      </c>
      <c r="D611" s="17">
        <v>44461</v>
      </c>
      <c r="E611" s="16" t="s">
        <v>26529</v>
      </c>
      <c r="I611" s="15">
        <v>334.03</v>
      </c>
      <c r="K611" s="15">
        <v>118588.22</v>
      </c>
    </row>
    <row r="612" spans="3:11" x14ac:dyDescent="0.2">
      <c r="C612" s="18" t="s">
        <v>26528</v>
      </c>
      <c r="D612" s="17">
        <v>44462</v>
      </c>
      <c r="E612" s="16" t="s">
        <v>26527</v>
      </c>
      <c r="I612" s="15">
        <v>8.3800000000000008</v>
      </c>
      <c r="K612" s="15">
        <v>118596.6</v>
      </c>
    </row>
    <row r="613" spans="3:11" x14ac:dyDescent="0.2">
      <c r="C613" s="18" t="s">
        <v>26526</v>
      </c>
      <c r="D613" s="17">
        <v>44462</v>
      </c>
      <c r="E613" s="16" t="s">
        <v>26525</v>
      </c>
      <c r="I613" s="15">
        <v>6.94</v>
      </c>
      <c r="K613" s="15">
        <v>118603.54</v>
      </c>
    </row>
    <row r="614" spans="3:11" x14ac:dyDescent="0.2">
      <c r="C614" s="18" t="s">
        <v>26524</v>
      </c>
      <c r="D614" s="17">
        <v>44462</v>
      </c>
      <c r="E614" s="16" t="s">
        <v>26523</v>
      </c>
      <c r="I614" s="15">
        <v>6.82</v>
      </c>
      <c r="K614" s="15">
        <v>118610.36</v>
      </c>
    </row>
    <row r="615" spans="3:11" x14ac:dyDescent="0.2">
      <c r="C615" s="18" t="s">
        <v>26522</v>
      </c>
      <c r="D615" s="17">
        <v>44462</v>
      </c>
      <c r="E615" s="16" t="s">
        <v>26521</v>
      </c>
      <c r="I615" s="15">
        <v>4.82</v>
      </c>
      <c r="K615" s="15">
        <v>118615.18</v>
      </c>
    </row>
    <row r="616" spans="3:11" x14ac:dyDescent="0.2">
      <c r="C616" s="18" t="s">
        <v>26520</v>
      </c>
      <c r="D616" s="17">
        <v>44462</v>
      </c>
      <c r="E616" s="16" t="s">
        <v>26519</v>
      </c>
      <c r="I616" s="15">
        <v>5.87</v>
      </c>
      <c r="K616" s="15">
        <v>118621.05</v>
      </c>
    </row>
    <row r="617" spans="3:11" x14ac:dyDescent="0.2">
      <c r="C617" s="18" t="s">
        <v>26518</v>
      </c>
      <c r="D617" s="17">
        <v>44463</v>
      </c>
      <c r="E617" s="16" t="s">
        <v>26517</v>
      </c>
      <c r="I617" s="15">
        <v>5.04</v>
      </c>
      <c r="K617" s="15">
        <v>118626.09</v>
      </c>
    </row>
    <row r="618" spans="3:11" x14ac:dyDescent="0.2">
      <c r="C618" s="18" t="s">
        <v>26516</v>
      </c>
      <c r="D618" s="17">
        <v>44463</v>
      </c>
      <c r="E618" s="16" t="s">
        <v>26515</v>
      </c>
      <c r="I618" s="15">
        <v>6</v>
      </c>
      <c r="K618" s="15">
        <v>118632.09</v>
      </c>
    </row>
    <row r="619" spans="3:11" x14ac:dyDescent="0.2">
      <c r="C619" s="18" t="s">
        <v>26514</v>
      </c>
      <c r="D619" s="17">
        <v>44463</v>
      </c>
      <c r="E619" s="16" t="s">
        <v>26513</v>
      </c>
      <c r="I619" s="15">
        <v>17.12</v>
      </c>
      <c r="K619" s="15">
        <v>118649.21</v>
      </c>
    </row>
    <row r="620" spans="3:11" x14ac:dyDescent="0.2">
      <c r="C620" s="18" t="s">
        <v>26512</v>
      </c>
      <c r="D620" s="17">
        <v>44463</v>
      </c>
      <c r="E620" s="16" t="s">
        <v>26511</v>
      </c>
      <c r="I620" s="15">
        <v>7.04</v>
      </c>
      <c r="K620" s="15">
        <v>118656.25</v>
      </c>
    </row>
    <row r="621" spans="3:11" x14ac:dyDescent="0.2">
      <c r="C621" s="18" t="s">
        <v>26510</v>
      </c>
      <c r="D621" s="17">
        <v>44463</v>
      </c>
      <c r="E621" s="16" t="s">
        <v>26509</v>
      </c>
      <c r="I621" s="15">
        <v>0.26</v>
      </c>
      <c r="K621" s="15">
        <v>118656.51</v>
      </c>
    </row>
    <row r="622" spans="3:11" x14ac:dyDescent="0.2">
      <c r="C622" s="18" t="s">
        <v>26508</v>
      </c>
      <c r="D622" s="17">
        <v>44463</v>
      </c>
      <c r="E622" s="16" t="s">
        <v>26507</v>
      </c>
      <c r="I622" s="15">
        <v>2.35</v>
      </c>
      <c r="K622" s="15">
        <v>118658.86</v>
      </c>
    </row>
    <row r="623" spans="3:11" x14ac:dyDescent="0.2">
      <c r="C623" s="18" t="s">
        <v>26506</v>
      </c>
      <c r="D623" s="17">
        <v>44463</v>
      </c>
      <c r="E623" s="16" t="s">
        <v>26505</v>
      </c>
      <c r="I623" s="15">
        <v>12.3</v>
      </c>
      <c r="K623" s="15">
        <v>118671.16</v>
      </c>
    </row>
    <row r="624" spans="3:11" x14ac:dyDescent="0.2">
      <c r="C624" s="18" t="s">
        <v>26504</v>
      </c>
      <c r="D624" s="17">
        <v>44463</v>
      </c>
      <c r="E624" s="16" t="s">
        <v>26503</v>
      </c>
      <c r="I624" s="15">
        <v>3.47</v>
      </c>
      <c r="K624" s="15">
        <v>118674.63</v>
      </c>
    </row>
    <row r="625" spans="3:11" x14ac:dyDescent="0.2">
      <c r="C625" s="18" t="s">
        <v>26502</v>
      </c>
      <c r="D625" s="17">
        <v>44463</v>
      </c>
      <c r="E625" s="16" t="s">
        <v>26501</v>
      </c>
      <c r="I625" s="15">
        <v>3.81</v>
      </c>
      <c r="K625" s="15">
        <v>118678.44</v>
      </c>
    </row>
    <row r="626" spans="3:11" x14ac:dyDescent="0.2">
      <c r="C626" s="18" t="s">
        <v>26500</v>
      </c>
      <c r="D626" s="17">
        <v>44463</v>
      </c>
      <c r="E626" s="16" t="s">
        <v>26499</v>
      </c>
      <c r="I626" s="15">
        <v>2.13</v>
      </c>
      <c r="K626" s="15">
        <v>118680.57</v>
      </c>
    </row>
    <row r="627" spans="3:11" x14ac:dyDescent="0.2">
      <c r="C627" s="18" t="s">
        <v>26498</v>
      </c>
      <c r="D627" s="17">
        <v>44463</v>
      </c>
      <c r="E627" s="16" t="s">
        <v>26497</v>
      </c>
      <c r="I627" s="15">
        <v>1.85</v>
      </c>
      <c r="K627" s="15">
        <v>118682.42</v>
      </c>
    </row>
    <row r="628" spans="3:11" x14ac:dyDescent="0.2">
      <c r="C628" s="18" t="s">
        <v>26496</v>
      </c>
      <c r="D628" s="17">
        <v>44463</v>
      </c>
      <c r="E628" s="16" t="s">
        <v>26495</v>
      </c>
      <c r="I628" s="15">
        <v>13.82</v>
      </c>
      <c r="K628" s="15">
        <v>118696.24</v>
      </c>
    </row>
    <row r="629" spans="3:11" x14ac:dyDescent="0.2">
      <c r="C629" s="18" t="s">
        <v>26494</v>
      </c>
      <c r="D629" s="17">
        <v>44463</v>
      </c>
      <c r="E629" s="16" t="s">
        <v>26493</v>
      </c>
      <c r="I629" s="15">
        <v>2</v>
      </c>
      <c r="K629" s="15">
        <v>118698.24000000001</v>
      </c>
    </row>
    <row r="630" spans="3:11" x14ac:dyDescent="0.2">
      <c r="C630" s="18" t="s">
        <v>26492</v>
      </c>
      <c r="D630" s="17">
        <v>44463</v>
      </c>
      <c r="E630" s="16" t="s">
        <v>26491</v>
      </c>
      <c r="I630" s="15">
        <v>5.76</v>
      </c>
      <c r="K630" s="15">
        <v>118704</v>
      </c>
    </row>
    <row r="631" spans="3:11" x14ac:dyDescent="0.2">
      <c r="C631" s="18" t="s">
        <v>26490</v>
      </c>
      <c r="D631" s="17">
        <v>44463</v>
      </c>
      <c r="E631" s="16" t="s">
        <v>26489</v>
      </c>
      <c r="I631" s="15">
        <v>3638.07</v>
      </c>
      <c r="K631" s="15">
        <v>122342.07</v>
      </c>
    </row>
    <row r="632" spans="3:11" x14ac:dyDescent="0.2">
      <c r="C632" s="18" t="s">
        <v>26488</v>
      </c>
      <c r="D632" s="17">
        <v>44463</v>
      </c>
      <c r="E632" s="16" t="s">
        <v>26487</v>
      </c>
      <c r="I632" s="15">
        <v>249.52</v>
      </c>
      <c r="K632" s="15">
        <v>122591.59</v>
      </c>
    </row>
    <row r="633" spans="3:11" x14ac:dyDescent="0.2">
      <c r="C633" s="18" t="s">
        <v>22599</v>
      </c>
      <c r="D633" s="17">
        <v>44464</v>
      </c>
      <c r="E633" s="16" t="s">
        <v>22698</v>
      </c>
      <c r="I633" s="15">
        <v>4.46</v>
      </c>
      <c r="K633" s="15">
        <v>122596.05</v>
      </c>
    </row>
    <row r="634" spans="3:11" x14ac:dyDescent="0.2">
      <c r="C634" s="18" t="s">
        <v>22600</v>
      </c>
      <c r="D634" s="17">
        <v>44464</v>
      </c>
      <c r="E634" s="16" t="s">
        <v>22699</v>
      </c>
      <c r="I634" s="15">
        <v>11.14</v>
      </c>
      <c r="K634" s="15">
        <v>122607.19</v>
      </c>
    </row>
    <row r="635" spans="3:11" x14ac:dyDescent="0.2">
      <c r="C635" s="18" t="s">
        <v>22601</v>
      </c>
      <c r="D635" s="17">
        <v>44464</v>
      </c>
      <c r="E635" s="16" t="s">
        <v>22700</v>
      </c>
      <c r="I635" s="15">
        <v>2.59</v>
      </c>
      <c r="K635" s="15">
        <v>122609.78</v>
      </c>
    </row>
    <row r="636" spans="3:11" x14ac:dyDescent="0.2">
      <c r="C636" s="18" t="s">
        <v>22602</v>
      </c>
      <c r="D636" s="17">
        <v>44464</v>
      </c>
      <c r="E636" s="16" t="s">
        <v>22701</v>
      </c>
      <c r="I636" s="15">
        <v>5.09</v>
      </c>
      <c r="K636" s="15">
        <v>122614.87</v>
      </c>
    </row>
    <row r="637" spans="3:11" x14ac:dyDescent="0.2">
      <c r="C637" s="18" t="s">
        <v>22603</v>
      </c>
      <c r="D637" s="17">
        <v>44464</v>
      </c>
      <c r="E637" s="16" t="s">
        <v>22702</v>
      </c>
      <c r="I637" s="15">
        <v>0.31</v>
      </c>
      <c r="K637" s="15">
        <v>122615.18</v>
      </c>
    </row>
    <row r="638" spans="3:11" x14ac:dyDescent="0.2">
      <c r="C638" s="18" t="s">
        <v>22604</v>
      </c>
      <c r="D638" s="17">
        <v>44464</v>
      </c>
      <c r="E638" s="16" t="s">
        <v>22703</v>
      </c>
      <c r="I638" s="15">
        <v>1.68</v>
      </c>
      <c r="K638" s="15">
        <v>122616.86</v>
      </c>
    </row>
    <row r="639" spans="3:11" x14ac:dyDescent="0.2">
      <c r="C639" s="18" t="s">
        <v>22605</v>
      </c>
      <c r="D639" s="17">
        <v>44464</v>
      </c>
      <c r="E639" s="16" t="s">
        <v>22704</v>
      </c>
      <c r="I639" s="15">
        <v>5.04</v>
      </c>
      <c r="K639" s="15">
        <v>122621.9</v>
      </c>
    </row>
    <row r="640" spans="3:11" x14ac:dyDescent="0.2">
      <c r="C640" s="18" t="s">
        <v>22606</v>
      </c>
      <c r="D640" s="17">
        <v>44464</v>
      </c>
      <c r="E640" s="16" t="s">
        <v>22705</v>
      </c>
      <c r="I640" s="15">
        <v>5.07</v>
      </c>
      <c r="K640" s="15">
        <v>122626.97</v>
      </c>
    </row>
    <row r="641" spans="3:11" x14ac:dyDescent="0.2">
      <c r="C641" s="18" t="s">
        <v>22607</v>
      </c>
      <c r="D641" s="17">
        <v>44464</v>
      </c>
      <c r="E641" s="16" t="s">
        <v>22706</v>
      </c>
      <c r="I641" s="15">
        <v>1.68</v>
      </c>
      <c r="K641" s="15">
        <v>122628.65</v>
      </c>
    </row>
    <row r="642" spans="3:11" x14ac:dyDescent="0.2">
      <c r="C642" s="18" t="s">
        <v>22608</v>
      </c>
      <c r="D642" s="17">
        <v>44464</v>
      </c>
      <c r="E642" s="16" t="s">
        <v>22707</v>
      </c>
      <c r="I642" s="15">
        <v>11.58</v>
      </c>
      <c r="K642" s="15">
        <v>122640.23</v>
      </c>
    </row>
    <row r="643" spans="3:11" x14ac:dyDescent="0.2">
      <c r="C643" s="18" t="s">
        <v>22609</v>
      </c>
      <c r="D643" s="17">
        <v>44464</v>
      </c>
      <c r="E643" s="16" t="s">
        <v>22708</v>
      </c>
      <c r="I643" s="15">
        <v>10.95</v>
      </c>
      <c r="K643" s="15">
        <v>122651.18</v>
      </c>
    </row>
    <row r="644" spans="3:11" x14ac:dyDescent="0.2">
      <c r="C644" s="18" t="s">
        <v>22610</v>
      </c>
      <c r="D644" s="17">
        <v>44464</v>
      </c>
      <c r="E644" s="16" t="s">
        <v>22709</v>
      </c>
      <c r="I644" s="15">
        <v>6.72</v>
      </c>
      <c r="K644" s="15">
        <v>122657.9</v>
      </c>
    </row>
    <row r="645" spans="3:11" x14ac:dyDescent="0.2">
      <c r="C645" s="18" t="s">
        <v>26486</v>
      </c>
      <c r="D645" s="17">
        <v>44464</v>
      </c>
      <c r="E645" s="16" t="s">
        <v>26485</v>
      </c>
      <c r="I645" s="15">
        <v>4.26</v>
      </c>
      <c r="K645" s="15">
        <v>122662.16</v>
      </c>
    </row>
    <row r="646" spans="3:11" x14ac:dyDescent="0.2">
      <c r="C646" s="18" t="s">
        <v>26484</v>
      </c>
      <c r="D646" s="17">
        <v>44464</v>
      </c>
      <c r="E646" s="16" t="s">
        <v>26483</v>
      </c>
      <c r="I646" s="15">
        <v>20.11</v>
      </c>
      <c r="K646" s="15">
        <v>122682.27</v>
      </c>
    </row>
    <row r="647" spans="3:11" x14ac:dyDescent="0.2">
      <c r="C647" s="18" t="s">
        <v>22611</v>
      </c>
      <c r="D647" s="17">
        <v>44465</v>
      </c>
      <c r="E647" s="16" t="s">
        <v>22710</v>
      </c>
      <c r="I647" s="15">
        <v>11.52</v>
      </c>
      <c r="K647" s="15">
        <v>122693.79</v>
      </c>
    </row>
    <row r="648" spans="3:11" x14ac:dyDescent="0.2">
      <c r="C648" s="18" t="s">
        <v>22612</v>
      </c>
      <c r="D648" s="17">
        <v>44465</v>
      </c>
      <c r="E648" s="16" t="s">
        <v>22711</v>
      </c>
      <c r="I648" s="15">
        <v>3.36</v>
      </c>
      <c r="K648" s="15">
        <v>122697.15</v>
      </c>
    </row>
    <row r="649" spans="3:11" x14ac:dyDescent="0.2">
      <c r="C649" s="18" t="s">
        <v>26482</v>
      </c>
      <c r="D649" s="17">
        <v>44466</v>
      </c>
      <c r="E649" s="16" t="s">
        <v>26481</v>
      </c>
      <c r="I649" s="15">
        <v>4.04</v>
      </c>
      <c r="K649" s="15">
        <v>122701.19</v>
      </c>
    </row>
    <row r="650" spans="3:11" x14ac:dyDescent="0.2">
      <c r="C650" s="18" t="s">
        <v>26480</v>
      </c>
      <c r="D650" s="17">
        <v>44466</v>
      </c>
      <c r="E650" s="16" t="s">
        <v>26479</v>
      </c>
      <c r="I650" s="15">
        <v>35.44</v>
      </c>
      <c r="K650" s="15">
        <v>122736.63</v>
      </c>
    </row>
    <row r="651" spans="3:11" x14ac:dyDescent="0.2">
      <c r="C651" s="18" t="s">
        <v>26478</v>
      </c>
      <c r="D651" s="17">
        <v>44466</v>
      </c>
      <c r="E651" s="16" t="s">
        <v>26477</v>
      </c>
      <c r="I651" s="15">
        <v>5.31</v>
      </c>
      <c r="K651" s="15">
        <v>122741.94</v>
      </c>
    </row>
    <row r="652" spans="3:11" x14ac:dyDescent="0.2">
      <c r="C652" s="18" t="s">
        <v>26476</v>
      </c>
      <c r="D652" s="17">
        <v>44466</v>
      </c>
      <c r="E652" s="16" t="s">
        <v>26475</v>
      </c>
      <c r="I652" s="15">
        <v>5.51</v>
      </c>
      <c r="K652" s="15">
        <v>122747.45</v>
      </c>
    </row>
    <row r="653" spans="3:11" x14ac:dyDescent="0.2">
      <c r="C653" s="18" t="s">
        <v>26474</v>
      </c>
      <c r="D653" s="17">
        <v>44466</v>
      </c>
      <c r="E653" s="16" t="s">
        <v>26473</v>
      </c>
      <c r="I653" s="15">
        <v>10949.16</v>
      </c>
      <c r="K653" s="15">
        <v>133696.60999999999</v>
      </c>
    </row>
    <row r="654" spans="3:11" x14ac:dyDescent="0.2">
      <c r="C654" s="18" t="s">
        <v>26472</v>
      </c>
      <c r="D654" s="17">
        <v>44466</v>
      </c>
      <c r="E654" s="16" t="s">
        <v>26471</v>
      </c>
      <c r="I654" s="15">
        <v>3.21</v>
      </c>
      <c r="K654" s="15">
        <v>133699.82</v>
      </c>
    </row>
    <row r="655" spans="3:11" x14ac:dyDescent="0.2">
      <c r="C655" s="18" t="s">
        <v>26470</v>
      </c>
      <c r="D655" s="17">
        <v>44466</v>
      </c>
      <c r="E655" s="16" t="s">
        <v>26469</v>
      </c>
      <c r="I655" s="15">
        <v>3.49</v>
      </c>
      <c r="K655" s="15">
        <v>133703.31</v>
      </c>
    </row>
    <row r="656" spans="3:11" x14ac:dyDescent="0.2">
      <c r="C656" s="18" t="s">
        <v>22613</v>
      </c>
      <c r="D656" s="17">
        <v>44466</v>
      </c>
      <c r="E656" s="16" t="s">
        <v>22712</v>
      </c>
      <c r="I656" s="15">
        <v>4.6900000000000004</v>
      </c>
      <c r="K656" s="15">
        <v>133708</v>
      </c>
    </row>
    <row r="657" spans="3:11" x14ac:dyDescent="0.2">
      <c r="C657" s="18" t="s">
        <v>22614</v>
      </c>
      <c r="D657" s="17">
        <v>44466</v>
      </c>
      <c r="E657" s="16" t="s">
        <v>22713</v>
      </c>
      <c r="I657" s="15">
        <v>1.76</v>
      </c>
      <c r="K657" s="15">
        <v>133709.76000000001</v>
      </c>
    </row>
    <row r="658" spans="3:11" x14ac:dyDescent="0.2">
      <c r="C658" s="18" t="s">
        <v>22615</v>
      </c>
      <c r="D658" s="17">
        <v>44466</v>
      </c>
      <c r="E658" s="16" t="s">
        <v>22714</v>
      </c>
      <c r="I658" s="15">
        <v>2.95</v>
      </c>
      <c r="K658" s="15">
        <v>133712.71</v>
      </c>
    </row>
    <row r="659" spans="3:11" x14ac:dyDescent="0.2">
      <c r="C659" s="18" t="s">
        <v>22616</v>
      </c>
      <c r="D659" s="17">
        <v>44466</v>
      </c>
      <c r="E659" s="16" t="s">
        <v>22715</v>
      </c>
      <c r="I659" s="15">
        <v>1.49</v>
      </c>
      <c r="K659" s="15">
        <v>133714.20000000001</v>
      </c>
    </row>
    <row r="660" spans="3:11" x14ac:dyDescent="0.2">
      <c r="C660" s="18" t="s">
        <v>22617</v>
      </c>
      <c r="D660" s="17">
        <v>44466</v>
      </c>
      <c r="E660" s="16" t="s">
        <v>22716</v>
      </c>
      <c r="I660" s="15">
        <v>12.09</v>
      </c>
      <c r="K660" s="15">
        <v>133726.29</v>
      </c>
    </row>
    <row r="661" spans="3:11" x14ac:dyDescent="0.2">
      <c r="C661" s="18" t="s">
        <v>22618</v>
      </c>
      <c r="D661" s="17">
        <v>44466</v>
      </c>
      <c r="E661" s="16" t="s">
        <v>22717</v>
      </c>
      <c r="I661" s="15">
        <v>9.8699999999999992</v>
      </c>
      <c r="K661" s="15">
        <v>133736.16</v>
      </c>
    </row>
    <row r="662" spans="3:11" x14ac:dyDescent="0.2">
      <c r="C662" s="18" t="s">
        <v>22619</v>
      </c>
      <c r="D662" s="17">
        <v>44466</v>
      </c>
      <c r="E662" s="16" t="s">
        <v>22718</v>
      </c>
      <c r="I662" s="15">
        <v>5.91</v>
      </c>
      <c r="K662" s="15">
        <v>133742.07</v>
      </c>
    </row>
    <row r="663" spans="3:11" x14ac:dyDescent="0.2">
      <c r="C663" s="18" t="s">
        <v>22620</v>
      </c>
      <c r="D663" s="17">
        <v>44466</v>
      </c>
      <c r="E663" s="16" t="s">
        <v>22719</v>
      </c>
      <c r="I663" s="15">
        <v>2.98</v>
      </c>
      <c r="K663" s="15">
        <v>133745.04999999999</v>
      </c>
    </row>
    <row r="664" spans="3:11" x14ac:dyDescent="0.2">
      <c r="C664" s="18" t="s">
        <v>22621</v>
      </c>
      <c r="D664" s="17">
        <v>44466</v>
      </c>
      <c r="E664" s="16" t="s">
        <v>22720</v>
      </c>
      <c r="I664" s="15">
        <v>3.4</v>
      </c>
      <c r="K664" s="15">
        <v>133748.45000000001</v>
      </c>
    </row>
    <row r="665" spans="3:11" x14ac:dyDescent="0.2">
      <c r="C665" s="18" t="s">
        <v>22622</v>
      </c>
      <c r="D665" s="17">
        <v>44466</v>
      </c>
      <c r="E665" s="16" t="s">
        <v>22721</v>
      </c>
      <c r="I665" s="15">
        <v>8.3800000000000008</v>
      </c>
      <c r="K665" s="15">
        <v>133756.82999999999</v>
      </c>
    </row>
    <row r="666" spans="3:11" x14ac:dyDescent="0.2">
      <c r="C666" s="18" t="s">
        <v>22623</v>
      </c>
      <c r="D666" s="17">
        <v>44466</v>
      </c>
      <c r="E666" s="16" t="s">
        <v>22722</v>
      </c>
      <c r="I666" s="15">
        <v>4.4800000000000004</v>
      </c>
      <c r="K666" s="15">
        <v>133761.31</v>
      </c>
    </row>
    <row r="667" spans="3:11" x14ac:dyDescent="0.2">
      <c r="C667" s="18" t="s">
        <v>22624</v>
      </c>
      <c r="D667" s="17">
        <v>44466</v>
      </c>
      <c r="E667" s="16" t="s">
        <v>22723</v>
      </c>
      <c r="I667" s="15">
        <v>2.61</v>
      </c>
      <c r="K667" s="15">
        <v>133763.92000000001</v>
      </c>
    </row>
    <row r="668" spans="3:11" x14ac:dyDescent="0.2">
      <c r="C668" s="18" t="s">
        <v>22625</v>
      </c>
      <c r="D668" s="17">
        <v>44466</v>
      </c>
      <c r="E668" s="16" t="s">
        <v>22724</v>
      </c>
      <c r="I668" s="15">
        <v>2.23</v>
      </c>
      <c r="K668" s="15">
        <v>133766.15</v>
      </c>
    </row>
    <row r="669" spans="3:11" x14ac:dyDescent="0.2">
      <c r="C669" s="18" t="s">
        <v>22626</v>
      </c>
      <c r="D669" s="17">
        <v>44466</v>
      </c>
      <c r="E669" s="16" t="s">
        <v>22725</v>
      </c>
      <c r="I669" s="15">
        <v>1.85</v>
      </c>
      <c r="K669" s="15">
        <v>133768</v>
      </c>
    </row>
    <row r="670" spans="3:11" x14ac:dyDescent="0.2">
      <c r="C670" s="18" t="s">
        <v>22627</v>
      </c>
      <c r="D670" s="17">
        <v>44466</v>
      </c>
      <c r="E670" s="16" t="s">
        <v>22726</v>
      </c>
      <c r="I670" s="15">
        <v>1.68</v>
      </c>
      <c r="K670" s="15">
        <v>133769.68</v>
      </c>
    </row>
    <row r="671" spans="3:11" x14ac:dyDescent="0.2">
      <c r="C671" s="18" t="s">
        <v>22628</v>
      </c>
      <c r="D671" s="17">
        <v>44466</v>
      </c>
      <c r="E671" s="16" t="s">
        <v>22727</v>
      </c>
      <c r="I671" s="15">
        <v>6.23</v>
      </c>
      <c r="K671" s="15">
        <v>133775.91</v>
      </c>
    </row>
    <row r="672" spans="3:11" x14ac:dyDescent="0.2">
      <c r="C672" s="18" t="s">
        <v>26468</v>
      </c>
      <c r="D672" s="17">
        <v>44466</v>
      </c>
      <c r="E672" s="16" t="s">
        <v>26467</v>
      </c>
      <c r="I672" s="15">
        <v>3.36</v>
      </c>
      <c r="K672" s="15">
        <v>133779.26999999999</v>
      </c>
    </row>
    <row r="673" spans="3:11" x14ac:dyDescent="0.2">
      <c r="C673" s="18" t="s">
        <v>22629</v>
      </c>
      <c r="D673" s="17">
        <v>44466</v>
      </c>
      <c r="E673" s="16" t="s">
        <v>22728</v>
      </c>
      <c r="I673" s="15">
        <v>8.43</v>
      </c>
      <c r="K673" s="15">
        <v>133787.70000000001</v>
      </c>
    </row>
    <row r="674" spans="3:11" x14ac:dyDescent="0.2">
      <c r="C674" s="18" t="s">
        <v>22630</v>
      </c>
      <c r="D674" s="17">
        <v>44466</v>
      </c>
      <c r="E674" s="16" t="s">
        <v>22729</v>
      </c>
      <c r="I674" s="15">
        <v>6.23</v>
      </c>
      <c r="K674" s="15">
        <v>133793.93</v>
      </c>
    </row>
    <row r="675" spans="3:11" x14ac:dyDescent="0.2">
      <c r="C675" s="18" t="s">
        <v>22631</v>
      </c>
      <c r="D675" s="17">
        <v>44466</v>
      </c>
      <c r="E675" s="16" t="s">
        <v>22730</v>
      </c>
      <c r="I675" s="15">
        <v>8.5299999999999994</v>
      </c>
      <c r="K675" s="15">
        <v>133802.46</v>
      </c>
    </row>
    <row r="676" spans="3:11" x14ac:dyDescent="0.2">
      <c r="C676" s="18" t="s">
        <v>22632</v>
      </c>
      <c r="D676" s="17">
        <v>44466</v>
      </c>
      <c r="E676" s="16" t="s">
        <v>22731</v>
      </c>
      <c r="I676" s="15">
        <v>1.75</v>
      </c>
      <c r="K676" s="15">
        <v>133804.21</v>
      </c>
    </row>
    <row r="677" spans="3:11" x14ac:dyDescent="0.2">
      <c r="C677" s="18" t="s">
        <v>22633</v>
      </c>
      <c r="D677" s="17">
        <v>44466</v>
      </c>
      <c r="E677" s="16" t="s">
        <v>22732</v>
      </c>
      <c r="I677" s="15">
        <v>3.36</v>
      </c>
      <c r="K677" s="15">
        <v>133807.57</v>
      </c>
    </row>
    <row r="678" spans="3:11" x14ac:dyDescent="0.2">
      <c r="C678" s="18" t="s">
        <v>22634</v>
      </c>
      <c r="D678" s="17">
        <v>44466</v>
      </c>
      <c r="E678" s="16" t="s">
        <v>22733</v>
      </c>
      <c r="I678" s="15">
        <v>3.58</v>
      </c>
      <c r="K678" s="15">
        <v>133811.15</v>
      </c>
    </row>
    <row r="679" spans="3:11" x14ac:dyDescent="0.2">
      <c r="C679" s="18" t="s">
        <v>22635</v>
      </c>
      <c r="D679" s="17">
        <v>44466</v>
      </c>
      <c r="E679" s="16" t="s">
        <v>22734</v>
      </c>
      <c r="I679" s="15">
        <v>0.06</v>
      </c>
      <c r="K679" s="15">
        <v>133811.21</v>
      </c>
    </row>
    <row r="680" spans="3:11" x14ac:dyDescent="0.2">
      <c r="C680" s="18" t="s">
        <v>22636</v>
      </c>
      <c r="D680" s="17">
        <v>44466</v>
      </c>
      <c r="E680" s="16" t="s">
        <v>22735</v>
      </c>
      <c r="I680" s="15">
        <v>16.39</v>
      </c>
      <c r="K680" s="15">
        <v>133827.6</v>
      </c>
    </row>
    <row r="681" spans="3:11" x14ac:dyDescent="0.2">
      <c r="C681" s="18" t="s">
        <v>22637</v>
      </c>
      <c r="D681" s="17">
        <v>44466</v>
      </c>
      <c r="E681" s="16" t="s">
        <v>22736</v>
      </c>
      <c r="I681" s="15">
        <v>6.63</v>
      </c>
      <c r="K681" s="15">
        <v>133834.23000000001</v>
      </c>
    </row>
    <row r="682" spans="3:11" x14ac:dyDescent="0.2">
      <c r="C682" s="18" t="s">
        <v>26466</v>
      </c>
      <c r="D682" s="17">
        <v>44466</v>
      </c>
      <c r="E682" s="16" t="s">
        <v>26465</v>
      </c>
      <c r="I682" s="15">
        <v>16.760000000000002</v>
      </c>
      <c r="K682" s="15">
        <v>133850.99</v>
      </c>
    </row>
    <row r="683" spans="3:11" x14ac:dyDescent="0.2">
      <c r="C683" s="18" t="s">
        <v>22638</v>
      </c>
      <c r="D683" s="17">
        <v>44466</v>
      </c>
      <c r="E683" s="16" t="s">
        <v>22737</v>
      </c>
      <c r="I683" s="15">
        <v>4.97</v>
      </c>
      <c r="K683" s="15">
        <v>133855.96</v>
      </c>
    </row>
    <row r="684" spans="3:11" x14ac:dyDescent="0.2">
      <c r="C684" s="18" t="s">
        <v>22639</v>
      </c>
      <c r="D684" s="17">
        <v>44466</v>
      </c>
      <c r="E684" s="16" t="s">
        <v>22738</v>
      </c>
      <c r="I684" s="15">
        <v>8.3800000000000008</v>
      </c>
      <c r="K684" s="15">
        <v>133864.34</v>
      </c>
    </row>
    <row r="685" spans="3:11" x14ac:dyDescent="0.2">
      <c r="C685" s="18" t="s">
        <v>22640</v>
      </c>
      <c r="D685" s="17">
        <v>44466</v>
      </c>
      <c r="E685" s="16" t="s">
        <v>22739</v>
      </c>
      <c r="I685" s="15">
        <v>6.98</v>
      </c>
      <c r="K685" s="15">
        <v>133871.32</v>
      </c>
    </row>
    <row r="686" spans="3:11" x14ac:dyDescent="0.2">
      <c r="C686" s="18" t="s">
        <v>22641</v>
      </c>
      <c r="D686" s="17">
        <v>44466</v>
      </c>
      <c r="E686" s="16" t="s">
        <v>22740</v>
      </c>
      <c r="I686" s="15">
        <v>10.66</v>
      </c>
      <c r="K686" s="15">
        <v>133881.98000000001</v>
      </c>
    </row>
    <row r="687" spans="3:11" x14ac:dyDescent="0.2">
      <c r="C687" s="18" t="s">
        <v>26464</v>
      </c>
      <c r="D687" s="17">
        <v>44466</v>
      </c>
      <c r="E687" s="16" t="s">
        <v>26463</v>
      </c>
      <c r="I687" s="15">
        <v>2.08</v>
      </c>
      <c r="K687" s="15">
        <v>133884.06</v>
      </c>
    </row>
    <row r="688" spans="3:11" x14ac:dyDescent="0.2">
      <c r="C688" s="18" t="s">
        <v>26462</v>
      </c>
      <c r="D688" s="17">
        <v>44466</v>
      </c>
      <c r="E688" s="16" t="s">
        <v>26461</v>
      </c>
      <c r="I688" s="15">
        <v>1.68</v>
      </c>
      <c r="K688" s="15">
        <v>133885.74</v>
      </c>
    </row>
    <row r="689" spans="3:11" x14ac:dyDescent="0.2">
      <c r="C689" s="18" t="s">
        <v>26460</v>
      </c>
      <c r="D689" s="17">
        <v>44466</v>
      </c>
      <c r="E689" s="16" t="s">
        <v>26459</v>
      </c>
      <c r="I689" s="15">
        <v>5.05</v>
      </c>
      <c r="K689" s="15">
        <v>133890.79</v>
      </c>
    </row>
    <row r="690" spans="3:11" x14ac:dyDescent="0.2">
      <c r="C690" s="18" t="s">
        <v>26458</v>
      </c>
      <c r="D690" s="17">
        <v>44466</v>
      </c>
      <c r="E690" s="16" t="s">
        <v>26457</v>
      </c>
      <c r="I690" s="15">
        <v>3.44</v>
      </c>
      <c r="K690" s="15">
        <v>133894.23000000001</v>
      </c>
    </row>
    <row r="691" spans="3:11" x14ac:dyDescent="0.2">
      <c r="C691" s="18" t="s">
        <v>26456</v>
      </c>
      <c r="D691" s="17">
        <v>44466</v>
      </c>
      <c r="E691" s="16" t="s">
        <v>26455</v>
      </c>
      <c r="I691" s="15">
        <v>15.3</v>
      </c>
      <c r="K691" s="15">
        <v>133909.53</v>
      </c>
    </row>
    <row r="692" spans="3:11" x14ac:dyDescent="0.2">
      <c r="C692" s="18" t="s">
        <v>26454</v>
      </c>
      <c r="D692" s="17">
        <v>44466</v>
      </c>
      <c r="E692" s="16" t="s">
        <v>26453</v>
      </c>
      <c r="I692" s="15">
        <v>1.68</v>
      </c>
      <c r="K692" s="15">
        <v>133911.21</v>
      </c>
    </row>
    <row r="693" spans="3:11" x14ac:dyDescent="0.2">
      <c r="C693" s="18" t="s">
        <v>26452</v>
      </c>
      <c r="D693" s="17">
        <v>44466</v>
      </c>
      <c r="E693" s="16" t="s">
        <v>26451</v>
      </c>
      <c r="I693" s="15">
        <v>1.94</v>
      </c>
      <c r="K693" s="15">
        <v>133913.15</v>
      </c>
    </row>
    <row r="694" spans="3:11" x14ac:dyDescent="0.2">
      <c r="C694" s="18" t="s">
        <v>26450</v>
      </c>
      <c r="D694" s="17">
        <v>44466</v>
      </c>
      <c r="E694" s="16" t="s">
        <v>26449</v>
      </c>
      <c r="I694" s="15">
        <v>2</v>
      </c>
      <c r="K694" s="15">
        <v>133915.15</v>
      </c>
    </row>
    <row r="695" spans="3:11" x14ac:dyDescent="0.2">
      <c r="C695" s="18" t="s">
        <v>22642</v>
      </c>
      <c r="D695" s="17">
        <v>44466</v>
      </c>
      <c r="E695" s="16" t="s">
        <v>22741</v>
      </c>
      <c r="I695" s="15">
        <v>16.760000000000002</v>
      </c>
      <c r="K695" s="15">
        <v>133931.91</v>
      </c>
    </row>
    <row r="696" spans="3:11" x14ac:dyDescent="0.2">
      <c r="C696" s="18" t="s">
        <v>26448</v>
      </c>
      <c r="D696" s="17">
        <v>44467</v>
      </c>
      <c r="E696" s="16" t="s">
        <v>26447</v>
      </c>
      <c r="I696" s="15">
        <v>2</v>
      </c>
      <c r="K696" s="15">
        <v>133933.91</v>
      </c>
    </row>
    <row r="697" spans="3:11" x14ac:dyDescent="0.2">
      <c r="C697" s="18" t="s">
        <v>26446</v>
      </c>
      <c r="D697" s="17">
        <v>44467</v>
      </c>
      <c r="E697" s="16" t="s">
        <v>26445</v>
      </c>
      <c r="I697" s="15">
        <v>16</v>
      </c>
      <c r="K697" s="15">
        <v>133949.91</v>
      </c>
    </row>
    <row r="698" spans="3:11" x14ac:dyDescent="0.2">
      <c r="C698" s="18" t="s">
        <v>26444</v>
      </c>
      <c r="D698" s="17">
        <v>44467</v>
      </c>
      <c r="E698" s="16" t="s">
        <v>26443</v>
      </c>
      <c r="I698" s="15">
        <v>1.68</v>
      </c>
      <c r="K698" s="15">
        <v>133951.59</v>
      </c>
    </row>
    <row r="699" spans="3:11" x14ac:dyDescent="0.2">
      <c r="C699" s="18" t="s">
        <v>26442</v>
      </c>
      <c r="D699" s="17">
        <v>44467</v>
      </c>
      <c r="E699" s="16" t="s">
        <v>26441</v>
      </c>
      <c r="I699" s="15">
        <v>1.68</v>
      </c>
      <c r="K699" s="15">
        <v>133953.26999999999</v>
      </c>
    </row>
    <row r="700" spans="3:11" x14ac:dyDescent="0.2">
      <c r="C700" s="18" t="s">
        <v>26440</v>
      </c>
      <c r="D700" s="17">
        <v>44467</v>
      </c>
      <c r="E700" s="16" t="s">
        <v>26439</v>
      </c>
      <c r="I700" s="15">
        <v>4.1900000000000004</v>
      </c>
      <c r="K700" s="15">
        <v>133957.46</v>
      </c>
    </row>
    <row r="701" spans="3:11" x14ac:dyDescent="0.2">
      <c r="C701" s="18" t="s">
        <v>26438</v>
      </c>
      <c r="D701" s="17">
        <v>44467</v>
      </c>
      <c r="E701" s="16" t="s">
        <v>26437</v>
      </c>
      <c r="I701" s="15">
        <v>17.899999999999999</v>
      </c>
      <c r="K701" s="15">
        <v>133975.35999999999</v>
      </c>
    </row>
    <row r="702" spans="3:11" x14ac:dyDescent="0.2">
      <c r="C702" s="18" t="s">
        <v>26436</v>
      </c>
      <c r="D702" s="17">
        <v>44467</v>
      </c>
      <c r="E702" s="16" t="s">
        <v>26435</v>
      </c>
      <c r="I702" s="15">
        <v>8.9499999999999993</v>
      </c>
      <c r="K702" s="15">
        <v>133984.31</v>
      </c>
    </row>
    <row r="703" spans="3:11" x14ac:dyDescent="0.2">
      <c r="C703" s="18" t="s">
        <v>22643</v>
      </c>
      <c r="D703" s="17">
        <v>44467</v>
      </c>
      <c r="E703" s="16" t="s">
        <v>22742</v>
      </c>
      <c r="I703" s="15">
        <v>4.66</v>
      </c>
      <c r="K703" s="15">
        <v>133988.97</v>
      </c>
    </row>
    <row r="704" spans="3:11" x14ac:dyDescent="0.2">
      <c r="C704" s="18" t="s">
        <v>22644</v>
      </c>
      <c r="D704" s="17">
        <v>44467</v>
      </c>
      <c r="E704" s="16" t="s">
        <v>22743</v>
      </c>
      <c r="I704" s="15">
        <v>2.29</v>
      </c>
      <c r="K704" s="15">
        <v>133991.26</v>
      </c>
    </row>
    <row r="705" spans="3:11" x14ac:dyDescent="0.2">
      <c r="C705" s="18" t="s">
        <v>22645</v>
      </c>
      <c r="D705" s="17">
        <v>44467</v>
      </c>
      <c r="E705" s="16" t="s">
        <v>22744</v>
      </c>
      <c r="I705" s="15">
        <v>4.95</v>
      </c>
      <c r="K705" s="15">
        <v>133996.21</v>
      </c>
    </row>
    <row r="706" spans="3:11" x14ac:dyDescent="0.2">
      <c r="C706" s="18" t="s">
        <v>22646</v>
      </c>
      <c r="D706" s="17">
        <v>44467</v>
      </c>
      <c r="E706" s="16" t="s">
        <v>22745</v>
      </c>
      <c r="I706" s="15">
        <v>5.37</v>
      </c>
      <c r="K706" s="15">
        <v>134001.57999999999</v>
      </c>
    </row>
    <row r="707" spans="3:11" x14ac:dyDescent="0.2">
      <c r="C707" s="18" t="s">
        <v>22647</v>
      </c>
      <c r="D707" s="17">
        <v>44467</v>
      </c>
      <c r="E707" s="16" t="s">
        <v>22746</v>
      </c>
      <c r="I707" s="15">
        <v>5.29</v>
      </c>
      <c r="K707" s="15">
        <v>134006.87</v>
      </c>
    </row>
    <row r="708" spans="3:11" x14ac:dyDescent="0.2">
      <c r="C708" s="18" t="s">
        <v>22648</v>
      </c>
      <c r="D708" s="17">
        <v>44467</v>
      </c>
      <c r="E708" s="16" t="s">
        <v>22747</v>
      </c>
      <c r="I708" s="15">
        <v>4.4400000000000004</v>
      </c>
      <c r="K708" s="15">
        <v>134011.31</v>
      </c>
    </row>
    <row r="709" spans="3:11" x14ac:dyDescent="0.2">
      <c r="C709" s="18" t="s">
        <v>22649</v>
      </c>
      <c r="D709" s="17">
        <v>44467</v>
      </c>
      <c r="E709" s="16" t="s">
        <v>22748</v>
      </c>
      <c r="I709" s="15">
        <v>16.53</v>
      </c>
      <c r="K709" s="15">
        <v>134027.84</v>
      </c>
    </row>
    <row r="710" spans="3:11" x14ac:dyDescent="0.2">
      <c r="C710" s="18" t="s">
        <v>22650</v>
      </c>
      <c r="D710" s="17">
        <v>44467</v>
      </c>
      <c r="E710" s="16" t="s">
        <v>22749</v>
      </c>
      <c r="I710" s="15">
        <v>14.37</v>
      </c>
      <c r="K710" s="15">
        <v>134042.21</v>
      </c>
    </row>
    <row r="711" spans="3:11" x14ac:dyDescent="0.2">
      <c r="C711" s="18" t="s">
        <v>22651</v>
      </c>
      <c r="D711" s="17">
        <v>44467</v>
      </c>
      <c r="E711" s="16" t="s">
        <v>22750</v>
      </c>
      <c r="I711" s="15">
        <v>6.31</v>
      </c>
      <c r="K711" s="15">
        <v>134048.51999999999</v>
      </c>
    </row>
    <row r="712" spans="3:11" x14ac:dyDescent="0.2">
      <c r="C712" s="18" t="s">
        <v>22652</v>
      </c>
      <c r="D712" s="17">
        <v>44467</v>
      </c>
      <c r="E712" s="16" t="s">
        <v>22751</v>
      </c>
      <c r="I712" s="15">
        <v>0.84</v>
      </c>
      <c r="K712" s="15">
        <v>134049.35999999999</v>
      </c>
    </row>
    <row r="713" spans="3:11" x14ac:dyDescent="0.2">
      <c r="C713" s="18" t="s">
        <v>22653</v>
      </c>
      <c r="D713" s="17">
        <v>44467</v>
      </c>
      <c r="E713" s="16" t="s">
        <v>22752</v>
      </c>
      <c r="I713" s="15">
        <v>3.43</v>
      </c>
      <c r="K713" s="15">
        <v>134052.79</v>
      </c>
    </row>
    <row r="714" spans="3:11" x14ac:dyDescent="0.2">
      <c r="C714" s="18" t="s">
        <v>22654</v>
      </c>
      <c r="D714" s="17">
        <v>44467</v>
      </c>
      <c r="E714" s="16" t="s">
        <v>22753</v>
      </c>
      <c r="I714" s="15">
        <v>2.44</v>
      </c>
      <c r="K714" s="15">
        <v>134055.23000000001</v>
      </c>
    </row>
    <row r="715" spans="3:11" x14ac:dyDescent="0.2">
      <c r="C715" s="18" t="s">
        <v>22655</v>
      </c>
      <c r="D715" s="17">
        <v>44467</v>
      </c>
      <c r="E715" s="16" t="s">
        <v>22754</v>
      </c>
      <c r="I715" s="15">
        <v>5.93</v>
      </c>
      <c r="K715" s="15">
        <v>134061.16</v>
      </c>
    </row>
    <row r="716" spans="3:11" x14ac:dyDescent="0.2">
      <c r="C716" s="18" t="s">
        <v>22656</v>
      </c>
      <c r="D716" s="17">
        <v>44467</v>
      </c>
      <c r="E716" s="16" t="s">
        <v>22755</v>
      </c>
      <c r="I716" s="15">
        <v>1.94</v>
      </c>
      <c r="K716" s="15">
        <v>134063.1</v>
      </c>
    </row>
    <row r="717" spans="3:11" x14ac:dyDescent="0.2">
      <c r="C717" s="18" t="s">
        <v>22657</v>
      </c>
      <c r="D717" s="17">
        <v>44467</v>
      </c>
      <c r="E717" s="16" t="s">
        <v>22756</v>
      </c>
      <c r="I717" s="15">
        <v>8.3800000000000008</v>
      </c>
      <c r="K717" s="15">
        <v>134071.48000000001</v>
      </c>
    </row>
    <row r="718" spans="3:11" x14ac:dyDescent="0.2">
      <c r="C718" s="18" t="s">
        <v>22658</v>
      </c>
      <c r="D718" s="17">
        <v>44467</v>
      </c>
      <c r="E718" s="16" t="s">
        <v>22757</v>
      </c>
      <c r="I718" s="15">
        <v>4.84</v>
      </c>
      <c r="K718" s="15">
        <v>134076.32</v>
      </c>
    </row>
    <row r="719" spans="3:11" x14ac:dyDescent="0.2">
      <c r="C719" s="18" t="s">
        <v>22659</v>
      </c>
      <c r="D719" s="17">
        <v>44467</v>
      </c>
      <c r="E719" s="16" t="s">
        <v>22758</v>
      </c>
      <c r="I719" s="15">
        <v>3.2</v>
      </c>
      <c r="K719" s="15">
        <v>134079.51999999999</v>
      </c>
    </row>
    <row r="720" spans="3:11" x14ac:dyDescent="0.2">
      <c r="C720" s="18" t="s">
        <v>26434</v>
      </c>
      <c r="D720" s="17">
        <v>44467</v>
      </c>
      <c r="E720" s="16" t="s">
        <v>26433</v>
      </c>
      <c r="I720" s="15">
        <v>5</v>
      </c>
      <c r="K720" s="15">
        <v>134084.51999999999</v>
      </c>
    </row>
    <row r="721" spans="3:11" x14ac:dyDescent="0.2">
      <c r="C721" s="18" t="s">
        <v>26432</v>
      </c>
      <c r="D721" s="17">
        <v>44468</v>
      </c>
      <c r="E721" s="16" t="s">
        <v>26431</v>
      </c>
      <c r="I721" s="15">
        <v>4.72</v>
      </c>
      <c r="K721" s="15">
        <v>134089.24</v>
      </c>
    </row>
    <row r="722" spans="3:11" x14ac:dyDescent="0.2">
      <c r="C722" s="18" t="s">
        <v>26430</v>
      </c>
      <c r="D722" s="17">
        <v>44468</v>
      </c>
      <c r="E722" s="16" t="s">
        <v>26429</v>
      </c>
      <c r="I722" s="15">
        <v>8.4700000000000006</v>
      </c>
      <c r="K722" s="15">
        <v>134097.71</v>
      </c>
    </row>
    <row r="723" spans="3:11" x14ac:dyDescent="0.2">
      <c r="C723" s="18" t="s">
        <v>22660</v>
      </c>
      <c r="D723" s="17">
        <v>44468</v>
      </c>
      <c r="E723" s="16" t="s">
        <v>22759</v>
      </c>
      <c r="I723" s="15">
        <v>3.38</v>
      </c>
      <c r="K723" s="15">
        <v>134101.09</v>
      </c>
    </row>
    <row r="724" spans="3:11" x14ac:dyDescent="0.2">
      <c r="C724" s="18" t="s">
        <v>22661</v>
      </c>
      <c r="D724" s="17">
        <v>44468</v>
      </c>
      <c r="E724" s="16" t="s">
        <v>22760</v>
      </c>
      <c r="I724" s="15">
        <v>2.2999999999999998</v>
      </c>
      <c r="K724" s="15">
        <v>134103.39000000001</v>
      </c>
    </row>
    <row r="725" spans="3:11" x14ac:dyDescent="0.2">
      <c r="C725" s="18" t="s">
        <v>22662</v>
      </c>
      <c r="D725" s="17">
        <v>44468</v>
      </c>
      <c r="E725" s="16" t="s">
        <v>22761</v>
      </c>
      <c r="I725" s="15">
        <v>2.34</v>
      </c>
      <c r="K725" s="15">
        <v>134105.73000000001</v>
      </c>
    </row>
    <row r="726" spans="3:11" x14ac:dyDescent="0.2">
      <c r="C726" s="18" t="s">
        <v>22663</v>
      </c>
      <c r="D726" s="17">
        <v>44468</v>
      </c>
      <c r="E726" s="16" t="s">
        <v>22762</v>
      </c>
      <c r="I726" s="15">
        <v>1.94</v>
      </c>
      <c r="K726" s="15">
        <v>134107.67000000001</v>
      </c>
    </row>
    <row r="727" spans="3:11" x14ac:dyDescent="0.2">
      <c r="C727" s="18" t="s">
        <v>22664</v>
      </c>
      <c r="D727" s="17">
        <v>44468</v>
      </c>
      <c r="E727" s="16" t="s">
        <v>22763</v>
      </c>
      <c r="I727" s="15">
        <v>9.84</v>
      </c>
      <c r="K727" s="15">
        <v>134117.51</v>
      </c>
    </row>
    <row r="728" spans="3:11" x14ac:dyDescent="0.2">
      <c r="C728" s="18" t="s">
        <v>22665</v>
      </c>
      <c r="D728" s="17">
        <v>44468</v>
      </c>
      <c r="E728" s="16" t="s">
        <v>22764</v>
      </c>
      <c r="I728" s="15">
        <v>1.18</v>
      </c>
      <c r="K728" s="15">
        <v>134118.69</v>
      </c>
    </row>
    <row r="729" spans="3:11" x14ac:dyDescent="0.2">
      <c r="C729" s="18" t="s">
        <v>22666</v>
      </c>
      <c r="D729" s="17">
        <v>44468</v>
      </c>
      <c r="E729" s="16" t="s">
        <v>22765</v>
      </c>
      <c r="I729" s="15">
        <v>1.81</v>
      </c>
      <c r="K729" s="15">
        <v>134120.5</v>
      </c>
    </row>
    <row r="730" spans="3:11" x14ac:dyDescent="0.2">
      <c r="C730" s="18" t="s">
        <v>22667</v>
      </c>
      <c r="D730" s="17">
        <v>44468</v>
      </c>
      <c r="E730" s="16" t="s">
        <v>22766</v>
      </c>
      <c r="I730" s="15">
        <v>1.68</v>
      </c>
      <c r="K730" s="15">
        <v>134122.18</v>
      </c>
    </row>
    <row r="731" spans="3:11" x14ac:dyDescent="0.2">
      <c r="C731" s="18" t="s">
        <v>22668</v>
      </c>
      <c r="D731" s="17">
        <v>44468</v>
      </c>
      <c r="E731" s="16" t="s">
        <v>22767</v>
      </c>
      <c r="I731" s="15">
        <v>13.64</v>
      </c>
      <c r="K731" s="15">
        <v>134135.82</v>
      </c>
    </row>
    <row r="732" spans="3:11" x14ac:dyDescent="0.2">
      <c r="C732" s="18" t="s">
        <v>22669</v>
      </c>
      <c r="D732" s="17">
        <v>44468</v>
      </c>
      <c r="E732" s="16" t="s">
        <v>22768</v>
      </c>
      <c r="I732" s="15">
        <v>5.21</v>
      </c>
      <c r="K732" s="15">
        <v>134141.03</v>
      </c>
    </row>
    <row r="733" spans="3:11" x14ac:dyDescent="0.2">
      <c r="C733" s="18" t="s">
        <v>22670</v>
      </c>
      <c r="D733" s="17">
        <v>44468</v>
      </c>
      <c r="E733" s="16" t="s">
        <v>22769</v>
      </c>
      <c r="I733" s="15">
        <v>6.55</v>
      </c>
      <c r="K733" s="15">
        <v>134147.57999999999</v>
      </c>
    </row>
    <row r="734" spans="3:11" x14ac:dyDescent="0.2">
      <c r="C734" s="18" t="s">
        <v>22671</v>
      </c>
      <c r="D734" s="17">
        <v>44468</v>
      </c>
      <c r="E734" s="16" t="s">
        <v>22770</v>
      </c>
      <c r="I734" s="15">
        <v>4.16</v>
      </c>
      <c r="K734" s="15">
        <v>134151.74</v>
      </c>
    </row>
    <row r="735" spans="3:11" x14ac:dyDescent="0.2">
      <c r="C735" s="18" t="s">
        <v>22672</v>
      </c>
      <c r="D735" s="17">
        <v>44468</v>
      </c>
      <c r="E735" s="16" t="s">
        <v>22771</v>
      </c>
      <c r="I735" s="15">
        <v>8.94</v>
      </c>
      <c r="K735" s="15">
        <v>134160.68</v>
      </c>
    </row>
    <row r="736" spans="3:11" x14ac:dyDescent="0.2">
      <c r="C736" s="18" t="s">
        <v>22673</v>
      </c>
      <c r="D736" s="17">
        <v>44468</v>
      </c>
      <c r="E736" s="16" t="s">
        <v>22772</v>
      </c>
      <c r="I736" s="15">
        <v>6.77</v>
      </c>
      <c r="K736" s="15">
        <v>134167.45000000001</v>
      </c>
    </row>
    <row r="737" spans="3:11" x14ac:dyDescent="0.2">
      <c r="C737" s="18" t="s">
        <v>22674</v>
      </c>
      <c r="D737" s="17">
        <v>44468</v>
      </c>
      <c r="E737" s="16" t="s">
        <v>22773</v>
      </c>
      <c r="I737" s="15">
        <v>4.1100000000000003</v>
      </c>
      <c r="K737" s="15">
        <v>134171.56</v>
      </c>
    </row>
    <row r="738" spans="3:11" x14ac:dyDescent="0.2">
      <c r="C738" s="18" t="s">
        <v>26428</v>
      </c>
      <c r="D738" s="17">
        <v>44468</v>
      </c>
      <c r="E738" s="16" t="s">
        <v>26427</v>
      </c>
      <c r="I738" s="15">
        <v>1.88</v>
      </c>
      <c r="K738" s="15">
        <v>134173.44</v>
      </c>
    </row>
    <row r="739" spans="3:11" x14ac:dyDescent="0.2">
      <c r="C739" s="18" t="s">
        <v>26426</v>
      </c>
      <c r="D739" s="17">
        <v>44468</v>
      </c>
      <c r="E739" s="16" t="s">
        <v>26425</v>
      </c>
      <c r="I739" s="15">
        <v>3.36</v>
      </c>
      <c r="K739" s="15">
        <v>134176.79999999999</v>
      </c>
    </row>
    <row r="740" spans="3:11" x14ac:dyDescent="0.2">
      <c r="C740" s="18" t="s">
        <v>26424</v>
      </c>
      <c r="D740" s="17">
        <v>44468</v>
      </c>
      <c r="E740" s="16" t="s">
        <v>26423</v>
      </c>
      <c r="I740" s="15">
        <v>1.84</v>
      </c>
      <c r="K740" s="15">
        <v>134178.64000000001</v>
      </c>
    </row>
    <row r="741" spans="3:11" x14ac:dyDescent="0.2">
      <c r="C741" s="18" t="s">
        <v>26422</v>
      </c>
      <c r="D741" s="17">
        <v>44468</v>
      </c>
      <c r="E741" s="16" t="s">
        <v>26421</v>
      </c>
      <c r="I741" s="15">
        <v>12.3</v>
      </c>
      <c r="K741" s="15">
        <v>134190.94</v>
      </c>
    </row>
    <row r="742" spans="3:11" x14ac:dyDescent="0.2">
      <c r="C742" s="18" t="s">
        <v>26420</v>
      </c>
      <c r="D742" s="17">
        <v>44468</v>
      </c>
      <c r="E742" s="16" t="s">
        <v>26419</v>
      </c>
      <c r="I742" s="15">
        <v>4.43</v>
      </c>
      <c r="K742" s="15">
        <v>134195.37</v>
      </c>
    </row>
    <row r="743" spans="3:11" x14ac:dyDescent="0.2">
      <c r="C743" s="18" t="s">
        <v>26418</v>
      </c>
      <c r="D743" s="17">
        <v>44469</v>
      </c>
      <c r="E743" s="16" t="s">
        <v>26417</v>
      </c>
      <c r="J743" s="424">
        <v>98.54</v>
      </c>
      <c r="K743" s="15">
        <v>134096.82999999999</v>
      </c>
    </row>
    <row r="744" spans="3:11" x14ac:dyDescent="0.2">
      <c r="C744" s="18" t="s">
        <v>26416</v>
      </c>
      <c r="D744" s="17">
        <v>44469</v>
      </c>
      <c r="E744" s="16" t="s">
        <v>26415</v>
      </c>
      <c r="I744" s="15">
        <v>3.02</v>
      </c>
      <c r="K744" s="15">
        <v>134099.85</v>
      </c>
    </row>
    <row r="745" spans="3:11" x14ac:dyDescent="0.2">
      <c r="C745" s="18" t="s">
        <v>22675</v>
      </c>
      <c r="D745" s="17">
        <v>44469</v>
      </c>
      <c r="E745" s="16" t="s">
        <v>22774</v>
      </c>
      <c r="I745" s="15">
        <v>5.04</v>
      </c>
      <c r="K745" s="15">
        <v>134104.89000000001</v>
      </c>
    </row>
    <row r="746" spans="3:11" x14ac:dyDescent="0.2">
      <c r="C746" s="18" t="s">
        <v>22676</v>
      </c>
      <c r="D746" s="17">
        <v>44469</v>
      </c>
      <c r="E746" s="16" t="s">
        <v>22775</v>
      </c>
      <c r="I746" s="15">
        <v>6.94</v>
      </c>
      <c r="K746" s="15">
        <v>134111.82999999999</v>
      </c>
    </row>
    <row r="747" spans="3:11" x14ac:dyDescent="0.2">
      <c r="C747" s="18" t="s">
        <v>22677</v>
      </c>
      <c r="D747" s="17">
        <v>44469</v>
      </c>
      <c r="E747" s="16" t="s">
        <v>22776</v>
      </c>
      <c r="I747" s="15">
        <v>7.22</v>
      </c>
      <c r="K747" s="15">
        <v>134119.04999999999</v>
      </c>
    </row>
    <row r="748" spans="3:11" x14ac:dyDescent="0.2">
      <c r="C748" s="18" t="s">
        <v>22678</v>
      </c>
      <c r="D748" s="17">
        <v>44469</v>
      </c>
      <c r="E748" s="16" t="s">
        <v>22777</v>
      </c>
      <c r="I748" s="15">
        <v>4.3</v>
      </c>
      <c r="K748" s="15">
        <v>134123.35</v>
      </c>
    </row>
    <row r="749" spans="3:11" x14ac:dyDescent="0.2">
      <c r="C749" s="18" t="s">
        <v>22679</v>
      </c>
      <c r="D749" s="17">
        <v>44469</v>
      </c>
      <c r="E749" s="16" t="s">
        <v>22778</v>
      </c>
      <c r="I749" s="15">
        <v>1.93</v>
      </c>
      <c r="K749" s="15">
        <v>134125.28</v>
      </c>
    </row>
    <row r="750" spans="3:11" x14ac:dyDescent="0.2">
      <c r="C750" s="18" t="s">
        <v>22680</v>
      </c>
      <c r="D750" s="17">
        <v>44469</v>
      </c>
      <c r="E750" s="16" t="s">
        <v>22779</v>
      </c>
      <c r="I750" s="15">
        <v>2.92</v>
      </c>
      <c r="K750" s="15">
        <v>134128.20000000001</v>
      </c>
    </row>
    <row r="751" spans="3:11" x14ac:dyDescent="0.2">
      <c r="C751" s="18" t="s">
        <v>22681</v>
      </c>
      <c r="D751" s="17">
        <v>44469</v>
      </c>
      <c r="E751" s="16" t="s">
        <v>22780</v>
      </c>
      <c r="I751" s="15">
        <v>1.87</v>
      </c>
      <c r="K751" s="15">
        <v>134130.07</v>
      </c>
    </row>
    <row r="752" spans="3:11" x14ac:dyDescent="0.2">
      <c r="C752" s="18" t="s">
        <v>22682</v>
      </c>
      <c r="D752" s="17">
        <v>44469</v>
      </c>
      <c r="E752" s="16" t="s">
        <v>22781</v>
      </c>
      <c r="I752" s="15">
        <v>2.74</v>
      </c>
      <c r="K752" s="15">
        <v>134132.81</v>
      </c>
    </row>
    <row r="753" spans="3:11" x14ac:dyDescent="0.2">
      <c r="C753" s="18" t="s">
        <v>22683</v>
      </c>
      <c r="D753" s="17">
        <v>44469</v>
      </c>
      <c r="E753" s="16" t="s">
        <v>22782</v>
      </c>
      <c r="I753" s="15">
        <v>2.2400000000000002</v>
      </c>
      <c r="K753" s="15">
        <v>134135.04999999999</v>
      </c>
    </row>
    <row r="754" spans="3:11" x14ac:dyDescent="0.2">
      <c r="C754" s="18" t="s">
        <v>22684</v>
      </c>
      <c r="D754" s="17">
        <v>44469</v>
      </c>
      <c r="E754" s="16" t="s">
        <v>22783</v>
      </c>
      <c r="I754" s="15">
        <v>5.86</v>
      </c>
      <c r="K754" s="15">
        <v>134140.91</v>
      </c>
    </row>
    <row r="755" spans="3:11" x14ac:dyDescent="0.2">
      <c r="C755" s="18" t="s">
        <v>22685</v>
      </c>
      <c r="D755" s="17">
        <v>44469</v>
      </c>
      <c r="E755" s="16" t="s">
        <v>22784</v>
      </c>
      <c r="I755" s="15">
        <v>8.7200000000000006</v>
      </c>
      <c r="K755" s="15">
        <v>134149.63</v>
      </c>
    </row>
    <row r="756" spans="3:11" x14ac:dyDescent="0.2">
      <c r="C756" s="18" t="s">
        <v>22686</v>
      </c>
      <c r="D756" s="17">
        <v>44469</v>
      </c>
      <c r="E756" s="16" t="s">
        <v>22785</v>
      </c>
      <c r="I756" s="15">
        <v>1.7</v>
      </c>
      <c r="K756" s="15">
        <v>134151.32999999999</v>
      </c>
    </row>
    <row r="757" spans="3:11" x14ac:dyDescent="0.2">
      <c r="C757" s="18" t="s">
        <v>22687</v>
      </c>
      <c r="D757" s="17">
        <v>44469</v>
      </c>
      <c r="E757" s="16" t="s">
        <v>22786</v>
      </c>
      <c r="I757" s="15">
        <v>2.12</v>
      </c>
      <c r="K757" s="15">
        <v>134153.45000000001</v>
      </c>
    </row>
    <row r="758" spans="3:11" x14ac:dyDescent="0.2">
      <c r="C758" s="18" t="s">
        <v>22688</v>
      </c>
      <c r="D758" s="17">
        <v>44469</v>
      </c>
      <c r="E758" s="16" t="s">
        <v>22787</v>
      </c>
      <c r="I758" s="15">
        <v>6.6</v>
      </c>
      <c r="K758" s="15">
        <v>134160.04999999999</v>
      </c>
    </row>
    <row r="759" spans="3:11" x14ac:dyDescent="0.2">
      <c r="C759" s="18" t="s">
        <v>22689</v>
      </c>
      <c r="D759" s="17">
        <v>44469</v>
      </c>
      <c r="E759" s="16" t="s">
        <v>22788</v>
      </c>
      <c r="I759" s="15">
        <v>25.14</v>
      </c>
      <c r="K759" s="15">
        <v>134185.19</v>
      </c>
    </row>
    <row r="760" spans="3:11" x14ac:dyDescent="0.2">
      <c r="C760" s="18" t="s">
        <v>22690</v>
      </c>
      <c r="D760" s="17">
        <v>44469</v>
      </c>
      <c r="E760" s="16" t="s">
        <v>22789</v>
      </c>
      <c r="I760" s="15">
        <v>1.62</v>
      </c>
      <c r="K760" s="15">
        <v>134186.81</v>
      </c>
    </row>
    <row r="761" spans="3:11" x14ac:dyDescent="0.2">
      <c r="C761" s="18" t="s">
        <v>22691</v>
      </c>
      <c r="D761" s="17">
        <v>44469</v>
      </c>
      <c r="E761" s="16" t="s">
        <v>22790</v>
      </c>
      <c r="I761" s="15">
        <v>0.32</v>
      </c>
      <c r="K761" s="15">
        <v>134187.13</v>
      </c>
    </row>
    <row r="762" spans="3:11" x14ac:dyDescent="0.2">
      <c r="C762" s="18" t="s">
        <v>22692</v>
      </c>
      <c r="D762" s="17">
        <v>44469</v>
      </c>
      <c r="E762" s="16" t="s">
        <v>22791</v>
      </c>
      <c r="I762" s="15">
        <v>1.68</v>
      </c>
      <c r="K762" s="15">
        <v>134188.81</v>
      </c>
    </row>
    <row r="763" spans="3:11" x14ac:dyDescent="0.2">
      <c r="C763" s="18" t="s">
        <v>22693</v>
      </c>
      <c r="D763" s="17">
        <v>44469</v>
      </c>
      <c r="E763" s="16" t="s">
        <v>22792</v>
      </c>
      <c r="I763" s="15">
        <v>7.21</v>
      </c>
      <c r="K763" s="15">
        <v>134196.01999999999</v>
      </c>
    </row>
    <row r="764" spans="3:11" x14ac:dyDescent="0.2">
      <c r="C764" s="18" t="s">
        <v>22694</v>
      </c>
      <c r="D764" s="17">
        <v>44469</v>
      </c>
      <c r="E764" s="16" t="s">
        <v>22793</v>
      </c>
      <c r="I764" s="15">
        <v>3.72</v>
      </c>
      <c r="K764" s="15">
        <v>134199.74</v>
      </c>
    </row>
    <row r="765" spans="3:11" x14ac:dyDescent="0.2">
      <c r="C765" s="18" t="s">
        <v>22695</v>
      </c>
      <c r="D765" s="17">
        <v>44469</v>
      </c>
      <c r="E765" s="16" t="s">
        <v>22794</v>
      </c>
      <c r="I765" s="15">
        <v>2.77</v>
      </c>
      <c r="K765" s="15">
        <v>134202.51</v>
      </c>
    </row>
    <row r="766" spans="3:11" x14ac:dyDescent="0.2">
      <c r="C766" s="18" t="s">
        <v>22696</v>
      </c>
      <c r="D766" s="17">
        <v>44469</v>
      </c>
      <c r="E766" s="16" t="s">
        <v>22795</v>
      </c>
      <c r="I766" s="15">
        <v>1.79</v>
      </c>
      <c r="K766" s="15">
        <v>134204.29999999999</v>
      </c>
    </row>
    <row r="767" spans="3:11" x14ac:dyDescent="0.2">
      <c r="C767" s="18" t="s">
        <v>22697</v>
      </c>
      <c r="D767" s="17">
        <v>44469</v>
      </c>
      <c r="E767" s="16" t="s">
        <v>22796</v>
      </c>
      <c r="I767" s="15">
        <v>3.36</v>
      </c>
      <c r="K767" s="15">
        <v>134207.66</v>
      </c>
    </row>
    <row r="768" spans="3:11" x14ac:dyDescent="0.2">
      <c r="C768" s="18" t="s">
        <v>22798</v>
      </c>
      <c r="D768" s="17">
        <v>44469</v>
      </c>
      <c r="E768" s="16" t="s">
        <v>22797</v>
      </c>
      <c r="I768" s="15">
        <v>6.54</v>
      </c>
      <c r="K768" s="15">
        <v>134214.20000000001</v>
      </c>
    </row>
    <row r="769" spans="3:11" x14ac:dyDescent="0.2">
      <c r="C769" s="18" t="s">
        <v>26414</v>
      </c>
      <c r="D769" s="17">
        <v>44469</v>
      </c>
      <c r="E769" s="16" t="s">
        <v>26413</v>
      </c>
      <c r="I769" s="15">
        <v>6.74</v>
      </c>
      <c r="K769" s="15">
        <v>134220.94</v>
      </c>
    </row>
    <row r="770" spans="3:11" x14ac:dyDescent="0.2">
      <c r="C770" s="18" t="s">
        <v>26412</v>
      </c>
      <c r="D770" s="17">
        <v>44469</v>
      </c>
      <c r="E770" s="16" t="s">
        <v>26411</v>
      </c>
      <c r="I770" s="15">
        <v>15.64</v>
      </c>
      <c r="K770" s="15">
        <v>134236.57999999999</v>
      </c>
    </row>
    <row r="771" spans="3:11" x14ac:dyDescent="0.2">
      <c r="C771" s="18" t="s">
        <v>26410</v>
      </c>
      <c r="D771" s="17">
        <v>44469</v>
      </c>
      <c r="E771" s="16" t="s">
        <v>26409</v>
      </c>
      <c r="I771" s="15">
        <v>5.26</v>
      </c>
      <c r="K771" s="15">
        <v>134241.84</v>
      </c>
    </row>
    <row r="772" spans="3:11" x14ac:dyDescent="0.2">
      <c r="C772" s="18" t="s">
        <v>26408</v>
      </c>
      <c r="D772" s="17">
        <v>44469</v>
      </c>
      <c r="E772" s="16" t="s">
        <v>26407</v>
      </c>
      <c r="I772" s="15">
        <v>16.760000000000002</v>
      </c>
      <c r="K772" s="15">
        <v>134258.6</v>
      </c>
    </row>
    <row r="773" spans="3:11" x14ac:dyDescent="0.2">
      <c r="C773" s="18" t="s">
        <v>26406</v>
      </c>
      <c r="D773" s="17">
        <v>44469</v>
      </c>
      <c r="E773" s="16" t="s">
        <v>26405</v>
      </c>
      <c r="I773" s="15">
        <v>5.91</v>
      </c>
      <c r="K773" s="15">
        <v>134264.51</v>
      </c>
    </row>
    <row r="774" spans="3:11" x14ac:dyDescent="0.2">
      <c r="C774" s="18" t="s">
        <v>26404</v>
      </c>
      <c r="D774" s="17">
        <v>44469</v>
      </c>
      <c r="E774" s="16" t="s">
        <v>26403</v>
      </c>
      <c r="I774" s="15">
        <v>3.36</v>
      </c>
      <c r="K774" s="15">
        <v>134267.87</v>
      </c>
    </row>
    <row r="775" spans="3:11" x14ac:dyDescent="0.2">
      <c r="C775" s="18" t="s">
        <v>26402</v>
      </c>
      <c r="D775" s="17">
        <v>44469</v>
      </c>
      <c r="E775" s="16" t="s">
        <v>26401</v>
      </c>
      <c r="I775" s="15">
        <v>2.2000000000000002</v>
      </c>
      <c r="K775" s="15">
        <v>134270.07</v>
      </c>
    </row>
    <row r="776" spans="3:11" x14ac:dyDescent="0.2">
      <c r="C776" s="18" t="s">
        <v>1533</v>
      </c>
      <c r="D776" s="17">
        <v>44469</v>
      </c>
      <c r="E776" s="16" t="s">
        <v>26400</v>
      </c>
      <c r="J776" s="424">
        <v>1205.0999999999999</v>
      </c>
      <c r="K776" s="15">
        <v>133064.97</v>
      </c>
    </row>
    <row r="777" spans="3:11" x14ac:dyDescent="0.2">
      <c r="C777" s="18" t="s">
        <v>1536</v>
      </c>
      <c r="D777" s="17">
        <v>44469</v>
      </c>
      <c r="E777" s="16" t="s">
        <v>26399</v>
      </c>
      <c r="J777" s="424">
        <v>1607.47</v>
      </c>
      <c r="K777" s="15">
        <v>131457.5</v>
      </c>
    </row>
    <row r="778" spans="3:11" x14ac:dyDescent="0.2">
      <c r="C778" s="18" t="s">
        <v>3</v>
      </c>
      <c r="D778" s="17">
        <v>44469</v>
      </c>
      <c r="E778" s="16" t="s">
        <v>26398</v>
      </c>
      <c r="J778" s="424">
        <v>3464.63</v>
      </c>
      <c r="K778" s="15">
        <v>127992.87</v>
      </c>
    </row>
    <row r="779" spans="3:11" x14ac:dyDescent="0.2">
      <c r="C779" s="18" t="s">
        <v>12139</v>
      </c>
      <c r="D779" s="17">
        <v>44469</v>
      </c>
      <c r="E779" s="16" t="s">
        <v>26397</v>
      </c>
      <c r="J779" s="424">
        <v>88.39</v>
      </c>
      <c r="K779" s="15">
        <v>127904.48</v>
      </c>
    </row>
    <row r="780" spans="3:11" x14ac:dyDescent="0.2">
      <c r="C780" s="423" t="s">
        <v>12</v>
      </c>
      <c r="D780" s="422">
        <v>96485.82</v>
      </c>
      <c r="E780" s="423" t="s">
        <v>11</v>
      </c>
      <c r="F780" s="422">
        <v>49633.43</v>
      </c>
      <c r="G780" s="423" t="s">
        <v>10</v>
      </c>
      <c r="H780" s="422">
        <v>18214.77</v>
      </c>
      <c r="J780" s="423" t="s">
        <v>9</v>
      </c>
      <c r="K780" s="422">
        <v>127904.48</v>
      </c>
    </row>
    <row r="783" spans="3:11" x14ac:dyDescent="0.2">
      <c r="E783" s="14" t="s">
        <v>8</v>
      </c>
      <c r="K783" s="13" t="s">
        <v>7</v>
      </c>
    </row>
  </sheetData>
  <pageMargins left="0.75" right="0.75" top="1" bottom="1" header="0" footer="0"/>
  <pageSetup orientation="portrait" errors="NA" horizontalDpi="0" verticalDpi="0"/>
  <headerFooter alignWithMargins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CF0B2-FA4D-446D-857C-BCF3E6E5906B}">
  <sheetPr>
    <pageSetUpPr fitToPage="1"/>
  </sheetPr>
  <dimension ref="A1:G278"/>
  <sheetViews>
    <sheetView topLeftCell="A175" workbookViewId="0">
      <selection activeCell="D201" sqref="D201"/>
    </sheetView>
  </sheetViews>
  <sheetFormatPr baseColWidth="10" defaultRowHeight="15" x14ac:dyDescent="0.25"/>
  <cols>
    <col min="2" max="2" width="45.42578125" customWidth="1"/>
    <col min="3" max="3" width="7.7109375" customWidth="1"/>
    <col min="4" max="4" width="12" customWidth="1"/>
    <col min="5" max="5" width="15.7109375" bestFit="1" customWidth="1"/>
    <col min="6" max="6" width="10.28515625" bestFit="1" customWidth="1"/>
    <col min="7" max="7" width="10.7109375" customWidth="1"/>
    <col min="258" max="258" width="45.42578125" customWidth="1"/>
    <col min="259" max="259" width="7.7109375" customWidth="1"/>
    <col min="260" max="260" width="12" customWidth="1"/>
    <col min="261" max="261" width="15.7109375" bestFit="1" customWidth="1"/>
    <col min="262" max="262" width="10.28515625" bestFit="1" customWidth="1"/>
    <col min="263" max="263" width="10.7109375" customWidth="1"/>
    <col min="514" max="514" width="45.42578125" customWidth="1"/>
    <col min="515" max="515" width="7.7109375" customWidth="1"/>
    <col min="516" max="516" width="12" customWidth="1"/>
    <col min="517" max="517" width="15.7109375" bestFit="1" customWidth="1"/>
    <col min="518" max="518" width="10.28515625" bestFit="1" customWidth="1"/>
    <col min="519" max="519" width="10.7109375" customWidth="1"/>
    <col min="770" max="770" width="45.42578125" customWidth="1"/>
    <col min="771" max="771" width="7.7109375" customWidth="1"/>
    <col min="772" max="772" width="12" customWidth="1"/>
    <col min="773" max="773" width="15.7109375" bestFit="1" customWidth="1"/>
    <col min="774" max="774" width="10.28515625" bestFit="1" customWidth="1"/>
    <col min="775" max="775" width="10.7109375" customWidth="1"/>
    <col min="1026" max="1026" width="45.42578125" customWidth="1"/>
    <col min="1027" max="1027" width="7.7109375" customWidth="1"/>
    <col min="1028" max="1028" width="12" customWidth="1"/>
    <col min="1029" max="1029" width="15.7109375" bestFit="1" customWidth="1"/>
    <col min="1030" max="1030" width="10.28515625" bestFit="1" customWidth="1"/>
    <col min="1031" max="1031" width="10.7109375" customWidth="1"/>
    <col min="1282" max="1282" width="45.42578125" customWidth="1"/>
    <col min="1283" max="1283" width="7.7109375" customWidth="1"/>
    <col min="1284" max="1284" width="12" customWidth="1"/>
    <col min="1285" max="1285" width="15.7109375" bestFit="1" customWidth="1"/>
    <col min="1286" max="1286" width="10.28515625" bestFit="1" customWidth="1"/>
    <col min="1287" max="1287" width="10.7109375" customWidth="1"/>
    <col min="1538" max="1538" width="45.42578125" customWidth="1"/>
    <col min="1539" max="1539" width="7.7109375" customWidth="1"/>
    <col min="1540" max="1540" width="12" customWidth="1"/>
    <col min="1541" max="1541" width="15.7109375" bestFit="1" customWidth="1"/>
    <col min="1542" max="1542" width="10.28515625" bestFit="1" customWidth="1"/>
    <col min="1543" max="1543" width="10.7109375" customWidth="1"/>
    <col min="1794" max="1794" width="45.42578125" customWidth="1"/>
    <col min="1795" max="1795" width="7.7109375" customWidth="1"/>
    <col min="1796" max="1796" width="12" customWidth="1"/>
    <col min="1797" max="1797" width="15.7109375" bestFit="1" customWidth="1"/>
    <col min="1798" max="1798" width="10.28515625" bestFit="1" customWidth="1"/>
    <col min="1799" max="1799" width="10.7109375" customWidth="1"/>
    <col min="2050" max="2050" width="45.42578125" customWidth="1"/>
    <col min="2051" max="2051" width="7.7109375" customWidth="1"/>
    <col min="2052" max="2052" width="12" customWidth="1"/>
    <col min="2053" max="2053" width="15.7109375" bestFit="1" customWidth="1"/>
    <col min="2054" max="2054" width="10.28515625" bestFit="1" customWidth="1"/>
    <col min="2055" max="2055" width="10.7109375" customWidth="1"/>
    <col min="2306" max="2306" width="45.42578125" customWidth="1"/>
    <col min="2307" max="2307" width="7.7109375" customWidth="1"/>
    <col min="2308" max="2308" width="12" customWidth="1"/>
    <col min="2309" max="2309" width="15.7109375" bestFit="1" customWidth="1"/>
    <col min="2310" max="2310" width="10.28515625" bestFit="1" customWidth="1"/>
    <col min="2311" max="2311" width="10.7109375" customWidth="1"/>
    <col min="2562" max="2562" width="45.42578125" customWidth="1"/>
    <col min="2563" max="2563" width="7.7109375" customWidth="1"/>
    <col min="2564" max="2564" width="12" customWidth="1"/>
    <col min="2565" max="2565" width="15.7109375" bestFit="1" customWidth="1"/>
    <col min="2566" max="2566" width="10.28515625" bestFit="1" customWidth="1"/>
    <col min="2567" max="2567" width="10.7109375" customWidth="1"/>
    <col min="2818" max="2818" width="45.42578125" customWidth="1"/>
    <col min="2819" max="2819" width="7.7109375" customWidth="1"/>
    <col min="2820" max="2820" width="12" customWidth="1"/>
    <col min="2821" max="2821" width="15.7109375" bestFit="1" customWidth="1"/>
    <col min="2822" max="2822" width="10.28515625" bestFit="1" customWidth="1"/>
    <col min="2823" max="2823" width="10.7109375" customWidth="1"/>
    <col min="3074" max="3074" width="45.42578125" customWidth="1"/>
    <col min="3075" max="3075" width="7.7109375" customWidth="1"/>
    <col min="3076" max="3076" width="12" customWidth="1"/>
    <col min="3077" max="3077" width="15.7109375" bestFit="1" customWidth="1"/>
    <col min="3078" max="3078" width="10.28515625" bestFit="1" customWidth="1"/>
    <col min="3079" max="3079" width="10.7109375" customWidth="1"/>
    <col min="3330" max="3330" width="45.42578125" customWidth="1"/>
    <col min="3331" max="3331" width="7.7109375" customWidth="1"/>
    <col min="3332" max="3332" width="12" customWidth="1"/>
    <col min="3333" max="3333" width="15.7109375" bestFit="1" customWidth="1"/>
    <col min="3334" max="3334" width="10.28515625" bestFit="1" customWidth="1"/>
    <col min="3335" max="3335" width="10.7109375" customWidth="1"/>
    <col min="3586" max="3586" width="45.42578125" customWidth="1"/>
    <col min="3587" max="3587" width="7.7109375" customWidth="1"/>
    <col min="3588" max="3588" width="12" customWidth="1"/>
    <col min="3589" max="3589" width="15.7109375" bestFit="1" customWidth="1"/>
    <col min="3590" max="3590" width="10.28515625" bestFit="1" customWidth="1"/>
    <col min="3591" max="3591" width="10.7109375" customWidth="1"/>
    <col min="3842" max="3842" width="45.42578125" customWidth="1"/>
    <col min="3843" max="3843" width="7.7109375" customWidth="1"/>
    <col min="3844" max="3844" width="12" customWidth="1"/>
    <col min="3845" max="3845" width="15.7109375" bestFit="1" customWidth="1"/>
    <col min="3846" max="3846" width="10.28515625" bestFit="1" customWidth="1"/>
    <col min="3847" max="3847" width="10.7109375" customWidth="1"/>
    <col min="4098" max="4098" width="45.42578125" customWidth="1"/>
    <col min="4099" max="4099" width="7.7109375" customWidth="1"/>
    <col min="4100" max="4100" width="12" customWidth="1"/>
    <col min="4101" max="4101" width="15.7109375" bestFit="1" customWidth="1"/>
    <col min="4102" max="4102" width="10.28515625" bestFit="1" customWidth="1"/>
    <col min="4103" max="4103" width="10.7109375" customWidth="1"/>
    <col min="4354" max="4354" width="45.42578125" customWidth="1"/>
    <col min="4355" max="4355" width="7.7109375" customWidth="1"/>
    <col min="4356" max="4356" width="12" customWidth="1"/>
    <col min="4357" max="4357" width="15.7109375" bestFit="1" customWidth="1"/>
    <col min="4358" max="4358" width="10.28515625" bestFit="1" customWidth="1"/>
    <col min="4359" max="4359" width="10.7109375" customWidth="1"/>
    <col min="4610" max="4610" width="45.42578125" customWidth="1"/>
    <col min="4611" max="4611" width="7.7109375" customWidth="1"/>
    <col min="4612" max="4612" width="12" customWidth="1"/>
    <col min="4613" max="4613" width="15.7109375" bestFit="1" customWidth="1"/>
    <col min="4614" max="4614" width="10.28515625" bestFit="1" customWidth="1"/>
    <col min="4615" max="4615" width="10.7109375" customWidth="1"/>
    <col min="4866" max="4866" width="45.42578125" customWidth="1"/>
    <col min="4867" max="4867" width="7.7109375" customWidth="1"/>
    <col min="4868" max="4868" width="12" customWidth="1"/>
    <col min="4869" max="4869" width="15.7109375" bestFit="1" customWidth="1"/>
    <col min="4870" max="4870" width="10.28515625" bestFit="1" customWidth="1"/>
    <col min="4871" max="4871" width="10.7109375" customWidth="1"/>
    <col min="5122" max="5122" width="45.42578125" customWidth="1"/>
    <col min="5123" max="5123" width="7.7109375" customWidth="1"/>
    <col min="5124" max="5124" width="12" customWidth="1"/>
    <col min="5125" max="5125" width="15.7109375" bestFit="1" customWidth="1"/>
    <col min="5126" max="5126" width="10.28515625" bestFit="1" customWidth="1"/>
    <col min="5127" max="5127" width="10.7109375" customWidth="1"/>
    <col min="5378" max="5378" width="45.42578125" customWidth="1"/>
    <col min="5379" max="5379" width="7.7109375" customWidth="1"/>
    <col min="5380" max="5380" width="12" customWidth="1"/>
    <col min="5381" max="5381" width="15.7109375" bestFit="1" customWidth="1"/>
    <col min="5382" max="5382" width="10.28515625" bestFit="1" customWidth="1"/>
    <col min="5383" max="5383" width="10.7109375" customWidth="1"/>
    <col min="5634" max="5634" width="45.42578125" customWidth="1"/>
    <col min="5635" max="5635" width="7.7109375" customWidth="1"/>
    <col min="5636" max="5636" width="12" customWidth="1"/>
    <col min="5637" max="5637" width="15.7109375" bestFit="1" customWidth="1"/>
    <col min="5638" max="5638" width="10.28515625" bestFit="1" customWidth="1"/>
    <col min="5639" max="5639" width="10.7109375" customWidth="1"/>
    <col min="5890" max="5890" width="45.42578125" customWidth="1"/>
    <col min="5891" max="5891" width="7.7109375" customWidth="1"/>
    <col min="5892" max="5892" width="12" customWidth="1"/>
    <col min="5893" max="5893" width="15.7109375" bestFit="1" customWidth="1"/>
    <col min="5894" max="5894" width="10.28515625" bestFit="1" customWidth="1"/>
    <col min="5895" max="5895" width="10.7109375" customWidth="1"/>
    <col min="6146" max="6146" width="45.42578125" customWidth="1"/>
    <col min="6147" max="6147" width="7.7109375" customWidth="1"/>
    <col min="6148" max="6148" width="12" customWidth="1"/>
    <col min="6149" max="6149" width="15.7109375" bestFit="1" customWidth="1"/>
    <col min="6150" max="6150" width="10.28515625" bestFit="1" customWidth="1"/>
    <col min="6151" max="6151" width="10.7109375" customWidth="1"/>
    <col min="6402" max="6402" width="45.42578125" customWidth="1"/>
    <col min="6403" max="6403" width="7.7109375" customWidth="1"/>
    <col min="6404" max="6404" width="12" customWidth="1"/>
    <col min="6405" max="6405" width="15.7109375" bestFit="1" customWidth="1"/>
    <col min="6406" max="6406" width="10.28515625" bestFit="1" customWidth="1"/>
    <col min="6407" max="6407" width="10.7109375" customWidth="1"/>
    <col min="6658" max="6658" width="45.42578125" customWidth="1"/>
    <col min="6659" max="6659" width="7.7109375" customWidth="1"/>
    <col min="6660" max="6660" width="12" customWidth="1"/>
    <col min="6661" max="6661" width="15.7109375" bestFit="1" customWidth="1"/>
    <col min="6662" max="6662" width="10.28515625" bestFit="1" customWidth="1"/>
    <col min="6663" max="6663" width="10.7109375" customWidth="1"/>
    <col min="6914" max="6914" width="45.42578125" customWidth="1"/>
    <col min="6915" max="6915" width="7.7109375" customWidth="1"/>
    <col min="6916" max="6916" width="12" customWidth="1"/>
    <col min="6917" max="6917" width="15.7109375" bestFit="1" customWidth="1"/>
    <col min="6918" max="6918" width="10.28515625" bestFit="1" customWidth="1"/>
    <col min="6919" max="6919" width="10.7109375" customWidth="1"/>
    <col min="7170" max="7170" width="45.42578125" customWidth="1"/>
    <col min="7171" max="7171" width="7.7109375" customWidth="1"/>
    <col min="7172" max="7172" width="12" customWidth="1"/>
    <col min="7173" max="7173" width="15.7109375" bestFit="1" customWidth="1"/>
    <col min="7174" max="7174" width="10.28515625" bestFit="1" customWidth="1"/>
    <col min="7175" max="7175" width="10.7109375" customWidth="1"/>
    <col min="7426" max="7426" width="45.42578125" customWidth="1"/>
    <col min="7427" max="7427" width="7.7109375" customWidth="1"/>
    <col min="7428" max="7428" width="12" customWidth="1"/>
    <col min="7429" max="7429" width="15.7109375" bestFit="1" customWidth="1"/>
    <col min="7430" max="7430" width="10.28515625" bestFit="1" customWidth="1"/>
    <col min="7431" max="7431" width="10.7109375" customWidth="1"/>
    <col min="7682" max="7682" width="45.42578125" customWidth="1"/>
    <col min="7683" max="7683" width="7.7109375" customWidth="1"/>
    <col min="7684" max="7684" width="12" customWidth="1"/>
    <col min="7685" max="7685" width="15.7109375" bestFit="1" customWidth="1"/>
    <col min="7686" max="7686" width="10.28515625" bestFit="1" customWidth="1"/>
    <col min="7687" max="7687" width="10.7109375" customWidth="1"/>
    <col min="7938" max="7938" width="45.42578125" customWidth="1"/>
    <col min="7939" max="7939" width="7.7109375" customWidth="1"/>
    <col min="7940" max="7940" width="12" customWidth="1"/>
    <col min="7941" max="7941" width="15.7109375" bestFit="1" customWidth="1"/>
    <col min="7942" max="7942" width="10.28515625" bestFit="1" customWidth="1"/>
    <col min="7943" max="7943" width="10.7109375" customWidth="1"/>
    <col min="8194" max="8194" width="45.42578125" customWidth="1"/>
    <col min="8195" max="8195" width="7.7109375" customWidth="1"/>
    <col min="8196" max="8196" width="12" customWidth="1"/>
    <col min="8197" max="8197" width="15.7109375" bestFit="1" customWidth="1"/>
    <col min="8198" max="8198" width="10.28515625" bestFit="1" customWidth="1"/>
    <col min="8199" max="8199" width="10.7109375" customWidth="1"/>
    <col min="8450" max="8450" width="45.42578125" customWidth="1"/>
    <col min="8451" max="8451" width="7.7109375" customWidth="1"/>
    <col min="8452" max="8452" width="12" customWidth="1"/>
    <col min="8453" max="8453" width="15.7109375" bestFit="1" customWidth="1"/>
    <col min="8454" max="8454" width="10.28515625" bestFit="1" customWidth="1"/>
    <col min="8455" max="8455" width="10.7109375" customWidth="1"/>
    <col min="8706" max="8706" width="45.42578125" customWidth="1"/>
    <col min="8707" max="8707" width="7.7109375" customWidth="1"/>
    <col min="8708" max="8708" width="12" customWidth="1"/>
    <col min="8709" max="8709" width="15.7109375" bestFit="1" customWidth="1"/>
    <col min="8710" max="8710" width="10.28515625" bestFit="1" customWidth="1"/>
    <col min="8711" max="8711" width="10.7109375" customWidth="1"/>
    <col min="8962" max="8962" width="45.42578125" customWidth="1"/>
    <col min="8963" max="8963" width="7.7109375" customWidth="1"/>
    <col min="8964" max="8964" width="12" customWidth="1"/>
    <col min="8965" max="8965" width="15.7109375" bestFit="1" customWidth="1"/>
    <col min="8966" max="8966" width="10.28515625" bestFit="1" customWidth="1"/>
    <col min="8967" max="8967" width="10.7109375" customWidth="1"/>
    <col min="9218" max="9218" width="45.42578125" customWidth="1"/>
    <col min="9219" max="9219" width="7.7109375" customWidth="1"/>
    <col min="9220" max="9220" width="12" customWidth="1"/>
    <col min="9221" max="9221" width="15.7109375" bestFit="1" customWidth="1"/>
    <col min="9222" max="9222" width="10.28515625" bestFit="1" customWidth="1"/>
    <col min="9223" max="9223" width="10.7109375" customWidth="1"/>
    <col min="9474" max="9474" width="45.42578125" customWidth="1"/>
    <col min="9475" max="9475" width="7.7109375" customWidth="1"/>
    <col min="9476" max="9476" width="12" customWidth="1"/>
    <col min="9477" max="9477" width="15.7109375" bestFit="1" customWidth="1"/>
    <col min="9478" max="9478" width="10.28515625" bestFit="1" customWidth="1"/>
    <col min="9479" max="9479" width="10.7109375" customWidth="1"/>
    <col min="9730" max="9730" width="45.42578125" customWidth="1"/>
    <col min="9731" max="9731" width="7.7109375" customWidth="1"/>
    <col min="9732" max="9732" width="12" customWidth="1"/>
    <col min="9733" max="9733" width="15.7109375" bestFit="1" customWidth="1"/>
    <col min="9734" max="9734" width="10.28515625" bestFit="1" customWidth="1"/>
    <col min="9735" max="9735" width="10.7109375" customWidth="1"/>
    <col min="9986" max="9986" width="45.42578125" customWidth="1"/>
    <col min="9987" max="9987" width="7.7109375" customWidth="1"/>
    <col min="9988" max="9988" width="12" customWidth="1"/>
    <col min="9989" max="9989" width="15.7109375" bestFit="1" customWidth="1"/>
    <col min="9990" max="9990" width="10.28515625" bestFit="1" customWidth="1"/>
    <col min="9991" max="9991" width="10.7109375" customWidth="1"/>
    <col min="10242" max="10242" width="45.42578125" customWidth="1"/>
    <col min="10243" max="10243" width="7.7109375" customWidth="1"/>
    <col min="10244" max="10244" width="12" customWidth="1"/>
    <col min="10245" max="10245" width="15.7109375" bestFit="1" customWidth="1"/>
    <col min="10246" max="10246" width="10.28515625" bestFit="1" customWidth="1"/>
    <col min="10247" max="10247" width="10.7109375" customWidth="1"/>
    <col min="10498" max="10498" width="45.42578125" customWidth="1"/>
    <col min="10499" max="10499" width="7.7109375" customWidth="1"/>
    <col min="10500" max="10500" width="12" customWidth="1"/>
    <col min="10501" max="10501" width="15.7109375" bestFit="1" customWidth="1"/>
    <col min="10502" max="10502" width="10.28515625" bestFit="1" customWidth="1"/>
    <col min="10503" max="10503" width="10.7109375" customWidth="1"/>
    <col min="10754" max="10754" width="45.42578125" customWidth="1"/>
    <col min="10755" max="10755" width="7.7109375" customWidth="1"/>
    <col min="10756" max="10756" width="12" customWidth="1"/>
    <col min="10757" max="10757" width="15.7109375" bestFit="1" customWidth="1"/>
    <col min="10758" max="10758" width="10.28515625" bestFit="1" customWidth="1"/>
    <col min="10759" max="10759" width="10.7109375" customWidth="1"/>
    <col min="11010" max="11010" width="45.42578125" customWidth="1"/>
    <col min="11011" max="11011" width="7.7109375" customWidth="1"/>
    <col min="11012" max="11012" width="12" customWidth="1"/>
    <col min="11013" max="11013" width="15.7109375" bestFit="1" customWidth="1"/>
    <col min="11014" max="11014" width="10.28515625" bestFit="1" customWidth="1"/>
    <col min="11015" max="11015" width="10.7109375" customWidth="1"/>
    <col min="11266" max="11266" width="45.42578125" customWidth="1"/>
    <col min="11267" max="11267" width="7.7109375" customWidth="1"/>
    <col min="11268" max="11268" width="12" customWidth="1"/>
    <col min="11269" max="11269" width="15.7109375" bestFit="1" customWidth="1"/>
    <col min="11270" max="11270" width="10.28515625" bestFit="1" customWidth="1"/>
    <col min="11271" max="11271" width="10.7109375" customWidth="1"/>
    <col min="11522" max="11522" width="45.42578125" customWidth="1"/>
    <col min="11523" max="11523" width="7.7109375" customWidth="1"/>
    <col min="11524" max="11524" width="12" customWidth="1"/>
    <col min="11525" max="11525" width="15.7109375" bestFit="1" customWidth="1"/>
    <col min="11526" max="11526" width="10.28515625" bestFit="1" customWidth="1"/>
    <col min="11527" max="11527" width="10.7109375" customWidth="1"/>
    <col min="11778" max="11778" width="45.42578125" customWidth="1"/>
    <col min="11779" max="11779" width="7.7109375" customWidth="1"/>
    <col min="11780" max="11780" width="12" customWidth="1"/>
    <col min="11781" max="11781" width="15.7109375" bestFit="1" customWidth="1"/>
    <col min="11782" max="11782" width="10.28515625" bestFit="1" customWidth="1"/>
    <col min="11783" max="11783" width="10.7109375" customWidth="1"/>
    <col min="12034" max="12034" width="45.42578125" customWidth="1"/>
    <col min="12035" max="12035" width="7.7109375" customWidth="1"/>
    <col min="12036" max="12036" width="12" customWidth="1"/>
    <col min="12037" max="12037" width="15.7109375" bestFit="1" customWidth="1"/>
    <col min="12038" max="12038" width="10.28515625" bestFit="1" customWidth="1"/>
    <col min="12039" max="12039" width="10.7109375" customWidth="1"/>
    <col min="12290" max="12290" width="45.42578125" customWidth="1"/>
    <col min="12291" max="12291" width="7.7109375" customWidth="1"/>
    <col min="12292" max="12292" width="12" customWidth="1"/>
    <col min="12293" max="12293" width="15.7109375" bestFit="1" customWidth="1"/>
    <col min="12294" max="12294" width="10.28515625" bestFit="1" customWidth="1"/>
    <col min="12295" max="12295" width="10.7109375" customWidth="1"/>
    <col min="12546" max="12546" width="45.42578125" customWidth="1"/>
    <col min="12547" max="12547" width="7.7109375" customWidth="1"/>
    <col min="12548" max="12548" width="12" customWidth="1"/>
    <col min="12549" max="12549" width="15.7109375" bestFit="1" customWidth="1"/>
    <col min="12550" max="12550" width="10.28515625" bestFit="1" customWidth="1"/>
    <col min="12551" max="12551" width="10.7109375" customWidth="1"/>
    <col min="12802" max="12802" width="45.42578125" customWidth="1"/>
    <col min="12803" max="12803" width="7.7109375" customWidth="1"/>
    <col min="12804" max="12804" width="12" customWidth="1"/>
    <col min="12805" max="12805" width="15.7109375" bestFit="1" customWidth="1"/>
    <col min="12806" max="12806" width="10.28515625" bestFit="1" customWidth="1"/>
    <col min="12807" max="12807" width="10.7109375" customWidth="1"/>
    <col min="13058" max="13058" width="45.42578125" customWidth="1"/>
    <col min="13059" max="13059" width="7.7109375" customWidth="1"/>
    <col min="13060" max="13060" width="12" customWidth="1"/>
    <col min="13061" max="13061" width="15.7109375" bestFit="1" customWidth="1"/>
    <col min="13062" max="13062" width="10.28515625" bestFit="1" customWidth="1"/>
    <col min="13063" max="13063" width="10.7109375" customWidth="1"/>
    <col min="13314" max="13314" width="45.42578125" customWidth="1"/>
    <col min="13315" max="13315" width="7.7109375" customWidth="1"/>
    <col min="13316" max="13316" width="12" customWidth="1"/>
    <col min="13317" max="13317" width="15.7109375" bestFit="1" customWidth="1"/>
    <col min="13318" max="13318" width="10.28515625" bestFit="1" customWidth="1"/>
    <col min="13319" max="13319" width="10.7109375" customWidth="1"/>
    <col min="13570" max="13570" width="45.42578125" customWidth="1"/>
    <col min="13571" max="13571" width="7.7109375" customWidth="1"/>
    <col min="13572" max="13572" width="12" customWidth="1"/>
    <col min="13573" max="13573" width="15.7109375" bestFit="1" customWidth="1"/>
    <col min="13574" max="13574" width="10.28515625" bestFit="1" customWidth="1"/>
    <col min="13575" max="13575" width="10.7109375" customWidth="1"/>
    <col min="13826" max="13826" width="45.42578125" customWidth="1"/>
    <col min="13827" max="13827" width="7.7109375" customWidth="1"/>
    <col min="13828" max="13828" width="12" customWidth="1"/>
    <col min="13829" max="13829" width="15.7109375" bestFit="1" customWidth="1"/>
    <col min="13830" max="13830" width="10.28515625" bestFit="1" customWidth="1"/>
    <col min="13831" max="13831" width="10.7109375" customWidth="1"/>
    <col min="14082" max="14082" width="45.42578125" customWidth="1"/>
    <col min="14083" max="14083" width="7.7109375" customWidth="1"/>
    <col min="14084" max="14084" width="12" customWidth="1"/>
    <col min="14085" max="14085" width="15.7109375" bestFit="1" customWidth="1"/>
    <col min="14086" max="14086" width="10.28515625" bestFit="1" customWidth="1"/>
    <col min="14087" max="14087" width="10.7109375" customWidth="1"/>
    <col min="14338" max="14338" width="45.42578125" customWidth="1"/>
    <col min="14339" max="14339" width="7.7109375" customWidth="1"/>
    <col min="14340" max="14340" width="12" customWidth="1"/>
    <col min="14341" max="14341" width="15.7109375" bestFit="1" customWidth="1"/>
    <col min="14342" max="14342" width="10.28515625" bestFit="1" customWidth="1"/>
    <col min="14343" max="14343" width="10.7109375" customWidth="1"/>
    <col min="14594" max="14594" width="45.42578125" customWidth="1"/>
    <col min="14595" max="14595" width="7.7109375" customWidth="1"/>
    <col min="14596" max="14596" width="12" customWidth="1"/>
    <col min="14597" max="14597" width="15.7109375" bestFit="1" customWidth="1"/>
    <col min="14598" max="14598" width="10.28515625" bestFit="1" customWidth="1"/>
    <col min="14599" max="14599" width="10.7109375" customWidth="1"/>
    <col min="14850" max="14850" width="45.42578125" customWidth="1"/>
    <col min="14851" max="14851" width="7.7109375" customWidth="1"/>
    <col min="14852" max="14852" width="12" customWidth="1"/>
    <col min="14853" max="14853" width="15.7109375" bestFit="1" customWidth="1"/>
    <col min="14854" max="14854" width="10.28515625" bestFit="1" customWidth="1"/>
    <col min="14855" max="14855" width="10.7109375" customWidth="1"/>
    <col min="15106" max="15106" width="45.42578125" customWidth="1"/>
    <col min="15107" max="15107" width="7.7109375" customWidth="1"/>
    <col min="15108" max="15108" width="12" customWidth="1"/>
    <col min="15109" max="15109" width="15.7109375" bestFit="1" customWidth="1"/>
    <col min="15110" max="15110" width="10.28515625" bestFit="1" customWidth="1"/>
    <col min="15111" max="15111" width="10.7109375" customWidth="1"/>
    <col min="15362" max="15362" width="45.42578125" customWidth="1"/>
    <col min="15363" max="15363" width="7.7109375" customWidth="1"/>
    <col min="15364" max="15364" width="12" customWidth="1"/>
    <col min="15365" max="15365" width="15.7109375" bestFit="1" customWidth="1"/>
    <col min="15366" max="15366" width="10.28515625" bestFit="1" customWidth="1"/>
    <col min="15367" max="15367" width="10.7109375" customWidth="1"/>
    <col min="15618" max="15618" width="45.42578125" customWidth="1"/>
    <col min="15619" max="15619" width="7.7109375" customWidth="1"/>
    <col min="15620" max="15620" width="12" customWidth="1"/>
    <col min="15621" max="15621" width="15.7109375" bestFit="1" customWidth="1"/>
    <col min="15622" max="15622" width="10.28515625" bestFit="1" customWidth="1"/>
    <col min="15623" max="15623" width="10.7109375" customWidth="1"/>
    <col min="15874" max="15874" width="45.42578125" customWidth="1"/>
    <col min="15875" max="15875" width="7.7109375" customWidth="1"/>
    <col min="15876" max="15876" width="12" customWidth="1"/>
    <col min="15877" max="15877" width="15.7109375" bestFit="1" customWidth="1"/>
    <col min="15878" max="15878" width="10.28515625" bestFit="1" customWidth="1"/>
    <col min="15879" max="15879" width="10.7109375" customWidth="1"/>
    <col min="16130" max="16130" width="45.42578125" customWidth="1"/>
    <col min="16131" max="16131" width="7.7109375" customWidth="1"/>
    <col min="16132" max="16132" width="12" customWidth="1"/>
    <col min="16133" max="16133" width="15.7109375" bestFit="1" customWidth="1"/>
    <col min="16134" max="16134" width="10.28515625" bestFit="1" customWidth="1"/>
    <col min="16135" max="16135" width="10.7109375" customWidth="1"/>
  </cols>
  <sheetData>
    <row r="1" spans="1:6" x14ac:dyDescent="0.25">
      <c r="A1" s="557" t="s">
        <v>21543</v>
      </c>
      <c r="B1" s="557"/>
      <c r="C1" s="557"/>
      <c r="D1" s="557"/>
      <c r="E1" s="557"/>
      <c r="F1" s="557"/>
    </row>
    <row r="2" spans="1:6" x14ac:dyDescent="0.25">
      <c r="A2" s="261" t="s">
        <v>532</v>
      </c>
      <c r="B2" s="261" t="s">
        <v>533</v>
      </c>
      <c r="C2" s="261" t="s">
        <v>2</v>
      </c>
      <c r="D2" s="261" t="s">
        <v>534</v>
      </c>
      <c r="E2" s="261" t="s">
        <v>1</v>
      </c>
      <c r="F2" s="261" t="s">
        <v>535</v>
      </c>
    </row>
    <row r="3" spans="1:6" x14ac:dyDescent="0.25">
      <c r="A3" s="2" t="str">
        <f>"3908340"</f>
        <v>3908340</v>
      </c>
      <c r="B3" s="2" t="s">
        <v>13168</v>
      </c>
      <c r="C3" s="2">
        <v>1.68</v>
      </c>
      <c r="D3" s="2">
        <v>370211</v>
      </c>
      <c r="E3" s="3">
        <v>44440.324502314812</v>
      </c>
      <c r="F3" s="261">
        <v>12702</v>
      </c>
    </row>
    <row r="4" spans="1:6" x14ac:dyDescent="0.25">
      <c r="A4" s="2" t="str">
        <f>"3930394"</f>
        <v>3930394</v>
      </c>
      <c r="B4" s="2" t="s">
        <v>548</v>
      </c>
      <c r="C4" s="2">
        <v>2.35</v>
      </c>
      <c r="D4" s="2">
        <v>369495</v>
      </c>
      <c r="E4" s="3">
        <v>44440.372719907406</v>
      </c>
      <c r="F4" s="261">
        <v>12703</v>
      </c>
    </row>
    <row r="5" spans="1:6" x14ac:dyDescent="0.25">
      <c r="A5" s="2" t="str">
        <f>"3907489"</f>
        <v>3907489</v>
      </c>
      <c r="B5" s="2" t="s">
        <v>1082</v>
      </c>
      <c r="C5" s="2">
        <v>6.94</v>
      </c>
      <c r="D5" s="2">
        <v>368888</v>
      </c>
      <c r="E5" s="3">
        <v>44440.416655092595</v>
      </c>
      <c r="F5" s="261">
        <v>12704</v>
      </c>
    </row>
    <row r="6" spans="1:6" x14ac:dyDescent="0.25">
      <c r="A6" s="2" t="str">
        <f>"3902164"</f>
        <v>3902164</v>
      </c>
      <c r="B6" s="2" t="s">
        <v>1081</v>
      </c>
      <c r="C6" s="2">
        <v>4.83</v>
      </c>
      <c r="D6" s="2">
        <v>369555</v>
      </c>
      <c r="E6" s="3">
        <v>44440.432685185187</v>
      </c>
      <c r="F6" s="261">
        <v>12705</v>
      </c>
    </row>
    <row r="7" spans="1:6" x14ac:dyDescent="0.25">
      <c r="A7" s="2" t="str">
        <f>"3901741"</f>
        <v>3901741</v>
      </c>
      <c r="B7" s="2" t="s">
        <v>3759</v>
      </c>
      <c r="C7" s="2">
        <v>2.04</v>
      </c>
      <c r="D7" s="2">
        <v>370114</v>
      </c>
      <c r="E7" s="3">
        <v>44440.457604166666</v>
      </c>
      <c r="F7" s="261">
        <v>12706</v>
      </c>
    </row>
    <row r="8" spans="1:6" x14ac:dyDescent="0.25">
      <c r="A8" s="2" t="str">
        <f>"3909157"</f>
        <v>3909157</v>
      </c>
      <c r="B8" s="2" t="s">
        <v>3788</v>
      </c>
      <c r="C8" s="2">
        <v>5.29</v>
      </c>
      <c r="D8" s="2">
        <v>369458</v>
      </c>
      <c r="E8" s="3">
        <v>44440.472870370373</v>
      </c>
      <c r="F8" s="261">
        <v>12707</v>
      </c>
    </row>
    <row r="9" spans="1:6" x14ac:dyDescent="0.25">
      <c r="A9" s="2" t="str">
        <f>"3907156"</f>
        <v>3907156</v>
      </c>
      <c r="B9" s="2" t="s">
        <v>1111</v>
      </c>
      <c r="C9" s="2">
        <v>6.94</v>
      </c>
      <c r="D9" s="2">
        <v>368847</v>
      </c>
      <c r="E9" s="3">
        <v>44440.508657407408</v>
      </c>
      <c r="F9" s="261">
        <v>12708</v>
      </c>
    </row>
    <row r="10" spans="1:6" x14ac:dyDescent="0.25">
      <c r="A10" s="2" t="str">
        <f>"3940887"</f>
        <v>3940887</v>
      </c>
      <c r="B10" s="2" t="s">
        <v>613</v>
      </c>
      <c r="C10" s="2">
        <v>17.899999999999999</v>
      </c>
      <c r="D10" s="2">
        <v>368671</v>
      </c>
      <c r="E10" s="3">
        <v>44440.513032407405</v>
      </c>
      <c r="F10" s="261">
        <v>12709</v>
      </c>
    </row>
    <row r="11" spans="1:6" x14ac:dyDescent="0.25">
      <c r="A11" s="2" t="str">
        <f>"3909929"</f>
        <v>3909929</v>
      </c>
      <c r="B11" s="2" t="s">
        <v>13163</v>
      </c>
      <c r="C11" s="2">
        <v>5.42</v>
      </c>
      <c r="D11" s="2">
        <v>368959</v>
      </c>
      <c r="E11" s="3">
        <v>44440.545983796299</v>
      </c>
      <c r="F11" s="261">
        <v>12710</v>
      </c>
    </row>
    <row r="12" spans="1:6" x14ac:dyDescent="0.25">
      <c r="A12" s="2" t="str">
        <f>"3960344"</f>
        <v>3960344</v>
      </c>
      <c r="B12" s="2" t="s">
        <v>3736</v>
      </c>
      <c r="C12" s="2">
        <v>16.760000000000002</v>
      </c>
      <c r="D12" s="2">
        <v>368699</v>
      </c>
      <c r="E12" s="3">
        <v>44440.59915509259</v>
      </c>
      <c r="F12" s="261">
        <v>12711</v>
      </c>
    </row>
    <row r="13" spans="1:6" x14ac:dyDescent="0.25">
      <c r="A13" s="2" t="str">
        <f>"3908410"</f>
        <v>3908410</v>
      </c>
      <c r="B13" s="2" t="s">
        <v>13190</v>
      </c>
      <c r="C13" s="2">
        <v>32.17</v>
      </c>
      <c r="D13" s="2">
        <v>370264</v>
      </c>
      <c r="E13" s="3">
        <v>44440.619421296295</v>
      </c>
      <c r="F13" s="261">
        <v>12712</v>
      </c>
    </row>
    <row r="14" spans="1:6" x14ac:dyDescent="0.25">
      <c r="A14" s="2" t="str">
        <f>"3960293"</f>
        <v>3960293</v>
      </c>
      <c r="B14" s="2" t="s">
        <v>3763</v>
      </c>
      <c r="C14" s="2">
        <v>7.82</v>
      </c>
      <c r="D14" s="2">
        <v>368662</v>
      </c>
      <c r="E14" s="3">
        <v>44440.794004629628</v>
      </c>
      <c r="F14" s="261">
        <v>12713</v>
      </c>
    </row>
    <row r="15" spans="1:6" x14ac:dyDescent="0.25">
      <c r="A15" s="2"/>
      <c r="B15" s="261">
        <v>1</v>
      </c>
      <c r="C15" s="88">
        <f>SUM(C3:C14)</f>
        <v>110.14000000000001</v>
      </c>
      <c r="D15" s="2"/>
      <c r="E15" s="3"/>
      <c r="F15" s="261"/>
    </row>
    <row r="16" spans="1:6" x14ac:dyDescent="0.25">
      <c r="A16" s="2" t="str">
        <f>"3940901"</f>
        <v>3940901</v>
      </c>
      <c r="B16" s="2" t="s">
        <v>21544</v>
      </c>
      <c r="C16" s="2">
        <v>31.03</v>
      </c>
      <c r="D16" s="2">
        <v>272637</v>
      </c>
      <c r="E16" s="3">
        <v>44441.418912037036</v>
      </c>
      <c r="F16" s="261">
        <v>12714</v>
      </c>
    </row>
    <row r="17" spans="1:6" x14ac:dyDescent="0.25">
      <c r="A17" s="2" t="str">
        <f>"3908657"</f>
        <v>3908657</v>
      </c>
      <c r="B17" s="2" t="s">
        <v>1118</v>
      </c>
      <c r="C17" s="2">
        <v>9.15</v>
      </c>
      <c r="D17" s="2">
        <v>369587</v>
      </c>
      <c r="E17" s="3">
        <v>44441.459918981483</v>
      </c>
      <c r="F17" s="261">
        <v>12715</v>
      </c>
    </row>
    <row r="18" spans="1:6" x14ac:dyDescent="0.25">
      <c r="A18" s="2" t="str">
        <f>"3908996"</f>
        <v>3908996</v>
      </c>
      <c r="B18" s="2" t="s">
        <v>1583</v>
      </c>
      <c r="C18" s="2">
        <v>3.36</v>
      </c>
      <c r="D18" s="2">
        <v>369219</v>
      </c>
      <c r="E18" s="3">
        <v>44441.477048611108</v>
      </c>
      <c r="F18" s="261">
        <v>12716</v>
      </c>
    </row>
    <row r="19" spans="1:6" x14ac:dyDescent="0.25">
      <c r="A19" s="2" t="str">
        <f>"3909086"</f>
        <v>3909086</v>
      </c>
      <c r="B19" s="2" t="s">
        <v>3748</v>
      </c>
      <c r="C19" s="2">
        <v>3.05</v>
      </c>
      <c r="D19" s="2">
        <v>369360</v>
      </c>
      <c r="E19" s="3">
        <v>44441.502129629633</v>
      </c>
      <c r="F19" s="261">
        <v>12717</v>
      </c>
    </row>
    <row r="20" spans="1:6" x14ac:dyDescent="0.25">
      <c r="A20" s="2" t="str">
        <f>"3908875"</f>
        <v>3908875</v>
      </c>
      <c r="B20" s="2" t="s">
        <v>1085</v>
      </c>
      <c r="C20" s="2">
        <v>2.2200000000000002</v>
      </c>
      <c r="D20" s="2">
        <v>369129</v>
      </c>
      <c r="E20" s="3">
        <v>44441.537222222221</v>
      </c>
      <c r="F20" s="261">
        <v>12718</v>
      </c>
    </row>
    <row r="21" spans="1:6" x14ac:dyDescent="0.25">
      <c r="A21" s="2" t="str">
        <f>"3909857"</f>
        <v>3909857</v>
      </c>
      <c r="B21" s="2" t="s">
        <v>18263</v>
      </c>
      <c r="C21" s="2">
        <v>3.72</v>
      </c>
      <c r="D21" s="2">
        <v>368937</v>
      </c>
      <c r="E21" s="3">
        <v>44441.683206018519</v>
      </c>
      <c r="F21" s="261">
        <v>12719</v>
      </c>
    </row>
    <row r="22" spans="1:6" x14ac:dyDescent="0.25">
      <c r="A22" s="2" t="str">
        <f>"3900576"</f>
        <v>3900576</v>
      </c>
      <c r="B22" s="2" t="s">
        <v>3780</v>
      </c>
      <c r="C22" s="2">
        <v>3.62</v>
      </c>
      <c r="D22" s="2">
        <v>369738</v>
      </c>
      <c r="E22" s="3">
        <v>44441.813784722224</v>
      </c>
      <c r="F22" s="261">
        <v>12720</v>
      </c>
    </row>
    <row r="23" spans="1:6" x14ac:dyDescent="0.25">
      <c r="A23" s="2"/>
      <c r="B23" s="261">
        <v>2</v>
      </c>
      <c r="C23" s="88">
        <f>SUM(C16:C22)</f>
        <v>56.149999999999991</v>
      </c>
      <c r="D23" s="2"/>
      <c r="E23" s="3"/>
      <c r="F23" s="261"/>
    </row>
    <row r="24" spans="1:6" x14ac:dyDescent="0.25">
      <c r="A24" s="2" t="str">
        <f>"3908228"</f>
        <v>3908228</v>
      </c>
      <c r="B24" s="2" t="s">
        <v>6067</v>
      </c>
      <c r="C24" s="2">
        <v>9.7200000000000006</v>
      </c>
      <c r="D24" s="2">
        <v>370128</v>
      </c>
      <c r="E24" s="3">
        <v>44442.656793981485</v>
      </c>
      <c r="F24" s="261">
        <v>12941</v>
      </c>
    </row>
    <row r="25" spans="1:6" x14ac:dyDescent="0.25">
      <c r="A25" s="2" t="str">
        <f>"3909396"</f>
        <v>3909396</v>
      </c>
      <c r="B25" s="2" t="s">
        <v>13186</v>
      </c>
      <c r="C25" s="2">
        <v>1.58</v>
      </c>
      <c r="D25" s="2">
        <v>370534</v>
      </c>
      <c r="E25" s="3">
        <v>44442.660729166666</v>
      </c>
      <c r="F25" s="261">
        <v>12942</v>
      </c>
    </row>
    <row r="26" spans="1:6" x14ac:dyDescent="0.25">
      <c r="A26" s="2" t="str">
        <f>"3900676"</f>
        <v>3900676</v>
      </c>
      <c r="B26" s="2" t="s">
        <v>1093</v>
      </c>
      <c r="C26" s="2">
        <v>1.75</v>
      </c>
      <c r="D26" s="2">
        <v>370046</v>
      </c>
      <c r="E26" s="3">
        <v>44442.732060185182</v>
      </c>
      <c r="F26" s="261">
        <v>12943</v>
      </c>
    </row>
    <row r="27" spans="1:6" x14ac:dyDescent="0.25">
      <c r="A27" s="2" t="str">
        <f>"3960256"</f>
        <v>3960256</v>
      </c>
      <c r="B27" s="2" t="s">
        <v>570</v>
      </c>
      <c r="C27" s="2">
        <v>17.899999999999999</v>
      </c>
      <c r="D27" s="2">
        <v>368656</v>
      </c>
      <c r="E27" s="3">
        <v>44442.732060185182</v>
      </c>
      <c r="F27" s="261">
        <v>12944</v>
      </c>
    </row>
    <row r="28" spans="1:6" x14ac:dyDescent="0.25">
      <c r="A28" s="2" t="str">
        <f>"3901113"</f>
        <v>3901113</v>
      </c>
      <c r="B28" s="2" t="s">
        <v>582</v>
      </c>
      <c r="C28" s="2">
        <v>1.79</v>
      </c>
      <c r="D28" s="2">
        <v>369177</v>
      </c>
      <c r="E28" s="3">
        <v>44442.732060185182</v>
      </c>
      <c r="F28" s="261">
        <v>12945</v>
      </c>
    </row>
    <row r="29" spans="1:6" x14ac:dyDescent="0.25">
      <c r="A29" s="2" t="str">
        <f>"3909981"</f>
        <v>3909981</v>
      </c>
      <c r="B29" s="2" t="s">
        <v>572</v>
      </c>
      <c r="C29" s="2">
        <v>2.9</v>
      </c>
      <c r="D29" s="2">
        <v>368997</v>
      </c>
      <c r="E29" s="3">
        <v>44442.732060185182</v>
      </c>
      <c r="F29" s="261">
        <v>12946</v>
      </c>
    </row>
    <row r="30" spans="1:6" x14ac:dyDescent="0.25">
      <c r="A30" s="2" t="str">
        <f>"3902419"</f>
        <v>3902419</v>
      </c>
      <c r="B30" s="2" t="s">
        <v>551</v>
      </c>
      <c r="C30" s="2">
        <v>10.6</v>
      </c>
      <c r="D30" s="2">
        <v>369516</v>
      </c>
      <c r="E30" s="3">
        <v>44442.732060185182</v>
      </c>
      <c r="F30" s="261">
        <v>12947</v>
      </c>
    </row>
    <row r="31" spans="1:6" x14ac:dyDescent="0.25">
      <c r="A31" s="2" t="str">
        <f>"3950033"</f>
        <v>3950033</v>
      </c>
      <c r="B31" s="2" t="s">
        <v>557</v>
      </c>
      <c r="C31" s="2">
        <v>8.3800000000000008</v>
      </c>
      <c r="D31" s="2">
        <v>368658</v>
      </c>
      <c r="E31" s="3">
        <v>44442.732060185182</v>
      </c>
      <c r="F31" s="261">
        <v>12948</v>
      </c>
    </row>
    <row r="32" spans="1:6" x14ac:dyDescent="0.25">
      <c r="A32" s="2" t="str">
        <f>"3903883"</f>
        <v>3903883</v>
      </c>
      <c r="B32" s="2" t="s">
        <v>1092</v>
      </c>
      <c r="C32" s="2">
        <v>1.68</v>
      </c>
      <c r="D32" s="2">
        <v>370133</v>
      </c>
      <c r="E32" s="3">
        <v>44442.732060185182</v>
      </c>
      <c r="F32" s="261">
        <v>12949</v>
      </c>
    </row>
    <row r="33" spans="1:7" x14ac:dyDescent="0.25">
      <c r="A33" s="2" t="str">
        <f>"3945435"</f>
        <v>3945435</v>
      </c>
      <c r="B33" s="2" t="s">
        <v>561</v>
      </c>
      <c r="C33" s="2">
        <v>8.3800000000000008</v>
      </c>
      <c r="D33" s="2">
        <v>368726</v>
      </c>
      <c r="E33" s="3">
        <v>44442.732060185182</v>
      </c>
      <c r="F33" s="261">
        <v>12950</v>
      </c>
    </row>
    <row r="34" spans="1:7" x14ac:dyDescent="0.25">
      <c r="A34" s="2" t="str">
        <f>"3960277"</f>
        <v>3960277</v>
      </c>
      <c r="B34" s="2" t="s">
        <v>565</v>
      </c>
      <c r="C34" s="2">
        <v>7.82</v>
      </c>
      <c r="D34" s="2">
        <v>368668</v>
      </c>
      <c r="E34" s="3">
        <v>44442.732060185182</v>
      </c>
      <c r="F34" s="261">
        <v>12951</v>
      </c>
      <c r="G34" s="5"/>
    </row>
    <row r="35" spans="1:7" x14ac:dyDescent="0.25">
      <c r="A35" s="2" t="str">
        <f>"3945102"</f>
        <v>3945102</v>
      </c>
      <c r="B35" s="2" t="s">
        <v>562</v>
      </c>
      <c r="C35" s="2">
        <v>8.3800000000000008</v>
      </c>
      <c r="D35" s="2">
        <v>368692</v>
      </c>
      <c r="E35" s="3">
        <v>44442.732060185182</v>
      </c>
      <c r="F35" s="261">
        <v>12952</v>
      </c>
    </row>
    <row r="36" spans="1:7" x14ac:dyDescent="0.25">
      <c r="A36" s="2" t="str">
        <f>"3960315"</f>
        <v>3960315</v>
      </c>
      <c r="B36" s="2" t="s">
        <v>555</v>
      </c>
      <c r="C36" s="2">
        <v>4.74</v>
      </c>
      <c r="D36" s="2">
        <v>368745</v>
      </c>
      <c r="E36" s="3">
        <v>44442.732060185182</v>
      </c>
      <c r="F36" s="261">
        <v>12953</v>
      </c>
    </row>
    <row r="37" spans="1:7" x14ac:dyDescent="0.25">
      <c r="A37" s="2" t="str">
        <f>"3903127"</f>
        <v>3903127</v>
      </c>
      <c r="B37" s="2" t="s">
        <v>567</v>
      </c>
      <c r="C37" s="2">
        <v>1.68</v>
      </c>
      <c r="D37" s="2">
        <v>368930</v>
      </c>
      <c r="E37" s="3">
        <v>44442.732060185182</v>
      </c>
      <c r="F37" s="261">
        <v>12954</v>
      </c>
    </row>
    <row r="38" spans="1:7" x14ac:dyDescent="0.25">
      <c r="A38" s="2" t="str">
        <f>"3945105"</f>
        <v>3945105</v>
      </c>
      <c r="B38" s="2" t="s">
        <v>1083</v>
      </c>
      <c r="C38" s="2">
        <v>8.3800000000000008</v>
      </c>
      <c r="D38" s="2">
        <v>368698</v>
      </c>
      <c r="E38" s="3">
        <v>44442.732060185182</v>
      </c>
      <c r="F38" s="261">
        <v>12955</v>
      </c>
    </row>
    <row r="39" spans="1:7" x14ac:dyDescent="0.25">
      <c r="A39" s="2" t="str">
        <f>"3960232"</f>
        <v>3960232</v>
      </c>
      <c r="B39" s="2" t="s">
        <v>585</v>
      </c>
      <c r="C39" s="2">
        <v>12.3</v>
      </c>
      <c r="D39" s="2">
        <v>368693</v>
      </c>
      <c r="E39" s="3">
        <v>44442.732060185182</v>
      </c>
      <c r="F39" s="261">
        <v>12956</v>
      </c>
    </row>
    <row r="40" spans="1:7" x14ac:dyDescent="0.25">
      <c r="A40" s="2" t="str">
        <f>"3901398"</f>
        <v>3901398</v>
      </c>
      <c r="B40" s="2" t="s">
        <v>558</v>
      </c>
      <c r="C40" s="2">
        <v>4.2</v>
      </c>
      <c r="D40" s="2">
        <v>369778</v>
      </c>
      <c r="E40" s="3">
        <v>44442.732060185182</v>
      </c>
      <c r="F40" s="261">
        <v>12957</v>
      </c>
    </row>
    <row r="41" spans="1:7" x14ac:dyDescent="0.25">
      <c r="A41" s="2" t="str">
        <f>"3903098"</f>
        <v>3903098</v>
      </c>
      <c r="B41" s="2" t="s">
        <v>576</v>
      </c>
      <c r="C41" s="2">
        <v>3.47</v>
      </c>
      <c r="D41" s="2">
        <v>368877</v>
      </c>
      <c r="E41" s="3">
        <v>44442.732060185182</v>
      </c>
      <c r="F41" s="261">
        <v>12958</v>
      </c>
    </row>
    <row r="42" spans="1:7" x14ac:dyDescent="0.25">
      <c r="A42" s="2" t="str">
        <f>"3960264"</f>
        <v>3960264</v>
      </c>
      <c r="B42" s="2" t="s">
        <v>584</v>
      </c>
      <c r="C42" s="2">
        <v>7.82</v>
      </c>
      <c r="D42" s="2">
        <v>368649</v>
      </c>
      <c r="E42" s="3">
        <v>44442.732060185182</v>
      </c>
      <c r="F42" s="261">
        <v>12959</v>
      </c>
    </row>
    <row r="43" spans="1:7" x14ac:dyDescent="0.25">
      <c r="A43" s="2" t="str">
        <f>"3909223"</f>
        <v>3909223</v>
      </c>
      <c r="B43" s="2" t="s">
        <v>573</v>
      </c>
      <c r="C43" s="2">
        <v>2.02</v>
      </c>
      <c r="D43" s="2">
        <v>369561</v>
      </c>
      <c r="E43" s="3">
        <v>44442.732060185182</v>
      </c>
      <c r="F43" s="261">
        <v>12960</v>
      </c>
    </row>
    <row r="44" spans="1:7" x14ac:dyDescent="0.25">
      <c r="A44" s="2" t="str">
        <f>"3903282"</f>
        <v>3903282</v>
      </c>
      <c r="B44" s="2" t="s">
        <v>574</v>
      </c>
      <c r="C44" s="2">
        <v>2.06</v>
      </c>
      <c r="D44" s="2">
        <v>369896</v>
      </c>
      <c r="E44" s="3">
        <v>44442.732060185182</v>
      </c>
      <c r="F44" s="261">
        <v>12961</v>
      </c>
    </row>
    <row r="45" spans="1:7" x14ac:dyDescent="0.25">
      <c r="A45" s="2" t="str">
        <f>"3900389"</f>
        <v>3900389</v>
      </c>
      <c r="B45" s="2" t="s">
        <v>571</v>
      </c>
      <c r="C45" s="2">
        <v>1.68</v>
      </c>
      <c r="D45" s="2">
        <v>369693</v>
      </c>
      <c r="E45" s="3">
        <v>44442.732060185182</v>
      </c>
      <c r="F45" s="261">
        <v>12962</v>
      </c>
    </row>
    <row r="46" spans="1:7" x14ac:dyDescent="0.25">
      <c r="A46" s="2" t="str">
        <f>"3950328"</f>
        <v>3950328</v>
      </c>
      <c r="B46" s="2" t="s">
        <v>575</v>
      </c>
      <c r="C46" s="2">
        <v>8.3800000000000008</v>
      </c>
      <c r="D46" s="2">
        <v>368748</v>
      </c>
      <c r="E46" s="3">
        <v>44442.732060185182</v>
      </c>
      <c r="F46" s="261">
        <v>12963</v>
      </c>
    </row>
    <row r="47" spans="1:7" x14ac:dyDescent="0.25">
      <c r="A47" s="2" t="str">
        <f>"3900963"</f>
        <v>3900963</v>
      </c>
      <c r="B47" s="2" t="s">
        <v>15917</v>
      </c>
      <c r="C47" s="2">
        <v>1.68</v>
      </c>
      <c r="D47" s="2">
        <v>369054</v>
      </c>
      <c r="E47" s="3">
        <v>44442.732060185182</v>
      </c>
      <c r="F47" s="261">
        <v>12964</v>
      </c>
    </row>
    <row r="48" spans="1:7" x14ac:dyDescent="0.25">
      <c r="A48" s="2" t="str">
        <f>"3920281"</f>
        <v>3920281</v>
      </c>
      <c r="B48" s="2" t="s">
        <v>578</v>
      </c>
      <c r="C48" s="2">
        <v>7.82</v>
      </c>
      <c r="D48" s="2">
        <v>368643</v>
      </c>
      <c r="E48" s="3">
        <v>44442.732060185182</v>
      </c>
      <c r="F48" s="261">
        <v>12965</v>
      </c>
    </row>
    <row r="49" spans="1:6" x14ac:dyDescent="0.25">
      <c r="A49" s="2" t="str">
        <f>"3907239"</f>
        <v>3907239</v>
      </c>
      <c r="B49" s="2" t="s">
        <v>563</v>
      </c>
      <c r="C49" s="2">
        <v>6.94</v>
      </c>
      <c r="D49" s="2">
        <v>368860</v>
      </c>
      <c r="E49" s="3">
        <v>44442.732060185182</v>
      </c>
      <c r="F49" s="261">
        <v>12966</v>
      </c>
    </row>
    <row r="50" spans="1:6" x14ac:dyDescent="0.25">
      <c r="A50" s="2" t="str">
        <f>"3960364"</f>
        <v>3960364</v>
      </c>
      <c r="B50" s="2" t="s">
        <v>566</v>
      </c>
      <c r="C50" s="2">
        <v>8.3800000000000008</v>
      </c>
      <c r="D50" s="2">
        <v>368704</v>
      </c>
      <c r="E50" s="3">
        <v>44442.732060185182</v>
      </c>
      <c r="F50" s="261">
        <v>12967</v>
      </c>
    </row>
    <row r="51" spans="1:6" x14ac:dyDescent="0.25">
      <c r="A51" s="2" t="str">
        <f>"3906324"</f>
        <v>3906324</v>
      </c>
      <c r="B51" s="2" t="s">
        <v>581</v>
      </c>
      <c r="C51" s="2">
        <v>4.1900000000000004</v>
      </c>
      <c r="D51" s="2">
        <v>368807</v>
      </c>
      <c r="E51" s="3">
        <v>44442.732060185182</v>
      </c>
      <c r="F51" s="261">
        <v>12968</v>
      </c>
    </row>
    <row r="52" spans="1:6" x14ac:dyDescent="0.25">
      <c r="A52" s="2" t="str">
        <f>"3945272"</f>
        <v>3945272</v>
      </c>
      <c r="B52" s="2" t="s">
        <v>579</v>
      </c>
      <c r="C52" s="2">
        <v>4.1900000000000004</v>
      </c>
      <c r="D52" s="2">
        <v>368791</v>
      </c>
      <c r="E52" s="3">
        <v>44442.732060185182</v>
      </c>
      <c r="F52" s="261">
        <v>12969</v>
      </c>
    </row>
    <row r="53" spans="1:6" x14ac:dyDescent="0.25">
      <c r="A53" s="2" t="str">
        <f>"3907541"</f>
        <v>3907541</v>
      </c>
      <c r="B53" s="2" t="s">
        <v>568</v>
      </c>
      <c r="C53" s="2">
        <v>2.3199999999999998</v>
      </c>
      <c r="D53" s="2">
        <v>368944</v>
      </c>
      <c r="E53" s="3">
        <v>44442.732060185182</v>
      </c>
      <c r="F53" s="261">
        <v>12970</v>
      </c>
    </row>
    <row r="54" spans="1:6" x14ac:dyDescent="0.25">
      <c r="A54" s="2" t="str">
        <f>"3900349"</f>
        <v>3900349</v>
      </c>
      <c r="B54" s="2" t="s">
        <v>556</v>
      </c>
      <c r="C54" s="2">
        <v>3.47</v>
      </c>
      <c r="D54" s="2">
        <v>369681</v>
      </c>
      <c r="E54" s="3">
        <v>44442.732060185182</v>
      </c>
      <c r="F54" s="261">
        <v>12971</v>
      </c>
    </row>
    <row r="55" spans="1:6" x14ac:dyDescent="0.25">
      <c r="A55" s="2" t="str">
        <f>"3907942"</f>
        <v>3907942</v>
      </c>
      <c r="B55" s="2" t="s">
        <v>18266</v>
      </c>
      <c r="C55" s="2">
        <v>0.84</v>
      </c>
      <c r="D55" s="2">
        <v>369343</v>
      </c>
      <c r="E55" s="3">
        <v>44442.732060185182</v>
      </c>
      <c r="F55" s="261">
        <v>12972</v>
      </c>
    </row>
    <row r="56" spans="1:6" x14ac:dyDescent="0.25">
      <c r="A56" s="2" t="str">
        <f>"3903061"</f>
        <v>3903061</v>
      </c>
      <c r="B56" s="2" t="s">
        <v>559</v>
      </c>
      <c r="C56" s="2">
        <v>6.94</v>
      </c>
      <c r="D56" s="2">
        <v>368870</v>
      </c>
      <c r="E56" s="3">
        <v>44442.732060185182</v>
      </c>
      <c r="F56" s="261">
        <v>12973</v>
      </c>
    </row>
    <row r="57" spans="1:6" x14ac:dyDescent="0.25">
      <c r="A57" s="2" t="str">
        <f>"3909039"</f>
        <v>3909039</v>
      </c>
      <c r="B57" s="2" t="s">
        <v>560</v>
      </c>
      <c r="C57" s="2">
        <v>1.83</v>
      </c>
      <c r="D57" s="2">
        <v>369351</v>
      </c>
      <c r="E57" s="3">
        <v>44442.732060185182</v>
      </c>
      <c r="F57" s="261">
        <v>12974</v>
      </c>
    </row>
    <row r="58" spans="1:6" x14ac:dyDescent="0.25">
      <c r="A58" s="2" t="str">
        <f>"3902750"</f>
        <v>3902750</v>
      </c>
      <c r="B58" s="2" t="s">
        <v>553</v>
      </c>
      <c r="C58" s="2">
        <v>4.1900000000000004</v>
      </c>
      <c r="D58" s="2">
        <v>368785</v>
      </c>
      <c r="E58" s="3">
        <v>44442.732060185182</v>
      </c>
      <c r="F58" s="261">
        <v>12975</v>
      </c>
    </row>
    <row r="59" spans="1:6" x14ac:dyDescent="0.25">
      <c r="A59" s="2" t="str">
        <f>"3903364"</f>
        <v>3903364</v>
      </c>
      <c r="B59" s="2" t="s">
        <v>554</v>
      </c>
      <c r="C59" s="2">
        <v>6.04</v>
      </c>
      <c r="D59" s="2">
        <v>369138</v>
      </c>
      <c r="E59" s="3">
        <v>44442.732060185182</v>
      </c>
      <c r="F59" s="261">
        <v>12976</v>
      </c>
    </row>
    <row r="60" spans="1:6" x14ac:dyDescent="0.25">
      <c r="A60" s="2" t="str">
        <f>"3909936"</f>
        <v>3909936</v>
      </c>
      <c r="B60" s="2" t="s">
        <v>550</v>
      </c>
      <c r="C60" s="2">
        <v>9.86</v>
      </c>
      <c r="D60" s="2">
        <v>369045</v>
      </c>
      <c r="E60" s="3">
        <v>44442.732060185182</v>
      </c>
      <c r="F60" s="261">
        <v>12977</v>
      </c>
    </row>
    <row r="61" spans="1:6" x14ac:dyDescent="0.25">
      <c r="A61" s="2" t="str">
        <f>"3900568"</f>
        <v>3900568</v>
      </c>
      <c r="B61" s="2" t="s">
        <v>1108</v>
      </c>
      <c r="C61" s="2">
        <v>8.08</v>
      </c>
      <c r="D61" s="2">
        <v>369736</v>
      </c>
      <c r="E61" s="3">
        <v>44442.732060185182</v>
      </c>
      <c r="F61" s="261">
        <v>12978</v>
      </c>
    </row>
    <row r="62" spans="1:6" x14ac:dyDescent="0.25">
      <c r="A62" s="2" t="str">
        <f>"3901033"</f>
        <v>3901033</v>
      </c>
      <c r="B62" s="2" t="s">
        <v>591</v>
      </c>
      <c r="C62" s="2">
        <v>33.21</v>
      </c>
      <c r="D62" s="2">
        <v>370820</v>
      </c>
      <c r="E62" s="3">
        <v>44442.732060185182</v>
      </c>
      <c r="F62" s="261">
        <v>12979</v>
      </c>
    </row>
    <row r="63" spans="1:6" x14ac:dyDescent="0.25">
      <c r="A63" s="2" t="str">
        <f>"3930053"</f>
        <v>3930053</v>
      </c>
      <c r="B63" s="2" t="s">
        <v>547</v>
      </c>
      <c r="C63" s="2">
        <v>10.68</v>
      </c>
      <c r="D63" s="2">
        <v>370924</v>
      </c>
      <c r="E63" s="3">
        <v>44442.732060185182</v>
      </c>
      <c r="F63" s="261">
        <v>12980</v>
      </c>
    </row>
    <row r="64" spans="1:6" x14ac:dyDescent="0.25">
      <c r="A64" s="2" t="str">
        <f>"3909585"</f>
        <v>3909585</v>
      </c>
      <c r="B64" s="2" t="s">
        <v>18265</v>
      </c>
      <c r="C64" s="2">
        <v>5.01</v>
      </c>
      <c r="D64" s="2">
        <v>371250</v>
      </c>
      <c r="E64" s="3">
        <v>44442.732060185182</v>
      </c>
      <c r="F64" s="261">
        <v>12981</v>
      </c>
    </row>
    <row r="65" spans="1:6" x14ac:dyDescent="0.25">
      <c r="A65" s="2" t="str">
        <f>"3906796"</f>
        <v>3906796</v>
      </c>
      <c r="B65" s="2" t="s">
        <v>586</v>
      </c>
      <c r="C65" s="2">
        <v>2.81</v>
      </c>
      <c r="D65" s="2">
        <v>370997</v>
      </c>
      <c r="E65" s="3">
        <v>44442.732060185182</v>
      </c>
      <c r="F65" s="261">
        <v>12982</v>
      </c>
    </row>
    <row r="66" spans="1:6" x14ac:dyDescent="0.25">
      <c r="A66" s="2" t="str">
        <f>"3908716"</f>
        <v>3908716</v>
      </c>
      <c r="B66" s="2" t="s">
        <v>587</v>
      </c>
      <c r="C66" s="2">
        <v>1.94</v>
      </c>
      <c r="D66" s="2">
        <v>370905</v>
      </c>
      <c r="E66" s="3">
        <v>44442.732060185182</v>
      </c>
      <c r="F66" s="261">
        <v>12983</v>
      </c>
    </row>
    <row r="67" spans="1:6" x14ac:dyDescent="0.25">
      <c r="A67" s="2" t="str">
        <f>"3909007"</f>
        <v>3909007</v>
      </c>
      <c r="B67" s="2" t="s">
        <v>6069</v>
      </c>
      <c r="C67" s="2">
        <v>1.94</v>
      </c>
      <c r="D67" s="2">
        <v>370966</v>
      </c>
      <c r="E67" s="3">
        <v>44442.732060185182</v>
      </c>
      <c r="F67" s="261">
        <v>12984</v>
      </c>
    </row>
    <row r="68" spans="1:6" x14ac:dyDescent="0.25">
      <c r="A68" s="2" t="str">
        <f>"3930195"</f>
        <v>3930195</v>
      </c>
      <c r="B68" s="2" t="s">
        <v>6069</v>
      </c>
      <c r="C68" s="2">
        <v>1.94</v>
      </c>
      <c r="D68" s="2">
        <v>371012</v>
      </c>
      <c r="E68" s="3">
        <v>44442.732060185182</v>
      </c>
      <c r="F68" s="261">
        <v>12985</v>
      </c>
    </row>
    <row r="69" spans="1:6" x14ac:dyDescent="0.25">
      <c r="A69" s="2" t="str">
        <f>"3908672"</f>
        <v>3908672</v>
      </c>
      <c r="B69" s="2" t="s">
        <v>588</v>
      </c>
      <c r="C69" s="2">
        <v>2.0699999999999998</v>
      </c>
      <c r="D69" s="2">
        <v>370896</v>
      </c>
      <c r="E69" s="3">
        <v>44442.732060185182</v>
      </c>
      <c r="F69" s="261">
        <v>12986</v>
      </c>
    </row>
    <row r="70" spans="1:6" x14ac:dyDescent="0.25">
      <c r="A70" s="2" t="str">
        <f>"3945038"</f>
        <v>3945038</v>
      </c>
      <c r="B70" s="2" t="s">
        <v>590</v>
      </c>
      <c r="C70" s="2">
        <v>15.3</v>
      </c>
      <c r="D70" s="2">
        <v>370814</v>
      </c>
      <c r="E70" s="3">
        <v>44442.732060185182</v>
      </c>
      <c r="F70" s="261">
        <v>12987</v>
      </c>
    </row>
    <row r="71" spans="1:6" x14ac:dyDescent="0.25">
      <c r="A71" s="2"/>
      <c r="B71" s="261">
        <v>3</v>
      </c>
      <c r="C71" s="88">
        <f>SUM(C24:C70)</f>
        <v>289.27999999999997</v>
      </c>
      <c r="D71" s="2"/>
      <c r="E71" s="3"/>
      <c r="F71" s="261"/>
    </row>
    <row r="72" spans="1:6" x14ac:dyDescent="0.25">
      <c r="A72" s="2" t="str">
        <f>"3908230"</f>
        <v>3908230</v>
      </c>
      <c r="B72" s="2" t="s">
        <v>1555</v>
      </c>
      <c r="C72" s="2">
        <v>1.79</v>
      </c>
      <c r="D72" s="2">
        <v>371149</v>
      </c>
      <c r="E72" s="3">
        <v>44445.760659722226</v>
      </c>
      <c r="F72" s="261">
        <v>13170</v>
      </c>
    </row>
    <row r="73" spans="1:6" x14ac:dyDescent="0.25">
      <c r="A73" s="2" t="str">
        <f>"3906750"</f>
        <v>3906750</v>
      </c>
      <c r="B73" s="2" t="s">
        <v>606</v>
      </c>
      <c r="C73" s="2">
        <v>2.0699999999999998</v>
      </c>
      <c r="D73" s="2">
        <v>369315</v>
      </c>
      <c r="E73" s="3">
        <v>44445.577523148146</v>
      </c>
      <c r="F73" s="261">
        <v>13171</v>
      </c>
    </row>
    <row r="74" spans="1:6" x14ac:dyDescent="0.25">
      <c r="A74" s="2" t="str">
        <f>"3945048"</f>
        <v>3945048</v>
      </c>
      <c r="B74" s="2" t="s">
        <v>3757</v>
      </c>
      <c r="C74" s="2">
        <v>25.14</v>
      </c>
      <c r="D74" s="2">
        <v>368679</v>
      </c>
      <c r="E74" s="3">
        <v>44445.615439814814</v>
      </c>
      <c r="F74" s="261">
        <v>13172</v>
      </c>
    </row>
    <row r="75" spans="1:6" x14ac:dyDescent="0.25">
      <c r="A75" s="2" t="str">
        <f>"3909564"</f>
        <v>3909564</v>
      </c>
      <c r="B75" s="2" t="s">
        <v>18262</v>
      </c>
      <c r="C75" s="2">
        <v>5.43</v>
      </c>
      <c r="D75" s="2">
        <v>370625</v>
      </c>
      <c r="E75" s="3">
        <v>44445.73133101852</v>
      </c>
      <c r="F75" s="261">
        <v>13173</v>
      </c>
    </row>
    <row r="76" spans="1:6" x14ac:dyDescent="0.25">
      <c r="A76" s="2" t="str">
        <f>"3903064"</f>
        <v>3903064</v>
      </c>
      <c r="B76" s="2" t="s">
        <v>1086</v>
      </c>
      <c r="C76" s="2">
        <v>6.94</v>
      </c>
      <c r="D76" s="2">
        <v>368871</v>
      </c>
      <c r="E76" s="3">
        <v>44445.79378472222</v>
      </c>
      <c r="F76" s="261">
        <v>13174</v>
      </c>
    </row>
    <row r="77" spans="1:6" x14ac:dyDescent="0.25">
      <c r="A77" s="2" t="str">
        <f>"3945281"</f>
        <v>3945281</v>
      </c>
      <c r="B77" s="2" t="s">
        <v>1115</v>
      </c>
      <c r="C77" s="2">
        <v>4.1900000000000004</v>
      </c>
      <c r="D77" s="2">
        <v>368792</v>
      </c>
      <c r="E77" s="3">
        <v>44445.33258101852</v>
      </c>
      <c r="F77" s="261">
        <v>13175</v>
      </c>
    </row>
    <row r="78" spans="1:6" x14ac:dyDescent="0.25">
      <c r="A78" s="2" t="str">
        <f>"3901940"</f>
        <v>3901940</v>
      </c>
      <c r="B78" s="2" t="s">
        <v>537</v>
      </c>
      <c r="C78" s="2">
        <v>1.68</v>
      </c>
      <c r="D78" s="2">
        <v>368938</v>
      </c>
      <c r="E78" s="3">
        <v>44445.361215277779</v>
      </c>
      <c r="F78" s="261">
        <v>13176</v>
      </c>
    </row>
    <row r="79" spans="1:6" x14ac:dyDescent="0.25">
      <c r="A79" s="2" t="str">
        <f>"3909808"</f>
        <v>3909808</v>
      </c>
      <c r="B79" s="2" t="s">
        <v>3781</v>
      </c>
      <c r="C79" s="2">
        <v>3.43</v>
      </c>
      <c r="D79" s="2">
        <v>369597</v>
      </c>
      <c r="E79" s="3">
        <v>44445.422951388886</v>
      </c>
      <c r="F79" s="261">
        <v>13177</v>
      </c>
    </row>
    <row r="80" spans="1:6" x14ac:dyDescent="0.25">
      <c r="A80" s="2" t="str">
        <f>"3903545"</f>
        <v>3903545</v>
      </c>
      <c r="B80" s="2" t="s">
        <v>593</v>
      </c>
      <c r="C80" s="2">
        <v>1.68</v>
      </c>
      <c r="D80" s="2">
        <v>369301</v>
      </c>
      <c r="E80" s="3">
        <v>44445.532500000001</v>
      </c>
      <c r="F80" s="261">
        <v>13178</v>
      </c>
    </row>
    <row r="81" spans="1:6" x14ac:dyDescent="0.25">
      <c r="A81" s="2" t="str">
        <f>"3903204"</f>
        <v>3903204</v>
      </c>
      <c r="B81" s="2" t="s">
        <v>1091</v>
      </c>
      <c r="C81" s="2">
        <v>2.4</v>
      </c>
      <c r="D81" s="2">
        <v>368999</v>
      </c>
      <c r="E81" s="3">
        <v>44445.751388888886</v>
      </c>
      <c r="F81" s="261">
        <v>13179</v>
      </c>
    </row>
    <row r="82" spans="1:6" x14ac:dyDescent="0.25">
      <c r="A82" s="2"/>
      <c r="B82" s="261">
        <v>4</v>
      </c>
      <c r="C82" s="88">
        <f>SUM(C72:C81)</f>
        <v>54.749999999999993</v>
      </c>
      <c r="D82" s="2"/>
      <c r="E82" s="3"/>
      <c r="F82" s="261"/>
    </row>
    <row r="83" spans="1:6" x14ac:dyDescent="0.25">
      <c r="A83" s="2" t="str">
        <f>"3903217"</f>
        <v>3903217</v>
      </c>
      <c r="B83" s="2" t="s">
        <v>3732</v>
      </c>
      <c r="C83" s="2">
        <v>1.68</v>
      </c>
      <c r="D83" s="2">
        <v>369009</v>
      </c>
      <c r="E83" s="3">
        <v>44446.422314814816</v>
      </c>
      <c r="F83" s="261">
        <v>13267</v>
      </c>
    </row>
    <row r="84" spans="1:6" x14ac:dyDescent="0.25">
      <c r="A84" s="2" t="str">
        <f>"3908462"</f>
        <v>3908462</v>
      </c>
      <c r="B84" s="2" t="s">
        <v>15907</v>
      </c>
      <c r="C84" s="2">
        <v>5.82</v>
      </c>
      <c r="D84" s="2">
        <v>371199</v>
      </c>
      <c r="E84" s="3">
        <v>44446.465787037036</v>
      </c>
      <c r="F84" s="261">
        <v>13268</v>
      </c>
    </row>
    <row r="85" spans="1:6" x14ac:dyDescent="0.25">
      <c r="A85" s="2" t="str">
        <f>"3908483"</f>
        <v>3908483</v>
      </c>
      <c r="B85" s="2" t="s">
        <v>15907</v>
      </c>
      <c r="C85" s="2">
        <v>5.82</v>
      </c>
      <c r="D85" s="2">
        <v>371200</v>
      </c>
      <c r="E85" s="3">
        <v>44446.466099537036</v>
      </c>
      <c r="F85" s="261">
        <v>13269</v>
      </c>
    </row>
    <row r="86" spans="1:6" x14ac:dyDescent="0.25">
      <c r="A86" s="2" t="str">
        <f>"3900244"</f>
        <v>3900244</v>
      </c>
      <c r="B86" s="2" t="s">
        <v>15907</v>
      </c>
      <c r="C86" s="2">
        <v>5.82</v>
      </c>
      <c r="D86" s="2">
        <v>371208</v>
      </c>
      <c r="E86" s="3">
        <v>44446.466192129628</v>
      </c>
      <c r="F86" s="261">
        <v>13270</v>
      </c>
    </row>
    <row r="87" spans="1:6" x14ac:dyDescent="0.25">
      <c r="A87" s="2" t="str">
        <f>"3907965"</f>
        <v>3907965</v>
      </c>
      <c r="B87" s="2" t="s">
        <v>1125</v>
      </c>
      <c r="C87" s="2">
        <v>1.98</v>
      </c>
      <c r="D87" s="2">
        <v>370070</v>
      </c>
      <c r="E87" s="3">
        <v>44446.525787037041</v>
      </c>
      <c r="F87" s="261">
        <v>13271</v>
      </c>
    </row>
    <row r="88" spans="1:6" x14ac:dyDescent="0.25">
      <c r="A88" s="2" t="str">
        <f>"3903765"</f>
        <v>3903765</v>
      </c>
      <c r="B88" s="2" t="s">
        <v>3561</v>
      </c>
      <c r="C88" s="2">
        <v>3.4</v>
      </c>
      <c r="D88" s="2">
        <v>369142</v>
      </c>
      <c r="E88" s="3">
        <v>44446.535474537035</v>
      </c>
      <c r="F88" s="261">
        <v>13272</v>
      </c>
    </row>
    <row r="89" spans="1:6" x14ac:dyDescent="0.25">
      <c r="A89" s="2" t="str">
        <f>"23923029"</f>
        <v>23923029</v>
      </c>
      <c r="B89" s="2" t="s">
        <v>611</v>
      </c>
      <c r="C89" s="2">
        <v>7.26</v>
      </c>
      <c r="D89" s="2">
        <v>5200</v>
      </c>
      <c r="E89" s="3">
        <v>44446.570601851854</v>
      </c>
      <c r="F89" s="261">
        <v>13273</v>
      </c>
    </row>
    <row r="90" spans="1:6" x14ac:dyDescent="0.25">
      <c r="A90" s="2" t="str">
        <f>"3909261"</f>
        <v>3909261</v>
      </c>
      <c r="B90" s="2" t="s">
        <v>6065</v>
      </c>
      <c r="C90" s="2">
        <v>1.94</v>
      </c>
      <c r="D90" s="2">
        <v>370447</v>
      </c>
      <c r="E90" s="3">
        <v>44446.656770833331</v>
      </c>
      <c r="F90" s="261">
        <v>13274</v>
      </c>
    </row>
    <row r="91" spans="1:6" x14ac:dyDescent="0.25">
      <c r="A91" s="2"/>
      <c r="B91" s="261">
        <v>5</v>
      </c>
      <c r="C91" s="88">
        <f>SUM(C83:C90)</f>
        <v>33.72</v>
      </c>
      <c r="D91" s="2"/>
      <c r="E91" s="3"/>
      <c r="F91" s="261"/>
    </row>
    <row r="92" spans="1:6" x14ac:dyDescent="0.25">
      <c r="A92" s="2" t="str">
        <f>"3901931"</f>
        <v>3901931</v>
      </c>
      <c r="B92" s="2" t="s">
        <v>6071</v>
      </c>
      <c r="C92" s="2">
        <v>1.68</v>
      </c>
      <c r="D92" s="2">
        <v>368942</v>
      </c>
      <c r="E92" s="3">
        <v>44447.384525462963</v>
      </c>
      <c r="F92" s="261">
        <v>13337</v>
      </c>
    </row>
    <row r="93" spans="1:6" x14ac:dyDescent="0.25">
      <c r="A93" s="2" t="str">
        <f>"3902041"</f>
        <v>3902041</v>
      </c>
      <c r="B93" s="2" t="s">
        <v>3765</v>
      </c>
      <c r="C93" s="2">
        <v>8.3800000000000008</v>
      </c>
      <c r="D93" s="2">
        <v>368758</v>
      </c>
      <c r="E93" s="3">
        <v>44447.438171296293</v>
      </c>
      <c r="F93" s="261">
        <v>13338</v>
      </c>
    </row>
    <row r="94" spans="1:6" x14ac:dyDescent="0.25">
      <c r="A94" s="2" t="str">
        <f>"3907330"</f>
        <v>3907330</v>
      </c>
      <c r="B94" s="2" t="s">
        <v>3766</v>
      </c>
      <c r="C94" s="2">
        <v>9.69</v>
      </c>
      <c r="D94" s="2">
        <v>368824</v>
      </c>
      <c r="E94" s="3">
        <v>44447.439675925925</v>
      </c>
      <c r="F94" s="261">
        <v>13339</v>
      </c>
    </row>
    <row r="95" spans="1:6" x14ac:dyDescent="0.25">
      <c r="A95" s="2" t="str">
        <f>"3909922"</f>
        <v>3909922</v>
      </c>
      <c r="B95" s="2" t="s">
        <v>1080</v>
      </c>
      <c r="C95" s="2">
        <v>5.98</v>
      </c>
      <c r="D95" s="2">
        <v>370902</v>
      </c>
      <c r="E95" s="3">
        <v>44447.557222222225</v>
      </c>
      <c r="F95" s="261">
        <v>13340</v>
      </c>
    </row>
    <row r="96" spans="1:6" x14ac:dyDescent="0.25">
      <c r="A96" s="2" t="str">
        <f>"3903841"</f>
        <v>3903841</v>
      </c>
      <c r="B96" s="2" t="s">
        <v>3732</v>
      </c>
      <c r="C96" s="2">
        <v>4.6500000000000004</v>
      </c>
      <c r="D96" s="2">
        <v>369912</v>
      </c>
      <c r="E96" s="3">
        <v>44447.587534722225</v>
      </c>
      <c r="F96" s="261">
        <v>13341</v>
      </c>
    </row>
    <row r="97" spans="1:6" x14ac:dyDescent="0.25">
      <c r="A97" s="2" t="str">
        <f>"3909389"</f>
        <v>3909389</v>
      </c>
      <c r="B97" s="2" t="s">
        <v>21545</v>
      </c>
      <c r="C97" s="2">
        <v>11</v>
      </c>
      <c r="D97" s="2">
        <v>370531</v>
      </c>
      <c r="E97" s="3">
        <v>44447.590740740743</v>
      </c>
      <c r="F97" s="261">
        <v>13342</v>
      </c>
    </row>
    <row r="98" spans="1:6" x14ac:dyDescent="0.25">
      <c r="A98" s="2" t="str">
        <f>"3903544"</f>
        <v>3903544</v>
      </c>
      <c r="B98" s="2" t="s">
        <v>3774</v>
      </c>
      <c r="C98" s="2">
        <v>4.0999999999999996</v>
      </c>
      <c r="D98" s="2">
        <v>369289</v>
      </c>
      <c r="E98" s="3">
        <v>44447.602199074077</v>
      </c>
      <c r="F98" s="261">
        <v>13343</v>
      </c>
    </row>
    <row r="99" spans="1:6" x14ac:dyDescent="0.25">
      <c r="A99" s="2" t="str">
        <f>"3908571"</f>
        <v>3908571</v>
      </c>
      <c r="B99" s="2" t="s">
        <v>6079</v>
      </c>
      <c r="C99" s="2">
        <v>1.86</v>
      </c>
      <c r="D99" s="2">
        <v>370369</v>
      </c>
      <c r="E99" s="3">
        <v>44447.650451388887</v>
      </c>
      <c r="F99" s="261">
        <v>13344</v>
      </c>
    </row>
    <row r="100" spans="1:6" x14ac:dyDescent="0.25">
      <c r="A100" s="2" t="str">
        <f>"3907531"</f>
        <v>3907531</v>
      </c>
      <c r="B100" s="2" t="s">
        <v>3744</v>
      </c>
      <c r="C100" s="2">
        <v>9.59</v>
      </c>
      <c r="D100" s="2">
        <v>368896</v>
      </c>
      <c r="E100" s="3">
        <v>44447.66202546296</v>
      </c>
      <c r="F100" s="261">
        <v>13345</v>
      </c>
    </row>
    <row r="101" spans="1:6" x14ac:dyDescent="0.25">
      <c r="A101" s="2" t="str">
        <f>"3950207"</f>
        <v>3950207</v>
      </c>
      <c r="B101" s="2" t="s">
        <v>3773</v>
      </c>
      <c r="C101" s="2">
        <v>17.899999999999999</v>
      </c>
      <c r="D101" s="2">
        <v>368702</v>
      </c>
      <c r="E101" s="3">
        <v>44448.375810185185</v>
      </c>
      <c r="F101" s="261">
        <v>13411</v>
      </c>
    </row>
    <row r="102" spans="1:6" x14ac:dyDescent="0.25">
      <c r="A102" s="2" t="str">
        <f>"3900049"</f>
        <v>3900049</v>
      </c>
      <c r="B102" s="2" t="s">
        <v>20122</v>
      </c>
      <c r="C102" s="2">
        <v>3.35</v>
      </c>
      <c r="D102" s="2">
        <v>369266</v>
      </c>
      <c r="E102" s="3">
        <v>44448.639039351852</v>
      </c>
      <c r="F102" s="261">
        <v>13412</v>
      </c>
    </row>
    <row r="103" spans="1:6" x14ac:dyDescent="0.25">
      <c r="A103" s="2"/>
      <c r="B103" s="261">
        <v>6</v>
      </c>
      <c r="C103" s="88">
        <f>SUM(C92:C102)</f>
        <v>78.180000000000007</v>
      </c>
      <c r="D103" s="2"/>
      <c r="E103" s="3"/>
      <c r="F103" s="261"/>
    </row>
    <row r="104" spans="1:6" x14ac:dyDescent="0.25">
      <c r="A104" s="2" t="str">
        <f>"3909239"</f>
        <v>3909239</v>
      </c>
      <c r="B104" s="2" t="s">
        <v>1077</v>
      </c>
      <c r="C104" s="2">
        <v>1.68</v>
      </c>
      <c r="D104" s="2">
        <v>369568</v>
      </c>
      <c r="E104" s="3">
        <v>44449.388796296298</v>
      </c>
      <c r="F104" s="261">
        <v>13426</v>
      </c>
    </row>
    <row r="105" spans="1:6" x14ac:dyDescent="0.25">
      <c r="A105" s="2" t="str">
        <f>"3907560"</f>
        <v>3907560</v>
      </c>
      <c r="B105" s="2" t="s">
        <v>3768</v>
      </c>
      <c r="C105" s="2">
        <v>4.18</v>
      </c>
      <c r="D105" s="2">
        <v>370908</v>
      </c>
      <c r="E105" s="3">
        <v>44449.401747685188</v>
      </c>
      <c r="F105" s="261">
        <v>13427</v>
      </c>
    </row>
    <row r="106" spans="1:6" x14ac:dyDescent="0.25">
      <c r="A106" s="2" t="str">
        <f>"3960257"</f>
        <v>3960257</v>
      </c>
      <c r="B106" s="2" t="s">
        <v>595</v>
      </c>
      <c r="C106" s="2">
        <v>15.3</v>
      </c>
      <c r="D106" s="2">
        <v>370807</v>
      </c>
      <c r="E106" s="3">
        <v>44449.658171296294</v>
      </c>
      <c r="F106" s="261">
        <v>13428</v>
      </c>
    </row>
    <row r="107" spans="1:6" x14ac:dyDescent="0.25">
      <c r="A107" s="2" t="str">
        <f>"3960275"</f>
        <v>3960275</v>
      </c>
      <c r="B107" s="2" t="s">
        <v>595</v>
      </c>
      <c r="C107" s="2">
        <v>15.3</v>
      </c>
      <c r="D107" s="2">
        <v>370813</v>
      </c>
      <c r="E107" s="3">
        <v>44449.658564814818</v>
      </c>
      <c r="F107" s="261">
        <v>13429</v>
      </c>
    </row>
    <row r="108" spans="1:6" x14ac:dyDescent="0.25">
      <c r="A108" s="2" t="str">
        <f>"3906764"</f>
        <v>3906764</v>
      </c>
      <c r="B108" s="2" t="s">
        <v>13184</v>
      </c>
      <c r="C108" s="2">
        <v>1.94</v>
      </c>
      <c r="D108" s="2">
        <v>371144</v>
      </c>
      <c r="E108" s="3">
        <v>44449.668773148151</v>
      </c>
      <c r="F108" s="261">
        <v>13430</v>
      </c>
    </row>
    <row r="109" spans="1:6" x14ac:dyDescent="0.25">
      <c r="A109" s="2"/>
      <c r="B109" s="261">
        <v>7</v>
      </c>
      <c r="C109" s="88">
        <f>SUM(C104:C108)</f>
        <v>38.4</v>
      </c>
      <c r="D109" s="2"/>
      <c r="E109" s="3"/>
      <c r="F109" s="261"/>
    </row>
    <row r="110" spans="1:6" x14ac:dyDescent="0.25">
      <c r="A110" s="2" t="str">
        <f>"3907990"</f>
        <v>3907990</v>
      </c>
      <c r="B110" s="2" t="s">
        <v>6075</v>
      </c>
      <c r="C110" s="2">
        <v>3.36</v>
      </c>
      <c r="D110" s="2">
        <v>369420</v>
      </c>
      <c r="E110" s="3">
        <v>44452.369421296295</v>
      </c>
      <c r="F110" s="261">
        <v>13502</v>
      </c>
    </row>
    <row r="111" spans="1:6" x14ac:dyDescent="0.25">
      <c r="A111" s="2" t="str">
        <f>"3903516"</f>
        <v>3903516</v>
      </c>
      <c r="B111" s="2" t="s">
        <v>3783</v>
      </c>
      <c r="C111" s="2">
        <v>2.4300000000000002</v>
      </c>
      <c r="D111" s="2">
        <v>369463</v>
      </c>
      <c r="E111" s="3">
        <v>44452.539965277778</v>
      </c>
      <c r="F111" s="261">
        <v>13503</v>
      </c>
    </row>
    <row r="112" spans="1:6" x14ac:dyDescent="0.25">
      <c r="A112" s="2" t="str">
        <f>"3960269"</f>
        <v>3960269</v>
      </c>
      <c r="B112" s="2" t="s">
        <v>3734</v>
      </c>
      <c r="C112" s="2">
        <v>12.3</v>
      </c>
      <c r="D112" s="2">
        <v>368652</v>
      </c>
      <c r="E112" s="3">
        <v>44452.644618055558</v>
      </c>
      <c r="F112" s="261">
        <v>13504</v>
      </c>
    </row>
    <row r="113" spans="1:6" x14ac:dyDescent="0.25">
      <c r="A113" s="2"/>
      <c r="B113" s="261">
        <v>8</v>
      </c>
      <c r="C113" s="88">
        <f>SUM(C110:C112)</f>
        <v>18.09</v>
      </c>
      <c r="D113" s="2"/>
      <c r="E113" s="3"/>
      <c r="F113" s="261"/>
    </row>
    <row r="114" spans="1:6" x14ac:dyDescent="0.25">
      <c r="A114" s="2" t="str">
        <f>"3900563"</f>
        <v>3900563</v>
      </c>
      <c r="B114" s="2" t="s">
        <v>3556</v>
      </c>
      <c r="C114" s="2">
        <v>3.9</v>
      </c>
      <c r="D114" s="2">
        <v>369731</v>
      </c>
      <c r="E114" s="3">
        <v>44453.437534722223</v>
      </c>
      <c r="F114" s="261">
        <v>13552</v>
      </c>
    </row>
    <row r="115" spans="1:6" x14ac:dyDescent="0.25">
      <c r="A115" s="2" t="str">
        <f>"3908572"</f>
        <v>3908572</v>
      </c>
      <c r="B115" s="2" t="s">
        <v>21546</v>
      </c>
      <c r="C115" s="2">
        <v>8.64</v>
      </c>
      <c r="D115" s="2">
        <v>370370</v>
      </c>
      <c r="E115" s="3">
        <v>44453.506192129629</v>
      </c>
      <c r="F115" s="261">
        <v>13553</v>
      </c>
    </row>
    <row r="116" spans="1:6" x14ac:dyDescent="0.25">
      <c r="A116" s="2" t="str">
        <f>"3930042"</f>
        <v>3930042</v>
      </c>
      <c r="B116" s="2" t="s">
        <v>610</v>
      </c>
      <c r="C116" s="2">
        <v>5.6</v>
      </c>
      <c r="D116" s="2">
        <v>370920</v>
      </c>
      <c r="E116" s="3">
        <v>44453.620462962965</v>
      </c>
      <c r="F116" s="261">
        <v>13554</v>
      </c>
    </row>
    <row r="117" spans="1:6" x14ac:dyDescent="0.25">
      <c r="A117" s="2" t="str">
        <f>"3908505"</f>
        <v>3908505</v>
      </c>
      <c r="B117" s="2" t="s">
        <v>13181</v>
      </c>
      <c r="C117" s="2">
        <v>3.38</v>
      </c>
      <c r="D117" s="2">
        <v>371204</v>
      </c>
      <c r="E117" s="3">
        <v>44453.689016203702</v>
      </c>
      <c r="F117" s="261">
        <v>13555</v>
      </c>
    </row>
    <row r="118" spans="1:6" x14ac:dyDescent="0.25">
      <c r="A118" s="2" t="str">
        <f>"3908506"</f>
        <v>3908506</v>
      </c>
      <c r="B118" s="2" t="s">
        <v>13181</v>
      </c>
      <c r="C118" s="2">
        <v>3.42</v>
      </c>
      <c r="D118" s="2">
        <v>371205</v>
      </c>
      <c r="E118" s="3">
        <v>44453.690069444441</v>
      </c>
      <c r="F118" s="261">
        <v>13556</v>
      </c>
    </row>
    <row r="119" spans="1:6" x14ac:dyDescent="0.25">
      <c r="A119" s="2"/>
      <c r="B119" s="261">
        <v>9</v>
      </c>
      <c r="C119" s="88">
        <f>SUM(C114:C118)</f>
        <v>24.939999999999998</v>
      </c>
      <c r="D119" s="2"/>
      <c r="E119" s="3"/>
      <c r="F119" s="261"/>
    </row>
    <row r="120" spans="1:6" x14ac:dyDescent="0.25">
      <c r="A120" s="2" t="str">
        <f>"3902509"</f>
        <v>3902509</v>
      </c>
      <c r="B120" s="2" t="s">
        <v>11578</v>
      </c>
      <c r="C120" s="2">
        <v>3.88</v>
      </c>
      <c r="D120" s="2">
        <v>371100</v>
      </c>
      <c r="E120" s="3">
        <v>44454.386296296296</v>
      </c>
      <c r="F120" s="261">
        <v>13592</v>
      </c>
    </row>
    <row r="121" spans="1:6" x14ac:dyDescent="0.25">
      <c r="A121" s="2" t="str">
        <f>"3909789"</f>
        <v>3909789</v>
      </c>
      <c r="B121" s="2" t="s">
        <v>594</v>
      </c>
      <c r="C121" s="2">
        <v>1.68</v>
      </c>
      <c r="D121" s="2">
        <v>369591</v>
      </c>
      <c r="E121" s="3">
        <v>44454.43677083333</v>
      </c>
      <c r="F121" s="261">
        <v>13593</v>
      </c>
    </row>
    <row r="122" spans="1:6" x14ac:dyDescent="0.25">
      <c r="A122" s="2" t="str">
        <f>"3909590"</f>
        <v>3909590</v>
      </c>
      <c r="B122" s="2" t="s">
        <v>20107</v>
      </c>
      <c r="C122" s="2">
        <v>1.2</v>
      </c>
      <c r="D122" s="2">
        <v>370643</v>
      </c>
      <c r="E122" s="3">
        <v>44454.608182870368</v>
      </c>
      <c r="F122" s="261">
        <v>13594</v>
      </c>
    </row>
    <row r="123" spans="1:6" x14ac:dyDescent="0.25">
      <c r="A123" s="2" t="str">
        <f>"3903592"</f>
        <v>3903592</v>
      </c>
      <c r="B123" s="2" t="s">
        <v>3770</v>
      </c>
      <c r="C123" s="2">
        <v>2.13</v>
      </c>
      <c r="D123" s="2">
        <v>369410</v>
      </c>
      <c r="E123" s="3">
        <v>44454.636087962965</v>
      </c>
      <c r="F123" s="261">
        <v>13595</v>
      </c>
    </row>
    <row r="124" spans="1:6" x14ac:dyDescent="0.25">
      <c r="A124" s="2" t="str">
        <f>"3908502"</f>
        <v>3908502</v>
      </c>
      <c r="B124" s="2" t="s">
        <v>15905</v>
      </c>
      <c r="C124" s="2">
        <v>1.83</v>
      </c>
      <c r="D124" s="2">
        <v>371203</v>
      </c>
      <c r="E124" s="3">
        <v>44454.739398148151</v>
      </c>
      <c r="F124" s="261">
        <v>13596</v>
      </c>
    </row>
    <row r="125" spans="1:6" x14ac:dyDescent="0.25">
      <c r="A125" s="2"/>
      <c r="B125" s="261">
        <v>10</v>
      </c>
      <c r="C125" s="265">
        <f>SUM(C120:C124)</f>
        <v>10.72</v>
      </c>
      <c r="D125" s="2"/>
      <c r="E125" s="3"/>
      <c r="F125" s="261"/>
    </row>
    <row r="126" spans="1:6" x14ac:dyDescent="0.25">
      <c r="A126" s="2" t="str">
        <f>"3901242"</f>
        <v>3901242</v>
      </c>
      <c r="B126" s="2" t="s">
        <v>11630</v>
      </c>
      <c r="C126" s="2">
        <v>5.04</v>
      </c>
      <c r="D126" s="2">
        <v>366757</v>
      </c>
      <c r="E126" s="3">
        <v>44455.455335648148</v>
      </c>
      <c r="F126" s="261">
        <v>13658</v>
      </c>
    </row>
    <row r="127" spans="1:6" x14ac:dyDescent="0.25">
      <c r="A127" s="2" t="str">
        <f>"3906821"</f>
        <v>3906821</v>
      </c>
      <c r="B127" s="2" t="s">
        <v>619</v>
      </c>
      <c r="C127" s="2">
        <v>2.0499999999999998</v>
      </c>
      <c r="D127" s="2">
        <v>369436</v>
      </c>
      <c r="E127" s="3">
        <v>44455.473333333335</v>
      </c>
      <c r="F127" s="261">
        <v>13659</v>
      </c>
    </row>
    <row r="128" spans="1:6" x14ac:dyDescent="0.25">
      <c r="A128" s="2" t="str">
        <f>"3920065"</f>
        <v>3920065</v>
      </c>
      <c r="B128" s="2" t="s">
        <v>600</v>
      </c>
      <c r="C128" s="2">
        <v>15.3</v>
      </c>
      <c r="D128" s="2">
        <v>370806</v>
      </c>
      <c r="E128" s="3">
        <v>44455.515648148146</v>
      </c>
      <c r="F128" s="261">
        <v>13660</v>
      </c>
    </row>
    <row r="129" spans="1:6" x14ac:dyDescent="0.25">
      <c r="A129" s="2" t="str">
        <f>"3909521"</f>
        <v>3909521</v>
      </c>
      <c r="B129" s="2" t="s">
        <v>18249</v>
      </c>
      <c r="C129" s="2">
        <v>2.21</v>
      </c>
      <c r="D129" s="2">
        <v>370603</v>
      </c>
      <c r="E129" s="3">
        <v>44455.515729166669</v>
      </c>
      <c r="F129" s="261">
        <v>13661</v>
      </c>
    </row>
    <row r="130" spans="1:6" x14ac:dyDescent="0.25">
      <c r="A130" s="2" t="str">
        <f>"3904232"</f>
        <v>3904232</v>
      </c>
      <c r="B130" s="2" t="s">
        <v>1112</v>
      </c>
      <c r="C130" s="2">
        <v>15.3</v>
      </c>
      <c r="D130" s="2">
        <v>370831</v>
      </c>
      <c r="E130" s="3">
        <v>44455.546134259261</v>
      </c>
      <c r="F130" s="261">
        <v>13662</v>
      </c>
    </row>
    <row r="131" spans="1:6" x14ac:dyDescent="0.25">
      <c r="A131" s="2" t="str">
        <f>"3900375"</f>
        <v>3900375</v>
      </c>
      <c r="B131" s="2" t="s">
        <v>11643</v>
      </c>
      <c r="C131" s="2">
        <v>18.559999999999999</v>
      </c>
      <c r="D131" s="2">
        <v>371068</v>
      </c>
      <c r="E131" s="3">
        <v>44455.602430555555</v>
      </c>
      <c r="F131" s="261">
        <v>13663</v>
      </c>
    </row>
    <row r="132" spans="1:6" x14ac:dyDescent="0.25">
      <c r="A132" s="2" t="str">
        <f>"3908019"</f>
        <v>3908019</v>
      </c>
      <c r="B132" s="2" t="s">
        <v>1084</v>
      </c>
      <c r="C132" s="2">
        <v>4.2699999999999996</v>
      </c>
      <c r="D132" s="2">
        <v>369450</v>
      </c>
      <c r="E132" s="3">
        <v>44455.604791666665</v>
      </c>
      <c r="F132" s="261">
        <v>13664</v>
      </c>
    </row>
    <row r="133" spans="1:6" x14ac:dyDescent="0.25">
      <c r="A133" s="2" t="str">
        <f>"3900695"</f>
        <v>3900695</v>
      </c>
      <c r="B133" s="2" t="s">
        <v>3752</v>
      </c>
      <c r="C133" s="2">
        <v>1.68</v>
      </c>
      <c r="D133" s="2">
        <v>369768</v>
      </c>
      <c r="E133" s="3">
        <v>44455.680891203701</v>
      </c>
      <c r="F133" s="261">
        <v>13665</v>
      </c>
    </row>
    <row r="134" spans="1:6" x14ac:dyDescent="0.25">
      <c r="A134" s="2" t="str">
        <f>"3909471"</f>
        <v>3909471</v>
      </c>
      <c r="B134" s="2" t="s">
        <v>18267</v>
      </c>
      <c r="C134" s="2">
        <v>27.32</v>
      </c>
      <c r="D134" s="2">
        <v>370570</v>
      </c>
      <c r="E134" s="3">
        <v>44455.728437500002</v>
      </c>
      <c r="F134" s="261">
        <v>13666</v>
      </c>
    </row>
    <row r="135" spans="1:6" x14ac:dyDescent="0.25">
      <c r="A135" s="2" t="str">
        <f>"3960357"</f>
        <v>3960357</v>
      </c>
      <c r="B135" s="2" t="s">
        <v>1076</v>
      </c>
      <c r="C135" s="2">
        <v>8.3800000000000008</v>
      </c>
      <c r="D135" s="2">
        <v>368742</v>
      </c>
      <c r="E135" s="3">
        <v>44455.820289351854</v>
      </c>
      <c r="F135" s="261">
        <v>13667</v>
      </c>
    </row>
    <row r="136" spans="1:6" x14ac:dyDescent="0.25">
      <c r="A136" s="2"/>
      <c r="B136" s="261">
        <v>11</v>
      </c>
      <c r="C136" s="88">
        <f>SUM(C126:C135)</f>
        <v>100.11000000000001</v>
      </c>
      <c r="D136" s="2"/>
      <c r="E136" s="3"/>
      <c r="F136" s="261"/>
    </row>
    <row r="137" spans="1:6" x14ac:dyDescent="0.25">
      <c r="A137" s="2" t="str">
        <f>"3908224"</f>
        <v>3908224</v>
      </c>
      <c r="B137" s="2" t="s">
        <v>1094</v>
      </c>
      <c r="C137" s="2">
        <v>2.27</v>
      </c>
      <c r="D137" s="2">
        <v>370127</v>
      </c>
      <c r="E137" s="3">
        <v>44456.342928240738</v>
      </c>
      <c r="F137" s="261">
        <v>13744</v>
      </c>
    </row>
    <row r="138" spans="1:6" x14ac:dyDescent="0.25">
      <c r="A138" s="2" t="str">
        <f>"3907169"</f>
        <v>3907169</v>
      </c>
      <c r="B138" s="2" t="s">
        <v>1124</v>
      </c>
      <c r="C138" s="2">
        <v>13.83</v>
      </c>
      <c r="D138" s="2">
        <v>371185</v>
      </c>
      <c r="E138" s="3">
        <v>44456.497395833336</v>
      </c>
      <c r="F138" s="261">
        <v>13745</v>
      </c>
    </row>
    <row r="139" spans="1:6" x14ac:dyDescent="0.25">
      <c r="A139" s="2" t="str">
        <f>"3900329"</f>
        <v>3900329</v>
      </c>
      <c r="B139" s="2" t="s">
        <v>1087</v>
      </c>
      <c r="C139" s="2">
        <v>3.43</v>
      </c>
      <c r="D139" s="2">
        <v>369676</v>
      </c>
      <c r="E139" s="3">
        <v>44456.554120370369</v>
      </c>
      <c r="F139" s="261">
        <v>13746</v>
      </c>
    </row>
    <row r="140" spans="1:6" x14ac:dyDescent="0.25">
      <c r="A140" s="2"/>
      <c r="B140" s="261">
        <v>12</v>
      </c>
      <c r="C140" s="88">
        <f>SUM(C137:C139)</f>
        <v>19.53</v>
      </c>
      <c r="D140" s="2"/>
      <c r="E140" s="3"/>
      <c r="F140" s="261"/>
    </row>
    <row r="141" spans="1:6" x14ac:dyDescent="0.25">
      <c r="A141" s="2" t="str">
        <f>"3960369"</f>
        <v>3960369</v>
      </c>
      <c r="B141" s="2" t="s">
        <v>6097</v>
      </c>
      <c r="C141" s="2">
        <v>8.3800000000000008</v>
      </c>
      <c r="D141" s="2">
        <v>368708</v>
      </c>
      <c r="E141" s="3">
        <v>44459.542696759258</v>
      </c>
      <c r="F141" s="261">
        <v>13804</v>
      </c>
    </row>
    <row r="142" spans="1:6" x14ac:dyDescent="0.25">
      <c r="A142" s="2" t="str">
        <f>"3960252"</f>
        <v>3960252</v>
      </c>
      <c r="B142" s="2" t="s">
        <v>1096</v>
      </c>
      <c r="C142" s="2">
        <v>25.14</v>
      </c>
      <c r="D142" s="2">
        <v>368689</v>
      </c>
      <c r="E142" s="3">
        <v>44459.439363425925</v>
      </c>
      <c r="F142" s="261">
        <v>13805</v>
      </c>
    </row>
    <row r="143" spans="1:6" x14ac:dyDescent="0.25">
      <c r="A143" s="2" t="str">
        <f>"3930078"</f>
        <v>3930078</v>
      </c>
      <c r="B143" s="2" t="s">
        <v>11628</v>
      </c>
      <c r="C143" s="2">
        <v>1.68</v>
      </c>
      <c r="D143" s="2">
        <v>369125</v>
      </c>
      <c r="E143" s="3">
        <v>44459.500196759262</v>
      </c>
      <c r="F143" s="261">
        <v>13806</v>
      </c>
    </row>
    <row r="144" spans="1:6" x14ac:dyDescent="0.25">
      <c r="A144" s="2" t="str">
        <f>"3908390"</f>
        <v>3908390</v>
      </c>
      <c r="B144" s="2" t="s">
        <v>15906</v>
      </c>
      <c r="C144" s="2">
        <v>1.68</v>
      </c>
      <c r="D144" s="2">
        <v>370249</v>
      </c>
      <c r="E144" s="3">
        <v>44459.596493055556</v>
      </c>
      <c r="F144" s="261">
        <v>13807</v>
      </c>
    </row>
    <row r="145" spans="1:6" x14ac:dyDescent="0.25">
      <c r="A145" s="2" t="str">
        <f>"3900176"</f>
        <v>3900176</v>
      </c>
      <c r="B145" s="2" t="s">
        <v>1104</v>
      </c>
      <c r="C145" s="2">
        <v>3.43</v>
      </c>
      <c r="D145" s="2">
        <v>371150</v>
      </c>
      <c r="E145" s="3">
        <v>44459.599930555552</v>
      </c>
      <c r="F145" s="261">
        <v>13808</v>
      </c>
    </row>
    <row r="146" spans="1:6" x14ac:dyDescent="0.25">
      <c r="A146" s="2" t="str">
        <f>"3909629"</f>
        <v>3909629</v>
      </c>
      <c r="B146" s="2" t="s">
        <v>18248</v>
      </c>
      <c r="C146" s="2">
        <v>3.75</v>
      </c>
      <c r="D146" s="2">
        <v>370677</v>
      </c>
      <c r="E146" s="3">
        <v>44459.634814814817</v>
      </c>
      <c r="F146" s="261">
        <v>13809</v>
      </c>
    </row>
    <row r="147" spans="1:6" x14ac:dyDescent="0.25">
      <c r="A147" s="2"/>
      <c r="B147" s="261">
        <v>13</v>
      </c>
      <c r="C147" s="88">
        <f>SUM(C141:C146)</f>
        <v>44.06</v>
      </c>
      <c r="D147" s="2"/>
      <c r="E147" s="3"/>
      <c r="F147" s="261"/>
    </row>
    <row r="148" spans="1:6" x14ac:dyDescent="0.25">
      <c r="A148" s="2" t="str">
        <f>"3945114"</f>
        <v>3945114</v>
      </c>
      <c r="B148" s="2" t="s">
        <v>617</v>
      </c>
      <c r="C148" s="2">
        <v>9.41</v>
      </c>
      <c r="D148" s="2">
        <v>368705</v>
      </c>
      <c r="E148" s="3">
        <v>44460.412777777776</v>
      </c>
      <c r="F148" s="261">
        <v>13825</v>
      </c>
    </row>
    <row r="149" spans="1:6" x14ac:dyDescent="0.25">
      <c r="A149" s="2" t="str">
        <f>"3930021"</f>
        <v>3930021</v>
      </c>
      <c r="B149" s="2" t="s">
        <v>1110</v>
      </c>
      <c r="C149" s="2">
        <v>1.68</v>
      </c>
      <c r="D149" s="2">
        <v>369111</v>
      </c>
      <c r="E149" s="3">
        <v>44460.419895833336</v>
      </c>
      <c r="F149" s="261">
        <v>13826</v>
      </c>
    </row>
    <row r="150" spans="1:6" x14ac:dyDescent="0.25">
      <c r="A150" s="2" t="str">
        <f>"3922130"</f>
        <v>3922130</v>
      </c>
      <c r="B150" s="2" t="s">
        <v>15902</v>
      </c>
      <c r="C150" s="2">
        <v>16.760000000000002</v>
      </c>
      <c r="D150" s="2">
        <v>368688</v>
      </c>
      <c r="E150" s="3">
        <v>44460.493136574078</v>
      </c>
      <c r="F150" s="261">
        <v>13827</v>
      </c>
    </row>
    <row r="151" spans="1:6" x14ac:dyDescent="0.25">
      <c r="A151" s="2" t="str">
        <f>"3960373"</f>
        <v>3960373</v>
      </c>
      <c r="B151" s="2" t="s">
        <v>616</v>
      </c>
      <c r="C151" s="2">
        <v>8.3800000000000008</v>
      </c>
      <c r="D151" s="2">
        <v>368717</v>
      </c>
      <c r="E151" s="3">
        <v>44460.522222222222</v>
      </c>
      <c r="F151" s="261">
        <v>13828</v>
      </c>
    </row>
    <row r="152" spans="1:6" x14ac:dyDescent="0.25">
      <c r="A152" s="2" t="str">
        <f>"3900463"</f>
        <v>3900463</v>
      </c>
      <c r="B152" s="2" t="s">
        <v>20111</v>
      </c>
      <c r="C152" s="2">
        <v>14.21</v>
      </c>
      <c r="D152" s="2">
        <v>369710</v>
      </c>
      <c r="E152" s="3">
        <v>44460.72115740741</v>
      </c>
      <c r="F152" s="261">
        <v>13829</v>
      </c>
    </row>
    <row r="153" spans="1:6" x14ac:dyDescent="0.25">
      <c r="A153" s="2" t="str">
        <f>"3909287"</f>
        <v>3909287</v>
      </c>
      <c r="B153" s="2" t="s">
        <v>20111</v>
      </c>
      <c r="C153" s="2">
        <v>3.35</v>
      </c>
      <c r="D153" s="2">
        <v>370466</v>
      </c>
      <c r="E153" s="3">
        <v>44460.722962962966</v>
      </c>
      <c r="F153" s="261">
        <v>13830</v>
      </c>
    </row>
    <row r="154" spans="1:6" x14ac:dyDescent="0.25">
      <c r="A154" s="2" t="str">
        <f>"3930293"</f>
        <v>3930293</v>
      </c>
      <c r="B154" s="2" t="s">
        <v>3771</v>
      </c>
      <c r="C154" s="2">
        <v>2.34</v>
      </c>
      <c r="D154" s="2">
        <v>370992</v>
      </c>
      <c r="E154" s="3">
        <v>44460.741701388892</v>
      </c>
      <c r="F154" s="261">
        <v>13831</v>
      </c>
    </row>
    <row r="155" spans="1:6" x14ac:dyDescent="0.25">
      <c r="A155" s="2"/>
      <c r="B155" s="261">
        <v>14</v>
      </c>
      <c r="C155" s="88">
        <f>SUM(C148:C154)</f>
        <v>56.13000000000001</v>
      </c>
      <c r="D155" s="2"/>
      <c r="E155" s="3"/>
      <c r="F155" s="261"/>
    </row>
    <row r="156" spans="1:6" x14ac:dyDescent="0.25">
      <c r="A156" s="2" t="str">
        <f>"3908364"</f>
        <v>3908364</v>
      </c>
      <c r="B156" s="2" t="s">
        <v>6073</v>
      </c>
      <c r="C156" s="2">
        <v>1.68</v>
      </c>
      <c r="D156" s="2">
        <v>370233</v>
      </c>
      <c r="E156" s="3">
        <v>44461.582592592589</v>
      </c>
      <c r="F156" s="261">
        <v>13850</v>
      </c>
    </row>
    <row r="157" spans="1:6" x14ac:dyDescent="0.25">
      <c r="A157" s="2" t="str">
        <f>"3960375"</f>
        <v>3960375</v>
      </c>
      <c r="B157" s="2" t="s">
        <v>614</v>
      </c>
      <c r="C157" s="2">
        <v>4.1900000000000004</v>
      </c>
      <c r="D157" s="2">
        <v>368720</v>
      </c>
      <c r="E157" s="3">
        <v>44461.752615740741</v>
      </c>
      <c r="F157" s="261">
        <v>13851</v>
      </c>
    </row>
    <row r="158" spans="1:6" x14ac:dyDescent="0.25">
      <c r="A158" s="2"/>
      <c r="B158" s="261">
        <v>15</v>
      </c>
      <c r="C158" s="88">
        <f>SUM(C156:C157)</f>
        <v>5.87</v>
      </c>
      <c r="D158" s="2"/>
      <c r="E158" s="3"/>
      <c r="F158" s="261"/>
    </row>
    <row r="159" spans="1:6" x14ac:dyDescent="0.25">
      <c r="A159" s="2" t="str">
        <f>"3906914"</f>
        <v>3906914</v>
      </c>
      <c r="B159" s="2" t="s">
        <v>20110</v>
      </c>
      <c r="C159" s="2">
        <v>4.82</v>
      </c>
      <c r="D159" s="2">
        <v>372636</v>
      </c>
      <c r="E159" s="3">
        <v>44462.786643518521</v>
      </c>
      <c r="F159" s="261">
        <v>13873</v>
      </c>
    </row>
    <row r="160" spans="1:6" x14ac:dyDescent="0.25">
      <c r="A160" s="2"/>
      <c r="B160" s="261">
        <v>16</v>
      </c>
      <c r="C160" s="88">
        <f>SUM(C159)</f>
        <v>4.82</v>
      </c>
      <c r="D160" s="2"/>
      <c r="E160" s="3"/>
      <c r="F160" s="261"/>
    </row>
    <row r="161" spans="1:6" x14ac:dyDescent="0.25">
      <c r="A161" s="2" t="str">
        <f>"3909479"</f>
        <v>3909479</v>
      </c>
      <c r="B161" s="2" t="s">
        <v>11644</v>
      </c>
      <c r="C161" s="2">
        <v>0.26</v>
      </c>
      <c r="D161" s="2">
        <v>373234</v>
      </c>
      <c r="E161" s="3">
        <v>44463.269826388889</v>
      </c>
      <c r="F161" s="261">
        <v>13943</v>
      </c>
    </row>
    <row r="162" spans="1:6" x14ac:dyDescent="0.25">
      <c r="A162" s="2" t="str">
        <f>"3903487"</f>
        <v>3903487</v>
      </c>
      <c r="B162" s="2" t="s">
        <v>11632</v>
      </c>
      <c r="C162" s="2">
        <v>2.35</v>
      </c>
      <c r="D162" s="2">
        <v>371990</v>
      </c>
      <c r="E162" s="3">
        <v>44463.381006944444</v>
      </c>
      <c r="F162" s="261">
        <v>13944</v>
      </c>
    </row>
    <row r="163" spans="1:6" x14ac:dyDescent="0.25">
      <c r="A163" s="2" t="str">
        <f>"3960276"</f>
        <v>3960276</v>
      </c>
      <c r="B163" s="2" t="s">
        <v>3739</v>
      </c>
      <c r="C163" s="2">
        <v>12.3</v>
      </c>
      <c r="D163" s="2">
        <v>371336</v>
      </c>
      <c r="E163" s="3">
        <v>44463.411180555559</v>
      </c>
      <c r="F163" s="261">
        <v>13945</v>
      </c>
    </row>
    <row r="164" spans="1:6" x14ac:dyDescent="0.25">
      <c r="A164" s="2" t="str">
        <f>"3903101"</f>
        <v>3903101</v>
      </c>
      <c r="B164" s="2" t="s">
        <v>6111</v>
      </c>
      <c r="C164" s="2">
        <v>3.47</v>
      </c>
      <c r="D164" s="2">
        <v>371543</v>
      </c>
      <c r="E164" s="3">
        <v>44463.484548611108</v>
      </c>
      <c r="F164" s="261">
        <v>13946</v>
      </c>
    </row>
    <row r="165" spans="1:6" x14ac:dyDescent="0.25">
      <c r="A165" s="2" t="str">
        <f>"3902757"</f>
        <v>3902757</v>
      </c>
      <c r="B165" s="2" t="s">
        <v>3790</v>
      </c>
      <c r="C165" s="2">
        <v>3.81</v>
      </c>
      <c r="D165" s="2">
        <v>372533</v>
      </c>
      <c r="E165" s="3">
        <v>44463.563981481479</v>
      </c>
      <c r="F165" s="261">
        <v>13947</v>
      </c>
    </row>
    <row r="166" spans="1:6" x14ac:dyDescent="0.25">
      <c r="A166" s="2" t="str">
        <f>"3908292"</f>
        <v>3908292</v>
      </c>
      <c r="B166" s="2" t="s">
        <v>1556</v>
      </c>
      <c r="C166" s="2">
        <v>2.13</v>
      </c>
      <c r="D166" s="2">
        <v>372820</v>
      </c>
      <c r="E166" s="3">
        <v>44463.579201388886</v>
      </c>
      <c r="F166" s="261">
        <v>13948</v>
      </c>
    </row>
    <row r="167" spans="1:6" x14ac:dyDescent="0.25">
      <c r="A167" s="2" t="str">
        <f>"3909261"</f>
        <v>3909261</v>
      </c>
      <c r="B167" s="2" t="s">
        <v>6065</v>
      </c>
      <c r="C167" s="2">
        <v>1.85</v>
      </c>
      <c r="D167" s="2">
        <v>373090</v>
      </c>
      <c r="E167" s="3">
        <v>44463.647893518515</v>
      </c>
      <c r="F167" s="261">
        <v>13949</v>
      </c>
    </row>
    <row r="168" spans="1:6" x14ac:dyDescent="0.25">
      <c r="A168" s="2"/>
      <c r="B168" s="261">
        <v>17</v>
      </c>
      <c r="C168" s="88">
        <f>SUM(C161:C167)</f>
        <v>26.169999999999998</v>
      </c>
      <c r="D168" s="2"/>
      <c r="E168" s="3"/>
      <c r="F168" s="261"/>
    </row>
    <row r="169" spans="1:6" x14ac:dyDescent="0.25">
      <c r="A169" s="2" t="str">
        <f>"3908129"</f>
        <v>3908129</v>
      </c>
      <c r="B169" s="2" t="s">
        <v>1095</v>
      </c>
      <c r="C169" s="2">
        <v>2.08</v>
      </c>
      <c r="D169" s="2">
        <v>372742</v>
      </c>
      <c r="E169" s="3">
        <v>44466.388136574074</v>
      </c>
      <c r="F169" s="261">
        <v>14072</v>
      </c>
    </row>
    <row r="170" spans="1:6" x14ac:dyDescent="0.25">
      <c r="A170" s="2" t="str">
        <f>"3909239"</f>
        <v>3909239</v>
      </c>
      <c r="B170" s="2" t="s">
        <v>1077</v>
      </c>
      <c r="C170" s="2">
        <v>1.68</v>
      </c>
      <c r="D170" s="2">
        <v>372238</v>
      </c>
      <c r="E170" s="3">
        <v>44466.468912037039</v>
      </c>
      <c r="F170" s="261">
        <v>14073</v>
      </c>
    </row>
    <row r="171" spans="1:6" x14ac:dyDescent="0.25">
      <c r="A171" s="2" t="str">
        <f>"3908762"</f>
        <v>3908762</v>
      </c>
      <c r="B171" s="2" t="s">
        <v>560</v>
      </c>
      <c r="C171" s="2">
        <v>5.05</v>
      </c>
      <c r="D171" s="2">
        <v>373040</v>
      </c>
      <c r="E171" s="3">
        <v>44466.470300925925</v>
      </c>
      <c r="F171" s="261">
        <v>14074</v>
      </c>
    </row>
    <row r="172" spans="1:6" x14ac:dyDescent="0.25">
      <c r="A172" s="2" t="str">
        <f>"3903102"</f>
        <v>3903102</v>
      </c>
      <c r="B172" s="2" t="s">
        <v>18247</v>
      </c>
      <c r="C172" s="2">
        <v>3.44</v>
      </c>
      <c r="D172" s="2">
        <v>372830</v>
      </c>
      <c r="E172" s="3">
        <v>44466.481087962966</v>
      </c>
      <c r="F172" s="261">
        <v>14075</v>
      </c>
    </row>
    <row r="173" spans="1:6" x14ac:dyDescent="0.25">
      <c r="A173" s="2" t="str">
        <f>"3901461"</f>
        <v>3901461</v>
      </c>
      <c r="B173" s="2" t="s">
        <v>612</v>
      </c>
      <c r="C173" s="2">
        <v>15.3</v>
      </c>
      <c r="D173" s="2">
        <v>370824</v>
      </c>
      <c r="E173" s="3">
        <v>44466.495243055557</v>
      </c>
      <c r="F173" s="261">
        <v>14076</v>
      </c>
    </row>
    <row r="174" spans="1:6" x14ac:dyDescent="0.25">
      <c r="A174" s="2" t="str">
        <f>"3908209"</f>
        <v>3908209</v>
      </c>
      <c r="B174" s="2" t="s">
        <v>1119</v>
      </c>
      <c r="C174" s="2">
        <v>1.68</v>
      </c>
      <c r="D174" s="2">
        <v>372776</v>
      </c>
      <c r="E174" s="3">
        <v>44466.622291666667</v>
      </c>
      <c r="F174" s="261">
        <v>14077</v>
      </c>
    </row>
    <row r="175" spans="1:6" x14ac:dyDescent="0.25">
      <c r="A175" s="2" t="str">
        <f>"3903105"</f>
        <v>3903105</v>
      </c>
      <c r="B175" s="2" t="s">
        <v>601</v>
      </c>
      <c r="C175" s="2">
        <v>1.94</v>
      </c>
      <c r="D175" s="2">
        <v>371047</v>
      </c>
      <c r="E175" s="3">
        <v>44466.806504629632</v>
      </c>
      <c r="F175" s="261">
        <v>14078</v>
      </c>
    </row>
    <row r="176" spans="1:6" x14ac:dyDescent="0.25">
      <c r="A176" s="2"/>
      <c r="B176" s="261">
        <v>18</v>
      </c>
      <c r="C176" s="88">
        <f>SUM(C169:C175)</f>
        <v>31.169999999999998</v>
      </c>
      <c r="D176" s="2"/>
      <c r="E176" s="3"/>
      <c r="F176" s="261"/>
    </row>
    <row r="177" spans="1:6" x14ac:dyDescent="0.25">
      <c r="A177" s="2" t="str">
        <f>"3900695"</f>
        <v>3900695</v>
      </c>
      <c r="B177" s="2" t="s">
        <v>3752</v>
      </c>
      <c r="C177" s="2">
        <v>1.68</v>
      </c>
      <c r="D177" s="2">
        <v>372438</v>
      </c>
      <c r="E177" s="3">
        <v>44467.38921296296</v>
      </c>
      <c r="F177" s="261">
        <v>14088</v>
      </c>
    </row>
    <row r="178" spans="1:6" x14ac:dyDescent="0.25">
      <c r="A178" s="2" t="str">
        <f>"3908364"</f>
        <v>3908364</v>
      </c>
      <c r="B178" s="2" t="s">
        <v>6073</v>
      </c>
      <c r="C178" s="2">
        <v>1.68</v>
      </c>
      <c r="D178" s="2">
        <v>372883</v>
      </c>
      <c r="E178" s="3">
        <v>44467.498171296298</v>
      </c>
      <c r="F178" s="261">
        <v>14089</v>
      </c>
    </row>
    <row r="179" spans="1:6" x14ac:dyDescent="0.25">
      <c r="A179" s="2" t="str">
        <f>"3945504"</f>
        <v>3945504</v>
      </c>
      <c r="B179" s="2" t="s">
        <v>1102</v>
      </c>
      <c r="C179" s="2">
        <v>4.1900000000000004</v>
      </c>
      <c r="D179" s="2">
        <v>371402</v>
      </c>
      <c r="E179" s="3">
        <v>44467.563206018516</v>
      </c>
      <c r="F179" s="261">
        <v>14090</v>
      </c>
    </row>
    <row r="180" spans="1:6" x14ac:dyDescent="0.25">
      <c r="A180" s="2" t="str">
        <f>"3920094"</f>
        <v>3920094</v>
      </c>
      <c r="B180" s="2" t="s">
        <v>6100</v>
      </c>
      <c r="C180" s="2">
        <v>17.899999999999999</v>
      </c>
      <c r="D180" s="2">
        <v>371335</v>
      </c>
      <c r="E180" s="3">
        <v>44467.629988425928</v>
      </c>
      <c r="F180" s="261">
        <v>14091</v>
      </c>
    </row>
    <row r="181" spans="1:6" x14ac:dyDescent="0.25">
      <c r="A181" s="2" t="str">
        <f>"3950207"</f>
        <v>3950207</v>
      </c>
      <c r="B181" s="2" t="s">
        <v>3773</v>
      </c>
      <c r="C181" s="2">
        <v>8.9499999999999993</v>
      </c>
      <c r="D181" s="2">
        <v>371370</v>
      </c>
      <c r="E181" s="3">
        <v>44467.782719907409</v>
      </c>
      <c r="F181" s="261">
        <v>14092</v>
      </c>
    </row>
    <row r="182" spans="1:6" x14ac:dyDescent="0.25">
      <c r="A182" s="2"/>
      <c r="B182" s="261">
        <v>19</v>
      </c>
      <c r="C182" s="88">
        <f>SUM(C177:C181)</f>
        <v>34.4</v>
      </c>
      <c r="D182" s="2"/>
      <c r="E182" s="3"/>
      <c r="F182" s="261"/>
    </row>
    <row r="183" spans="1:6" x14ac:dyDescent="0.25">
      <c r="A183" s="2" t="str">
        <f>"3902710"</f>
        <v>3902710</v>
      </c>
      <c r="B183" s="2" t="s">
        <v>622</v>
      </c>
      <c r="C183" s="2">
        <v>1.88</v>
      </c>
      <c r="D183" s="2">
        <v>372519</v>
      </c>
      <c r="E183" s="3">
        <v>44468.322685185187</v>
      </c>
      <c r="F183" s="261">
        <v>14153</v>
      </c>
    </row>
    <row r="184" spans="1:6" x14ac:dyDescent="0.25">
      <c r="A184" s="2" t="str">
        <f>"3908411"</f>
        <v>3908411</v>
      </c>
      <c r="B184" s="2" t="s">
        <v>15899</v>
      </c>
      <c r="C184" s="2">
        <v>3.36</v>
      </c>
      <c r="D184" s="2">
        <v>372915</v>
      </c>
      <c r="E184" s="3">
        <v>44468.51761574074</v>
      </c>
      <c r="F184" s="261">
        <v>14154</v>
      </c>
    </row>
    <row r="185" spans="1:6" x14ac:dyDescent="0.25">
      <c r="A185" s="2" t="str">
        <f>"3903516"</f>
        <v>3903516</v>
      </c>
      <c r="B185" s="2" t="s">
        <v>3783</v>
      </c>
      <c r="C185" s="2">
        <v>1.84</v>
      </c>
      <c r="D185" s="2">
        <v>372133</v>
      </c>
      <c r="E185" s="3">
        <v>44468.671018518522</v>
      </c>
      <c r="F185" s="261">
        <v>14155</v>
      </c>
    </row>
    <row r="186" spans="1:6" x14ac:dyDescent="0.25">
      <c r="A186" s="2" t="str">
        <f>"3960265"</f>
        <v>3960265</v>
      </c>
      <c r="B186" s="2" t="s">
        <v>628</v>
      </c>
      <c r="C186" s="2">
        <v>12.3</v>
      </c>
      <c r="D186" s="2">
        <v>371320</v>
      </c>
      <c r="E186" s="3">
        <v>44468.675405092596</v>
      </c>
      <c r="F186" s="261">
        <v>14156</v>
      </c>
    </row>
    <row r="187" spans="1:6" x14ac:dyDescent="0.25">
      <c r="A187" s="2" t="str">
        <f>"3909959"</f>
        <v>3909959</v>
      </c>
      <c r="B187" s="2" t="s">
        <v>3791</v>
      </c>
      <c r="C187" s="2">
        <v>4.43</v>
      </c>
      <c r="D187" s="2">
        <v>371699</v>
      </c>
      <c r="E187" s="3">
        <v>44468.872210648151</v>
      </c>
      <c r="F187" s="261">
        <v>14157</v>
      </c>
    </row>
    <row r="188" spans="1:6" x14ac:dyDescent="0.25">
      <c r="A188" s="2"/>
      <c r="B188" s="261">
        <v>20</v>
      </c>
      <c r="C188" s="88">
        <f>SUM(C183:C187)</f>
        <v>23.810000000000002</v>
      </c>
      <c r="D188" s="2"/>
      <c r="E188" s="3"/>
      <c r="F188" s="261"/>
    </row>
    <row r="189" spans="1:6" x14ac:dyDescent="0.25">
      <c r="A189" s="2" t="str">
        <f>"3908410"</f>
        <v>3908410</v>
      </c>
      <c r="B189" s="2" t="s">
        <v>13190</v>
      </c>
      <c r="C189" s="2">
        <v>6.74</v>
      </c>
      <c r="D189" s="2">
        <v>372914</v>
      </c>
      <c r="E189" s="3">
        <v>44469.437858796293</v>
      </c>
      <c r="F189" s="261">
        <v>14224</v>
      </c>
    </row>
    <row r="190" spans="1:6" x14ac:dyDescent="0.25">
      <c r="A190" s="2" t="str">
        <f>"3960313"</f>
        <v>3960313</v>
      </c>
      <c r="B190" s="2" t="s">
        <v>3733</v>
      </c>
      <c r="C190" s="2">
        <v>15.64</v>
      </c>
      <c r="D190" s="2">
        <v>371413</v>
      </c>
      <c r="E190" s="3">
        <v>44469.440729166665</v>
      </c>
      <c r="F190" s="261">
        <v>14225</v>
      </c>
    </row>
    <row r="191" spans="1:6" x14ac:dyDescent="0.25">
      <c r="A191" s="2" t="str">
        <f>"3909013"</f>
        <v>3909013</v>
      </c>
      <c r="B191" s="2" t="s">
        <v>615</v>
      </c>
      <c r="C191" s="2">
        <v>5.26</v>
      </c>
      <c r="D191" s="2">
        <v>364020</v>
      </c>
      <c r="E191" s="3">
        <v>44469.512488425928</v>
      </c>
      <c r="F191" s="261">
        <v>14226</v>
      </c>
    </row>
    <row r="192" spans="1:6" x14ac:dyDescent="0.25">
      <c r="A192" s="2" t="str">
        <f>"3960363"</f>
        <v>3960363</v>
      </c>
      <c r="B192" s="2" t="s">
        <v>11637</v>
      </c>
      <c r="C192" s="2">
        <v>16.760000000000002</v>
      </c>
      <c r="D192" s="2">
        <v>371371</v>
      </c>
      <c r="E192" s="3">
        <v>44469.548055555555</v>
      </c>
      <c r="F192" s="261">
        <v>14227</v>
      </c>
    </row>
    <row r="193" spans="1:6" x14ac:dyDescent="0.25">
      <c r="A193" s="2" t="str">
        <f>"3908534"</f>
        <v>3908534</v>
      </c>
      <c r="B193" s="2" t="s">
        <v>3762</v>
      </c>
      <c r="C193" s="2">
        <v>5.91</v>
      </c>
      <c r="D193" s="2">
        <v>372995</v>
      </c>
      <c r="E193" s="3">
        <v>44469.644108796296</v>
      </c>
      <c r="F193" s="261">
        <v>14228</v>
      </c>
    </row>
    <row r="194" spans="1:6" x14ac:dyDescent="0.25">
      <c r="A194" s="2" t="str">
        <f>"3902009"</f>
        <v>3902009</v>
      </c>
      <c r="B194" s="2" t="s">
        <v>598</v>
      </c>
      <c r="C194" s="2">
        <v>3.36</v>
      </c>
      <c r="D194" s="2">
        <v>370935</v>
      </c>
      <c r="E194" s="3">
        <v>44469.853275462963</v>
      </c>
      <c r="F194" s="261">
        <v>14229</v>
      </c>
    </row>
    <row r="195" spans="1:6" x14ac:dyDescent="0.25">
      <c r="A195" s="2"/>
      <c r="B195" s="261">
        <v>21</v>
      </c>
      <c r="C195" s="88">
        <f>SUM(C189:C194)</f>
        <v>53.67</v>
      </c>
      <c r="D195" s="2"/>
      <c r="E195" s="3"/>
      <c r="F195" s="261"/>
    </row>
    <row r="196" spans="1:6" x14ac:dyDescent="0.25">
      <c r="A196" s="2"/>
      <c r="B196" s="2"/>
      <c r="C196" s="2"/>
      <c r="D196" s="2"/>
      <c r="E196" s="3"/>
      <c r="F196" s="261"/>
    </row>
    <row r="197" spans="1:6" x14ac:dyDescent="0.25">
      <c r="A197" s="557"/>
      <c r="B197" s="557"/>
      <c r="C197" s="557"/>
      <c r="D197" s="557"/>
      <c r="E197" s="557"/>
      <c r="F197" s="557"/>
    </row>
    <row r="198" spans="1:6" x14ac:dyDescent="0.25">
      <c r="A198" s="261"/>
      <c r="B198" s="261"/>
      <c r="C198" s="261"/>
      <c r="D198" s="261"/>
      <c r="E198" s="261"/>
      <c r="F198" s="261"/>
    </row>
    <row r="199" spans="1:6" x14ac:dyDescent="0.25">
      <c r="A199" s="2"/>
      <c r="B199" s="2"/>
      <c r="C199" s="2"/>
      <c r="D199" s="2"/>
      <c r="E199" s="2"/>
      <c r="F199" s="263"/>
    </row>
    <row r="200" spans="1:6" x14ac:dyDescent="0.25">
      <c r="A200" s="2"/>
      <c r="B200" s="2"/>
      <c r="C200" s="2"/>
      <c r="D200" s="2"/>
      <c r="E200" s="2"/>
      <c r="F200" s="263"/>
    </row>
    <row r="201" spans="1:6" x14ac:dyDescent="0.25">
      <c r="A201" s="2"/>
      <c r="B201" s="2"/>
      <c r="C201" s="2"/>
      <c r="D201" s="2"/>
      <c r="E201" s="2"/>
      <c r="F201" s="263"/>
    </row>
    <row r="202" spans="1:6" x14ac:dyDescent="0.25">
      <c r="A202" s="2"/>
      <c r="B202" s="2"/>
      <c r="C202" s="2"/>
      <c r="D202" s="2"/>
      <c r="E202" s="2"/>
      <c r="F202" s="263"/>
    </row>
    <row r="203" spans="1:6" x14ac:dyDescent="0.25">
      <c r="A203" s="2"/>
      <c r="B203" s="2"/>
      <c r="C203" s="2"/>
      <c r="D203" s="2"/>
      <c r="E203" s="2"/>
      <c r="F203" s="263"/>
    </row>
    <row r="204" spans="1:6" x14ac:dyDescent="0.25">
      <c r="A204" s="2"/>
      <c r="B204" s="2"/>
      <c r="C204" s="2"/>
      <c r="D204" s="2"/>
      <c r="E204" s="2"/>
      <c r="F204" s="263"/>
    </row>
    <row r="205" spans="1:6" x14ac:dyDescent="0.25">
      <c r="A205" s="2"/>
      <c r="B205" s="2"/>
      <c r="C205" s="2"/>
      <c r="D205" s="2"/>
      <c r="E205" s="2"/>
      <c r="F205" s="263"/>
    </row>
    <row r="206" spans="1:6" x14ac:dyDescent="0.25">
      <c r="A206" s="2"/>
      <c r="B206" s="2"/>
      <c r="C206" s="2"/>
      <c r="D206" s="2"/>
      <c r="E206" s="2"/>
      <c r="F206" s="263"/>
    </row>
    <row r="207" spans="1:6" x14ac:dyDescent="0.25">
      <c r="A207" s="2"/>
      <c r="B207" s="2"/>
      <c r="C207" s="2"/>
      <c r="D207" s="2"/>
      <c r="E207" s="2"/>
      <c r="F207" s="263"/>
    </row>
    <row r="208" spans="1:6" x14ac:dyDescent="0.25">
      <c r="A208" s="2"/>
      <c r="B208" s="2"/>
      <c r="C208" s="2"/>
      <c r="D208" s="2"/>
      <c r="E208" s="2"/>
      <c r="F208" s="263"/>
    </row>
    <row r="209" spans="1:6" x14ac:dyDescent="0.25">
      <c r="A209" s="2"/>
      <c r="B209" s="2"/>
      <c r="C209" s="2"/>
      <c r="D209" s="2"/>
      <c r="E209" s="2"/>
      <c r="F209" s="263"/>
    </row>
    <row r="210" spans="1:6" x14ac:dyDescent="0.25">
      <c r="A210" s="2"/>
      <c r="B210" s="2"/>
      <c r="C210" s="2"/>
      <c r="D210" s="2"/>
      <c r="E210" s="2"/>
      <c r="F210" s="263"/>
    </row>
    <row r="211" spans="1:6" x14ac:dyDescent="0.25">
      <c r="A211" s="2"/>
      <c r="B211" s="2"/>
      <c r="C211" s="2"/>
      <c r="D211" s="2"/>
      <c r="E211" s="2"/>
      <c r="F211" s="263"/>
    </row>
    <row r="212" spans="1:6" x14ac:dyDescent="0.25">
      <c r="A212" s="2"/>
      <c r="B212" s="2"/>
      <c r="C212" s="2"/>
      <c r="D212" s="2"/>
      <c r="E212" s="2"/>
      <c r="F212" s="263"/>
    </row>
    <row r="213" spans="1:6" x14ac:dyDescent="0.25">
      <c r="A213" s="2"/>
      <c r="B213" s="2"/>
      <c r="C213" s="2"/>
      <c r="D213" s="2"/>
      <c r="E213" s="2"/>
      <c r="F213" s="263"/>
    </row>
    <row r="214" spans="1:6" x14ac:dyDescent="0.25">
      <c r="A214" s="2"/>
      <c r="B214" s="2"/>
      <c r="C214" s="2"/>
      <c r="D214" s="2"/>
      <c r="E214" s="2"/>
      <c r="F214" s="263"/>
    </row>
    <row r="215" spans="1:6" x14ac:dyDescent="0.25">
      <c r="A215" s="2"/>
      <c r="B215" s="2"/>
      <c r="C215" s="2"/>
      <c r="D215" s="2"/>
      <c r="E215" s="2"/>
      <c r="F215" s="263"/>
    </row>
    <row r="216" spans="1:6" x14ac:dyDescent="0.25">
      <c r="A216" s="2"/>
      <c r="B216" s="2"/>
      <c r="C216" s="2"/>
      <c r="D216" s="2"/>
      <c r="E216" s="2"/>
      <c r="F216" s="263"/>
    </row>
    <row r="217" spans="1:6" x14ac:dyDescent="0.25">
      <c r="A217" s="2"/>
      <c r="B217" s="2"/>
      <c r="C217" s="2"/>
      <c r="D217" s="2"/>
      <c r="E217" s="2"/>
      <c r="F217" s="263"/>
    </row>
    <row r="218" spans="1:6" x14ac:dyDescent="0.25">
      <c r="A218" s="2"/>
      <c r="B218" s="2"/>
      <c r="C218" s="2"/>
      <c r="D218" s="2"/>
      <c r="E218" s="2"/>
      <c r="F218" s="263"/>
    </row>
    <row r="219" spans="1:6" x14ac:dyDescent="0.25">
      <c r="A219" s="2"/>
      <c r="B219" s="2"/>
      <c r="C219" s="2"/>
      <c r="D219" s="2"/>
      <c r="E219" s="2"/>
      <c r="F219" s="263"/>
    </row>
    <row r="220" spans="1:6" x14ac:dyDescent="0.25">
      <c r="A220" s="2"/>
      <c r="B220" s="2"/>
      <c r="C220" s="2"/>
      <c r="D220" s="2"/>
      <c r="E220" s="2"/>
      <c r="F220" s="263"/>
    </row>
    <row r="221" spans="1:6" x14ac:dyDescent="0.25">
      <c r="A221" s="2"/>
      <c r="B221" s="2"/>
      <c r="C221" s="2"/>
      <c r="D221" s="2"/>
      <c r="E221" s="2"/>
      <c r="F221" s="263"/>
    </row>
    <row r="222" spans="1:6" x14ac:dyDescent="0.25">
      <c r="A222" s="2"/>
      <c r="B222" s="2"/>
      <c r="C222" s="2"/>
      <c r="D222" s="2"/>
      <c r="E222" s="2"/>
      <c r="F222" s="263"/>
    </row>
    <row r="223" spans="1:6" x14ac:dyDescent="0.25">
      <c r="A223" s="2"/>
      <c r="B223" s="2"/>
      <c r="C223" s="2"/>
      <c r="D223" s="2"/>
      <c r="E223" s="2"/>
      <c r="F223" s="263"/>
    </row>
    <row r="224" spans="1:6" x14ac:dyDescent="0.25">
      <c r="A224" s="2"/>
      <c r="B224" s="2"/>
      <c r="C224" s="2"/>
      <c r="D224" s="2"/>
      <c r="E224" s="2"/>
      <c r="F224" s="263"/>
    </row>
    <row r="225" spans="1:6" x14ac:dyDescent="0.25">
      <c r="A225" s="2"/>
      <c r="B225" s="2"/>
      <c r="C225" s="2"/>
      <c r="D225" s="2"/>
      <c r="E225" s="2"/>
      <c r="F225" s="263"/>
    </row>
    <row r="226" spans="1:6" x14ac:dyDescent="0.25">
      <c r="A226" s="2"/>
      <c r="B226" s="2"/>
      <c r="C226" s="2"/>
      <c r="D226" s="2"/>
      <c r="E226" s="2"/>
      <c r="F226" s="263"/>
    </row>
    <row r="227" spans="1:6" x14ac:dyDescent="0.25">
      <c r="A227" s="2"/>
      <c r="B227" s="2"/>
      <c r="C227" s="2"/>
      <c r="D227" s="2"/>
      <c r="E227" s="2"/>
      <c r="F227" s="263"/>
    </row>
    <row r="228" spans="1:6" x14ac:dyDescent="0.25">
      <c r="A228" s="2"/>
      <c r="B228" s="2"/>
      <c r="C228" s="2"/>
      <c r="D228" s="2"/>
      <c r="E228" s="2"/>
      <c r="F228" s="263"/>
    </row>
    <row r="229" spans="1:6" x14ac:dyDescent="0.25">
      <c r="A229" s="2"/>
      <c r="B229" s="2"/>
      <c r="C229" s="2"/>
      <c r="D229" s="2"/>
      <c r="E229" s="2"/>
      <c r="F229" s="263"/>
    </row>
    <row r="230" spans="1:6" x14ac:dyDescent="0.25">
      <c r="A230" s="2"/>
      <c r="B230" s="2"/>
      <c r="C230" s="2"/>
      <c r="D230" s="2"/>
      <c r="E230" s="2"/>
      <c r="F230" s="263"/>
    </row>
    <row r="231" spans="1:6" x14ac:dyDescent="0.25">
      <c r="A231" s="2"/>
      <c r="B231" s="2"/>
      <c r="C231" s="2"/>
      <c r="D231" s="2"/>
      <c r="E231" s="2"/>
      <c r="F231" s="263"/>
    </row>
    <row r="232" spans="1:6" x14ac:dyDescent="0.25">
      <c r="A232" s="2"/>
      <c r="B232" s="2"/>
      <c r="C232" s="2"/>
      <c r="D232" s="2"/>
      <c r="E232" s="2"/>
      <c r="F232" s="263"/>
    </row>
    <row r="233" spans="1:6" x14ac:dyDescent="0.25">
      <c r="A233" s="2"/>
      <c r="B233" s="2"/>
      <c r="C233" s="2"/>
      <c r="D233" s="2"/>
      <c r="E233" s="2"/>
      <c r="F233" s="263"/>
    </row>
    <row r="234" spans="1:6" x14ac:dyDescent="0.25">
      <c r="A234" s="2"/>
      <c r="B234" s="2"/>
      <c r="C234" s="2"/>
      <c r="D234" s="2"/>
      <c r="E234" s="2"/>
      <c r="F234" s="263"/>
    </row>
    <row r="235" spans="1:6" x14ac:dyDescent="0.25">
      <c r="A235" s="2"/>
      <c r="B235" s="2"/>
      <c r="C235" s="2"/>
      <c r="D235" s="2"/>
      <c r="E235" s="2"/>
      <c r="F235" s="263"/>
    </row>
    <row r="236" spans="1:6" x14ac:dyDescent="0.25">
      <c r="A236" s="2"/>
      <c r="B236" s="2"/>
      <c r="C236" s="2"/>
      <c r="D236" s="2"/>
      <c r="E236" s="2"/>
      <c r="F236" s="263"/>
    </row>
    <row r="237" spans="1:6" x14ac:dyDescent="0.25">
      <c r="A237" s="2"/>
      <c r="B237" s="2"/>
      <c r="C237" s="2"/>
      <c r="D237" s="2"/>
      <c r="E237" s="2"/>
      <c r="F237" s="263"/>
    </row>
    <row r="238" spans="1:6" x14ac:dyDescent="0.25">
      <c r="A238" s="2"/>
      <c r="B238" s="2"/>
      <c r="C238" s="2"/>
      <c r="D238" s="2"/>
      <c r="E238" s="2"/>
      <c r="F238" s="263"/>
    </row>
    <row r="239" spans="1:6" x14ac:dyDescent="0.25">
      <c r="A239" s="2"/>
      <c r="B239" s="2"/>
      <c r="C239" s="2"/>
      <c r="D239" s="2"/>
      <c r="E239" s="2"/>
      <c r="F239" s="263"/>
    </row>
    <row r="240" spans="1:6" x14ac:dyDescent="0.25">
      <c r="A240" s="2"/>
      <c r="B240" s="2"/>
      <c r="C240" s="2"/>
      <c r="D240" s="2"/>
      <c r="E240" s="2"/>
      <c r="F240" s="263"/>
    </row>
    <row r="241" spans="1:6" x14ac:dyDescent="0.25">
      <c r="A241" s="2"/>
      <c r="B241" s="2"/>
      <c r="C241" s="2"/>
      <c r="D241" s="2"/>
      <c r="E241" s="2"/>
      <c r="F241" s="263"/>
    </row>
    <row r="242" spans="1:6" x14ac:dyDescent="0.25">
      <c r="A242" s="2"/>
      <c r="B242" s="2"/>
      <c r="C242" s="2"/>
      <c r="D242" s="2"/>
      <c r="E242" s="2"/>
      <c r="F242" s="263"/>
    </row>
    <row r="243" spans="1:6" x14ac:dyDescent="0.25">
      <c r="A243" s="2"/>
      <c r="B243" s="2"/>
      <c r="C243" s="2"/>
      <c r="D243" s="2"/>
      <c r="E243" s="2"/>
      <c r="F243" s="263"/>
    </row>
    <row r="244" spans="1:6" x14ac:dyDescent="0.25">
      <c r="A244" s="2"/>
      <c r="B244" s="2"/>
      <c r="C244" s="2"/>
      <c r="D244" s="2"/>
      <c r="E244" s="2"/>
      <c r="F244" s="263"/>
    </row>
    <row r="245" spans="1:6" x14ac:dyDescent="0.25">
      <c r="A245" s="2"/>
      <c r="B245" s="2"/>
      <c r="C245" s="2"/>
      <c r="D245" s="2"/>
      <c r="E245" s="2"/>
      <c r="F245" s="263"/>
    </row>
    <row r="246" spans="1:6" x14ac:dyDescent="0.25">
      <c r="A246" s="2"/>
      <c r="B246" s="2"/>
      <c r="C246" s="2"/>
      <c r="D246" s="2"/>
      <c r="E246" s="2"/>
      <c r="F246" s="263"/>
    </row>
    <row r="247" spans="1:6" x14ac:dyDescent="0.25">
      <c r="A247" s="2"/>
      <c r="B247" s="2"/>
      <c r="C247" s="2"/>
      <c r="D247" s="2"/>
      <c r="E247" s="2"/>
      <c r="F247" s="263"/>
    </row>
    <row r="248" spans="1:6" x14ac:dyDescent="0.25">
      <c r="A248" s="2"/>
      <c r="B248" s="2"/>
      <c r="C248" s="2"/>
      <c r="D248" s="2"/>
      <c r="E248" s="2"/>
      <c r="F248" s="263"/>
    </row>
    <row r="249" spans="1:6" x14ac:dyDescent="0.25">
      <c r="A249" s="2"/>
      <c r="B249" s="2"/>
      <c r="C249" s="2"/>
      <c r="D249" s="2"/>
      <c r="E249" s="2"/>
      <c r="F249" s="263"/>
    </row>
    <row r="250" spans="1:6" x14ac:dyDescent="0.25">
      <c r="A250" s="2"/>
      <c r="B250" s="2"/>
      <c r="C250" s="2"/>
      <c r="D250" s="2"/>
      <c r="E250" s="2"/>
      <c r="F250" s="263"/>
    </row>
    <row r="251" spans="1:6" x14ac:dyDescent="0.25">
      <c r="A251" s="2"/>
      <c r="B251" s="2"/>
      <c r="C251" s="2"/>
      <c r="D251" s="2"/>
      <c r="E251" s="2"/>
      <c r="F251" s="263"/>
    </row>
    <row r="252" spans="1:6" x14ac:dyDescent="0.25">
      <c r="A252" s="2"/>
      <c r="B252" s="2"/>
      <c r="C252" s="2"/>
      <c r="D252" s="2"/>
      <c r="E252" s="2"/>
      <c r="F252" s="263"/>
    </row>
    <row r="253" spans="1:6" x14ac:dyDescent="0.25">
      <c r="A253" s="2"/>
      <c r="B253" s="261"/>
      <c r="C253" s="261"/>
      <c r="D253" s="2"/>
      <c r="E253" s="3"/>
      <c r="F253" s="261"/>
    </row>
    <row r="254" spans="1:6" x14ac:dyDescent="0.25">
      <c r="A254" s="2"/>
      <c r="B254" s="2"/>
      <c r="C254" s="2"/>
      <c r="D254" s="2"/>
      <c r="E254" s="3"/>
      <c r="F254" s="261"/>
    </row>
    <row r="255" spans="1:6" x14ac:dyDescent="0.25">
      <c r="A255" s="2"/>
      <c r="B255" s="2"/>
      <c r="C255" s="2"/>
      <c r="D255" s="2"/>
      <c r="E255" s="3"/>
      <c r="F255" s="261"/>
    </row>
    <row r="256" spans="1:6" x14ac:dyDescent="0.25">
      <c r="A256" s="2"/>
      <c r="B256" s="2"/>
      <c r="C256" s="2"/>
      <c r="D256" s="2"/>
      <c r="E256" s="3"/>
      <c r="F256" s="261"/>
    </row>
    <row r="257" spans="1:6" x14ac:dyDescent="0.25">
      <c r="A257" s="2"/>
      <c r="B257" s="2"/>
      <c r="C257" s="2"/>
      <c r="D257" s="2"/>
      <c r="E257" s="3"/>
      <c r="F257" s="261"/>
    </row>
    <row r="258" spans="1:6" x14ac:dyDescent="0.25">
      <c r="A258" s="2"/>
      <c r="B258" s="2"/>
      <c r="C258" s="2"/>
      <c r="D258" s="2"/>
      <c r="E258" s="3"/>
      <c r="F258" s="261"/>
    </row>
    <row r="259" spans="1:6" x14ac:dyDescent="0.25">
      <c r="A259" s="2"/>
      <c r="B259" s="2"/>
      <c r="C259" s="2"/>
      <c r="D259" s="2"/>
      <c r="E259" s="3"/>
      <c r="F259" s="261"/>
    </row>
    <row r="260" spans="1:6" x14ac:dyDescent="0.25">
      <c r="A260" s="2"/>
      <c r="B260" s="2"/>
      <c r="C260" s="2"/>
      <c r="D260" s="2"/>
      <c r="E260" s="3"/>
      <c r="F260" s="261"/>
    </row>
    <row r="261" spans="1:6" x14ac:dyDescent="0.25">
      <c r="A261" s="2"/>
      <c r="B261" s="2"/>
      <c r="C261" s="2"/>
      <c r="D261" s="2"/>
      <c r="E261" s="3"/>
      <c r="F261" s="261"/>
    </row>
    <row r="262" spans="1:6" x14ac:dyDescent="0.25">
      <c r="A262" s="2"/>
      <c r="B262" s="2"/>
      <c r="C262" s="2"/>
      <c r="D262" s="2"/>
      <c r="E262" s="3"/>
      <c r="F262" s="261"/>
    </row>
    <row r="263" spans="1:6" x14ac:dyDescent="0.25">
      <c r="A263" s="2"/>
      <c r="B263" s="2"/>
      <c r="C263" s="2"/>
      <c r="D263" s="2"/>
      <c r="E263" s="3"/>
      <c r="F263" s="261"/>
    </row>
    <row r="264" spans="1:6" x14ac:dyDescent="0.25">
      <c r="A264" s="2"/>
      <c r="B264" s="2"/>
      <c r="C264" s="2"/>
      <c r="D264" s="2"/>
      <c r="E264" s="3"/>
      <c r="F264" s="261"/>
    </row>
    <row r="265" spans="1:6" x14ac:dyDescent="0.25">
      <c r="A265" s="2"/>
      <c r="B265" s="2"/>
      <c r="C265" s="2"/>
      <c r="D265" s="2"/>
      <c r="E265" s="3"/>
      <c r="F265" s="261"/>
    </row>
    <row r="266" spans="1:6" x14ac:dyDescent="0.25">
      <c r="A266" s="2"/>
      <c r="B266" s="2"/>
      <c r="C266" s="2"/>
      <c r="D266" s="2"/>
      <c r="E266" s="3"/>
      <c r="F266" s="261"/>
    </row>
    <row r="267" spans="1:6" x14ac:dyDescent="0.25">
      <c r="A267" s="2"/>
      <c r="B267" s="2"/>
      <c r="C267" s="2"/>
      <c r="D267" s="2"/>
      <c r="E267" s="3"/>
      <c r="F267" s="261"/>
    </row>
    <row r="268" spans="1:6" x14ac:dyDescent="0.25">
      <c r="A268" s="2"/>
      <c r="B268" s="2"/>
      <c r="C268" s="2"/>
      <c r="D268" s="2"/>
      <c r="E268" s="3"/>
      <c r="F268" s="261"/>
    </row>
    <row r="269" spans="1:6" x14ac:dyDescent="0.25">
      <c r="A269" s="2"/>
      <c r="B269" s="2"/>
      <c r="C269" s="2"/>
      <c r="D269" s="2"/>
      <c r="E269" s="3"/>
      <c r="F269" s="261"/>
    </row>
    <row r="270" spans="1:6" x14ac:dyDescent="0.25">
      <c r="A270" s="2"/>
      <c r="B270" s="2"/>
      <c r="C270" s="2"/>
      <c r="D270" s="2"/>
      <c r="E270" s="3"/>
      <c r="F270" s="261"/>
    </row>
    <row r="271" spans="1:6" x14ac:dyDescent="0.25">
      <c r="A271" s="2"/>
      <c r="B271" s="2"/>
      <c r="C271" s="2"/>
      <c r="D271" s="2"/>
      <c r="E271" s="3"/>
      <c r="F271" s="261"/>
    </row>
    <row r="272" spans="1:6" x14ac:dyDescent="0.25">
      <c r="A272" s="2"/>
      <c r="B272" s="2"/>
      <c r="C272" s="2"/>
      <c r="D272" s="2"/>
      <c r="E272" s="3"/>
      <c r="F272" s="261"/>
    </row>
    <row r="273" spans="1:6" x14ac:dyDescent="0.25">
      <c r="A273" s="2"/>
      <c r="B273" s="2"/>
      <c r="C273" s="2"/>
      <c r="D273" s="2"/>
      <c r="E273" s="3"/>
      <c r="F273" s="261"/>
    </row>
    <row r="274" spans="1:6" x14ac:dyDescent="0.25">
      <c r="A274" s="2"/>
      <c r="B274" s="2"/>
      <c r="C274" s="2"/>
      <c r="D274" s="2"/>
      <c r="E274" s="3"/>
      <c r="F274" s="261"/>
    </row>
    <row r="275" spans="1:6" x14ac:dyDescent="0.25">
      <c r="A275" s="2"/>
      <c r="B275" s="2"/>
      <c r="C275" s="2"/>
      <c r="D275" s="2"/>
      <c r="E275" s="3"/>
      <c r="F275" s="261"/>
    </row>
    <row r="276" spans="1:6" x14ac:dyDescent="0.25">
      <c r="A276" s="2"/>
      <c r="B276" s="2"/>
      <c r="C276" s="2"/>
      <c r="D276" s="2"/>
      <c r="E276" s="3"/>
      <c r="F276" s="261"/>
    </row>
    <row r="277" spans="1:6" x14ac:dyDescent="0.25">
      <c r="A277" s="2"/>
      <c r="B277" s="2"/>
      <c r="C277" s="2"/>
      <c r="D277" s="2"/>
      <c r="E277" s="3"/>
      <c r="F277" s="261"/>
    </row>
    <row r="278" spans="1:6" x14ac:dyDescent="0.25">
      <c r="A278" s="2"/>
      <c r="B278" s="2"/>
      <c r="C278" s="2"/>
      <c r="D278" s="2"/>
      <c r="E278" s="3"/>
      <c r="F278" s="261"/>
    </row>
  </sheetData>
  <mergeCells count="2">
    <mergeCell ref="A1:F1"/>
    <mergeCell ref="A197:F197"/>
  </mergeCells>
  <pageMargins left="0.70866141732283472" right="0.70866141732283472" top="0.74803149606299213" bottom="0.74803149606299213" header="0.31496062992125984" footer="0.31496062992125984"/>
  <pageSetup paperSize="9" scale="85" fitToHeight="0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F5D44-E5CE-434E-B16F-B5A80D613ECC}">
  <sheetPr>
    <pageSetUpPr fitToPage="1"/>
  </sheetPr>
  <dimension ref="A1:O825"/>
  <sheetViews>
    <sheetView topLeftCell="A439" zoomScale="85" zoomScaleNormal="85" workbookViewId="0">
      <selection activeCell="A336" sqref="A336"/>
    </sheetView>
  </sheetViews>
  <sheetFormatPr baseColWidth="10" defaultRowHeight="21" customHeight="1" x14ac:dyDescent="0.25"/>
  <cols>
    <col min="1" max="1" width="10.7109375" style="269" bestFit="1" customWidth="1"/>
    <col min="2" max="2" width="9.5703125" style="269" bestFit="1" customWidth="1"/>
    <col min="3" max="3" width="58.85546875" style="269" customWidth="1"/>
    <col min="4" max="4" width="18" style="269" customWidth="1"/>
    <col min="5" max="5" width="8.140625" style="269" bestFit="1" customWidth="1"/>
    <col min="6" max="6" width="12.85546875" style="269" bestFit="1" customWidth="1"/>
    <col min="7" max="7" width="8" style="269" bestFit="1" customWidth="1"/>
    <col min="8" max="8" width="9.5703125" style="269" bestFit="1" customWidth="1"/>
    <col min="9" max="9" width="11.42578125" style="269"/>
    <col min="10" max="10" width="32.42578125" style="269" bestFit="1" customWidth="1"/>
    <col min="11" max="11" width="1.7109375" style="269" bestFit="1" customWidth="1"/>
    <col min="12" max="12" width="14.140625" style="269" bestFit="1" customWidth="1"/>
    <col min="13" max="13" width="23.5703125" style="269" bestFit="1" customWidth="1"/>
    <col min="14" max="14" width="11.42578125" style="269"/>
    <col min="15" max="15" width="255.7109375" style="269" bestFit="1" customWidth="1"/>
    <col min="16" max="259" width="11.42578125" style="269"/>
    <col min="260" max="260" width="12.42578125" style="269" customWidth="1"/>
    <col min="261" max="515" width="11.42578125" style="269"/>
    <col min="516" max="516" width="12.42578125" style="269" customWidth="1"/>
    <col min="517" max="771" width="11.42578125" style="269"/>
    <col min="772" max="772" width="12.42578125" style="269" customWidth="1"/>
    <col min="773" max="1027" width="11.42578125" style="269"/>
    <col min="1028" max="1028" width="12.42578125" style="269" customWidth="1"/>
    <col min="1029" max="1283" width="11.42578125" style="269"/>
    <col min="1284" max="1284" width="12.42578125" style="269" customWidth="1"/>
    <col min="1285" max="1539" width="11.42578125" style="269"/>
    <col min="1540" max="1540" width="12.42578125" style="269" customWidth="1"/>
    <col min="1541" max="1795" width="11.42578125" style="269"/>
    <col min="1796" max="1796" width="12.42578125" style="269" customWidth="1"/>
    <col min="1797" max="2051" width="11.42578125" style="269"/>
    <col min="2052" max="2052" width="12.42578125" style="269" customWidth="1"/>
    <col min="2053" max="2307" width="11.42578125" style="269"/>
    <col min="2308" max="2308" width="12.42578125" style="269" customWidth="1"/>
    <col min="2309" max="2563" width="11.42578125" style="269"/>
    <col min="2564" max="2564" width="12.42578125" style="269" customWidth="1"/>
    <col min="2565" max="2819" width="11.42578125" style="269"/>
    <col min="2820" max="2820" width="12.42578125" style="269" customWidth="1"/>
    <col min="2821" max="3075" width="11.42578125" style="269"/>
    <col min="3076" max="3076" width="12.42578125" style="269" customWidth="1"/>
    <col min="3077" max="3331" width="11.42578125" style="269"/>
    <col min="3332" max="3332" width="12.42578125" style="269" customWidth="1"/>
    <col min="3333" max="3587" width="11.42578125" style="269"/>
    <col min="3588" max="3588" width="12.42578125" style="269" customWidth="1"/>
    <col min="3589" max="3843" width="11.42578125" style="269"/>
    <col min="3844" max="3844" width="12.42578125" style="269" customWidth="1"/>
    <col min="3845" max="4099" width="11.42578125" style="269"/>
    <col min="4100" max="4100" width="12.42578125" style="269" customWidth="1"/>
    <col min="4101" max="4355" width="11.42578125" style="269"/>
    <col min="4356" max="4356" width="12.42578125" style="269" customWidth="1"/>
    <col min="4357" max="4611" width="11.42578125" style="269"/>
    <col min="4612" max="4612" width="12.42578125" style="269" customWidth="1"/>
    <col min="4613" max="4867" width="11.42578125" style="269"/>
    <col min="4868" max="4868" width="12.42578125" style="269" customWidth="1"/>
    <col min="4869" max="5123" width="11.42578125" style="269"/>
    <col min="5124" max="5124" width="12.42578125" style="269" customWidth="1"/>
    <col min="5125" max="5379" width="11.42578125" style="269"/>
    <col min="5380" max="5380" width="12.42578125" style="269" customWidth="1"/>
    <col min="5381" max="5635" width="11.42578125" style="269"/>
    <col min="5636" max="5636" width="12.42578125" style="269" customWidth="1"/>
    <col min="5637" max="5891" width="11.42578125" style="269"/>
    <col min="5892" max="5892" width="12.42578125" style="269" customWidth="1"/>
    <col min="5893" max="6147" width="11.42578125" style="269"/>
    <col min="6148" max="6148" width="12.42578125" style="269" customWidth="1"/>
    <col min="6149" max="6403" width="11.42578125" style="269"/>
    <col min="6404" max="6404" width="12.42578125" style="269" customWidth="1"/>
    <col min="6405" max="6659" width="11.42578125" style="269"/>
    <col min="6660" max="6660" width="12.42578125" style="269" customWidth="1"/>
    <col min="6661" max="6915" width="11.42578125" style="269"/>
    <col min="6916" max="6916" width="12.42578125" style="269" customWidth="1"/>
    <col min="6917" max="7171" width="11.42578125" style="269"/>
    <col min="7172" max="7172" width="12.42578125" style="269" customWidth="1"/>
    <col min="7173" max="7427" width="11.42578125" style="269"/>
    <col min="7428" max="7428" width="12.42578125" style="269" customWidth="1"/>
    <col min="7429" max="7683" width="11.42578125" style="269"/>
    <col min="7684" max="7684" width="12.42578125" style="269" customWidth="1"/>
    <col min="7685" max="7939" width="11.42578125" style="269"/>
    <col min="7940" max="7940" width="12.42578125" style="269" customWidth="1"/>
    <col min="7941" max="8195" width="11.42578125" style="269"/>
    <col min="8196" max="8196" width="12.42578125" style="269" customWidth="1"/>
    <col min="8197" max="8451" width="11.42578125" style="269"/>
    <col min="8452" max="8452" width="12.42578125" style="269" customWidth="1"/>
    <col min="8453" max="8707" width="11.42578125" style="269"/>
    <col min="8708" max="8708" width="12.42578125" style="269" customWidth="1"/>
    <col min="8709" max="8963" width="11.42578125" style="269"/>
    <col min="8964" max="8964" width="12.42578125" style="269" customWidth="1"/>
    <col min="8965" max="9219" width="11.42578125" style="269"/>
    <col min="9220" max="9220" width="12.42578125" style="269" customWidth="1"/>
    <col min="9221" max="9475" width="11.42578125" style="269"/>
    <col min="9476" max="9476" width="12.42578125" style="269" customWidth="1"/>
    <col min="9477" max="9731" width="11.42578125" style="269"/>
    <col min="9732" max="9732" width="12.42578125" style="269" customWidth="1"/>
    <col min="9733" max="9987" width="11.42578125" style="269"/>
    <col min="9988" max="9988" width="12.42578125" style="269" customWidth="1"/>
    <col min="9989" max="10243" width="11.42578125" style="269"/>
    <col min="10244" max="10244" width="12.42578125" style="269" customWidth="1"/>
    <col min="10245" max="10499" width="11.42578125" style="269"/>
    <col min="10500" max="10500" width="12.42578125" style="269" customWidth="1"/>
    <col min="10501" max="10755" width="11.42578125" style="269"/>
    <col min="10756" max="10756" width="12.42578125" style="269" customWidth="1"/>
    <col min="10757" max="11011" width="11.42578125" style="269"/>
    <col min="11012" max="11012" width="12.42578125" style="269" customWidth="1"/>
    <col min="11013" max="11267" width="11.42578125" style="269"/>
    <col min="11268" max="11268" width="12.42578125" style="269" customWidth="1"/>
    <col min="11269" max="11523" width="11.42578125" style="269"/>
    <col min="11524" max="11524" width="12.42578125" style="269" customWidth="1"/>
    <col min="11525" max="11779" width="11.42578125" style="269"/>
    <col min="11780" max="11780" width="12.42578125" style="269" customWidth="1"/>
    <col min="11781" max="12035" width="11.42578125" style="269"/>
    <col min="12036" max="12036" width="12.42578125" style="269" customWidth="1"/>
    <col min="12037" max="12291" width="11.42578125" style="269"/>
    <col min="12292" max="12292" width="12.42578125" style="269" customWidth="1"/>
    <col min="12293" max="12547" width="11.42578125" style="269"/>
    <col min="12548" max="12548" width="12.42578125" style="269" customWidth="1"/>
    <col min="12549" max="12803" width="11.42578125" style="269"/>
    <col min="12804" max="12804" width="12.42578125" style="269" customWidth="1"/>
    <col min="12805" max="13059" width="11.42578125" style="269"/>
    <col min="13060" max="13060" width="12.42578125" style="269" customWidth="1"/>
    <col min="13061" max="13315" width="11.42578125" style="269"/>
    <col min="13316" max="13316" width="12.42578125" style="269" customWidth="1"/>
    <col min="13317" max="13571" width="11.42578125" style="269"/>
    <col min="13572" max="13572" width="12.42578125" style="269" customWidth="1"/>
    <col min="13573" max="13827" width="11.42578125" style="269"/>
    <col min="13828" max="13828" width="12.42578125" style="269" customWidth="1"/>
    <col min="13829" max="14083" width="11.42578125" style="269"/>
    <col min="14084" max="14084" width="12.42578125" style="269" customWidth="1"/>
    <col min="14085" max="14339" width="11.42578125" style="269"/>
    <col min="14340" max="14340" width="12.42578125" style="269" customWidth="1"/>
    <col min="14341" max="14595" width="11.42578125" style="269"/>
    <col min="14596" max="14596" width="12.42578125" style="269" customWidth="1"/>
    <col min="14597" max="14851" width="11.42578125" style="269"/>
    <col min="14852" max="14852" width="12.42578125" style="269" customWidth="1"/>
    <col min="14853" max="15107" width="11.42578125" style="269"/>
    <col min="15108" max="15108" width="12.42578125" style="269" customWidth="1"/>
    <col min="15109" max="15363" width="11.42578125" style="269"/>
    <col min="15364" max="15364" width="12.42578125" style="269" customWidth="1"/>
    <col min="15365" max="15619" width="11.42578125" style="269"/>
    <col min="15620" max="15620" width="12.42578125" style="269" customWidth="1"/>
    <col min="15621" max="15875" width="11.42578125" style="269"/>
    <col min="15876" max="15876" width="12.42578125" style="269" customWidth="1"/>
    <col min="15877" max="16131" width="11.42578125" style="269"/>
    <col min="16132" max="16132" width="12.42578125" style="269" customWidth="1"/>
    <col min="16133" max="16384" width="11.42578125" style="269"/>
  </cols>
  <sheetData>
    <row r="1" spans="1:8" ht="21" customHeight="1" thickBot="1" x14ac:dyDescent="0.3">
      <c r="A1" s="565" t="s">
        <v>21602</v>
      </c>
      <c r="B1" s="566"/>
      <c r="C1" s="566"/>
      <c r="D1" s="566"/>
      <c r="E1" s="566"/>
      <c r="F1" s="566"/>
      <c r="G1" s="267"/>
      <c r="H1" s="268"/>
    </row>
    <row r="2" spans="1:8" ht="21" customHeight="1" x14ac:dyDescent="0.25">
      <c r="A2" s="77" t="s">
        <v>1070</v>
      </c>
      <c r="B2" s="78" t="s">
        <v>1069</v>
      </c>
      <c r="C2" s="78" t="s">
        <v>1068</v>
      </c>
      <c r="D2" s="78" t="s">
        <v>515</v>
      </c>
      <c r="E2" s="78" t="s">
        <v>1067</v>
      </c>
      <c r="F2" s="78" t="s">
        <v>1066</v>
      </c>
      <c r="G2" s="80" t="s">
        <v>1065</v>
      </c>
      <c r="H2" s="81" t="s">
        <v>535</v>
      </c>
    </row>
    <row r="3" spans="1:8" s="275" customFormat="1" ht="21" customHeight="1" x14ac:dyDescent="0.25">
      <c r="A3" s="270">
        <v>44435</v>
      </c>
      <c r="B3" s="271"/>
      <c r="C3" s="272" t="s">
        <v>21511</v>
      </c>
      <c r="D3" s="271"/>
      <c r="E3" s="273">
        <v>3.14</v>
      </c>
      <c r="F3" s="271"/>
      <c r="G3" s="271"/>
      <c r="H3" s="274" t="s">
        <v>21510</v>
      </c>
    </row>
    <row r="4" spans="1:8" s="275" customFormat="1" ht="21" customHeight="1" x14ac:dyDescent="0.25">
      <c r="A4" s="270">
        <v>44435</v>
      </c>
      <c r="B4" s="271"/>
      <c r="C4" s="272" t="s">
        <v>19239</v>
      </c>
      <c r="D4" s="271"/>
      <c r="E4" s="276">
        <v>2.67</v>
      </c>
      <c r="F4" s="271"/>
      <c r="G4" s="271"/>
      <c r="H4" s="274" t="s">
        <v>19240</v>
      </c>
    </row>
    <row r="5" spans="1:8" s="275" customFormat="1" ht="21" customHeight="1" x14ac:dyDescent="0.25">
      <c r="A5" s="270">
        <v>44435</v>
      </c>
      <c r="B5" s="271"/>
      <c r="C5" s="272" t="s">
        <v>19237</v>
      </c>
      <c r="D5" s="271"/>
      <c r="E5" s="276">
        <v>1.94</v>
      </c>
      <c r="F5" s="271"/>
      <c r="G5" s="271"/>
      <c r="H5" s="274" t="s">
        <v>19238</v>
      </c>
    </row>
    <row r="6" spans="1:8" s="275" customFormat="1" ht="21" customHeight="1" x14ac:dyDescent="0.25">
      <c r="A6" s="270">
        <v>44435</v>
      </c>
      <c r="B6" s="271"/>
      <c r="C6" s="272" t="s">
        <v>19235</v>
      </c>
      <c r="D6" s="271"/>
      <c r="E6" s="276">
        <v>6.94</v>
      </c>
      <c r="F6" s="271"/>
      <c r="G6" s="271"/>
      <c r="H6" s="274" t="s">
        <v>19236</v>
      </c>
    </row>
    <row r="7" spans="1:8" s="275" customFormat="1" ht="21" customHeight="1" x14ac:dyDescent="0.25">
      <c r="A7" s="270">
        <v>44435</v>
      </c>
      <c r="B7" s="271"/>
      <c r="C7" s="272" t="s">
        <v>19233</v>
      </c>
      <c r="D7" s="271"/>
      <c r="E7" s="276">
        <v>16.59</v>
      </c>
      <c r="F7" s="271"/>
      <c r="G7" s="271"/>
      <c r="H7" s="274" t="s">
        <v>19234</v>
      </c>
    </row>
    <row r="8" spans="1:8" s="275" customFormat="1" ht="21" customHeight="1" x14ac:dyDescent="0.25">
      <c r="A8" s="270">
        <v>44435</v>
      </c>
      <c r="B8" s="271"/>
      <c r="C8" s="272" t="s">
        <v>19231</v>
      </c>
      <c r="D8" s="271"/>
      <c r="E8" s="276">
        <v>0.16</v>
      </c>
      <c r="F8" s="271"/>
      <c r="G8" s="271"/>
      <c r="H8" s="274" t="s">
        <v>19232</v>
      </c>
    </row>
    <row r="9" spans="1:8" s="275" customFormat="1" ht="21" customHeight="1" x14ac:dyDescent="0.25">
      <c r="A9" s="270">
        <v>44435</v>
      </c>
      <c r="B9" s="271"/>
      <c r="C9" s="272" t="s">
        <v>19229</v>
      </c>
      <c r="D9" s="271"/>
      <c r="E9" s="276">
        <v>11.89</v>
      </c>
      <c r="F9" s="271"/>
      <c r="G9" s="271"/>
      <c r="H9" s="274" t="s">
        <v>19230</v>
      </c>
    </row>
    <row r="10" spans="1:8" s="275" customFormat="1" ht="21" customHeight="1" x14ac:dyDescent="0.25">
      <c r="A10" s="270">
        <v>44435</v>
      </c>
      <c r="B10" s="271"/>
      <c r="C10" s="272" t="s">
        <v>19227</v>
      </c>
      <c r="D10" s="271"/>
      <c r="E10" s="276">
        <v>1.94</v>
      </c>
      <c r="F10" s="271"/>
      <c r="G10" s="271"/>
      <c r="H10" s="274" t="s">
        <v>19228</v>
      </c>
    </row>
    <row r="11" spans="1:8" s="275" customFormat="1" ht="21" customHeight="1" x14ac:dyDescent="0.25">
      <c r="A11" s="270">
        <v>44435</v>
      </c>
      <c r="B11" s="271"/>
      <c r="C11" s="272" t="s">
        <v>19225</v>
      </c>
      <c r="D11" s="271"/>
      <c r="E11" s="276">
        <v>3.36</v>
      </c>
      <c r="F11" s="271"/>
      <c r="G11" s="271"/>
      <c r="H11" s="274" t="s">
        <v>19226</v>
      </c>
    </row>
    <row r="12" spans="1:8" s="275" customFormat="1" ht="21" customHeight="1" x14ac:dyDescent="0.25">
      <c r="A12" s="270">
        <v>44435</v>
      </c>
      <c r="B12" s="271"/>
      <c r="C12" s="272" t="s">
        <v>19223</v>
      </c>
      <c r="D12" s="271"/>
      <c r="E12" s="276">
        <v>3.23</v>
      </c>
      <c r="F12" s="271"/>
      <c r="G12" s="271"/>
      <c r="H12" s="274" t="s">
        <v>19224</v>
      </c>
    </row>
    <row r="13" spans="1:8" s="275" customFormat="1" ht="21" customHeight="1" x14ac:dyDescent="0.25">
      <c r="A13" s="270">
        <v>44435</v>
      </c>
      <c r="B13" s="271"/>
      <c r="C13" s="272" t="s">
        <v>19221</v>
      </c>
      <c r="D13" s="271"/>
      <c r="E13" s="276">
        <v>24.61</v>
      </c>
      <c r="F13" s="271"/>
      <c r="G13" s="271"/>
      <c r="H13" s="274" t="s">
        <v>19222</v>
      </c>
    </row>
    <row r="14" spans="1:8" s="275" customFormat="1" ht="21" customHeight="1" x14ac:dyDescent="0.25">
      <c r="A14" s="270">
        <v>44435</v>
      </c>
      <c r="B14" s="271"/>
      <c r="C14" s="272" t="s">
        <v>19219</v>
      </c>
      <c r="D14" s="271"/>
      <c r="E14" s="276">
        <v>3.42</v>
      </c>
      <c r="F14" s="271"/>
      <c r="G14" s="271"/>
      <c r="H14" s="274" t="s">
        <v>19220</v>
      </c>
    </row>
    <row r="15" spans="1:8" s="275" customFormat="1" ht="21" customHeight="1" x14ac:dyDescent="0.25">
      <c r="A15" s="270">
        <v>44435</v>
      </c>
      <c r="B15" s="271"/>
      <c r="C15" s="272" t="s">
        <v>19217</v>
      </c>
      <c r="D15" s="271"/>
      <c r="E15" s="276">
        <v>2.09</v>
      </c>
      <c r="F15" s="271"/>
      <c r="G15" s="271"/>
      <c r="H15" s="274" t="s">
        <v>19218</v>
      </c>
    </row>
    <row r="16" spans="1:8" s="275" customFormat="1" ht="21" customHeight="1" x14ac:dyDescent="0.25">
      <c r="A16" s="270">
        <v>44435</v>
      </c>
      <c r="B16" s="271"/>
      <c r="C16" s="272" t="s">
        <v>19215</v>
      </c>
      <c r="D16" s="271"/>
      <c r="E16" s="276">
        <v>6.51</v>
      </c>
      <c r="F16" s="271"/>
      <c r="G16" s="271"/>
      <c r="H16" s="274" t="s">
        <v>19216</v>
      </c>
    </row>
    <row r="17" spans="1:8" s="275" customFormat="1" ht="21" customHeight="1" x14ac:dyDescent="0.25">
      <c r="A17" s="270">
        <v>44435</v>
      </c>
      <c r="B17" s="271"/>
      <c r="C17" s="272" t="s">
        <v>19213</v>
      </c>
      <c r="D17" s="271"/>
      <c r="E17" s="276">
        <v>9.9700000000000006</v>
      </c>
      <c r="F17" s="271"/>
      <c r="G17" s="271"/>
      <c r="H17" s="274" t="s">
        <v>19214</v>
      </c>
    </row>
    <row r="18" spans="1:8" s="275" customFormat="1" ht="21" customHeight="1" x14ac:dyDescent="0.25">
      <c r="A18" s="270">
        <v>44435</v>
      </c>
      <c r="B18" s="271"/>
      <c r="C18" s="272" t="s">
        <v>19211</v>
      </c>
      <c r="D18" s="271"/>
      <c r="E18" s="276">
        <v>2.13</v>
      </c>
      <c r="F18" s="271"/>
      <c r="G18" s="271"/>
      <c r="H18" s="274" t="s">
        <v>19212</v>
      </c>
    </row>
    <row r="19" spans="1:8" s="275" customFormat="1" ht="21" customHeight="1" x14ac:dyDescent="0.25">
      <c r="A19" s="270">
        <v>44435</v>
      </c>
      <c r="B19" s="271"/>
      <c r="C19" s="272" t="s">
        <v>19209</v>
      </c>
      <c r="D19" s="271"/>
      <c r="E19" s="276">
        <v>8.3800000000000008</v>
      </c>
      <c r="F19" s="271"/>
      <c r="G19" s="271"/>
      <c r="H19" s="274" t="s">
        <v>19210</v>
      </c>
    </row>
    <row r="20" spans="1:8" s="275" customFormat="1" ht="21" customHeight="1" x14ac:dyDescent="0.25">
      <c r="A20" s="270">
        <v>44435</v>
      </c>
      <c r="B20" s="271"/>
      <c r="C20" s="272" t="s">
        <v>19207</v>
      </c>
      <c r="D20" s="271"/>
      <c r="E20" s="276">
        <v>1.7</v>
      </c>
      <c r="F20" s="271"/>
      <c r="G20" s="271"/>
      <c r="H20" s="274" t="s">
        <v>19208</v>
      </c>
    </row>
    <row r="21" spans="1:8" s="275" customFormat="1" ht="21" customHeight="1" x14ac:dyDescent="0.25">
      <c r="A21" s="270">
        <v>44436</v>
      </c>
      <c r="B21" s="271"/>
      <c r="C21" s="272" t="s">
        <v>19205</v>
      </c>
      <c r="D21" s="271"/>
      <c r="E21" s="276">
        <v>1.68</v>
      </c>
      <c r="F21" s="271"/>
      <c r="G21" s="271"/>
      <c r="H21" s="274" t="s">
        <v>19206</v>
      </c>
    </row>
    <row r="22" spans="1:8" s="275" customFormat="1" ht="21" customHeight="1" x14ac:dyDescent="0.25">
      <c r="A22" s="270">
        <v>44436</v>
      </c>
      <c r="B22" s="271"/>
      <c r="C22" s="272" t="s">
        <v>19203</v>
      </c>
      <c r="D22" s="271"/>
      <c r="E22" s="276">
        <v>6.07</v>
      </c>
      <c r="F22" s="271"/>
      <c r="G22" s="271"/>
      <c r="H22" s="274" t="s">
        <v>19204</v>
      </c>
    </row>
    <row r="23" spans="1:8" s="275" customFormat="1" ht="21" customHeight="1" x14ac:dyDescent="0.25">
      <c r="A23" s="270">
        <v>44436</v>
      </c>
      <c r="B23" s="271"/>
      <c r="C23" s="272" t="s">
        <v>19201</v>
      </c>
      <c r="D23" s="271"/>
      <c r="E23" s="276">
        <v>2.4500000000000002</v>
      </c>
      <c r="F23" s="271"/>
      <c r="G23" s="271"/>
      <c r="H23" s="274" t="s">
        <v>19202</v>
      </c>
    </row>
    <row r="24" spans="1:8" s="275" customFormat="1" ht="21" customHeight="1" x14ac:dyDescent="0.25">
      <c r="A24" s="270">
        <v>44436</v>
      </c>
      <c r="B24" s="271"/>
      <c r="C24" s="272" t="s">
        <v>19199</v>
      </c>
      <c r="D24" s="271"/>
      <c r="E24" s="276">
        <v>1.94</v>
      </c>
      <c r="F24" s="271"/>
      <c r="G24" s="271"/>
      <c r="H24" s="274" t="s">
        <v>19200</v>
      </c>
    </row>
    <row r="25" spans="1:8" s="275" customFormat="1" ht="21" customHeight="1" x14ac:dyDescent="0.25">
      <c r="A25" s="270">
        <v>44436</v>
      </c>
      <c r="B25" s="271"/>
      <c r="C25" s="272" t="s">
        <v>19197</v>
      </c>
      <c r="D25" s="271"/>
      <c r="E25" s="276">
        <v>5.0599999999999996</v>
      </c>
      <c r="F25" s="271"/>
      <c r="G25" s="271"/>
      <c r="H25" s="274" t="s">
        <v>19198</v>
      </c>
    </row>
    <row r="26" spans="1:8" s="275" customFormat="1" ht="21" customHeight="1" x14ac:dyDescent="0.25">
      <c r="A26" s="270">
        <v>44436</v>
      </c>
      <c r="B26" s="271"/>
      <c r="C26" s="272" t="s">
        <v>19195</v>
      </c>
      <c r="D26" s="271"/>
      <c r="E26" s="276">
        <v>1.85</v>
      </c>
      <c r="F26" s="271"/>
      <c r="G26" s="271"/>
      <c r="H26" s="274" t="s">
        <v>19196</v>
      </c>
    </row>
    <row r="27" spans="1:8" s="275" customFormat="1" ht="21" customHeight="1" x14ac:dyDescent="0.25">
      <c r="A27" s="270">
        <v>44436</v>
      </c>
      <c r="B27" s="271"/>
      <c r="C27" s="272" t="s">
        <v>19193</v>
      </c>
      <c r="D27" s="271"/>
      <c r="E27" s="276">
        <v>4.04</v>
      </c>
      <c r="F27" s="271"/>
      <c r="G27" s="271"/>
      <c r="H27" s="274" t="s">
        <v>19194</v>
      </c>
    </row>
    <row r="28" spans="1:8" s="275" customFormat="1" ht="21" customHeight="1" x14ac:dyDescent="0.25">
      <c r="A28" s="270">
        <v>44436</v>
      </c>
      <c r="B28" s="271"/>
      <c r="C28" s="272" t="s">
        <v>19191</v>
      </c>
      <c r="D28" s="271"/>
      <c r="E28" s="276">
        <v>0.84</v>
      </c>
      <c r="F28" s="271"/>
      <c r="G28" s="271"/>
      <c r="H28" s="274" t="s">
        <v>19192</v>
      </c>
    </row>
    <row r="29" spans="1:8" s="275" customFormat="1" ht="21" customHeight="1" x14ac:dyDescent="0.25">
      <c r="A29" s="270">
        <v>44436</v>
      </c>
      <c r="B29" s="271"/>
      <c r="C29" s="272" t="s">
        <v>19189</v>
      </c>
      <c r="D29" s="271"/>
      <c r="E29" s="276">
        <v>1.68</v>
      </c>
      <c r="F29" s="271"/>
      <c r="G29" s="271"/>
      <c r="H29" s="274" t="s">
        <v>19190</v>
      </c>
    </row>
    <row r="30" spans="1:8" s="275" customFormat="1" ht="21" customHeight="1" x14ac:dyDescent="0.25">
      <c r="A30" s="270">
        <v>44437</v>
      </c>
      <c r="B30" s="271"/>
      <c r="C30" s="272" t="s">
        <v>19187</v>
      </c>
      <c r="D30" s="271"/>
      <c r="E30" s="276">
        <v>1.93</v>
      </c>
      <c r="F30" s="271"/>
      <c r="G30" s="271"/>
      <c r="H30" s="274" t="s">
        <v>19188</v>
      </c>
    </row>
    <row r="31" spans="1:8" s="275" customFormat="1" ht="21" customHeight="1" x14ac:dyDescent="0.25">
      <c r="A31" s="270">
        <v>44437</v>
      </c>
      <c r="B31" s="271"/>
      <c r="C31" s="272" t="s">
        <v>19185</v>
      </c>
      <c r="D31" s="271"/>
      <c r="E31" s="276">
        <v>1.7</v>
      </c>
      <c r="F31" s="271"/>
      <c r="G31" s="271"/>
      <c r="H31" s="274" t="s">
        <v>19186</v>
      </c>
    </row>
    <row r="32" spans="1:8" s="275" customFormat="1" ht="21" customHeight="1" x14ac:dyDescent="0.25">
      <c r="A32" s="270">
        <v>44437</v>
      </c>
      <c r="B32" s="271"/>
      <c r="C32" s="272" t="s">
        <v>19183</v>
      </c>
      <c r="D32" s="271"/>
      <c r="E32" s="276">
        <v>1.99</v>
      </c>
      <c r="F32" s="271"/>
      <c r="G32" s="271"/>
      <c r="H32" s="274" t="s">
        <v>19184</v>
      </c>
    </row>
    <row r="33" spans="1:8" s="275" customFormat="1" ht="21" customHeight="1" x14ac:dyDescent="0.25">
      <c r="A33" s="270">
        <v>44437</v>
      </c>
      <c r="B33" s="271"/>
      <c r="C33" s="272" t="s">
        <v>19181</v>
      </c>
      <c r="D33" s="271"/>
      <c r="E33" s="276">
        <v>25.14</v>
      </c>
      <c r="F33" s="271"/>
      <c r="G33" s="271"/>
      <c r="H33" s="274" t="s">
        <v>19182</v>
      </c>
    </row>
    <row r="34" spans="1:8" s="275" customFormat="1" ht="21" customHeight="1" x14ac:dyDescent="0.25">
      <c r="A34" s="270">
        <v>44437</v>
      </c>
      <c r="B34" s="271"/>
      <c r="C34" s="272" t="s">
        <v>19179</v>
      </c>
      <c r="D34" s="271"/>
      <c r="E34" s="276">
        <v>25.14</v>
      </c>
      <c r="F34" s="271"/>
      <c r="G34" s="271"/>
      <c r="H34" s="274" t="s">
        <v>19180</v>
      </c>
    </row>
    <row r="35" spans="1:8" s="275" customFormat="1" ht="21" customHeight="1" x14ac:dyDescent="0.25">
      <c r="A35" s="270">
        <v>44437</v>
      </c>
      <c r="B35" s="271"/>
      <c r="C35" s="272" t="s">
        <v>19177</v>
      </c>
      <c r="D35" s="271"/>
      <c r="E35" s="276">
        <v>10.67</v>
      </c>
      <c r="F35" s="271"/>
      <c r="G35" s="271"/>
      <c r="H35" s="274" t="s">
        <v>19178</v>
      </c>
    </row>
    <row r="36" spans="1:8" s="275" customFormat="1" ht="21" customHeight="1" x14ac:dyDescent="0.25">
      <c r="A36" s="270">
        <v>44437</v>
      </c>
      <c r="B36" s="271"/>
      <c r="C36" s="272" t="s">
        <v>19175</v>
      </c>
      <c r="D36" s="271"/>
      <c r="E36" s="276">
        <v>4.1900000000000004</v>
      </c>
      <c r="F36" s="271"/>
      <c r="G36" s="271"/>
      <c r="H36" s="274" t="s">
        <v>19176</v>
      </c>
    </row>
    <row r="37" spans="1:8" s="275" customFormat="1" ht="21" customHeight="1" x14ac:dyDescent="0.25">
      <c r="A37" s="270">
        <v>44438</v>
      </c>
      <c r="B37" s="271"/>
      <c r="C37" s="272" t="s">
        <v>19173</v>
      </c>
      <c r="D37" s="271"/>
      <c r="E37" s="276">
        <v>4.95</v>
      </c>
      <c r="F37" s="271"/>
      <c r="G37" s="271"/>
      <c r="H37" s="274" t="s">
        <v>19174</v>
      </c>
    </row>
    <row r="38" spans="1:8" s="275" customFormat="1" ht="21" customHeight="1" x14ac:dyDescent="0.25">
      <c r="A38" s="270">
        <v>44438</v>
      </c>
      <c r="B38" s="271"/>
      <c r="C38" s="272" t="s">
        <v>19171</v>
      </c>
      <c r="D38" s="271"/>
      <c r="E38" s="276">
        <v>3.56</v>
      </c>
      <c r="F38" s="271"/>
      <c r="G38" s="271"/>
      <c r="H38" s="274" t="s">
        <v>19172</v>
      </c>
    </row>
    <row r="39" spans="1:8" s="275" customFormat="1" ht="21" customHeight="1" x14ac:dyDescent="0.25">
      <c r="A39" s="270">
        <v>44438</v>
      </c>
      <c r="B39" s="271"/>
      <c r="C39" s="272" t="s">
        <v>19169</v>
      </c>
      <c r="D39" s="271"/>
      <c r="E39" s="276">
        <v>6.14</v>
      </c>
      <c r="F39" s="271"/>
      <c r="G39" s="271"/>
      <c r="H39" s="274" t="s">
        <v>19170</v>
      </c>
    </row>
    <row r="40" spans="1:8" s="275" customFormat="1" ht="21" customHeight="1" x14ac:dyDescent="0.25">
      <c r="A40" s="270">
        <v>44438</v>
      </c>
      <c r="B40" s="271"/>
      <c r="C40" s="272" t="s">
        <v>19167</v>
      </c>
      <c r="D40" s="271"/>
      <c r="E40" s="276">
        <v>2.44</v>
      </c>
      <c r="F40" s="271"/>
      <c r="G40" s="271"/>
      <c r="H40" s="274" t="s">
        <v>19168</v>
      </c>
    </row>
    <row r="41" spans="1:8" s="275" customFormat="1" ht="21" customHeight="1" x14ac:dyDescent="0.25">
      <c r="A41" s="270">
        <v>44438</v>
      </c>
      <c r="B41" s="271"/>
      <c r="C41" s="272" t="s">
        <v>19165</v>
      </c>
      <c r="D41" s="271"/>
      <c r="E41" s="276">
        <v>3.36</v>
      </c>
      <c r="F41" s="271"/>
      <c r="G41" s="271"/>
      <c r="H41" s="274" t="s">
        <v>19166</v>
      </c>
    </row>
    <row r="42" spans="1:8" s="275" customFormat="1" ht="21" customHeight="1" x14ac:dyDescent="0.25">
      <c r="A42" s="270">
        <v>44438</v>
      </c>
      <c r="B42" s="271"/>
      <c r="C42" s="272" t="s">
        <v>19163</v>
      </c>
      <c r="D42" s="271"/>
      <c r="E42" s="276">
        <v>4.37</v>
      </c>
      <c r="F42" s="271"/>
      <c r="G42" s="271"/>
      <c r="H42" s="274" t="s">
        <v>19164</v>
      </c>
    </row>
    <row r="43" spans="1:8" s="275" customFormat="1" ht="21" customHeight="1" x14ac:dyDescent="0.25">
      <c r="A43" s="270">
        <v>44438</v>
      </c>
      <c r="B43" s="271"/>
      <c r="C43" s="272" t="s">
        <v>19161</v>
      </c>
      <c r="D43" s="271"/>
      <c r="E43" s="276">
        <v>4.83</v>
      </c>
      <c r="F43" s="271"/>
      <c r="G43" s="271"/>
      <c r="H43" s="274" t="s">
        <v>19162</v>
      </c>
    </row>
    <row r="44" spans="1:8" s="275" customFormat="1" ht="21" customHeight="1" x14ac:dyDescent="0.25">
      <c r="A44" s="270">
        <v>44438</v>
      </c>
      <c r="B44" s="271"/>
      <c r="C44" s="272" t="s">
        <v>19159</v>
      </c>
      <c r="D44" s="271"/>
      <c r="E44" s="276">
        <v>0.22</v>
      </c>
      <c r="F44" s="271"/>
      <c r="G44" s="271"/>
      <c r="H44" s="274" t="s">
        <v>19160</v>
      </c>
    </row>
    <row r="45" spans="1:8" s="275" customFormat="1" ht="21" customHeight="1" x14ac:dyDescent="0.25">
      <c r="A45" s="270">
        <v>44438</v>
      </c>
      <c r="B45" s="271"/>
      <c r="C45" s="272" t="s">
        <v>19157</v>
      </c>
      <c r="D45" s="271"/>
      <c r="E45" s="276">
        <v>5.04</v>
      </c>
      <c r="F45" s="271"/>
      <c r="G45" s="271"/>
      <c r="H45" s="274" t="s">
        <v>19158</v>
      </c>
    </row>
    <row r="46" spans="1:8" s="275" customFormat="1" ht="21" customHeight="1" x14ac:dyDescent="0.25">
      <c r="A46" s="270">
        <v>44438</v>
      </c>
      <c r="B46" s="271"/>
      <c r="C46" s="272" t="s">
        <v>19155</v>
      </c>
      <c r="D46" s="271"/>
      <c r="E46" s="276">
        <v>3.36</v>
      </c>
      <c r="F46" s="271"/>
      <c r="G46" s="271"/>
      <c r="H46" s="274" t="s">
        <v>19156</v>
      </c>
    </row>
    <row r="47" spans="1:8" s="275" customFormat="1" ht="21" customHeight="1" x14ac:dyDescent="0.25">
      <c r="A47" s="270">
        <v>44438</v>
      </c>
      <c r="B47" s="271"/>
      <c r="C47" s="272" t="s">
        <v>19153</v>
      </c>
      <c r="D47" s="271"/>
      <c r="E47" s="276">
        <v>7.53</v>
      </c>
      <c r="F47" s="271"/>
      <c r="G47" s="271"/>
      <c r="H47" s="274" t="s">
        <v>19154</v>
      </c>
    </row>
    <row r="48" spans="1:8" s="275" customFormat="1" ht="21" customHeight="1" x14ac:dyDescent="0.25">
      <c r="A48" s="270">
        <v>44438</v>
      </c>
      <c r="B48" s="271"/>
      <c r="C48" s="272" t="s">
        <v>19151</v>
      </c>
      <c r="D48" s="271"/>
      <c r="E48" s="276">
        <v>8.3800000000000008</v>
      </c>
      <c r="F48" s="271"/>
      <c r="G48" s="271"/>
      <c r="H48" s="274" t="s">
        <v>19152</v>
      </c>
    </row>
    <row r="49" spans="1:8" s="275" customFormat="1" ht="21" customHeight="1" x14ac:dyDescent="0.25">
      <c r="A49" s="270">
        <v>44438</v>
      </c>
      <c r="B49" s="271"/>
      <c r="C49" s="272" t="s">
        <v>19149</v>
      </c>
      <c r="D49" s="271"/>
      <c r="E49" s="276">
        <v>4.5199999999999996</v>
      </c>
      <c r="F49" s="271"/>
      <c r="G49" s="271"/>
      <c r="H49" s="274" t="s">
        <v>19150</v>
      </c>
    </row>
    <row r="50" spans="1:8" s="275" customFormat="1" ht="21" customHeight="1" x14ac:dyDescent="0.25">
      <c r="A50" s="270">
        <v>44438</v>
      </c>
      <c r="B50" s="271"/>
      <c r="C50" s="272" t="s">
        <v>19147</v>
      </c>
      <c r="D50" s="271"/>
      <c r="E50" s="276">
        <v>1.68</v>
      </c>
      <c r="F50" s="271"/>
      <c r="G50" s="271"/>
      <c r="H50" s="274" t="s">
        <v>19148</v>
      </c>
    </row>
    <row r="51" spans="1:8" s="275" customFormat="1" ht="21" customHeight="1" x14ac:dyDescent="0.25">
      <c r="A51" s="270">
        <v>44438</v>
      </c>
      <c r="B51" s="271"/>
      <c r="C51" s="272" t="s">
        <v>19145</v>
      </c>
      <c r="D51" s="271"/>
      <c r="E51" s="276">
        <v>3.36</v>
      </c>
      <c r="F51" s="271"/>
      <c r="G51" s="271"/>
      <c r="H51" s="274" t="s">
        <v>19146</v>
      </c>
    </row>
    <row r="52" spans="1:8" s="275" customFormat="1" ht="21" customHeight="1" x14ac:dyDescent="0.25">
      <c r="A52" s="270">
        <v>44438</v>
      </c>
      <c r="B52" s="271"/>
      <c r="C52" s="272" t="s">
        <v>19143</v>
      </c>
      <c r="D52" s="271"/>
      <c r="E52" s="276">
        <v>6.49</v>
      </c>
      <c r="F52" s="271"/>
      <c r="G52" s="271"/>
      <c r="H52" s="274" t="s">
        <v>19144</v>
      </c>
    </row>
    <row r="53" spans="1:8" s="275" customFormat="1" ht="21" customHeight="1" x14ac:dyDescent="0.25">
      <c r="A53" s="270">
        <v>44438</v>
      </c>
      <c r="B53" s="271"/>
      <c r="C53" s="272" t="s">
        <v>19141</v>
      </c>
      <c r="D53" s="271"/>
      <c r="E53" s="276">
        <v>14.32</v>
      </c>
      <c r="F53" s="271"/>
      <c r="G53" s="271"/>
      <c r="H53" s="274" t="s">
        <v>19142</v>
      </c>
    </row>
    <row r="54" spans="1:8" s="275" customFormat="1" ht="21" customHeight="1" x14ac:dyDescent="0.25">
      <c r="A54" s="270">
        <v>44438</v>
      </c>
      <c r="B54" s="271"/>
      <c r="C54" s="272" t="s">
        <v>19139</v>
      </c>
      <c r="D54" s="271"/>
      <c r="E54" s="276">
        <v>1.92</v>
      </c>
      <c r="F54" s="271"/>
      <c r="G54" s="271"/>
      <c r="H54" s="274" t="s">
        <v>19140</v>
      </c>
    </row>
    <row r="55" spans="1:8" s="275" customFormat="1" ht="21" customHeight="1" x14ac:dyDescent="0.25">
      <c r="A55" s="270">
        <v>44438</v>
      </c>
      <c r="B55" s="271"/>
      <c r="C55" s="272" t="s">
        <v>19137</v>
      </c>
      <c r="D55" s="271"/>
      <c r="E55" s="276">
        <v>5.99</v>
      </c>
      <c r="F55" s="271"/>
      <c r="G55" s="271"/>
      <c r="H55" s="274" t="s">
        <v>19138</v>
      </c>
    </row>
    <row r="56" spans="1:8" s="275" customFormat="1" ht="21" customHeight="1" x14ac:dyDescent="0.25">
      <c r="A56" s="270">
        <v>44438</v>
      </c>
      <c r="B56" s="271"/>
      <c r="C56" s="272" t="s">
        <v>19135</v>
      </c>
      <c r="D56" s="271"/>
      <c r="E56" s="276">
        <v>3.36</v>
      </c>
      <c r="F56" s="271"/>
      <c r="G56" s="271"/>
      <c r="H56" s="274" t="s">
        <v>19136</v>
      </c>
    </row>
    <row r="57" spans="1:8" s="275" customFormat="1" ht="21" customHeight="1" x14ac:dyDescent="0.25">
      <c r="A57" s="270">
        <v>44438</v>
      </c>
      <c r="B57" s="271"/>
      <c r="C57" s="272" t="s">
        <v>19133</v>
      </c>
      <c r="D57" s="271"/>
      <c r="E57" s="276">
        <v>5.16</v>
      </c>
      <c r="F57" s="271"/>
      <c r="G57" s="271"/>
      <c r="H57" s="274" t="s">
        <v>19134</v>
      </c>
    </row>
    <row r="58" spans="1:8" s="275" customFormat="1" ht="21" customHeight="1" x14ac:dyDescent="0.25">
      <c r="A58" s="270">
        <v>44438</v>
      </c>
      <c r="B58" s="271"/>
      <c r="C58" s="272" t="s">
        <v>19131</v>
      </c>
      <c r="D58" s="271"/>
      <c r="E58" s="276">
        <v>11.62</v>
      </c>
      <c r="F58" s="271"/>
      <c r="G58" s="271"/>
      <c r="H58" s="274" t="s">
        <v>19132</v>
      </c>
    </row>
    <row r="59" spans="1:8" s="275" customFormat="1" ht="21" customHeight="1" x14ac:dyDescent="0.25">
      <c r="A59" s="270">
        <v>44438</v>
      </c>
      <c r="B59" s="271"/>
      <c r="C59" s="272" t="s">
        <v>19129</v>
      </c>
      <c r="D59" s="271"/>
      <c r="E59" s="276">
        <v>5.09</v>
      </c>
      <c r="F59" s="271"/>
      <c r="G59" s="271"/>
      <c r="H59" s="274" t="s">
        <v>19130</v>
      </c>
    </row>
    <row r="60" spans="1:8" s="275" customFormat="1" ht="21" customHeight="1" x14ac:dyDescent="0.25">
      <c r="A60" s="270">
        <v>44438</v>
      </c>
      <c r="B60" s="271"/>
      <c r="C60" s="272" t="s">
        <v>19127</v>
      </c>
      <c r="D60" s="271"/>
      <c r="E60" s="276">
        <v>15.11</v>
      </c>
      <c r="F60" s="271"/>
      <c r="G60" s="271"/>
      <c r="H60" s="274" t="s">
        <v>19128</v>
      </c>
    </row>
    <row r="61" spans="1:8" s="275" customFormat="1" ht="21" customHeight="1" x14ac:dyDescent="0.25">
      <c r="A61" s="270">
        <v>44438</v>
      </c>
      <c r="B61" s="271"/>
      <c r="C61" s="272" t="s">
        <v>19125</v>
      </c>
      <c r="D61" s="271"/>
      <c r="E61" s="276">
        <v>3.58</v>
      </c>
      <c r="F61" s="271"/>
      <c r="G61" s="271"/>
      <c r="H61" s="274" t="s">
        <v>19126</v>
      </c>
    </row>
    <row r="62" spans="1:8" s="275" customFormat="1" ht="21" customHeight="1" x14ac:dyDescent="0.25">
      <c r="A62" s="270">
        <v>44439</v>
      </c>
      <c r="B62" s="271"/>
      <c r="C62" s="272" t="s">
        <v>19123</v>
      </c>
      <c r="D62" s="271"/>
      <c r="E62" s="276">
        <v>6.94</v>
      </c>
      <c r="F62" s="271"/>
      <c r="G62" s="271"/>
      <c r="H62" s="274" t="s">
        <v>19124</v>
      </c>
    </row>
    <row r="63" spans="1:8" s="275" customFormat="1" ht="21" customHeight="1" x14ac:dyDescent="0.25">
      <c r="A63" s="270">
        <v>44439</v>
      </c>
      <c r="B63" s="271"/>
      <c r="C63" s="272" t="s">
        <v>19121</v>
      </c>
      <c r="D63" s="271"/>
      <c r="E63" s="276">
        <v>2.39</v>
      </c>
      <c r="F63" s="271"/>
      <c r="G63" s="271"/>
      <c r="H63" s="274" t="s">
        <v>19122</v>
      </c>
    </row>
    <row r="64" spans="1:8" s="275" customFormat="1" ht="21" customHeight="1" x14ac:dyDescent="0.25">
      <c r="A64" s="270">
        <v>44439</v>
      </c>
      <c r="B64" s="271"/>
      <c r="C64" s="272" t="s">
        <v>19119</v>
      </c>
      <c r="D64" s="271"/>
      <c r="E64" s="276">
        <v>0.27</v>
      </c>
      <c r="F64" s="271"/>
      <c r="G64" s="271"/>
      <c r="H64" s="274" t="s">
        <v>19120</v>
      </c>
    </row>
    <row r="65" spans="1:8" s="275" customFormat="1" ht="21" customHeight="1" x14ac:dyDescent="0.25">
      <c r="A65" s="270">
        <v>44439</v>
      </c>
      <c r="B65" s="271"/>
      <c r="C65" s="272" t="s">
        <v>19117</v>
      </c>
      <c r="D65" s="271"/>
      <c r="E65" s="276">
        <v>2.95</v>
      </c>
      <c r="F65" s="271"/>
      <c r="G65" s="271"/>
      <c r="H65" s="274" t="s">
        <v>19118</v>
      </c>
    </row>
    <row r="66" spans="1:8" s="275" customFormat="1" ht="21" customHeight="1" x14ac:dyDescent="0.25">
      <c r="A66" s="270">
        <v>44439</v>
      </c>
      <c r="B66" s="271"/>
      <c r="C66" s="272" t="s">
        <v>19115</v>
      </c>
      <c r="D66" s="271"/>
      <c r="E66" s="276">
        <v>6.14</v>
      </c>
      <c r="F66" s="271"/>
      <c r="G66" s="271"/>
      <c r="H66" s="274" t="s">
        <v>19116</v>
      </c>
    </row>
    <row r="67" spans="1:8" s="275" customFormat="1" ht="21" customHeight="1" x14ac:dyDescent="0.25">
      <c r="A67" s="270">
        <v>44439</v>
      </c>
      <c r="B67" s="271"/>
      <c r="C67" s="272" t="s">
        <v>19113</v>
      </c>
      <c r="D67" s="271"/>
      <c r="E67" s="276">
        <v>1.68</v>
      </c>
      <c r="F67" s="271"/>
      <c r="G67" s="271"/>
      <c r="H67" s="274" t="s">
        <v>19114</v>
      </c>
    </row>
    <row r="68" spans="1:8" s="275" customFormat="1" ht="21" customHeight="1" x14ac:dyDescent="0.25">
      <c r="A68" s="270">
        <v>44439</v>
      </c>
      <c r="B68" s="271"/>
      <c r="C68" s="272" t="s">
        <v>19111</v>
      </c>
      <c r="D68" s="271"/>
      <c r="E68" s="276">
        <v>3.49</v>
      </c>
      <c r="F68" s="271"/>
      <c r="G68" s="271"/>
      <c r="H68" s="274" t="s">
        <v>19112</v>
      </c>
    </row>
    <row r="69" spans="1:8" s="275" customFormat="1" ht="21" customHeight="1" x14ac:dyDescent="0.25">
      <c r="A69" s="270">
        <v>44439</v>
      </c>
      <c r="B69" s="271"/>
      <c r="C69" s="272" t="s">
        <v>19109</v>
      </c>
      <c r="D69" s="271"/>
      <c r="E69" s="276">
        <v>8.7200000000000006</v>
      </c>
      <c r="F69" s="271"/>
      <c r="G69" s="271"/>
      <c r="H69" s="274" t="s">
        <v>19110</v>
      </c>
    </row>
    <row r="70" spans="1:8" s="275" customFormat="1" ht="21" customHeight="1" x14ac:dyDescent="0.25">
      <c r="A70" s="270">
        <v>44439</v>
      </c>
      <c r="B70" s="271"/>
      <c r="C70" s="272" t="s">
        <v>19107</v>
      </c>
      <c r="D70" s="271"/>
      <c r="E70" s="276">
        <v>2.2400000000000002</v>
      </c>
      <c r="F70" s="271"/>
      <c r="G70" s="271"/>
      <c r="H70" s="274" t="s">
        <v>19108</v>
      </c>
    </row>
    <row r="71" spans="1:8" s="275" customFormat="1" ht="21" customHeight="1" x14ac:dyDescent="0.25">
      <c r="A71" s="270">
        <v>44439</v>
      </c>
      <c r="B71" s="271"/>
      <c r="C71" s="272" t="s">
        <v>19105</v>
      </c>
      <c r="D71" s="271"/>
      <c r="E71" s="276">
        <v>1.94</v>
      </c>
      <c r="F71" s="271"/>
      <c r="G71" s="271"/>
      <c r="H71" s="274" t="s">
        <v>19106</v>
      </c>
    </row>
    <row r="72" spans="1:8" s="275" customFormat="1" ht="21" customHeight="1" x14ac:dyDescent="0.25">
      <c r="A72" s="270">
        <v>44439</v>
      </c>
      <c r="B72" s="271"/>
      <c r="C72" s="272" t="s">
        <v>19103</v>
      </c>
      <c r="D72" s="271"/>
      <c r="E72" s="276">
        <v>3.47</v>
      </c>
      <c r="F72" s="271"/>
      <c r="G72" s="271"/>
      <c r="H72" s="274" t="s">
        <v>19104</v>
      </c>
    </row>
    <row r="73" spans="1:8" s="275" customFormat="1" ht="21" customHeight="1" x14ac:dyDescent="0.25">
      <c r="A73" s="270">
        <v>44439</v>
      </c>
      <c r="B73" s="271"/>
      <c r="C73" s="272" t="s">
        <v>19101</v>
      </c>
      <c r="D73" s="271"/>
      <c r="E73" s="276">
        <v>8.27</v>
      </c>
      <c r="F73" s="271"/>
      <c r="G73" s="271"/>
      <c r="H73" s="274" t="s">
        <v>19102</v>
      </c>
    </row>
    <row r="74" spans="1:8" s="275" customFormat="1" ht="21" customHeight="1" x14ac:dyDescent="0.25">
      <c r="A74" s="270">
        <v>44439</v>
      </c>
      <c r="B74" s="271"/>
      <c r="C74" s="272" t="s">
        <v>19099</v>
      </c>
      <c r="D74" s="271"/>
      <c r="E74" s="276">
        <v>0.28999999999999998</v>
      </c>
      <c r="F74" s="271"/>
      <c r="G74" s="271"/>
      <c r="H74" s="274" t="s">
        <v>19100</v>
      </c>
    </row>
    <row r="75" spans="1:8" s="275" customFormat="1" ht="21" customHeight="1" x14ac:dyDescent="0.25">
      <c r="A75" s="270">
        <v>44439</v>
      </c>
      <c r="B75" s="271"/>
      <c r="C75" s="272" t="s">
        <v>19097</v>
      </c>
      <c r="D75" s="271"/>
      <c r="E75" s="276">
        <v>5.33</v>
      </c>
      <c r="F75" s="271"/>
      <c r="G75" s="271"/>
      <c r="H75" s="274" t="s">
        <v>19098</v>
      </c>
    </row>
    <row r="76" spans="1:8" s="275" customFormat="1" ht="21" customHeight="1" x14ac:dyDescent="0.25">
      <c r="A76" s="270">
        <v>44439</v>
      </c>
      <c r="B76" s="271"/>
      <c r="C76" s="272" t="s">
        <v>19095</v>
      </c>
      <c r="D76" s="271"/>
      <c r="E76" s="276">
        <v>1.76</v>
      </c>
      <c r="F76" s="271"/>
      <c r="G76" s="271"/>
      <c r="H76" s="274" t="s">
        <v>19096</v>
      </c>
    </row>
    <row r="77" spans="1:8" s="275" customFormat="1" ht="21" customHeight="1" x14ac:dyDescent="0.25">
      <c r="A77" s="270">
        <v>44439</v>
      </c>
      <c r="B77" s="271"/>
      <c r="C77" s="272" t="s">
        <v>19093</v>
      </c>
      <c r="D77" s="271"/>
      <c r="E77" s="276">
        <v>4.25</v>
      </c>
      <c r="F77" s="271"/>
      <c r="G77" s="271"/>
      <c r="H77" s="274" t="s">
        <v>19094</v>
      </c>
    </row>
    <row r="78" spans="1:8" s="275" customFormat="1" ht="21" customHeight="1" x14ac:dyDescent="0.25">
      <c r="A78" s="270">
        <v>44439</v>
      </c>
      <c r="B78" s="271"/>
      <c r="C78" s="272" t="s">
        <v>19091</v>
      </c>
      <c r="D78" s="271"/>
      <c r="E78" s="276">
        <v>2.71</v>
      </c>
      <c r="F78" s="271"/>
      <c r="G78" s="271"/>
      <c r="H78" s="274" t="s">
        <v>19092</v>
      </c>
    </row>
    <row r="79" spans="1:8" s="275" customFormat="1" ht="21" customHeight="1" x14ac:dyDescent="0.25">
      <c r="A79" s="270">
        <v>44439</v>
      </c>
      <c r="B79" s="271"/>
      <c r="C79" s="272" t="s">
        <v>19089</v>
      </c>
      <c r="D79" s="271"/>
      <c r="E79" s="276">
        <v>2.3199999999999998</v>
      </c>
      <c r="F79" s="271"/>
      <c r="G79" s="271"/>
      <c r="H79" s="274" t="s">
        <v>19090</v>
      </c>
    </row>
    <row r="80" spans="1:8" s="275" customFormat="1" ht="21" customHeight="1" x14ac:dyDescent="0.25">
      <c r="A80" s="270">
        <v>44439</v>
      </c>
      <c r="B80" s="271"/>
      <c r="C80" s="272" t="s">
        <v>19087</v>
      </c>
      <c r="D80" s="271"/>
      <c r="E80" s="276">
        <v>2.79</v>
      </c>
      <c r="F80" s="271"/>
      <c r="G80" s="271"/>
      <c r="H80" s="274" t="s">
        <v>19088</v>
      </c>
    </row>
    <row r="81" spans="1:8" s="275" customFormat="1" ht="21" customHeight="1" x14ac:dyDescent="0.25">
      <c r="A81" s="270">
        <v>44439</v>
      </c>
      <c r="B81" s="271"/>
      <c r="C81" s="272" t="s">
        <v>19085</v>
      </c>
      <c r="D81" s="271"/>
      <c r="E81" s="276">
        <v>8.15</v>
      </c>
      <c r="F81" s="271"/>
      <c r="G81" s="271"/>
      <c r="H81" s="274" t="s">
        <v>19086</v>
      </c>
    </row>
    <row r="82" spans="1:8" s="275" customFormat="1" ht="21" customHeight="1" x14ac:dyDescent="0.25">
      <c r="A82" s="270">
        <v>44439</v>
      </c>
      <c r="B82" s="271"/>
      <c r="C82" s="272" t="s">
        <v>19083</v>
      </c>
      <c r="D82" s="271"/>
      <c r="E82" s="276">
        <v>3.06</v>
      </c>
      <c r="F82" s="271"/>
      <c r="G82" s="271"/>
      <c r="H82" s="274" t="s">
        <v>19084</v>
      </c>
    </row>
    <row r="83" spans="1:8" s="275" customFormat="1" ht="21" customHeight="1" x14ac:dyDescent="0.25">
      <c r="A83" s="270">
        <v>44439</v>
      </c>
      <c r="B83" s="271"/>
      <c r="C83" s="272" t="s">
        <v>19081</v>
      </c>
      <c r="D83" s="271"/>
      <c r="E83" s="276">
        <v>2.56</v>
      </c>
      <c r="F83" s="271"/>
      <c r="G83" s="271"/>
      <c r="H83" s="274" t="s">
        <v>19082</v>
      </c>
    </row>
    <row r="84" spans="1:8" s="275" customFormat="1" ht="21" customHeight="1" x14ac:dyDescent="0.25">
      <c r="A84" s="270">
        <v>44439</v>
      </c>
      <c r="B84" s="271"/>
      <c r="C84" s="272" t="s">
        <v>19079</v>
      </c>
      <c r="D84" s="271"/>
      <c r="E84" s="276">
        <v>1.68</v>
      </c>
      <c r="F84" s="271"/>
      <c r="G84" s="271"/>
      <c r="H84" s="274" t="s">
        <v>19080</v>
      </c>
    </row>
    <row r="85" spans="1:8" s="275" customFormat="1" ht="21" customHeight="1" x14ac:dyDescent="0.25">
      <c r="A85" s="270">
        <v>44439</v>
      </c>
      <c r="B85" s="271"/>
      <c r="C85" s="272" t="s">
        <v>19077</v>
      </c>
      <c r="D85" s="271"/>
      <c r="E85" s="276">
        <v>2.42</v>
      </c>
      <c r="F85" s="271"/>
      <c r="G85" s="271"/>
      <c r="H85" s="274" t="s">
        <v>19078</v>
      </c>
    </row>
    <row r="86" spans="1:8" s="275" customFormat="1" ht="21" customHeight="1" x14ac:dyDescent="0.25">
      <c r="A86" s="270">
        <v>44439</v>
      </c>
      <c r="B86" s="271"/>
      <c r="C86" s="272" t="s">
        <v>19075</v>
      </c>
      <c r="D86" s="271"/>
      <c r="E86" s="276">
        <v>6.83</v>
      </c>
      <c r="F86" s="271"/>
      <c r="G86" s="271"/>
      <c r="H86" s="274" t="s">
        <v>19076</v>
      </c>
    </row>
    <row r="87" spans="1:8" s="275" customFormat="1" ht="21" customHeight="1" x14ac:dyDescent="0.25">
      <c r="A87" s="270">
        <v>44439</v>
      </c>
      <c r="B87" s="271"/>
      <c r="C87" s="272" t="s">
        <v>19073</v>
      </c>
      <c r="D87" s="271"/>
      <c r="E87" s="276">
        <v>1.29</v>
      </c>
      <c r="F87" s="271"/>
      <c r="G87" s="271"/>
      <c r="H87" s="274" t="s">
        <v>19074</v>
      </c>
    </row>
    <row r="88" spans="1:8" s="275" customFormat="1" ht="21" customHeight="1" x14ac:dyDescent="0.25">
      <c r="A88" s="270">
        <v>44439</v>
      </c>
      <c r="B88" s="271"/>
      <c r="C88" s="272" t="s">
        <v>19071</v>
      </c>
      <c r="D88" s="271"/>
      <c r="E88" s="276">
        <v>1.68</v>
      </c>
      <c r="F88" s="271"/>
      <c r="G88" s="271"/>
      <c r="H88" s="274" t="s">
        <v>19072</v>
      </c>
    </row>
    <row r="89" spans="1:8" s="275" customFormat="1" ht="21" customHeight="1" x14ac:dyDescent="0.25">
      <c r="A89" s="270">
        <v>44439</v>
      </c>
      <c r="B89" s="271"/>
      <c r="C89" s="272" t="s">
        <v>19069</v>
      </c>
      <c r="D89" s="271"/>
      <c r="E89" s="276">
        <v>41.27</v>
      </c>
      <c r="F89" s="271"/>
      <c r="G89" s="271"/>
      <c r="H89" s="274" t="s">
        <v>19070</v>
      </c>
    </row>
    <row r="90" spans="1:8" s="275" customFormat="1" ht="21" customHeight="1" x14ac:dyDescent="0.25">
      <c r="A90" s="270">
        <v>44439</v>
      </c>
      <c r="B90" s="271"/>
      <c r="C90" s="272" t="s">
        <v>19067</v>
      </c>
      <c r="D90" s="271"/>
      <c r="E90" s="276">
        <v>4.29</v>
      </c>
      <c r="F90" s="271"/>
      <c r="G90" s="271"/>
      <c r="H90" s="274" t="s">
        <v>19068</v>
      </c>
    </row>
    <row r="91" spans="1:8" s="275" customFormat="1" ht="21" customHeight="1" x14ac:dyDescent="0.25">
      <c r="A91" s="270">
        <v>44439</v>
      </c>
      <c r="B91" s="271"/>
      <c r="C91" s="272" t="s">
        <v>19065</v>
      </c>
      <c r="D91" s="271"/>
      <c r="E91" s="276">
        <v>7.67</v>
      </c>
      <c r="F91" s="271"/>
      <c r="G91" s="271"/>
      <c r="H91" s="274" t="s">
        <v>19066</v>
      </c>
    </row>
    <row r="92" spans="1:8" s="275" customFormat="1" ht="21" customHeight="1" x14ac:dyDescent="0.25">
      <c r="A92" s="270">
        <v>44439</v>
      </c>
      <c r="B92" s="271"/>
      <c r="C92" s="272" t="s">
        <v>19063</v>
      </c>
      <c r="D92" s="271"/>
      <c r="E92" s="276">
        <v>0.85</v>
      </c>
      <c r="F92" s="271"/>
      <c r="G92" s="271"/>
      <c r="H92" s="274" t="s">
        <v>19064</v>
      </c>
    </row>
    <row r="93" spans="1:8" s="275" customFormat="1" ht="21" customHeight="1" x14ac:dyDescent="0.25">
      <c r="A93" s="270">
        <v>44439</v>
      </c>
      <c r="B93" s="271"/>
      <c r="C93" s="272" t="s">
        <v>19061</v>
      </c>
      <c r="D93" s="271"/>
      <c r="E93" s="276">
        <v>4.4000000000000004</v>
      </c>
      <c r="F93" s="271"/>
      <c r="G93" s="271"/>
      <c r="H93" s="274" t="s">
        <v>19062</v>
      </c>
    </row>
    <row r="94" spans="1:8" s="275" customFormat="1" ht="21" customHeight="1" x14ac:dyDescent="0.25">
      <c r="A94" s="270">
        <v>44439</v>
      </c>
      <c r="B94" s="271"/>
      <c r="C94" s="272" t="s">
        <v>19059</v>
      </c>
      <c r="D94" s="271"/>
      <c r="E94" s="276">
        <v>3.84</v>
      </c>
      <c r="F94" s="271"/>
      <c r="G94" s="271"/>
      <c r="H94" s="274" t="s">
        <v>19060</v>
      </c>
    </row>
    <row r="95" spans="1:8" s="275" customFormat="1" ht="21" customHeight="1" x14ac:dyDescent="0.25">
      <c r="A95" s="270">
        <v>44439</v>
      </c>
      <c r="B95" s="271"/>
      <c r="C95" s="272" t="s">
        <v>19057</v>
      </c>
      <c r="D95" s="271"/>
      <c r="E95" s="276">
        <v>1.68</v>
      </c>
      <c r="F95" s="271"/>
      <c r="G95" s="271"/>
      <c r="H95" s="274" t="s">
        <v>19058</v>
      </c>
    </row>
    <row r="96" spans="1:8" s="275" customFormat="1" ht="21" customHeight="1" x14ac:dyDescent="0.25">
      <c r="A96" s="270">
        <v>44439</v>
      </c>
      <c r="B96" s="271"/>
      <c r="C96" s="272" t="s">
        <v>19055</v>
      </c>
      <c r="D96" s="271"/>
      <c r="E96" s="276">
        <v>3.59</v>
      </c>
      <c r="F96" s="271"/>
      <c r="G96" s="271"/>
      <c r="H96" s="274" t="s">
        <v>19056</v>
      </c>
    </row>
    <row r="97" spans="1:8" s="275" customFormat="1" ht="21" customHeight="1" x14ac:dyDescent="0.25">
      <c r="A97" s="270">
        <v>44439</v>
      </c>
      <c r="B97" s="271"/>
      <c r="C97" s="272" t="s">
        <v>19053</v>
      </c>
      <c r="D97" s="271"/>
      <c r="E97" s="276">
        <v>0.84</v>
      </c>
      <c r="F97" s="271"/>
      <c r="G97" s="271"/>
      <c r="H97" s="274" t="s">
        <v>19054</v>
      </c>
    </row>
    <row r="98" spans="1:8" s="275" customFormat="1" ht="21" customHeight="1" x14ac:dyDescent="0.25">
      <c r="A98" s="270">
        <v>44439</v>
      </c>
      <c r="B98" s="271"/>
      <c r="C98" s="272" t="s">
        <v>19051</v>
      </c>
      <c r="D98" s="271"/>
      <c r="E98" s="276">
        <v>6.93</v>
      </c>
      <c r="F98" s="271"/>
      <c r="G98" s="271"/>
      <c r="H98" s="274" t="s">
        <v>19052</v>
      </c>
    </row>
    <row r="99" spans="1:8" s="275" customFormat="1" ht="21" customHeight="1" x14ac:dyDescent="0.25">
      <c r="A99" s="270">
        <v>44439</v>
      </c>
      <c r="B99" s="271"/>
      <c r="C99" s="272" t="s">
        <v>19049</v>
      </c>
      <c r="D99" s="271"/>
      <c r="E99" s="276">
        <v>8.8000000000000007</v>
      </c>
      <c r="F99" s="271"/>
      <c r="G99" s="271"/>
      <c r="H99" s="274" t="s">
        <v>19050</v>
      </c>
    </row>
    <row r="100" spans="1:8" s="275" customFormat="1" ht="21" customHeight="1" x14ac:dyDescent="0.25">
      <c r="A100" s="270">
        <v>44439</v>
      </c>
      <c r="B100" s="271"/>
      <c r="C100" s="272" t="s">
        <v>19047</v>
      </c>
      <c r="D100" s="271"/>
      <c r="E100" s="276">
        <v>3.15</v>
      </c>
      <c r="F100" s="271"/>
      <c r="G100" s="271"/>
      <c r="H100" s="274" t="s">
        <v>19048</v>
      </c>
    </row>
    <row r="101" spans="1:8" s="275" customFormat="1" ht="21" customHeight="1" x14ac:dyDescent="0.25">
      <c r="A101" s="270">
        <v>44439</v>
      </c>
      <c r="B101" s="271"/>
      <c r="C101" s="272" t="s">
        <v>19045</v>
      </c>
      <c r="D101" s="271"/>
      <c r="E101" s="276">
        <v>2.74</v>
      </c>
      <c r="F101" s="271"/>
      <c r="G101" s="271"/>
      <c r="H101" s="274" t="s">
        <v>19046</v>
      </c>
    </row>
    <row r="102" spans="1:8" s="275" customFormat="1" ht="21" customHeight="1" x14ac:dyDescent="0.25">
      <c r="A102" s="270">
        <v>44439</v>
      </c>
      <c r="B102" s="271"/>
      <c r="C102" s="272" t="s">
        <v>19043</v>
      </c>
      <c r="D102" s="271"/>
      <c r="E102" s="276">
        <v>3.36</v>
      </c>
      <c r="F102" s="271"/>
      <c r="G102" s="271"/>
      <c r="H102" s="274" t="s">
        <v>19044</v>
      </c>
    </row>
    <row r="103" spans="1:8" s="275" customFormat="1" ht="21" customHeight="1" x14ac:dyDescent="0.25">
      <c r="A103" s="270">
        <v>44439</v>
      </c>
      <c r="B103" s="271"/>
      <c r="C103" s="272" t="s">
        <v>19041</v>
      </c>
      <c r="D103" s="271"/>
      <c r="E103" s="276">
        <v>3.36</v>
      </c>
      <c r="F103" s="271"/>
      <c r="G103" s="271"/>
      <c r="H103" s="274" t="s">
        <v>19042</v>
      </c>
    </row>
    <row r="104" spans="1:8" s="275" customFormat="1" ht="21" customHeight="1" x14ac:dyDescent="0.25">
      <c r="A104" s="270">
        <v>44439</v>
      </c>
      <c r="B104" s="271"/>
      <c r="C104" s="272" t="s">
        <v>19039</v>
      </c>
      <c r="D104" s="271"/>
      <c r="E104" s="276">
        <v>12.87</v>
      </c>
      <c r="F104" s="271"/>
      <c r="G104" s="271"/>
      <c r="H104" s="274" t="s">
        <v>19040</v>
      </c>
    </row>
    <row r="105" spans="1:8" s="275" customFormat="1" ht="21" customHeight="1" x14ac:dyDescent="0.25">
      <c r="A105" s="270">
        <v>44439</v>
      </c>
      <c r="B105" s="271"/>
      <c r="C105" s="272" t="s">
        <v>19037</v>
      </c>
      <c r="D105" s="271"/>
      <c r="E105" s="273">
        <v>1.72</v>
      </c>
      <c r="F105" s="271"/>
      <c r="G105" s="271"/>
      <c r="H105" s="274" t="s">
        <v>19038</v>
      </c>
    </row>
    <row r="106" spans="1:8" s="275" customFormat="1" ht="21" customHeight="1" x14ac:dyDescent="0.25">
      <c r="A106" s="266"/>
      <c r="B106" s="266"/>
      <c r="D106" s="277" t="s">
        <v>21501</v>
      </c>
      <c r="E106" s="278">
        <f>SUM(E3:E105)</f>
        <v>550.4</v>
      </c>
      <c r="F106" s="266"/>
      <c r="G106" s="266"/>
      <c r="H106" s="266"/>
    </row>
    <row r="107" spans="1:8" ht="21" customHeight="1" x14ac:dyDescent="0.25">
      <c r="A107" s="279" t="s">
        <v>21603</v>
      </c>
      <c r="B107" s="279" t="s">
        <v>21604</v>
      </c>
      <c r="C107" s="279" t="s">
        <v>21605</v>
      </c>
      <c r="D107" s="279" t="s">
        <v>18862</v>
      </c>
      <c r="E107" s="280">
        <v>5.18</v>
      </c>
      <c r="F107" s="279" t="s">
        <v>18861</v>
      </c>
      <c r="G107" s="279" t="s">
        <v>630</v>
      </c>
      <c r="H107" s="264">
        <v>12587</v>
      </c>
    </row>
    <row r="108" spans="1:8" ht="21" customHeight="1" x14ac:dyDescent="0.25">
      <c r="A108" s="279" t="s">
        <v>21603</v>
      </c>
      <c r="B108" s="279" t="s">
        <v>21606</v>
      </c>
      <c r="C108" s="279" t="s">
        <v>21607</v>
      </c>
      <c r="D108" s="279" t="s">
        <v>673</v>
      </c>
      <c r="E108" s="280">
        <v>2.36</v>
      </c>
      <c r="F108" s="279" t="s">
        <v>672</v>
      </c>
      <c r="G108" s="279" t="s">
        <v>630</v>
      </c>
      <c r="H108" s="264">
        <v>12588</v>
      </c>
    </row>
    <row r="109" spans="1:8" ht="21" customHeight="1" x14ac:dyDescent="0.25">
      <c r="A109" s="279" t="s">
        <v>21603</v>
      </c>
      <c r="B109" s="279" t="s">
        <v>21608</v>
      </c>
      <c r="C109" s="279" t="s">
        <v>21609</v>
      </c>
      <c r="D109" s="279" t="s">
        <v>14019</v>
      </c>
      <c r="E109" s="280">
        <v>5.12</v>
      </c>
      <c r="F109" s="279" t="s">
        <v>14018</v>
      </c>
      <c r="G109" s="279" t="s">
        <v>630</v>
      </c>
      <c r="H109" s="264">
        <v>12589</v>
      </c>
    </row>
    <row r="110" spans="1:8" ht="21" customHeight="1" x14ac:dyDescent="0.25">
      <c r="A110" s="279" t="s">
        <v>21603</v>
      </c>
      <c r="B110" s="279" t="s">
        <v>21610</v>
      </c>
      <c r="C110" s="279" t="s">
        <v>21611</v>
      </c>
      <c r="D110" s="279" t="s">
        <v>1235</v>
      </c>
      <c r="E110" s="280">
        <v>1.68</v>
      </c>
      <c r="F110" s="279" t="s">
        <v>1234</v>
      </c>
      <c r="G110" s="279" t="s">
        <v>630</v>
      </c>
      <c r="H110" s="264">
        <v>12590</v>
      </c>
    </row>
    <row r="111" spans="1:8" ht="21" customHeight="1" x14ac:dyDescent="0.25">
      <c r="A111" s="279" t="s">
        <v>21603</v>
      </c>
      <c r="B111" s="279" t="s">
        <v>21612</v>
      </c>
      <c r="C111" s="279" t="s">
        <v>21613</v>
      </c>
      <c r="D111" s="279" t="s">
        <v>1054</v>
      </c>
      <c r="E111" s="280">
        <v>1.98</v>
      </c>
      <c r="F111" s="279" t="s">
        <v>1053</v>
      </c>
      <c r="G111" s="279" t="s">
        <v>630</v>
      </c>
      <c r="H111" s="264">
        <v>12591</v>
      </c>
    </row>
    <row r="112" spans="1:8" ht="21" customHeight="1" x14ac:dyDescent="0.25">
      <c r="A112" s="279" t="s">
        <v>21603</v>
      </c>
      <c r="B112" s="279" t="s">
        <v>21614</v>
      </c>
      <c r="C112" s="279" t="s">
        <v>21615</v>
      </c>
      <c r="D112" s="279" t="s">
        <v>5169</v>
      </c>
      <c r="E112" s="280">
        <v>1.68</v>
      </c>
      <c r="F112" s="279" t="s">
        <v>5170</v>
      </c>
      <c r="G112" s="279" t="s">
        <v>630</v>
      </c>
      <c r="H112" s="264">
        <v>12592</v>
      </c>
    </row>
    <row r="113" spans="1:8" ht="21" customHeight="1" x14ac:dyDescent="0.25">
      <c r="A113" s="279" t="s">
        <v>21603</v>
      </c>
      <c r="B113" s="279" t="s">
        <v>21616</v>
      </c>
      <c r="C113" s="279" t="s">
        <v>21617</v>
      </c>
      <c r="D113" s="279" t="s">
        <v>4833</v>
      </c>
      <c r="E113" s="280">
        <v>4.3899999999999997</v>
      </c>
      <c r="F113" s="279" t="s">
        <v>4834</v>
      </c>
      <c r="G113" s="279" t="s">
        <v>630</v>
      </c>
      <c r="H113" s="264">
        <v>12593</v>
      </c>
    </row>
    <row r="114" spans="1:8" ht="21" customHeight="1" x14ac:dyDescent="0.25">
      <c r="A114" s="279" t="s">
        <v>21603</v>
      </c>
      <c r="B114" s="279" t="s">
        <v>21618</v>
      </c>
      <c r="C114" s="279" t="s">
        <v>21619</v>
      </c>
      <c r="D114" s="279" t="s">
        <v>11499</v>
      </c>
      <c r="E114" s="280">
        <v>11.72</v>
      </c>
      <c r="F114" s="279" t="s">
        <v>11498</v>
      </c>
      <c r="G114" s="279" t="s">
        <v>630</v>
      </c>
      <c r="H114" s="264">
        <v>12594</v>
      </c>
    </row>
    <row r="115" spans="1:8" ht="21" customHeight="1" x14ac:dyDescent="0.25">
      <c r="A115" s="279" t="s">
        <v>21603</v>
      </c>
      <c r="B115" s="279" t="s">
        <v>21620</v>
      </c>
      <c r="C115" s="279" t="s">
        <v>21621</v>
      </c>
      <c r="D115" s="279" t="s">
        <v>6016</v>
      </c>
      <c r="E115" s="280">
        <v>1.68</v>
      </c>
      <c r="F115" s="279" t="s">
        <v>6017</v>
      </c>
      <c r="G115" s="279" t="s">
        <v>630</v>
      </c>
      <c r="H115" s="264">
        <v>12595</v>
      </c>
    </row>
    <row r="116" spans="1:8" ht="21" customHeight="1" x14ac:dyDescent="0.25">
      <c r="A116" s="279" t="s">
        <v>21603</v>
      </c>
      <c r="B116" s="279" t="s">
        <v>21622</v>
      </c>
      <c r="C116" s="279" t="s">
        <v>21623</v>
      </c>
      <c r="D116" s="279" t="s">
        <v>985</v>
      </c>
      <c r="E116" s="280">
        <v>2.15</v>
      </c>
      <c r="F116" s="279" t="s">
        <v>984</v>
      </c>
      <c r="G116" s="279" t="s">
        <v>630</v>
      </c>
      <c r="H116" s="264">
        <v>12596</v>
      </c>
    </row>
    <row r="117" spans="1:8" ht="21" customHeight="1" x14ac:dyDescent="0.25">
      <c r="A117" s="279" t="s">
        <v>21603</v>
      </c>
      <c r="B117" s="279" t="s">
        <v>21624</v>
      </c>
      <c r="C117" s="279" t="s">
        <v>21625</v>
      </c>
      <c r="D117" s="279" t="s">
        <v>13435</v>
      </c>
      <c r="E117" s="280">
        <v>3.65</v>
      </c>
      <c r="F117" s="279" t="s">
        <v>13434</v>
      </c>
      <c r="G117" s="279" t="s">
        <v>630</v>
      </c>
      <c r="H117" s="264">
        <v>12597</v>
      </c>
    </row>
    <row r="118" spans="1:8" ht="21" customHeight="1" x14ac:dyDescent="0.25">
      <c r="A118" s="279" t="s">
        <v>21603</v>
      </c>
      <c r="B118" s="279" t="s">
        <v>21626</v>
      </c>
      <c r="C118" s="279" t="s">
        <v>21627</v>
      </c>
      <c r="D118" s="279" t="s">
        <v>5966</v>
      </c>
      <c r="E118" s="280">
        <v>16.87</v>
      </c>
      <c r="F118" s="279" t="s">
        <v>5967</v>
      </c>
      <c r="G118" s="279" t="s">
        <v>630</v>
      </c>
      <c r="H118" s="264">
        <v>12598</v>
      </c>
    </row>
    <row r="119" spans="1:8" ht="21" customHeight="1" x14ac:dyDescent="0.25">
      <c r="A119" s="279" t="s">
        <v>21603</v>
      </c>
      <c r="B119" s="279" t="s">
        <v>21628</v>
      </c>
      <c r="C119" s="279" t="s">
        <v>21629</v>
      </c>
      <c r="D119" s="279" t="s">
        <v>4627</v>
      </c>
      <c r="E119" s="280">
        <v>1.68</v>
      </c>
      <c r="F119" s="279" t="s">
        <v>4628</v>
      </c>
      <c r="G119" s="279" t="s">
        <v>630</v>
      </c>
      <c r="H119" s="264">
        <v>12599</v>
      </c>
    </row>
    <row r="120" spans="1:8" ht="21" customHeight="1" x14ac:dyDescent="0.25">
      <c r="A120" s="279" t="s">
        <v>21603</v>
      </c>
      <c r="B120" s="279" t="s">
        <v>21630</v>
      </c>
      <c r="C120" s="279" t="s">
        <v>21631</v>
      </c>
      <c r="D120" s="279" t="s">
        <v>1127</v>
      </c>
      <c r="E120" s="280">
        <v>1.92</v>
      </c>
      <c r="F120" s="279" t="s">
        <v>1126</v>
      </c>
      <c r="G120" s="279" t="s">
        <v>630</v>
      </c>
      <c r="H120" s="264">
        <v>12600</v>
      </c>
    </row>
    <row r="121" spans="1:8" ht="21" customHeight="1" x14ac:dyDescent="0.25">
      <c r="A121" s="279" t="s">
        <v>21603</v>
      </c>
      <c r="B121" s="279" t="s">
        <v>21632</v>
      </c>
      <c r="C121" s="279" t="s">
        <v>21633</v>
      </c>
      <c r="D121" s="279" t="s">
        <v>3719</v>
      </c>
      <c r="E121" s="280">
        <v>1.69</v>
      </c>
      <c r="F121" s="279" t="s">
        <v>3720</v>
      </c>
      <c r="G121" s="279" t="s">
        <v>630</v>
      </c>
      <c r="H121" s="264">
        <v>12601</v>
      </c>
    </row>
    <row r="122" spans="1:8" ht="21" customHeight="1" x14ac:dyDescent="0.25">
      <c r="A122" s="279" t="s">
        <v>21603</v>
      </c>
      <c r="B122" s="279" t="s">
        <v>21634</v>
      </c>
      <c r="C122" s="279" t="s">
        <v>21635</v>
      </c>
      <c r="D122" s="279" t="s">
        <v>880</v>
      </c>
      <c r="E122" s="280">
        <v>2.4</v>
      </c>
      <c r="F122" s="279" t="s">
        <v>879</v>
      </c>
      <c r="G122" s="279" t="s">
        <v>630</v>
      </c>
      <c r="H122" s="264">
        <v>12602</v>
      </c>
    </row>
    <row r="123" spans="1:8" ht="21" customHeight="1" x14ac:dyDescent="0.25">
      <c r="A123" s="279" t="s">
        <v>21603</v>
      </c>
      <c r="B123" s="279" t="s">
        <v>21636</v>
      </c>
      <c r="C123" s="279" t="s">
        <v>21637</v>
      </c>
      <c r="D123" s="279" t="s">
        <v>5999</v>
      </c>
      <c r="E123" s="280">
        <v>4.3099999999999996</v>
      </c>
      <c r="F123" s="279" t="s">
        <v>6000</v>
      </c>
      <c r="G123" s="279" t="s">
        <v>630</v>
      </c>
      <c r="H123" s="264">
        <v>12603</v>
      </c>
    </row>
    <row r="124" spans="1:8" ht="21" customHeight="1" x14ac:dyDescent="0.25">
      <c r="A124" s="279" t="s">
        <v>21603</v>
      </c>
      <c r="B124" s="279" t="s">
        <v>21638</v>
      </c>
      <c r="C124" s="279" t="s">
        <v>21639</v>
      </c>
      <c r="D124" s="279" t="s">
        <v>4752</v>
      </c>
      <c r="E124" s="280">
        <v>6.74</v>
      </c>
      <c r="F124" s="279" t="s">
        <v>4753</v>
      </c>
      <c r="G124" s="279" t="s">
        <v>630</v>
      </c>
      <c r="H124" s="264">
        <v>12604</v>
      </c>
    </row>
    <row r="125" spans="1:8" ht="21" customHeight="1" x14ac:dyDescent="0.25">
      <c r="A125" s="279" t="s">
        <v>21603</v>
      </c>
      <c r="B125" s="279" t="s">
        <v>21640</v>
      </c>
      <c r="C125" s="279" t="s">
        <v>21641</v>
      </c>
      <c r="D125" s="279" t="s">
        <v>698</v>
      </c>
      <c r="E125" s="280">
        <v>1.9</v>
      </c>
      <c r="F125" s="279" t="s">
        <v>697</v>
      </c>
      <c r="G125" s="279" t="s">
        <v>630</v>
      </c>
      <c r="H125" s="264">
        <v>12605</v>
      </c>
    </row>
    <row r="126" spans="1:8" ht="21" customHeight="1" x14ac:dyDescent="0.25">
      <c r="A126" s="279" t="s">
        <v>21603</v>
      </c>
      <c r="B126" s="279" t="s">
        <v>21642</v>
      </c>
      <c r="C126" s="279" t="s">
        <v>21643</v>
      </c>
      <c r="D126" s="279" t="s">
        <v>828</v>
      </c>
      <c r="E126" s="280">
        <v>3.61</v>
      </c>
      <c r="F126" s="279" t="s">
        <v>827</v>
      </c>
      <c r="G126" s="279" t="s">
        <v>630</v>
      </c>
      <c r="H126" s="264" t="s">
        <v>21644</v>
      </c>
    </row>
    <row r="127" spans="1:8" ht="21" customHeight="1" x14ac:dyDescent="0.25">
      <c r="A127" s="279" t="s">
        <v>21603</v>
      </c>
      <c r="B127" s="279" t="s">
        <v>21645</v>
      </c>
      <c r="C127" s="279" t="s">
        <v>21646</v>
      </c>
      <c r="D127" s="279" t="s">
        <v>679</v>
      </c>
      <c r="E127" s="280">
        <v>1.68</v>
      </c>
      <c r="F127" s="279" t="s">
        <v>678</v>
      </c>
      <c r="G127" s="279" t="s">
        <v>630</v>
      </c>
      <c r="H127" s="264">
        <v>12606</v>
      </c>
    </row>
    <row r="128" spans="1:8" ht="21" customHeight="1" x14ac:dyDescent="0.25">
      <c r="A128" s="279" t="s">
        <v>21603</v>
      </c>
      <c r="B128" s="279" t="s">
        <v>21647</v>
      </c>
      <c r="C128" s="279" t="s">
        <v>21648</v>
      </c>
      <c r="D128" s="279" t="s">
        <v>6058</v>
      </c>
      <c r="E128" s="280">
        <v>4.3099999999999996</v>
      </c>
      <c r="F128" s="279" t="s">
        <v>6059</v>
      </c>
      <c r="G128" s="279" t="s">
        <v>630</v>
      </c>
      <c r="H128" s="264">
        <v>12607</v>
      </c>
    </row>
    <row r="129" spans="1:8" ht="21" customHeight="1" x14ac:dyDescent="0.25">
      <c r="A129" s="279" t="s">
        <v>21603</v>
      </c>
      <c r="B129" s="279" t="s">
        <v>21649</v>
      </c>
      <c r="C129" s="279" t="s">
        <v>21650</v>
      </c>
      <c r="D129" s="279" t="s">
        <v>3590</v>
      </c>
      <c r="E129" s="280">
        <v>3.36</v>
      </c>
      <c r="F129" s="279" t="s">
        <v>3591</v>
      </c>
      <c r="G129" s="279" t="s">
        <v>630</v>
      </c>
      <c r="H129" s="264">
        <v>12608</v>
      </c>
    </row>
    <row r="130" spans="1:8" ht="21" customHeight="1" x14ac:dyDescent="0.25">
      <c r="A130" s="279" t="s">
        <v>21603</v>
      </c>
      <c r="B130" s="279" t="s">
        <v>21651</v>
      </c>
      <c r="C130" s="279" t="s">
        <v>21652</v>
      </c>
      <c r="D130" s="279" t="s">
        <v>4086</v>
      </c>
      <c r="E130" s="280">
        <v>1.84</v>
      </c>
      <c r="F130" s="279" t="s">
        <v>4087</v>
      </c>
      <c r="G130" s="279" t="s">
        <v>630</v>
      </c>
      <c r="H130" s="264">
        <v>12609</v>
      </c>
    </row>
    <row r="131" spans="1:8" ht="21" customHeight="1" x14ac:dyDescent="0.25">
      <c r="A131" s="279" t="s">
        <v>21603</v>
      </c>
      <c r="B131" s="279" t="s">
        <v>21653</v>
      </c>
      <c r="C131" s="279" t="s">
        <v>21654</v>
      </c>
      <c r="D131" s="279" t="s">
        <v>6049</v>
      </c>
      <c r="E131" s="280">
        <v>3.88</v>
      </c>
      <c r="F131" s="279" t="s">
        <v>6050</v>
      </c>
      <c r="G131" s="279" t="s">
        <v>630</v>
      </c>
      <c r="H131" s="264">
        <v>12610</v>
      </c>
    </row>
    <row r="132" spans="1:8" ht="21" customHeight="1" x14ac:dyDescent="0.25">
      <c r="A132" s="279" t="s">
        <v>21603</v>
      </c>
      <c r="B132" s="279" t="s">
        <v>11022</v>
      </c>
      <c r="C132" s="279" t="s">
        <v>21655</v>
      </c>
      <c r="D132" s="279" t="s">
        <v>1038</v>
      </c>
      <c r="E132" s="280">
        <v>3.16</v>
      </c>
      <c r="F132" s="279" t="s">
        <v>1037</v>
      </c>
      <c r="G132" s="279" t="s">
        <v>630</v>
      </c>
      <c r="H132" s="264">
        <v>12611</v>
      </c>
    </row>
    <row r="133" spans="1:8" ht="21" customHeight="1" x14ac:dyDescent="0.25">
      <c r="A133" s="279" t="s">
        <v>21603</v>
      </c>
      <c r="B133" s="279" t="s">
        <v>21656</v>
      </c>
      <c r="C133" s="279" t="s">
        <v>21657</v>
      </c>
      <c r="D133" s="279" t="s">
        <v>1569</v>
      </c>
      <c r="E133" s="280">
        <v>17.48</v>
      </c>
      <c r="F133" s="279" t="s">
        <v>1570</v>
      </c>
      <c r="G133" s="279" t="s">
        <v>630</v>
      </c>
      <c r="H133" s="264">
        <v>12612</v>
      </c>
    </row>
    <row r="134" spans="1:8" ht="21" customHeight="1" x14ac:dyDescent="0.25">
      <c r="A134" s="279" t="s">
        <v>21603</v>
      </c>
      <c r="B134" s="279" t="s">
        <v>21658</v>
      </c>
      <c r="C134" s="279" t="s">
        <v>21659</v>
      </c>
      <c r="D134" s="279" t="s">
        <v>21660</v>
      </c>
      <c r="E134" s="280">
        <v>0.08</v>
      </c>
      <c r="F134" s="279" t="s">
        <v>21661</v>
      </c>
      <c r="G134" s="279" t="s">
        <v>630</v>
      </c>
      <c r="H134" s="264">
        <v>12613</v>
      </c>
    </row>
    <row r="135" spans="1:8" ht="21" customHeight="1" x14ac:dyDescent="0.25">
      <c r="A135" s="279" t="s">
        <v>21603</v>
      </c>
      <c r="B135" s="279" t="s">
        <v>18878</v>
      </c>
      <c r="C135" s="279" t="s">
        <v>21662</v>
      </c>
      <c r="D135" s="279" t="s">
        <v>21663</v>
      </c>
      <c r="E135" s="280">
        <v>2.4700000000000002</v>
      </c>
      <c r="F135" s="279" t="s">
        <v>21664</v>
      </c>
      <c r="G135" s="279" t="s">
        <v>630</v>
      </c>
      <c r="H135" s="264">
        <v>12614</v>
      </c>
    </row>
    <row r="136" spans="1:8" ht="21" customHeight="1" x14ac:dyDescent="0.25">
      <c r="A136" s="279" t="s">
        <v>21603</v>
      </c>
      <c r="B136" s="279" t="s">
        <v>21665</v>
      </c>
      <c r="C136" s="279" t="s">
        <v>21666</v>
      </c>
      <c r="D136" s="279" t="s">
        <v>1450</v>
      </c>
      <c r="E136" s="280">
        <v>15.49</v>
      </c>
      <c r="F136" s="279" t="s">
        <v>1449</v>
      </c>
      <c r="G136" s="279" t="s">
        <v>630</v>
      </c>
      <c r="H136" s="264">
        <v>12615</v>
      </c>
    </row>
    <row r="137" spans="1:8" ht="21" customHeight="1" x14ac:dyDescent="0.25">
      <c r="A137" s="279" t="s">
        <v>21603</v>
      </c>
      <c r="B137" s="279" t="s">
        <v>21667</v>
      </c>
      <c r="C137" s="279" t="s">
        <v>21668</v>
      </c>
      <c r="D137" s="279" t="s">
        <v>4449</v>
      </c>
      <c r="E137" s="280">
        <v>5.36</v>
      </c>
      <c r="F137" s="279" t="s">
        <v>4450</v>
      </c>
      <c r="G137" s="279" t="s">
        <v>630</v>
      </c>
      <c r="H137" s="264">
        <v>12616</v>
      </c>
    </row>
    <row r="138" spans="1:8" ht="21" customHeight="1" x14ac:dyDescent="0.25">
      <c r="A138" s="279" t="s">
        <v>21603</v>
      </c>
      <c r="B138" s="279" t="s">
        <v>21669</v>
      </c>
      <c r="C138" s="279" t="s">
        <v>21670</v>
      </c>
      <c r="D138" s="279" t="s">
        <v>1446</v>
      </c>
      <c r="E138" s="280">
        <v>5.32</v>
      </c>
      <c r="F138" s="279" t="s">
        <v>1445</v>
      </c>
      <c r="G138" s="279" t="s">
        <v>630</v>
      </c>
      <c r="H138" s="264">
        <v>12617</v>
      </c>
    </row>
    <row r="139" spans="1:8" ht="21" customHeight="1" x14ac:dyDescent="0.25">
      <c r="A139" s="279"/>
      <c r="B139" s="279"/>
      <c r="C139" s="279"/>
      <c r="D139" s="281" t="s">
        <v>3727</v>
      </c>
      <c r="E139" s="282">
        <f>SUM(E107:E138)</f>
        <v>147.14000000000001</v>
      </c>
      <c r="F139" s="279"/>
      <c r="G139" s="279"/>
      <c r="H139" s="264"/>
    </row>
    <row r="140" spans="1:8" ht="21" customHeight="1" x14ac:dyDescent="0.25">
      <c r="A140" s="279" t="s">
        <v>21671</v>
      </c>
      <c r="B140" s="279" t="s">
        <v>21672</v>
      </c>
      <c r="C140" s="279" t="s">
        <v>21673</v>
      </c>
      <c r="D140" s="279" t="s">
        <v>21674</v>
      </c>
      <c r="E140" s="280">
        <v>0.93</v>
      </c>
      <c r="F140" s="279" t="s">
        <v>21675</v>
      </c>
      <c r="G140" s="279" t="s">
        <v>630</v>
      </c>
      <c r="H140" s="264">
        <v>12658</v>
      </c>
    </row>
    <row r="141" spans="1:8" ht="21" customHeight="1" x14ac:dyDescent="0.25">
      <c r="A141" s="279" t="s">
        <v>21671</v>
      </c>
      <c r="B141" s="279" t="s">
        <v>21676</v>
      </c>
      <c r="C141" s="279" t="s">
        <v>21677</v>
      </c>
      <c r="D141" s="279" t="s">
        <v>5322</v>
      </c>
      <c r="E141" s="280">
        <v>30.6</v>
      </c>
      <c r="F141" s="279" t="s">
        <v>5323</v>
      </c>
      <c r="G141" s="279" t="s">
        <v>630</v>
      </c>
      <c r="H141" s="264">
        <v>12659</v>
      </c>
    </row>
    <row r="142" spans="1:8" ht="21" customHeight="1" x14ac:dyDescent="0.25">
      <c r="A142" s="279" t="s">
        <v>21671</v>
      </c>
      <c r="B142" s="279" t="s">
        <v>21678</v>
      </c>
      <c r="C142" s="279" t="s">
        <v>21679</v>
      </c>
      <c r="D142" s="279" t="s">
        <v>796</v>
      </c>
      <c r="E142" s="280">
        <v>1.68</v>
      </c>
      <c r="F142" s="279" t="s">
        <v>795</v>
      </c>
      <c r="G142" s="279" t="s">
        <v>630</v>
      </c>
      <c r="H142" s="264">
        <v>12660</v>
      </c>
    </row>
    <row r="143" spans="1:8" ht="21" customHeight="1" x14ac:dyDescent="0.25">
      <c r="A143" s="279" t="s">
        <v>21671</v>
      </c>
      <c r="B143" s="279" t="s">
        <v>21680</v>
      </c>
      <c r="C143" s="279" t="s">
        <v>21681</v>
      </c>
      <c r="D143" s="279" t="s">
        <v>1395</v>
      </c>
      <c r="E143" s="280">
        <v>5.79</v>
      </c>
      <c r="F143" s="279" t="s">
        <v>1394</v>
      </c>
      <c r="G143" s="279" t="s">
        <v>630</v>
      </c>
      <c r="H143" s="264">
        <v>12661</v>
      </c>
    </row>
    <row r="144" spans="1:8" ht="21" customHeight="1" x14ac:dyDescent="0.25">
      <c r="A144" s="279" t="s">
        <v>21671</v>
      </c>
      <c r="B144" s="279" t="s">
        <v>21682</v>
      </c>
      <c r="C144" s="279" t="s">
        <v>21683</v>
      </c>
      <c r="D144" s="279" t="s">
        <v>1142</v>
      </c>
      <c r="E144" s="280">
        <v>4.0999999999999996</v>
      </c>
      <c r="F144" s="279" t="s">
        <v>1141</v>
      </c>
      <c r="G144" s="279" t="s">
        <v>630</v>
      </c>
      <c r="H144" s="264">
        <v>12662</v>
      </c>
    </row>
    <row r="145" spans="1:13" ht="21" customHeight="1" x14ac:dyDescent="0.25">
      <c r="A145" s="279" t="s">
        <v>21671</v>
      </c>
      <c r="B145" s="279" t="s">
        <v>21684</v>
      </c>
      <c r="C145" s="279" t="s">
        <v>21685</v>
      </c>
      <c r="D145" s="279" t="s">
        <v>725</v>
      </c>
      <c r="E145" s="280">
        <v>7.26</v>
      </c>
      <c r="F145" s="279" t="s">
        <v>724</v>
      </c>
      <c r="G145" s="279" t="s">
        <v>630</v>
      </c>
      <c r="H145" s="264">
        <v>12663</v>
      </c>
    </row>
    <row r="146" spans="1:13" ht="21" customHeight="1" x14ac:dyDescent="0.25">
      <c r="A146" s="279" t="s">
        <v>21671</v>
      </c>
      <c r="B146" s="279" t="s">
        <v>21686</v>
      </c>
      <c r="C146" s="279" t="s">
        <v>21687</v>
      </c>
      <c r="D146" s="279" t="s">
        <v>3668</v>
      </c>
      <c r="E146" s="280">
        <v>17.48</v>
      </c>
      <c r="F146" s="279" t="s">
        <v>3669</v>
      </c>
      <c r="G146" s="279" t="s">
        <v>630</v>
      </c>
      <c r="H146" s="264">
        <v>12664</v>
      </c>
    </row>
    <row r="147" spans="1:13" ht="21" customHeight="1" x14ac:dyDescent="0.25">
      <c r="A147" s="279" t="s">
        <v>21671</v>
      </c>
      <c r="B147" s="279" t="s">
        <v>21688</v>
      </c>
      <c r="C147" s="279" t="s">
        <v>21689</v>
      </c>
      <c r="D147" s="279" t="s">
        <v>1287</v>
      </c>
      <c r="E147" s="280">
        <v>4.1900000000000004</v>
      </c>
      <c r="F147" s="279" t="s">
        <v>1286</v>
      </c>
      <c r="G147" s="279" t="s">
        <v>630</v>
      </c>
      <c r="H147" s="264">
        <v>12665</v>
      </c>
    </row>
    <row r="148" spans="1:13" ht="21" customHeight="1" x14ac:dyDescent="0.25">
      <c r="A148" s="279" t="s">
        <v>21671</v>
      </c>
      <c r="B148" s="279" t="s">
        <v>21690</v>
      </c>
      <c r="C148" s="279" t="s">
        <v>21691</v>
      </c>
      <c r="D148" s="279" t="s">
        <v>18686</v>
      </c>
      <c r="E148" s="280">
        <v>7.89</v>
      </c>
      <c r="F148" s="279" t="s">
        <v>18685</v>
      </c>
      <c r="G148" s="279" t="s">
        <v>630</v>
      </c>
      <c r="H148" s="264">
        <v>12666</v>
      </c>
    </row>
    <row r="149" spans="1:13" ht="21" customHeight="1" x14ac:dyDescent="0.25">
      <c r="A149" s="279" t="s">
        <v>21671</v>
      </c>
      <c r="B149" s="279" t="s">
        <v>21692</v>
      </c>
      <c r="C149" s="279" t="s">
        <v>21693</v>
      </c>
      <c r="D149" s="279" t="s">
        <v>1160</v>
      </c>
      <c r="E149" s="280">
        <v>8.32</v>
      </c>
      <c r="F149" s="279" t="s">
        <v>1159</v>
      </c>
      <c r="G149" s="279" t="s">
        <v>630</v>
      </c>
      <c r="H149" s="264">
        <v>12667</v>
      </c>
    </row>
    <row r="150" spans="1:13" ht="21" customHeight="1" x14ac:dyDescent="0.25">
      <c r="A150" s="279" t="s">
        <v>21671</v>
      </c>
      <c r="B150" s="279" t="s">
        <v>21694</v>
      </c>
      <c r="C150" s="279" t="s">
        <v>21695</v>
      </c>
      <c r="D150" s="279" t="s">
        <v>1064</v>
      </c>
      <c r="E150" s="280">
        <v>2.31</v>
      </c>
      <c r="F150" s="279" t="s">
        <v>1063</v>
      </c>
      <c r="G150" s="279" t="s">
        <v>630</v>
      </c>
      <c r="H150" s="264">
        <v>12668</v>
      </c>
    </row>
    <row r="151" spans="1:13" ht="21" customHeight="1" x14ac:dyDescent="0.25">
      <c r="A151" s="279" t="s">
        <v>21671</v>
      </c>
      <c r="B151" s="279" t="s">
        <v>21696</v>
      </c>
      <c r="C151" s="279" t="s">
        <v>21697</v>
      </c>
      <c r="D151" s="279" t="s">
        <v>21698</v>
      </c>
      <c r="E151" s="280">
        <v>0.36</v>
      </c>
      <c r="F151" s="279" t="s">
        <v>21699</v>
      </c>
      <c r="G151" s="279" t="s">
        <v>630</v>
      </c>
      <c r="H151" s="264">
        <v>12669</v>
      </c>
      <c r="K151" s="269" t="s">
        <v>1043</v>
      </c>
    </row>
    <row r="152" spans="1:13" ht="21" customHeight="1" x14ac:dyDescent="0.25">
      <c r="A152" s="279" t="s">
        <v>21671</v>
      </c>
      <c r="B152" s="279" t="s">
        <v>21700</v>
      </c>
      <c r="C152" s="279" t="s">
        <v>21701</v>
      </c>
      <c r="D152" s="279" t="s">
        <v>21702</v>
      </c>
      <c r="E152" s="280">
        <v>37.03</v>
      </c>
      <c r="F152" s="279" t="s">
        <v>21703</v>
      </c>
      <c r="G152" s="279" t="s">
        <v>630</v>
      </c>
      <c r="H152" s="264">
        <v>12670</v>
      </c>
    </row>
    <row r="153" spans="1:13" ht="21" customHeight="1" x14ac:dyDescent="0.25">
      <c r="A153" s="279" t="s">
        <v>21671</v>
      </c>
      <c r="B153" s="279" t="s">
        <v>21704</v>
      </c>
      <c r="C153" s="279" t="s">
        <v>21705</v>
      </c>
      <c r="D153" s="279" t="s">
        <v>4443</v>
      </c>
      <c r="E153" s="280">
        <v>5.15</v>
      </c>
      <c r="F153" s="279" t="s">
        <v>4444</v>
      </c>
      <c r="G153" s="279" t="s">
        <v>630</v>
      </c>
      <c r="H153" s="264">
        <v>12671</v>
      </c>
    </row>
    <row r="154" spans="1:13" ht="21" customHeight="1" x14ac:dyDescent="0.25">
      <c r="A154" s="279" t="s">
        <v>21671</v>
      </c>
      <c r="B154" s="279" t="s">
        <v>21706</v>
      </c>
      <c r="C154" s="279" t="s">
        <v>21707</v>
      </c>
      <c r="D154" s="279" t="s">
        <v>2989</v>
      </c>
      <c r="E154" s="280">
        <v>2.13</v>
      </c>
      <c r="F154" s="279" t="s">
        <v>2990</v>
      </c>
      <c r="G154" s="279" t="s">
        <v>630</v>
      </c>
      <c r="H154" s="264">
        <v>12672</v>
      </c>
    </row>
    <row r="155" spans="1:13" ht="21" customHeight="1" x14ac:dyDescent="0.25">
      <c r="A155" s="279" t="s">
        <v>21671</v>
      </c>
      <c r="B155" s="279" t="s">
        <v>21708</v>
      </c>
      <c r="C155" s="279" t="s">
        <v>21709</v>
      </c>
      <c r="D155" s="279" t="s">
        <v>1176</v>
      </c>
      <c r="E155" s="280">
        <v>2.9</v>
      </c>
      <c r="F155" s="279" t="s">
        <v>1175</v>
      </c>
      <c r="G155" s="279" t="s">
        <v>630</v>
      </c>
      <c r="H155" s="264">
        <v>12673</v>
      </c>
    </row>
    <row r="156" spans="1:13" ht="21" customHeight="1" x14ac:dyDescent="0.25">
      <c r="A156" s="279" t="s">
        <v>21671</v>
      </c>
      <c r="B156" s="279" t="s">
        <v>21710</v>
      </c>
      <c r="C156" s="279" t="s">
        <v>21711</v>
      </c>
      <c r="D156" s="279" t="s">
        <v>5041</v>
      </c>
      <c r="E156" s="280">
        <v>2.0299999999999998</v>
      </c>
      <c r="F156" s="279" t="s">
        <v>5042</v>
      </c>
      <c r="G156" s="279" t="s">
        <v>630</v>
      </c>
      <c r="H156" s="264">
        <v>12674</v>
      </c>
    </row>
    <row r="157" spans="1:13" ht="21" customHeight="1" x14ac:dyDescent="0.25">
      <c r="A157" s="279" t="s">
        <v>21671</v>
      </c>
      <c r="B157" s="279" t="s">
        <v>21712</v>
      </c>
      <c r="C157" s="279" t="s">
        <v>21713</v>
      </c>
      <c r="D157" s="279" t="s">
        <v>5022</v>
      </c>
      <c r="E157" s="280">
        <v>5.04</v>
      </c>
      <c r="F157" s="279" t="s">
        <v>5023</v>
      </c>
      <c r="G157" s="279" t="s">
        <v>630</v>
      </c>
      <c r="H157" s="264">
        <v>12675</v>
      </c>
    </row>
    <row r="158" spans="1:13" ht="21" customHeight="1" x14ac:dyDescent="0.25">
      <c r="A158" s="279" t="s">
        <v>21671</v>
      </c>
      <c r="B158" s="279" t="s">
        <v>21714</v>
      </c>
      <c r="C158" s="279" t="s">
        <v>21715</v>
      </c>
      <c r="D158" s="279" t="s">
        <v>5913</v>
      </c>
      <c r="E158" s="280">
        <v>1.72</v>
      </c>
      <c r="F158" s="279" t="s">
        <v>5914</v>
      </c>
      <c r="G158" s="279" t="s">
        <v>630</v>
      </c>
      <c r="H158" s="264">
        <v>12676</v>
      </c>
    </row>
    <row r="159" spans="1:13" ht="21" customHeight="1" x14ac:dyDescent="0.25">
      <c r="A159" s="279" t="s">
        <v>21671</v>
      </c>
      <c r="B159" s="279" t="s">
        <v>21716</v>
      </c>
      <c r="C159" s="279" t="s">
        <v>21717</v>
      </c>
      <c r="D159" s="279" t="s">
        <v>21718</v>
      </c>
      <c r="E159" s="280">
        <v>8.0500000000000007</v>
      </c>
      <c r="F159" s="279" t="s">
        <v>21719</v>
      </c>
      <c r="G159" s="279" t="s">
        <v>630</v>
      </c>
      <c r="H159" s="264">
        <v>12677</v>
      </c>
      <c r="J159" s="269" t="s">
        <v>1519</v>
      </c>
      <c r="M159" s="269" t="s">
        <v>1518</v>
      </c>
    </row>
    <row r="160" spans="1:13" ht="21" customHeight="1" x14ac:dyDescent="0.25">
      <c r="A160" s="279" t="s">
        <v>21671</v>
      </c>
      <c r="B160" s="279" t="s">
        <v>21720</v>
      </c>
      <c r="C160" s="279" t="s">
        <v>21721</v>
      </c>
      <c r="D160" s="279" t="s">
        <v>940</v>
      </c>
      <c r="E160" s="280">
        <v>1.68</v>
      </c>
      <c r="F160" s="279" t="s">
        <v>939</v>
      </c>
      <c r="G160" s="279" t="s">
        <v>630</v>
      </c>
      <c r="H160" s="264">
        <v>12678</v>
      </c>
    </row>
    <row r="161" spans="1:15" ht="21" customHeight="1" x14ac:dyDescent="0.25">
      <c r="A161" s="279" t="s">
        <v>21671</v>
      </c>
      <c r="B161" s="279" t="s">
        <v>10919</v>
      </c>
      <c r="C161" s="279" t="s">
        <v>21722</v>
      </c>
      <c r="D161" s="279" t="s">
        <v>6043</v>
      </c>
      <c r="E161" s="280">
        <v>1.68</v>
      </c>
      <c r="F161" s="279" t="s">
        <v>6044</v>
      </c>
      <c r="G161" s="279" t="s">
        <v>630</v>
      </c>
      <c r="H161" s="264">
        <v>12679</v>
      </c>
    </row>
    <row r="162" spans="1:15" ht="21" customHeight="1" x14ac:dyDescent="0.25">
      <c r="A162" s="279" t="s">
        <v>21671</v>
      </c>
      <c r="B162" s="279" t="s">
        <v>21723</v>
      </c>
      <c r="C162" s="279" t="s">
        <v>21724</v>
      </c>
      <c r="D162" s="279" t="s">
        <v>3689</v>
      </c>
      <c r="E162" s="280">
        <v>1.68</v>
      </c>
      <c r="F162" s="279" t="s">
        <v>3690</v>
      </c>
      <c r="G162" s="279" t="s">
        <v>630</v>
      </c>
      <c r="H162" s="264">
        <v>12680</v>
      </c>
    </row>
    <row r="163" spans="1:15" ht="21" customHeight="1" x14ac:dyDescent="0.25">
      <c r="A163" s="279" t="s">
        <v>21671</v>
      </c>
      <c r="B163" s="279" t="s">
        <v>21725</v>
      </c>
      <c r="C163" s="279" t="s">
        <v>21726</v>
      </c>
      <c r="D163" s="279" t="s">
        <v>10522</v>
      </c>
      <c r="E163" s="280">
        <v>2.76</v>
      </c>
      <c r="F163" s="279" t="s">
        <v>10521</v>
      </c>
      <c r="G163" s="279" t="s">
        <v>630</v>
      </c>
      <c r="H163" s="264">
        <v>12681</v>
      </c>
    </row>
    <row r="164" spans="1:15" ht="21" customHeight="1" x14ac:dyDescent="0.25">
      <c r="A164" s="279" t="s">
        <v>21671</v>
      </c>
      <c r="B164" s="279" t="s">
        <v>21727</v>
      </c>
      <c r="C164" s="279" t="s">
        <v>21728</v>
      </c>
      <c r="D164" s="279" t="s">
        <v>997</v>
      </c>
      <c r="E164" s="280">
        <v>1.68</v>
      </c>
      <c r="F164" s="279" t="s">
        <v>996</v>
      </c>
      <c r="G164" s="279" t="s">
        <v>630</v>
      </c>
      <c r="H164" s="264">
        <v>12682</v>
      </c>
      <c r="L164" s="269" t="s">
        <v>1517</v>
      </c>
      <c r="O164" s="269" t="s">
        <v>1516</v>
      </c>
    </row>
    <row r="165" spans="1:15" ht="21" customHeight="1" x14ac:dyDescent="0.25">
      <c r="A165" s="279" t="s">
        <v>21671</v>
      </c>
      <c r="B165" s="279" t="s">
        <v>21729</v>
      </c>
      <c r="C165" s="279" t="s">
        <v>21730</v>
      </c>
      <c r="D165" s="279" t="s">
        <v>4877</v>
      </c>
      <c r="E165" s="280">
        <v>3.36</v>
      </c>
      <c r="F165" s="279" t="s">
        <v>4878</v>
      </c>
      <c r="G165" s="279" t="s">
        <v>630</v>
      </c>
      <c r="H165" s="264">
        <v>12683</v>
      </c>
    </row>
    <row r="166" spans="1:15" ht="21" customHeight="1" x14ac:dyDescent="0.25">
      <c r="A166" s="279" t="s">
        <v>21671</v>
      </c>
      <c r="B166" s="279" t="s">
        <v>21731</v>
      </c>
      <c r="C166" s="279" t="s">
        <v>21732</v>
      </c>
      <c r="D166" s="279" t="s">
        <v>6105</v>
      </c>
      <c r="E166" s="280">
        <v>1.9</v>
      </c>
      <c r="F166" s="279" t="s">
        <v>21733</v>
      </c>
      <c r="G166" s="279" t="s">
        <v>630</v>
      </c>
      <c r="H166" s="264">
        <v>12684</v>
      </c>
    </row>
    <row r="167" spans="1:15" ht="21" customHeight="1" x14ac:dyDescent="0.25">
      <c r="A167" s="279" t="s">
        <v>21671</v>
      </c>
      <c r="B167" s="279" t="s">
        <v>21734</v>
      </c>
      <c r="C167" s="279" t="s">
        <v>21735</v>
      </c>
      <c r="D167" s="279" t="s">
        <v>13950</v>
      </c>
      <c r="E167" s="280">
        <v>3.36</v>
      </c>
      <c r="F167" s="279" t="s">
        <v>13949</v>
      </c>
      <c r="G167" s="279" t="s">
        <v>630</v>
      </c>
      <c r="H167" s="264">
        <v>12685</v>
      </c>
      <c r="K167" s="283"/>
    </row>
    <row r="168" spans="1:15" ht="21" customHeight="1" x14ac:dyDescent="0.25">
      <c r="A168" s="279" t="s">
        <v>21671</v>
      </c>
      <c r="B168" s="279" t="s">
        <v>21736</v>
      </c>
      <c r="C168" s="279" t="s">
        <v>21737</v>
      </c>
      <c r="D168" s="279" t="s">
        <v>1221</v>
      </c>
      <c r="E168" s="280">
        <v>5.04</v>
      </c>
      <c r="F168" s="279" t="s">
        <v>1220</v>
      </c>
      <c r="G168" s="279" t="s">
        <v>630</v>
      </c>
      <c r="H168" s="264">
        <v>12686</v>
      </c>
    </row>
    <row r="169" spans="1:15" ht="21" customHeight="1" x14ac:dyDescent="0.25">
      <c r="A169" s="279" t="s">
        <v>21671</v>
      </c>
      <c r="B169" s="279" t="s">
        <v>21738</v>
      </c>
      <c r="C169" s="279" t="s">
        <v>21739</v>
      </c>
      <c r="D169" s="279" t="s">
        <v>650</v>
      </c>
      <c r="E169" s="280">
        <v>3.92</v>
      </c>
      <c r="F169" s="279" t="s">
        <v>649</v>
      </c>
      <c r="G169" s="279" t="s">
        <v>630</v>
      </c>
      <c r="H169" s="264">
        <v>12687</v>
      </c>
    </row>
    <row r="170" spans="1:15" ht="21" customHeight="1" x14ac:dyDescent="0.25">
      <c r="A170" s="279" t="s">
        <v>21671</v>
      </c>
      <c r="B170" s="279" t="s">
        <v>21740</v>
      </c>
      <c r="C170" s="279" t="s">
        <v>21741</v>
      </c>
      <c r="D170" s="279" t="s">
        <v>774</v>
      </c>
      <c r="E170" s="280">
        <v>2.4500000000000002</v>
      </c>
      <c r="F170" s="279" t="s">
        <v>773</v>
      </c>
      <c r="G170" s="279" t="s">
        <v>630</v>
      </c>
      <c r="H170" s="264">
        <v>12688</v>
      </c>
    </row>
    <row r="171" spans="1:15" ht="21" customHeight="1" x14ac:dyDescent="0.25">
      <c r="A171" s="279" t="s">
        <v>21671</v>
      </c>
      <c r="B171" s="279" t="s">
        <v>21742</v>
      </c>
      <c r="C171" s="279" t="s">
        <v>21743</v>
      </c>
      <c r="D171" s="279" t="s">
        <v>932</v>
      </c>
      <c r="E171" s="280">
        <v>3.36</v>
      </c>
      <c r="F171" s="279" t="s">
        <v>931</v>
      </c>
      <c r="G171" s="279" t="s">
        <v>630</v>
      </c>
      <c r="H171" s="264">
        <v>12689</v>
      </c>
    </row>
    <row r="172" spans="1:15" ht="21" customHeight="1" x14ac:dyDescent="0.25">
      <c r="A172" s="279" t="s">
        <v>21671</v>
      </c>
      <c r="B172" s="279" t="s">
        <v>21744</v>
      </c>
      <c r="C172" s="279" t="s">
        <v>21745</v>
      </c>
      <c r="D172" s="279" t="s">
        <v>817</v>
      </c>
      <c r="E172" s="280">
        <v>4.57</v>
      </c>
      <c r="F172" s="279" t="s">
        <v>816</v>
      </c>
      <c r="G172" s="279" t="s">
        <v>630</v>
      </c>
      <c r="H172" s="264">
        <v>12690</v>
      </c>
    </row>
    <row r="173" spans="1:15" ht="21" customHeight="1" x14ac:dyDescent="0.25">
      <c r="A173" s="279" t="s">
        <v>21671</v>
      </c>
      <c r="B173" s="279" t="s">
        <v>21746</v>
      </c>
      <c r="C173" s="279" t="s">
        <v>21747</v>
      </c>
      <c r="D173" s="279" t="s">
        <v>10791</v>
      </c>
      <c r="E173" s="280">
        <v>9.0299999999999994</v>
      </c>
      <c r="F173" s="279" t="s">
        <v>10790</v>
      </c>
      <c r="G173" s="279" t="s">
        <v>630</v>
      </c>
      <c r="H173" s="264">
        <v>12691</v>
      </c>
    </row>
    <row r="174" spans="1:15" ht="21" customHeight="1" x14ac:dyDescent="0.25">
      <c r="A174" s="279" t="s">
        <v>21671</v>
      </c>
      <c r="B174" s="279" t="s">
        <v>21748</v>
      </c>
      <c r="C174" s="279" t="s">
        <v>21749</v>
      </c>
      <c r="D174" s="279" t="s">
        <v>1315</v>
      </c>
      <c r="E174" s="280">
        <v>3.42</v>
      </c>
      <c r="F174" s="279" t="s">
        <v>1314</v>
      </c>
      <c r="G174" s="279" t="s">
        <v>630</v>
      </c>
      <c r="H174" s="264">
        <v>12692</v>
      </c>
    </row>
    <row r="175" spans="1:15" ht="21" customHeight="1" x14ac:dyDescent="0.25">
      <c r="A175" s="279"/>
      <c r="B175" s="279"/>
      <c r="C175" s="279"/>
      <c r="D175" s="284" t="s">
        <v>3727</v>
      </c>
      <c r="E175" s="282">
        <f>SUM(E140:E174)</f>
        <v>204.85000000000002</v>
      </c>
      <c r="F175" s="279"/>
      <c r="G175" s="279"/>
      <c r="H175" s="264"/>
    </row>
    <row r="176" spans="1:15" ht="21" customHeight="1" x14ac:dyDescent="0.25">
      <c r="A176" s="279"/>
      <c r="B176" s="279"/>
      <c r="C176" s="279"/>
      <c r="D176" s="285" t="s">
        <v>21503</v>
      </c>
      <c r="E176" s="278">
        <f>+E139+E175</f>
        <v>351.99</v>
      </c>
      <c r="F176" s="279"/>
      <c r="G176" s="279"/>
      <c r="H176" s="264"/>
    </row>
    <row r="177" spans="1:11" ht="21" customHeight="1" x14ac:dyDescent="0.25">
      <c r="A177" s="279" t="s">
        <v>21750</v>
      </c>
      <c r="B177" s="279" t="s">
        <v>21751</v>
      </c>
      <c r="C177" s="279" t="s">
        <v>21752</v>
      </c>
      <c r="D177" s="279" t="s">
        <v>21753</v>
      </c>
      <c r="E177" s="280">
        <v>2.02</v>
      </c>
      <c r="F177" s="279" t="s">
        <v>21754</v>
      </c>
      <c r="G177" s="279" t="s">
        <v>630</v>
      </c>
      <c r="H177" s="264">
        <v>12747</v>
      </c>
    </row>
    <row r="178" spans="1:11" ht="21" customHeight="1" x14ac:dyDescent="0.25">
      <c r="A178" s="279" t="s">
        <v>21750</v>
      </c>
      <c r="B178" s="279" t="s">
        <v>21755</v>
      </c>
      <c r="C178" s="279" t="s">
        <v>21756</v>
      </c>
      <c r="D178" s="279" t="s">
        <v>1319</v>
      </c>
      <c r="E178" s="280">
        <v>1.68</v>
      </c>
      <c r="F178" s="279" t="s">
        <v>1318</v>
      </c>
      <c r="G178" s="279" t="s">
        <v>630</v>
      </c>
      <c r="H178" s="264">
        <v>12748</v>
      </c>
    </row>
    <row r="179" spans="1:11" ht="21" customHeight="1" x14ac:dyDescent="0.25">
      <c r="A179" s="279" t="s">
        <v>21750</v>
      </c>
      <c r="B179" s="279" t="s">
        <v>21757</v>
      </c>
      <c r="C179" s="279" t="s">
        <v>21758</v>
      </c>
      <c r="D179" s="279" t="s">
        <v>4621</v>
      </c>
      <c r="E179" s="280">
        <v>11.92</v>
      </c>
      <c r="F179" s="279" t="s">
        <v>4622</v>
      </c>
      <c r="G179" s="279" t="s">
        <v>630</v>
      </c>
      <c r="H179" s="264">
        <v>12749</v>
      </c>
    </row>
    <row r="180" spans="1:11" ht="21" customHeight="1" x14ac:dyDescent="0.25">
      <c r="A180" s="279" t="s">
        <v>21750</v>
      </c>
      <c r="B180" s="279" t="s">
        <v>21759</v>
      </c>
      <c r="C180" s="279" t="s">
        <v>21760</v>
      </c>
      <c r="D180" s="279" t="s">
        <v>21761</v>
      </c>
      <c r="E180" s="280">
        <v>9.8699999999999992</v>
      </c>
      <c r="F180" s="279" t="s">
        <v>21762</v>
      </c>
      <c r="G180" s="279" t="s">
        <v>630</v>
      </c>
      <c r="H180" s="264">
        <v>12750</v>
      </c>
    </row>
    <row r="181" spans="1:11" ht="21" customHeight="1" x14ac:dyDescent="0.25">
      <c r="A181" s="279" t="s">
        <v>21750</v>
      </c>
      <c r="B181" s="279" t="s">
        <v>21763</v>
      </c>
      <c r="C181" s="279" t="s">
        <v>21764</v>
      </c>
      <c r="D181" s="279" t="s">
        <v>10691</v>
      </c>
      <c r="E181" s="280">
        <v>8.6</v>
      </c>
      <c r="F181" s="279" t="s">
        <v>10690</v>
      </c>
      <c r="G181" s="279" t="s">
        <v>630</v>
      </c>
      <c r="H181" s="264">
        <v>12751</v>
      </c>
    </row>
    <row r="182" spans="1:11" ht="21" customHeight="1" x14ac:dyDescent="0.25">
      <c r="A182" s="279" t="s">
        <v>21750</v>
      </c>
      <c r="B182" s="279" t="s">
        <v>3521</v>
      </c>
      <c r="C182" s="279" t="s">
        <v>21765</v>
      </c>
      <c r="D182" s="279" t="s">
        <v>4520</v>
      </c>
      <c r="E182" s="280">
        <v>3.47</v>
      </c>
      <c r="F182" s="279" t="s">
        <v>4521</v>
      </c>
      <c r="G182" s="279" t="s">
        <v>630</v>
      </c>
      <c r="H182" s="264">
        <v>12752</v>
      </c>
    </row>
    <row r="183" spans="1:11" ht="21" customHeight="1" x14ac:dyDescent="0.25">
      <c r="A183" s="279" t="s">
        <v>21750</v>
      </c>
      <c r="B183" s="279" t="s">
        <v>21766</v>
      </c>
      <c r="C183" s="279" t="s">
        <v>21767</v>
      </c>
      <c r="D183" s="279" t="s">
        <v>10722</v>
      </c>
      <c r="E183" s="280">
        <v>15.11</v>
      </c>
      <c r="F183" s="279" t="s">
        <v>10721</v>
      </c>
      <c r="G183" s="279" t="s">
        <v>630</v>
      </c>
      <c r="H183" s="264">
        <v>12753</v>
      </c>
    </row>
    <row r="184" spans="1:11" ht="21" customHeight="1" x14ac:dyDescent="0.25">
      <c r="A184" s="279" t="s">
        <v>21750</v>
      </c>
      <c r="B184" s="279" t="s">
        <v>21768</v>
      </c>
      <c r="C184" s="279" t="s">
        <v>21769</v>
      </c>
      <c r="D184" s="279" t="s">
        <v>13932</v>
      </c>
      <c r="E184" s="280">
        <v>5.4</v>
      </c>
      <c r="F184" s="279" t="s">
        <v>13931</v>
      </c>
      <c r="G184" s="279" t="s">
        <v>630</v>
      </c>
      <c r="H184" s="264">
        <v>12754</v>
      </c>
    </row>
    <row r="185" spans="1:11" ht="21" customHeight="1" x14ac:dyDescent="0.25">
      <c r="A185" s="279" t="s">
        <v>21750</v>
      </c>
      <c r="B185" s="279" t="s">
        <v>21770</v>
      </c>
      <c r="C185" s="279" t="s">
        <v>21771</v>
      </c>
      <c r="D185" s="279" t="s">
        <v>1040</v>
      </c>
      <c r="E185" s="280">
        <v>1.68</v>
      </c>
      <c r="F185" s="279" t="s">
        <v>1039</v>
      </c>
      <c r="G185" s="279" t="s">
        <v>630</v>
      </c>
      <c r="H185" s="264">
        <v>12755</v>
      </c>
    </row>
    <row r="186" spans="1:11" ht="21" customHeight="1" x14ac:dyDescent="0.25">
      <c r="A186" s="279" t="s">
        <v>21750</v>
      </c>
      <c r="B186" s="279" t="s">
        <v>21772</v>
      </c>
      <c r="C186" s="279" t="s">
        <v>21773</v>
      </c>
      <c r="D186" s="279" t="s">
        <v>962</v>
      </c>
      <c r="E186" s="280">
        <v>2.71</v>
      </c>
      <c r="F186" s="279" t="s">
        <v>961</v>
      </c>
      <c r="G186" s="279" t="s">
        <v>630</v>
      </c>
      <c r="H186" s="264">
        <v>12756</v>
      </c>
    </row>
    <row r="187" spans="1:11" ht="21" customHeight="1" x14ac:dyDescent="0.25">
      <c r="A187" s="279" t="s">
        <v>21750</v>
      </c>
      <c r="B187" s="279" t="s">
        <v>21774</v>
      </c>
      <c r="C187" s="279" t="s">
        <v>21775</v>
      </c>
      <c r="D187" s="279" t="s">
        <v>5561</v>
      </c>
      <c r="E187" s="280">
        <v>3.02</v>
      </c>
      <c r="F187" s="279" t="s">
        <v>5562</v>
      </c>
      <c r="G187" s="279" t="s">
        <v>630</v>
      </c>
      <c r="H187" s="264">
        <v>12757</v>
      </c>
    </row>
    <row r="188" spans="1:11" ht="21" customHeight="1" x14ac:dyDescent="0.25">
      <c r="A188" s="279" t="s">
        <v>21750</v>
      </c>
      <c r="B188" s="279" t="s">
        <v>21776</v>
      </c>
      <c r="C188" s="279" t="s">
        <v>21777</v>
      </c>
      <c r="D188" s="279" t="s">
        <v>1405</v>
      </c>
      <c r="E188" s="280">
        <v>4.1900000000000004</v>
      </c>
      <c r="F188" s="279" t="s">
        <v>1404</v>
      </c>
      <c r="G188" s="279" t="s">
        <v>630</v>
      </c>
      <c r="H188" s="264">
        <v>12758</v>
      </c>
    </row>
    <row r="189" spans="1:11" ht="21" customHeight="1" x14ac:dyDescent="0.25">
      <c r="A189" s="279" t="s">
        <v>21750</v>
      </c>
      <c r="B189" s="279" t="s">
        <v>21778</v>
      </c>
      <c r="C189" s="279" t="s">
        <v>21779</v>
      </c>
      <c r="D189" s="279" t="s">
        <v>1377</v>
      </c>
      <c r="E189" s="280">
        <v>7.11</v>
      </c>
      <c r="F189" s="279" t="s">
        <v>1376</v>
      </c>
      <c r="G189" s="279" t="s">
        <v>630</v>
      </c>
      <c r="H189" s="264">
        <v>12759</v>
      </c>
    </row>
    <row r="190" spans="1:11" ht="21" customHeight="1" x14ac:dyDescent="0.25">
      <c r="A190" s="279" t="s">
        <v>21750</v>
      </c>
      <c r="B190" s="279" t="s">
        <v>21780</v>
      </c>
      <c r="C190" s="279" t="s">
        <v>21781</v>
      </c>
      <c r="D190" s="279" t="s">
        <v>5625</v>
      </c>
      <c r="E190" s="280">
        <v>2.41</v>
      </c>
      <c r="F190" s="279" t="s">
        <v>5626</v>
      </c>
      <c r="G190" s="279" t="s">
        <v>630</v>
      </c>
      <c r="H190" s="264">
        <v>12760</v>
      </c>
    </row>
    <row r="191" spans="1:11" ht="21" customHeight="1" x14ac:dyDescent="0.25">
      <c r="A191" s="279" t="s">
        <v>21750</v>
      </c>
      <c r="B191" s="279" t="s">
        <v>21782</v>
      </c>
      <c r="C191" s="279" t="s">
        <v>21783</v>
      </c>
      <c r="D191" s="279" t="s">
        <v>14214</v>
      </c>
      <c r="E191" s="280">
        <v>28.94</v>
      </c>
      <c r="F191" s="279" t="s">
        <v>14213</v>
      </c>
      <c r="G191" s="279" t="s">
        <v>630</v>
      </c>
      <c r="H191" s="264">
        <v>12761</v>
      </c>
    </row>
    <row r="192" spans="1:11" ht="21" customHeight="1" x14ac:dyDescent="0.25">
      <c r="A192" s="279" t="s">
        <v>21750</v>
      </c>
      <c r="B192" s="279" t="s">
        <v>21784</v>
      </c>
      <c r="C192" s="279" t="s">
        <v>21785</v>
      </c>
      <c r="D192" s="279" t="s">
        <v>1421</v>
      </c>
      <c r="E192" s="280">
        <v>0.85</v>
      </c>
      <c r="F192" s="279" t="s">
        <v>1420</v>
      </c>
      <c r="G192" s="279" t="s">
        <v>630</v>
      </c>
      <c r="H192" s="264">
        <v>12762</v>
      </c>
      <c r="I192" s="286"/>
      <c r="K192" s="11"/>
    </row>
    <row r="193" spans="1:8" ht="21" customHeight="1" x14ac:dyDescent="0.25">
      <c r="A193" s="279" t="s">
        <v>21750</v>
      </c>
      <c r="B193" s="279" t="s">
        <v>21786</v>
      </c>
      <c r="C193" s="279" t="s">
        <v>21787</v>
      </c>
      <c r="D193" s="279" t="s">
        <v>13330</v>
      </c>
      <c r="E193" s="280">
        <v>5.04</v>
      </c>
      <c r="F193" s="279" t="s">
        <v>13329</v>
      </c>
      <c r="G193" s="279" t="s">
        <v>630</v>
      </c>
      <c r="H193" s="264">
        <v>12763</v>
      </c>
    </row>
    <row r="194" spans="1:8" ht="21" customHeight="1" x14ac:dyDescent="0.25">
      <c r="A194" s="279" t="s">
        <v>21750</v>
      </c>
      <c r="B194" s="279" t="s">
        <v>21788</v>
      </c>
      <c r="C194" s="279" t="s">
        <v>21789</v>
      </c>
      <c r="D194" s="279" t="s">
        <v>4205</v>
      </c>
      <c r="E194" s="280">
        <v>15.66</v>
      </c>
      <c r="F194" s="279" t="s">
        <v>4206</v>
      </c>
      <c r="G194" s="279" t="s">
        <v>630</v>
      </c>
      <c r="H194" s="264">
        <v>12764</v>
      </c>
    </row>
    <row r="195" spans="1:8" ht="21" customHeight="1" x14ac:dyDescent="0.25">
      <c r="A195" s="279" t="s">
        <v>21750</v>
      </c>
      <c r="B195" s="279" t="s">
        <v>21790</v>
      </c>
      <c r="C195" s="279" t="s">
        <v>21791</v>
      </c>
      <c r="D195" s="279" t="s">
        <v>1372</v>
      </c>
      <c r="E195" s="280">
        <v>3.91</v>
      </c>
      <c r="F195" s="279" t="s">
        <v>1371</v>
      </c>
      <c r="G195" s="279" t="s">
        <v>630</v>
      </c>
      <c r="H195" s="264">
        <v>12765</v>
      </c>
    </row>
    <row r="196" spans="1:8" ht="21" customHeight="1" x14ac:dyDescent="0.25">
      <c r="A196" s="279"/>
      <c r="B196" s="279"/>
      <c r="C196" s="279"/>
      <c r="D196" s="284" t="s">
        <v>3567</v>
      </c>
      <c r="E196" s="282">
        <f>SUM(E177:E195)</f>
        <v>133.59</v>
      </c>
      <c r="F196" s="279"/>
      <c r="G196" s="279"/>
      <c r="H196" s="264"/>
    </row>
    <row r="197" spans="1:8" ht="21" customHeight="1" x14ac:dyDescent="0.25">
      <c r="A197" s="279" t="s">
        <v>21792</v>
      </c>
      <c r="B197" s="279" t="s">
        <v>21793</v>
      </c>
      <c r="C197" s="279" t="s">
        <v>21794</v>
      </c>
      <c r="D197" s="279" t="s">
        <v>3709</v>
      </c>
      <c r="E197" s="280">
        <v>1.68</v>
      </c>
      <c r="F197" s="279" t="s">
        <v>3710</v>
      </c>
      <c r="G197" s="279" t="s">
        <v>630</v>
      </c>
      <c r="H197" s="264">
        <v>12766</v>
      </c>
    </row>
    <row r="198" spans="1:8" ht="21" customHeight="1" x14ac:dyDescent="0.25">
      <c r="A198" s="279" t="s">
        <v>21792</v>
      </c>
      <c r="B198" s="279" t="s">
        <v>21795</v>
      </c>
      <c r="C198" s="279" t="s">
        <v>21796</v>
      </c>
      <c r="D198" s="279" t="s">
        <v>4744</v>
      </c>
      <c r="E198" s="280">
        <v>1.72</v>
      </c>
      <c r="F198" s="279" t="s">
        <v>4745</v>
      </c>
      <c r="G198" s="279" t="s">
        <v>630</v>
      </c>
      <c r="H198" s="264">
        <v>12767</v>
      </c>
    </row>
    <row r="199" spans="1:8" ht="21" customHeight="1" x14ac:dyDescent="0.25">
      <c r="A199" s="279" t="s">
        <v>21792</v>
      </c>
      <c r="B199" s="279" t="s">
        <v>21797</v>
      </c>
      <c r="C199" s="279" t="s">
        <v>21798</v>
      </c>
      <c r="D199" s="279" t="s">
        <v>905</v>
      </c>
      <c r="E199" s="280">
        <v>1.68</v>
      </c>
      <c r="F199" s="279" t="s">
        <v>904</v>
      </c>
      <c r="G199" s="279" t="s">
        <v>630</v>
      </c>
      <c r="H199" s="264">
        <v>12768</v>
      </c>
    </row>
    <row r="200" spans="1:8" ht="21" customHeight="1" x14ac:dyDescent="0.25">
      <c r="A200" s="279" t="s">
        <v>21792</v>
      </c>
      <c r="B200" s="279" t="s">
        <v>21799</v>
      </c>
      <c r="C200" s="279" t="s">
        <v>21800</v>
      </c>
      <c r="D200" s="279" t="s">
        <v>5218</v>
      </c>
      <c r="E200" s="280">
        <v>2.71</v>
      </c>
      <c r="F200" s="279" t="s">
        <v>5219</v>
      </c>
      <c r="G200" s="279" t="s">
        <v>630</v>
      </c>
      <c r="H200" s="264">
        <v>12769</v>
      </c>
    </row>
    <row r="201" spans="1:8" ht="21" customHeight="1" x14ac:dyDescent="0.25">
      <c r="A201" s="279" t="s">
        <v>21792</v>
      </c>
      <c r="B201" s="279" t="s">
        <v>21801</v>
      </c>
      <c r="C201" s="279" t="s">
        <v>21802</v>
      </c>
      <c r="D201" s="279" t="s">
        <v>3626</v>
      </c>
      <c r="E201" s="280">
        <v>3.7</v>
      </c>
      <c r="F201" s="279" t="s">
        <v>3627</v>
      </c>
      <c r="G201" s="279" t="s">
        <v>630</v>
      </c>
      <c r="H201" s="264">
        <v>12770</v>
      </c>
    </row>
    <row r="202" spans="1:8" ht="21" customHeight="1" x14ac:dyDescent="0.25">
      <c r="A202" s="279" t="s">
        <v>21792</v>
      </c>
      <c r="B202" s="279" t="s">
        <v>21803</v>
      </c>
      <c r="C202" s="279" t="s">
        <v>21804</v>
      </c>
      <c r="D202" s="279" t="s">
        <v>21805</v>
      </c>
      <c r="E202" s="280">
        <v>13.88</v>
      </c>
      <c r="F202" s="279" t="s">
        <v>21806</v>
      </c>
      <c r="G202" s="279" t="s">
        <v>630</v>
      </c>
      <c r="H202" s="264">
        <v>12771</v>
      </c>
    </row>
    <row r="203" spans="1:8" ht="21" customHeight="1" x14ac:dyDescent="0.25">
      <c r="A203" s="279" t="s">
        <v>21792</v>
      </c>
      <c r="B203" s="279" t="s">
        <v>21807</v>
      </c>
      <c r="C203" s="279" t="s">
        <v>21808</v>
      </c>
      <c r="D203" s="279" t="s">
        <v>13799</v>
      </c>
      <c r="E203" s="280">
        <v>8.73</v>
      </c>
      <c r="F203" s="279" t="s">
        <v>13798</v>
      </c>
      <c r="G203" s="279" t="s">
        <v>630</v>
      </c>
      <c r="H203" s="264">
        <v>12772</v>
      </c>
    </row>
    <row r="204" spans="1:8" ht="21" customHeight="1" x14ac:dyDescent="0.25">
      <c r="A204" s="279" t="s">
        <v>21792</v>
      </c>
      <c r="B204" s="279" t="s">
        <v>10747</v>
      </c>
      <c r="C204" s="279" t="s">
        <v>21809</v>
      </c>
      <c r="D204" s="279" t="s">
        <v>1042</v>
      </c>
      <c r="E204" s="280">
        <v>3.84</v>
      </c>
      <c r="F204" s="279" t="s">
        <v>1041</v>
      </c>
      <c r="G204" s="279" t="s">
        <v>630</v>
      </c>
      <c r="H204" s="264">
        <v>12773</v>
      </c>
    </row>
    <row r="205" spans="1:8" ht="21" customHeight="1" x14ac:dyDescent="0.25">
      <c r="A205" s="279" t="s">
        <v>21792</v>
      </c>
      <c r="B205" s="279" t="s">
        <v>21810</v>
      </c>
      <c r="C205" s="279" t="s">
        <v>21811</v>
      </c>
      <c r="D205" s="279" t="s">
        <v>989</v>
      </c>
      <c r="E205" s="280">
        <v>1.97</v>
      </c>
      <c r="F205" s="279" t="s">
        <v>988</v>
      </c>
      <c r="G205" s="279" t="s">
        <v>630</v>
      </c>
      <c r="H205" s="264">
        <v>12774</v>
      </c>
    </row>
    <row r="206" spans="1:8" ht="21" customHeight="1" x14ac:dyDescent="0.25">
      <c r="A206" s="279" t="s">
        <v>21792</v>
      </c>
      <c r="B206" s="279" t="s">
        <v>21812</v>
      </c>
      <c r="C206" s="279" t="s">
        <v>21813</v>
      </c>
      <c r="D206" s="279" t="s">
        <v>4437</v>
      </c>
      <c r="E206" s="280">
        <v>6.46</v>
      </c>
      <c r="F206" s="279" t="s">
        <v>4438</v>
      </c>
      <c r="G206" s="279" t="s">
        <v>630</v>
      </c>
      <c r="H206" s="264">
        <v>12775</v>
      </c>
    </row>
    <row r="207" spans="1:8" ht="21" customHeight="1" x14ac:dyDescent="0.25">
      <c r="A207" s="279" t="s">
        <v>21792</v>
      </c>
      <c r="B207" s="279" t="s">
        <v>21814</v>
      </c>
      <c r="C207" s="279" t="s">
        <v>21815</v>
      </c>
      <c r="D207" s="279" t="s">
        <v>1289</v>
      </c>
      <c r="E207" s="280">
        <v>1.68</v>
      </c>
      <c r="F207" s="279" t="s">
        <v>1288</v>
      </c>
      <c r="G207" s="279" t="s">
        <v>630</v>
      </c>
      <c r="H207" s="264">
        <v>12776</v>
      </c>
    </row>
    <row r="208" spans="1:8" ht="21" customHeight="1" x14ac:dyDescent="0.25">
      <c r="A208" s="279" t="s">
        <v>21792</v>
      </c>
      <c r="B208" s="279" t="s">
        <v>21816</v>
      </c>
      <c r="C208" s="279" t="s">
        <v>21817</v>
      </c>
      <c r="D208" s="279" t="s">
        <v>1056</v>
      </c>
      <c r="E208" s="280">
        <v>2.27</v>
      </c>
      <c r="F208" s="279" t="s">
        <v>1055</v>
      </c>
      <c r="G208" s="279" t="s">
        <v>630</v>
      </c>
      <c r="H208" s="264">
        <v>12777</v>
      </c>
    </row>
    <row r="209" spans="1:8" ht="21" customHeight="1" x14ac:dyDescent="0.25">
      <c r="A209" s="279" t="s">
        <v>21792</v>
      </c>
      <c r="B209" s="279" t="s">
        <v>16162</v>
      </c>
      <c r="C209" s="279" t="s">
        <v>21818</v>
      </c>
      <c r="D209" s="279" t="s">
        <v>1154</v>
      </c>
      <c r="E209" s="280">
        <v>2.87</v>
      </c>
      <c r="F209" s="279" t="s">
        <v>1153</v>
      </c>
      <c r="G209" s="279" t="s">
        <v>630</v>
      </c>
      <c r="H209" s="264">
        <v>12778</v>
      </c>
    </row>
    <row r="210" spans="1:8" ht="21" customHeight="1" x14ac:dyDescent="0.25">
      <c r="A210" s="279" t="s">
        <v>21792</v>
      </c>
      <c r="B210" s="279" t="s">
        <v>21819</v>
      </c>
      <c r="C210" s="279" t="s">
        <v>21820</v>
      </c>
      <c r="D210" s="279" t="s">
        <v>21821</v>
      </c>
      <c r="E210" s="280">
        <v>6.13</v>
      </c>
      <c r="F210" s="279" t="s">
        <v>21822</v>
      </c>
      <c r="G210" s="279" t="s">
        <v>630</v>
      </c>
      <c r="H210" s="264">
        <v>12779</v>
      </c>
    </row>
    <row r="211" spans="1:8" ht="21" customHeight="1" x14ac:dyDescent="0.25">
      <c r="A211" s="279" t="s">
        <v>21792</v>
      </c>
      <c r="B211" s="279" t="s">
        <v>21823</v>
      </c>
      <c r="C211" s="279" t="s">
        <v>21824</v>
      </c>
      <c r="D211" s="279" t="s">
        <v>1245</v>
      </c>
      <c r="E211" s="280">
        <v>11.6</v>
      </c>
      <c r="F211" s="279" t="s">
        <v>1244</v>
      </c>
      <c r="G211" s="279" t="s">
        <v>630</v>
      </c>
      <c r="H211" s="264">
        <v>12780</v>
      </c>
    </row>
    <row r="212" spans="1:8" ht="21" customHeight="1" x14ac:dyDescent="0.25">
      <c r="A212" s="279"/>
      <c r="B212" s="279"/>
      <c r="C212" s="279"/>
      <c r="D212" s="284" t="s">
        <v>3567</v>
      </c>
      <c r="E212" s="282">
        <f>SUM(E197:E211)</f>
        <v>70.92</v>
      </c>
      <c r="F212" s="279"/>
      <c r="G212" s="279"/>
      <c r="H212" s="264"/>
    </row>
    <row r="213" spans="1:8" ht="21" customHeight="1" x14ac:dyDescent="0.25">
      <c r="A213" s="279" t="s">
        <v>21825</v>
      </c>
      <c r="B213" s="279" t="s">
        <v>21826</v>
      </c>
      <c r="C213" s="279" t="s">
        <v>21827</v>
      </c>
      <c r="D213" s="279" t="s">
        <v>15933</v>
      </c>
      <c r="E213" s="280">
        <v>0.28999999999999998</v>
      </c>
      <c r="F213" s="279" t="s">
        <v>15932</v>
      </c>
      <c r="G213" s="279" t="s">
        <v>630</v>
      </c>
      <c r="H213" s="264">
        <v>12781</v>
      </c>
    </row>
    <row r="214" spans="1:8" ht="21" customHeight="1" x14ac:dyDescent="0.25">
      <c r="A214" s="279" t="s">
        <v>21825</v>
      </c>
      <c r="B214" s="279" t="s">
        <v>21828</v>
      </c>
      <c r="C214" s="279" t="s">
        <v>21829</v>
      </c>
      <c r="D214" s="279" t="s">
        <v>3922</v>
      </c>
      <c r="E214" s="280">
        <v>3.02</v>
      </c>
      <c r="F214" s="279" t="s">
        <v>3923</v>
      </c>
      <c r="G214" s="279" t="s">
        <v>630</v>
      </c>
      <c r="H214" s="264">
        <v>12782</v>
      </c>
    </row>
    <row r="215" spans="1:8" ht="21" customHeight="1" x14ac:dyDescent="0.25">
      <c r="A215" s="279" t="s">
        <v>21825</v>
      </c>
      <c r="B215" s="279" t="s">
        <v>21830</v>
      </c>
      <c r="C215" s="279" t="s">
        <v>21831</v>
      </c>
      <c r="D215" s="279" t="s">
        <v>16124</v>
      </c>
      <c r="E215" s="280">
        <v>22.34</v>
      </c>
      <c r="F215" s="279" t="s">
        <v>16123</v>
      </c>
      <c r="G215" s="279" t="s">
        <v>630</v>
      </c>
      <c r="H215" s="264">
        <v>12783</v>
      </c>
    </row>
    <row r="216" spans="1:8" ht="21" customHeight="1" x14ac:dyDescent="0.25">
      <c r="A216" s="279" t="s">
        <v>21825</v>
      </c>
      <c r="B216" s="279" t="s">
        <v>21832</v>
      </c>
      <c r="C216" s="279" t="s">
        <v>21833</v>
      </c>
      <c r="D216" s="279" t="s">
        <v>13545</v>
      </c>
      <c r="E216" s="280">
        <v>2.0699999999999998</v>
      </c>
      <c r="F216" s="279" t="s">
        <v>13544</v>
      </c>
      <c r="G216" s="279" t="s">
        <v>630</v>
      </c>
      <c r="H216" s="264">
        <v>12784</v>
      </c>
    </row>
    <row r="217" spans="1:8" ht="21" customHeight="1" x14ac:dyDescent="0.25">
      <c r="A217" s="279" t="s">
        <v>21825</v>
      </c>
      <c r="B217" s="279" t="s">
        <v>21834</v>
      </c>
      <c r="C217" s="279" t="s">
        <v>21835</v>
      </c>
      <c r="D217" s="279" t="s">
        <v>702</v>
      </c>
      <c r="E217" s="280">
        <v>1.89</v>
      </c>
      <c r="F217" s="279" t="s">
        <v>701</v>
      </c>
      <c r="G217" s="279" t="s">
        <v>630</v>
      </c>
      <c r="H217" s="264">
        <v>12785</v>
      </c>
    </row>
    <row r="218" spans="1:8" ht="21" customHeight="1" x14ac:dyDescent="0.25">
      <c r="A218" s="279" t="s">
        <v>21825</v>
      </c>
      <c r="B218" s="279" t="s">
        <v>21836</v>
      </c>
      <c r="C218" s="279" t="s">
        <v>21837</v>
      </c>
      <c r="D218" s="279" t="s">
        <v>1483</v>
      </c>
      <c r="E218" s="280">
        <v>1.76</v>
      </c>
      <c r="F218" s="279" t="s">
        <v>1482</v>
      </c>
      <c r="G218" s="279" t="s">
        <v>630</v>
      </c>
      <c r="H218" s="264">
        <v>12786</v>
      </c>
    </row>
    <row r="219" spans="1:8" ht="21" customHeight="1" x14ac:dyDescent="0.25">
      <c r="A219" s="279" t="s">
        <v>21825</v>
      </c>
      <c r="B219" s="279" t="s">
        <v>21838</v>
      </c>
      <c r="C219" s="279" t="s">
        <v>21839</v>
      </c>
      <c r="D219" s="279" t="s">
        <v>1008</v>
      </c>
      <c r="E219" s="280">
        <v>3.48</v>
      </c>
      <c r="F219" s="279" t="s">
        <v>1007</v>
      </c>
      <c r="G219" s="279" t="s">
        <v>630</v>
      </c>
      <c r="H219" s="264">
        <v>12787</v>
      </c>
    </row>
    <row r="220" spans="1:8" ht="21" customHeight="1" x14ac:dyDescent="0.25">
      <c r="A220" s="279"/>
      <c r="B220" s="279"/>
      <c r="C220" s="279"/>
      <c r="D220" s="284" t="s">
        <v>3567</v>
      </c>
      <c r="E220" s="282">
        <f>SUM(E213:E219)</f>
        <v>34.85</v>
      </c>
      <c r="F220" s="279"/>
      <c r="G220" s="279"/>
      <c r="H220" s="264"/>
    </row>
    <row r="221" spans="1:8" ht="21" customHeight="1" x14ac:dyDescent="0.25">
      <c r="A221" s="279" t="s">
        <v>21840</v>
      </c>
      <c r="B221" s="279" t="s">
        <v>21841</v>
      </c>
      <c r="C221" s="279" t="s">
        <v>21842</v>
      </c>
      <c r="D221" s="279" t="s">
        <v>1140</v>
      </c>
      <c r="E221" s="280">
        <v>3.36</v>
      </c>
      <c r="F221" s="279" t="s">
        <v>1139</v>
      </c>
      <c r="G221" s="279" t="s">
        <v>630</v>
      </c>
      <c r="H221" s="264">
        <v>13143</v>
      </c>
    </row>
    <row r="222" spans="1:8" ht="21" customHeight="1" x14ac:dyDescent="0.25">
      <c r="A222" s="279" t="s">
        <v>21840</v>
      </c>
      <c r="B222" s="279" t="s">
        <v>21843</v>
      </c>
      <c r="C222" s="279" t="s">
        <v>21844</v>
      </c>
      <c r="D222" s="279" t="s">
        <v>6045</v>
      </c>
      <c r="E222" s="280">
        <v>6.94</v>
      </c>
      <c r="F222" s="279" t="s">
        <v>6046</v>
      </c>
      <c r="G222" s="279" t="s">
        <v>630</v>
      </c>
      <c r="H222" s="264">
        <v>13144</v>
      </c>
    </row>
    <row r="223" spans="1:8" ht="21" customHeight="1" x14ac:dyDescent="0.25">
      <c r="A223" s="279" t="s">
        <v>21840</v>
      </c>
      <c r="B223" s="279" t="s">
        <v>21845</v>
      </c>
      <c r="C223" s="279" t="s">
        <v>21846</v>
      </c>
      <c r="D223" s="279" t="s">
        <v>1014</v>
      </c>
      <c r="E223" s="280">
        <v>11.81</v>
      </c>
      <c r="F223" s="279" t="s">
        <v>1013</v>
      </c>
      <c r="G223" s="279" t="s">
        <v>630</v>
      </c>
      <c r="H223" s="264">
        <v>13145</v>
      </c>
    </row>
    <row r="224" spans="1:8" ht="21" customHeight="1" x14ac:dyDescent="0.25">
      <c r="A224" s="279" t="s">
        <v>21840</v>
      </c>
      <c r="B224" s="279" t="s">
        <v>21847</v>
      </c>
      <c r="C224" s="279" t="s">
        <v>21848</v>
      </c>
      <c r="D224" s="279" t="s">
        <v>820</v>
      </c>
      <c r="E224" s="280">
        <v>5.5</v>
      </c>
      <c r="F224" s="279" t="s">
        <v>819</v>
      </c>
      <c r="G224" s="279" t="s">
        <v>630</v>
      </c>
      <c r="H224" s="264">
        <v>13146</v>
      </c>
    </row>
    <row r="225" spans="1:8" ht="21" customHeight="1" x14ac:dyDescent="0.25">
      <c r="A225" s="279" t="s">
        <v>21840</v>
      </c>
      <c r="B225" s="279" t="s">
        <v>21849</v>
      </c>
      <c r="C225" s="279" t="s">
        <v>21850</v>
      </c>
      <c r="D225" s="279" t="s">
        <v>671</v>
      </c>
      <c r="E225" s="280">
        <v>11.53</v>
      </c>
      <c r="F225" s="279" t="s">
        <v>670</v>
      </c>
      <c r="G225" s="279" t="s">
        <v>630</v>
      </c>
      <c r="H225" s="264">
        <v>13147</v>
      </c>
    </row>
    <row r="226" spans="1:8" ht="21" customHeight="1" x14ac:dyDescent="0.25">
      <c r="A226" s="279" t="s">
        <v>21840</v>
      </c>
      <c r="B226" s="279" t="s">
        <v>21851</v>
      </c>
      <c r="C226" s="279" t="s">
        <v>21852</v>
      </c>
      <c r="D226" s="279" t="s">
        <v>21853</v>
      </c>
      <c r="E226" s="280">
        <v>5.04</v>
      </c>
      <c r="F226" s="279" t="s">
        <v>21854</v>
      </c>
      <c r="G226" s="279" t="s">
        <v>630</v>
      </c>
      <c r="H226" s="264">
        <v>13148</v>
      </c>
    </row>
    <row r="227" spans="1:8" ht="21" customHeight="1" x14ac:dyDescent="0.25">
      <c r="A227" s="279" t="s">
        <v>21840</v>
      </c>
      <c r="B227" s="279" t="s">
        <v>21855</v>
      </c>
      <c r="C227" s="279" t="s">
        <v>21856</v>
      </c>
      <c r="D227" s="279" t="s">
        <v>1223</v>
      </c>
      <c r="E227" s="280">
        <v>5.33</v>
      </c>
      <c r="F227" s="279" t="s">
        <v>1222</v>
      </c>
      <c r="G227" s="279" t="s">
        <v>630</v>
      </c>
      <c r="H227" s="264">
        <v>13149</v>
      </c>
    </row>
    <row r="228" spans="1:8" ht="21" customHeight="1" x14ac:dyDescent="0.25">
      <c r="A228" s="279" t="s">
        <v>21840</v>
      </c>
      <c r="B228" s="279" t="s">
        <v>21857</v>
      </c>
      <c r="C228" s="279" t="s">
        <v>21858</v>
      </c>
      <c r="D228" s="279" t="s">
        <v>16143</v>
      </c>
      <c r="E228" s="280">
        <v>3.81</v>
      </c>
      <c r="F228" s="279" t="s">
        <v>16142</v>
      </c>
      <c r="G228" s="279" t="s">
        <v>630</v>
      </c>
      <c r="H228" s="264">
        <v>13150</v>
      </c>
    </row>
    <row r="229" spans="1:8" ht="21" customHeight="1" x14ac:dyDescent="0.25">
      <c r="A229" s="279" t="s">
        <v>21840</v>
      </c>
      <c r="B229" s="279" t="s">
        <v>21859</v>
      </c>
      <c r="C229" s="279" t="s">
        <v>21860</v>
      </c>
      <c r="D229" s="279" t="s">
        <v>1016</v>
      </c>
      <c r="E229" s="280">
        <v>5.0599999999999996</v>
      </c>
      <c r="F229" s="279" t="s">
        <v>1015</v>
      </c>
      <c r="G229" s="279" t="s">
        <v>630</v>
      </c>
      <c r="H229" s="264">
        <v>13151</v>
      </c>
    </row>
    <row r="230" spans="1:8" ht="21" customHeight="1" x14ac:dyDescent="0.25">
      <c r="A230" s="279" t="s">
        <v>21840</v>
      </c>
      <c r="B230" s="279" t="s">
        <v>21861</v>
      </c>
      <c r="C230" s="279" t="s">
        <v>21862</v>
      </c>
      <c r="D230" s="279" t="s">
        <v>632</v>
      </c>
      <c r="E230" s="280">
        <v>6.27</v>
      </c>
      <c r="F230" s="279" t="s">
        <v>631</v>
      </c>
      <c r="G230" s="279" t="s">
        <v>630</v>
      </c>
      <c r="H230" s="264">
        <v>13152</v>
      </c>
    </row>
    <row r="231" spans="1:8" ht="21" customHeight="1" x14ac:dyDescent="0.25">
      <c r="A231" s="279" t="s">
        <v>21840</v>
      </c>
      <c r="B231" s="279" t="s">
        <v>21634</v>
      </c>
      <c r="C231" s="279" t="s">
        <v>21863</v>
      </c>
      <c r="D231" s="279" t="s">
        <v>1229</v>
      </c>
      <c r="E231" s="280">
        <v>3.44</v>
      </c>
      <c r="F231" s="279" t="s">
        <v>1228</v>
      </c>
      <c r="G231" s="279" t="s">
        <v>630</v>
      </c>
      <c r="H231" s="264">
        <v>13153</v>
      </c>
    </row>
    <row r="232" spans="1:8" ht="21" customHeight="1" x14ac:dyDescent="0.25">
      <c r="A232" s="279" t="s">
        <v>21840</v>
      </c>
      <c r="B232" s="279" t="s">
        <v>21864</v>
      </c>
      <c r="C232" s="279" t="s">
        <v>21865</v>
      </c>
      <c r="D232" s="279" t="s">
        <v>972</v>
      </c>
      <c r="E232" s="280">
        <v>6.33</v>
      </c>
      <c r="F232" s="279" t="s">
        <v>971</v>
      </c>
      <c r="G232" s="279" t="s">
        <v>630</v>
      </c>
      <c r="H232" s="264">
        <v>13154</v>
      </c>
    </row>
    <row r="233" spans="1:8" ht="21" customHeight="1" x14ac:dyDescent="0.25">
      <c r="A233" s="279" t="s">
        <v>21840</v>
      </c>
      <c r="B233" s="279" t="s">
        <v>21866</v>
      </c>
      <c r="C233" s="279" t="s">
        <v>21867</v>
      </c>
      <c r="D233" s="279" t="s">
        <v>658</v>
      </c>
      <c r="E233" s="280">
        <v>1.68</v>
      </c>
      <c r="F233" s="279" t="s">
        <v>657</v>
      </c>
      <c r="G233" s="279" t="s">
        <v>630</v>
      </c>
      <c r="H233" s="264">
        <v>13155</v>
      </c>
    </row>
    <row r="234" spans="1:8" ht="21" customHeight="1" x14ac:dyDescent="0.25">
      <c r="A234" s="279" t="s">
        <v>21840</v>
      </c>
      <c r="B234" s="279" t="s">
        <v>21868</v>
      </c>
      <c r="C234" s="279" t="s">
        <v>21869</v>
      </c>
      <c r="D234" s="279" t="s">
        <v>4082</v>
      </c>
      <c r="E234" s="280">
        <v>1.68</v>
      </c>
      <c r="F234" s="279" t="s">
        <v>4083</v>
      </c>
      <c r="G234" s="279" t="s">
        <v>630</v>
      </c>
      <c r="H234" s="264">
        <v>13156</v>
      </c>
    </row>
    <row r="235" spans="1:8" ht="21" customHeight="1" x14ac:dyDescent="0.25">
      <c r="A235" s="279" t="s">
        <v>21840</v>
      </c>
      <c r="B235" s="279" t="s">
        <v>21870</v>
      </c>
      <c r="C235" s="279" t="s">
        <v>21871</v>
      </c>
      <c r="D235" s="279" t="s">
        <v>21872</v>
      </c>
      <c r="E235" s="280">
        <v>4.37</v>
      </c>
      <c r="F235" s="279" t="s">
        <v>21873</v>
      </c>
      <c r="G235" s="279" t="s">
        <v>630</v>
      </c>
      <c r="H235" s="264">
        <v>13157</v>
      </c>
    </row>
    <row r="236" spans="1:8" ht="21" customHeight="1" x14ac:dyDescent="0.25">
      <c r="A236" s="279" t="s">
        <v>21840</v>
      </c>
      <c r="B236" s="279" t="s">
        <v>21874</v>
      </c>
      <c r="C236" s="279" t="s">
        <v>21875</v>
      </c>
      <c r="D236" s="279" t="s">
        <v>1380</v>
      </c>
      <c r="E236" s="280">
        <v>5.04</v>
      </c>
      <c r="F236" s="279" t="s">
        <v>1379</v>
      </c>
      <c r="G236" s="279" t="s">
        <v>630</v>
      </c>
      <c r="H236" s="264">
        <v>13158</v>
      </c>
    </row>
    <row r="237" spans="1:8" ht="21" customHeight="1" x14ac:dyDescent="0.25">
      <c r="A237" s="279" t="s">
        <v>21840</v>
      </c>
      <c r="B237" s="279" t="s">
        <v>21876</v>
      </c>
      <c r="C237" s="279" t="s">
        <v>21877</v>
      </c>
      <c r="D237" s="279" t="s">
        <v>3990</v>
      </c>
      <c r="E237" s="280">
        <v>3.84</v>
      </c>
      <c r="F237" s="279" t="s">
        <v>3991</v>
      </c>
      <c r="G237" s="279" t="s">
        <v>630</v>
      </c>
      <c r="H237" s="264">
        <v>13159</v>
      </c>
    </row>
    <row r="238" spans="1:8" ht="21" customHeight="1" x14ac:dyDescent="0.25">
      <c r="A238" s="279" t="s">
        <v>21840</v>
      </c>
      <c r="B238" s="279" t="s">
        <v>21878</v>
      </c>
      <c r="C238" s="279" t="s">
        <v>21879</v>
      </c>
      <c r="D238" s="279" t="s">
        <v>21880</v>
      </c>
      <c r="E238" s="280">
        <v>3.43</v>
      </c>
      <c r="F238" s="279" t="s">
        <v>21881</v>
      </c>
      <c r="G238" s="279" t="s">
        <v>630</v>
      </c>
      <c r="H238" s="264">
        <v>13160</v>
      </c>
    </row>
    <row r="239" spans="1:8" ht="21" customHeight="1" x14ac:dyDescent="0.25">
      <c r="A239" s="279" t="s">
        <v>21840</v>
      </c>
      <c r="B239" s="279" t="s">
        <v>21882</v>
      </c>
      <c r="C239" s="279" t="s">
        <v>21883</v>
      </c>
      <c r="D239" s="279" t="s">
        <v>3049</v>
      </c>
      <c r="E239" s="280">
        <v>6.56</v>
      </c>
      <c r="F239" s="279" t="s">
        <v>3050</v>
      </c>
      <c r="G239" s="279" t="s">
        <v>630</v>
      </c>
      <c r="H239" s="264">
        <v>13161</v>
      </c>
    </row>
    <row r="240" spans="1:8" ht="21" customHeight="1" x14ac:dyDescent="0.25">
      <c r="A240" s="279" t="s">
        <v>21840</v>
      </c>
      <c r="B240" s="279" t="s">
        <v>21884</v>
      </c>
      <c r="C240" s="279" t="s">
        <v>21885</v>
      </c>
      <c r="D240" s="279" t="s">
        <v>3313</v>
      </c>
      <c r="E240" s="280">
        <v>1.72</v>
      </c>
      <c r="F240" s="279" t="s">
        <v>3314</v>
      </c>
      <c r="G240" s="279" t="s">
        <v>630</v>
      </c>
      <c r="H240" s="264">
        <v>13162</v>
      </c>
    </row>
    <row r="241" spans="1:8" ht="21" customHeight="1" x14ac:dyDescent="0.25">
      <c r="A241" s="279" t="s">
        <v>21840</v>
      </c>
      <c r="B241" s="279" t="s">
        <v>21886</v>
      </c>
      <c r="C241" s="279" t="s">
        <v>21887</v>
      </c>
      <c r="D241" s="279" t="s">
        <v>4487</v>
      </c>
      <c r="E241" s="280">
        <v>1.69</v>
      </c>
      <c r="F241" s="279" t="s">
        <v>4488</v>
      </c>
      <c r="G241" s="279" t="s">
        <v>630</v>
      </c>
      <c r="H241" s="264">
        <v>13163</v>
      </c>
    </row>
    <row r="242" spans="1:8" ht="21" customHeight="1" x14ac:dyDescent="0.25">
      <c r="A242" s="279" t="s">
        <v>21840</v>
      </c>
      <c r="B242" s="279" t="s">
        <v>21888</v>
      </c>
      <c r="C242" s="279" t="s">
        <v>21889</v>
      </c>
      <c r="D242" s="279" t="s">
        <v>667</v>
      </c>
      <c r="E242" s="280">
        <v>4.16</v>
      </c>
      <c r="F242" s="279" t="s">
        <v>666</v>
      </c>
      <c r="G242" s="279" t="s">
        <v>630</v>
      </c>
      <c r="H242" s="264">
        <v>13164</v>
      </c>
    </row>
    <row r="243" spans="1:8" ht="21" customHeight="1" x14ac:dyDescent="0.25">
      <c r="A243" s="279" t="s">
        <v>21840</v>
      </c>
      <c r="B243" s="279" t="s">
        <v>21890</v>
      </c>
      <c r="C243" s="279" t="s">
        <v>21891</v>
      </c>
      <c r="D243" s="279" t="s">
        <v>13944</v>
      </c>
      <c r="E243" s="280">
        <v>1.0900000000000001</v>
      </c>
      <c r="F243" s="279" t="s">
        <v>4945</v>
      </c>
      <c r="G243" s="279" t="s">
        <v>630</v>
      </c>
      <c r="H243" s="264">
        <v>13165</v>
      </c>
    </row>
    <row r="244" spans="1:8" ht="21" customHeight="1" x14ac:dyDescent="0.25">
      <c r="A244" s="279" t="s">
        <v>21840</v>
      </c>
      <c r="B244" s="279" t="s">
        <v>13370</v>
      </c>
      <c r="C244" s="279" t="s">
        <v>21892</v>
      </c>
      <c r="D244" s="279" t="s">
        <v>4944</v>
      </c>
      <c r="E244" s="280">
        <v>3.36</v>
      </c>
      <c r="F244" s="279" t="s">
        <v>4945</v>
      </c>
      <c r="G244" s="279" t="s">
        <v>630</v>
      </c>
      <c r="H244" s="264">
        <v>13166</v>
      </c>
    </row>
    <row r="245" spans="1:8" ht="21" customHeight="1" x14ac:dyDescent="0.25">
      <c r="A245" s="279" t="s">
        <v>21840</v>
      </c>
      <c r="B245" s="279" t="s">
        <v>19760</v>
      </c>
      <c r="C245" s="279" t="s">
        <v>21893</v>
      </c>
      <c r="D245" s="279" t="s">
        <v>1323</v>
      </c>
      <c r="E245" s="280">
        <v>8.3800000000000008</v>
      </c>
      <c r="F245" s="279" t="s">
        <v>1322</v>
      </c>
      <c r="G245" s="279" t="s">
        <v>630</v>
      </c>
      <c r="H245" s="264">
        <v>13167</v>
      </c>
    </row>
    <row r="246" spans="1:8" ht="21" customHeight="1" x14ac:dyDescent="0.25">
      <c r="A246" s="279" t="s">
        <v>21840</v>
      </c>
      <c r="B246" s="279" t="s">
        <v>21894</v>
      </c>
      <c r="C246" s="279" t="s">
        <v>21895</v>
      </c>
      <c r="D246" s="279" t="s">
        <v>4072</v>
      </c>
      <c r="E246" s="280">
        <v>3.36</v>
      </c>
      <c r="F246" s="279" t="s">
        <v>4073</v>
      </c>
      <c r="G246" s="279" t="s">
        <v>630</v>
      </c>
      <c r="H246" s="264">
        <v>13168</v>
      </c>
    </row>
    <row r="247" spans="1:8" ht="21" customHeight="1" x14ac:dyDescent="0.25">
      <c r="A247" s="279" t="s">
        <v>21840</v>
      </c>
      <c r="B247" s="279" t="s">
        <v>21896</v>
      </c>
      <c r="C247" s="279" t="s">
        <v>21897</v>
      </c>
      <c r="D247" s="279" t="s">
        <v>4038</v>
      </c>
      <c r="E247" s="280">
        <v>1.68</v>
      </c>
      <c r="F247" s="279" t="s">
        <v>4039</v>
      </c>
      <c r="G247" s="279" t="s">
        <v>630</v>
      </c>
      <c r="H247" s="264">
        <v>13169</v>
      </c>
    </row>
    <row r="248" spans="1:8" ht="21" customHeight="1" x14ac:dyDescent="0.25">
      <c r="A248" s="279"/>
      <c r="B248" s="279"/>
      <c r="C248" s="279"/>
      <c r="D248" s="284" t="s">
        <v>3567</v>
      </c>
      <c r="E248" s="282">
        <f>SUM(E221:E247)</f>
        <v>126.46000000000004</v>
      </c>
      <c r="F248" s="279"/>
      <c r="G248" s="279"/>
      <c r="H248" s="264"/>
    </row>
    <row r="249" spans="1:8" ht="21" customHeight="1" x14ac:dyDescent="0.25">
      <c r="A249" s="279" t="s">
        <v>21898</v>
      </c>
      <c r="B249" s="279" t="s">
        <v>21899</v>
      </c>
      <c r="C249" s="279" t="s">
        <v>21900</v>
      </c>
      <c r="D249" s="279" t="s">
        <v>1393</v>
      </c>
      <c r="E249" s="280">
        <v>1.75</v>
      </c>
      <c r="F249" s="279" t="s">
        <v>1392</v>
      </c>
      <c r="G249" s="279" t="s">
        <v>630</v>
      </c>
      <c r="H249" s="264">
        <v>13233</v>
      </c>
    </row>
    <row r="250" spans="1:8" ht="21" customHeight="1" x14ac:dyDescent="0.25">
      <c r="A250" s="279" t="s">
        <v>21898</v>
      </c>
      <c r="B250" s="279" t="s">
        <v>21901</v>
      </c>
      <c r="C250" s="279" t="s">
        <v>21902</v>
      </c>
      <c r="D250" s="279" t="s">
        <v>13728</v>
      </c>
      <c r="E250" s="280">
        <v>4.32</v>
      </c>
      <c r="F250" s="279" t="s">
        <v>13727</v>
      </c>
      <c r="G250" s="279" t="s">
        <v>630</v>
      </c>
      <c r="H250" s="264">
        <v>13234</v>
      </c>
    </row>
    <row r="251" spans="1:8" ht="21" customHeight="1" x14ac:dyDescent="0.25">
      <c r="A251" s="279" t="s">
        <v>21898</v>
      </c>
      <c r="B251" s="279" t="s">
        <v>21903</v>
      </c>
      <c r="C251" s="279" t="s">
        <v>21904</v>
      </c>
      <c r="D251" s="279" t="s">
        <v>715</v>
      </c>
      <c r="E251" s="280">
        <v>10.33</v>
      </c>
      <c r="F251" s="279" t="s">
        <v>714</v>
      </c>
      <c r="G251" s="279" t="s">
        <v>630</v>
      </c>
      <c r="H251" s="264">
        <v>13235</v>
      </c>
    </row>
    <row r="252" spans="1:8" ht="21" customHeight="1" x14ac:dyDescent="0.25">
      <c r="A252" s="279" t="s">
        <v>21898</v>
      </c>
      <c r="B252" s="279" t="s">
        <v>21905</v>
      </c>
      <c r="C252" s="279" t="s">
        <v>21906</v>
      </c>
      <c r="D252" s="279" t="s">
        <v>710</v>
      </c>
      <c r="E252" s="280">
        <v>2.0499999999999998</v>
      </c>
      <c r="F252" s="279" t="s">
        <v>709</v>
      </c>
      <c r="G252" s="279" t="s">
        <v>630</v>
      </c>
      <c r="H252" s="264">
        <v>13236</v>
      </c>
    </row>
    <row r="253" spans="1:8" ht="21" customHeight="1" x14ac:dyDescent="0.25">
      <c r="A253" s="279" t="s">
        <v>21898</v>
      </c>
      <c r="B253" s="279" t="s">
        <v>21907</v>
      </c>
      <c r="C253" s="279" t="s">
        <v>21908</v>
      </c>
      <c r="D253" s="279" t="s">
        <v>3638</v>
      </c>
      <c r="E253" s="280">
        <v>3.36</v>
      </c>
      <c r="F253" s="279" t="s">
        <v>3639</v>
      </c>
      <c r="G253" s="279" t="s">
        <v>630</v>
      </c>
      <c r="H253" s="264">
        <v>13237</v>
      </c>
    </row>
    <row r="254" spans="1:8" ht="21" customHeight="1" x14ac:dyDescent="0.25">
      <c r="A254" s="279" t="s">
        <v>21898</v>
      </c>
      <c r="B254" s="279" t="s">
        <v>21909</v>
      </c>
      <c r="C254" s="279" t="s">
        <v>21910</v>
      </c>
      <c r="D254" s="279" t="s">
        <v>768</v>
      </c>
      <c r="E254" s="280">
        <v>20.2</v>
      </c>
      <c r="F254" s="279" t="s">
        <v>767</v>
      </c>
      <c r="G254" s="279" t="s">
        <v>630</v>
      </c>
      <c r="H254" s="264">
        <v>13238</v>
      </c>
    </row>
    <row r="255" spans="1:8" ht="21" customHeight="1" x14ac:dyDescent="0.25">
      <c r="A255" s="279" t="s">
        <v>21898</v>
      </c>
      <c r="B255" s="279" t="s">
        <v>21911</v>
      </c>
      <c r="C255" s="279" t="s">
        <v>21912</v>
      </c>
      <c r="D255" s="279" t="s">
        <v>16222</v>
      </c>
      <c r="E255" s="280">
        <v>16.84</v>
      </c>
      <c r="F255" s="279" t="s">
        <v>16221</v>
      </c>
      <c r="G255" s="279" t="s">
        <v>630</v>
      </c>
      <c r="H255" s="264">
        <v>13239</v>
      </c>
    </row>
    <row r="256" spans="1:8" ht="21" customHeight="1" x14ac:dyDescent="0.25">
      <c r="A256" s="279" t="s">
        <v>21898</v>
      </c>
      <c r="B256" s="279" t="s">
        <v>21913</v>
      </c>
      <c r="C256" s="279" t="s">
        <v>21914</v>
      </c>
      <c r="D256" s="279" t="s">
        <v>16259</v>
      </c>
      <c r="E256" s="280">
        <v>7.38</v>
      </c>
      <c r="F256" s="279" t="s">
        <v>16258</v>
      </c>
      <c r="G256" s="279" t="s">
        <v>630</v>
      </c>
      <c r="H256" s="264">
        <v>13240</v>
      </c>
    </row>
    <row r="257" spans="1:8" ht="21" customHeight="1" x14ac:dyDescent="0.25">
      <c r="A257" s="279" t="s">
        <v>21898</v>
      </c>
      <c r="B257" s="279" t="s">
        <v>21915</v>
      </c>
      <c r="C257" s="279" t="s">
        <v>21916</v>
      </c>
      <c r="D257" s="279" t="s">
        <v>4090</v>
      </c>
      <c r="E257" s="280">
        <v>29.65</v>
      </c>
      <c r="F257" s="279" t="s">
        <v>4091</v>
      </c>
      <c r="G257" s="279" t="s">
        <v>630</v>
      </c>
      <c r="H257" s="264">
        <v>13241</v>
      </c>
    </row>
    <row r="258" spans="1:8" ht="21" customHeight="1" x14ac:dyDescent="0.25">
      <c r="A258" s="279" t="s">
        <v>21898</v>
      </c>
      <c r="B258" s="279" t="s">
        <v>21917</v>
      </c>
      <c r="C258" s="279" t="s">
        <v>21918</v>
      </c>
      <c r="D258" s="279" t="s">
        <v>16208</v>
      </c>
      <c r="E258" s="280">
        <v>9.5399999999999991</v>
      </c>
      <c r="F258" s="279" t="s">
        <v>16207</v>
      </c>
      <c r="G258" s="279" t="s">
        <v>630</v>
      </c>
      <c r="H258" s="264">
        <v>13242</v>
      </c>
    </row>
    <row r="259" spans="1:8" ht="21" customHeight="1" x14ac:dyDescent="0.25">
      <c r="A259" s="279" t="s">
        <v>21898</v>
      </c>
      <c r="B259" s="279" t="s">
        <v>21919</v>
      </c>
      <c r="C259" s="279" t="s">
        <v>21920</v>
      </c>
      <c r="D259" s="279" t="s">
        <v>646</v>
      </c>
      <c r="E259" s="280">
        <v>1.32</v>
      </c>
      <c r="F259" s="279" t="s">
        <v>645</v>
      </c>
      <c r="G259" s="279" t="s">
        <v>630</v>
      </c>
      <c r="H259" s="264">
        <v>13243</v>
      </c>
    </row>
    <row r="260" spans="1:8" ht="21" customHeight="1" x14ac:dyDescent="0.25">
      <c r="A260" s="279" t="s">
        <v>21898</v>
      </c>
      <c r="B260" s="279" t="s">
        <v>21921</v>
      </c>
      <c r="C260" s="279" t="s">
        <v>21922</v>
      </c>
      <c r="D260" s="279" t="s">
        <v>782</v>
      </c>
      <c r="E260" s="280">
        <v>9.27</v>
      </c>
      <c r="F260" s="279" t="s">
        <v>781</v>
      </c>
      <c r="G260" s="279" t="s">
        <v>630</v>
      </c>
      <c r="H260" s="264">
        <v>13244</v>
      </c>
    </row>
    <row r="261" spans="1:8" ht="21" customHeight="1" x14ac:dyDescent="0.25">
      <c r="A261" s="279" t="s">
        <v>21898</v>
      </c>
      <c r="B261" s="279" t="s">
        <v>21923</v>
      </c>
      <c r="C261" s="279" t="s">
        <v>21924</v>
      </c>
      <c r="D261" s="279" t="s">
        <v>3900</v>
      </c>
      <c r="E261" s="280">
        <v>14.06</v>
      </c>
      <c r="F261" s="279" t="s">
        <v>3901</v>
      </c>
      <c r="G261" s="279" t="s">
        <v>630</v>
      </c>
      <c r="H261" s="264">
        <v>13245</v>
      </c>
    </row>
    <row r="262" spans="1:8" ht="21" customHeight="1" x14ac:dyDescent="0.25">
      <c r="A262" s="279" t="s">
        <v>21898</v>
      </c>
      <c r="B262" s="279" t="s">
        <v>21925</v>
      </c>
      <c r="C262" s="279" t="s">
        <v>21926</v>
      </c>
      <c r="D262" s="279" t="s">
        <v>1183</v>
      </c>
      <c r="E262" s="280">
        <v>5.16</v>
      </c>
      <c r="F262" s="279" t="s">
        <v>1182</v>
      </c>
      <c r="G262" s="279" t="s">
        <v>630</v>
      </c>
      <c r="H262" s="264">
        <v>13246</v>
      </c>
    </row>
    <row r="263" spans="1:8" ht="21" customHeight="1" x14ac:dyDescent="0.25">
      <c r="A263" s="279" t="s">
        <v>21898</v>
      </c>
      <c r="B263" s="279" t="s">
        <v>21927</v>
      </c>
      <c r="C263" s="279" t="s">
        <v>21928</v>
      </c>
      <c r="D263" s="279" t="s">
        <v>3955</v>
      </c>
      <c r="E263" s="280">
        <v>28.55</v>
      </c>
      <c r="F263" s="279" t="s">
        <v>3956</v>
      </c>
      <c r="G263" s="279" t="s">
        <v>630</v>
      </c>
      <c r="H263" s="264">
        <v>13247</v>
      </c>
    </row>
    <row r="264" spans="1:8" ht="21" customHeight="1" x14ac:dyDescent="0.25">
      <c r="A264" s="279" t="s">
        <v>21898</v>
      </c>
      <c r="B264" s="279" t="s">
        <v>4506</v>
      </c>
      <c r="C264" s="279" t="s">
        <v>21929</v>
      </c>
      <c r="D264" s="279" t="s">
        <v>6031</v>
      </c>
      <c r="E264" s="280">
        <v>4.88</v>
      </c>
      <c r="F264" s="279" t="s">
        <v>6032</v>
      </c>
      <c r="G264" s="279" t="s">
        <v>630</v>
      </c>
      <c r="H264" s="264">
        <v>13248</v>
      </c>
    </row>
    <row r="265" spans="1:8" ht="21" customHeight="1" x14ac:dyDescent="0.25">
      <c r="A265" s="279" t="s">
        <v>21898</v>
      </c>
      <c r="B265" s="279" t="s">
        <v>21930</v>
      </c>
      <c r="C265" s="279" t="s">
        <v>21931</v>
      </c>
      <c r="D265" s="279" t="s">
        <v>4886</v>
      </c>
      <c r="E265" s="280">
        <v>1.68</v>
      </c>
      <c r="F265" s="279" t="s">
        <v>4887</v>
      </c>
      <c r="G265" s="279" t="s">
        <v>630</v>
      </c>
      <c r="H265" s="264">
        <v>13249</v>
      </c>
    </row>
    <row r="266" spans="1:8" ht="21" customHeight="1" x14ac:dyDescent="0.25">
      <c r="A266" s="279" t="s">
        <v>21898</v>
      </c>
      <c r="B266" s="279" t="s">
        <v>10687</v>
      </c>
      <c r="C266" s="279" t="s">
        <v>21932</v>
      </c>
      <c r="D266" s="279" t="s">
        <v>688</v>
      </c>
      <c r="E266" s="280">
        <v>8.3800000000000008</v>
      </c>
      <c r="F266" s="279" t="s">
        <v>687</v>
      </c>
      <c r="G266" s="279" t="s">
        <v>630</v>
      </c>
      <c r="H266" s="264">
        <v>13250</v>
      </c>
    </row>
    <row r="267" spans="1:8" ht="21" customHeight="1" x14ac:dyDescent="0.25">
      <c r="A267" s="279" t="s">
        <v>21898</v>
      </c>
      <c r="B267" s="279" t="s">
        <v>21933</v>
      </c>
      <c r="C267" s="279" t="s">
        <v>21934</v>
      </c>
      <c r="D267" s="279" t="s">
        <v>21935</v>
      </c>
      <c r="E267" s="280">
        <v>5.04</v>
      </c>
      <c r="F267" s="279" t="s">
        <v>21936</v>
      </c>
      <c r="G267" s="279" t="s">
        <v>630</v>
      </c>
      <c r="H267" s="264">
        <v>13251</v>
      </c>
    </row>
    <row r="268" spans="1:8" ht="21" customHeight="1" x14ac:dyDescent="0.25">
      <c r="A268" s="279" t="s">
        <v>21898</v>
      </c>
      <c r="B268" s="279" t="s">
        <v>21937</v>
      </c>
      <c r="C268" s="279" t="s">
        <v>21938</v>
      </c>
      <c r="D268" s="279" t="s">
        <v>11046</v>
      </c>
      <c r="E268" s="280">
        <v>10.029999999999999</v>
      </c>
      <c r="F268" s="279" t="s">
        <v>11045</v>
      </c>
      <c r="G268" s="279" t="s">
        <v>630</v>
      </c>
      <c r="H268" s="264">
        <v>13252</v>
      </c>
    </row>
    <row r="269" spans="1:8" ht="21" customHeight="1" x14ac:dyDescent="0.25">
      <c r="A269" s="279" t="s">
        <v>21898</v>
      </c>
      <c r="B269" s="279" t="s">
        <v>21939</v>
      </c>
      <c r="C269" s="279" t="s">
        <v>21940</v>
      </c>
      <c r="D269" s="279" t="s">
        <v>21941</v>
      </c>
      <c r="E269" s="280">
        <v>0.2</v>
      </c>
      <c r="F269" s="279" t="s">
        <v>21942</v>
      </c>
      <c r="G269" s="279" t="s">
        <v>630</v>
      </c>
      <c r="H269" s="264">
        <v>13253</v>
      </c>
    </row>
    <row r="270" spans="1:8" ht="21" customHeight="1" x14ac:dyDescent="0.25">
      <c r="A270" s="279" t="s">
        <v>21898</v>
      </c>
      <c r="B270" s="279" t="s">
        <v>21943</v>
      </c>
      <c r="C270" s="279" t="s">
        <v>21944</v>
      </c>
      <c r="D270" s="279" t="s">
        <v>4143</v>
      </c>
      <c r="E270" s="280">
        <v>2.4</v>
      </c>
      <c r="F270" s="279" t="s">
        <v>4140</v>
      </c>
      <c r="G270" s="279" t="s">
        <v>630</v>
      </c>
      <c r="H270" s="264">
        <v>13254</v>
      </c>
    </row>
    <row r="271" spans="1:8" ht="21" customHeight="1" x14ac:dyDescent="0.25">
      <c r="A271" s="279" t="s">
        <v>21898</v>
      </c>
      <c r="B271" s="279" t="s">
        <v>21945</v>
      </c>
      <c r="C271" s="279" t="s">
        <v>21946</v>
      </c>
      <c r="D271" s="279" t="s">
        <v>4139</v>
      </c>
      <c r="E271" s="280">
        <v>3.23</v>
      </c>
      <c r="F271" s="279" t="s">
        <v>4140</v>
      </c>
      <c r="G271" s="279" t="s">
        <v>630</v>
      </c>
      <c r="H271" s="264">
        <v>13255</v>
      </c>
    </row>
    <row r="272" spans="1:8" ht="21" customHeight="1" x14ac:dyDescent="0.25">
      <c r="A272" s="279" t="s">
        <v>21898</v>
      </c>
      <c r="B272" s="279" t="s">
        <v>21947</v>
      </c>
      <c r="C272" s="279" t="s">
        <v>21948</v>
      </c>
      <c r="D272" s="279" t="s">
        <v>995</v>
      </c>
      <c r="E272" s="280">
        <v>18.11</v>
      </c>
      <c r="F272" s="279" t="s">
        <v>994</v>
      </c>
      <c r="G272" s="279" t="s">
        <v>630</v>
      </c>
      <c r="H272" s="264">
        <v>13256</v>
      </c>
    </row>
    <row r="273" spans="1:8" ht="21" customHeight="1" x14ac:dyDescent="0.25">
      <c r="A273" s="279" t="s">
        <v>21898</v>
      </c>
      <c r="B273" s="279" t="s">
        <v>21949</v>
      </c>
      <c r="C273" s="279" t="s">
        <v>21950</v>
      </c>
      <c r="D273" s="279" t="s">
        <v>21951</v>
      </c>
      <c r="E273" s="280">
        <v>2.13</v>
      </c>
      <c r="F273" s="279" t="s">
        <v>21952</v>
      </c>
      <c r="G273" s="279" t="s">
        <v>630</v>
      </c>
      <c r="H273" s="264">
        <v>13257</v>
      </c>
    </row>
    <row r="274" spans="1:8" ht="21" customHeight="1" x14ac:dyDescent="0.25">
      <c r="A274" s="279" t="s">
        <v>21898</v>
      </c>
      <c r="B274" s="279" t="s">
        <v>21953</v>
      </c>
      <c r="C274" s="279" t="s">
        <v>21954</v>
      </c>
      <c r="D274" s="279" t="s">
        <v>4183</v>
      </c>
      <c r="E274" s="280">
        <v>2.87</v>
      </c>
      <c r="F274" s="279" t="s">
        <v>4184</v>
      </c>
      <c r="G274" s="279" t="s">
        <v>630</v>
      </c>
      <c r="H274" s="264">
        <v>13258</v>
      </c>
    </row>
    <row r="275" spans="1:8" ht="21" customHeight="1" x14ac:dyDescent="0.25">
      <c r="A275" s="279" t="s">
        <v>21898</v>
      </c>
      <c r="B275" s="279" t="s">
        <v>21955</v>
      </c>
      <c r="C275" s="279" t="s">
        <v>21956</v>
      </c>
      <c r="D275" s="279" t="s">
        <v>1374</v>
      </c>
      <c r="E275" s="280">
        <v>4.05</v>
      </c>
      <c r="F275" s="279" t="s">
        <v>1373</v>
      </c>
      <c r="G275" s="279" t="s">
        <v>630</v>
      </c>
      <c r="H275" s="264">
        <v>13259</v>
      </c>
    </row>
    <row r="276" spans="1:8" ht="21" customHeight="1" x14ac:dyDescent="0.25">
      <c r="A276" s="279" t="s">
        <v>21898</v>
      </c>
      <c r="B276" s="279" t="s">
        <v>21957</v>
      </c>
      <c r="C276" s="279" t="s">
        <v>21958</v>
      </c>
      <c r="D276" s="279" t="s">
        <v>4132</v>
      </c>
      <c r="E276" s="280">
        <v>3.23</v>
      </c>
      <c r="F276" s="279" t="s">
        <v>4129</v>
      </c>
      <c r="G276" s="279" t="s">
        <v>630</v>
      </c>
      <c r="H276" s="264">
        <v>13260</v>
      </c>
    </row>
    <row r="277" spans="1:8" ht="21" customHeight="1" x14ac:dyDescent="0.25">
      <c r="A277" s="279" t="s">
        <v>21898</v>
      </c>
      <c r="B277" s="279" t="s">
        <v>21959</v>
      </c>
      <c r="C277" s="279" t="s">
        <v>21960</v>
      </c>
      <c r="D277" s="279" t="s">
        <v>18702</v>
      </c>
      <c r="E277" s="280">
        <v>1.4</v>
      </c>
      <c r="F277" s="279" t="s">
        <v>18701</v>
      </c>
      <c r="G277" s="279" t="s">
        <v>630</v>
      </c>
      <c r="H277" s="264">
        <v>13261</v>
      </c>
    </row>
    <row r="278" spans="1:8" ht="21" customHeight="1" x14ac:dyDescent="0.25">
      <c r="A278" s="279" t="s">
        <v>21898</v>
      </c>
      <c r="B278" s="279" t="s">
        <v>21961</v>
      </c>
      <c r="C278" s="279" t="s">
        <v>21962</v>
      </c>
      <c r="D278" s="279" t="s">
        <v>4128</v>
      </c>
      <c r="E278" s="280">
        <v>3.66</v>
      </c>
      <c r="F278" s="279" t="s">
        <v>4129</v>
      </c>
      <c r="G278" s="279" t="s">
        <v>630</v>
      </c>
      <c r="H278" s="264">
        <v>13262</v>
      </c>
    </row>
    <row r="279" spans="1:8" ht="21" customHeight="1" x14ac:dyDescent="0.25">
      <c r="A279" s="279" t="s">
        <v>21898</v>
      </c>
      <c r="B279" s="279" t="s">
        <v>21963</v>
      </c>
      <c r="C279" s="279" t="s">
        <v>21964</v>
      </c>
      <c r="D279" s="279" t="s">
        <v>13925</v>
      </c>
      <c r="E279" s="280">
        <v>5.05</v>
      </c>
      <c r="F279" s="279" t="s">
        <v>13924</v>
      </c>
      <c r="G279" s="279" t="s">
        <v>630</v>
      </c>
      <c r="H279" s="264">
        <v>13263</v>
      </c>
    </row>
    <row r="280" spans="1:8" ht="21" customHeight="1" x14ac:dyDescent="0.25">
      <c r="A280" s="279" t="s">
        <v>21898</v>
      </c>
      <c r="B280" s="279" t="s">
        <v>21965</v>
      </c>
      <c r="C280" s="279" t="s">
        <v>21966</v>
      </c>
      <c r="D280" s="279" t="s">
        <v>1572</v>
      </c>
      <c r="E280" s="280">
        <v>84.96</v>
      </c>
      <c r="F280" s="279" t="s">
        <v>1573</v>
      </c>
      <c r="G280" s="279" t="s">
        <v>630</v>
      </c>
      <c r="H280" s="264">
        <v>13264</v>
      </c>
    </row>
    <row r="281" spans="1:8" ht="21" customHeight="1" x14ac:dyDescent="0.25">
      <c r="A281" s="279" t="s">
        <v>21898</v>
      </c>
      <c r="B281" s="279" t="s">
        <v>21967</v>
      </c>
      <c r="C281" s="279" t="s">
        <v>21968</v>
      </c>
      <c r="D281" s="279" t="s">
        <v>4261</v>
      </c>
      <c r="E281" s="280">
        <v>1.68</v>
      </c>
      <c r="F281" s="279" t="s">
        <v>4262</v>
      </c>
      <c r="G281" s="279" t="s">
        <v>630</v>
      </c>
      <c r="H281" s="264">
        <v>13265</v>
      </c>
    </row>
    <row r="282" spans="1:8" ht="21" customHeight="1" x14ac:dyDescent="0.25">
      <c r="A282" s="279" t="s">
        <v>21898</v>
      </c>
      <c r="B282" s="279" t="s">
        <v>21969</v>
      </c>
      <c r="C282" s="279" t="s">
        <v>21970</v>
      </c>
      <c r="D282" s="279" t="s">
        <v>4265</v>
      </c>
      <c r="E282" s="280">
        <v>3.36</v>
      </c>
      <c r="F282" s="279" t="s">
        <v>4266</v>
      </c>
      <c r="G282" s="279" t="s">
        <v>630</v>
      </c>
      <c r="H282" s="264">
        <v>13266</v>
      </c>
    </row>
    <row r="283" spans="1:8" ht="21" customHeight="1" x14ac:dyDescent="0.25">
      <c r="A283" s="279"/>
      <c r="B283" s="279"/>
      <c r="C283" s="279"/>
      <c r="D283" s="284" t="s">
        <v>3567</v>
      </c>
      <c r="E283" s="282">
        <f>SUM(E249:E282)</f>
        <v>330.12</v>
      </c>
      <c r="F283" s="279"/>
      <c r="G283" s="279"/>
      <c r="H283" s="264"/>
    </row>
    <row r="284" spans="1:8" ht="21" customHeight="1" x14ac:dyDescent="0.25">
      <c r="A284" s="279" t="s">
        <v>21971</v>
      </c>
      <c r="B284" s="279" t="s">
        <v>21972</v>
      </c>
      <c r="C284" s="279" t="s">
        <v>21973</v>
      </c>
      <c r="D284" s="279" t="s">
        <v>21974</v>
      </c>
      <c r="E284" s="280">
        <v>28.87</v>
      </c>
      <c r="F284" s="279" t="s">
        <v>21975</v>
      </c>
      <c r="G284" s="279" t="s">
        <v>630</v>
      </c>
      <c r="H284" s="264">
        <v>13315</v>
      </c>
    </row>
    <row r="285" spans="1:8" ht="21" customHeight="1" x14ac:dyDescent="0.25">
      <c r="A285" s="279" t="s">
        <v>21971</v>
      </c>
      <c r="B285" s="279" t="s">
        <v>21976</v>
      </c>
      <c r="C285" s="279" t="s">
        <v>21977</v>
      </c>
      <c r="D285" s="279" t="s">
        <v>662</v>
      </c>
      <c r="E285" s="280">
        <v>2.71</v>
      </c>
      <c r="F285" s="279" t="s">
        <v>661</v>
      </c>
      <c r="G285" s="279" t="s">
        <v>630</v>
      </c>
      <c r="H285" s="264">
        <v>13316</v>
      </c>
    </row>
    <row r="286" spans="1:8" ht="21" customHeight="1" x14ac:dyDescent="0.25">
      <c r="A286" s="279" t="s">
        <v>21971</v>
      </c>
      <c r="B286" s="279" t="s">
        <v>21978</v>
      </c>
      <c r="C286" s="279" t="s">
        <v>21979</v>
      </c>
      <c r="D286" s="279" t="s">
        <v>5181</v>
      </c>
      <c r="E286" s="280">
        <v>5.92</v>
      </c>
      <c r="F286" s="279" t="s">
        <v>5182</v>
      </c>
      <c r="G286" s="279" t="s">
        <v>630</v>
      </c>
      <c r="H286" s="264">
        <v>13317</v>
      </c>
    </row>
    <row r="287" spans="1:8" ht="21" customHeight="1" x14ac:dyDescent="0.25">
      <c r="A287" s="279" t="s">
        <v>21971</v>
      </c>
      <c r="B287" s="279" t="s">
        <v>21980</v>
      </c>
      <c r="C287" s="279" t="s">
        <v>21981</v>
      </c>
      <c r="D287" s="279" t="s">
        <v>1206</v>
      </c>
      <c r="E287" s="280">
        <v>1.68</v>
      </c>
      <c r="F287" s="279" t="s">
        <v>1205</v>
      </c>
      <c r="G287" s="279" t="s">
        <v>630</v>
      </c>
      <c r="H287" s="264">
        <v>13318</v>
      </c>
    </row>
    <row r="288" spans="1:8" ht="21" customHeight="1" x14ac:dyDescent="0.25">
      <c r="A288" s="279" t="s">
        <v>21971</v>
      </c>
      <c r="B288" s="279" t="s">
        <v>21982</v>
      </c>
      <c r="C288" s="279" t="s">
        <v>21983</v>
      </c>
      <c r="D288" s="279" t="s">
        <v>4863</v>
      </c>
      <c r="E288" s="280">
        <v>8.3800000000000008</v>
      </c>
      <c r="F288" s="279" t="s">
        <v>4864</v>
      </c>
      <c r="G288" s="279" t="s">
        <v>630</v>
      </c>
      <c r="H288" s="264">
        <v>13319</v>
      </c>
    </row>
    <row r="289" spans="1:8" ht="21" customHeight="1" x14ac:dyDescent="0.25">
      <c r="A289" s="279" t="s">
        <v>21971</v>
      </c>
      <c r="B289" s="279" t="s">
        <v>21984</v>
      </c>
      <c r="C289" s="279" t="s">
        <v>21985</v>
      </c>
      <c r="D289" s="279" t="s">
        <v>18667</v>
      </c>
      <c r="E289" s="280">
        <v>9.77</v>
      </c>
      <c r="F289" s="279" t="s">
        <v>18666</v>
      </c>
      <c r="G289" s="279" t="s">
        <v>630</v>
      </c>
      <c r="H289" s="264">
        <v>13320</v>
      </c>
    </row>
    <row r="290" spans="1:8" ht="21" customHeight="1" x14ac:dyDescent="0.25">
      <c r="A290" s="279" t="s">
        <v>21971</v>
      </c>
      <c r="B290" s="279" t="s">
        <v>21986</v>
      </c>
      <c r="C290" s="279" t="s">
        <v>21987</v>
      </c>
      <c r="D290" s="279" t="s">
        <v>857</v>
      </c>
      <c r="E290" s="280">
        <v>7.36</v>
      </c>
      <c r="F290" s="279" t="s">
        <v>856</v>
      </c>
      <c r="G290" s="279" t="s">
        <v>630</v>
      </c>
      <c r="H290" s="264">
        <v>13321</v>
      </c>
    </row>
    <row r="291" spans="1:8" ht="21" customHeight="1" x14ac:dyDescent="0.25">
      <c r="A291" s="279" t="s">
        <v>21971</v>
      </c>
      <c r="B291" s="279" t="s">
        <v>13693</v>
      </c>
      <c r="C291" s="279" t="s">
        <v>21988</v>
      </c>
      <c r="D291" s="279" t="s">
        <v>1347</v>
      </c>
      <c r="E291" s="280">
        <v>3.43</v>
      </c>
      <c r="F291" s="279" t="s">
        <v>1346</v>
      </c>
      <c r="G291" s="279" t="s">
        <v>630</v>
      </c>
      <c r="H291" s="264">
        <v>13322</v>
      </c>
    </row>
    <row r="292" spans="1:8" ht="21" customHeight="1" x14ac:dyDescent="0.25">
      <c r="A292" s="279" t="s">
        <v>21971</v>
      </c>
      <c r="B292" s="279" t="s">
        <v>3192</v>
      </c>
      <c r="C292" s="279" t="s">
        <v>21989</v>
      </c>
      <c r="D292" s="279" t="s">
        <v>4607</v>
      </c>
      <c r="E292" s="280">
        <v>9.6300000000000008</v>
      </c>
      <c r="F292" s="279" t="s">
        <v>4608</v>
      </c>
      <c r="G292" s="279" t="s">
        <v>630</v>
      </c>
      <c r="H292" s="264">
        <v>13323</v>
      </c>
    </row>
    <row r="293" spans="1:8" ht="21" customHeight="1" x14ac:dyDescent="0.25">
      <c r="A293" s="279" t="s">
        <v>21971</v>
      </c>
      <c r="B293" s="279" t="s">
        <v>21990</v>
      </c>
      <c r="C293" s="279" t="s">
        <v>21991</v>
      </c>
      <c r="D293" s="279" t="s">
        <v>21992</v>
      </c>
      <c r="E293" s="280">
        <v>7.58</v>
      </c>
      <c r="F293" s="279" t="s">
        <v>21993</v>
      </c>
      <c r="G293" s="279" t="s">
        <v>630</v>
      </c>
      <c r="H293" s="264">
        <v>13324</v>
      </c>
    </row>
    <row r="294" spans="1:8" ht="21" customHeight="1" x14ac:dyDescent="0.25">
      <c r="A294" s="279" t="s">
        <v>21971</v>
      </c>
      <c r="B294" s="279" t="s">
        <v>21994</v>
      </c>
      <c r="C294" s="279" t="s">
        <v>21995</v>
      </c>
      <c r="D294" s="279" t="s">
        <v>21996</v>
      </c>
      <c r="E294" s="280">
        <v>1.79</v>
      </c>
      <c r="F294" s="279" t="s">
        <v>21997</v>
      </c>
      <c r="G294" s="279" t="s">
        <v>630</v>
      </c>
      <c r="H294" s="264">
        <v>13325</v>
      </c>
    </row>
    <row r="295" spans="1:8" ht="21" customHeight="1" x14ac:dyDescent="0.25">
      <c r="A295" s="279" t="s">
        <v>21971</v>
      </c>
      <c r="B295" s="279" t="s">
        <v>21998</v>
      </c>
      <c r="C295" s="279" t="s">
        <v>21999</v>
      </c>
      <c r="D295" s="279" t="s">
        <v>719</v>
      </c>
      <c r="E295" s="280">
        <v>1.68</v>
      </c>
      <c r="F295" s="279" t="s">
        <v>718</v>
      </c>
      <c r="G295" s="279" t="s">
        <v>630</v>
      </c>
      <c r="H295" s="264">
        <v>13326</v>
      </c>
    </row>
    <row r="296" spans="1:8" ht="21" customHeight="1" x14ac:dyDescent="0.25">
      <c r="A296" s="279" t="s">
        <v>21971</v>
      </c>
      <c r="B296" s="279" t="s">
        <v>22000</v>
      </c>
      <c r="C296" s="279" t="s">
        <v>22001</v>
      </c>
      <c r="D296" s="279" t="s">
        <v>924</v>
      </c>
      <c r="E296" s="280">
        <v>10.85</v>
      </c>
      <c r="F296" s="279" t="s">
        <v>923</v>
      </c>
      <c r="G296" s="279" t="s">
        <v>630</v>
      </c>
      <c r="H296" s="264">
        <v>13327</v>
      </c>
    </row>
    <row r="297" spans="1:8" ht="21" customHeight="1" x14ac:dyDescent="0.25">
      <c r="A297" s="279" t="s">
        <v>21971</v>
      </c>
      <c r="B297" s="279" t="s">
        <v>22002</v>
      </c>
      <c r="C297" s="279" t="s">
        <v>22003</v>
      </c>
      <c r="D297" s="279" t="s">
        <v>18771</v>
      </c>
      <c r="E297" s="280">
        <v>7.13</v>
      </c>
      <c r="F297" s="279" t="s">
        <v>18767</v>
      </c>
      <c r="G297" s="279" t="s">
        <v>630</v>
      </c>
      <c r="H297" s="264">
        <v>13328</v>
      </c>
    </row>
    <row r="298" spans="1:8" ht="21" customHeight="1" x14ac:dyDescent="0.25">
      <c r="A298" s="279" t="s">
        <v>21971</v>
      </c>
      <c r="B298" s="279" t="s">
        <v>22004</v>
      </c>
      <c r="C298" s="279" t="s">
        <v>22005</v>
      </c>
      <c r="D298" s="279" t="s">
        <v>18768</v>
      </c>
      <c r="E298" s="280">
        <v>12.42</v>
      </c>
      <c r="F298" s="279" t="s">
        <v>18767</v>
      </c>
      <c r="G298" s="279" t="s">
        <v>630</v>
      </c>
      <c r="H298" s="264">
        <v>13329</v>
      </c>
    </row>
    <row r="299" spans="1:8" ht="21" customHeight="1" x14ac:dyDescent="0.25">
      <c r="A299" s="279" t="s">
        <v>21971</v>
      </c>
      <c r="B299" s="279" t="s">
        <v>22006</v>
      </c>
      <c r="C299" s="279" t="s">
        <v>22007</v>
      </c>
      <c r="D299" s="279" t="s">
        <v>692</v>
      </c>
      <c r="E299" s="280">
        <v>3.38</v>
      </c>
      <c r="F299" s="279" t="s">
        <v>691</v>
      </c>
      <c r="G299" s="279" t="s">
        <v>630</v>
      </c>
      <c r="H299" s="264">
        <v>13330</v>
      </c>
    </row>
    <row r="300" spans="1:8" ht="21" customHeight="1" x14ac:dyDescent="0.25">
      <c r="A300" s="279" t="s">
        <v>21971</v>
      </c>
      <c r="B300" s="279" t="s">
        <v>22008</v>
      </c>
      <c r="C300" s="279" t="s">
        <v>22009</v>
      </c>
      <c r="D300" s="279" t="s">
        <v>10590</v>
      </c>
      <c r="E300" s="280">
        <v>1.74</v>
      </c>
      <c r="F300" s="279" t="s">
        <v>10589</v>
      </c>
      <c r="G300" s="279" t="s">
        <v>630</v>
      </c>
      <c r="H300" s="264">
        <v>13331</v>
      </c>
    </row>
    <row r="301" spans="1:8" ht="21" customHeight="1" x14ac:dyDescent="0.25">
      <c r="A301" s="279" t="s">
        <v>21971</v>
      </c>
      <c r="B301" s="279" t="s">
        <v>22010</v>
      </c>
      <c r="C301" s="279" t="s">
        <v>22011</v>
      </c>
      <c r="D301" s="279" t="s">
        <v>3705</v>
      </c>
      <c r="E301" s="280">
        <v>11.51</v>
      </c>
      <c r="F301" s="279" t="s">
        <v>3706</v>
      </c>
      <c r="G301" s="279" t="s">
        <v>630</v>
      </c>
      <c r="H301" s="264">
        <v>13332</v>
      </c>
    </row>
    <row r="302" spans="1:8" ht="21" customHeight="1" x14ac:dyDescent="0.25">
      <c r="A302" s="279" t="s">
        <v>21971</v>
      </c>
      <c r="B302" s="279" t="s">
        <v>22012</v>
      </c>
      <c r="C302" s="279" t="s">
        <v>22013</v>
      </c>
      <c r="D302" s="279" t="s">
        <v>1032</v>
      </c>
      <c r="E302" s="280">
        <v>5.46</v>
      </c>
      <c r="F302" s="279" t="s">
        <v>1031</v>
      </c>
      <c r="G302" s="279" t="s">
        <v>630</v>
      </c>
      <c r="H302" s="264">
        <v>13333</v>
      </c>
    </row>
    <row r="303" spans="1:8" ht="21" customHeight="1" x14ac:dyDescent="0.25">
      <c r="A303" s="279" t="s">
        <v>21971</v>
      </c>
      <c r="B303" s="279" t="s">
        <v>19999</v>
      </c>
      <c r="C303" s="279" t="s">
        <v>22014</v>
      </c>
      <c r="D303" s="279" t="s">
        <v>4416</v>
      </c>
      <c r="E303" s="280">
        <v>15.3</v>
      </c>
      <c r="F303" s="279" t="s">
        <v>4417</v>
      </c>
      <c r="G303" s="279" t="s">
        <v>630</v>
      </c>
      <c r="H303" s="264">
        <v>13334</v>
      </c>
    </row>
    <row r="304" spans="1:8" ht="21" customHeight="1" x14ac:dyDescent="0.25">
      <c r="A304" s="279" t="s">
        <v>21971</v>
      </c>
      <c r="B304" s="279" t="s">
        <v>22015</v>
      </c>
      <c r="C304" s="279" t="s">
        <v>22016</v>
      </c>
      <c r="D304" s="279" t="s">
        <v>964</v>
      </c>
      <c r="E304" s="280">
        <v>8.2799999999999994</v>
      </c>
      <c r="F304" s="279" t="s">
        <v>963</v>
      </c>
      <c r="G304" s="279" t="s">
        <v>630</v>
      </c>
      <c r="H304" s="264">
        <v>13335</v>
      </c>
    </row>
    <row r="305" spans="1:8" ht="21" customHeight="1" x14ac:dyDescent="0.25">
      <c r="A305" s="279" t="s">
        <v>21971</v>
      </c>
      <c r="B305" s="279" t="s">
        <v>22017</v>
      </c>
      <c r="C305" s="279" t="s">
        <v>22018</v>
      </c>
      <c r="D305" s="279" t="s">
        <v>10609</v>
      </c>
      <c r="E305" s="280">
        <v>0.04</v>
      </c>
      <c r="F305" s="279" t="s">
        <v>10608</v>
      </c>
      <c r="G305" s="279" t="s">
        <v>630</v>
      </c>
      <c r="H305" s="264">
        <v>13336</v>
      </c>
    </row>
    <row r="306" spans="1:8" ht="21" customHeight="1" x14ac:dyDescent="0.25">
      <c r="A306" s="279"/>
      <c r="B306" s="279"/>
      <c r="C306" s="279"/>
      <c r="D306" s="284" t="s">
        <v>3567</v>
      </c>
      <c r="E306" s="282">
        <f>SUM(E284:E305)</f>
        <v>164.91</v>
      </c>
      <c r="F306" s="279"/>
      <c r="G306" s="279"/>
      <c r="H306" s="264"/>
    </row>
    <row r="307" spans="1:8" ht="21" customHeight="1" x14ac:dyDescent="0.25">
      <c r="A307" s="279" t="s">
        <v>22019</v>
      </c>
      <c r="B307" s="279" t="s">
        <v>22020</v>
      </c>
      <c r="C307" s="279" t="s">
        <v>22021</v>
      </c>
      <c r="D307" s="279" t="s">
        <v>3078</v>
      </c>
      <c r="E307" s="280">
        <v>6.25</v>
      </c>
      <c r="F307" s="279" t="s">
        <v>3079</v>
      </c>
      <c r="G307" s="279" t="s">
        <v>630</v>
      </c>
      <c r="H307" s="264">
        <v>13391</v>
      </c>
    </row>
    <row r="308" spans="1:8" ht="21" customHeight="1" x14ac:dyDescent="0.25">
      <c r="A308" s="279" t="s">
        <v>22019</v>
      </c>
      <c r="B308" s="279" t="s">
        <v>22022</v>
      </c>
      <c r="C308" s="279" t="s">
        <v>22023</v>
      </c>
      <c r="D308" s="279" t="s">
        <v>4392</v>
      </c>
      <c r="E308" s="280">
        <v>29.88</v>
      </c>
      <c r="F308" s="279" t="s">
        <v>4393</v>
      </c>
      <c r="G308" s="279" t="s">
        <v>630</v>
      </c>
      <c r="H308" s="264">
        <v>13392</v>
      </c>
    </row>
    <row r="309" spans="1:8" ht="21" customHeight="1" x14ac:dyDescent="0.25">
      <c r="A309" s="279" t="s">
        <v>22019</v>
      </c>
      <c r="B309" s="279" t="s">
        <v>22024</v>
      </c>
      <c r="C309" s="279" t="s">
        <v>22025</v>
      </c>
      <c r="D309" s="279" t="s">
        <v>4360</v>
      </c>
      <c r="E309" s="280">
        <v>6.11</v>
      </c>
      <c r="F309" s="279" t="s">
        <v>4361</v>
      </c>
      <c r="G309" s="279" t="s">
        <v>630</v>
      </c>
      <c r="H309" s="264">
        <v>13393</v>
      </c>
    </row>
    <row r="310" spans="1:8" ht="21" customHeight="1" x14ac:dyDescent="0.25">
      <c r="A310" s="279" t="s">
        <v>22019</v>
      </c>
      <c r="B310" s="279" t="s">
        <v>22026</v>
      </c>
      <c r="C310" s="279" t="s">
        <v>22027</v>
      </c>
      <c r="D310" s="279" t="s">
        <v>871</v>
      </c>
      <c r="E310" s="280">
        <v>1.7</v>
      </c>
      <c r="F310" s="279" t="s">
        <v>870</v>
      </c>
      <c r="G310" s="279" t="s">
        <v>630</v>
      </c>
      <c r="H310" s="264">
        <v>13394</v>
      </c>
    </row>
    <row r="311" spans="1:8" ht="21" customHeight="1" x14ac:dyDescent="0.25">
      <c r="A311" s="279" t="s">
        <v>22019</v>
      </c>
      <c r="B311" s="279" t="s">
        <v>22028</v>
      </c>
      <c r="C311" s="279" t="s">
        <v>22029</v>
      </c>
      <c r="D311" s="279" t="s">
        <v>19013</v>
      </c>
      <c r="E311" s="280">
        <v>3.36</v>
      </c>
      <c r="F311" s="279" t="s">
        <v>19012</v>
      </c>
      <c r="G311" s="279" t="s">
        <v>630</v>
      </c>
      <c r="H311" s="264">
        <v>13395</v>
      </c>
    </row>
    <row r="312" spans="1:8" ht="21" customHeight="1" x14ac:dyDescent="0.25">
      <c r="A312" s="279" t="s">
        <v>22019</v>
      </c>
      <c r="B312" s="279" t="s">
        <v>22030</v>
      </c>
      <c r="C312" s="279" t="s">
        <v>22031</v>
      </c>
      <c r="D312" s="279" t="s">
        <v>777</v>
      </c>
      <c r="E312" s="280">
        <v>6.92</v>
      </c>
      <c r="F312" s="279" t="s">
        <v>775</v>
      </c>
      <c r="G312" s="279" t="s">
        <v>630</v>
      </c>
      <c r="H312" s="264">
        <v>13396</v>
      </c>
    </row>
    <row r="313" spans="1:8" ht="21" customHeight="1" x14ac:dyDescent="0.25">
      <c r="A313" s="279" t="s">
        <v>22019</v>
      </c>
      <c r="B313" s="279" t="s">
        <v>22032</v>
      </c>
      <c r="C313" s="279" t="s">
        <v>22033</v>
      </c>
      <c r="D313" s="279" t="s">
        <v>776</v>
      </c>
      <c r="E313" s="280">
        <v>1.94</v>
      </c>
      <c r="F313" s="279" t="s">
        <v>775</v>
      </c>
      <c r="G313" s="279" t="s">
        <v>630</v>
      </c>
      <c r="H313" s="264">
        <v>13397</v>
      </c>
    </row>
    <row r="314" spans="1:8" ht="21" customHeight="1" x14ac:dyDescent="0.25">
      <c r="A314" s="279" t="s">
        <v>22019</v>
      </c>
      <c r="B314" s="279" t="s">
        <v>22034</v>
      </c>
      <c r="C314" s="279" t="s">
        <v>22035</v>
      </c>
      <c r="D314" s="279" t="s">
        <v>634</v>
      </c>
      <c r="E314" s="280">
        <v>6.57</v>
      </c>
      <c r="F314" s="279" t="s">
        <v>633</v>
      </c>
      <c r="G314" s="279" t="s">
        <v>630</v>
      </c>
      <c r="H314" s="264">
        <v>13398</v>
      </c>
    </row>
    <row r="315" spans="1:8" ht="21" customHeight="1" x14ac:dyDescent="0.25">
      <c r="A315" s="279" t="s">
        <v>22019</v>
      </c>
      <c r="B315" s="279" t="s">
        <v>22036</v>
      </c>
      <c r="C315" s="279" t="s">
        <v>22037</v>
      </c>
      <c r="D315" s="279" t="s">
        <v>1562</v>
      </c>
      <c r="E315" s="280">
        <v>5.79</v>
      </c>
      <c r="F315" s="279" t="s">
        <v>1561</v>
      </c>
      <c r="G315" s="279" t="s">
        <v>630</v>
      </c>
      <c r="H315" s="264">
        <v>13399</v>
      </c>
    </row>
    <row r="316" spans="1:8" ht="21" customHeight="1" x14ac:dyDescent="0.25">
      <c r="A316" s="279" t="s">
        <v>22019</v>
      </c>
      <c r="B316" s="279" t="s">
        <v>4310</v>
      </c>
      <c r="C316" s="279" t="s">
        <v>22038</v>
      </c>
      <c r="D316" s="279" t="s">
        <v>802</v>
      </c>
      <c r="E316" s="280">
        <v>6.81</v>
      </c>
      <c r="F316" s="279" t="s">
        <v>801</v>
      </c>
      <c r="G316" s="279" t="s">
        <v>630</v>
      </c>
      <c r="H316" s="264">
        <v>13400</v>
      </c>
    </row>
    <row r="317" spans="1:8" ht="21" customHeight="1" x14ac:dyDescent="0.25">
      <c r="A317" s="279" t="s">
        <v>22019</v>
      </c>
      <c r="B317" s="279" t="s">
        <v>22039</v>
      </c>
      <c r="C317" s="279" t="s">
        <v>22040</v>
      </c>
      <c r="D317" s="279" t="s">
        <v>1210</v>
      </c>
      <c r="E317" s="280">
        <v>6.33</v>
      </c>
      <c r="F317" s="279" t="s">
        <v>1209</v>
      </c>
      <c r="G317" s="279" t="s">
        <v>630</v>
      </c>
      <c r="H317" s="264">
        <v>13401</v>
      </c>
    </row>
    <row r="318" spans="1:8" ht="21" customHeight="1" x14ac:dyDescent="0.25">
      <c r="A318" s="279" t="s">
        <v>22019</v>
      </c>
      <c r="B318" s="279" t="s">
        <v>22041</v>
      </c>
      <c r="C318" s="279" t="s">
        <v>22042</v>
      </c>
      <c r="D318" s="279" t="s">
        <v>22043</v>
      </c>
      <c r="E318" s="280">
        <v>1.06</v>
      </c>
      <c r="F318" s="279" t="s">
        <v>22044</v>
      </c>
      <c r="G318" s="279" t="s">
        <v>630</v>
      </c>
      <c r="H318" s="264">
        <v>13402</v>
      </c>
    </row>
    <row r="319" spans="1:8" ht="21" customHeight="1" x14ac:dyDescent="0.25">
      <c r="A319" s="279" t="s">
        <v>22019</v>
      </c>
      <c r="B319" s="279" t="s">
        <v>22045</v>
      </c>
      <c r="C319" s="279" t="s">
        <v>22046</v>
      </c>
      <c r="D319" s="279" t="s">
        <v>1512</v>
      </c>
      <c r="E319" s="280">
        <v>2.3199999999999998</v>
      </c>
      <c r="F319" s="279" t="s">
        <v>1511</v>
      </c>
      <c r="G319" s="279" t="s">
        <v>630</v>
      </c>
      <c r="H319" s="264">
        <v>13403</v>
      </c>
    </row>
    <row r="320" spans="1:8" ht="21" customHeight="1" x14ac:dyDescent="0.25">
      <c r="A320" s="279" t="s">
        <v>22019</v>
      </c>
      <c r="B320" s="279" t="s">
        <v>22047</v>
      </c>
      <c r="C320" s="279" t="s">
        <v>22048</v>
      </c>
      <c r="D320" s="279" t="s">
        <v>3025</v>
      </c>
      <c r="E320" s="280">
        <v>4.28</v>
      </c>
      <c r="F320" s="279" t="s">
        <v>3026</v>
      </c>
      <c r="G320" s="279" t="s">
        <v>630</v>
      </c>
      <c r="H320" s="264">
        <v>13404</v>
      </c>
    </row>
    <row r="321" spans="1:8" ht="21" customHeight="1" x14ac:dyDescent="0.25">
      <c r="A321" s="279" t="s">
        <v>22019</v>
      </c>
      <c r="B321" s="279" t="s">
        <v>3632</v>
      </c>
      <c r="C321" s="279" t="s">
        <v>22049</v>
      </c>
      <c r="D321" s="279" t="s">
        <v>13515</v>
      </c>
      <c r="E321" s="280">
        <v>0.44</v>
      </c>
      <c r="F321" s="279" t="s">
        <v>13514</v>
      </c>
      <c r="G321" s="279" t="s">
        <v>630</v>
      </c>
      <c r="H321" s="264">
        <v>13405</v>
      </c>
    </row>
    <row r="322" spans="1:8" ht="21" customHeight="1" x14ac:dyDescent="0.25">
      <c r="A322" s="279" t="s">
        <v>22019</v>
      </c>
      <c r="B322" s="279" t="s">
        <v>22050</v>
      </c>
      <c r="C322" s="279" t="s">
        <v>22051</v>
      </c>
      <c r="D322" s="279" t="s">
        <v>4047</v>
      </c>
      <c r="E322" s="280">
        <v>0.32</v>
      </c>
      <c r="F322" s="279" t="s">
        <v>22052</v>
      </c>
      <c r="G322" s="279" t="s">
        <v>630</v>
      </c>
      <c r="H322" s="264">
        <v>13406</v>
      </c>
    </row>
    <row r="323" spans="1:8" ht="21" customHeight="1" x14ac:dyDescent="0.25">
      <c r="A323" s="279" t="s">
        <v>22019</v>
      </c>
      <c r="B323" s="279" t="s">
        <v>22053</v>
      </c>
      <c r="C323" s="279" t="s">
        <v>22054</v>
      </c>
      <c r="D323" s="279" t="s">
        <v>5776</v>
      </c>
      <c r="E323" s="280">
        <v>4.8099999999999996</v>
      </c>
      <c r="F323" s="279" t="s">
        <v>5777</v>
      </c>
      <c r="G323" s="279" t="s">
        <v>630</v>
      </c>
      <c r="H323" s="264">
        <v>13407</v>
      </c>
    </row>
    <row r="324" spans="1:8" ht="21" customHeight="1" x14ac:dyDescent="0.25">
      <c r="A324" s="279" t="s">
        <v>22019</v>
      </c>
      <c r="B324" s="279" t="s">
        <v>22055</v>
      </c>
      <c r="C324" s="279" t="s">
        <v>22056</v>
      </c>
      <c r="D324" s="279" t="s">
        <v>855</v>
      </c>
      <c r="E324" s="280">
        <v>3.96</v>
      </c>
      <c r="F324" s="279" t="s">
        <v>854</v>
      </c>
      <c r="G324" s="279" t="s">
        <v>630</v>
      </c>
      <c r="H324" s="264">
        <v>13408</v>
      </c>
    </row>
    <row r="325" spans="1:8" ht="21" customHeight="1" x14ac:dyDescent="0.25">
      <c r="A325" s="279" t="s">
        <v>22019</v>
      </c>
      <c r="B325" s="279" t="s">
        <v>22057</v>
      </c>
      <c r="C325" s="279" t="s">
        <v>22058</v>
      </c>
      <c r="D325" s="279" t="s">
        <v>665</v>
      </c>
      <c r="E325" s="280">
        <v>4.55</v>
      </c>
      <c r="F325" s="279" t="s">
        <v>664</v>
      </c>
      <c r="G325" s="279" t="s">
        <v>630</v>
      </c>
      <c r="H325" s="264">
        <v>13409</v>
      </c>
    </row>
    <row r="326" spans="1:8" ht="21" customHeight="1" x14ac:dyDescent="0.25">
      <c r="A326" s="279"/>
      <c r="B326" s="279"/>
      <c r="C326" s="279"/>
      <c r="D326" s="284" t="s">
        <v>3567</v>
      </c>
      <c r="E326" s="282">
        <f>SUM(E307:E325)</f>
        <v>103.39999999999998</v>
      </c>
      <c r="F326" s="279"/>
      <c r="G326" s="279"/>
      <c r="H326" s="264"/>
    </row>
    <row r="327" spans="1:8" ht="21" customHeight="1" x14ac:dyDescent="0.25">
      <c r="A327" s="279"/>
      <c r="B327" s="279"/>
      <c r="C327" s="287" t="s">
        <v>21502</v>
      </c>
      <c r="D327" s="288"/>
      <c r="E327" s="289">
        <f>+E196+E212+E220+E248+E283+E306+E326</f>
        <v>964.25</v>
      </c>
      <c r="G327" s="279"/>
      <c r="H327" s="264"/>
    </row>
    <row r="328" spans="1:8" ht="21" customHeight="1" x14ac:dyDescent="0.25">
      <c r="A328" s="279"/>
      <c r="B328" s="279"/>
      <c r="C328" s="290" t="s">
        <v>21498</v>
      </c>
      <c r="D328" s="291"/>
      <c r="E328" s="292">
        <v>86.52</v>
      </c>
      <c r="G328" s="279"/>
      <c r="H328" s="264"/>
    </row>
    <row r="329" spans="1:8" ht="21" customHeight="1" x14ac:dyDescent="0.25">
      <c r="A329" s="279"/>
      <c r="B329" s="279"/>
      <c r="C329" s="293" t="s">
        <v>21504</v>
      </c>
      <c r="D329" s="294"/>
      <c r="E329" s="292">
        <f>+E327-E328</f>
        <v>877.73</v>
      </c>
      <c r="G329" s="279"/>
      <c r="H329" s="264"/>
    </row>
    <row r="330" spans="1:8" ht="21" customHeight="1" x14ac:dyDescent="0.25">
      <c r="A330" s="279" t="s">
        <v>22059</v>
      </c>
      <c r="B330" s="279" t="s">
        <v>22060</v>
      </c>
      <c r="C330" s="279" t="s">
        <v>22061</v>
      </c>
      <c r="D330" s="279" t="s">
        <v>1285</v>
      </c>
      <c r="E330" s="280">
        <v>2.14</v>
      </c>
      <c r="F330" s="279" t="s">
        <v>1284</v>
      </c>
      <c r="G330" s="279" t="s">
        <v>630</v>
      </c>
      <c r="H330" s="264">
        <v>13437</v>
      </c>
    </row>
    <row r="331" spans="1:8" ht="21" customHeight="1" x14ac:dyDescent="0.25">
      <c r="A331" s="279" t="s">
        <v>22059</v>
      </c>
      <c r="B331" s="279" t="s">
        <v>22062</v>
      </c>
      <c r="C331" s="279" t="s">
        <v>22063</v>
      </c>
      <c r="D331" s="279" t="s">
        <v>22064</v>
      </c>
      <c r="E331" s="280">
        <v>1.33</v>
      </c>
      <c r="F331" s="279" t="s">
        <v>22065</v>
      </c>
      <c r="G331" s="279" t="s">
        <v>630</v>
      </c>
      <c r="H331" s="264">
        <v>13438</v>
      </c>
    </row>
    <row r="332" spans="1:8" ht="21" customHeight="1" x14ac:dyDescent="0.25">
      <c r="A332" s="279" t="s">
        <v>22059</v>
      </c>
      <c r="B332" s="279" t="s">
        <v>22066</v>
      </c>
      <c r="C332" s="279" t="s">
        <v>22067</v>
      </c>
      <c r="D332" s="279" t="s">
        <v>4811</v>
      </c>
      <c r="E332" s="280">
        <v>1.7</v>
      </c>
      <c r="F332" s="279" t="s">
        <v>4812</v>
      </c>
      <c r="G332" s="279" t="s">
        <v>630</v>
      </c>
      <c r="H332" s="264">
        <v>13439</v>
      </c>
    </row>
    <row r="333" spans="1:8" ht="21" customHeight="1" x14ac:dyDescent="0.25">
      <c r="A333" s="279" t="s">
        <v>22059</v>
      </c>
      <c r="B333" s="279" t="s">
        <v>22068</v>
      </c>
      <c r="C333" s="279" t="s">
        <v>22069</v>
      </c>
      <c r="D333" s="279" t="s">
        <v>1026</v>
      </c>
      <c r="E333" s="280">
        <v>1.72</v>
      </c>
      <c r="F333" s="279" t="s">
        <v>1025</v>
      </c>
      <c r="G333" s="279" t="s">
        <v>630</v>
      </c>
      <c r="H333" s="264">
        <v>13440</v>
      </c>
    </row>
    <row r="334" spans="1:8" ht="21" customHeight="1" x14ac:dyDescent="0.25">
      <c r="A334" s="279" t="s">
        <v>22059</v>
      </c>
      <c r="B334" s="279" t="s">
        <v>3288</v>
      </c>
      <c r="C334" s="279" t="s">
        <v>22070</v>
      </c>
      <c r="D334" s="279" t="s">
        <v>2857</v>
      </c>
      <c r="E334" s="280">
        <v>6.22</v>
      </c>
      <c r="F334" s="279" t="s">
        <v>2858</v>
      </c>
      <c r="G334" s="279" t="s">
        <v>630</v>
      </c>
      <c r="H334" s="264">
        <v>13441</v>
      </c>
    </row>
    <row r="335" spans="1:8" ht="21" customHeight="1" x14ac:dyDescent="0.25">
      <c r="A335" s="279" t="s">
        <v>22059</v>
      </c>
      <c r="B335" s="279" t="s">
        <v>22071</v>
      </c>
      <c r="C335" s="279" t="s">
        <v>22072</v>
      </c>
      <c r="D335" s="279" t="s">
        <v>1200</v>
      </c>
      <c r="E335" s="280">
        <v>5.17</v>
      </c>
      <c r="F335" s="279" t="s">
        <v>1199</v>
      </c>
      <c r="G335" s="279" t="s">
        <v>630</v>
      </c>
      <c r="H335" s="264">
        <v>13442</v>
      </c>
    </row>
    <row r="336" spans="1:8" ht="21" customHeight="1" x14ac:dyDescent="0.25">
      <c r="A336" s="279" t="s">
        <v>22059</v>
      </c>
      <c r="B336" s="279" t="s">
        <v>22073</v>
      </c>
      <c r="C336" s="279" t="s">
        <v>22074</v>
      </c>
      <c r="D336" s="279" t="s">
        <v>22043</v>
      </c>
      <c r="E336" s="280">
        <v>1.06</v>
      </c>
      <c r="F336" s="279" t="s">
        <v>22044</v>
      </c>
      <c r="G336" s="279" t="s">
        <v>630</v>
      </c>
      <c r="H336" s="264" t="s">
        <v>22075</v>
      </c>
    </row>
    <row r="337" spans="1:8" ht="21" customHeight="1" x14ac:dyDescent="0.25">
      <c r="A337" s="279" t="s">
        <v>22059</v>
      </c>
      <c r="B337" s="279" t="s">
        <v>22076</v>
      </c>
      <c r="C337" s="279" t="s">
        <v>22077</v>
      </c>
      <c r="D337" s="279" t="s">
        <v>22078</v>
      </c>
      <c r="E337" s="280">
        <v>1.68</v>
      </c>
      <c r="F337" s="279" t="s">
        <v>22044</v>
      </c>
      <c r="G337" s="279" t="s">
        <v>630</v>
      </c>
      <c r="H337" s="264">
        <v>13443</v>
      </c>
    </row>
    <row r="338" spans="1:8" ht="21" customHeight="1" x14ac:dyDescent="0.25">
      <c r="A338" s="279" t="s">
        <v>22059</v>
      </c>
      <c r="B338" s="279" t="s">
        <v>22079</v>
      </c>
      <c r="C338" s="279" t="s">
        <v>22080</v>
      </c>
      <c r="D338" s="279" t="s">
        <v>682</v>
      </c>
      <c r="E338" s="280">
        <v>4.72</v>
      </c>
      <c r="F338" s="279" t="s">
        <v>681</v>
      </c>
      <c r="G338" s="279" t="s">
        <v>630</v>
      </c>
      <c r="H338" s="264">
        <v>13444</v>
      </c>
    </row>
    <row r="339" spans="1:8" ht="21" customHeight="1" x14ac:dyDescent="0.25">
      <c r="A339" s="279" t="s">
        <v>22059</v>
      </c>
      <c r="B339" s="279" t="s">
        <v>22081</v>
      </c>
      <c r="C339" s="279" t="s">
        <v>22082</v>
      </c>
      <c r="D339" s="279" t="s">
        <v>1020</v>
      </c>
      <c r="E339" s="280">
        <v>9.24</v>
      </c>
      <c r="F339" s="279" t="s">
        <v>1019</v>
      </c>
      <c r="G339" s="279" t="s">
        <v>630</v>
      </c>
      <c r="H339" s="264">
        <v>13445</v>
      </c>
    </row>
    <row r="340" spans="1:8" ht="21" customHeight="1" x14ac:dyDescent="0.25">
      <c r="A340" s="279" t="s">
        <v>22059</v>
      </c>
      <c r="B340" s="279" t="s">
        <v>22083</v>
      </c>
      <c r="C340" s="279" t="s">
        <v>22084</v>
      </c>
      <c r="D340" s="279" t="s">
        <v>5175</v>
      </c>
      <c r="E340" s="280">
        <v>7.69</v>
      </c>
      <c r="F340" s="279" t="s">
        <v>5176</v>
      </c>
      <c r="G340" s="279" t="s">
        <v>630</v>
      </c>
      <c r="H340" s="264">
        <v>13446</v>
      </c>
    </row>
    <row r="341" spans="1:8" ht="21" customHeight="1" x14ac:dyDescent="0.25">
      <c r="A341" s="279" t="s">
        <v>22059</v>
      </c>
      <c r="B341" s="279" t="s">
        <v>3240</v>
      </c>
      <c r="C341" s="279" t="s">
        <v>22085</v>
      </c>
      <c r="D341" s="279" t="s">
        <v>11150</v>
      </c>
      <c r="E341" s="280">
        <v>8.33</v>
      </c>
      <c r="F341" s="279" t="s">
        <v>11149</v>
      </c>
      <c r="G341" s="279" t="s">
        <v>630</v>
      </c>
      <c r="H341" s="264">
        <v>13447</v>
      </c>
    </row>
    <row r="342" spans="1:8" ht="21" customHeight="1" x14ac:dyDescent="0.25">
      <c r="A342" s="279" t="s">
        <v>22059</v>
      </c>
      <c r="B342" s="279" t="s">
        <v>11301</v>
      </c>
      <c r="C342" s="279" t="s">
        <v>22086</v>
      </c>
      <c r="D342" s="279" t="s">
        <v>5045</v>
      </c>
      <c r="E342" s="280">
        <v>5.3</v>
      </c>
      <c r="F342" s="279" t="s">
        <v>5046</v>
      </c>
      <c r="G342" s="279" t="s">
        <v>630</v>
      </c>
      <c r="H342" s="264">
        <v>13448</v>
      </c>
    </row>
    <row r="343" spans="1:8" ht="21" customHeight="1" x14ac:dyDescent="0.25">
      <c r="A343" s="279"/>
      <c r="B343" s="279"/>
      <c r="C343" s="279"/>
      <c r="D343" s="284" t="s">
        <v>3568</v>
      </c>
      <c r="E343" s="282">
        <f>SUM(E330:E342)</f>
        <v>56.29999999999999</v>
      </c>
      <c r="F343" s="279"/>
      <c r="G343" s="279"/>
      <c r="H343" s="264"/>
    </row>
    <row r="344" spans="1:8" ht="21" customHeight="1" x14ac:dyDescent="0.25">
      <c r="A344" s="279" t="s">
        <v>22087</v>
      </c>
      <c r="B344" s="279" t="s">
        <v>22088</v>
      </c>
      <c r="C344" s="279" t="s">
        <v>22089</v>
      </c>
      <c r="D344" s="279" t="s">
        <v>1191</v>
      </c>
      <c r="E344" s="280">
        <v>4.0199999999999996</v>
      </c>
      <c r="F344" s="279" t="s">
        <v>1190</v>
      </c>
      <c r="G344" s="279" t="s">
        <v>630</v>
      </c>
      <c r="H344" s="264">
        <v>13452</v>
      </c>
    </row>
    <row r="345" spans="1:8" ht="21" customHeight="1" x14ac:dyDescent="0.25">
      <c r="A345" s="279" t="s">
        <v>22087</v>
      </c>
      <c r="B345" s="279" t="s">
        <v>22090</v>
      </c>
      <c r="C345" s="279" t="s">
        <v>22091</v>
      </c>
      <c r="D345" s="279" t="s">
        <v>11223</v>
      </c>
      <c r="E345" s="280">
        <v>4.76</v>
      </c>
      <c r="F345" s="279" t="s">
        <v>11222</v>
      </c>
      <c r="G345" s="279" t="s">
        <v>630</v>
      </c>
      <c r="H345" s="264">
        <v>13453</v>
      </c>
    </row>
    <row r="346" spans="1:8" ht="21" customHeight="1" x14ac:dyDescent="0.25">
      <c r="A346" s="279" t="s">
        <v>22087</v>
      </c>
      <c r="B346" s="279" t="s">
        <v>22092</v>
      </c>
      <c r="C346" s="279" t="s">
        <v>22093</v>
      </c>
      <c r="D346" s="279" t="s">
        <v>1004</v>
      </c>
      <c r="E346" s="280">
        <v>0.69</v>
      </c>
      <c r="F346" s="279" t="s">
        <v>1003</v>
      </c>
      <c r="G346" s="279" t="s">
        <v>630</v>
      </c>
      <c r="H346" s="264">
        <v>13454</v>
      </c>
    </row>
    <row r="347" spans="1:8" ht="21" customHeight="1" x14ac:dyDescent="0.25">
      <c r="A347" s="279" t="s">
        <v>22087</v>
      </c>
      <c r="B347" s="279" t="s">
        <v>22094</v>
      </c>
      <c r="C347" s="279" t="s">
        <v>22095</v>
      </c>
      <c r="D347" s="279" t="s">
        <v>4778</v>
      </c>
      <c r="E347" s="280">
        <v>5.86</v>
      </c>
      <c r="F347" s="279" t="s">
        <v>4779</v>
      </c>
      <c r="G347" s="279" t="s">
        <v>630</v>
      </c>
      <c r="H347" s="264">
        <v>13455</v>
      </c>
    </row>
    <row r="348" spans="1:8" ht="21" customHeight="1" x14ac:dyDescent="0.25">
      <c r="A348" s="279" t="s">
        <v>22087</v>
      </c>
      <c r="B348" s="279" t="s">
        <v>22096</v>
      </c>
      <c r="C348" s="279" t="s">
        <v>22097</v>
      </c>
      <c r="D348" s="279" t="s">
        <v>22098</v>
      </c>
      <c r="E348" s="280">
        <v>2.04</v>
      </c>
      <c r="F348" s="279" t="s">
        <v>22099</v>
      </c>
      <c r="G348" s="279" t="s">
        <v>630</v>
      </c>
      <c r="H348" s="264">
        <v>13456</v>
      </c>
    </row>
    <row r="349" spans="1:8" ht="21" customHeight="1" x14ac:dyDescent="0.25">
      <c r="A349" s="279" t="s">
        <v>22087</v>
      </c>
      <c r="B349" s="279" t="s">
        <v>22100</v>
      </c>
      <c r="C349" s="279" t="s">
        <v>22101</v>
      </c>
      <c r="D349" s="279" t="s">
        <v>774</v>
      </c>
      <c r="E349" s="280">
        <v>1.77</v>
      </c>
      <c r="F349" s="279" t="s">
        <v>773</v>
      </c>
      <c r="G349" s="279" t="s">
        <v>630</v>
      </c>
      <c r="H349" s="264">
        <v>13457</v>
      </c>
    </row>
    <row r="350" spans="1:8" ht="21" customHeight="1" x14ac:dyDescent="0.25">
      <c r="A350" s="279" t="s">
        <v>22087</v>
      </c>
      <c r="B350" s="279" t="s">
        <v>22102</v>
      </c>
      <c r="C350" s="279" t="s">
        <v>22103</v>
      </c>
      <c r="D350" s="279" t="s">
        <v>4373</v>
      </c>
      <c r="E350" s="280">
        <v>4.4400000000000004</v>
      </c>
      <c r="F350" s="279" t="s">
        <v>4374</v>
      </c>
      <c r="G350" s="279" t="s">
        <v>630</v>
      </c>
      <c r="H350" s="264">
        <v>13458</v>
      </c>
    </row>
    <row r="351" spans="1:8" ht="21" customHeight="1" x14ac:dyDescent="0.25">
      <c r="A351" s="279" t="s">
        <v>22087</v>
      </c>
      <c r="B351" s="279" t="s">
        <v>22104</v>
      </c>
      <c r="C351" s="279" t="s">
        <v>22105</v>
      </c>
      <c r="D351" s="279" t="s">
        <v>22106</v>
      </c>
      <c r="E351" s="280">
        <v>1.7</v>
      </c>
      <c r="F351" s="279" t="s">
        <v>22107</v>
      </c>
      <c r="G351" s="279" t="s">
        <v>630</v>
      </c>
      <c r="H351" s="264">
        <v>13459</v>
      </c>
    </row>
    <row r="352" spans="1:8" ht="21" customHeight="1" x14ac:dyDescent="0.25">
      <c r="A352" s="279" t="s">
        <v>22087</v>
      </c>
      <c r="B352" s="279" t="s">
        <v>22108</v>
      </c>
      <c r="C352" s="279" t="s">
        <v>22109</v>
      </c>
      <c r="D352" s="279" t="s">
        <v>18591</v>
      </c>
      <c r="E352" s="280">
        <v>86.02</v>
      </c>
      <c r="F352" s="279" t="s">
        <v>18590</v>
      </c>
      <c r="G352" s="279" t="s">
        <v>630</v>
      </c>
      <c r="H352" s="264">
        <v>13460</v>
      </c>
    </row>
    <row r="353" spans="1:8" ht="21" customHeight="1" x14ac:dyDescent="0.25">
      <c r="A353" s="279" t="s">
        <v>22087</v>
      </c>
      <c r="B353" s="279" t="s">
        <v>22110</v>
      </c>
      <c r="C353" s="279" t="s">
        <v>22111</v>
      </c>
      <c r="D353" s="279" t="s">
        <v>18785</v>
      </c>
      <c r="E353" s="280">
        <v>49.63</v>
      </c>
      <c r="F353" s="279" t="s">
        <v>18784</v>
      </c>
      <c r="G353" s="279" t="s">
        <v>630</v>
      </c>
      <c r="H353" s="264">
        <v>13461</v>
      </c>
    </row>
    <row r="354" spans="1:8" ht="21" customHeight="1" x14ac:dyDescent="0.25">
      <c r="A354" s="279"/>
      <c r="B354" s="279"/>
      <c r="C354" s="279"/>
      <c r="D354" s="284" t="s">
        <v>3568</v>
      </c>
      <c r="E354" s="282">
        <f>SUM(E344:E353)</f>
        <v>160.93</v>
      </c>
      <c r="F354" s="279"/>
      <c r="G354" s="279"/>
      <c r="H354" s="264"/>
    </row>
    <row r="355" spans="1:8" ht="21" customHeight="1" x14ac:dyDescent="0.25">
      <c r="A355" s="279" t="s">
        <v>22112</v>
      </c>
      <c r="B355" s="279" t="s">
        <v>22113</v>
      </c>
      <c r="C355" s="279" t="s">
        <v>22114</v>
      </c>
      <c r="D355" s="279" t="s">
        <v>18931</v>
      </c>
      <c r="E355" s="280">
        <v>12.99</v>
      </c>
      <c r="F355" s="279" t="s">
        <v>18930</v>
      </c>
      <c r="G355" s="279" t="s">
        <v>630</v>
      </c>
      <c r="H355" s="264">
        <v>13463</v>
      </c>
    </row>
    <row r="356" spans="1:8" ht="21" customHeight="1" x14ac:dyDescent="0.25">
      <c r="A356" s="279" t="s">
        <v>22112</v>
      </c>
      <c r="B356" s="279" t="s">
        <v>22115</v>
      </c>
      <c r="C356" s="279" t="s">
        <v>22116</v>
      </c>
      <c r="D356" s="279" t="s">
        <v>5468</v>
      </c>
      <c r="E356" s="280">
        <v>1.68</v>
      </c>
      <c r="F356" s="279" t="s">
        <v>5469</v>
      </c>
      <c r="G356" s="279" t="s">
        <v>630</v>
      </c>
      <c r="H356" s="264">
        <v>13464</v>
      </c>
    </row>
    <row r="357" spans="1:8" ht="21" customHeight="1" x14ac:dyDescent="0.25">
      <c r="A357" s="279" t="s">
        <v>22112</v>
      </c>
      <c r="B357" s="279" t="s">
        <v>22117</v>
      </c>
      <c r="C357" s="279" t="s">
        <v>22118</v>
      </c>
      <c r="D357" s="279" t="s">
        <v>22119</v>
      </c>
      <c r="E357" s="280">
        <v>0.15</v>
      </c>
      <c r="F357" s="279" t="s">
        <v>22120</v>
      </c>
      <c r="G357" s="279" t="s">
        <v>630</v>
      </c>
      <c r="H357" s="264">
        <v>13465</v>
      </c>
    </row>
    <row r="358" spans="1:8" ht="21" customHeight="1" x14ac:dyDescent="0.25">
      <c r="A358" s="279" t="s">
        <v>22112</v>
      </c>
      <c r="B358" s="279" t="s">
        <v>5415</v>
      </c>
      <c r="C358" s="279" t="s">
        <v>22121</v>
      </c>
      <c r="D358" s="279" t="s">
        <v>5352</v>
      </c>
      <c r="E358" s="280">
        <v>1.69</v>
      </c>
      <c r="F358" s="279" t="s">
        <v>5353</v>
      </c>
      <c r="G358" s="279" t="s">
        <v>630</v>
      </c>
      <c r="H358" s="264">
        <v>13466</v>
      </c>
    </row>
    <row r="359" spans="1:8" ht="21" customHeight="1" x14ac:dyDescent="0.25">
      <c r="A359" s="279" t="s">
        <v>22112</v>
      </c>
      <c r="B359" s="279" t="s">
        <v>22122</v>
      </c>
      <c r="C359" s="279" t="s">
        <v>22123</v>
      </c>
      <c r="D359" s="279" t="s">
        <v>815</v>
      </c>
      <c r="E359" s="280">
        <v>1.68</v>
      </c>
      <c r="F359" s="279" t="s">
        <v>814</v>
      </c>
      <c r="G359" s="279" t="s">
        <v>630</v>
      </c>
      <c r="H359" s="264">
        <v>13467</v>
      </c>
    </row>
    <row r="360" spans="1:8" ht="21" customHeight="1" x14ac:dyDescent="0.25">
      <c r="A360" s="279"/>
      <c r="B360" s="279"/>
      <c r="C360" s="279"/>
      <c r="D360" s="284" t="s">
        <v>3568</v>
      </c>
      <c r="E360" s="282">
        <f>SUM(E355:E359)</f>
        <v>18.190000000000001</v>
      </c>
      <c r="F360" s="279"/>
      <c r="G360" s="279"/>
      <c r="H360" s="264"/>
    </row>
    <row r="361" spans="1:8" ht="21" customHeight="1" x14ac:dyDescent="0.25">
      <c r="A361" s="279" t="s">
        <v>22124</v>
      </c>
      <c r="B361" s="279" t="s">
        <v>22125</v>
      </c>
      <c r="C361" s="279" t="s">
        <v>22126</v>
      </c>
      <c r="D361" s="279" t="s">
        <v>4118</v>
      </c>
      <c r="E361" s="280">
        <v>6.48</v>
      </c>
      <c r="F361" s="279" t="s">
        <v>4119</v>
      </c>
      <c r="G361" s="279" t="s">
        <v>630</v>
      </c>
      <c r="H361" s="264">
        <v>13488</v>
      </c>
    </row>
    <row r="362" spans="1:8" ht="21" customHeight="1" x14ac:dyDescent="0.25">
      <c r="A362" s="279" t="s">
        <v>22124</v>
      </c>
      <c r="B362" s="279" t="s">
        <v>22127</v>
      </c>
      <c r="C362" s="279" t="s">
        <v>22128</v>
      </c>
      <c r="D362" s="279" t="s">
        <v>13388</v>
      </c>
      <c r="E362" s="280">
        <v>0.28999999999999998</v>
      </c>
      <c r="F362" s="279" t="s">
        <v>13387</v>
      </c>
      <c r="G362" s="279" t="s">
        <v>630</v>
      </c>
      <c r="H362" s="264">
        <v>13489</v>
      </c>
    </row>
    <row r="363" spans="1:8" ht="21" customHeight="1" x14ac:dyDescent="0.25">
      <c r="A363" s="279" t="s">
        <v>22124</v>
      </c>
      <c r="B363" s="279" t="s">
        <v>22129</v>
      </c>
      <c r="C363" s="279" t="s">
        <v>22130</v>
      </c>
      <c r="D363" s="279" t="s">
        <v>13392</v>
      </c>
      <c r="E363" s="280">
        <v>4.63</v>
      </c>
      <c r="F363" s="279" t="s">
        <v>13391</v>
      </c>
      <c r="G363" s="279" t="s">
        <v>630</v>
      </c>
      <c r="H363" s="264">
        <v>13490</v>
      </c>
    </row>
    <row r="364" spans="1:8" ht="21" customHeight="1" x14ac:dyDescent="0.25">
      <c r="A364" s="279" t="s">
        <v>22124</v>
      </c>
      <c r="B364" s="279" t="s">
        <v>22131</v>
      </c>
      <c r="C364" s="279" t="s">
        <v>22132</v>
      </c>
      <c r="D364" s="279" t="s">
        <v>4217</v>
      </c>
      <c r="E364" s="280">
        <v>5.05</v>
      </c>
      <c r="F364" s="279" t="s">
        <v>4218</v>
      </c>
      <c r="G364" s="279" t="s">
        <v>630</v>
      </c>
      <c r="H364" s="264">
        <v>13491</v>
      </c>
    </row>
    <row r="365" spans="1:8" ht="21" customHeight="1" x14ac:dyDescent="0.25">
      <c r="A365" s="279" t="s">
        <v>22124</v>
      </c>
      <c r="B365" s="279" t="s">
        <v>22133</v>
      </c>
      <c r="C365" s="279" t="s">
        <v>22134</v>
      </c>
      <c r="D365" s="279" t="s">
        <v>22135</v>
      </c>
      <c r="E365" s="280">
        <v>7.16</v>
      </c>
      <c r="F365" s="279" t="s">
        <v>22136</v>
      </c>
      <c r="G365" s="279" t="s">
        <v>630</v>
      </c>
      <c r="H365" s="264">
        <v>13492</v>
      </c>
    </row>
    <row r="366" spans="1:8" ht="21" customHeight="1" x14ac:dyDescent="0.25">
      <c r="A366" s="279" t="s">
        <v>22124</v>
      </c>
      <c r="B366" s="279" t="s">
        <v>22137</v>
      </c>
      <c r="C366" s="279" t="s">
        <v>22138</v>
      </c>
      <c r="D366" s="279" t="s">
        <v>4158</v>
      </c>
      <c r="E366" s="280">
        <v>2.0699999999999998</v>
      </c>
      <c r="F366" s="279" t="s">
        <v>4159</v>
      </c>
      <c r="G366" s="279" t="s">
        <v>630</v>
      </c>
      <c r="H366" s="264">
        <v>13493</v>
      </c>
    </row>
    <row r="367" spans="1:8" ht="21" customHeight="1" x14ac:dyDescent="0.25">
      <c r="A367" s="279" t="s">
        <v>22124</v>
      </c>
      <c r="B367" s="279" t="s">
        <v>22139</v>
      </c>
      <c r="C367" s="279" t="s">
        <v>22140</v>
      </c>
      <c r="D367" s="279" t="s">
        <v>912</v>
      </c>
      <c r="E367" s="280">
        <v>8.3800000000000008</v>
      </c>
      <c r="F367" s="279" t="s">
        <v>911</v>
      </c>
      <c r="G367" s="279" t="s">
        <v>630</v>
      </c>
      <c r="H367" s="264">
        <v>13494</v>
      </c>
    </row>
    <row r="368" spans="1:8" ht="21" customHeight="1" x14ac:dyDescent="0.25">
      <c r="A368" s="279" t="s">
        <v>22124</v>
      </c>
      <c r="B368" s="279" t="s">
        <v>22141</v>
      </c>
      <c r="C368" s="279" t="s">
        <v>22142</v>
      </c>
      <c r="D368" s="279" t="s">
        <v>4244</v>
      </c>
      <c r="E368" s="280">
        <v>7.65</v>
      </c>
      <c r="F368" s="279" t="s">
        <v>4245</v>
      </c>
      <c r="G368" s="279" t="s">
        <v>630</v>
      </c>
      <c r="H368" s="264">
        <v>13495</v>
      </c>
    </row>
    <row r="369" spans="1:8" ht="21" customHeight="1" x14ac:dyDescent="0.25">
      <c r="A369" s="279" t="s">
        <v>22124</v>
      </c>
      <c r="B369" s="279" t="s">
        <v>22143</v>
      </c>
      <c r="C369" s="279" t="s">
        <v>22144</v>
      </c>
      <c r="D369" s="279" t="s">
        <v>751</v>
      </c>
      <c r="E369" s="280">
        <v>1.31</v>
      </c>
      <c r="F369" s="279" t="s">
        <v>750</v>
      </c>
      <c r="G369" s="279" t="s">
        <v>630</v>
      </c>
      <c r="H369" s="264">
        <v>13496</v>
      </c>
    </row>
    <row r="370" spans="1:8" ht="21" customHeight="1" x14ac:dyDescent="0.25">
      <c r="A370" s="279" t="s">
        <v>22124</v>
      </c>
      <c r="B370" s="279" t="s">
        <v>22145</v>
      </c>
      <c r="C370" s="279" t="s">
        <v>22146</v>
      </c>
      <c r="D370" s="279" t="s">
        <v>806</v>
      </c>
      <c r="E370" s="280">
        <v>7.44</v>
      </c>
      <c r="F370" s="279" t="s">
        <v>805</v>
      </c>
      <c r="G370" s="279" t="s">
        <v>630</v>
      </c>
      <c r="H370" s="264">
        <v>13497</v>
      </c>
    </row>
    <row r="371" spans="1:8" ht="21" customHeight="1" x14ac:dyDescent="0.25">
      <c r="A371" s="279" t="s">
        <v>22124</v>
      </c>
      <c r="B371" s="279" t="s">
        <v>22147</v>
      </c>
      <c r="C371" s="279" t="s">
        <v>22148</v>
      </c>
      <c r="D371" s="279" t="s">
        <v>22149</v>
      </c>
      <c r="E371" s="280">
        <v>5.21</v>
      </c>
      <c r="F371" s="279" t="s">
        <v>22150</v>
      </c>
      <c r="G371" s="279" t="s">
        <v>630</v>
      </c>
      <c r="H371" s="264">
        <v>13498</v>
      </c>
    </row>
    <row r="372" spans="1:8" ht="21" customHeight="1" x14ac:dyDescent="0.25">
      <c r="A372" s="279" t="s">
        <v>22124</v>
      </c>
      <c r="B372" s="279" t="s">
        <v>22151</v>
      </c>
      <c r="C372" s="279" t="s">
        <v>22152</v>
      </c>
      <c r="D372" s="279" t="s">
        <v>1135</v>
      </c>
      <c r="E372" s="280">
        <v>1.86</v>
      </c>
      <c r="F372" s="279" t="s">
        <v>1134</v>
      </c>
      <c r="G372" s="279" t="s">
        <v>630</v>
      </c>
      <c r="H372" s="264">
        <v>13499</v>
      </c>
    </row>
    <row r="373" spans="1:8" ht="21" customHeight="1" x14ac:dyDescent="0.25">
      <c r="A373" s="279" t="s">
        <v>22124</v>
      </c>
      <c r="B373" s="279" t="s">
        <v>22153</v>
      </c>
      <c r="C373" s="279" t="s">
        <v>22154</v>
      </c>
      <c r="D373" s="279" t="s">
        <v>4364</v>
      </c>
      <c r="E373" s="280">
        <v>5.13</v>
      </c>
      <c r="F373" s="279" t="s">
        <v>4365</v>
      </c>
      <c r="G373" s="279" t="s">
        <v>630</v>
      </c>
      <c r="H373" s="264">
        <v>13500</v>
      </c>
    </row>
    <row r="374" spans="1:8" ht="21" customHeight="1" x14ac:dyDescent="0.25">
      <c r="A374" s="279" t="s">
        <v>22124</v>
      </c>
      <c r="B374" s="279" t="s">
        <v>22155</v>
      </c>
      <c r="C374" s="279" t="s">
        <v>22156</v>
      </c>
      <c r="D374" s="279" t="s">
        <v>4338</v>
      </c>
      <c r="E374" s="280">
        <v>1.81</v>
      </c>
      <c r="F374" s="279" t="s">
        <v>4339</v>
      </c>
      <c r="G374" s="279" t="s">
        <v>630</v>
      </c>
      <c r="H374" s="264">
        <v>13501</v>
      </c>
    </row>
    <row r="375" spans="1:8" ht="21" customHeight="1" x14ac:dyDescent="0.25">
      <c r="A375" s="279"/>
      <c r="B375" s="279"/>
      <c r="C375" s="279"/>
      <c r="D375" s="284" t="s">
        <v>3568</v>
      </c>
      <c r="E375" s="282">
        <f>SUM(E361:E374)</f>
        <v>64.47</v>
      </c>
      <c r="F375" s="279"/>
      <c r="G375" s="279"/>
      <c r="H375" s="264"/>
    </row>
    <row r="376" spans="1:8" ht="21" customHeight="1" x14ac:dyDescent="0.25">
      <c r="A376" s="279" t="s">
        <v>22157</v>
      </c>
      <c r="B376" s="279" t="s">
        <v>22158</v>
      </c>
      <c r="C376" s="279" t="s">
        <v>22159</v>
      </c>
      <c r="D376" s="279" t="s">
        <v>10644</v>
      </c>
      <c r="E376" s="280">
        <v>5.04</v>
      </c>
      <c r="F376" s="279" t="s">
        <v>10643</v>
      </c>
      <c r="G376" s="279" t="s">
        <v>630</v>
      </c>
      <c r="H376" s="264">
        <v>13533</v>
      </c>
    </row>
    <row r="377" spans="1:8" ht="21" customHeight="1" x14ac:dyDescent="0.25">
      <c r="A377" s="279" t="s">
        <v>22157</v>
      </c>
      <c r="B377" s="279" t="s">
        <v>22160</v>
      </c>
      <c r="C377" s="279" t="s">
        <v>22161</v>
      </c>
      <c r="D377" s="279" t="s">
        <v>809</v>
      </c>
      <c r="E377" s="280">
        <v>3.36</v>
      </c>
      <c r="F377" s="279" t="s">
        <v>808</v>
      </c>
      <c r="G377" s="279" t="s">
        <v>630</v>
      </c>
      <c r="H377" s="264">
        <v>13534</v>
      </c>
    </row>
    <row r="378" spans="1:8" ht="21" customHeight="1" x14ac:dyDescent="0.25">
      <c r="A378" s="279" t="s">
        <v>22157</v>
      </c>
      <c r="B378" s="279" t="s">
        <v>22162</v>
      </c>
      <c r="C378" s="279" t="s">
        <v>22163</v>
      </c>
      <c r="D378" s="279" t="s">
        <v>4078</v>
      </c>
      <c r="E378" s="280">
        <v>10.61</v>
      </c>
      <c r="F378" s="279" t="s">
        <v>4079</v>
      </c>
      <c r="G378" s="279" t="s">
        <v>630</v>
      </c>
      <c r="H378" s="264">
        <v>13535</v>
      </c>
    </row>
    <row r="379" spans="1:8" ht="21" customHeight="1" x14ac:dyDescent="0.25">
      <c r="A379" s="279" t="s">
        <v>22157</v>
      </c>
      <c r="B379" s="279" t="s">
        <v>22164</v>
      </c>
      <c r="C379" s="279" t="s">
        <v>22165</v>
      </c>
      <c r="D379" s="279" t="s">
        <v>19569</v>
      </c>
      <c r="E379" s="280">
        <v>0.5</v>
      </c>
      <c r="F379" s="279" t="s">
        <v>19570</v>
      </c>
      <c r="G379" s="279" t="s">
        <v>630</v>
      </c>
      <c r="H379" s="264">
        <v>13536</v>
      </c>
    </row>
    <row r="380" spans="1:8" ht="21" customHeight="1" x14ac:dyDescent="0.25">
      <c r="A380" s="279" t="s">
        <v>22157</v>
      </c>
      <c r="B380" s="279" t="s">
        <v>22166</v>
      </c>
      <c r="C380" s="279" t="s">
        <v>22167</v>
      </c>
      <c r="D380" s="279" t="s">
        <v>11470</v>
      </c>
      <c r="E380" s="280">
        <v>7.57</v>
      </c>
      <c r="F380" s="279" t="s">
        <v>11466</v>
      </c>
      <c r="G380" s="279" t="s">
        <v>630</v>
      </c>
      <c r="H380" s="264">
        <v>13537</v>
      </c>
    </row>
    <row r="381" spans="1:8" ht="21" customHeight="1" x14ac:dyDescent="0.25">
      <c r="A381" s="279" t="s">
        <v>22157</v>
      </c>
      <c r="B381" s="279" t="s">
        <v>22168</v>
      </c>
      <c r="C381" s="279" t="s">
        <v>22169</v>
      </c>
      <c r="D381" s="279" t="s">
        <v>755</v>
      </c>
      <c r="E381" s="280">
        <v>1.68</v>
      </c>
      <c r="F381" s="279" t="s">
        <v>754</v>
      </c>
      <c r="G381" s="279" t="s">
        <v>630</v>
      </c>
      <c r="H381" s="264">
        <v>13538</v>
      </c>
    </row>
    <row r="382" spans="1:8" ht="21" customHeight="1" x14ac:dyDescent="0.25">
      <c r="A382" s="279" t="s">
        <v>22157</v>
      </c>
      <c r="B382" s="279" t="s">
        <v>3489</v>
      </c>
      <c r="C382" s="279" t="s">
        <v>22170</v>
      </c>
      <c r="D382" s="279" t="s">
        <v>4593</v>
      </c>
      <c r="E382" s="280">
        <v>3.53</v>
      </c>
      <c r="F382" s="279" t="s">
        <v>4594</v>
      </c>
      <c r="G382" s="279" t="s">
        <v>630</v>
      </c>
      <c r="H382" s="264">
        <v>13539</v>
      </c>
    </row>
    <row r="383" spans="1:8" ht="21" customHeight="1" x14ac:dyDescent="0.25">
      <c r="A383" s="279" t="s">
        <v>22157</v>
      </c>
      <c r="B383" s="279" t="s">
        <v>22171</v>
      </c>
      <c r="C383" s="279" t="s">
        <v>22172</v>
      </c>
      <c r="D383" s="279" t="s">
        <v>4940</v>
      </c>
      <c r="E383" s="280">
        <v>4.47</v>
      </c>
      <c r="F383" s="279" t="s">
        <v>4941</v>
      </c>
      <c r="G383" s="279" t="s">
        <v>630</v>
      </c>
      <c r="H383" s="264">
        <v>13540</v>
      </c>
    </row>
    <row r="384" spans="1:8" ht="21" customHeight="1" x14ac:dyDescent="0.25">
      <c r="A384" s="279" t="s">
        <v>22157</v>
      </c>
      <c r="B384" s="279" t="s">
        <v>22173</v>
      </c>
      <c r="C384" s="279" t="s">
        <v>22174</v>
      </c>
      <c r="D384" s="279" t="s">
        <v>5594</v>
      </c>
      <c r="E384" s="280">
        <v>7.43</v>
      </c>
      <c r="F384" s="279" t="s">
        <v>5595</v>
      </c>
      <c r="G384" s="279" t="s">
        <v>630</v>
      </c>
      <c r="H384" s="264">
        <v>13541</v>
      </c>
    </row>
    <row r="385" spans="1:8" ht="21" customHeight="1" x14ac:dyDescent="0.25">
      <c r="A385" s="279" t="s">
        <v>22157</v>
      </c>
      <c r="B385" s="279" t="s">
        <v>22175</v>
      </c>
      <c r="C385" s="279" t="s">
        <v>22176</v>
      </c>
      <c r="D385" s="279" t="s">
        <v>22177</v>
      </c>
      <c r="E385" s="280">
        <v>5.96</v>
      </c>
      <c r="F385" s="279" t="s">
        <v>22178</v>
      </c>
      <c r="G385" s="279" t="s">
        <v>630</v>
      </c>
      <c r="H385" s="264">
        <v>13542</v>
      </c>
    </row>
    <row r="386" spans="1:8" ht="21" customHeight="1" x14ac:dyDescent="0.25">
      <c r="A386" s="279" t="s">
        <v>22157</v>
      </c>
      <c r="B386" s="279" t="s">
        <v>22179</v>
      </c>
      <c r="C386" s="279" t="s">
        <v>22180</v>
      </c>
      <c r="D386" s="279" t="s">
        <v>1241</v>
      </c>
      <c r="E386" s="280">
        <v>5.39</v>
      </c>
      <c r="F386" s="279" t="s">
        <v>1240</v>
      </c>
      <c r="G386" s="279" t="s">
        <v>630</v>
      </c>
      <c r="H386" s="264">
        <v>13543</v>
      </c>
    </row>
    <row r="387" spans="1:8" ht="21" customHeight="1" x14ac:dyDescent="0.25">
      <c r="A387" s="279" t="s">
        <v>22157</v>
      </c>
      <c r="B387" s="279" t="s">
        <v>22181</v>
      </c>
      <c r="C387" s="279" t="s">
        <v>22182</v>
      </c>
      <c r="D387" s="279" t="s">
        <v>1265</v>
      </c>
      <c r="E387" s="280">
        <v>9.6199999999999992</v>
      </c>
      <c r="F387" s="279" t="s">
        <v>1264</v>
      </c>
      <c r="G387" s="279" t="s">
        <v>630</v>
      </c>
      <c r="H387" s="264">
        <v>13544</v>
      </c>
    </row>
    <row r="388" spans="1:8" ht="21" customHeight="1" x14ac:dyDescent="0.25">
      <c r="A388" s="279" t="s">
        <v>22157</v>
      </c>
      <c r="B388" s="279" t="s">
        <v>22183</v>
      </c>
      <c r="C388" s="279" t="s">
        <v>22184</v>
      </c>
      <c r="D388" s="279" t="s">
        <v>10861</v>
      </c>
      <c r="E388" s="280">
        <v>18.63</v>
      </c>
      <c r="F388" s="279" t="s">
        <v>10860</v>
      </c>
      <c r="G388" s="279" t="s">
        <v>630</v>
      </c>
      <c r="H388" s="264">
        <v>13545</v>
      </c>
    </row>
    <row r="389" spans="1:8" ht="21" customHeight="1" x14ac:dyDescent="0.25">
      <c r="A389" s="279" t="s">
        <v>22157</v>
      </c>
      <c r="B389" s="279" t="s">
        <v>13505</v>
      </c>
      <c r="C389" s="279" t="s">
        <v>22185</v>
      </c>
      <c r="D389" s="279" t="s">
        <v>1208</v>
      </c>
      <c r="E389" s="280">
        <v>7.44</v>
      </c>
      <c r="F389" s="279" t="s">
        <v>1207</v>
      </c>
      <c r="G389" s="279" t="s">
        <v>630</v>
      </c>
      <c r="H389" s="264">
        <v>13546</v>
      </c>
    </row>
    <row r="390" spans="1:8" ht="21" customHeight="1" x14ac:dyDescent="0.25">
      <c r="A390" s="279" t="s">
        <v>22157</v>
      </c>
      <c r="B390" s="279" t="s">
        <v>22186</v>
      </c>
      <c r="C390" s="279" t="s">
        <v>22187</v>
      </c>
      <c r="D390" s="279" t="s">
        <v>5554</v>
      </c>
      <c r="E390" s="280">
        <v>2.21</v>
      </c>
      <c r="F390" s="279" t="s">
        <v>5555</v>
      </c>
      <c r="G390" s="279" t="s">
        <v>630</v>
      </c>
      <c r="H390" s="264">
        <v>13547</v>
      </c>
    </row>
    <row r="391" spans="1:8" ht="21" customHeight="1" x14ac:dyDescent="0.25">
      <c r="A391" s="279" t="s">
        <v>22157</v>
      </c>
      <c r="B391" s="279" t="s">
        <v>22188</v>
      </c>
      <c r="C391" s="279" t="s">
        <v>22189</v>
      </c>
      <c r="D391" s="279" t="s">
        <v>5558</v>
      </c>
      <c r="E391" s="280">
        <v>23.81</v>
      </c>
      <c r="F391" s="279" t="s">
        <v>5555</v>
      </c>
      <c r="G391" s="279" t="s">
        <v>630</v>
      </c>
      <c r="H391" s="264">
        <v>13548</v>
      </c>
    </row>
    <row r="392" spans="1:8" ht="21" customHeight="1" x14ac:dyDescent="0.25">
      <c r="A392" s="279" t="s">
        <v>22157</v>
      </c>
      <c r="B392" s="279" t="s">
        <v>22190</v>
      </c>
      <c r="C392" s="279" t="s">
        <v>22191</v>
      </c>
      <c r="D392" s="279" t="s">
        <v>1028</v>
      </c>
      <c r="E392" s="280">
        <v>11.35</v>
      </c>
      <c r="F392" s="279" t="s">
        <v>1027</v>
      </c>
      <c r="G392" s="279" t="s">
        <v>630</v>
      </c>
      <c r="H392" s="264">
        <v>13549</v>
      </c>
    </row>
    <row r="393" spans="1:8" ht="21" customHeight="1" x14ac:dyDescent="0.25">
      <c r="A393" s="279" t="s">
        <v>22157</v>
      </c>
      <c r="B393" s="279" t="s">
        <v>11065</v>
      </c>
      <c r="C393" s="279" t="s">
        <v>22192</v>
      </c>
      <c r="D393" s="279" t="s">
        <v>16507</v>
      </c>
      <c r="E393" s="280">
        <v>0.64</v>
      </c>
      <c r="F393" s="279" t="s">
        <v>16506</v>
      </c>
      <c r="G393" s="279" t="s">
        <v>630</v>
      </c>
      <c r="H393" s="264">
        <v>13550</v>
      </c>
    </row>
    <row r="394" spans="1:8" ht="21" customHeight="1" x14ac:dyDescent="0.25">
      <c r="A394" s="279" t="s">
        <v>22157</v>
      </c>
      <c r="B394" s="279" t="s">
        <v>6039</v>
      </c>
      <c r="C394" s="279" t="s">
        <v>22193</v>
      </c>
      <c r="D394" s="279" t="s">
        <v>22194</v>
      </c>
      <c r="E394" s="280">
        <v>2.68</v>
      </c>
      <c r="F394" s="279" t="s">
        <v>22195</v>
      </c>
      <c r="G394" s="279" t="s">
        <v>630</v>
      </c>
      <c r="H394" s="264">
        <v>13551</v>
      </c>
    </row>
    <row r="395" spans="1:8" ht="21" customHeight="1" x14ac:dyDescent="0.25">
      <c r="A395" s="279"/>
      <c r="B395" s="279"/>
      <c r="C395" s="279"/>
      <c r="D395" s="284" t="s">
        <v>3568</v>
      </c>
      <c r="E395" s="282">
        <f>SUM(E376:E394)</f>
        <v>131.91999999999999</v>
      </c>
      <c r="F395" s="279"/>
      <c r="G395" s="279"/>
      <c r="H395" s="264"/>
    </row>
    <row r="396" spans="1:8" ht="21" customHeight="1" x14ac:dyDescent="0.25">
      <c r="A396" s="279" t="s">
        <v>22196</v>
      </c>
      <c r="B396" s="279" t="s">
        <v>22197</v>
      </c>
      <c r="C396" s="279" t="s">
        <v>22198</v>
      </c>
      <c r="D396" s="279" t="s">
        <v>4072</v>
      </c>
      <c r="E396" s="280">
        <v>3.36</v>
      </c>
      <c r="F396" s="279" t="s">
        <v>4073</v>
      </c>
      <c r="G396" s="279" t="s">
        <v>630</v>
      </c>
      <c r="H396" s="264" t="s">
        <v>22199</v>
      </c>
    </row>
    <row r="397" spans="1:8" ht="21" customHeight="1" x14ac:dyDescent="0.25">
      <c r="A397" s="279" t="s">
        <v>22196</v>
      </c>
      <c r="B397" s="279" t="s">
        <v>22200</v>
      </c>
      <c r="C397" s="279" t="s">
        <v>22201</v>
      </c>
      <c r="D397" s="279" t="s">
        <v>13610</v>
      </c>
      <c r="E397" s="280">
        <v>10.93</v>
      </c>
      <c r="F397" s="279" t="s">
        <v>13609</v>
      </c>
      <c r="G397" s="279" t="s">
        <v>630</v>
      </c>
      <c r="H397" s="264">
        <v>13615</v>
      </c>
    </row>
    <row r="398" spans="1:8" ht="21" customHeight="1" x14ac:dyDescent="0.25">
      <c r="A398" s="279" t="s">
        <v>22196</v>
      </c>
      <c r="B398" s="279" t="s">
        <v>22202</v>
      </c>
      <c r="C398" s="279" t="s">
        <v>22203</v>
      </c>
      <c r="D398" s="279" t="s">
        <v>5940</v>
      </c>
      <c r="E398" s="280">
        <v>4.22</v>
      </c>
      <c r="F398" s="279" t="s">
        <v>5941</v>
      </c>
      <c r="G398" s="279" t="s">
        <v>630</v>
      </c>
      <c r="H398" s="264">
        <v>13616</v>
      </c>
    </row>
    <row r="399" spans="1:8" ht="21" customHeight="1" x14ac:dyDescent="0.25">
      <c r="A399" s="279" t="s">
        <v>22196</v>
      </c>
      <c r="B399" s="279" t="s">
        <v>22204</v>
      </c>
      <c r="C399" s="279" t="s">
        <v>22205</v>
      </c>
      <c r="D399" s="279" t="s">
        <v>3970</v>
      </c>
      <c r="E399" s="280">
        <v>6.99</v>
      </c>
      <c r="F399" s="279" t="s">
        <v>3971</v>
      </c>
      <c r="G399" s="279" t="s">
        <v>630</v>
      </c>
      <c r="H399" s="264">
        <v>13617</v>
      </c>
    </row>
    <row r="400" spans="1:8" ht="21" customHeight="1" x14ac:dyDescent="0.25">
      <c r="A400" s="279" t="s">
        <v>22196</v>
      </c>
      <c r="B400" s="279" t="s">
        <v>21849</v>
      </c>
      <c r="C400" s="279" t="s">
        <v>22206</v>
      </c>
      <c r="D400" s="279" t="s">
        <v>895</v>
      </c>
      <c r="E400" s="280">
        <v>5.2</v>
      </c>
      <c r="F400" s="279" t="s">
        <v>894</v>
      </c>
      <c r="G400" s="279" t="s">
        <v>630</v>
      </c>
      <c r="H400" s="264">
        <v>13618</v>
      </c>
    </row>
    <row r="401" spans="1:8" ht="21" customHeight="1" x14ac:dyDescent="0.25">
      <c r="A401" s="279" t="s">
        <v>22196</v>
      </c>
      <c r="B401" s="279" t="s">
        <v>22207</v>
      </c>
      <c r="C401" s="279" t="s">
        <v>22208</v>
      </c>
      <c r="D401" s="279" t="s">
        <v>893</v>
      </c>
      <c r="E401" s="280">
        <v>1.0900000000000001</v>
      </c>
      <c r="F401" s="279" t="s">
        <v>892</v>
      </c>
      <c r="G401" s="279" t="s">
        <v>630</v>
      </c>
      <c r="H401" s="264">
        <v>13619</v>
      </c>
    </row>
    <row r="402" spans="1:8" ht="21" customHeight="1" x14ac:dyDescent="0.25">
      <c r="A402" s="279" t="s">
        <v>22196</v>
      </c>
      <c r="B402" s="279" t="s">
        <v>22209</v>
      </c>
      <c r="C402" s="279" t="s">
        <v>22210</v>
      </c>
      <c r="D402" s="279" t="s">
        <v>1036</v>
      </c>
      <c r="E402" s="280">
        <v>3.58</v>
      </c>
      <c r="F402" s="279" t="s">
        <v>1035</v>
      </c>
      <c r="G402" s="279" t="s">
        <v>630</v>
      </c>
      <c r="H402" s="264">
        <v>13620</v>
      </c>
    </row>
    <row r="403" spans="1:8" ht="21" customHeight="1" x14ac:dyDescent="0.25">
      <c r="A403" s="279" t="s">
        <v>22196</v>
      </c>
      <c r="B403" s="279" t="s">
        <v>22211</v>
      </c>
      <c r="C403" s="279" t="s">
        <v>22212</v>
      </c>
      <c r="D403" s="279" t="s">
        <v>4381</v>
      </c>
      <c r="E403" s="280">
        <v>6.45</v>
      </c>
      <c r="F403" s="279" t="s">
        <v>4382</v>
      </c>
      <c r="G403" s="279" t="s">
        <v>630</v>
      </c>
      <c r="H403" s="264">
        <v>13621</v>
      </c>
    </row>
    <row r="404" spans="1:8" ht="21" customHeight="1" x14ac:dyDescent="0.25">
      <c r="A404" s="279" t="s">
        <v>22196</v>
      </c>
      <c r="B404" s="279" t="s">
        <v>22213</v>
      </c>
      <c r="C404" s="279" t="s">
        <v>22214</v>
      </c>
      <c r="D404" s="279" t="s">
        <v>1382</v>
      </c>
      <c r="E404" s="280">
        <v>2.95</v>
      </c>
      <c r="F404" s="279" t="s">
        <v>1381</v>
      </c>
      <c r="G404" s="279" t="s">
        <v>630</v>
      </c>
      <c r="H404" s="264">
        <v>13622</v>
      </c>
    </row>
    <row r="405" spans="1:8" ht="21" customHeight="1" x14ac:dyDescent="0.25">
      <c r="A405" s="279" t="s">
        <v>22196</v>
      </c>
      <c r="B405" s="279" t="s">
        <v>22215</v>
      </c>
      <c r="C405" s="279" t="s">
        <v>22216</v>
      </c>
      <c r="D405" s="279" t="s">
        <v>849</v>
      </c>
      <c r="E405" s="280">
        <v>7.43</v>
      </c>
      <c r="F405" s="279" t="s">
        <v>848</v>
      </c>
      <c r="G405" s="279" t="s">
        <v>630</v>
      </c>
      <c r="H405" s="264">
        <v>13623</v>
      </c>
    </row>
    <row r="406" spans="1:8" ht="21" customHeight="1" x14ac:dyDescent="0.25">
      <c r="A406" s="279" t="s">
        <v>22196</v>
      </c>
      <c r="B406" s="279" t="s">
        <v>22217</v>
      </c>
      <c r="C406" s="279" t="s">
        <v>22218</v>
      </c>
      <c r="D406" s="279" t="s">
        <v>4718</v>
      </c>
      <c r="E406" s="280">
        <v>3.23</v>
      </c>
      <c r="F406" s="279" t="s">
        <v>4719</v>
      </c>
      <c r="G406" s="279" t="s">
        <v>630</v>
      </c>
      <c r="H406" s="264">
        <v>13624</v>
      </c>
    </row>
    <row r="407" spans="1:8" ht="21" customHeight="1" x14ac:dyDescent="0.25">
      <c r="A407" s="279" t="s">
        <v>22196</v>
      </c>
      <c r="B407" s="279" t="s">
        <v>22219</v>
      </c>
      <c r="C407" s="279" t="s">
        <v>22220</v>
      </c>
      <c r="D407" s="279" t="s">
        <v>5961</v>
      </c>
      <c r="E407" s="280">
        <v>1.92</v>
      </c>
      <c r="F407" s="279" t="s">
        <v>5962</v>
      </c>
      <c r="G407" s="279" t="s">
        <v>630</v>
      </c>
      <c r="H407" s="264">
        <v>13625</v>
      </c>
    </row>
    <row r="408" spans="1:8" ht="21" customHeight="1" x14ac:dyDescent="0.25">
      <c r="A408" s="279" t="s">
        <v>22196</v>
      </c>
      <c r="B408" s="279" t="s">
        <v>22221</v>
      </c>
      <c r="C408" s="279" t="s">
        <v>22222</v>
      </c>
      <c r="D408" s="279" t="s">
        <v>13461</v>
      </c>
      <c r="E408" s="280">
        <v>2.95</v>
      </c>
      <c r="F408" s="279" t="s">
        <v>13460</v>
      </c>
      <c r="G408" s="279" t="s">
        <v>630</v>
      </c>
      <c r="H408" s="264">
        <v>13626</v>
      </c>
    </row>
    <row r="409" spans="1:8" ht="21" customHeight="1" x14ac:dyDescent="0.25">
      <c r="A409" s="279" t="s">
        <v>22196</v>
      </c>
      <c r="B409" s="279" t="s">
        <v>5206</v>
      </c>
      <c r="C409" s="279" t="s">
        <v>22223</v>
      </c>
      <c r="D409" s="279" t="s">
        <v>5278</v>
      </c>
      <c r="E409" s="280">
        <v>3.49</v>
      </c>
      <c r="F409" s="279" t="s">
        <v>5279</v>
      </c>
      <c r="G409" s="279" t="s">
        <v>630</v>
      </c>
      <c r="H409" s="264">
        <v>13627</v>
      </c>
    </row>
    <row r="410" spans="1:8" ht="21" customHeight="1" x14ac:dyDescent="0.25">
      <c r="A410" s="279" t="s">
        <v>22196</v>
      </c>
      <c r="B410" s="279" t="s">
        <v>22224</v>
      </c>
      <c r="C410" s="279" t="s">
        <v>22225</v>
      </c>
      <c r="D410" s="279" t="s">
        <v>4098</v>
      </c>
      <c r="E410" s="280">
        <v>3.88</v>
      </c>
      <c r="F410" s="279" t="s">
        <v>16264</v>
      </c>
      <c r="G410" s="279" t="s">
        <v>630</v>
      </c>
      <c r="H410" s="264">
        <v>13628</v>
      </c>
    </row>
    <row r="411" spans="1:8" ht="21" customHeight="1" x14ac:dyDescent="0.25">
      <c r="A411" s="279"/>
      <c r="B411" s="279"/>
      <c r="C411" s="279"/>
      <c r="D411" s="284" t="s">
        <v>3568</v>
      </c>
      <c r="E411" s="282">
        <f>SUM(E396:E410)</f>
        <v>67.67</v>
      </c>
      <c r="F411" s="279"/>
      <c r="G411" s="279"/>
      <c r="H411" s="264"/>
    </row>
    <row r="412" spans="1:8" ht="21" customHeight="1" x14ac:dyDescent="0.25">
      <c r="A412" s="279" t="s">
        <v>22226</v>
      </c>
      <c r="B412" s="279" t="s">
        <v>22227</v>
      </c>
      <c r="C412" s="279" t="s">
        <v>22228</v>
      </c>
      <c r="D412" s="279" t="s">
        <v>10510</v>
      </c>
      <c r="E412" s="280">
        <v>9.17</v>
      </c>
      <c r="F412" s="279" t="s">
        <v>10509</v>
      </c>
      <c r="G412" s="279" t="s">
        <v>630</v>
      </c>
      <c r="H412" s="264">
        <v>13668</v>
      </c>
    </row>
    <row r="413" spans="1:8" ht="21" customHeight="1" x14ac:dyDescent="0.25">
      <c r="A413" s="279" t="s">
        <v>22226</v>
      </c>
      <c r="B413" s="279" t="s">
        <v>22229</v>
      </c>
      <c r="C413" s="279" t="s">
        <v>22230</v>
      </c>
      <c r="D413" s="279" t="s">
        <v>22231</v>
      </c>
      <c r="E413" s="280">
        <v>5.59</v>
      </c>
      <c r="F413" s="279" t="s">
        <v>22232</v>
      </c>
      <c r="G413" s="279" t="s">
        <v>630</v>
      </c>
      <c r="H413" s="264">
        <v>13669</v>
      </c>
    </row>
    <row r="414" spans="1:8" ht="21" customHeight="1" x14ac:dyDescent="0.25">
      <c r="A414" s="279" t="s">
        <v>22226</v>
      </c>
      <c r="B414" s="279" t="s">
        <v>22233</v>
      </c>
      <c r="C414" s="279" t="s">
        <v>22234</v>
      </c>
      <c r="D414" s="279" t="s">
        <v>999</v>
      </c>
      <c r="E414" s="280">
        <v>2.25</v>
      </c>
      <c r="F414" s="279" t="s">
        <v>998</v>
      </c>
      <c r="G414" s="279" t="s">
        <v>630</v>
      </c>
      <c r="H414" s="264">
        <v>13670</v>
      </c>
    </row>
    <row r="415" spans="1:8" ht="21" customHeight="1" x14ac:dyDescent="0.25">
      <c r="A415" s="279" t="s">
        <v>22226</v>
      </c>
      <c r="B415" s="279" t="s">
        <v>22235</v>
      </c>
      <c r="C415" s="279" t="s">
        <v>22236</v>
      </c>
      <c r="D415" s="279" t="s">
        <v>847</v>
      </c>
      <c r="E415" s="280">
        <v>1.69</v>
      </c>
      <c r="F415" s="279" t="s">
        <v>846</v>
      </c>
      <c r="G415" s="279" t="s">
        <v>630</v>
      </c>
      <c r="H415" s="264">
        <v>13671</v>
      </c>
    </row>
    <row r="416" spans="1:8" ht="21" customHeight="1" x14ac:dyDescent="0.25">
      <c r="A416" s="279" t="s">
        <v>22226</v>
      </c>
      <c r="B416" s="279" t="s">
        <v>22237</v>
      </c>
      <c r="C416" s="279" t="s">
        <v>22238</v>
      </c>
      <c r="D416" s="279" t="s">
        <v>4512</v>
      </c>
      <c r="E416" s="280">
        <v>8.3800000000000008</v>
      </c>
      <c r="F416" s="279" t="s">
        <v>4513</v>
      </c>
      <c r="G416" s="279" t="s">
        <v>630</v>
      </c>
      <c r="H416" s="264">
        <v>13672</v>
      </c>
    </row>
    <row r="417" spans="1:8" ht="21" customHeight="1" x14ac:dyDescent="0.25">
      <c r="A417" s="279" t="s">
        <v>22226</v>
      </c>
      <c r="B417" s="279" t="s">
        <v>22239</v>
      </c>
      <c r="C417" s="279" t="s">
        <v>22240</v>
      </c>
      <c r="D417" s="279" t="s">
        <v>5450</v>
      </c>
      <c r="E417" s="280">
        <v>20.28</v>
      </c>
      <c r="F417" s="279" t="s">
        <v>5451</v>
      </c>
      <c r="G417" s="279" t="s">
        <v>630</v>
      </c>
      <c r="H417" s="264">
        <v>13673</v>
      </c>
    </row>
    <row r="418" spans="1:8" ht="21" customHeight="1" x14ac:dyDescent="0.25">
      <c r="A418" s="279" t="s">
        <v>22226</v>
      </c>
      <c r="B418" s="279" t="s">
        <v>22241</v>
      </c>
      <c r="C418" s="279" t="s">
        <v>22242</v>
      </c>
      <c r="D418" s="279" t="s">
        <v>5311</v>
      </c>
      <c r="E418" s="280">
        <v>6.98</v>
      </c>
      <c r="F418" s="279" t="s">
        <v>5312</v>
      </c>
      <c r="G418" s="279" t="s">
        <v>630</v>
      </c>
      <c r="H418" s="264">
        <v>13674</v>
      </c>
    </row>
    <row r="419" spans="1:8" ht="21" customHeight="1" x14ac:dyDescent="0.25">
      <c r="A419" s="279" t="s">
        <v>22226</v>
      </c>
      <c r="B419" s="279" t="s">
        <v>22243</v>
      </c>
      <c r="C419" s="279" t="s">
        <v>22244</v>
      </c>
      <c r="D419" s="279" t="s">
        <v>13641</v>
      </c>
      <c r="E419" s="280">
        <v>25.85</v>
      </c>
      <c r="F419" s="279" t="s">
        <v>13640</v>
      </c>
      <c r="G419" s="279" t="s">
        <v>630</v>
      </c>
      <c r="H419" s="264">
        <v>13675</v>
      </c>
    </row>
    <row r="420" spans="1:8" ht="21" customHeight="1" x14ac:dyDescent="0.25">
      <c r="A420" s="279" t="s">
        <v>22226</v>
      </c>
      <c r="B420" s="279" t="s">
        <v>22245</v>
      </c>
      <c r="C420" s="279" t="s">
        <v>22246</v>
      </c>
      <c r="D420" s="279" t="s">
        <v>11284</v>
      </c>
      <c r="E420" s="280">
        <v>5.16</v>
      </c>
      <c r="F420" s="279" t="s">
        <v>11283</v>
      </c>
      <c r="G420" s="279" t="s">
        <v>630</v>
      </c>
      <c r="H420" s="264">
        <v>13676</v>
      </c>
    </row>
    <row r="421" spans="1:8" ht="21" customHeight="1" x14ac:dyDescent="0.25">
      <c r="A421" s="279" t="s">
        <v>22226</v>
      </c>
      <c r="B421" s="279" t="s">
        <v>22247</v>
      </c>
      <c r="C421" s="279" t="s">
        <v>22248</v>
      </c>
      <c r="D421" s="279" t="s">
        <v>3652</v>
      </c>
      <c r="E421" s="280">
        <v>1.24</v>
      </c>
      <c r="F421" s="279" t="s">
        <v>3653</v>
      </c>
      <c r="G421" s="279" t="s">
        <v>630</v>
      </c>
      <c r="H421" s="264">
        <v>13677</v>
      </c>
    </row>
    <row r="422" spans="1:8" ht="21" customHeight="1" x14ac:dyDescent="0.25">
      <c r="A422" s="279" t="s">
        <v>22226</v>
      </c>
      <c r="B422" s="279" t="s">
        <v>22249</v>
      </c>
      <c r="C422" s="279" t="s">
        <v>22250</v>
      </c>
      <c r="D422" s="279" t="s">
        <v>3473</v>
      </c>
      <c r="E422" s="280">
        <v>5.61</v>
      </c>
      <c r="F422" s="279" t="s">
        <v>3474</v>
      </c>
      <c r="G422" s="279" t="s">
        <v>630</v>
      </c>
      <c r="H422" s="264">
        <v>13678</v>
      </c>
    </row>
    <row r="423" spans="1:8" ht="21" customHeight="1" x14ac:dyDescent="0.25">
      <c r="A423" s="279" t="s">
        <v>22226</v>
      </c>
      <c r="B423" s="279" t="s">
        <v>22251</v>
      </c>
      <c r="C423" s="279" t="s">
        <v>22252</v>
      </c>
      <c r="D423" s="279" t="s">
        <v>22253</v>
      </c>
      <c r="E423" s="280">
        <v>12.49</v>
      </c>
      <c r="F423" s="279" t="s">
        <v>22254</v>
      </c>
      <c r="G423" s="279" t="s">
        <v>630</v>
      </c>
      <c r="H423" s="264">
        <v>13679</v>
      </c>
    </row>
    <row r="424" spans="1:8" ht="21" customHeight="1" x14ac:dyDescent="0.25">
      <c r="A424" s="279" t="s">
        <v>22226</v>
      </c>
      <c r="B424" s="279" t="s">
        <v>22255</v>
      </c>
      <c r="C424" s="279" t="s">
        <v>22256</v>
      </c>
      <c r="D424" s="279" t="s">
        <v>5892</v>
      </c>
      <c r="E424" s="280">
        <v>1.77</v>
      </c>
      <c r="F424" s="279" t="s">
        <v>5893</v>
      </c>
      <c r="G424" s="279" t="s">
        <v>630</v>
      </c>
      <c r="H424" s="264">
        <v>13680</v>
      </c>
    </row>
    <row r="425" spans="1:8" ht="21" customHeight="1" x14ac:dyDescent="0.25">
      <c r="A425" s="279" t="s">
        <v>22226</v>
      </c>
      <c r="B425" s="279" t="s">
        <v>22257</v>
      </c>
      <c r="C425" s="279" t="s">
        <v>22258</v>
      </c>
      <c r="D425" s="279" t="s">
        <v>1463</v>
      </c>
      <c r="E425" s="280">
        <v>3.66</v>
      </c>
      <c r="F425" s="279" t="s">
        <v>1462</v>
      </c>
      <c r="G425" s="279" t="s">
        <v>630</v>
      </c>
      <c r="H425" s="264">
        <v>13681</v>
      </c>
    </row>
    <row r="426" spans="1:8" ht="21" customHeight="1" x14ac:dyDescent="0.25">
      <c r="A426" s="279" t="s">
        <v>22226</v>
      </c>
      <c r="B426" s="279" t="s">
        <v>22259</v>
      </c>
      <c r="C426" s="279" t="s">
        <v>22260</v>
      </c>
      <c r="D426" s="279" t="s">
        <v>22261</v>
      </c>
      <c r="E426" s="280">
        <v>3.89</v>
      </c>
      <c r="F426" s="279" t="s">
        <v>22262</v>
      </c>
      <c r="G426" s="279" t="s">
        <v>630</v>
      </c>
      <c r="H426" s="264">
        <v>13682</v>
      </c>
    </row>
    <row r="427" spans="1:8" ht="21" customHeight="1" x14ac:dyDescent="0.25">
      <c r="A427" s="279" t="s">
        <v>22226</v>
      </c>
      <c r="B427" s="279" t="s">
        <v>22263</v>
      </c>
      <c r="C427" s="279" t="s">
        <v>22264</v>
      </c>
      <c r="D427" s="279" t="s">
        <v>13400</v>
      </c>
      <c r="E427" s="280">
        <v>3.47</v>
      </c>
      <c r="F427" s="279" t="s">
        <v>13399</v>
      </c>
      <c r="G427" s="279" t="s">
        <v>630</v>
      </c>
      <c r="H427" s="264">
        <v>13683</v>
      </c>
    </row>
    <row r="428" spans="1:8" ht="21" customHeight="1" x14ac:dyDescent="0.25">
      <c r="A428" s="279" t="s">
        <v>22226</v>
      </c>
      <c r="B428" s="279" t="s">
        <v>4352</v>
      </c>
      <c r="C428" s="279" t="s">
        <v>22265</v>
      </c>
      <c r="D428" s="279" t="s">
        <v>1351</v>
      </c>
      <c r="E428" s="280">
        <v>12.3</v>
      </c>
      <c r="F428" s="279" t="s">
        <v>1350</v>
      </c>
      <c r="G428" s="279" t="s">
        <v>630</v>
      </c>
      <c r="H428" s="264">
        <v>13684</v>
      </c>
    </row>
    <row r="429" spans="1:8" ht="21" customHeight="1" x14ac:dyDescent="0.25">
      <c r="A429" s="279" t="s">
        <v>22226</v>
      </c>
      <c r="B429" s="279" t="s">
        <v>22266</v>
      </c>
      <c r="C429" s="279" t="s">
        <v>22267</v>
      </c>
      <c r="D429" s="279" t="s">
        <v>22268</v>
      </c>
      <c r="E429" s="280">
        <v>3.51</v>
      </c>
      <c r="F429" s="279" t="s">
        <v>22269</v>
      </c>
      <c r="G429" s="279" t="s">
        <v>630</v>
      </c>
      <c r="H429" s="264">
        <v>13685</v>
      </c>
    </row>
    <row r="430" spans="1:8" ht="21" customHeight="1" x14ac:dyDescent="0.25">
      <c r="A430" s="279" t="s">
        <v>22226</v>
      </c>
      <c r="B430" s="279" t="s">
        <v>18762</v>
      </c>
      <c r="C430" s="279" t="s">
        <v>22270</v>
      </c>
      <c r="D430" s="279" t="s">
        <v>1365</v>
      </c>
      <c r="E430" s="280">
        <v>2.14</v>
      </c>
      <c r="F430" s="279" t="s">
        <v>1364</v>
      </c>
      <c r="G430" s="279" t="s">
        <v>630</v>
      </c>
      <c r="H430" s="264">
        <v>13686</v>
      </c>
    </row>
    <row r="431" spans="1:8" ht="21" customHeight="1" x14ac:dyDescent="0.25">
      <c r="A431" s="279" t="s">
        <v>22226</v>
      </c>
      <c r="B431" s="279" t="s">
        <v>22271</v>
      </c>
      <c r="C431" s="279" t="s">
        <v>22272</v>
      </c>
      <c r="D431" s="279" t="s">
        <v>1131</v>
      </c>
      <c r="E431" s="280">
        <v>1.68</v>
      </c>
      <c r="F431" s="279" t="s">
        <v>1130</v>
      </c>
      <c r="G431" s="279" t="s">
        <v>630</v>
      </c>
      <c r="H431" s="264">
        <v>13687</v>
      </c>
    </row>
    <row r="432" spans="1:8" ht="21" customHeight="1" x14ac:dyDescent="0.25">
      <c r="A432" s="279" t="s">
        <v>22226</v>
      </c>
      <c r="B432" s="279" t="s">
        <v>22273</v>
      </c>
      <c r="C432" s="279" t="s">
        <v>22274</v>
      </c>
      <c r="D432" s="279" t="s">
        <v>2891</v>
      </c>
      <c r="E432" s="280">
        <v>3.75</v>
      </c>
      <c r="F432" s="279" t="s">
        <v>2892</v>
      </c>
      <c r="G432" s="279" t="s">
        <v>630</v>
      </c>
      <c r="H432" s="264">
        <v>13688</v>
      </c>
    </row>
    <row r="433" spans="1:8" ht="21" customHeight="1" x14ac:dyDescent="0.25">
      <c r="A433" s="279"/>
      <c r="B433" s="279"/>
      <c r="C433" s="279"/>
      <c r="D433" s="284" t="s">
        <v>3568</v>
      </c>
      <c r="E433" s="282">
        <f>SUM(E412:E432)</f>
        <v>140.85999999999996</v>
      </c>
      <c r="F433" s="279"/>
      <c r="G433" s="279"/>
      <c r="H433" s="264"/>
    </row>
    <row r="434" spans="1:8" ht="21" customHeight="1" x14ac:dyDescent="0.25">
      <c r="A434" s="279"/>
      <c r="B434" s="279"/>
      <c r="C434" s="279"/>
      <c r="D434" s="285" t="s">
        <v>21500</v>
      </c>
      <c r="E434" s="278">
        <f>+E343+E354+E360+E375+E395+E411+E433</f>
        <v>640.33999999999992</v>
      </c>
      <c r="F434" s="279"/>
      <c r="G434" s="279"/>
      <c r="H434" s="264"/>
    </row>
    <row r="435" spans="1:8" ht="21" customHeight="1" x14ac:dyDescent="0.25">
      <c r="A435" s="279" t="s">
        <v>22275</v>
      </c>
      <c r="B435" s="279" t="s">
        <v>22276</v>
      </c>
      <c r="C435" s="279" t="s">
        <v>22277</v>
      </c>
      <c r="D435" s="279" t="s">
        <v>1471</v>
      </c>
      <c r="E435" s="280">
        <v>3.36</v>
      </c>
      <c r="F435" s="279" t="s">
        <v>1469</v>
      </c>
      <c r="G435" s="279" t="s">
        <v>630</v>
      </c>
      <c r="H435" s="264">
        <v>13718</v>
      </c>
    </row>
    <row r="436" spans="1:8" ht="21" customHeight="1" x14ac:dyDescent="0.25">
      <c r="A436" s="279" t="s">
        <v>22275</v>
      </c>
      <c r="B436" s="279" t="s">
        <v>22278</v>
      </c>
      <c r="C436" s="279" t="s">
        <v>22279</v>
      </c>
      <c r="D436" s="279" t="s">
        <v>1470</v>
      </c>
      <c r="E436" s="280">
        <v>3.38</v>
      </c>
      <c r="F436" s="279" t="s">
        <v>1469</v>
      </c>
      <c r="G436" s="279" t="s">
        <v>630</v>
      </c>
      <c r="H436" s="264">
        <v>13719</v>
      </c>
    </row>
    <row r="437" spans="1:8" ht="21" customHeight="1" x14ac:dyDescent="0.25">
      <c r="A437" s="279" t="s">
        <v>22275</v>
      </c>
      <c r="B437" s="279" t="s">
        <v>22280</v>
      </c>
      <c r="C437" s="279" t="s">
        <v>22281</v>
      </c>
      <c r="D437" s="279" t="s">
        <v>1243</v>
      </c>
      <c r="E437" s="280">
        <v>5.04</v>
      </c>
      <c r="F437" s="279" t="s">
        <v>1242</v>
      </c>
      <c r="G437" s="279" t="s">
        <v>630</v>
      </c>
      <c r="H437" s="264">
        <v>13720</v>
      </c>
    </row>
    <row r="438" spans="1:8" ht="21" customHeight="1" x14ac:dyDescent="0.25">
      <c r="A438" s="279" t="s">
        <v>22275</v>
      </c>
      <c r="B438" s="279" t="s">
        <v>22282</v>
      </c>
      <c r="C438" s="279" t="s">
        <v>22283</v>
      </c>
      <c r="D438" s="279" t="s">
        <v>22284</v>
      </c>
      <c r="E438" s="280">
        <v>5.75</v>
      </c>
      <c r="F438" s="279" t="s">
        <v>22285</v>
      </c>
      <c r="G438" s="279" t="s">
        <v>630</v>
      </c>
      <c r="H438" s="264">
        <v>13721</v>
      </c>
    </row>
    <row r="439" spans="1:8" ht="21" customHeight="1" x14ac:dyDescent="0.25">
      <c r="A439" s="279" t="s">
        <v>22275</v>
      </c>
      <c r="B439" s="279" t="s">
        <v>22286</v>
      </c>
      <c r="C439" s="279" t="s">
        <v>22287</v>
      </c>
      <c r="D439" s="279" t="s">
        <v>10518</v>
      </c>
      <c r="E439" s="280">
        <v>10.89</v>
      </c>
      <c r="F439" s="279" t="s">
        <v>10517</v>
      </c>
      <c r="G439" s="279" t="s">
        <v>630</v>
      </c>
      <c r="H439" s="264">
        <v>13722</v>
      </c>
    </row>
    <row r="440" spans="1:8" ht="21" customHeight="1" x14ac:dyDescent="0.25">
      <c r="A440" s="279" t="s">
        <v>22275</v>
      </c>
      <c r="B440" s="279" t="s">
        <v>22288</v>
      </c>
      <c r="C440" s="279" t="s">
        <v>22289</v>
      </c>
      <c r="D440" s="279" t="s">
        <v>1569</v>
      </c>
      <c r="E440" s="280">
        <v>15.34</v>
      </c>
      <c r="F440" s="279" t="s">
        <v>1570</v>
      </c>
      <c r="G440" s="279" t="s">
        <v>630</v>
      </c>
      <c r="H440" s="264">
        <v>13723</v>
      </c>
    </row>
    <row r="441" spans="1:8" ht="21" customHeight="1" x14ac:dyDescent="0.25">
      <c r="A441" s="279" t="s">
        <v>22275</v>
      </c>
      <c r="B441" s="279" t="s">
        <v>22290</v>
      </c>
      <c r="C441" s="279" t="s">
        <v>22291</v>
      </c>
      <c r="D441" s="279" t="s">
        <v>14013</v>
      </c>
      <c r="E441" s="280">
        <v>2.8</v>
      </c>
      <c r="F441" s="279" t="s">
        <v>14012</v>
      </c>
      <c r="G441" s="279" t="s">
        <v>630</v>
      </c>
      <c r="H441" s="264">
        <v>13724</v>
      </c>
    </row>
    <row r="442" spans="1:8" ht="21" customHeight="1" x14ac:dyDescent="0.25">
      <c r="A442" s="279" t="s">
        <v>22275</v>
      </c>
      <c r="B442" s="279" t="s">
        <v>22292</v>
      </c>
      <c r="C442" s="279" t="s">
        <v>22293</v>
      </c>
      <c r="D442" s="279" t="s">
        <v>5322</v>
      </c>
      <c r="E442" s="280">
        <v>30.6</v>
      </c>
      <c r="F442" s="279" t="s">
        <v>5323</v>
      </c>
      <c r="G442" s="279" t="s">
        <v>630</v>
      </c>
      <c r="H442" s="264">
        <v>13725</v>
      </c>
    </row>
    <row r="443" spans="1:8" ht="21" customHeight="1" x14ac:dyDescent="0.25">
      <c r="A443" s="279" t="s">
        <v>22275</v>
      </c>
      <c r="B443" s="279" t="s">
        <v>22294</v>
      </c>
      <c r="C443" s="279" t="s">
        <v>22295</v>
      </c>
      <c r="D443" s="279" t="s">
        <v>952</v>
      </c>
      <c r="E443" s="280">
        <v>6.56</v>
      </c>
      <c r="F443" s="279" t="s">
        <v>951</v>
      </c>
      <c r="G443" s="279" t="s">
        <v>630</v>
      </c>
      <c r="H443" s="264">
        <v>13726</v>
      </c>
    </row>
    <row r="444" spans="1:8" ht="21" customHeight="1" x14ac:dyDescent="0.25">
      <c r="A444" s="279" t="s">
        <v>22275</v>
      </c>
      <c r="B444" s="279" t="s">
        <v>22296</v>
      </c>
      <c r="C444" s="279" t="s">
        <v>22297</v>
      </c>
      <c r="D444" s="279" t="s">
        <v>20083</v>
      </c>
      <c r="E444" s="280">
        <v>1.68</v>
      </c>
      <c r="F444" s="279" t="s">
        <v>20084</v>
      </c>
      <c r="G444" s="279" t="s">
        <v>630</v>
      </c>
      <c r="H444" s="264">
        <v>13727</v>
      </c>
    </row>
    <row r="445" spans="1:8" ht="21" customHeight="1" x14ac:dyDescent="0.25">
      <c r="A445" s="279" t="s">
        <v>22275</v>
      </c>
      <c r="B445" s="279" t="s">
        <v>22298</v>
      </c>
      <c r="C445" s="279" t="s">
        <v>22299</v>
      </c>
      <c r="D445" s="279" t="s">
        <v>22300</v>
      </c>
      <c r="E445" s="280">
        <v>1.7</v>
      </c>
      <c r="F445" s="279" t="s">
        <v>22301</v>
      </c>
      <c r="G445" s="279" t="s">
        <v>630</v>
      </c>
      <c r="H445" s="264">
        <v>13728</v>
      </c>
    </row>
    <row r="446" spans="1:8" ht="21" customHeight="1" x14ac:dyDescent="0.25">
      <c r="A446" s="279" t="s">
        <v>22275</v>
      </c>
      <c r="B446" s="279" t="s">
        <v>22302</v>
      </c>
      <c r="C446" s="279" t="s">
        <v>22303</v>
      </c>
      <c r="D446" s="279" t="s">
        <v>5014</v>
      </c>
      <c r="E446" s="280">
        <v>3.44</v>
      </c>
      <c r="F446" s="279" t="s">
        <v>5015</v>
      </c>
      <c r="G446" s="279" t="s">
        <v>630</v>
      </c>
      <c r="H446" s="264">
        <v>13729</v>
      </c>
    </row>
    <row r="447" spans="1:8" ht="21" customHeight="1" x14ac:dyDescent="0.25">
      <c r="A447" s="279" t="s">
        <v>22275</v>
      </c>
      <c r="B447" s="279" t="s">
        <v>22304</v>
      </c>
      <c r="C447" s="279" t="s">
        <v>22305</v>
      </c>
      <c r="D447" s="279" t="s">
        <v>1024</v>
      </c>
      <c r="E447" s="280">
        <v>2.27</v>
      </c>
      <c r="F447" s="279" t="s">
        <v>1023</v>
      </c>
      <c r="G447" s="279" t="s">
        <v>630</v>
      </c>
      <c r="H447" s="264">
        <v>13730</v>
      </c>
    </row>
    <row r="448" spans="1:8" ht="21" customHeight="1" x14ac:dyDescent="0.25">
      <c r="A448" s="279"/>
      <c r="B448" s="279"/>
      <c r="C448" s="279"/>
      <c r="D448" s="284" t="s">
        <v>3729</v>
      </c>
      <c r="E448" s="282">
        <f>SUM(E435:E447)</f>
        <v>92.81</v>
      </c>
      <c r="F448" s="279"/>
      <c r="G448" s="279"/>
      <c r="H448" s="264"/>
    </row>
    <row r="449" spans="1:8" ht="21" customHeight="1" x14ac:dyDescent="0.25">
      <c r="A449" s="279" t="s">
        <v>22306</v>
      </c>
      <c r="B449" s="279" t="s">
        <v>22307</v>
      </c>
      <c r="C449" s="279" t="s">
        <v>22308</v>
      </c>
      <c r="D449" s="279" t="s">
        <v>10528</v>
      </c>
      <c r="E449" s="280">
        <v>4.2</v>
      </c>
      <c r="F449" s="279" t="s">
        <v>10527</v>
      </c>
      <c r="G449" s="279" t="s">
        <v>630</v>
      </c>
      <c r="H449" s="264">
        <v>13731</v>
      </c>
    </row>
    <row r="450" spans="1:8" ht="21" customHeight="1" x14ac:dyDescent="0.25">
      <c r="A450" s="279" t="s">
        <v>22306</v>
      </c>
      <c r="B450" s="279" t="s">
        <v>22309</v>
      </c>
      <c r="C450" s="279" t="s">
        <v>22310</v>
      </c>
      <c r="D450" s="279" t="s">
        <v>727</v>
      </c>
      <c r="E450" s="280">
        <v>1.68</v>
      </c>
      <c r="F450" s="279" t="s">
        <v>726</v>
      </c>
      <c r="G450" s="279" t="s">
        <v>630</v>
      </c>
      <c r="H450" s="264">
        <v>13732</v>
      </c>
    </row>
    <row r="451" spans="1:8" ht="21" customHeight="1" x14ac:dyDescent="0.25">
      <c r="A451" s="279" t="s">
        <v>22306</v>
      </c>
      <c r="B451" s="279" t="s">
        <v>22311</v>
      </c>
      <c r="C451" s="279" t="s">
        <v>22312</v>
      </c>
      <c r="D451" s="279" t="s">
        <v>1512</v>
      </c>
      <c r="E451" s="280">
        <v>2.3199999999999998</v>
      </c>
      <c r="F451" s="279" t="s">
        <v>1511</v>
      </c>
      <c r="G451" s="279" t="s">
        <v>630</v>
      </c>
      <c r="H451" s="264" t="s">
        <v>22313</v>
      </c>
    </row>
    <row r="452" spans="1:8" ht="21" customHeight="1" x14ac:dyDescent="0.25">
      <c r="A452" s="279" t="s">
        <v>22306</v>
      </c>
      <c r="B452" s="279" t="s">
        <v>22314</v>
      </c>
      <c r="C452" s="279" t="s">
        <v>22315</v>
      </c>
      <c r="D452" s="279" t="s">
        <v>22316</v>
      </c>
      <c r="E452" s="280">
        <v>1.68</v>
      </c>
      <c r="F452" s="279" t="s">
        <v>22317</v>
      </c>
      <c r="G452" s="279" t="s">
        <v>630</v>
      </c>
      <c r="H452" s="264">
        <v>13733</v>
      </c>
    </row>
    <row r="453" spans="1:8" ht="21" customHeight="1" x14ac:dyDescent="0.25">
      <c r="A453" s="279" t="s">
        <v>22306</v>
      </c>
      <c r="B453" s="279" t="s">
        <v>22318</v>
      </c>
      <c r="C453" s="279" t="s">
        <v>22319</v>
      </c>
      <c r="D453" s="279" t="s">
        <v>4350</v>
      </c>
      <c r="E453" s="280">
        <v>8.7799999999999994</v>
      </c>
      <c r="F453" s="279" t="s">
        <v>4351</v>
      </c>
      <c r="G453" s="279" t="s">
        <v>630</v>
      </c>
      <c r="H453" s="264">
        <v>13734</v>
      </c>
    </row>
    <row r="454" spans="1:8" ht="21" customHeight="1" x14ac:dyDescent="0.25">
      <c r="A454" s="279"/>
      <c r="B454" s="279"/>
      <c r="C454" s="279"/>
      <c r="D454" s="284" t="s">
        <v>3729</v>
      </c>
      <c r="E454" s="282">
        <f>SUM(E449:E453)</f>
        <v>18.659999999999997</v>
      </c>
      <c r="F454" s="279"/>
      <c r="G454" s="279"/>
      <c r="H454" s="264"/>
    </row>
    <row r="455" spans="1:8" ht="21" customHeight="1" x14ac:dyDescent="0.25">
      <c r="A455" s="279" t="s">
        <v>22320</v>
      </c>
      <c r="B455" s="279" t="s">
        <v>22100</v>
      </c>
      <c r="C455" s="279" t="s">
        <v>22321</v>
      </c>
      <c r="D455" s="279" t="s">
        <v>4251</v>
      </c>
      <c r="E455" s="280">
        <v>1.8</v>
      </c>
      <c r="F455" s="279" t="s">
        <v>4252</v>
      </c>
      <c r="G455" s="279" t="s">
        <v>630</v>
      </c>
      <c r="H455" s="264">
        <v>13738</v>
      </c>
    </row>
    <row r="456" spans="1:8" ht="21" customHeight="1" x14ac:dyDescent="0.25">
      <c r="A456" s="279" t="s">
        <v>22320</v>
      </c>
      <c r="B456" s="279" t="s">
        <v>22322</v>
      </c>
      <c r="C456" s="279" t="s">
        <v>22323</v>
      </c>
      <c r="D456" s="279" t="s">
        <v>4564</v>
      </c>
      <c r="E456" s="280">
        <v>6.94</v>
      </c>
      <c r="F456" s="279" t="s">
        <v>4565</v>
      </c>
      <c r="G456" s="279" t="s">
        <v>630</v>
      </c>
      <c r="H456" s="264">
        <v>13739</v>
      </c>
    </row>
    <row r="457" spans="1:8" ht="21" customHeight="1" x14ac:dyDescent="0.25">
      <c r="A457" s="279" t="s">
        <v>22320</v>
      </c>
      <c r="B457" s="279" t="s">
        <v>22324</v>
      </c>
      <c r="C457" s="279" t="s">
        <v>22325</v>
      </c>
      <c r="D457" s="279" t="s">
        <v>4696</v>
      </c>
      <c r="E457" s="280">
        <v>5.72</v>
      </c>
      <c r="F457" s="279" t="s">
        <v>4697</v>
      </c>
      <c r="G457" s="279" t="s">
        <v>630</v>
      </c>
      <c r="H457" s="264">
        <v>13740</v>
      </c>
    </row>
    <row r="458" spans="1:8" ht="21" customHeight="1" x14ac:dyDescent="0.25">
      <c r="A458" s="279" t="s">
        <v>22320</v>
      </c>
      <c r="B458" s="279" t="s">
        <v>22326</v>
      </c>
      <c r="C458" s="279" t="s">
        <v>22327</v>
      </c>
      <c r="D458" s="279" t="s">
        <v>18272</v>
      </c>
      <c r="E458" s="280">
        <v>1.76</v>
      </c>
      <c r="F458" s="279" t="s">
        <v>18271</v>
      </c>
      <c r="G458" s="279" t="s">
        <v>630</v>
      </c>
      <c r="H458" s="264">
        <v>13741</v>
      </c>
    </row>
    <row r="459" spans="1:8" ht="21" customHeight="1" x14ac:dyDescent="0.25">
      <c r="A459" s="279" t="s">
        <v>22320</v>
      </c>
      <c r="B459" s="279" t="s">
        <v>22328</v>
      </c>
      <c r="C459" s="279" t="s">
        <v>22329</v>
      </c>
      <c r="D459" s="279" t="s">
        <v>16370</v>
      </c>
      <c r="E459" s="280">
        <v>2.23</v>
      </c>
      <c r="F459" s="279" t="s">
        <v>16369</v>
      </c>
      <c r="G459" s="279" t="s">
        <v>630</v>
      </c>
      <c r="H459" s="264">
        <v>13742</v>
      </c>
    </row>
    <row r="460" spans="1:8" ht="21" customHeight="1" x14ac:dyDescent="0.25">
      <c r="A460" s="279"/>
      <c r="B460" s="279"/>
      <c r="C460" s="279"/>
      <c r="D460" s="284" t="s">
        <v>3729</v>
      </c>
      <c r="E460" s="282">
        <f>SUM(E455:E459)</f>
        <v>18.450000000000003</v>
      </c>
      <c r="F460" s="279"/>
      <c r="G460" s="279"/>
      <c r="H460" s="264"/>
    </row>
    <row r="461" spans="1:8" ht="21" customHeight="1" x14ac:dyDescent="0.25">
      <c r="A461" s="279" t="s">
        <v>22330</v>
      </c>
      <c r="B461" s="279" t="s">
        <v>22331</v>
      </c>
      <c r="C461" s="279" t="s">
        <v>22332</v>
      </c>
      <c r="D461" s="279" t="s">
        <v>790</v>
      </c>
      <c r="E461" s="280">
        <v>1.68</v>
      </c>
      <c r="F461" s="279" t="s">
        <v>789</v>
      </c>
      <c r="G461" s="279" t="s">
        <v>630</v>
      </c>
      <c r="H461" s="264">
        <v>13774</v>
      </c>
    </row>
    <row r="462" spans="1:8" ht="21" customHeight="1" x14ac:dyDescent="0.25">
      <c r="A462" s="279" t="s">
        <v>22330</v>
      </c>
      <c r="B462" s="279" t="s">
        <v>22333</v>
      </c>
      <c r="C462" s="279" t="s">
        <v>22334</v>
      </c>
      <c r="D462" s="279" t="s">
        <v>845</v>
      </c>
      <c r="E462" s="280">
        <v>15.4</v>
      </c>
      <c r="F462" s="279" t="s">
        <v>844</v>
      </c>
      <c r="G462" s="279" t="s">
        <v>630</v>
      </c>
      <c r="H462" s="264">
        <v>13775</v>
      </c>
    </row>
    <row r="463" spans="1:8" ht="21" customHeight="1" x14ac:dyDescent="0.25">
      <c r="A463" s="279" t="s">
        <v>22330</v>
      </c>
      <c r="B463" s="279" t="s">
        <v>22335</v>
      </c>
      <c r="C463" s="279" t="s">
        <v>22336</v>
      </c>
      <c r="D463" s="279" t="s">
        <v>10890</v>
      </c>
      <c r="E463" s="280">
        <v>3.36</v>
      </c>
      <c r="F463" s="279" t="s">
        <v>10889</v>
      </c>
      <c r="G463" s="279" t="s">
        <v>630</v>
      </c>
      <c r="H463" s="264">
        <v>13776</v>
      </c>
    </row>
    <row r="464" spans="1:8" ht="21" customHeight="1" x14ac:dyDescent="0.25">
      <c r="A464" s="279" t="s">
        <v>22330</v>
      </c>
      <c r="B464" s="279" t="s">
        <v>22337</v>
      </c>
      <c r="C464" s="279" t="s">
        <v>22338</v>
      </c>
      <c r="D464" s="279" t="s">
        <v>5978</v>
      </c>
      <c r="E464" s="280">
        <v>3.36</v>
      </c>
      <c r="F464" s="279" t="s">
        <v>5979</v>
      </c>
      <c r="G464" s="279" t="s">
        <v>630</v>
      </c>
      <c r="H464" s="264">
        <v>13777</v>
      </c>
    </row>
    <row r="465" spans="1:8" ht="21" customHeight="1" x14ac:dyDescent="0.25">
      <c r="A465" s="279" t="s">
        <v>22330</v>
      </c>
      <c r="B465" s="279" t="s">
        <v>14175</v>
      </c>
      <c r="C465" s="279" t="s">
        <v>22339</v>
      </c>
      <c r="D465" s="279" t="s">
        <v>4859</v>
      </c>
      <c r="E465" s="280">
        <v>1.68</v>
      </c>
      <c r="F465" s="279" t="s">
        <v>4860</v>
      </c>
      <c r="G465" s="279" t="s">
        <v>630</v>
      </c>
      <c r="H465" s="264">
        <v>13778</v>
      </c>
    </row>
    <row r="466" spans="1:8" ht="21" customHeight="1" x14ac:dyDescent="0.25">
      <c r="A466" s="279" t="s">
        <v>22330</v>
      </c>
      <c r="B466" s="279" t="s">
        <v>22340</v>
      </c>
      <c r="C466" s="279" t="s">
        <v>22341</v>
      </c>
      <c r="D466" s="279" t="s">
        <v>4976</v>
      </c>
      <c r="E466" s="280">
        <v>5.39</v>
      </c>
      <c r="F466" s="279" t="s">
        <v>4977</v>
      </c>
      <c r="G466" s="279" t="s">
        <v>630</v>
      </c>
      <c r="H466" s="264">
        <v>13779</v>
      </c>
    </row>
    <row r="467" spans="1:8" ht="21" customHeight="1" x14ac:dyDescent="0.25">
      <c r="A467" s="279" t="s">
        <v>22330</v>
      </c>
      <c r="B467" s="279" t="s">
        <v>22342</v>
      </c>
      <c r="C467" s="279" t="s">
        <v>22343</v>
      </c>
      <c r="D467" s="279" t="s">
        <v>3045</v>
      </c>
      <c r="E467" s="280">
        <v>5.44</v>
      </c>
      <c r="F467" s="279" t="s">
        <v>3046</v>
      </c>
      <c r="G467" s="279" t="s">
        <v>630</v>
      </c>
      <c r="H467" s="264">
        <v>13780</v>
      </c>
    </row>
    <row r="468" spans="1:8" ht="21" customHeight="1" x14ac:dyDescent="0.25">
      <c r="A468" s="279" t="s">
        <v>22330</v>
      </c>
      <c r="B468" s="279" t="s">
        <v>22344</v>
      </c>
      <c r="C468" s="279" t="s">
        <v>22345</v>
      </c>
      <c r="D468" s="279" t="s">
        <v>841</v>
      </c>
      <c r="E468" s="280">
        <v>3.72</v>
      </c>
      <c r="F468" s="279" t="s">
        <v>840</v>
      </c>
      <c r="G468" s="279" t="s">
        <v>630</v>
      </c>
      <c r="H468" s="264">
        <v>13781</v>
      </c>
    </row>
    <row r="469" spans="1:8" ht="21" customHeight="1" x14ac:dyDescent="0.25">
      <c r="A469" s="279" t="s">
        <v>22330</v>
      </c>
      <c r="B469" s="279" t="s">
        <v>22346</v>
      </c>
      <c r="C469" s="279" t="s">
        <v>22347</v>
      </c>
      <c r="D469" s="279" t="s">
        <v>5917</v>
      </c>
      <c r="E469" s="280">
        <v>4.2</v>
      </c>
      <c r="F469" s="279" t="s">
        <v>5918</v>
      </c>
      <c r="G469" s="279" t="s">
        <v>630</v>
      </c>
      <c r="H469" s="264">
        <v>13782</v>
      </c>
    </row>
    <row r="470" spans="1:8" ht="21" customHeight="1" x14ac:dyDescent="0.25">
      <c r="A470" s="279" t="s">
        <v>22330</v>
      </c>
      <c r="B470" s="279" t="s">
        <v>22348</v>
      </c>
      <c r="C470" s="279" t="s">
        <v>22349</v>
      </c>
      <c r="D470" s="279" t="s">
        <v>13618</v>
      </c>
      <c r="E470" s="280">
        <v>34.26</v>
      </c>
      <c r="F470" s="279" t="s">
        <v>13617</v>
      </c>
      <c r="G470" s="279" t="s">
        <v>630</v>
      </c>
      <c r="H470" s="264">
        <v>13783</v>
      </c>
    </row>
    <row r="471" spans="1:8" ht="21" customHeight="1" x14ac:dyDescent="0.25">
      <c r="A471" s="279" t="s">
        <v>22330</v>
      </c>
      <c r="B471" s="279" t="s">
        <v>20049</v>
      </c>
      <c r="C471" s="279" t="s">
        <v>22350</v>
      </c>
      <c r="D471" s="279" t="s">
        <v>5397</v>
      </c>
      <c r="E471" s="280">
        <v>2.81</v>
      </c>
      <c r="F471" s="279" t="s">
        <v>5398</v>
      </c>
      <c r="G471" s="279" t="s">
        <v>630</v>
      </c>
      <c r="H471" s="264">
        <v>13784</v>
      </c>
    </row>
    <row r="472" spans="1:8" ht="21" customHeight="1" x14ac:dyDescent="0.25">
      <c r="A472" s="279" t="s">
        <v>22330</v>
      </c>
      <c r="B472" s="279" t="s">
        <v>13864</v>
      </c>
      <c r="C472" s="279" t="s">
        <v>22351</v>
      </c>
      <c r="D472" s="279" t="s">
        <v>3220</v>
      </c>
      <c r="E472" s="280">
        <v>25.14</v>
      </c>
      <c r="F472" s="279" t="s">
        <v>3221</v>
      </c>
      <c r="G472" s="279" t="s">
        <v>630</v>
      </c>
      <c r="H472" s="264">
        <v>13785</v>
      </c>
    </row>
    <row r="473" spans="1:8" ht="21" customHeight="1" x14ac:dyDescent="0.25">
      <c r="A473" s="279" t="s">
        <v>22330</v>
      </c>
      <c r="B473" s="279" t="s">
        <v>11238</v>
      </c>
      <c r="C473" s="279" t="s">
        <v>22352</v>
      </c>
      <c r="D473" s="279" t="s">
        <v>5228</v>
      </c>
      <c r="E473" s="280">
        <v>3.38</v>
      </c>
      <c r="F473" s="279" t="s">
        <v>5229</v>
      </c>
      <c r="G473" s="279" t="s">
        <v>630</v>
      </c>
      <c r="H473" s="264">
        <v>13786</v>
      </c>
    </row>
    <row r="474" spans="1:8" ht="21" customHeight="1" x14ac:dyDescent="0.25">
      <c r="A474" s="279" t="s">
        <v>22330</v>
      </c>
      <c r="B474" s="279" t="s">
        <v>22353</v>
      </c>
      <c r="C474" s="279" t="s">
        <v>22354</v>
      </c>
      <c r="D474" s="279" t="s">
        <v>5383</v>
      </c>
      <c r="E474" s="280">
        <v>2.0499999999999998</v>
      </c>
      <c r="F474" s="279" t="s">
        <v>5384</v>
      </c>
      <c r="G474" s="279" t="s">
        <v>630</v>
      </c>
      <c r="H474" s="264">
        <v>13787</v>
      </c>
    </row>
    <row r="475" spans="1:8" ht="21" customHeight="1" x14ac:dyDescent="0.25">
      <c r="A475" s="279" t="s">
        <v>22330</v>
      </c>
      <c r="B475" s="279" t="s">
        <v>4998</v>
      </c>
      <c r="C475" s="279" t="s">
        <v>22355</v>
      </c>
      <c r="D475" s="279" t="s">
        <v>1249</v>
      </c>
      <c r="E475" s="280">
        <v>4.3</v>
      </c>
      <c r="F475" s="279" t="s">
        <v>1248</v>
      </c>
      <c r="G475" s="279" t="s">
        <v>630</v>
      </c>
      <c r="H475" s="264">
        <v>13788</v>
      </c>
    </row>
    <row r="476" spans="1:8" ht="21" customHeight="1" x14ac:dyDescent="0.25">
      <c r="A476" s="279" t="s">
        <v>22330</v>
      </c>
      <c r="B476" s="279" t="s">
        <v>22356</v>
      </c>
      <c r="C476" s="279" t="s">
        <v>22357</v>
      </c>
      <c r="D476" s="279" t="s">
        <v>13240</v>
      </c>
      <c r="E476" s="280">
        <v>12.5</v>
      </c>
      <c r="F476" s="279" t="s">
        <v>13239</v>
      </c>
      <c r="G476" s="279" t="s">
        <v>630</v>
      </c>
      <c r="H476" s="264">
        <v>13789</v>
      </c>
    </row>
    <row r="477" spans="1:8" ht="21" customHeight="1" x14ac:dyDescent="0.25">
      <c r="A477" s="279" t="s">
        <v>22330</v>
      </c>
      <c r="B477" s="279" t="s">
        <v>22358</v>
      </c>
      <c r="C477" s="279" t="s">
        <v>22359</v>
      </c>
      <c r="D477" s="279" t="s">
        <v>3912</v>
      </c>
      <c r="E477" s="280">
        <v>3.36</v>
      </c>
      <c r="F477" s="279" t="s">
        <v>3913</v>
      </c>
      <c r="G477" s="279" t="s">
        <v>630</v>
      </c>
      <c r="H477" s="264">
        <v>13790</v>
      </c>
    </row>
    <row r="478" spans="1:8" ht="21" customHeight="1" x14ac:dyDescent="0.25">
      <c r="A478" s="279" t="s">
        <v>22330</v>
      </c>
      <c r="B478" s="279" t="s">
        <v>22360</v>
      </c>
      <c r="C478" s="279" t="s">
        <v>22361</v>
      </c>
      <c r="D478" s="279" t="s">
        <v>3916</v>
      </c>
      <c r="E478" s="280">
        <v>3.36</v>
      </c>
      <c r="F478" s="279" t="s">
        <v>3917</v>
      </c>
      <c r="G478" s="279" t="s">
        <v>630</v>
      </c>
      <c r="H478" s="264">
        <v>13791</v>
      </c>
    </row>
    <row r="479" spans="1:8" ht="21" customHeight="1" x14ac:dyDescent="0.25">
      <c r="A479" s="279" t="s">
        <v>22330</v>
      </c>
      <c r="B479" s="279" t="s">
        <v>5282</v>
      </c>
      <c r="C479" s="279" t="s">
        <v>22362</v>
      </c>
      <c r="D479" s="279" t="s">
        <v>13583</v>
      </c>
      <c r="E479" s="280">
        <v>1.72</v>
      </c>
      <c r="F479" s="279" t="s">
        <v>13582</v>
      </c>
      <c r="G479" s="279" t="s">
        <v>630</v>
      </c>
      <c r="H479" s="264">
        <v>13792</v>
      </c>
    </row>
    <row r="480" spans="1:8" ht="21" customHeight="1" x14ac:dyDescent="0.25">
      <c r="A480" s="279" t="s">
        <v>22330</v>
      </c>
      <c r="B480" s="279" t="s">
        <v>22363</v>
      </c>
      <c r="C480" s="279" t="s">
        <v>22364</v>
      </c>
      <c r="D480" s="279" t="s">
        <v>798</v>
      </c>
      <c r="E480" s="280">
        <v>2.65</v>
      </c>
      <c r="F480" s="279" t="s">
        <v>797</v>
      </c>
      <c r="G480" s="279" t="s">
        <v>630</v>
      </c>
      <c r="H480" s="264">
        <v>13793</v>
      </c>
    </row>
    <row r="481" spans="1:8" ht="21" customHeight="1" x14ac:dyDescent="0.25">
      <c r="A481" s="279" t="s">
        <v>22330</v>
      </c>
      <c r="B481" s="279" t="s">
        <v>22365</v>
      </c>
      <c r="C481" s="279" t="s">
        <v>22366</v>
      </c>
      <c r="D481" s="279" t="s">
        <v>1231</v>
      </c>
      <c r="E481" s="280">
        <v>2.2799999999999998</v>
      </c>
      <c r="F481" s="279" t="s">
        <v>1230</v>
      </c>
      <c r="G481" s="279" t="s">
        <v>630</v>
      </c>
      <c r="H481" s="264">
        <v>13794</v>
      </c>
    </row>
    <row r="482" spans="1:8" ht="21" customHeight="1" x14ac:dyDescent="0.25">
      <c r="A482" s="279"/>
      <c r="B482" s="279"/>
      <c r="C482" s="279"/>
      <c r="D482" s="284" t="s">
        <v>3729</v>
      </c>
      <c r="E482" s="282">
        <f>SUM(E461:E481)</f>
        <v>142.04000000000005</v>
      </c>
      <c r="F482" s="279"/>
      <c r="G482" s="279"/>
      <c r="H482" s="264"/>
    </row>
    <row r="483" spans="1:8" ht="21" customHeight="1" x14ac:dyDescent="0.25">
      <c r="A483" s="279" t="s">
        <v>22367</v>
      </c>
      <c r="B483" s="279" t="s">
        <v>22368</v>
      </c>
      <c r="C483" s="279" t="s">
        <v>22369</v>
      </c>
      <c r="D483" s="279" t="s">
        <v>3572</v>
      </c>
      <c r="E483" s="280">
        <v>35.99</v>
      </c>
      <c r="F483" s="279" t="s">
        <v>3573</v>
      </c>
      <c r="G483" s="279" t="s">
        <v>630</v>
      </c>
      <c r="H483" s="264">
        <v>13821</v>
      </c>
    </row>
    <row r="484" spans="1:8" ht="21" customHeight="1" x14ac:dyDescent="0.25">
      <c r="A484" s="279" t="s">
        <v>22367</v>
      </c>
      <c r="B484" s="279" t="s">
        <v>22370</v>
      </c>
      <c r="C484" s="279" t="s">
        <v>22371</v>
      </c>
      <c r="D484" s="279" t="s">
        <v>729</v>
      </c>
      <c r="E484" s="280">
        <v>5.74</v>
      </c>
      <c r="F484" s="279" t="s">
        <v>728</v>
      </c>
      <c r="G484" s="279" t="s">
        <v>630</v>
      </c>
      <c r="H484" s="264">
        <v>13822</v>
      </c>
    </row>
    <row r="485" spans="1:8" ht="21" customHeight="1" x14ac:dyDescent="0.25">
      <c r="A485" s="279" t="s">
        <v>22367</v>
      </c>
      <c r="B485" s="279" t="s">
        <v>22372</v>
      </c>
      <c r="C485" s="279" t="s">
        <v>22373</v>
      </c>
      <c r="D485" s="279" t="s">
        <v>22374</v>
      </c>
      <c r="E485" s="280">
        <v>1.81</v>
      </c>
      <c r="F485" s="279" t="s">
        <v>22375</v>
      </c>
      <c r="G485" s="279" t="s">
        <v>630</v>
      </c>
      <c r="H485" s="264">
        <v>13823</v>
      </c>
    </row>
    <row r="486" spans="1:8" ht="21" customHeight="1" x14ac:dyDescent="0.25">
      <c r="A486" s="279" t="s">
        <v>22367</v>
      </c>
      <c r="B486" s="279" t="s">
        <v>22376</v>
      </c>
      <c r="C486" s="279" t="s">
        <v>22377</v>
      </c>
      <c r="D486" s="279" t="s">
        <v>1427</v>
      </c>
      <c r="E486" s="280">
        <v>13.56</v>
      </c>
      <c r="F486" s="279" t="s">
        <v>1426</v>
      </c>
      <c r="G486" s="279" t="s">
        <v>630</v>
      </c>
      <c r="H486" s="264">
        <v>13824</v>
      </c>
    </row>
    <row r="487" spans="1:8" ht="21" customHeight="1" x14ac:dyDescent="0.25">
      <c r="A487" s="279"/>
      <c r="B487" s="279"/>
      <c r="C487" s="279"/>
      <c r="D487" s="284" t="s">
        <v>3729</v>
      </c>
      <c r="E487" s="282">
        <f>SUM(E483:E486)</f>
        <v>57.100000000000009</v>
      </c>
      <c r="F487" s="279"/>
      <c r="G487" s="279"/>
      <c r="H487" s="264"/>
    </row>
    <row r="488" spans="1:8" ht="21" customHeight="1" x14ac:dyDescent="0.25">
      <c r="A488" s="279" t="s">
        <v>22378</v>
      </c>
      <c r="B488" s="279" t="s">
        <v>10598</v>
      </c>
      <c r="C488" s="279" t="s">
        <v>22379</v>
      </c>
      <c r="D488" s="279" t="s">
        <v>22374</v>
      </c>
      <c r="E488" s="280">
        <v>1.81</v>
      </c>
      <c r="F488" s="279" t="s">
        <v>22375</v>
      </c>
      <c r="G488" s="279" t="s">
        <v>630</v>
      </c>
      <c r="H488" s="264" t="s">
        <v>22380</v>
      </c>
    </row>
    <row r="489" spans="1:8" ht="21" customHeight="1" x14ac:dyDescent="0.25">
      <c r="A489" s="279" t="s">
        <v>22378</v>
      </c>
      <c r="B489" s="279" t="s">
        <v>22381</v>
      </c>
      <c r="C489" s="279" t="s">
        <v>22382</v>
      </c>
      <c r="D489" s="279" t="s">
        <v>22374</v>
      </c>
      <c r="E489" s="280">
        <v>1.81</v>
      </c>
      <c r="F489" s="279" t="s">
        <v>22375</v>
      </c>
      <c r="G489" s="279" t="s">
        <v>630</v>
      </c>
      <c r="H489" s="264" t="s">
        <v>22383</v>
      </c>
    </row>
    <row r="490" spans="1:8" ht="21" customHeight="1" x14ac:dyDescent="0.25">
      <c r="A490" s="279"/>
      <c r="B490" s="279"/>
      <c r="C490" s="279"/>
      <c r="D490" s="284" t="s">
        <v>3729</v>
      </c>
      <c r="E490" s="282">
        <f>SUM(E488:E489)</f>
        <v>3.62</v>
      </c>
      <c r="F490" s="279"/>
      <c r="G490" s="279"/>
      <c r="H490" s="264"/>
    </row>
    <row r="491" spans="1:8" ht="21" customHeight="1" x14ac:dyDescent="0.25">
      <c r="A491" s="279" t="s">
        <v>22384</v>
      </c>
      <c r="B491" s="279" t="s">
        <v>22385</v>
      </c>
      <c r="C491" s="279" t="s">
        <v>22386</v>
      </c>
      <c r="D491" s="279" t="s">
        <v>4917</v>
      </c>
      <c r="E491" s="280">
        <v>6.82</v>
      </c>
      <c r="F491" s="279" t="s">
        <v>4918</v>
      </c>
      <c r="G491" s="279" t="s">
        <v>630</v>
      </c>
      <c r="H491" s="264">
        <v>13872</v>
      </c>
    </row>
    <row r="492" spans="1:8" ht="21" customHeight="1" x14ac:dyDescent="0.25">
      <c r="A492" s="279"/>
      <c r="B492" s="279"/>
      <c r="C492" s="279"/>
      <c r="D492" s="284" t="s">
        <v>3729</v>
      </c>
      <c r="E492" s="282">
        <f>SUM(E491)</f>
        <v>6.82</v>
      </c>
      <c r="F492" s="279"/>
      <c r="G492" s="279"/>
      <c r="H492" s="264"/>
    </row>
    <row r="493" spans="1:8" ht="21" customHeight="1" x14ac:dyDescent="0.25">
      <c r="A493" s="279"/>
      <c r="B493" s="279"/>
      <c r="C493" s="279"/>
      <c r="D493" s="285" t="s">
        <v>21499</v>
      </c>
      <c r="E493" s="278">
        <f>+E448+E454+E460+E482+E487+E490+E492</f>
        <v>339.50000000000006</v>
      </c>
      <c r="F493" s="279"/>
      <c r="G493" s="279"/>
      <c r="H493" s="264"/>
    </row>
    <row r="494" spans="1:8" ht="21" customHeight="1" x14ac:dyDescent="0.25">
      <c r="A494" s="279" t="s">
        <v>22387</v>
      </c>
      <c r="B494" s="279" t="s">
        <v>22388</v>
      </c>
      <c r="C494" s="279" t="s">
        <v>22389</v>
      </c>
      <c r="D494" s="279" t="s">
        <v>3938</v>
      </c>
      <c r="E494" s="280">
        <v>4.46</v>
      </c>
      <c r="F494" s="279" t="s">
        <v>3939</v>
      </c>
      <c r="G494" s="279" t="s">
        <v>630</v>
      </c>
      <c r="H494" s="264">
        <v>13930</v>
      </c>
    </row>
    <row r="495" spans="1:8" ht="21" customHeight="1" x14ac:dyDescent="0.25">
      <c r="A495" s="279" t="s">
        <v>22387</v>
      </c>
      <c r="B495" s="279" t="s">
        <v>22390</v>
      </c>
      <c r="C495" s="279" t="s">
        <v>22391</v>
      </c>
      <c r="D495" s="279" t="s">
        <v>694</v>
      </c>
      <c r="E495" s="280">
        <v>11.14</v>
      </c>
      <c r="F495" s="279" t="s">
        <v>693</v>
      </c>
      <c r="G495" s="279" t="s">
        <v>630</v>
      </c>
      <c r="H495" s="264">
        <v>13931</v>
      </c>
    </row>
    <row r="496" spans="1:8" ht="21" customHeight="1" x14ac:dyDescent="0.25">
      <c r="A496" s="279" t="s">
        <v>22387</v>
      </c>
      <c r="B496" s="279" t="s">
        <v>22392</v>
      </c>
      <c r="C496" s="279" t="s">
        <v>22393</v>
      </c>
      <c r="D496" s="279" t="s">
        <v>1325</v>
      </c>
      <c r="E496" s="280">
        <v>2.59</v>
      </c>
      <c r="F496" s="279" t="s">
        <v>1324</v>
      </c>
      <c r="G496" s="279" t="s">
        <v>630</v>
      </c>
      <c r="H496" s="264">
        <v>13932</v>
      </c>
    </row>
    <row r="497" spans="1:8" ht="21" customHeight="1" x14ac:dyDescent="0.25">
      <c r="A497" s="279" t="s">
        <v>22387</v>
      </c>
      <c r="B497" s="279" t="s">
        <v>22394</v>
      </c>
      <c r="C497" s="279" t="s">
        <v>22395</v>
      </c>
      <c r="D497" s="279" t="s">
        <v>6047</v>
      </c>
      <c r="E497" s="280">
        <v>5.09</v>
      </c>
      <c r="F497" s="279" t="s">
        <v>6048</v>
      </c>
      <c r="G497" s="279" t="s">
        <v>630</v>
      </c>
      <c r="H497" s="264">
        <v>13933</v>
      </c>
    </row>
    <row r="498" spans="1:8" ht="21" customHeight="1" x14ac:dyDescent="0.25">
      <c r="A498" s="279" t="s">
        <v>22387</v>
      </c>
      <c r="B498" s="279" t="s">
        <v>22396</v>
      </c>
      <c r="C498" s="279" t="s">
        <v>22397</v>
      </c>
      <c r="D498" s="279" t="s">
        <v>22398</v>
      </c>
      <c r="E498" s="280">
        <v>0.31</v>
      </c>
      <c r="F498" s="279" t="s">
        <v>22399</v>
      </c>
      <c r="G498" s="279" t="s">
        <v>630</v>
      </c>
      <c r="H498" s="264">
        <v>13934</v>
      </c>
    </row>
    <row r="499" spans="1:8" ht="21" customHeight="1" x14ac:dyDescent="0.25">
      <c r="A499" s="279" t="s">
        <v>22387</v>
      </c>
      <c r="B499" s="279" t="s">
        <v>22400</v>
      </c>
      <c r="C499" s="279" t="s">
        <v>22401</v>
      </c>
      <c r="D499" s="279" t="s">
        <v>4270</v>
      </c>
      <c r="E499" s="280">
        <v>1.68</v>
      </c>
      <c r="F499" s="279" t="s">
        <v>4271</v>
      </c>
      <c r="G499" s="279" t="s">
        <v>630</v>
      </c>
      <c r="H499" s="264">
        <v>13935</v>
      </c>
    </row>
    <row r="500" spans="1:8" ht="21" customHeight="1" x14ac:dyDescent="0.25">
      <c r="A500" s="279" t="s">
        <v>22387</v>
      </c>
      <c r="B500" s="279" t="s">
        <v>13334</v>
      </c>
      <c r="C500" s="279" t="s">
        <v>22402</v>
      </c>
      <c r="D500" s="279" t="s">
        <v>5672</v>
      </c>
      <c r="E500" s="280">
        <v>5.04</v>
      </c>
      <c r="F500" s="279" t="s">
        <v>5673</v>
      </c>
      <c r="G500" s="279" t="s">
        <v>630</v>
      </c>
      <c r="H500" s="264">
        <v>13936</v>
      </c>
    </row>
    <row r="501" spans="1:8" ht="21" customHeight="1" x14ac:dyDescent="0.25">
      <c r="A501" s="279" t="s">
        <v>22387</v>
      </c>
      <c r="B501" s="279" t="s">
        <v>22403</v>
      </c>
      <c r="C501" s="279" t="s">
        <v>22404</v>
      </c>
      <c r="D501" s="279" t="s">
        <v>14303</v>
      </c>
      <c r="E501" s="280">
        <v>5.07</v>
      </c>
      <c r="F501" s="279" t="s">
        <v>14302</v>
      </c>
      <c r="G501" s="279" t="s">
        <v>630</v>
      </c>
      <c r="H501" s="264">
        <v>13937</v>
      </c>
    </row>
    <row r="502" spans="1:8" ht="21" customHeight="1" x14ac:dyDescent="0.25">
      <c r="A502" s="279" t="s">
        <v>22387</v>
      </c>
      <c r="B502" s="279" t="s">
        <v>22405</v>
      </c>
      <c r="C502" s="279" t="s">
        <v>22406</v>
      </c>
      <c r="D502" s="279" t="s">
        <v>1319</v>
      </c>
      <c r="E502" s="280">
        <v>1.68</v>
      </c>
      <c r="F502" s="279" t="s">
        <v>1318</v>
      </c>
      <c r="G502" s="279" t="s">
        <v>630</v>
      </c>
      <c r="H502" s="264">
        <v>13938</v>
      </c>
    </row>
    <row r="503" spans="1:8" ht="21" customHeight="1" x14ac:dyDescent="0.25">
      <c r="A503" s="279" t="s">
        <v>22387</v>
      </c>
      <c r="B503" s="279" t="s">
        <v>22407</v>
      </c>
      <c r="C503" s="279" t="s">
        <v>22408</v>
      </c>
      <c r="D503" s="279" t="s">
        <v>700</v>
      </c>
      <c r="E503" s="280">
        <v>11.58</v>
      </c>
      <c r="F503" s="279" t="s">
        <v>699</v>
      </c>
      <c r="G503" s="279" t="s">
        <v>630</v>
      </c>
      <c r="H503" s="264">
        <v>13939</v>
      </c>
    </row>
    <row r="504" spans="1:8" ht="21" customHeight="1" x14ac:dyDescent="0.25">
      <c r="A504" s="279" t="s">
        <v>22387</v>
      </c>
      <c r="B504" s="279" t="s">
        <v>22409</v>
      </c>
      <c r="C504" s="279" t="s">
        <v>22410</v>
      </c>
      <c r="D504" s="279" t="s">
        <v>5694</v>
      </c>
      <c r="E504" s="280">
        <v>10.95</v>
      </c>
      <c r="F504" s="279" t="s">
        <v>5695</v>
      </c>
      <c r="G504" s="279" t="s">
        <v>630</v>
      </c>
      <c r="H504" s="264">
        <v>13940</v>
      </c>
    </row>
    <row r="505" spans="1:8" ht="21" customHeight="1" x14ac:dyDescent="0.25">
      <c r="A505" s="279" t="s">
        <v>22387</v>
      </c>
      <c r="B505" s="279" t="s">
        <v>13488</v>
      </c>
      <c r="C505" s="279" t="s">
        <v>22411</v>
      </c>
      <c r="D505" s="279" t="s">
        <v>3908</v>
      </c>
      <c r="E505" s="280">
        <v>6.72</v>
      </c>
      <c r="F505" s="279" t="s">
        <v>3909</v>
      </c>
      <c r="G505" s="279" t="s">
        <v>630</v>
      </c>
      <c r="H505" s="264">
        <v>13941</v>
      </c>
    </row>
    <row r="506" spans="1:8" ht="21" customHeight="1" x14ac:dyDescent="0.25">
      <c r="A506" s="279"/>
      <c r="B506" s="279"/>
      <c r="C506" s="279"/>
      <c r="D506" s="279"/>
      <c r="E506" s="282">
        <f>SUM(E494:E505)</f>
        <v>66.309999999999988</v>
      </c>
      <c r="F506" s="279"/>
      <c r="G506" s="279"/>
      <c r="H506" s="264"/>
    </row>
    <row r="507" spans="1:8" ht="21" customHeight="1" x14ac:dyDescent="0.25">
      <c r="A507" s="279" t="s">
        <v>22412</v>
      </c>
      <c r="B507" s="279" t="s">
        <v>22413</v>
      </c>
      <c r="C507" s="279" t="s">
        <v>22414</v>
      </c>
      <c r="D507" s="279" t="s">
        <v>11194</v>
      </c>
      <c r="E507" s="280">
        <v>11.52</v>
      </c>
      <c r="F507" s="279" t="s">
        <v>11193</v>
      </c>
      <c r="G507" s="279" t="s">
        <v>630</v>
      </c>
      <c r="H507" s="264">
        <v>13942</v>
      </c>
    </row>
    <row r="508" spans="1:8" ht="21" customHeight="1" x14ac:dyDescent="0.25">
      <c r="A508" s="279"/>
      <c r="B508" s="279"/>
      <c r="C508" s="279"/>
      <c r="D508" s="279"/>
      <c r="E508" s="282">
        <f>SUM(E507)</f>
        <v>11.52</v>
      </c>
      <c r="F508" s="279"/>
      <c r="G508" s="279"/>
      <c r="H508" s="264"/>
    </row>
    <row r="509" spans="1:8" ht="21" customHeight="1" x14ac:dyDescent="0.25">
      <c r="A509" s="279" t="s">
        <v>22415</v>
      </c>
      <c r="B509" s="279" t="s">
        <v>22416</v>
      </c>
      <c r="C509" s="279" t="s">
        <v>22417</v>
      </c>
      <c r="D509" s="279" t="s">
        <v>1267</v>
      </c>
      <c r="E509" s="280">
        <v>4.6900000000000004</v>
      </c>
      <c r="F509" s="279" t="s">
        <v>1266</v>
      </c>
      <c r="G509" s="279" t="s">
        <v>630</v>
      </c>
      <c r="H509" s="264">
        <v>14041</v>
      </c>
    </row>
    <row r="510" spans="1:8" ht="21" customHeight="1" x14ac:dyDescent="0.25">
      <c r="A510" s="279" t="s">
        <v>22415</v>
      </c>
      <c r="B510" s="279" t="s">
        <v>22418</v>
      </c>
      <c r="C510" s="279" t="s">
        <v>22419</v>
      </c>
      <c r="D510" s="279" t="s">
        <v>4724</v>
      </c>
      <c r="E510" s="280">
        <v>1.76</v>
      </c>
      <c r="F510" s="279" t="s">
        <v>4725</v>
      </c>
      <c r="G510" s="279" t="s">
        <v>630</v>
      </c>
      <c r="H510" s="264">
        <v>14042</v>
      </c>
    </row>
    <row r="511" spans="1:8" ht="21" customHeight="1" x14ac:dyDescent="0.25">
      <c r="A511" s="279" t="s">
        <v>22415</v>
      </c>
      <c r="B511" s="279" t="s">
        <v>22420</v>
      </c>
      <c r="C511" s="279" t="s">
        <v>22421</v>
      </c>
      <c r="D511" s="279" t="s">
        <v>901</v>
      </c>
      <c r="E511" s="280">
        <v>2.95</v>
      </c>
      <c r="F511" s="279" t="s">
        <v>900</v>
      </c>
      <c r="G511" s="279" t="s">
        <v>630</v>
      </c>
      <c r="H511" s="264">
        <v>14043</v>
      </c>
    </row>
    <row r="512" spans="1:8" ht="21" customHeight="1" x14ac:dyDescent="0.25">
      <c r="A512" s="279" t="s">
        <v>22415</v>
      </c>
      <c r="B512" s="279" t="s">
        <v>22422</v>
      </c>
      <c r="C512" s="279" t="s">
        <v>22423</v>
      </c>
      <c r="D512" s="279" t="s">
        <v>21674</v>
      </c>
      <c r="E512" s="280">
        <v>1.49</v>
      </c>
      <c r="F512" s="279" t="s">
        <v>21675</v>
      </c>
      <c r="G512" s="279" t="s">
        <v>630</v>
      </c>
      <c r="H512" s="264">
        <v>14044</v>
      </c>
    </row>
    <row r="513" spans="1:8" ht="21" customHeight="1" x14ac:dyDescent="0.25">
      <c r="A513" s="279" t="s">
        <v>22415</v>
      </c>
      <c r="B513" s="279" t="s">
        <v>22424</v>
      </c>
      <c r="C513" s="279" t="s">
        <v>22425</v>
      </c>
      <c r="D513" s="279" t="s">
        <v>22426</v>
      </c>
      <c r="E513" s="280">
        <v>12.09</v>
      </c>
      <c r="F513" s="279" t="s">
        <v>22427</v>
      </c>
      <c r="G513" s="279" t="s">
        <v>630</v>
      </c>
      <c r="H513" s="264">
        <v>14045</v>
      </c>
    </row>
    <row r="514" spans="1:8" ht="21" customHeight="1" x14ac:dyDescent="0.25">
      <c r="A514" s="279" t="s">
        <v>22415</v>
      </c>
      <c r="B514" s="279" t="s">
        <v>22428</v>
      </c>
      <c r="C514" s="279" t="s">
        <v>22429</v>
      </c>
      <c r="D514" s="279" t="s">
        <v>22430</v>
      </c>
      <c r="E514" s="280">
        <v>9.8699999999999992</v>
      </c>
      <c r="F514" s="279" t="s">
        <v>22427</v>
      </c>
      <c r="G514" s="279" t="s">
        <v>630</v>
      </c>
      <c r="H514" s="264">
        <v>14046</v>
      </c>
    </row>
    <row r="515" spans="1:8" ht="21" customHeight="1" x14ac:dyDescent="0.25">
      <c r="A515" s="279" t="s">
        <v>22415</v>
      </c>
      <c r="B515" s="279" t="s">
        <v>22431</v>
      </c>
      <c r="C515" s="279" t="s">
        <v>22432</v>
      </c>
      <c r="D515" s="279" t="s">
        <v>22433</v>
      </c>
      <c r="E515" s="280">
        <v>5.91</v>
      </c>
      <c r="F515" s="279" t="s">
        <v>22434</v>
      </c>
      <c r="G515" s="279" t="s">
        <v>630</v>
      </c>
      <c r="H515" s="264">
        <v>14047</v>
      </c>
    </row>
    <row r="516" spans="1:8" ht="21" customHeight="1" x14ac:dyDescent="0.25">
      <c r="A516" s="279" t="s">
        <v>22415</v>
      </c>
      <c r="B516" s="279" t="s">
        <v>22435</v>
      </c>
      <c r="C516" s="279" t="s">
        <v>22436</v>
      </c>
      <c r="D516" s="279" t="s">
        <v>3610</v>
      </c>
      <c r="E516" s="280">
        <v>2.98</v>
      </c>
      <c r="F516" s="279" t="s">
        <v>22437</v>
      </c>
      <c r="G516" s="279" t="s">
        <v>630</v>
      </c>
      <c r="H516" s="264">
        <v>14048</v>
      </c>
    </row>
    <row r="517" spans="1:8" ht="21" customHeight="1" x14ac:dyDescent="0.25">
      <c r="A517" s="279" t="s">
        <v>22415</v>
      </c>
      <c r="B517" s="279" t="s">
        <v>22438</v>
      </c>
      <c r="C517" s="279" t="s">
        <v>22439</v>
      </c>
      <c r="D517" s="279" t="s">
        <v>22440</v>
      </c>
      <c r="E517" s="280">
        <v>3.4</v>
      </c>
      <c r="F517" s="279" t="s">
        <v>22441</v>
      </c>
      <c r="G517" s="279" t="s">
        <v>630</v>
      </c>
      <c r="H517" s="264">
        <v>14049</v>
      </c>
    </row>
    <row r="518" spans="1:8" ht="21" customHeight="1" x14ac:dyDescent="0.25">
      <c r="A518" s="279" t="s">
        <v>22415</v>
      </c>
      <c r="B518" s="279" t="s">
        <v>22442</v>
      </c>
      <c r="C518" s="279" t="s">
        <v>22443</v>
      </c>
      <c r="D518" s="279" t="s">
        <v>4867</v>
      </c>
      <c r="E518" s="280">
        <v>8.3800000000000008</v>
      </c>
      <c r="F518" s="279" t="s">
        <v>4868</v>
      </c>
      <c r="G518" s="279" t="s">
        <v>630</v>
      </c>
      <c r="H518" s="264">
        <v>14050</v>
      </c>
    </row>
    <row r="519" spans="1:8" ht="21" customHeight="1" x14ac:dyDescent="0.25">
      <c r="A519" s="279" t="s">
        <v>22415</v>
      </c>
      <c r="B519" s="279" t="s">
        <v>22444</v>
      </c>
      <c r="C519" s="279" t="s">
        <v>22445</v>
      </c>
      <c r="D519" s="279" t="s">
        <v>13593</v>
      </c>
      <c r="E519" s="280">
        <v>4.4800000000000004</v>
      </c>
      <c r="F519" s="279" t="s">
        <v>13592</v>
      </c>
      <c r="G519" s="279" t="s">
        <v>630</v>
      </c>
      <c r="H519" s="264">
        <v>14051</v>
      </c>
    </row>
    <row r="520" spans="1:8" ht="21" customHeight="1" x14ac:dyDescent="0.25">
      <c r="A520" s="279" t="s">
        <v>22415</v>
      </c>
      <c r="B520" s="279" t="s">
        <v>22446</v>
      </c>
      <c r="C520" s="279" t="s">
        <v>22447</v>
      </c>
      <c r="D520" s="279" t="s">
        <v>5250</v>
      </c>
      <c r="E520" s="280">
        <v>2.61</v>
      </c>
      <c r="F520" s="279" t="s">
        <v>5251</v>
      </c>
      <c r="G520" s="279" t="s">
        <v>630</v>
      </c>
      <c r="H520" s="264">
        <v>14052</v>
      </c>
    </row>
    <row r="521" spans="1:8" ht="21" customHeight="1" x14ac:dyDescent="0.25">
      <c r="A521" s="279" t="s">
        <v>22415</v>
      </c>
      <c r="B521" s="279" t="s">
        <v>11437</v>
      </c>
      <c r="C521" s="279" t="s">
        <v>22448</v>
      </c>
      <c r="D521" s="279" t="s">
        <v>926</v>
      </c>
      <c r="E521" s="280">
        <v>2.23</v>
      </c>
      <c r="F521" s="279" t="s">
        <v>925</v>
      </c>
      <c r="G521" s="279" t="s">
        <v>630</v>
      </c>
      <c r="H521" s="264">
        <v>14053</v>
      </c>
    </row>
    <row r="522" spans="1:8" ht="21" customHeight="1" x14ac:dyDescent="0.25">
      <c r="A522" s="279" t="s">
        <v>22415</v>
      </c>
      <c r="B522" s="279" t="s">
        <v>22449</v>
      </c>
      <c r="C522" s="279" t="s">
        <v>22450</v>
      </c>
      <c r="D522" s="279" t="s">
        <v>10596</v>
      </c>
      <c r="E522" s="280">
        <v>1.85</v>
      </c>
      <c r="F522" s="279" t="s">
        <v>10595</v>
      </c>
      <c r="G522" s="279" t="s">
        <v>630</v>
      </c>
      <c r="H522" s="264">
        <v>14054</v>
      </c>
    </row>
    <row r="523" spans="1:8" ht="21" customHeight="1" x14ac:dyDescent="0.25">
      <c r="A523" s="279" t="s">
        <v>22415</v>
      </c>
      <c r="B523" s="279" t="s">
        <v>22451</v>
      </c>
      <c r="C523" s="279" t="s">
        <v>22452</v>
      </c>
      <c r="D523" s="279" t="s">
        <v>1223</v>
      </c>
      <c r="E523" s="280">
        <v>1.68</v>
      </c>
      <c r="F523" s="279" t="s">
        <v>1222</v>
      </c>
      <c r="G523" s="279" t="s">
        <v>630</v>
      </c>
      <c r="H523" s="264">
        <v>14055</v>
      </c>
    </row>
    <row r="524" spans="1:8" ht="21" customHeight="1" x14ac:dyDescent="0.25">
      <c r="A524" s="279" t="s">
        <v>22415</v>
      </c>
      <c r="B524" s="279" t="s">
        <v>13654</v>
      </c>
      <c r="C524" s="279" t="s">
        <v>22453</v>
      </c>
      <c r="D524" s="279" t="s">
        <v>3693</v>
      </c>
      <c r="E524" s="280">
        <v>6.23</v>
      </c>
      <c r="F524" s="279" t="s">
        <v>3694</v>
      </c>
      <c r="G524" s="279" t="s">
        <v>630</v>
      </c>
      <c r="H524" s="264">
        <v>14056</v>
      </c>
    </row>
    <row r="525" spans="1:8" ht="21" customHeight="1" x14ac:dyDescent="0.25">
      <c r="A525" s="279" t="s">
        <v>22415</v>
      </c>
      <c r="B525" s="279" t="s">
        <v>5167</v>
      </c>
      <c r="C525" s="279" t="s">
        <v>22454</v>
      </c>
      <c r="D525" s="279" t="s">
        <v>4298</v>
      </c>
      <c r="E525" s="280">
        <v>3.36</v>
      </c>
      <c r="F525" s="279" t="s">
        <v>4299</v>
      </c>
      <c r="G525" s="279" t="s">
        <v>630</v>
      </c>
      <c r="H525" s="264">
        <v>14057</v>
      </c>
    </row>
    <row r="526" spans="1:8" ht="21" customHeight="1" x14ac:dyDescent="0.25">
      <c r="A526" s="279" t="s">
        <v>22415</v>
      </c>
      <c r="B526" s="279" t="s">
        <v>16284</v>
      </c>
      <c r="C526" s="279" t="s">
        <v>22455</v>
      </c>
      <c r="D526" s="279" t="s">
        <v>1349</v>
      </c>
      <c r="E526" s="280">
        <v>8.43</v>
      </c>
      <c r="F526" s="279" t="s">
        <v>1348</v>
      </c>
      <c r="G526" s="279" t="s">
        <v>630</v>
      </c>
      <c r="H526" s="264">
        <v>14058</v>
      </c>
    </row>
    <row r="527" spans="1:8" ht="21" customHeight="1" x14ac:dyDescent="0.25">
      <c r="A527" s="279" t="s">
        <v>22415</v>
      </c>
      <c r="B527" s="279" t="s">
        <v>22456</v>
      </c>
      <c r="C527" s="279" t="s">
        <v>22457</v>
      </c>
      <c r="D527" s="279" t="s">
        <v>4368</v>
      </c>
      <c r="E527" s="280">
        <v>6.23</v>
      </c>
      <c r="F527" s="279" t="s">
        <v>4369</v>
      </c>
      <c r="G527" s="279" t="s">
        <v>630</v>
      </c>
      <c r="H527" s="264">
        <v>14059</v>
      </c>
    </row>
    <row r="528" spans="1:8" ht="21" customHeight="1" x14ac:dyDescent="0.25">
      <c r="A528" s="279" t="s">
        <v>22415</v>
      </c>
      <c r="B528" s="279" t="s">
        <v>22458</v>
      </c>
      <c r="C528" s="279" t="s">
        <v>22459</v>
      </c>
      <c r="D528" s="279" t="s">
        <v>1416</v>
      </c>
      <c r="E528" s="280">
        <v>8.5299999999999994</v>
      </c>
      <c r="F528" s="279" t="s">
        <v>1415</v>
      </c>
      <c r="G528" s="279" t="s">
        <v>630</v>
      </c>
      <c r="H528" s="264">
        <v>14060</v>
      </c>
    </row>
    <row r="529" spans="1:8" ht="21" customHeight="1" x14ac:dyDescent="0.25">
      <c r="A529" s="279" t="s">
        <v>22415</v>
      </c>
      <c r="B529" s="279" t="s">
        <v>22460</v>
      </c>
      <c r="C529" s="279" t="s">
        <v>22461</v>
      </c>
      <c r="D529" s="279" t="s">
        <v>1275</v>
      </c>
      <c r="E529" s="280">
        <v>1.75</v>
      </c>
      <c r="F529" s="279" t="s">
        <v>1274</v>
      </c>
      <c r="G529" s="279" t="s">
        <v>630</v>
      </c>
      <c r="H529" s="264">
        <v>14061</v>
      </c>
    </row>
    <row r="530" spans="1:8" ht="21" customHeight="1" x14ac:dyDescent="0.25">
      <c r="A530" s="279" t="s">
        <v>22415</v>
      </c>
      <c r="B530" s="279" t="s">
        <v>22462</v>
      </c>
      <c r="C530" s="279" t="s">
        <v>22463</v>
      </c>
      <c r="D530" s="279" t="s">
        <v>875</v>
      </c>
      <c r="E530" s="280">
        <v>3.36</v>
      </c>
      <c r="F530" s="279" t="s">
        <v>874</v>
      </c>
      <c r="G530" s="279" t="s">
        <v>630</v>
      </c>
      <c r="H530" s="264">
        <v>14062</v>
      </c>
    </row>
    <row r="531" spans="1:8" ht="21" customHeight="1" x14ac:dyDescent="0.25">
      <c r="A531" s="279" t="s">
        <v>22415</v>
      </c>
      <c r="B531" s="279" t="s">
        <v>22464</v>
      </c>
      <c r="C531" s="279" t="s">
        <v>22465</v>
      </c>
      <c r="D531" s="279" t="s">
        <v>876</v>
      </c>
      <c r="E531" s="280">
        <v>3.58</v>
      </c>
      <c r="F531" s="279" t="s">
        <v>874</v>
      </c>
      <c r="G531" s="279" t="s">
        <v>630</v>
      </c>
      <c r="H531" s="264">
        <v>14063</v>
      </c>
    </row>
    <row r="532" spans="1:8" ht="21" customHeight="1" x14ac:dyDescent="0.25">
      <c r="A532" s="279" t="s">
        <v>22415</v>
      </c>
      <c r="B532" s="279" t="s">
        <v>22466</v>
      </c>
      <c r="C532" s="279" t="s">
        <v>22467</v>
      </c>
      <c r="D532" s="279" t="s">
        <v>762</v>
      </c>
      <c r="E532" s="280">
        <v>0.06</v>
      </c>
      <c r="F532" s="279" t="s">
        <v>761</v>
      </c>
      <c r="G532" s="279" t="s">
        <v>630</v>
      </c>
      <c r="H532" s="264">
        <v>14064</v>
      </c>
    </row>
    <row r="533" spans="1:8" ht="21" customHeight="1" x14ac:dyDescent="0.25">
      <c r="A533" s="279" t="s">
        <v>22415</v>
      </c>
      <c r="B533" s="279" t="s">
        <v>22468</v>
      </c>
      <c r="C533" s="279" t="s">
        <v>22469</v>
      </c>
      <c r="D533" s="279" t="s">
        <v>920</v>
      </c>
      <c r="E533" s="280">
        <v>16.39</v>
      </c>
      <c r="F533" s="279" t="s">
        <v>919</v>
      </c>
      <c r="G533" s="279" t="s">
        <v>630</v>
      </c>
      <c r="H533" s="264">
        <v>14065</v>
      </c>
    </row>
    <row r="534" spans="1:8" ht="21" customHeight="1" x14ac:dyDescent="0.25">
      <c r="A534" s="279" t="s">
        <v>22415</v>
      </c>
      <c r="B534" s="279" t="s">
        <v>22470</v>
      </c>
      <c r="C534" s="279" t="s">
        <v>22471</v>
      </c>
      <c r="D534" s="279" t="s">
        <v>914</v>
      </c>
      <c r="E534" s="280">
        <v>6.63</v>
      </c>
      <c r="F534" s="279" t="s">
        <v>913</v>
      </c>
      <c r="G534" s="279" t="s">
        <v>630</v>
      </c>
      <c r="H534" s="264">
        <v>14066</v>
      </c>
    </row>
    <row r="535" spans="1:8" ht="21" customHeight="1" x14ac:dyDescent="0.25">
      <c r="A535" s="279" t="s">
        <v>22415</v>
      </c>
      <c r="B535" s="279" t="s">
        <v>22472</v>
      </c>
      <c r="C535" s="279" t="s">
        <v>22473</v>
      </c>
      <c r="D535" s="279" t="s">
        <v>784</v>
      </c>
      <c r="E535" s="280">
        <v>16.760000000000002</v>
      </c>
      <c r="F535" s="279" t="s">
        <v>783</v>
      </c>
      <c r="G535" s="279" t="s">
        <v>630</v>
      </c>
      <c r="H535" s="264">
        <v>14067</v>
      </c>
    </row>
    <row r="536" spans="1:8" ht="21" customHeight="1" x14ac:dyDescent="0.25">
      <c r="A536" s="279" t="s">
        <v>22415</v>
      </c>
      <c r="B536" s="279" t="s">
        <v>2797</v>
      </c>
      <c r="C536" s="279" t="s">
        <v>22474</v>
      </c>
      <c r="D536" s="279" t="s">
        <v>739</v>
      </c>
      <c r="E536" s="280">
        <v>4.97</v>
      </c>
      <c r="F536" s="279" t="s">
        <v>738</v>
      </c>
      <c r="G536" s="279" t="s">
        <v>630</v>
      </c>
      <c r="H536" s="264">
        <v>14068</v>
      </c>
    </row>
    <row r="537" spans="1:8" ht="21" customHeight="1" x14ac:dyDescent="0.25">
      <c r="A537" s="279" t="s">
        <v>22415</v>
      </c>
      <c r="B537" s="279" t="s">
        <v>22475</v>
      </c>
      <c r="C537" s="279" t="s">
        <v>22476</v>
      </c>
      <c r="D537" s="279" t="s">
        <v>836</v>
      </c>
      <c r="E537" s="280">
        <v>8.3800000000000008</v>
      </c>
      <c r="F537" s="279" t="s">
        <v>835</v>
      </c>
      <c r="G537" s="279" t="s">
        <v>630</v>
      </c>
      <c r="H537" s="264">
        <v>14069</v>
      </c>
    </row>
    <row r="538" spans="1:8" ht="21" customHeight="1" x14ac:dyDescent="0.25">
      <c r="A538" s="279" t="s">
        <v>22415</v>
      </c>
      <c r="B538" s="279" t="s">
        <v>22477</v>
      </c>
      <c r="C538" s="279" t="s">
        <v>22478</v>
      </c>
      <c r="D538" s="279" t="s">
        <v>1398</v>
      </c>
      <c r="E538" s="280">
        <v>6.98</v>
      </c>
      <c r="F538" s="279" t="s">
        <v>1397</v>
      </c>
      <c r="G538" s="279" t="s">
        <v>630</v>
      </c>
      <c r="H538" s="264">
        <v>14070</v>
      </c>
    </row>
    <row r="539" spans="1:8" ht="21" customHeight="1" x14ac:dyDescent="0.25">
      <c r="A539" s="279" t="s">
        <v>22415</v>
      </c>
      <c r="B539" s="279" t="s">
        <v>22479</v>
      </c>
      <c r="C539" s="279" t="s">
        <v>22480</v>
      </c>
      <c r="D539" s="279" t="s">
        <v>1429</v>
      </c>
      <c r="E539" s="280">
        <v>10.66</v>
      </c>
      <c r="F539" s="279" t="s">
        <v>1428</v>
      </c>
      <c r="G539" s="279" t="s">
        <v>630</v>
      </c>
      <c r="H539" s="264">
        <v>14071</v>
      </c>
    </row>
    <row r="540" spans="1:8" ht="21" customHeight="1" x14ac:dyDescent="0.25">
      <c r="A540" s="279"/>
      <c r="B540" s="279"/>
      <c r="C540" s="279"/>
      <c r="D540" s="279"/>
      <c r="E540" s="282">
        <f>SUM(E509:E539)</f>
        <v>178.67</v>
      </c>
      <c r="F540" s="279"/>
      <c r="G540" s="279"/>
      <c r="H540" s="264"/>
    </row>
    <row r="541" spans="1:8" ht="21" customHeight="1" x14ac:dyDescent="0.25">
      <c r="A541" s="279" t="s">
        <v>22481</v>
      </c>
      <c r="B541" s="279" t="s">
        <v>22482</v>
      </c>
      <c r="C541" s="279" t="s">
        <v>22483</v>
      </c>
      <c r="D541" s="279" t="s">
        <v>1152</v>
      </c>
      <c r="E541" s="280">
        <v>4.66</v>
      </c>
      <c r="F541" s="279" t="s">
        <v>1151</v>
      </c>
      <c r="G541" s="279" t="s">
        <v>630</v>
      </c>
      <c r="H541" s="264">
        <v>14096</v>
      </c>
    </row>
    <row r="542" spans="1:8" ht="21" customHeight="1" x14ac:dyDescent="0.25">
      <c r="A542" s="279" t="s">
        <v>22481</v>
      </c>
      <c r="B542" s="279" t="s">
        <v>22484</v>
      </c>
      <c r="C542" s="279" t="s">
        <v>22485</v>
      </c>
      <c r="D542" s="279" t="s">
        <v>13589</v>
      </c>
      <c r="E542" s="280">
        <v>2.29</v>
      </c>
      <c r="F542" s="279" t="s">
        <v>13588</v>
      </c>
      <c r="G542" s="279" t="s">
        <v>630</v>
      </c>
      <c r="H542" s="264">
        <v>14097</v>
      </c>
    </row>
    <row r="543" spans="1:8" ht="21" customHeight="1" x14ac:dyDescent="0.25">
      <c r="A543" s="279" t="s">
        <v>22481</v>
      </c>
      <c r="B543" s="279" t="s">
        <v>22486</v>
      </c>
      <c r="C543" s="279" t="s">
        <v>22487</v>
      </c>
      <c r="D543" s="279" t="s">
        <v>3930</v>
      </c>
      <c r="E543" s="280">
        <v>4.95</v>
      </c>
      <c r="F543" s="279" t="s">
        <v>3931</v>
      </c>
      <c r="G543" s="279" t="s">
        <v>630</v>
      </c>
      <c r="H543" s="264">
        <v>14098</v>
      </c>
    </row>
    <row r="544" spans="1:8" ht="21" customHeight="1" x14ac:dyDescent="0.25">
      <c r="A544" s="279" t="s">
        <v>22481</v>
      </c>
      <c r="B544" s="279" t="s">
        <v>22488</v>
      </c>
      <c r="C544" s="279" t="s">
        <v>22489</v>
      </c>
      <c r="D544" s="279" t="s">
        <v>1567</v>
      </c>
      <c r="E544" s="280">
        <v>5.37</v>
      </c>
      <c r="F544" s="279" t="s">
        <v>651</v>
      </c>
      <c r="G544" s="279" t="s">
        <v>630</v>
      </c>
      <c r="H544" s="264">
        <v>14099</v>
      </c>
    </row>
    <row r="545" spans="1:8" ht="21" customHeight="1" x14ac:dyDescent="0.25">
      <c r="A545" s="279" t="s">
        <v>22481</v>
      </c>
      <c r="B545" s="279" t="s">
        <v>22490</v>
      </c>
      <c r="C545" s="279" t="s">
        <v>22491</v>
      </c>
      <c r="D545" s="279" t="s">
        <v>4774</v>
      </c>
      <c r="E545" s="280">
        <v>5.29</v>
      </c>
      <c r="F545" s="279" t="s">
        <v>4775</v>
      </c>
      <c r="G545" s="279" t="s">
        <v>630</v>
      </c>
      <c r="H545" s="264">
        <v>14100</v>
      </c>
    </row>
    <row r="546" spans="1:8" ht="21" customHeight="1" x14ac:dyDescent="0.25">
      <c r="A546" s="279" t="s">
        <v>22481</v>
      </c>
      <c r="B546" s="279" t="s">
        <v>22492</v>
      </c>
      <c r="C546" s="279" t="s">
        <v>22493</v>
      </c>
      <c r="D546" s="279" t="s">
        <v>3882</v>
      </c>
      <c r="E546" s="280">
        <v>4.4400000000000004</v>
      </c>
      <c r="F546" s="279" t="s">
        <v>3883</v>
      </c>
      <c r="G546" s="279" t="s">
        <v>630</v>
      </c>
      <c r="H546" s="264">
        <v>14101</v>
      </c>
    </row>
    <row r="547" spans="1:8" ht="21" customHeight="1" x14ac:dyDescent="0.25">
      <c r="A547" s="279" t="s">
        <v>22481</v>
      </c>
      <c r="B547" s="279" t="s">
        <v>22494</v>
      </c>
      <c r="C547" s="279" t="s">
        <v>22495</v>
      </c>
      <c r="D547" s="279" t="s">
        <v>22496</v>
      </c>
      <c r="E547" s="280">
        <v>16.53</v>
      </c>
      <c r="F547" s="279" t="s">
        <v>22497</v>
      </c>
      <c r="G547" s="279" t="s">
        <v>630</v>
      </c>
      <c r="H547" s="264">
        <v>14102</v>
      </c>
    </row>
    <row r="548" spans="1:8" ht="21" customHeight="1" x14ac:dyDescent="0.25">
      <c r="A548" s="279" t="s">
        <v>22481</v>
      </c>
      <c r="B548" s="279" t="s">
        <v>22498</v>
      </c>
      <c r="C548" s="279" t="s">
        <v>22499</v>
      </c>
      <c r="D548" s="279" t="s">
        <v>3594</v>
      </c>
      <c r="E548" s="280">
        <v>14.37</v>
      </c>
      <c r="F548" s="279" t="s">
        <v>3595</v>
      </c>
      <c r="G548" s="279" t="s">
        <v>630</v>
      </c>
      <c r="H548" s="264">
        <v>14103</v>
      </c>
    </row>
    <row r="549" spans="1:8" ht="21" customHeight="1" x14ac:dyDescent="0.25">
      <c r="A549" s="279" t="s">
        <v>22481</v>
      </c>
      <c r="B549" s="279" t="s">
        <v>22500</v>
      </c>
      <c r="C549" s="279" t="s">
        <v>22501</v>
      </c>
      <c r="D549" s="279" t="s">
        <v>11089</v>
      </c>
      <c r="E549" s="280">
        <v>6.31</v>
      </c>
      <c r="F549" s="279" t="s">
        <v>11088</v>
      </c>
      <c r="G549" s="279" t="s">
        <v>630</v>
      </c>
      <c r="H549" s="264">
        <v>14104</v>
      </c>
    </row>
    <row r="550" spans="1:8" ht="21" customHeight="1" x14ac:dyDescent="0.25">
      <c r="A550" s="279" t="s">
        <v>22481</v>
      </c>
      <c r="B550" s="279" t="s">
        <v>22502</v>
      </c>
      <c r="C550" s="279" t="s">
        <v>22503</v>
      </c>
      <c r="D550" s="279" t="s">
        <v>968</v>
      </c>
      <c r="E550" s="280">
        <v>0.84</v>
      </c>
      <c r="F550" s="279" t="s">
        <v>967</v>
      </c>
      <c r="G550" s="279" t="s">
        <v>630</v>
      </c>
      <c r="H550" s="264">
        <v>14105</v>
      </c>
    </row>
    <row r="551" spans="1:8" ht="21" customHeight="1" x14ac:dyDescent="0.25">
      <c r="A551" s="279" t="s">
        <v>22481</v>
      </c>
      <c r="B551" s="279" t="s">
        <v>22504</v>
      </c>
      <c r="C551" s="279" t="s">
        <v>22505</v>
      </c>
      <c r="D551" s="279" t="s">
        <v>1562</v>
      </c>
      <c r="E551" s="280">
        <v>3.43</v>
      </c>
      <c r="F551" s="279" t="s">
        <v>1561</v>
      </c>
      <c r="G551" s="279" t="s">
        <v>630</v>
      </c>
      <c r="H551" s="264">
        <v>14106</v>
      </c>
    </row>
    <row r="552" spans="1:8" ht="21" customHeight="1" x14ac:dyDescent="0.25">
      <c r="A552" s="279" t="s">
        <v>22481</v>
      </c>
      <c r="B552" s="279" t="s">
        <v>22506</v>
      </c>
      <c r="C552" s="279" t="s">
        <v>22507</v>
      </c>
      <c r="D552" s="279" t="s">
        <v>19819</v>
      </c>
      <c r="E552" s="280">
        <v>2.44</v>
      </c>
      <c r="F552" s="279" t="s">
        <v>19820</v>
      </c>
      <c r="G552" s="279" t="s">
        <v>630</v>
      </c>
      <c r="H552" s="264">
        <v>14107</v>
      </c>
    </row>
    <row r="553" spans="1:8" ht="21" customHeight="1" x14ac:dyDescent="0.25">
      <c r="A553" s="279" t="s">
        <v>22481</v>
      </c>
      <c r="B553" s="279" t="s">
        <v>22508</v>
      </c>
      <c r="C553" s="279" t="s">
        <v>22509</v>
      </c>
      <c r="D553" s="279" t="s">
        <v>16366</v>
      </c>
      <c r="E553" s="280">
        <v>5.93</v>
      </c>
      <c r="F553" s="279" t="s">
        <v>16365</v>
      </c>
      <c r="G553" s="279" t="s">
        <v>630</v>
      </c>
      <c r="H553" s="264">
        <v>14108</v>
      </c>
    </row>
    <row r="554" spans="1:8" ht="21" customHeight="1" x14ac:dyDescent="0.25">
      <c r="A554" s="279" t="s">
        <v>22481</v>
      </c>
      <c r="B554" s="279" t="s">
        <v>16437</v>
      </c>
      <c r="C554" s="279" t="s">
        <v>22510</v>
      </c>
      <c r="D554" s="279" t="s">
        <v>1473</v>
      </c>
      <c r="E554" s="280">
        <v>1.94</v>
      </c>
      <c r="F554" s="279" t="s">
        <v>1472</v>
      </c>
      <c r="G554" s="279" t="s">
        <v>630</v>
      </c>
      <c r="H554" s="264">
        <v>14109</v>
      </c>
    </row>
    <row r="555" spans="1:8" ht="21" customHeight="1" x14ac:dyDescent="0.25">
      <c r="A555" s="279" t="s">
        <v>22481</v>
      </c>
      <c r="B555" s="279" t="s">
        <v>22511</v>
      </c>
      <c r="C555" s="279" t="s">
        <v>22512</v>
      </c>
      <c r="D555" s="279" t="s">
        <v>1172</v>
      </c>
      <c r="E555" s="280">
        <v>8.3800000000000008</v>
      </c>
      <c r="F555" s="279" t="s">
        <v>1171</v>
      </c>
      <c r="G555" s="279" t="s">
        <v>630</v>
      </c>
      <c r="H555" s="264">
        <v>14110</v>
      </c>
    </row>
    <row r="556" spans="1:8" ht="21" customHeight="1" x14ac:dyDescent="0.25">
      <c r="A556" s="279" t="s">
        <v>22481</v>
      </c>
      <c r="B556" s="279" t="s">
        <v>22513</v>
      </c>
      <c r="C556" s="279" t="s">
        <v>22514</v>
      </c>
      <c r="D556" s="279" t="s">
        <v>19295</v>
      </c>
      <c r="E556" s="280">
        <v>4.84</v>
      </c>
      <c r="F556" s="279" t="s">
        <v>19296</v>
      </c>
      <c r="G556" s="279" t="s">
        <v>630</v>
      </c>
      <c r="H556" s="264">
        <v>14111</v>
      </c>
    </row>
    <row r="557" spans="1:8" ht="21" customHeight="1" x14ac:dyDescent="0.25">
      <c r="A557" s="279" t="s">
        <v>22481</v>
      </c>
      <c r="B557" s="279" t="s">
        <v>22515</v>
      </c>
      <c r="C557" s="279" t="s">
        <v>22516</v>
      </c>
      <c r="D557" s="279" t="s">
        <v>673</v>
      </c>
      <c r="E557" s="280">
        <v>3.2</v>
      </c>
      <c r="F557" s="279" t="s">
        <v>672</v>
      </c>
      <c r="G557" s="279" t="s">
        <v>630</v>
      </c>
      <c r="H557" s="264">
        <v>14112</v>
      </c>
    </row>
    <row r="558" spans="1:8" ht="21" customHeight="1" x14ac:dyDescent="0.25">
      <c r="A558" s="279"/>
      <c r="B558" s="279"/>
      <c r="C558" s="279"/>
      <c r="D558" s="279"/>
      <c r="E558" s="282">
        <f>SUM(E541:E557)</f>
        <v>95.21</v>
      </c>
      <c r="F558" s="279"/>
      <c r="G558" s="279"/>
      <c r="H558" s="264"/>
    </row>
    <row r="559" spans="1:8" ht="21" customHeight="1" x14ac:dyDescent="0.25">
      <c r="A559" s="279" t="s">
        <v>22517</v>
      </c>
      <c r="B559" s="279" t="s">
        <v>22518</v>
      </c>
      <c r="C559" s="279" t="s">
        <v>22519</v>
      </c>
      <c r="D559" s="279" t="s">
        <v>6053</v>
      </c>
      <c r="E559" s="280">
        <v>3.38</v>
      </c>
      <c r="F559" s="279" t="s">
        <v>6054</v>
      </c>
      <c r="G559" s="279" t="s">
        <v>630</v>
      </c>
      <c r="H559" s="264">
        <v>14138</v>
      </c>
    </row>
    <row r="560" spans="1:8" ht="21" customHeight="1" x14ac:dyDescent="0.25">
      <c r="A560" s="279" t="s">
        <v>22517</v>
      </c>
      <c r="B560" s="279" t="s">
        <v>22520</v>
      </c>
      <c r="C560" s="279" t="s">
        <v>22521</v>
      </c>
      <c r="D560" s="279" t="s">
        <v>2934</v>
      </c>
      <c r="E560" s="280">
        <v>2.2999999999999998</v>
      </c>
      <c r="F560" s="279" t="s">
        <v>2935</v>
      </c>
      <c r="G560" s="279" t="s">
        <v>630</v>
      </c>
      <c r="H560" s="264">
        <v>14139</v>
      </c>
    </row>
    <row r="561" spans="1:8" ht="21" customHeight="1" x14ac:dyDescent="0.25">
      <c r="A561" s="279" t="s">
        <v>22517</v>
      </c>
      <c r="B561" s="279" t="s">
        <v>22522</v>
      </c>
      <c r="C561" s="279" t="s">
        <v>22523</v>
      </c>
      <c r="D561" s="279" t="s">
        <v>1581</v>
      </c>
      <c r="E561" s="280">
        <v>2.34</v>
      </c>
      <c r="F561" s="279" t="s">
        <v>1582</v>
      </c>
      <c r="G561" s="279" t="s">
        <v>630</v>
      </c>
      <c r="H561" s="264">
        <v>14140</v>
      </c>
    </row>
    <row r="562" spans="1:8" ht="21" customHeight="1" x14ac:dyDescent="0.25">
      <c r="A562" s="279" t="s">
        <v>22517</v>
      </c>
      <c r="B562" s="279" t="s">
        <v>22524</v>
      </c>
      <c r="C562" s="279" t="s">
        <v>22525</v>
      </c>
      <c r="D562" s="279" t="s">
        <v>1361</v>
      </c>
      <c r="E562" s="280">
        <v>1.94</v>
      </c>
      <c r="F562" s="279" t="s">
        <v>1360</v>
      </c>
      <c r="G562" s="279" t="s">
        <v>630</v>
      </c>
      <c r="H562" s="264">
        <v>14141</v>
      </c>
    </row>
    <row r="563" spans="1:8" ht="21" customHeight="1" x14ac:dyDescent="0.25">
      <c r="A563" s="279" t="s">
        <v>22517</v>
      </c>
      <c r="B563" s="279" t="s">
        <v>22526</v>
      </c>
      <c r="C563" s="279" t="s">
        <v>22527</v>
      </c>
      <c r="D563" s="279" t="s">
        <v>5067</v>
      </c>
      <c r="E563" s="280">
        <v>9.84</v>
      </c>
      <c r="F563" s="279" t="s">
        <v>5068</v>
      </c>
      <c r="G563" s="279" t="s">
        <v>630</v>
      </c>
      <c r="H563" s="264">
        <v>14142</v>
      </c>
    </row>
    <row r="564" spans="1:8" ht="21" customHeight="1" x14ac:dyDescent="0.25">
      <c r="A564" s="279" t="s">
        <v>22517</v>
      </c>
      <c r="B564" s="279" t="s">
        <v>22528</v>
      </c>
      <c r="C564" s="279" t="s">
        <v>22529</v>
      </c>
      <c r="D564" s="279" t="s">
        <v>1497</v>
      </c>
      <c r="E564" s="280">
        <v>1.18</v>
      </c>
      <c r="F564" s="279" t="s">
        <v>1496</v>
      </c>
      <c r="G564" s="279" t="s">
        <v>630</v>
      </c>
      <c r="H564" s="264">
        <v>14143</v>
      </c>
    </row>
    <row r="565" spans="1:8" ht="21" customHeight="1" x14ac:dyDescent="0.25">
      <c r="A565" s="279" t="s">
        <v>22517</v>
      </c>
      <c r="B565" s="279" t="s">
        <v>22530</v>
      </c>
      <c r="C565" s="279" t="s">
        <v>22531</v>
      </c>
      <c r="D565" s="279" t="s">
        <v>16176</v>
      </c>
      <c r="E565" s="280">
        <v>1.81</v>
      </c>
      <c r="F565" s="279" t="s">
        <v>16175</v>
      </c>
      <c r="G565" s="279" t="s">
        <v>630</v>
      </c>
      <c r="H565" s="264">
        <v>14144</v>
      </c>
    </row>
    <row r="566" spans="1:8" ht="21" customHeight="1" x14ac:dyDescent="0.25">
      <c r="A566" s="279" t="s">
        <v>22517</v>
      </c>
      <c r="B566" s="279" t="s">
        <v>22532</v>
      </c>
      <c r="C566" s="279" t="s">
        <v>22533</v>
      </c>
      <c r="D566" s="279" t="s">
        <v>16353</v>
      </c>
      <c r="E566" s="280">
        <v>1.68</v>
      </c>
      <c r="F566" s="279" t="s">
        <v>16352</v>
      </c>
      <c r="G566" s="279" t="s">
        <v>630</v>
      </c>
      <c r="H566" s="264">
        <v>14145</v>
      </c>
    </row>
    <row r="567" spans="1:8" ht="21" customHeight="1" x14ac:dyDescent="0.25">
      <c r="A567" s="279" t="s">
        <v>22517</v>
      </c>
      <c r="B567" s="279" t="s">
        <v>22534</v>
      </c>
      <c r="C567" s="279" t="s">
        <v>22535</v>
      </c>
      <c r="D567" s="279" t="s">
        <v>735</v>
      </c>
      <c r="E567" s="280">
        <v>13.64</v>
      </c>
      <c r="F567" s="279" t="s">
        <v>734</v>
      </c>
      <c r="G567" s="279" t="s">
        <v>630</v>
      </c>
      <c r="H567" s="264">
        <v>14146</v>
      </c>
    </row>
    <row r="568" spans="1:8" ht="21" customHeight="1" x14ac:dyDescent="0.25">
      <c r="A568" s="279" t="s">
        <v>22517</v>
      </c>
      <c r="B568" s="279" t="s">
        <v>22536</v>
      </c>
      <c r="C568" s="279" t="s">
        <v>22537</v>
      </c>
      <c r="D568" s="279" t="s">
        <v>5543</v>
      </c>
      <c r="E568" s="280">
        <v>5.21</v>
      </c>
      <c r="F568" s="279" t="s">
        <v>5544</v>
      </c>
      <c r="G568" s="279" t="s">
        <v>630</v>
      </c>
      <c r="H568" s="264">
        <v>14147</v>
      </c>
    </row>
    <row r="569" spans="1:8" ht="21" customHeight="1" x14ac:dyDescent="0.25">
      <c r="A569" s="279" t="s">
        <v>22517</v>
      </c>
      <c r="B569" s="279" t="s">
        <v>22538</v>
      </c>
      <c r="C569" s="279" t="s">
        <v>22539</v>
      </c>
      <c r="D569" s="279" t="s">
        <v>656</v>
      </c>
      <c r="E569" s="280">
        <v>6.55</v>
      </c>
      <c r="F569" s="279" t="s">
        <v>655</v>
      </c>
      <c r="G569" s="279" t="s">
        <v>630</v>
      </c>
      <c r="H569" s="264">
        <v>14148</v>
      </c>
    </row>
    <row r="570" spans="1:8" ht="21" customHeight="1" x14ac:dyDescent="0.25">
      <c r="A570" s="279" t="s">
        <v>22517</v>
      </c>
      <c r="B570" s="279" t="s">
        <v>22540</v>
      </c>
      <c r="C570" s="279" t="s">
        <v>22541</v>
      </c>
      <c r="D570" s="279" t="s">
        <v>3799</v>
      </c>
      <c r="E570" s="280">
        <v>4.16</v>
      </c>
      <c r="F570" s="279" t="s">
        <v>3800</v>
      </c>
      <c r="G570" s="279" t="s">
        <v>630</v>
      </c>
      <c r="H570" s="264">
        <v>14149</v>
      </c>
    </row>
    <row r="571" spans="1:8" ht="21" customHeight="1" x14ac:dyDescent="0.25">
      <c r="A571" s="279" t="s">
        <v>22517</v>
      </c>
      <c r="B571" s="279" t="s">
        <v>22542</v>
      </c>
      <c r="C571" s="279" t="s">
        <v>22543</v>
      </c>
      <c r="D571" s="279" t="s">
        <v>3422</v>
      </c>
      <c r="E571" s="280">
        <v>8.94</v>
      </c>
      <c r="F571" s="279" t="s">
        <v>3423</v>
      </c>
      <c r="G571" s="279" t="s">
        <v>630</v>
      </c>
      <c r="H571" s="264">
        <v>14150</v>
      </c>
    </row>
    <row r="572" spans="1:8" ht="21" customHeight="1" x14ac:dyDescent="0.25">
      <c r="A572" s="279" t="s">
        <v>22517</v>
      </c>
      <c r="B572" s="279" t="s">
        <v>22544</v>
      </c>
      <c r="C572" s="279" t="s">
        <v>22545</v>
      </c>
      <c r="D572" s="279" t="s">
        <v>13486</v>
      </c>
      <c r="E572" s="280">
        <v>6.77</v>
      </c>
      <c r="F572" s="279" t="s">
        <v>13485</v>
      </c>
      <c r="G572" s="279" t="s">
        <v>630</v>
      </c>
      <c r="H572" s="264">
        <v>14151</v>
      </c>
    </row>
    <row r="573" spans="1:8" ht="21" customHeight="1" x14ac:dyDescent="0.25">
      <c r="A573" s="279" t="s">
        <v>22517</v>
      </c>
      <c r="B573" s="279" t="s">
        <v>22546</v>
      </c>
      <c r="C573" s="279" t="s">
        <v>22547</v>
      </c>
      <c r="D573" s="279" t="s">
        <v>1304</v>
      </c>
      <c r="E573" s="280">
        <v>4.1100000000000003</v>
      </c>
      <c r="F573" s="279" t="s">
        <v>1303</v>
      </c>
      <c r="G573" s="279" t="s">
        <v>630</v>
      </c>
      <c r="H573" s="264">
        <v>14152</v>
      </c>
    </row>
    <row r="574" spans="1:8" ht="21" customHeight="1" x14ac:dyDescent="0.25">
      <c r="A574" s="279"/>
      <c r="B574" s="279"/>
      <c r="C574" s="279"/>
      <c r="D574" s="279"/>
      <c r="E574" s="282">
        <f>SUM(E559:E573)</f>
        <v>73.849999999999994</v>
      </c>
      <c r="F574" s="279"/>
      <c r="G574" s="279"/>
      <c r="H574" s="264"/>
    </row>
    <row r="575" spans="1:8" ht="21" customHeight="1" x14ac:dyDescent="0.25">
      <c r="A575" s="279" t="s">
        <v>22548</v>
      </c>
      <c r="B575" s="279" t="s">
        <v>22549</v>
      </c>
      <c r="C575" s="279" t="s">
        <v>22550</v>
      </c>
      <c r="D575" s="279" t="s">
        <v>4195</v>
      </c>
      <c r="E575" s="280">
        <v>5.04</v>
      </c>
      <c r="F575" s="279" t="s">
        <v>4196</v>
      </c>
      <c r="G575" s="279" t="s">
        <v>630</v>
      </c>
      <c r="H575" s="264">
        <v>14200</v>
      </c>
    </row>
    <row r="576" spans="1:8" ht="21" customHeight="1" x14ac:dyDescent="0.25">
      <c r="A576" s="279" t="s">
        <v>22548</v>
      </c>
      <c r="B576" s="279" t="s">
        <v>22551</v>
      </c>
      <c r="C576" s="279" t="s">
        <v>22552</v>
      </c>
      <c r="D576" s="279" t="s">
        <v>723</v>
      </c>
      <c r="E576" s="280">
        <v>6.94</v>
      </c>
      <c r="F576" s="279" t="s">
        <v>722</v>
      </c>
      <c r="G576" s="279" t="s">
        <v>630</v>
      </c>
      <c r="H576" s="264">
        <v>14201</v>
      </c>
    </row>
    <row r="577" spans="1:8" ht="21" customHeight="1" x14ac:dyDescent="0.25">
      <c r="A577" s="279" t="s">
        <v>22548</v>
      </c>
      <c r="B577" s="279" t="s">
        <v>22553</v>
      </c>
      <c r="C577" s="279" t="s">
        <v>22554</v>
      </c>
      <c r="D577" s="279" t="s">
        <v>1237</v>
      </c>
      <c r="E577" s="280">
        <v>7.22</v>
      </c>
      <c r="F577" s="279" t="s">
        <v>1236</v>
      </c>
      <c r="G577" s="279" t="s">
        <v>630</v>
      </c>
      <c r="H577" s="264">
        <v>14202</v>
      </c>
    </row>
    <row r="578" spans="1:8" ht="21" customHeight="1" x14ac:dyDescent="0.25">
      <c r="A578" s="279" t="s">
        <v>22548</v>
      </c>
      <c r="B578" s="279" t="s">
        <v>22555</v>
      </c>
      <c r="C578" s="279" t="s">
        <v>22556</v>
      </c>
      <c r="D578" s="279" t="s">
        <v>1308</v>
      </c>
      <c r="E578" s="280">
        <v>4.3</v>
      </c>
      <c r="F578" s="279" t="s">
        <v>1307</v>
      </c>
      <c r="G578" s="279" t="s">
        <v>630</v>
      </c>
      <c r="H578" s="264">
        <v>14203</v>
      </c>
    </row>
    <row r="579" spans="1:8" ht="21" customHeight="1" x14ac:dyDescent="0.25">
      <c r="A579" s="279" t="s">
        <v>22548</v>
      </c>
      <c r="B579" s="279" t="s">
        <v>22557</v>
      </c>
      <c r="C579" s="279" t="s">
        <v>22558</v>
      </c>
      <c r="D579" s="279" t="s">
        <v>712</v>
      </c>
      <c r="E579" s="280">
        <v>1.93</v>
      </c>
      <c r="F579" s="279" t="s">
        <v>711</v>
      </c>
      <c r="G579" s="279" t="s">
        <v>630</v>
      </c>
      <c r="H579" s="264">
        <v>14204</v>
      </c>
    </row>
    <row r="580" spans="1:8" ht="21" customHeight="1" x14ac:dyDescent="0.25">
      <c r="A580" s="279" t="s">
        <v>22548</v>
      </c>
      <c r="B580" s="279" t="s">
        <v>22559</v>
      </c>
      <c r="C580" s="279" t="s">
        <v>22560</v>
      </c>
      <c r="D580" s="279" t="s">
        <v>5218</v>
      </c>
      <c r="E580" s="280">
        <v>2.92</v>
      </c>
      <c r="F580" s="279" t="s">
        <v>5219</v>
      </c>
      <c r="G580" s="279" t="s">
        <v>630</v>
      </c>
      <c r="H580" s="264">
        <v>14205</v>
      </c>
    </row>
    <row r="581" spans="1:8" ht="21" customHeight="1" x14ac:dyDescent="0.25">
      <c r="A581" s="279" t="s">
        <v>22548</v>
      </c>
      <c r="B581" s="279" t="s">
        <v>22561</v>
      </c>
      <c r="C581" s="279" t="s">
        <v>22562</v>
      </c>
      <c r="D581" s="279" t="s">
        <v>4845</v>
      </c>
      <c r="E581" s="280">
        <v>1.87</v>
      </c>
      <c r="F581" s="279" t="s">
        <v>4846</v>
      </c>
      <c r="G581" s="279" t="s">
        <v>630</v>
      </c>
      <c r="H581" s="264">
        <v>14206</v>
      </c>
    </row>
    <row r="582" spans="1:8" ht="21" customHeight="1" x14ac:dyDescent="0.25">
      <c r="A582" s="279" t="s">
        <v>22548</v>
      </c>
      <c r="B582" s="279" t="s">
        <v>21757</v>
      </c>
      <c r="C582" s="279" t="s">
        <v>22563</v>
      </c>
      <c r="D582" s="279" t="s">
        <v>824</v>
      </c>
      <c r="E582" s="280">
        <v>2.74</v>
      </c>
      <c r="F582" s="279" t="s">
        <v>823</v>
      </c>
      <c r="G582" s="279" t="s">
        <v>630</v>
      </c>
      <c r="H582" s="264">
        <v>14207</v>
      </c>
    </row>
    <row r="583" spans="1:8" ht="21" customHeight="1" x14ac:dyDescent="0.25">
      <c r="A583" s="279" t="s">
        <v>22548</v>
      </c>
      <c r="B583" s="279" t="s">
        <v>22564</v>
      </c>
      <c r="C583" s="279" t="s">
        <v>22565</v>
      </c>
      <c r="D583" s="279" t="s">
        <v>1225</v>
      </c>
      <c r="E583" s="280">
        <v>2.2400000000000002</v>
      </c>
      <c r="F583" s="279" t="s">
        <v>1224</v>
      </c>
      <c r="G583" s="279" t="s">
        <v>630</v>
      </c>
      <c r="H583" s="264">
        <v>14208</v>
      </c>
    </row>
    <row r="584" spans="1:8" ht="21" customHeight="1" x14ac:dyDescent="0.25">
      <c r="A584" s="279" t="s">
        <v>22548</v>
      </c>
      <c r="B584" s="279" t="s">
        <v>22566</v>
      </c>
      <c r="C584" s="279" t="s">
        <v>22567</v>
      </c>
      <c r="D584" s="279" t="s">
        <v>4346</v>
      </c>
      <c r="E584" s="280">
        <v>5.86</v>
      </c>
      <c r="F584" s="279" t="s">
        <v>4347</v>
      </c>
      <c r="G584" s="279" t="s">
        <v>630</v>
      </c>
      <c r="H584" s="264">
        <v>14209</v>
      </c>
    </row>
    <row r="585" spans="1:8" ht="21" customHeight="1" x14ac:dyDescent="0.25">
      <c r="A585" s="279" t="s">
        <v>22548</v>
      </c>
      <c r="B585" s="279" t="s">
        <v>22568</v>
      </c>
      <c r="C585" s="279" t="s">
        <v>22569</v>
      </c>
      <c r="D585" s="279" t="s">
        <v>1012</v>
      </c>
      <c r="E585" s="280">
        <v>8.7200000000000006</v>
      </c>
      <c r="F585" s="279" t="s">
        <v>1011</v>
      </c>
      <c r="G585" s="279" t="s">
        <v>630</v>
      </c>
      <c r="H585" s="264">
        <v>14210</v>
      </c>
    </row>
    <row r="586" spans="1:8" ht="21" customHeight="1" x14ac:dyDescent="0.25">
      <c r="A586" s="279" t="s">
        <v>22548</v>
      </c>
      <c r="B586" s="279" t="s">
        <v>22570</v>
      </c>
      <c r="C586" s="279" t="s">
        <v>22571</v>
      </c>
      <c r="D586" s="279" t="s">
        <v>1321</v>
      </c>
      <c r="E586" s="280">
        <v>1.7</v>
      </c>
      <c r="F586" s="279" t="s">
        <v>1320</v>
      </c>
      <c r="G586" s="279" t="s">
        <v>630</v>
      </c>
      <c r="H586" s="264">
        <v>14211</v>
      </c>
    </row>
    <row r="587" spans="1:8" ht="21" customHeight="1" x14ac:dyDescent="0.25">
      <c r="A587" s="279" t="s">
        <v>22548</v>
      </c>
      <c r="B587" s="279" t="s">
        <v>14233</v>
      </c>
      <c r="C587" s="279" t="s">
        <v>22572</v>
      </c>
      <c r="D587" s="279" t="s">
        <v>13400</v>
      </c>
      <c r="E587" s="280">
        <v>2.12</v>
      </c>
      <c r="F587" s="279" t="s">
        <v>13399</v>
      </c>
      <c r="G587" s="279" t="s">
        <v>630</v>
      </c>
      <c r="H587" s="264">
        <v>14212</v>
      </c>
    </row>
    <row r="588" spans="1:8" ht="21" customHeight="1" x14ac:dyDescent="0.25">
      <c r="A588" s="279" t="s">
        <v>22548</v>
      </c>
      <c r="B588" s="279" t="s">
        <v>22573</v>
      </c>
      <c r="C588" s="279" t="s">
        <v>22574</v>
      </c>
      <c r="D588" s="279" t="s">
        <v>5421</v>
      </c>
      <c r="E588" s="280">
        <v>6.6</v>
      </c>
      <c r="F588" s="279" t="s">
        <v>5422</v>
      </c>
      <c r="G588" s="279" t="s">
        <v>630</v>
      </c>
      <c r="H588" s="264">
        <v>14213</v>
      </c>
    </row>
    <row r="589" spans="1:8" ht="21" customHeight="1" x14ac:dyDescent="0.25">
      <c r="A589" s="279" t="s">
        <v>22548</v>
      </c>
      <c r="B589" s="279" t="s">
        <v>22575</v>
      </c>
      <c r="C589" s="279" t="s">
        <v>22576</v>
      </c>
      <c r="D589" s="279" t="s">
        <v>4796</v>
      </c>
      <c r="E589" s="280">
        <v>25.14</v>
      </c>
      <c r="F589" s="279" t="s">
        <v>4797</v>
      </c>
      <c r="G589" s="279" t="s">
        <v>630</v>
      </c>
      <c r="H589" s="264">
        <v>14214</v>
      </c>
    </row>
    <row r="590" spans="1:8" ht="21" customHeight="1" x14ac:dyDescent="0.25">
      <c r="A590" s="279" t="s">
        <v>22548</v>
      </c>
      <c r="B590" s="279" t="s">
        <v>22577</v>
      </c>
      <c r="C590" s="279" t="s">
        <v>22578</v>
      </c>
      <c r="D590" s="279" t="s">
        <v>10522</v>
      </c>
      <c r="E590" s="280">
        <v>1.62</v>
      </c>
      <c r="F590" s="279" t="s">
        <v>10521</v>
      </c>
      <c r="G590" s="279" t="s">
        <v>630</v>
      </c>
      <c r="H590" s="264">
        <v>14215</v>
      </c>
    </row>
    <row r="591" spans="1:8" ht="21" customHeight="1" x14ac:dyDescent="0.25">
      <c r="A591" s="279" t="s">
        <v>22548</v>
      </c>
      <c r="B591" s="279" t="s">
        <v>22579</v>
      </c>
      <c r="C591" s="279" t="s">
        <v>22580</v>
      </c>
      <c r="D591" s="279" t="s">
        <v>18280</v>
      </c>
      <c r="E591" s="280">
        <v>0.32</v>
      </c>
      <c r="F591" s="279" t="s">
        <v>18279</v>
      </c>
      <c r="G591" s="279" t="s">
        <v>630</v>
      </c>
      <c r="H591" s="264">
        <v>14216</v>
      </c>
    </row>
    <row r="592" spans="1:8" ht="21" customHeight="1" x14ac:dyDescent="0.25">
      <c r="A592" s="279" t="s">
        <v>22548</v>
      </c>
      <c r="B592" s="279" t="s">
        <v>22581</v>
      </c>
      <c r="C592" s="279" t="s">
        <v>22582</v>
      </c>
      <c r="D592" s="279" t="s">
        <v>4162</v>
      </c>
      <c r="E592" s="280">
        <v>1.68</v>
      </c>
      <c r="F592" s="279" t="s">
        <v>4163</v>
      </c>
      <c r="G592" s="279" t="s">
        <v>630</v>
      </c>
      <c r="H592" s="264">
        <v>14217</v>
      </c>
    </row>
    <row r="593" spans="1:8" ht="21" customHeight="1" x14ac:dyDescent="0.25">
      <c r="A593" s="279" t="s">
        <v>22548</v>
      </c>
      <c r="B593" s="279" t="s">
        <v>22583</v>
      </c>
      <c r="C593" s="279" t="s">
        <v>22584</v>
      </c>
      <c r="D593" s="279" t="s">
        <v>1434</v>
      </c>
      <c r="E593" s="280">
        <v>7.21</v>
      </c>
      <c r="F593" s="279" t="s">
        <v>1433</v>
      </c>
      <c r="G593" s="279" t="s">
        <v>630</v>
      </c>
      <c r="H593" s="264">
        <v>14218</v>
      </c>
    </row>
    <row r="594" spans="1:8" ht="21" customHeight="1" x14ac:dyDescent="0.25">
      <c r="A594" s="279" t="s">
        <v>22548</v>
      </c>
      <c r="B594" s="279" t="s">
        <v>22585</v>
      </c>
      <c r="C594" s="279" t="s">
        <v>22586</v>
      </c>
      <c r="D594" s="279" t="s">
        <v>22587</v>
      </c>
      <c r="E594" s="280">
        <v>3.72</v>
      </c>
      <c r="F594" s="279" t="s">
        <v>22588</v>
      </c>
      <c r="G594" s="279" t="s">
        <v>630</v>
      </c>
      <c r="H594" s="264">
        <v>14219</v>
      </c>
    </row>
    <row r="595" spans="1:8" ht="21" customHeight="1" x14ac:dyDescent="0.25">
      <c r="A595" s="279" t="s">
        <v>22548</v>
      </c>
      <c r="B595" s="279" t="s">
        <v>22589</v>
      </c>
      <c r="C595" s="279" t="s">
        <v>22590</v>
      </c>
      <c r="D595" s="279" t="s">
        <v>1233</v>
      </c>
      <c r="E595" s="280">
        <v>2.77</v>
      </c>
      <c r="F595" s="279" t="s">
        <v>1232</v>
      </c>
      <c r="G595" s="279" t="s">
        <v>630</v>
      </c>
      <c r="H595" s="264">
        <v>14220</v>
      </c>
    </row>
    <row r="596" spans="1:8" ht="21" customHeight="1" x14ac:dyDescent="0.25">
      <c r="A596" s="279" t="s">
        <v>22548</v>
      </c>
      <c r="B596" s="279" t="s">
        <v>22591</v>
      </c>
      <c r="C596" s="279" t="s">
        <v>22592</v>
      </c>
      <c r="D596" s="279" t="s">
        <v>3948</v>
      </c>
      <c r="E596" s="280">
        <v>1.79</v>
      </c>
      <c r="F596" s="279" t="s">
        <v>3949</v>
      </c>
      <c r="G596" s="279" t="s">
        <v>630</v>
      </c>
      <c r="H596" s="264">
        <v>14221</v>
      </c>
    </row>
    <row r="597" spans="1:8" ht="21" customHeight="1" x14ac:dyDescent="0.25">
      <c r="A597" s="279" t="s">
        <v>22548</v>
      </c>
      <c r="B597" s="279" t="s">
        <v>22593</v>
      </c>
      <c r="C597" s="279" t="s">
        <v>22594</v>
      </c>
      <c r="D597" s="279" t="s">
        <v>22595</v>
      </c>
      <c r="E597" s="280">
        <v>3.36</v>
      </c>
      <c r="F597" s="279" t="s">
        <v>22596</v>
      </c>
      <c r="G597" s="279" t="s">
        <v>630</v>
      </c>
      <c r="H597" s="264">
        <v>14222</v>
      </c>
    </row>
    <row r="598" spans="1:8" ht="21" customHeight="1" x14ac:dyDescent="0.25">
      <c r="A598" s="279" t="s">
        <v>22548</v>
      </c>
      <c r="B598" s="279" t="s">
        <v>22597</v>
      </c>
      <c r="C598" s="279" t="s">
        <v>22598</v>
      </c>
      <c r="D598" s="279" t="s">
        <v>665</v>
      </c>
      <c r="E598" s="280">
        <v>6.54</v>
      </c>
      <c r="F598" s="279" t="s">
        <v>664</v>
      </c>
      <c r="G598" s="279" t="s">
        <v>630</v>
      </c>
      <c r="H598" s="264">
        <v>14223</v>
      </c>
    </row>
    <row r="599" spans="1:8" ht="21" customHeight="1" x14ac:dyDescent="0.25">
      <c r="A599" s="279"/>
      <c r="B599" s="279"/>
      <c r="C599" s="279"/>
      <c r="D599" s="279"/>
      <c r="E599" s="282">
        <f>SUM(E575:E598)</f>
        <v>114.35000000000001</v>
      </c>
      <c r="F599" s="279"/>
      <c r="G599" s="279"/>
      <c r="H599" s="264"/>
    </row>
    <row r="600" spans="1:8" ht="21" customHeight="1" x14ac:dyDescent="0.25">
      <c r="A600" s="279"/>
      <c r="B600" s="279"/>
      <c r="C600" s="279"/>
      <c r="D600" s="279"/>
      <c r="E600" s="280"/>
      <c r="F600" s="279"/>
      <c r="G600" s="279"/>
      <c r="H600" s="264"/>
    </row>
    <row r="601" spans="1:8" ht="21" customHeight="1" x14ac:dyDescent="0.25">
      <c r="A601" s="279"/>
      <c r="B601" s="279"/>
      <c r="C601" s="279"/>
      <c r="D601" s="279"/>
      <c r="E601" s="280"/>
      <c r="F601" s="279"/>
      <c r="G601" s="279"/>
      <c r="H601" s="264"/>
    </row>
    <row r="602" spans="1:8" ht="21" customHeight="1" x14ac:dyDescent="0.25">
      <c r="A602" s="279"/>
      <c r="B602" s="279"/>
      <c r="C602" s="279"/>
      <c r="D602" s="279"/>
      <c r="E602" s="280"/>
      <c r="F602" s="279"/>
      <c r="G602" s="279"/>
      <c r="H602" s="264"/>
    </row>
    <row r="603" spans="1:8" ht="21" customHeight="1" x14ac:dyDescent="0.25">
      <c r="A603" s="295"/>
      <c r="B603" s="295"/>
      <c r="C603" s="295"/>
      <c r="D603" s="295"/>
      <c r="E603" s="296"/>
      <c r="F603" s="295"/>
      <c r="G603" s="295"/>
      <c r="H603" s="39"/>
    </row>
    <row r="604" spans="1:8" ht="21" customHeight="1" x14ac:dyDescent="0.25">
      <c r="A604" s="297"/>
      <c r="B604" s="297"/>
      <c r="C604" s="297"/>
      <c r="D604" s="297"/>
      <c r="E604" s="298"/>
      <c r="F604" s="297"/>
      <c r="G604" s="297"/>
      <c r="H604" s="11"/>
    </row>
    <row r="605" spans="1:8" ht="21" customHeight="1" x14ac:dyDescent="0.25">
      <c r="A605" s="297"/>
      <c r="B605" s="297"/>
      <c r="C605" s="297"/>
      <c r="D605" s="297"/>
      <c r="E605" s="298"/>
      <c r="F605" s="297"/>
      <c r="G605" s="297"/>
      <c r="H605" s="11"/>
    </row>
    <row r="606" spans="1:8" ht="21" customHeight="1" x14ac:dyDescent="0.25">
      <c r="A606" s="297"/>
      <c r="B606" s="297"/>
      <c r="C606" s="297"/>
      <c r="D606" s="297"/>
      <c r="E606" s="298"/>
      <c r="F606" s="297"/>
      <c r="G606" s="297"/>
      <c r="H606" s="11"/>
    </row>
    <row r="607" spans="1:8" ht="21" customHeight="1" x14ac:dyDescent="0.25">
      <c r="A607" s="297"/>
      <c r="B607" s="297"/>
      <c r="C607" s="297"/>
      <c r="D607" s="297"/>
      <c r="E607" s="298"/>
      <c r="F607" s="297"/>
      <c r="G607" s="297"/>
      <c r="H607" s="11"/>
    </row>
    <row r="608" spans="1:8" ht="21" customHeight="1" x14ac:dyDescent="0.25">
      <c r="A608" s="297"/>
      <c r="B608" s="297"/>
      <c r="C608" s="297"/>
      <c r="D608" s="297"/>
      <c r="E608" s="298"/>
      <c r="F608" s="297"/>
      <c r="G608" s="297"/>
      <c r="H608" s="11"/>
    </row>
    <row r="609" spans="1:8" ht="21" customHeight="1" x14ac:dyDescent="0.25">
      <c r="A609" s="297"/>
      <c r="B609" s="297"/>
      <c r="C609" s="297"/>
      <c r="D609" s="297"/>
      <c r="E609" s="298"/>
      <c r="F609" s="297"/>
      <c r="G609" s="297"/>
      <c r="H609" s="11"/>
    </row>
    <row r="610" spans="1:8" ht="21" customHeight="1" x14ac:dyDescent="0.25">
      <c r="A610" s="297"/>
      <c r="B610" s="297"/>
      <c r="C610" s="297"/>
      <c r="D610" s="297"/>
      <c r="E610" s="298"/>
      <c r="F610" s="297"/>
      <c r="G610" s="297"/>
      <c r="H610" s="11"/>
    </row>
    <row r="611" spans="1:8" ht="21" customHeight="1" x14ac:dyDescent="0.25">
      <c r="A611" s="297"/>
      <c r="B611" s="297"/>
      <c r="C611" s="297"/>
      <c r="D611" s="297"/>
      <c r="E611" s="298"/>
      <c r="F611" s="297"/>
      <c r="G611" s="297"/>
      <c r="H611" s="11"/>
    </row>
    <row r="612" spans="1:8" ht="21" customHeight="1" x14ac:dyDescent="0.25">
      <c r="A612" s="297"/>
      <c r="B612" s="297"/>
      <c r="C612" s="297"/>
      <c r="D612" s="297"/>
      <c r="E612" s="298"/>
      <c r="F612" s="297"/>
      <c r="G612" s="297"/>
      <c r="H612" s="11"/>
    </row>
    <row r="613" spans="1:8" ht="21" customHeight="1" x14ac:dyDescent="0.25">
      <c r="A613" s="297"/>
      <c r="B613" s="297"/>
      <c r="C613" s="297"/>
      <c r="D613" s="297"/>
      <c r="E613" s="298"/>
      <c r="F613" s="297"/>
      <c r="G613" s="297"/>
      <c r="H613" s="11"/>
    </row>
    <row r="614" spans="1:8" ht="21" customHeight="1" x14ac:dyDescent="0.25">
      <c r="A614" s="297"/>
      <c r="B614" s="297"/>
      <c r="C614" s="297"/>
      <c r="D614" s="297"/>
      <c r="E614" s="298"/>
      <c r="F614" s="297"/>
      <c r="G614" s="297"/>
      <c r="H614" s="11"/>
    </row>
    <row r="615" spans="1:8" ht="21" customHeight="1" x14ac:dyDescent="0.25">
      <c r="A615" s="297"/>
      <c r="B615" s="297"/>
      <c r="C615" s="297"/>
      <c r="D615" s="297"/>
      <c r="E615" s="298"/>
      <c r="F615" s="297"/>
      <c r="G615" s="297"/>
      <c r="H615" s="11"/>
    </row>
    <row r="616" spans="1:8" ht="21" customHeight="1" x14ac:dyDescent="0.25">
      <c r="A616" s="297"/>
      <c r="B616" s="297"/>
      <c r="C616" s="297"/>
      <c r="D616" s="297"/>
      <c r="E616" s="298"/>
      <c r="F616" s="297"/>
      <c r="G616" s="297"/>
      <c r="H616" s="11"/>
    </row>
    <row r="617" spans="1:8" ht="21" customHeight="1" x14ac:dyDescent="0.25">
      <c r="A617" s="297"/>
      <c r="B617" s="297"/>
      <c r="C617" s="297"/>
      <c r="D617" s="297"/>
      <c r="E617" s="298"/>
      <c r="F617" s="297"/>
      <c r="G617" s="297"/>
      <c r="H617" s="11"/>
    </row>
    <row r="618" spans="1:8" ht="21" customHeight="1" x14ac:dyDescent="0.25">
      <c r="A618" s="297"/>
      <c r="B618" s="297"/>
      <c r="C618" s="297"/>
      <c r="D618" s="297"/>
      <c r="E618" s="298"/>
      <c r="F618" s="297"/>
      <c r="G618" s="297"/>
      <c r="H618" s="11"/>
    </row>
    <row r="619" spans="1:8" ht="21" customHeight="1" x14ac:dyDescent="0.25">
      <c r="A619" s="297"/>
      <c r="B619" s="297"/>
      <c r="C619" s="297"/>
      <c r="D619" s="297"/>
      <c r="E619" s="298"/>
      <c r="F619" s="297"/>
      <c r="G619" s="297"/>
      <c r="H619" s="11"/>
    </row>
    <row r="620" spans="1:8" ht="21" customHeight="1" x14ac:dyDescent="0.25">
      <c r="A620" s="297"/>
      <c r="B620" s="297"/>
      <c r="C620" s="297"/>
      <c r="D620" s="297"/>
      <c r="E620" s="298"/>
      <c r="F620" s="297"/>
      <c r="G620" s="297"/>
      <c r="H620" s="11"/>
    </row>
    <row r="621" spans="1:8" ht="21" customHeight="1" x14ac:dyDescent="0.25">
      <c r="A621" s="297"/>
      <c r="B621" s="297"/>
      <c r="C621" s="297"/>
      <c r="D621" s="297"/>
      <c r="E621" s="298"/>
      <c r="F621" s="297"/>
      <c r="G621" s="297"/>
      <c r="H621" s="11"/>
    </row>
    <row r="622" spans="1:8" ht="21" customHeight="1" x14ac:dyDescent="0.25">
      <c r="A622" s="297"/>
      <c r="B622" s="297"/>
      <c r="C622" s="297"/>
      <c r="D622" s="297"/>
      <c r="E622" s="299"/>
      <c r="F622" s="297"/>
      <c r="G622" s="297"/>
      <c r="H622" s="11"/>
    </row>
    <row r="623" spans="1:8" ht="21" customHeight="1" x14ac:dyDescent="0.25">
      <c r="A623" s="297"/>
      <c r="B623" s="297"/>
      <c r="C623" s="297"/>
      <c r="D623" s="297"/>
      <c r="E623" s="299"/>
      <c r="F623" s="297"/>
      <c r="G623" s="297"/>
      <c r="H623" s="11"/>
    </row>
    <row r="624" spans="1:8" ht="21" customHeight="1" x14ac:dyDescent="0.25">
      <c r="A624" s="297"/>
      <c r="B624" s="297"/>
      <c r="C624" s="297"/>
      <c r="D624" s="297"/>
      <c r="E624" s="299"/>
      <c r="F624" s="297"/>
      <c r="G624" s="297"/>
      <c r="H624" s="11"/>
    </row>
    <row r="625" spans="1:8" ht="21" customHeight="1" x14ac:dyDescent="0.25">
      <c r="A625" s="297"/>
      <c r="B625" s="297"/>
      <c r="C625" s="297"/>
      <c r="D625" s="297"/>
      <c r="E625" s="299"/>
      <c r="F625" s="297"/>
      <c r="G625" s="297"/>
      <c r="H625" s="11"/>
    </row>
    <row r="626" spans="1:8" ht="21" customHeight="1" x14ac:dyDescent="0.25">
      <c r="A626" s="297"/>
      <c r="B626" s="297"/>
      <c r="C626" s="297"/>
      <c r="D626" s="297"/>
      <c r="E626" s="299"/>
      <c r="F626" s="297"/>
      <c r="G626" s="297"/>
      <c r="H626" s="11"/>
    </row>
    <row r="627" spans="1:8" ht="21" customHeight="1" x14ac:dyDescent="0.25">
      <c r="A627" s="297"/>
      <c r="B627" s="297"/>
      <c r="C627" s="297"/>
      <c r="D627" s="297"/>
      <c r="E627" s="299"/>
      <c r="F627" s="297"/>
      <c r="G627" s="297"/>
      <c r="H627" s="11"/>
    </row>
    <row r="628" spans="1:8" ht="21" customHeight="1" x14ac:dyDescent="0.25">
      <c r="A628" s="297"/>
      <c r="B628" s="297"/>
      <c r="C628" s="297"/>
      <c r="D628" s="297"/>
      <c r="E628" s="299"/>
      <c r="F628" s="297"/>
      <c r="G628" s="297"/>
      <c r="H628" s="11"/>
    </row>
    <row r="629" spans="1:8" ht="21" customHeight="1" x14ac:dyDescent="0.25">
      <c r="A629" s="297"/>
      <c r="B629" s="297"/>
      <c r="C629" s="297"/>
      <c r="D629" s="297"/>
      <c r="E629" s="299"/>
      <c r="F629" s="297"/>
      <c r="G629" s="297"/>
      <c r="H629" s="11"/>
    </row>
    <row r="630" spans="1:8" ht="21" customHeight="1" x14ac:dyDescent="0.25">
      <c r="A630" s="297"/>
      <c r="B630" s="297"/>
      <c r="C630" s="297"/>
      <c r="D630" s="297"/>
      <c r="E630" s="299"/>
      <c r="F630" s="297"/>
      <c r="G630" s="297"/>
      <c r="H630" s="11"/>
    </row>
    <row r="631" spans="1:8" ht="21" customHeight="1" x14ac:dyDescent="0.25">
      <c r="A631" s="297"/>
      <c r="B631" s="297"/>
      <c r="C631" s="297"/>
      <c r="D631" s="297"/>
      <c r="E631" s="299"/>
      <c r="F631" s="297"/>
      <c r="G631" s="297"/>
      <c r="H631" s="11"/>
    </row>
    <row r="632" spans="1:8" ht="21" customHeight="1" x14ac:dyDescent="0.25">
      <c r="A632" s="297"/>
      <c r="B632" s="297"/>
      <c r="C632" s="297"/>
      <c r="D632" s="297"/>
      <c r="E632" s="299"/>
      <c r="F632" s="297"/>
      <c r="G632" s="297"/>
      <c r="H632" s="11"/>
    </row>
    <row r="633" spans="1:8" ht="21" customHeight="1" x14ac:dyDescent="0.25">
      <c r="A633" s="297"/>
      <c r="B633" s="297"/>
      <c r="C633" s="297"/>
      <c r="D633" s="297"/>
      <c r="E633" s="299"/>
      <c r="F633" s="297"/>
      <c r="G633" s="297"/>
      <c r="H633" s="11"/>
    </row>
    <row r="634" spans="1:8" ht="21" customHeight="1" x14ac:dyDescent="0.25">
      <c r="A634" s="297"/>
      <c r="B634" s="297"/>
      <c r="C634" s="297"/>
      <c r="D634" s="297"/>
      <c r="E634" s="299"/>
      <c r="F634" s="297"/>
      <c r="G634" s="297"/>
      <c r="H634" s="11"/>
    </row>
    <row r="635" spans="1:8" ht="21" customHeight="1" x14ac:dyDescent="0.25">
      <c r="A635" s="297"/>
      <c r="B635" s="297"/>
      <c r="C635" s="297"/>
      <c r="D635" s="297"/>
      <c r="E635" s="299"/>
      <c r="F635" s="297"/>
      <c r="G635" s="297"/>
      <c r="H635" s="11"/>
    </row>
    <row r="636" spans="1:8" ht="21" customHeight="1" x14ac:dyDescent="0.25">
      <c r="A636" s="297"/>
      <c r="B636" s="297"/>
      <c r="C636" s="297"/>
      <c r="D636" s="297"/>
      <c r="E636" s="299"/>
      <c r="F636" s="297"/>
      <c r="G636" s="297"/>
      <c r="H636" s="11"/>
    </row>
    <row r="637" spans="1:8" ht="21" customHeight="1" x14ac:dyDescent="0.25">
      <c r="A637" s="297"/>
      <c r="B637" s="297"/>
      <c r="C637" s="297"/>
      <c r="D637" s="297"/>
      <c r="E637" s="299"/>
      <c r="F637" s="297"/>
      <c r="G637" s="297"/>
      <c r="H637" s="11"/>
    </row>
    <row r="638" spans="1:8" ht="21" customHeight="1" x14ac:dyDescent="0.25">
      <c r="A638" s="297"/>
      <c r="B638" s="297"/>
      <c r="C638" s="297"/>
      <c r="D638" s="297"/>
      <c r="E638" s="299"/>
      <c r="F638" s="297"/>
      <c r="G638" s="297"/>
      <c r="H638" s="11"/>
    </row>
    <row r="639" spans="1:8" ht="21" customHeight="1" x14ac:dyDescent="0.25">
      <c r="A639" s="297"/>
      <c r="B639" s="297"/>
      <c r="C639" s="297"/>
      <c r="D639" s="297"/>
      <c r="E639" s="299"/>
      <c r="F639" s="297"/>
      <c r="G639" s="297"/>
      <c r="H639" s="11"/>
    </row>
    <row r="640" spans="1:8" ht="21" customHeight="1" x14ac:dyDescent="0.25">
      <c r="A640" s="297"/>
      <c r="B640" s="297"/>
      <c r="C640" s="297"/>
      <c r="D640" s="297"/>
      <c r="E640" s="299"/>
      <c r="F640" s="297"/>
      <c r="G640" s="297"/>
      <c r="H640" s="11"/>
    </row>
    <row r="641" spans="1:8" ht="21" customHeight="1" x14ac:dyDescent="0.25">
      <c r="A641" s="297"/>
      <c r="B641" s="297"/>
      <c r="C641" s="297"/>
      <c r="D641" s="297"/>
      <c r="E641" s="299"/>
      <c r="F641" s="297"/>
      <c r="G641" s="297"/>
      <c r="H641" s="11"/>
    </row>
    <row r="642" spans="1:8" ht="21" customHeight="1" x14ac:dyDescent="0.25">
      <c r="A642" s="297"/>
      <c r="B642" s="297"/>
      <c r="C642" s="297"/>
      <c r="D642" s="297"/>
      <c r="E642" s="299"/>
      <c r="F642" s="297"/>
      <c r="G642" s="297"/>
      <c r="H642" s="11"/>
    </row>
    <row r="643" spans="1:8" ht="21" customHeight="1" x14ac:dyDescent="0.25">
      <c r="A643" s="297"/>
      <c r="B643" s="297"/>
      <c r="C643" s="297"/>
      <c r="D643" s="297"/>
      <c r="E643" s="299"/>
      <c r="F643" s="297"/>
      <c r="G643" s="297"/>
      <c r="H643" s="11"/>
    </row>
    <row r="644" spans="1:8" ht="21" customHeight="1" x14ac:dyDescent="0.25">
      <c r="A644" s="297"/>
      <c r="B644" s="297"/>
      <c r="C644" s="297"/>
      <c r="D644" s="297"/>
      <c r="E644" s="299"/>
      <c r="F644" s="297"/>
      <c r="G644" s="297"/>
      <c r="H644" s="11"/>
    </row>
    <row r="645" spans="1:8" ht="21" customHeight="1" x14ac:dyDescent="0.25">
      <c r="A645" s="297"/>
      <c r="B645" s="297"/>
      <c r="C645" s="297"/>
      <c r="D645" s="297"/>
      <c r="E645" s="299"/>
      <c r="F645" s="297"/>
      <c r="G645" s="297"/>
      <c r="H645" s="11"/>
    </row>
    <row r="646" spans="1:8" ht="21" customHeight="1" x14ac:dyDescent="0.25">
      <c r="A646" s="297"/>
      <c r="B646" s="297"/>
      <c r="C646" s="297"/>
      <c r="D646" s="297"/>
      <c r="E646" s="299"/>
      <c r="F646" s="297"/>
      <c r="G646" s="297"/>
      <c r="H646" s="11"/>
    </row>
    <row r="647" spans="1:8" ht="21" customHeight="1" x14ac:dyDescent="0.25">
      <c r="A647" s="297"/>
      <c r="B647" s="297"/>
      <c r="C647" s="297"/>
      <c r="D647" s="297"/>
      <c r="E647" s="299"/>
      <c r="F647" s="297"/>
      <c r="G647" s="297"/>
      <c r="H647" s="11"/>
    </row>
    <row r="648" spans="1:8" ht="21" customHeight="1" x14ac:dyDescent="0.25">
      <c r="A648" s="297"/>
      <c r="B648" s="297"/>
      <c r="C648" s="297"/>
      <c r="D648" s="297"/>
      <c r="E648" s="299"/>
      <c r="F648" s="297"/>
      <c r="G648" s="297"/>
      <c r="H648" s="11"/>
    </row>
    <row r="649" spans="1:8" ht="21" customHeight="1" x14ac:dyDescent="0.25">
      <c r="A649" s="297"/>
      <c r="B649" s="297"/>
      <c r="C649" s="297"/>
      <c r="D649" s="297"/>
      <c r="E649" s="299"/>
      <c r="F649" s="297"/>
      <c r="G649" s="297"/>
      <c r="H649" s="11"/>
    </row>
    <row r="650" spans="1:8" ht="21" customHeight="1" x14ac:dyDescent="0.25">
      <c r="A650" s="297"/>
      <c r="B650" s="297"/>
      <c r="C650" s="297"/>
      <c r="D650" s="297"/>
      <c r="E650" s="299"/>
      <c r="F650" s="297"/>
      <c r="G650" s="297"/>
      <c r="H650" s="11"/>
    </row>
    <row r="651" spans="1:8" ht="21" customHeight="1" x14ac:dyDescent="0.25">
      <c r="A651" s="297"/>
      <c r="B651" s="297"/>
      <c r="C651" s="297"/>
      <c r="D651" s="297"/>
      <c r="E651" s="299"/>
      <c r="F651" s="297"/>
      <c r="G651" s="297"/>
      <c r="H651" s="11"/>
    </row>
    <row r="652" spans="1:8" ht="21" customHeight="1" x14ac:dyDescent="0.25">
      <c r="A652" s="297"/>
      <c r="B652" s="297"/>
      <c r="C652" s="297"/>
      <c r="D652" s="297"/>
      <c r="E652" s="299"/>
      <c r="F652" s="297"/>
      <c r="G652" s="297"/>
      <c r="H652" s="11"/>
    </row>
    <row r="653" spans="1:8" ht="21" customHeight="1" x14ac:dyDescent="0.25">
      <c r="A653" s="297"/>
      <c r="B653" s="297"/>
      <c r="C653" s="297"/>
      <c r="D653" s="297"/>
      <c r="E653" s="299"/>
      <c r="F653" s="297"/>
      <c r="G653" s="297"/>
      <c r="H653" s="11"/>
    </row>
    <row r="654" spans="1:8" ht="21" customHeight="1" x14ac:dyDescent="0.25">
      <c r="A654" s="297"/>
      <c r="B654" s="297"/>
      <c r="C654" s="297"/>
      <c r="D654" s="297"/>
      <c r="E654" s="299"/>
      <c r="F654" s="297"/>
      <c r="G654" s="297"/>
      <c r="H654" s="11"/>
    </row>
    <row r="655" spans="1:8" ht="21" customHeight="1" x14ac:dyDescent="0.25">
      <c r="A655" s="297"/>
      <c r="B655" s="297"/>
      <c r="C655" s="297"/>
      <c r="D655" s="297"/>
      <c r="E655" s="299"/>
      <c r="F655" s="297"/>
      <c r="G655" s="297"/>
      <c r="H655" s="11"/>
    </row>
    <row r="656" spans="1:8" ht="21" customHeight="1" x14ac:dyDescent="0.25">
      <c r="A656" s="297"/>
      <c r="B656" s="297"/>
      <c r="C656" s="297"/>
      <c r="D656" s="297"/>
      <c r="E656" s="299"/>
      <c r="F656" s="297"/>
      <c r="G656" s="297"/>
      <c r="H656" s="11"/>
    </row>
    <row r="657" spans="1:8" ht="21" customHeight="1" x14ac:dyDescent="0.25">
      <c r="A657" s="297"/>
      <c r="B657" s="297"/>
      <c r="C657" s="297"/>
      <c r="D657" s="297"/>
      <c r="E657" s="299"/>
      <c r="F657" s="297"/>
      <c r="G657" s="297"/>
      <c r="H657" s="11"/>
    </row>
    <row r="658" spans="1:8" ht="21" customHeight="1" x14ac:dyDescent="0.25">
      <c r="A658" s="297"/>
      <c r="B658" s="297"/>
      <c r="C658" s="297"/>
      <c r="D658" s="297"/>
      <c r="E658" s="299"/>
      <c r="F658" s="297"/>
      <c r="G658" s="297"/>
      <c r="H658" s="11"/>
    </row>
    <row r="659" spans="1:8" ht="21" customHeight="1" x14ac:dyDescent="0.25">
      <c r="A659" s="297"/>
      <c r="B659" s="297"/>
      <c r="C659" s="297"/>
      <c r="D659" s="297"/>
      <c r="E659" s="299"/>
      <c r="F659" s="297"/>
      <c r="G659" s="297"/>
      <c r="H659" s="11"/>
    </row>
    <row r="660" spans="1:8" ht="21" customHeight="1" x14ac:dyDescent="0.25">
      <c r="A660" s="297"/>
      <c r="B660" s="297"/>
      <c r="C660" s="297"/>
      <c r="D660" s="297"/>
      <c r="E660" s="299"/>
      <c r="F660" s="297"/>
      <c r="G660" s="297"/>
      <c r="H660" s="11"/>
    </row>
    <row r="661" spans="1:8" ht="21" customHeight="1" x14ac:dyDescent="0.25">
      <c r="A661" s="297"/>
      <c r="B661" s="297"/>
      <c r="C661" s="297"/>
      <c r="D661" s="297"/>
      <c r="E661" s="299"/>
      <c r="F661" s="297"/>
      <c r="G661" s="297"/>
      <c r="H661" s="11"/>
    </row>
    <row r="662" spans="1:8" ht="21" customHeight="1" x14ac:dyDescent="0.25">
      <c r="A662" s="297"/>
      <c r="B662" s="297"/>
      <c r="C662" s="297"/>
      <c r="D662" s="297"/>
      <c r="E662" s="299"/>
      <c r="F662" s="297"/>
      <c r="G662" s="297"/>
      <c r="H662" s="11"/>
    </row>
    <row r="663" spans="1:8" ht="21" customHeight="1" x14ac:dyDescent="0.25">
      <c r="A663" s="297"/>
      <c r="B663" s="297"/>
      <c r="C663" s="297"/>
      <c r="D663" s="297"/>
      <c r="E663" s="299"/>
      <c r="F663" s="297"/>
      <c r="G663" s="297"/>
      <c r="H663" s="11"/>
    </row>
    <row r="664" spans="1:8" ht="21" customHeight="1" x14ac:dyDescent="0.25">
      <c r="A664" s="297"/>
      <c r="B664" s="297"/>
      <c r="C664" s="297"/>
      <c r="D664" s="297"/>
      <c r="E664" s="299"/>
      <c r="F664" s="297"/>
      <c r="G664" s="297"/>
      <c r="H664" s="11"/>
    </row>
    <row r="665" spans="1:8" ht="21" customHeight="1" x14ac:dyDescent="0.25">
      <c r="A665" s="297"/>
      <c r="B665" s="297"/>
      <c r="C665" s="297"/>
      <c r="D665" s="297"/>
      <c r="E665" s="299"/>
      <c r="F665" s="297"/>
      <c r="G665" s="297"/>
      <c r="H665" s="11"/>
    </row>
    <row r="666" spans="1:8" ht="21" customHeight="1" x14ac:dyDescent="0.25">
      <c r="A666" s="297"/>
      <c r="B666" s="297"/>
      <c r="C666" s="297"/>
      <c r="D666" s="297"/>
      <c r="E666" s="299"/>
      <c r="F666" s="297"/>
      <c r="G666" s="297"/>
      <c r="H666" s="11"/>
    </row>
    <row r="667" spans="1:8" ht="21" customHeight="1" x14ac:dyDescent="0.25">
      <c r="A667" s="297"/>
      <c r="B667" s="297"/>
      <c r="C667" s="297"/>
      <c r="D667" s="297"/>
      <c r="E667" s="299"/>
      <c r="F667" s="297"/>
      <c r="G667" s="297"/>
      <c r="H667" s="11"/>
    </row>
    <row r="668" spans="1:8" ht="21" customHeight="1" x14ac:dyDescent="0.25">
      <c r="A668" s="297"/>
      <c r="B668" s="297"/>
      <c r="C668" s="297"/>
      <c r="D668" s="297"/>
      <c r="E668" s="299"/>
      <c r="F668" s="297"/>
      <c r="G668" s="300"/>
      <c r="H668" s="11"/>
    </row>
    <row r="669" spans="1:8" ht="21" customHeight="1" x14ac:dyDescent="0.25">
      <c r="A669" s="297"/>
      <c r="B669" s="297"/>
      <c r="C669" s="297"/>
      <c r="D669" s="297"/>
      <c r="E669" s="299"/>
      <c r="F669" s="297"/>
      <c r="G669" s="300"/>
      <c r="H669" s="11"/>
    </row>
    <row r="670" spans="1:8" ht="21" customHeight="1" x14ac:dyDescent="0.25">
      <c r="A670" s="297"/>
      <c r="B670" s="297"/>
      <c r="C670" s="297"/>
      <c r="D670" s="297"/>
      <c r="E670" s="299"/>
      <c r="F670" s="297"/>
      <c r="G670" s="300"/>
      <c r="H670" s="11"/>
    </row>
    <row r="671" spans="1:8" ht="21" customHeight="1" x14ac:dyDescent="0.25">
      <c r="A671" s="297"/>
      <c r="B671" s="297"/>
      <c r="C671" s="297"/>
      <c r="D671" s="297"/>
      <c r="E671" s="299"/>
      <c r="F671" s="297"/>
      <c r="G671" s="300"/>
      <c r="H671" s="11"/>
    </row>
    <row r="672" spans="1:8" ht="21" customHeight="1" x14ac:dyDescent="0.25">
      <c r="A672" s="297"/>
      <c r="B672" s="297"/>
      <c r="C672" s="297"/>
      <c r="D672" s="297"/>
      <c r="E672" s="299"/>
      <c r="F672" s="297"/>
      <c r="G672" s="300"/>
      <c r="H672" s="11"/>
    </row>
    <row r="673" spans="1:8" ht="21" customHeight="1" x14ac:dyDescent="0.25">
      <c r="A673" s="297"/>
      <c r="B673" s="297"/>
      <c r="C673" s="297"/>
      <c r="D673" s="297"/>
      <c r="E673" s="299"/>
      <c r="F673" s="297"/>
      <c r="G673" s="300"/>
      <c r="H673" s="11"/>
    </row>
    <row r="674" spans="1:8" ht="21" customHeight="1" x14ac:dyDescent="0.25">
      <c r="A674" s="297"/>
      <c r="B674" s="297"/>
      <c r="C674" s="297"/>
      <c r="D674" s="297"/>
      <c r="E674" s="299"/>
      <c r="F674" s="297"/>
      <c r="G674" s="300"/>
      <c r="H674" s="11"/>
    </row>
    <row r="675" spans="1:8" ht="21" customHeight="1" x14ac:dyDescent="0.25">
      <c r="A675" s="297"/>
      <c r="B675" s="297"/>
      <c r="C675" s="297"/>
      <c r="D675" s="297"/>
      <c r="E675" s="299"/>
      <c r="F675" s="297"/>
      <c r="G675" s="300"/>
      <c r="H675" s="11"/>
    </row>
    <row r="676" spans="1:8" ht="21" customHeight="1" x14ac:dyDescent="0.25">
      <c r="A676" s="297"/>
      <c r="B676" s="297"/>
      <c r="C676" s="297"/>
      <c r="D676" s="297"/>
      <c r="E676" s="299"/>
      <c r="F676" s="297"/>
      <c r="G676" s="300"/>
      <c r="H676" s="11"/>
    </row>
    <row r="677" spans="1:8" ht="21" customHeight="1" x14ac:dyDescent="0.25">
      <c r="A677" s="297"/>
      <c r="B677" s="297"/>
      <c r="C677" s="297"/>
      <c r="D677" s="297"/>
      <c r="E677" s="299"/>
      <c r="F677" s="297"/>
      <c r="G677" s="300"/>
      <c r="H677" s="11"/>
    </row>
    <row r="678" spans="1:8" ht="21" customHeight="1" x14ac:dyDescent="0.25">
      <c r="A678" s="297"/>
      <c r="B678" s="297"/>
      <c r="C678" s="297"/>
      <c r="D678" s="297"/>
      <c r="E678" s="299"/>
      <c r="F678" s="297"/>
      <c r="G678" s="300"/>
      <c r="H678" s="11"/>
    </row>
    <row r="679" spans="1:8" ht="21" customHeight="1" x14ac:dyDescent="0.25">
      <c r="A679" s="297"/>
      <c r="B679" s="297"/>
      <c r="C679" s="297"/>
      <c r="D679" s="297"/>
      <c r="E679" s="299"/>
      <c r="F679" s="297"/>
      <c r="G679" s="300"/>
      <c r="H679" s="11"/>
    </row>
    <row r="680" spans="1:8" ht="21" customHeight="1" x14ac:dyDescent="0.25">
      <c r="A680" s="297"/>
      <c r="B680" s="297"/>
      <c r="C680" s="297"/>
      <c r="D680" s="297"/>
      <c r="E680" s="299"/>
      <c r="F680" s="297"/>
      <c r="G680" s="300"/>
      <c r="H680" s="11"/>
    </row>
    <row r="681" spans="1:8" ht="21" customHeight="1" x14ac:dyDescent="0.25">
      <c r="A681" s="297"/>
      <c r="B681" s="297"/>
      <c r="C681" s="297"/>
      <c r="D681" s="297"/>
      <c r="E681" s="299"/>
      <c r="F681" s="297"/>
      <c r="G681" s="300"/>
      <c r="H681" s="11"/>
    </row>
    <row r="682" spans="1:8" ht="21" customHeight="1" x14ac:dyDescent="0.25">
      <c r="A682" s="297"/>
      <c r="B682" s="297"/>
      <c r="C682" s="297"/>
      <c r="D682" s="297"/>
      <c r="E682" s="299"/>
      <c r="F682" s="297"/>
      <c r="G682" s="300"/>
      <c r="H682" s="11"/>
    </row>
    <row r="683" spans="1:8" ht="21" customHeight="1" x14ac:dyDescent="0.25">
      <c r="A683" s="297"/>
      <c r="B683" s="297"/>
      <c r="C683" s="297"/>
      <c r="D683" s="297"/>
      <c r="E683" s="299"/>
      <c r="F683" s="297"/>
      <c r="G683" s="300"/>
      <c r="H683" s="11"/>
    </row>
    <row r="684" spans="1:8" ht="21" customHeight="1" x14ac:dyDescent="0.25">
      <c r="A684" s="297"/>
      <c r="B684" s="297"/>
      <c r="C684" s="297"/>
      <c r="D684" s="297"/>
      <c r="E684" s="299"/>
      <c r="F684" s="297"/>
      <c r="G684" s="300"/>
      <c r="H684" s="11"/>
    </row>
    <row r="685" spans="1:8" ht="21" customHeight="1" x14ac:dyDescent="0.25">
      <c r="A685" s="297"/>
      <c r="B685" s="297"/>
      <c r="C685" s="297"/>
      <c r="D685" s="297"/>
      <c r="E685" s="299"/>
      <c r="F685" s="297"/>
      <c r="G685" s="300"/>
      <c r="H685" s="11"/>
    </row>
    <row r="686" spans="1:8" ht="21" customHeight="1" x14ac:dyDescent="0.25">
      <c r="A686" s="297"/>
      <c r="B686" s="297"/>
      <c r="C686" s="297"/>
      <c r="D686" s="297"/>
      <c r="E686" s="299"/>
      <c r="F686" s="297"/>
      <c r="G686" s="300"/>
      <c r="H686" s="11"/>
    </row>
    <row r="687" spans="1:8" ht="21" customHeight="1" x14ac:dyDescent="0.25">
      <c r="A687" s="297"/>
      <c r="B687" s="297"/>
      <c r="C687" s="297"/>
      <c r="D687" s="297"/>
      <c r="E687" s="299"/>
      <c r="F687" s="297"/>
      <c r="G687" s="300"/>
      <c r="H687" s="11"/>
    </row>
    <row r="688" spans="1:8" ht="21" customHeight="1" x14ac:dyDescent="0.25">
      <c r="A688" s="297"/>
      <c r="B688" s="297"/>
      <c r="C688" s="297"/>
      <c r="D688" s="297"/>
      <c r="E688" s="299"/>
      <c r="F688" s="297"/>
      <c r="G688" s="300"/>
      <c r="H688" s="11"/>
    </row>
    <row r="689" spans="1:8" ht="21" customHeight="1" x14ac:dyDescent="0.25">
      <c r="A689" s="297"/>
      <c r="B689" s="297"/>
      <c r="C689" s="297"/>
      <c r="D689" s="297"/>
      <c r="E689" s="299"/>
      <c r="F689" s="297"/>
      <c r="G689" s="300"/>
      <c r="H689" s="11"/>
    </row>
    <row r="690" spans="1:8" ht="21" customHeight="1" x14ac:dyDescent="0.25">
      <c r="A690" s="297"/>
      <c r="B690" s="297"/>
      <c r="C690" s="297"/>
      <c r="D690" s="297"/>
      <c r="E690" s="299"/>
      <c r="F690" s="297"/>
      <c r="G690" s="300"/>
      <c r="H690" s="11"/>
    </row>
    <row r="691" spans="1:8" ht="21" customHeight="1" x14ac:dyDescent="0.25">
      <c r="A691" s="297"/>
      <c r="B691" s="297"/>
      <c r="C691" s="297"/>
      <c r="D691" s="297"/>
      <c r="E691" s="299"/>
      <c r="F691" s="297"/>
      <c r="G691" s="300"/>
      <c r="H691" s="11"/>
    </row>
    <row r="692" spans="1:8" ht="21" customHeight="1" x14ac:dyDescent="0.25">
      <c r="A692" s="297"/>
      <c r="B692" s="297"/>
      <c r="C692" s="297"/>
      <c r="D692" s="297"/>
      <c r="E692" s="299"/>
      <c r="F692" s="297"/>
      <c r="G692" s="300"/>
      <c r="H692" s="11"/>
    </row>
    <row r="693" spans="1:8" ht="21" customHeight="1" x14ac:dyDescent="0.25">
      <c r="A693" s="297"/>
      <c r="B693" s="297"/>
      <c r="C693" s="297"/>
      <c r="D693" s="297"/>
      <c r="E693" s="299"/>
      <c r="F693" s="297"/>
      <c r="G693" s="300"/>
      <c r="H693" s="11"/>
    </row>
    <row r="694" spans="1:8" ht="21" customHeight="1" x14ac:dyDescent="0.25">
      <c r="A694" s="297"/>
      <c r="B694" s="297"/>
      <c r="C694" s="297"/>
      <c r="D694" s="297"/>
      <c r="E694" s="299"/>
      <c r="F694" s="297"/>
      <c r="G694" s="300"/>
      <c r="H694" s="11"/>
    </row>
    <row r="695" spans="1:8" ht="21" customHeight="1" x14ac:dyDescent="0.25">
      <c r="A695" s="297"/>
      <c r="B695" s="297"/>
      <c r="C695" s="297"/>
      <c r="D695" s="297"/>
      <c r="E695" s="299"/>
      <c r="F695" s="297"/>
      <c r="G695" s="300"/>
      <c r="H695" s="11"/>
    </row>
    <row r="696" spans="1:8" ht="21" customHeight="1" x14ac:dyDescent="0.25">
      <c r="A696" s="297"/>
      <c r="B696" s="297"/>
      <c r="C696" s="297"/>
      <c r="D696" s="297"/>
      <c r="E696" s="299"/>
      <c r="F696" s="297"/>
      <c r="G696" s="300"/>
      <c r="H696" s="11"/>
    </row>
    <row r="697" spans="1:8" ht="21" customHeight="1" x14ac:dyDescent="0.25">
      <c r="A697" s="297"/>
      <c r="B697" s="297"/>
      <c r="C697" s="297"/>
      <c r="D697" s="297"/>
      <c r="E697" s="299"/>
      <c r="F697" s="297"/>
      <c r="G697" s="300"/>
      <c r="H697" s="11"/>
    </row>
    <row r="698" spans="1:8" ht="21" customHeight="1" x14ac:dyDescent="0.25">
      <c r="A698" s="297"/>
      <c r="B698" s="297"/>
      <c r="C698" s="297"/>
      <c r="D698" s="297"/>
      <c r="E698" s="299"/>
      <c r="F698" s="297"/>
      <c r="G698" s="300"/>
      <c r="H698" s="11"/>
    </row>
    <row r="699" spans="1:8" ht="21" customHeight="1" x14ac:dyDescent="0.25">
      <c r="A699" s="297"/>
      <c r="B699" s="297"/>
      <c r="C699" s="297"/>
      <c r="D699" s="297"/>
      <c r="E699" s="299"/>
      <c r="F699" s="297"/>
      <c r="G699" s="300"/>
      <c r="H699" s="11"/>
    </row>
    <row r="700" spans="1:8" ht="21" customHeight="1" x14ac:dyDescent="0.25">
      <c r="A700" s="297"/>
      <c r="B700" s="297"/>
      <c r="C700" s="297"/>
      <c r="D700" s="297"/>
      <c r="E700" s="299"/>
      <c r="F700" s="297"/>
      <c r="G700" s="300"/>
      <c r="H700" s="11"/>
    </row>
    <row r="701" spans="1:8" ht="21" customHeight="1" x14ac:dyDescent="0.25">
      <c r="A701" s="297"/>
      <c r="B701" s="297"/>
      <c r="C701" s="297"/>
      <c r="D701" s="297"/>
      <c r="E701" s="299"/>
      <c r="F701" s="297"/>
      <c r="G701" s="300"/>
      <c r="H701" s="11"/>
    </row>
    <row r="702" spans="1:8" ht="21" customHeight="1" x14ac:dyDescent="0.25">
      <c r="A702" s="297"/>
      <c r="B702" s="297"/>
      <c r="C702" s="297"/>
      <c r="D702" s="297"/>
      <c r="E702" s="299"/>
      <c r="F702" s="297"/>
      <c r="G702" s="300"/>
      <c r="H702" s="11"/>
    </row>
    <row r="703" spans="1:8" ht="21" customHeight="1" x14ac:dyDescent="0.25">
      <c r="A703" s="297"/>
      <c r="B703" s="297"/>
      <c r="C703" s="297"/>
      <c r="D703" s="297"/>
      <c r="E703" s="299"/>
      <c r="F703" s="297"/>
      <c r="G703" s="300"/>
      <c r="H703" s="11"/>
    </row>
    <row r="704" spans="1:8" ht="21" customHeight="1" x14ac:dyDescent="0.25">
      <c r="A704" s="297"/>
      <c r="B704" s="297"/>
      <c r="C704" s="297"/>
      <c r="D704" s="297"/>
      <c r="E704" s="299"/>
      <c r="F704" s="297"/>
      <c r="G704" s="300"/>
      <c r="H704" s="11"/>
    </row>
    <row r="705" spans="1:8" ht="21" customHeight="1" x14ac:dyDescent="0.25">
      <c r="A705" s="297"/>
      <c r="B705" s="297"/>
      <c r="C705" s="297"/>
      <c r="D705" s="297"/>
      <c r="E705" s="299"/>
      <c r="F705" s="297"/>
      <c r="G705" s="300"/>
      <c r="H705" s="11"/>
    </row>
    <row r="706" spans="1:8" ht="21" customHeight="1" x14ac:dyDescent="0.25">
      <c r="A706" s="297"/>
      <c r="B706" s="297"/>
      <c r="C706" s="297"/>
      <c r="D706" s="297"/>
      <c r="E706" s="299"/>
      <c r="F706" s="297"/>
      <c r="G706" s="300"/>
      <c r="H706" s="11"/>
    </row>
    <row r="707" spans="1:8" ht="21" customHeight="1" x14ac:dyDescent="0.25">
      <c r="A707" s="297"/>
      <c r="B707" s="297"/>
      <c r="C707" s="297"/>
      <c r="D707" s="297"/>
      <c r="E707" s="299"/>
      <c r="F707" s="297"/>
      <c r="G707" s="300"/>
      <c r="H707" s="11"/>
    </row>
    <row r="708" spans="1:8" ht="21" customHeight="1" x14ac:dyDescent="0.25">
      <c r="A708" s="297"/>
      <c r="B708" s="297"/>
      <c r="C708" s="297"/>
      <c r="D708" s="297"/>
      <c r="E708" s="299"/>
      <c r="F708" s="297"/>
      <c r="G708" s="300"/>
      <c r="H708" s="11"/>
    </row>
    <row r="709" spans="1:8" ht="21" customHeight="1" x14ac:dyDescent="0.25">
      <c r="A709" s="297"/>
      <c r="B709" s="297"/>
      <c r="C709" s="297"/>
      <c r="D709" s="297"/>
      <c r="E709" s="299"/>
      <c r="F709" s="297"/>
      <c r="G709" s="300"/>
      <c r="H709" s="11"/>
    </row>
    <row r="710" spans="1:8" ht="21" customHeight="1" x14ac:dyDescent="0.25">
      <c r="A710" s="297"/>
      <c r="B710" s="297"/>
      <c r="C710" s="297"/>
      <c r="D710" s="297"/>
      <c r="E710" s="299"/>
      <c r="F710" s="297"/>
      <c r="G710" s="300"/>
      <c r="H710" s="11"/>
    </row>
    <row r="711" spans="1:8" ht="21" customHeight="1" x14ac:dyDescent="0.25">
      <c r="A711" s="297"/>
      <c r="B711" s="297"/>
      <c r="C711" s="297"/>
      <c r="D711" s="297"/>
      <c r="E711" s="299"/>
      <c r="F711" s="297"/>
      <c r="G711" s="300"/>
      <c r="H711" s="11"/>
    </row>
    <row r="712" spans="1:8" ht="21" customHeight="1" x14ac:dyDescent="0.25">
      <c r="A712" s="297"/>
      <c r="B712" s="297"/>
      <c r="C712" s="297"/>
      <c r="D712" s="297"/>
      <c r="E712" s="299"/>
      <c r="F712" s="297"/>
      <c r="G712" s="300"/>
      <c r="H712" s="11"/>
    </row>
    <row r="713" spans="1:8" ht="21" customHeight="1" x14ac:dyDescent="0.25">
      <c r="A713" s="297"/>
      <c r="B713" s="297"/>
      <c r="C713" s="297"/>
      <c r="D713" s="297"/>
      <c r="E713" s="299"/>
      <c r="F713" s="297"/>
      <c r="G713" s="300"/>
      <c r="H713" s="11"/>
    </row>
    <row r="714" spans="1:8" ht="21" customHeight="1" x14ac:dyDescent="0.25">
      <c r="A714" s="297"/>
      <c r="B714" s="297"/>
      <c r="C714" s="297"/>
      <c r="D714" s="297"/>
      <c r="E714" s="299"/>
      <c r="F714" s="297"/>
      <c r="G714" s="300"/>
      <c r="H714" s="11"/>
    </row>
    <row r="715" spans="1:8" ht="21" customHeight="1" x14ac:dyDescent="0.25">
      <c r="A715" s="297"/>
      <c r="B715" s="297"/>
      <c r="C715" s="297"/>
      <c r="D715" s="297"/>
      <c r="E715" s="299"/>
      <c r="F715" s="297"/>
      <c r="G715" s="300"/>
      <c r="H715" s="11"/>
    </row>
    <row r="716" spans="1:8" ht="21" customHeight="1" x14ac:dyDescent="0.25">
      <c r="A716" s="297"/>
      <c r="B716" s="297"/>
      <c r="C716" s="297"/>
      <c r="D716" s="297"/>
      <c r="E716" s="299"/>
      <c r="F716" s="297"/>
      <c r="G716" s="300"/>
      <c r="H716" s="11"/>
    </row>
    <row r="717" spans="1:8" ht="21" customHeight="1" x14ac:dyDescent="0.25">
      <c r="A717" s="297"/>
      <c r="B717" s="297"/>
      <c r="C717" s="297"/>
      <c r="D717" s="297"/>
      <c r="E717" s="299"/>
      <c r="F717" s="297"/>
      <c r="G717" s="300"/>
      <c r="H717" s="11"/>
    </row>
    <row r="718" spans="1:8" ht="21" customHeight="1" x14ac:dyDescent="0.25">
      <c r="A718" s="297"/>
      <c r="B718" s="297"/>
      <c r="C718" s="297"/>
      <c r="D718" s="297"/>
      <c r="E718" s="299"/>
      <c r="F718" s="297"/>
      <c r="G718" s="300"/>
      <c r="H718" s="11"/>
    </row>
    <row r="719" spans="1:8" ht="21" customHeight="1" x14ac:dyDescent="0.25">
      <c r="A719" s="297"/>
      <c r="B719" s="297"/>
      <c r="C719" s="297"/>
      <c r="D719" s="297"/>
      <c r="E719" s="299"/>
      <c r="F719" s="297"/>
      <c r="G719" s="300"/>
      <c r="H719" s="11"/>
    </row>
    <row r="720" spans="1:8" ht="21" customHeight="1" x14ac:dyDescent="0.25">
      <c r="A720" s="297"/>
      <c r="B720" s="297"/>
      <c r="C720" s="297"/>
      <c r="D720" s="297"/>
      <c r="E720" s="299"/>
      <c r="F720" s="297"/>
      <c r="G720" s="300"/>
      <c r="H720" s="11"/>
    </row>
    <row r="721" spans="1:8" ht="21" customHeight="1" x14ac:dyDescent="0.25">
      <c r="A721" s="297"/>
      <c r="B721" s="297"/>
      <c r="C721" s="297"/>
      <c r="D721" s="297"/>
      <c r="E721" s="299"/>
      <c r="F721" s="297"/>
      <c r="G721" s="300"/>
      <c r="H721" s="11"/>
    </row>
    <row r="722" spans="1:8" ht="21" customHeight="1" x14ac:dyDescent="0.25">
      <c r="A722" s="297"/>
      <c r="B722" s="297"/>
      <c r="C722" s="297"/>
      <c r="D722" s="297"/>
      <c r="E722" s="299"/>
      <c r="F722" s="297"/>
      <c r="G722" s="300"/>
      <c r="H722" s="11"/>
    </row>
    <row r="723" spans="1:8" ht="21" customHeight="1" x14ac:dyDescent="0.25">
      <c r="A723" s="297"/>
      <c r="B723" s="297"/>
      <c r="C723" s="297"/>
      <c r="D723" s="297"/>
      <c r="E723" s="299"/>
      <c r="F723" s="297"/>
      <c r="G723" s="300"/>
      <c r="H723" s="11"/>
    </row>
    <row r="724" spans="1:8" ht="21" customHeight="1" x14ac:dyDescent="0.25">
      <c r="A724" s="297"/>
      <c r="B724" s="297"/>
      <c r="C724" s="297"/>
      <c r="D724" s="297"/>
      <c r="E724" s="299"/>
      <c r="F724" s="297"/>
      <c r="G724" s="300"/>
      <c r="H724" s="11"/>
    </row>
    <row r="725" spans="1:8" ht="21" customHeight="1" x14ac:dyDescent="0.25">
      <c r="A725" s="297"/>
      <c r="B725" s="297"/>
      <c r="C725" s="297"/>
      <c r="D725" s="297"/>
      <c r="E725" s="299"/>
      <c r="F725" s="297"/>
      <c r="G725" s="300"/>
      <c r="H725" s="11"/>
    </row>
    <row r="726" spans="1:8" ht="21" customHeight="1" x14ac:dyDescent="0.25">
      <c r="A726" s="297"/>
      <c r="B726" s="297"/>
      <c r="C726" s="297"/>
      <c r="D726" s="297"/>
      <c r="E726" s="299"/>
      <c r="F726" s="297"/>
      <c r="G726" s="300"/>
      <c r="H726" s="11"/>
    </row>
    <row r="727" spans="1:8" ht="21" customHeight="1" x14ac:dyDescent="0.25">
      <c r="A727" s="297"/>
      <c r="B727" s="297"/>
      <c r="C727" s="297"/>
      <c r="D727" s="297"/>
      <c r="E727" s="299"/>
      <c r="F727" s="297"/>
      <c r="G727" s="300"/>
      <c r="H727" s="11"/>
    </row>
    <row r="728" spans="1:8" ht="21" customHeight="1" x14ac:dyDescent="0.25">
      <c r="A728" s="297"/>
      <c r="B728" s="297"/>
      <c r="C728" s="297"/>
      <c r="D728" s="297"/>
      <c r="E728" s="299"/>
      <c r="F728" s="297"/>
      <c r="G728" s="300"/>
      <c r="H728" s="11"/>
    </row>
    <row r="729" spans="1:8" ht="21" customHeight="1" x14ac:dyDescent="0.25">
      <c r="A729" s="297"/>
      <c r="B729" s="297"/>
      <c r="C729" s="297"/>
      <c r="D729" s="297"/>
      <c r="E729" s="299"/>
      <c r="F729" s="297"/>
      <c r="G729" s="300"/>
      <c r="H729" s="11"/>
    </row>
    <row r="730" spans="1:8" ht="21" customHeight="1" x14ac:dyDescent="0.25">
      <c r="A730" s="297"/>
      <c r="B730" s="297"/>
      <c r="C730" s="297"/>
      <c r="D730" s="297"/>
      <c r="E730" s="299"/>
      <c r="F730" s="297"/>
      <c r="G730" s="300"/>
      <c r="H730" s="11"/>
    </row>
    <row r="731" spans="1:8" ht="21" customHeight="1" x14ac:dyDescent="0.25">
      <c r="A731" s="297"/>
      <c r="B731" s="297"/>
      <c r="C731" s="297"/>
      <c r="D731" s="297"/>
      <c r="E731" s="299"/>
      <c r="F731" s="297"/>
      <c r="G731" s="300"/>
      <c r="H731" s="11"/>
    </row>
    <row r="732" spans="1:8" ht="21" customHeight="1" x14ac:dyDescent="0.25">
      <c r="A732" s="297"/>
      <c r="B732" s="297"/>
      <c r="C732" s="297"/>
      <c r="D732" s="297"/>
      <c r="E732" s="299"/>
      <c r="F732" s="297"/>
      <c r="G732" s="300"/>
      <c r="H732" s="11"/>
    </row>
    <row r="733" spans="1:8" ht="21" customHeight="1" x14ac:dyDescent="0.25">
      <c r="A733" s="297"/>
      <c r="B733" s="297"/>
      <c r="C733" s="297"/>
      <c r="D733" s="297"/>
      <c r="E733" s="299"/>
      <c r="F733" s="297"/>
      <c r="G733" s="300"/>
      <c r="H733" s="11"/>
    </row>
    <row r="734" spans="1:8" ht="21" customHeight="1" x14ac:dyDescent="0.25">
      <c r="A734" s="297"/>
      <c r="B734" s="297"/>
      <c r="C734" s="297"/>
      <c r="D734" s="297"/>
      <c r="E734" s="299"/>
      <c r="F734" s="297"/>
      <c r="G734" s="300"/>
      <c r="H734" s="11"/>
    </row>
    <row r="735" spans="1:8" ht="21" customHeight="1" x14ac:dyDescent="0.25">
      <c r="A735" s="297"/>
      <c r="B735" s="297"/>
      <c r="C735" s="297"/>
      <c r="D735" s="297"/>
      <c r="E735" s="299"/>
      <c r="F735" s="297"/>
      <c r="G735" s="300"/>
      <c r="H735" s="11"/>
    </row>
    <row r="736" spans="1:8" ht="21" customHeight="1" x14ac:dyDescent="0.25">
      <c r="A736" s="297"/>
      <c r="B736" s="297"/>
      <c r="C736" s="297"/>
      <c r="D736" s="297"/>
      <c r="E736" s="299"/>
      <c r="F736" s="297"/>
      <c r="G736" s="300"/>
      <c r="H736" s="11"/>
    </row>
    <row r="737" spans="1:8" ht="21" customHeight="1" x14ac:dyDescent="0.25">
      <c r="A737" s="297"/>
      <c r="B737" s="297"/>
      <c r="C737" s="297"/>
      <c r="D737" s="297"/>
      <c r="E737" s="299"/>
      <c r="F737" s="297"/>
      <c r="G737" s="300"/>
      <c r="H737" s="11"/>
    </row>
    <row r="738" spans="1:8" ht="21" customHeight="1" x14ac:dyDescent="0.25">
      <c r="A738" s="297"/>
      <c r="B738" s="297"/>
      <c r="C738" s="297"/>
      <c r="D738" s="297"/>
      <c r="E738" s="299"/>
      <c r="F738" s="297"/>
      <c r="G738" s="300"/>
      <c r="H738" s="11"/>
    </row>
    <row r="739" spans="1:8" ht="21" customHeight="1" x14ac:dyDescent="0.25">
      <c r="A739" s="297"/>
      <c r="B739" s="297"/>
      <c r="C739" s="297"/>
      <c r="D739" s="297"/>
      <c r="E739" s="299"/>
      <c r="F739" s="297"/>
      <c r="G739" s="300"/>
      <c r="H739" s="11"/>
    </row>
    <row r="740" spans="1:8" ht="21" customHeight="1" x14ac:dyDescent="0.25">
      <c r="A740" s="297"/>
      <c r="B740" s="297"/>
      <c r="C740" s="297"/>
      <c r="D740" s="297"/>
      <c r="E740" s="299"/>
      <c r="F740" s="297"/>
      <c r="G740" s="300"/>
      <c r="H740" s="11"/>
    </row>
    <row r="741" spans="1:8" ht="21" customHeight="1" x14ac:dyDescent="0.25">
      <c r="A741" s="297"/>
      <c r="B741" s="297"/>
      <c r="C741" s="297"/>
      <c r="D741" s="297"/>
      <c r="E741" s="299"/>
      <c r="F741" s="297"/>
      <c r="G741" s="300"/>
      <c r="H741" s="11"/>
    </row>
    <row r="742" spans="1:8" ht="21" customHeight="1" x14ac:dyDescent="0.25">
      <c r="A742" s="297"/>
      <c r="B742" s="297"/>
      <c r="C742" s="297"/>
      <c r="D742" s="297"/>
      <c r="E742" s="299"/>
      <c r="F742" s="297"/>
      <c r="G742" s="300"/>
      <c r="H742" s="11"/>
    </row>
    <row r="743" spans="1:8" ht="21" customHeight="1" x14ac:dyDescent="0.25">
      <c r="A743" s="297"/>
      <c r="B743" s="297"/>
      <c r="C743" s="297"/>
      <c r="D743" s="297"/>
      <c r="E743" s="299"/>
      <c r="F743" s="297"/>
      <c r="G743" s="300"/>
      <c r="H743" s="11"/>
    </row>
    <row r="744" spans="1:8" ht="21" customHeight="1" x14ac:dyDescent="0.25">
      <c r="A744" s="297"/>
      <c r="B744" s="297"/>
      <c r="C744" s="297"/>
      <c r="D744" s="297"/>
      <c r="E744" s="299"/>
      <c r="F744" s="297"/>
      <c r="G744" s="300"/>
      <c r="H744" s="11"/>
    </row>
    <row r="745" spans="1:8" ht="21" customHeight="1" x14ac:dyDescent="0.25">
      <c r="A745" s="297"/>
      <c r="B745" s="297"/>
      <c r="C745" s="297"/>
      <c r="D745" s="297"/>
      <c r="E745" s="299"/>
      <c r="F745" s="297"/>
      <c r="G745" s="300"/>
      <c r="H745" s="11"/>
    </row>
    <row r="746" spans="1:8" ht="21" customHeight="1" x14ac:dyDescent="0.25">
      <c r="A746" s="297"/>
      <c r="B746" s="297"/>
      <c r="C746" s="297"/>
      <c r="D746" s="297"/>
      <c r="E746" s="299"/>
      <c r="F746" s="297"/>
      <c r="G746" s="300"/>
      <c r="H746" s="11"/>
    </row>
    <row r="747" spans="1:8" ht="21" customHeight="1" x14ac:dyDescent="0.25">
      <c r="A747" s="297"/>
      <c r="B747" s="297"/>
      <c r="C747" s="297"/>
      <c r="D747" s="297"/>
      <c r="E747" s="299"/>
      <c r="F747" s="297"/>
      <c r="G747" s="300"/>
      <c r="H747" s="11"/>
    </row>
    <row r="748" spans="1:8" ht="21" customHeight="1" x14ac:dyDescent="0.25">
      <c r="A748" s="297"/>
      <c r="B748" s="297"/>
      <c r="C748" s="297"/>
      <c r="D748" s="297"/>
      <c r="E748" s="299"/>
      <c r="F748" s="297"/>
      <c r="G748" s="300"/>
      <c r="H748" s="11"/>
    </row>
    <row r="749" spans="1:8" ht="21" customHeight="1" x14ac:dyDescent="0.25">
      <c r="A749" s="297"/>
      <c r="B749" s="297"/>
      <c r="C749" s="297"/>
      <c r="D749" s="297"/>
      <c r="E749" s="299"/>
      <c r="F749" s="297"/>
      <c r="G749" s="300"/>
      <c r="H749" s="11"/>
    </row>
    <row r="750" spans="1:8" ht="21" customHeight="1" x14ac:dyDescent="0.25">
      <c r="A750" s="297"/>
      <c r="B750" s="297"/>
      <c r="C750" s="297"/>
      <c r="D750" s="297"/>
      <c r="E750" s="299"/>
      <c r="F750" s="297"/>
      <c r="G750" s="300"/>
      <c r="H750" s="11"/>
    </row>
    <row r="751" spans="1:8" ht="21" customHeight="1" x14ac:dyDescent="0.25">
      <c r="A751" s="297"/>
      <c r="B751" s="297"/>
      <c r="C751" s="297"/>
      <c r="D751" s="297"/>
      <c r="E751" s="299"/>
      <c r="F751" s="297"/>
      <c r="G751" s="300"/>
      <c r="H751" s="11"/>
    </row>
    <row r="752" spans="1:8" ht="21" customHeight="1" x14ac:dyDescent="0.25">
      <c r="A752" s="297"/>
      <c r="B752" s="297"/>
      <c r="C752" s="297"/>
      <c r="D752" s="297"/>
      <c r="E752" s="299"/>
      <c r="F752" s="297"/>
      <c r="G752" s="300"/>
      <c r="H752" s="11"/>
    </row>
    <row r="753" spans="1:8" ht="21" customHeight="1" x14ac:dyDescent="0.25">
      <c r="A753" s="297"/>
      <c r="B753" s="297"/>
      <c r="C753" s="297"/>
      <c r="D753" s="297"/>
      <c r="E753" s="299"/>
      <c r="F753" s="297"/>
      <c r="G753" s="300"/>
      <c r="H753" s="11"/>
    </row>
    <row r="754" spans="1:8" ht="21" customHeight="1" x14ac:dyDescent="0.25">
      <c r="A754" s="297"/>
      <c r="B754" s="297"/>
      <c r="C754" s="297"/>
      <c r="D754" s="297"/>
      <c r="E754" s="299"/>
      <c r="F754" s="297"/>
      <c r="G754" s="300"/>
      <c r="H754" s="11"/>
    </row>
    <row r="755" spans="1:8" ht="21" customHeight="1" x14ac:dyDescent="0.25">
      <c r="A755" s="297"/>
      <c r="B755" s="297"/>
      <c r="C755" s="297"/>
      <c r="D755" s="297"/>
      <c r="E755" s="299"/>
      <c r="F755" s="297"/>
      <c r="G755" s="300"/>
      <c r="H755" s="11"/>
    </row>
    <row r="756" spans="1:8" ht="21" customHeight="1" x14ac:dyDescent="0.25">
      <c r="A756" s="297"/>
      <c r="B756" s="297"/>
      <c r="C756" s="297"/>
      <c r="D756" s="297"/>
      <c r="E756" s="299"/>
      <c r="F756" s="297"/>
      <c r="G756" s="300"/>
      <c r="H756" s="11"/>
    </row>
    <row r="757" spans="1:8" ht="21" customHeight="1" x14ac:dyDescent="0.25">
      <c r="A757" s="297"/>
      <c r="B757" s="297"/>
      <c r="C757" s="297"/>
      <c r="D757" s="297"/>
      <c r="E757" s="299"/>
      <c r="F757" s="297"/>
      <c r="G757" s="300"/>
      <c r="H757" s="11"/>
    </row>
    <row r="758" spans="1:8" ht="21" customHeight="1" x14ac:dyDescent="0.25">
      <c r="A758" s="297"/>
      <c r="B758" s="297"/>
      <c r="C758" s="297"/>
      <c r="D758" s="297"/>
      <c r="E758" s="299"/>
      <c r="F758" s="297"/>
      <c r="G758" s="300"/>
      <c r="H758" s="11"/>
    </row>
    <row r="759" spans="1:8" ht="21" customHeight="1" x14ac:dyDescent="0.25">
      <c r="A759" s="297"/>
      <c r="B759" s="297"/>
      <c r="C759" s="297"/>
      <c r="D759" s="297"/>
      <c r="E759" s="299"/>
      <c r="F759" s="297"/>
      <c r="G759" s="300"/>
      <c r="H759" s="11"/>
    </row>
    <row r="760" spans="1:8" ht="21" customHeight="1" x14ac:dyDescent="0.25">
      <c r="A760" s="297"/>
      <c r="B760" s="297"/>
      <c r="C760" s="297"/>
      <c r="D760" s="297"/>
      <c r="E760" s="299"/>
      <c r="F760" s="297"/>
      <c r="G760" s="300"/>
      <c r="H760" s="11"/>
    </row>
    <row r="761" spans="1:8" ht="21" customHeight="1" x14ac:dyDescent="0.25">
      <c r="A761" s="297"/>
      <c r="B761" s="297"/>
      <c r="C761" s="297"/>
      <c r="D761" s="297"/>
      <c r="E761" s="299"/>
      <c r="F761" s="297"/>
      <c r="G761" s="300"/>
      <c r="H761" s="11"/>
    </row>
    <row r="762" spans="1:8" ht="21" customHeight="1" x14ac:dyDescent="0.25">
      <c r="A762" s="297"/>
      <c r="B762" s="297"/>
      <c r="C762" s="297"/>
      <c r="D762" s="297"/>
      <c r="E762" s="299"/>
      <c r="F762" s="297"/>
      <c r="G762" s="300"/>
      <c r="H762" s="11"/>
    </row>
    <row r="763" spans="1:8" ht="21" customHeight="1" x14ac:dyDescent="0.25">
      <c r="A763" s="297"/>
      <c r="B763" s="297"/>
      <c r="C763" s="297"/>
      <c r="D763" s="297"/>
      <c r="E763" s="299"/>
      <c r="F763" s="297"/>
      <c r="G763" s="300"/>
      <c r="H763" s="11"/>
    </row>
    <row r="764" spans="1:8" ht="21" customHeight="1" x14ac:dyDescent="0.25">
      <c r="A764" s="297"/>
      <c r="B764" s="297"/>
      <c r="C764" s="297"/>
      <c r="D764" s="297"/>
      <c r="E764" s="299"/>
      <c r="F764" s="297"/>
      <c r="G764" s="300"/>
      <c r="H764" s="11"/>
    </row>
    <row r="765" spans="1:8" ht="21" customHeight="1" x14ac:dyDescent="0.25">
      <c r="A765" s="297"/>
      <c r="B765" s="297"/>
      <c r="C765" s="297"/>
      <c r="D765" s="297"/>
      <c r="E765" s="299"/>
      <c r="F765" s="297"/>
      <c r="G765" s="300"/>
      <c r="H765" s="11"/>
    </row>
    <row r="766" spans="1:8" ht="21" customHeight="1" x14ac:dyDescent="0.25">
      <c r="A766" s="297"/>
      <c r="B766" s="297"/>
      <c r="C766" s="297"/>
      <c r="D766" s="297"/>
      <c r="E766" s="299"/>
      <c r="F766" s="297"/>
      <c r="G766" s="300"/>
      <c r="H766" s="11"/>
    </row>
    <row r="767" spans="1:8" ht="21" customHeight="1" x14ac:dyDescent="0.25">
      <c r="A767" s="297"/>
      <c r="B767" s="297"/>
      <c r="C767" s="297"/>
      <c r="D767" s="297"/>
      <c r="E767" s="299"/>
      <c r="F767" s="297"/>
      <c r="G767" s="300"/>
      <c r="H767" s="11"/>
    </row>
    <row r="768" spans="1:8" ht="21" customHeight="1" x14ac:dyDescent="0.25">
      <c r="A768" s="297"/>
      <c r="B768" s="297"/>
      <c r="C768" s="297"/>
      <c r="D768" s="297"/>
      <c r="E768" s="299"/>
      <c r="F768" s="297"/>
      <c r="G768" s="300"/>
      <c r="H768" s="11"/>
    </row>
    <row r="769" spans="1:8" ht="21" customHeight="1" x14ac:dyDescent="0.25">
      <c r="A769" s="297"/>
      <c r="B769" s="297"/>
      <c r="C769" s="297"/>
      <c r="D769" s="297"/>
      <c r="E769" s="299"/>
      <c r="F769" s="297"/>
      <c r="G769" s="300"/>
      <c r="H769" s="11"/>
    </row>
    <row r="770" spans="1:8" ht="21" customHeight="1" x14ac:dyDescent="0.25">
      <c r="A770" s="297"/>
      <c r="B770" s="297"/>
      <c r="C770" s="297"/>
      <c r="D770" s="297"/>
      <c r="E770" s="299"/>
      <c r="F770" s="297"/>
      <c r="G770" s="300"/>
      <c r="H770" s="11"/>
    </row>
    <row r="771" spans="1:8" ht="21" customHeight="1" x14ac:dyDescent="0.25">
      <c r="A771" s="297"/>
      <c r="B771" s="297"/>
      <c r="C771" s="297"/>
      <c r="D771" s="297"/>
      <c r="E771" s="299"/>
      <c r="F771" s="297"/>
      <c r="G771" s="300"/>
      <c r="H771" s="11"/>
    </row>
    <row r="772" spans="1:8" ht="21" customHeight="1" x14ac:dyDescent="0.25">
      <c r="A772" s="297"/>
      <c r="B772" s="297"/>
      <c r="C772" s="297"/>
      <c r="D772" s="297"/>
      <c r="E772" s="299"/>
      <c r="F772" s="297"/>
      <c r="G772" s="300"/>
      <c r="H772" s="11"/>
    </row>
    <row r="773" spans="1:8" ht="21" customHeight="1" x14ac:dyDescent="0.25">
      <c r="A773" s="297"/>
      <c r="B773" s="297"/>
      <c r="C773" s="297"/>
      <c r="D773" s="297"/>
      <c r="E773" s="299"/>
      <c r="F773" s="297"/>
      <c r="G773" s="300"/>
      <c r="H773" s="11"/>
    </row>
    <row r="774" spans="1:8" ht="21" customHeight="1" x14ac:dyDescent="0.25">
      <c r="A774" s="297"/>
      <c r="B774" s="297"/>
      <c r="C774" s="297"/>
      <c r="D774" s="297"/>
      <c r="E774" s="299"/>
      <c r="F774" s="297"/>
      <c r="G774" s="300"/>
      <c r="H774" s="11"/>
    </row>
    <row r="775" spans="1:8" ht="21" customHeight="1" x14ac:dyDescent="0.25">
      <c r="A775" s="297"/>
      <c r="B775" s="297"/>
      <c r="C775" s="297"/>
      <c r="D775" s="297"/>
      <c r="E775" s="299"/>
      <c r="F775" s="297"/>
      <c r="G775" s="300"/>
      <c r="H775" s="11"/>
    </row>
    <row r="776" spans="1:8" ht="21" customHeight="1" x14ac:dyDescent="0.25">
      <c r="A776" s="297"/>
      <c r="B776" s="297"/>
      <c r="C776" s="297"/>
      <c r="D776" s="297"/>
      <c r="E776" s="299"/>
      <c r="F776" s="297"/>
      <c r="G776" s="300"/>
      <c r="H776" s="11"/>
    </row>
    <row r="777" spans="1:8" ht="21" customHeight="1" x14ac:dyDescent="0.25">
      <c r="A777" s="297"/>
      <c r="B777" s="297"/>
      <c r="C777" s="297"/>
      <c r="D777" s="297"/>
      <c r="E777" s="299"/>
      <c r="F777" s="297"/>
      <c r="G777" s="300"/>
      <c r="H777" s="11"/>
    </row>
    <row r="778" spans="1:8" ht="21" customHeight="1" x14ac:dyDescent="0.25">
      <c r="A778" s="297"/>
      <c r="B778" s="297"/>
      <c r="C778" s="297"/>
      <c r="D778" s="297"/>
      <c r="E778" s="299"/>
      <c r="F778" s="297"/>
      <c r="G778" s="300"/>
      <c r="H778" s="11"/>
    </row>
    <row r="779" spans="1:8" ht="21" customHeight="1" x14ac:dyDescent="0.25">
      <c r="A779" s="297"/>
      <c r="B779" s="297"/>
      <c r="C779" s="297"/>
      <c r="D779" s="297"/>
      <c r="E779" s="299"/>
      <c r="F779" s="297"/>
      <c r="G779" s="300"/>
      <c r="H779" s="11"/>
    </row>
    <row r="780" spans="1:8" ht="21" customHeight="1" x14ac:dyDescent="0.25">
      <c r="A780" s="297"/>
      <c r="B780" s="297"/>
      <c r="C780" s="297"/>
      <c r="D780" s="297"/>
      <c r="E780" s="299"/>
      <c r="F780" s="297"/>
      <c r="G780" s="300"/>
      <c r="H780" s="11"/>
    </row>
    <row r="781" spans="1:8" ht="21" customHeight="1" x14ac:dyDescent="0.25">
      <c r="A781" s="297"/>
      <c r="B781" s="297"/>
      <c r="C781" s="297"/>
      <c r="D781" s="297"/>
      <c r="E781" s="299"/>
      <c r="F781" s="297"/>
      <c r="G781" s="300"/>
      <c r="H781" s="11"/>
    </row>
    <row r="782" spans="1:8" ht="21" customHeight="1" x14ac:dyDescent="0.25">
      <c r="A782" s="297"/>
      <c r="B782" s="297"/>
      <c r="C782" s="297"/>
      <c r="D782" s="297"/>
      <c r="E782" s="299"/>
      <c r="F782" s="297"/>
      <c r="G782" s="300"/>
      <c r="H782" s="11"/>
    </row>
    <row r="783" spans="1:8" ht="21" customHeight="1" x14ac:dyDescent="0.25">
      <c r="A783" s="297"/>
      <c r="B783" s="297"/>
      <c r="C783" s="297"/>
      <c r="D783" s="297"/>
      <c r="E783" s="299"/>
      <c r="F783" s="297"/>
      <c r="G783" s="300"/>
      <c r="H783" s="11"/>
    </row>
    <row r="784" spans="1:8" ht="21" customHeight="1" x14ac:dyDescent="0.25">
      <c r="A784" s="297"/>
      <c r="B784" s="297"/>
      <c r="C784" s="297"/>
      <c r="D784" s="297"/>
      <c r="E784" s="299"/>
      <c r="F784" s="297"/>
      <c r="G784" s="300"/>
      <c r="H784" s="11"/>
    </row>
    <row r="785" spans="1:8" ht="21" customHeight="1" x14ac:dyDescent="0.25">
      <c r="A785" s="297"/>
      <c r="B785" s="297"/>
      <c r="C785" s="297"/>
      <c r="D785" s="297"/>
      <c r="E785" s="299"/>
      <c r="F785" s="297"/>
      <c r="G785" s="300"/>
      <c r="H785" s="11"/>
    </row>
    <row r="786" spans="1:8" ht="21" customHeight="1" x14ac:dyDescent="0.25">
      <c r="A786" s="297"/>
      <c r="B786" s="297"/>
      <c r="C786" s="297"/>
      <c r="D786" s="297"/>
      <c r="E786" s="299"/>
      <c r="F786" s="297"/>
      <c r="G786" s="300"/>
      <c r="H786" s="11"/>
    </row>
    <row r="787" spans="1:8" ht="21" customHeight="1" x14ac:dyDescent="0.25">
      <c r="A787" s="297"/>
      <c r="B787" s="297"/>
      <c r="C787" s="297"/>
      <c r="D787" s="297"/>
      <c r="E787" s="299"/>
      <c r="F787" s="297"/>
      <c r="G787" s="300"/>
      <c r="H787" s="11"/>
    </row>
    <row r="788" spans="1:8" ht="21" customHeight="1" x14ac:dyDescent="0.25">
      <c r="A788" s="297"/>
      <c r="B788" s="297"/>
      <c r="C788" s="297"/>
      <c r="D788" s="297"/>
      <c r="E788" s="299"/>
      <c r="F788" s="297"/>
      <c r="G788" s="300"/>
      <c r="H788" s="11"/>
    </row>
    <row r="789" spans="1:8" ht="21" customHeight="1" x14ac:dyDescent="0.25">
      <c r="A789" s="297"/>
      <c r="B789" s="297"/>
      <c r="C789" s="297"/>
      <c r="D789" s="297"/>
      <c r="E789" s="299"/>
      <c r="F789" s="297"/>
      <c r="G789" s="300"/>
      <c r="H789" s="11"/>
    </row>
    <row r="790" spans="1:8" ht="21" customHeight="1" x14ac:dyDescent="0.25">
      <c r="A790" s="297"/>
      <c r="B790" s="297"/>
      <c r="C790" s="297"/>
      <c r="D790" s="297"/>
      <c r="E790" s="299"/>
      <c r="F790" s="297"/>
      <c r="G790" s="300"/>
      <c r="H790" s="11"/>
    </row>
    <row r="791" spans="1:8" ht="21" customHeight="1" x14ac:dyDescent="0.25">
      <c r="A791" s="297"/>
      <c r="B791" s="297"/>
      <c r="C791" s="297"/>
      <c r="D791" s="297"/>
      <c r="E791" s="299"/>
      <c r="F791" s="297"/>
      <c r="G791" s="300"/>
      <c r="H791" s="11"/>
    </row>
    <row r="792" spans="1:8" ht="21" customHeight="1" x14ac:dyDescent="0.25">
      <c r="A792" s="297"/>
      <c r="B792" s="297"/>
      <c r="C792" s="297"/>
      <c r="D792" s="297"/>
      <c r="E792" s="299"/>
      <c r="F792" s="297"/>
      <c r="G792" s="300"/>
      <c r="H792" s="11"/>
    </row>
    <row r="793" spans="1:8" ht="21" customHeight="1" x14ac:dyDescent="0.25">
      <c r="A793" s="297"/>
      <c r="B793" s="297"/>
      <c r="C793" s="297"/>
      <c r="D793" s="297"/>
      <c r="E793" s="299"/>
      <c r="F793" s="297"/>
      <c r="G793" s="300"/>
      <c r="H793" s="11"/>
    </row>
    <row r="794" spans="1:8" ht="21" customHeight="1" x14ac:dyDescent="0.25">
      <c r="A794" s="297"/>
      <c r="B794" s="297"/>
      <c r="C794" s="297"/>
      <c r="D794" s="297"/>
      <c r="E794" s="299"/>
      <c r="F794" s="297"/>
      <c r="G794" s="300"/>
      <c r="H794" s="11"/>
    </row>
    <row r="795" spans="1:8" ht="21" customHeight="1" x14ac:dyDescent="0.25">
      <c r="A795" s="297"/>
      <c r="B795" s="297"/>
      <c r="C795" s="297"/>
      <c r="D795" s="297"/>
      <c r="E795" s="299"/>
      <c r="F795" s="297"/>
      <c r="G795" s="300"/>
      <c r="H795" s="11"/>
    </row>
    <row r="796" spans="1:8" ht="21" customHeight="1" x14ac:dyDescent="0.25">
      <c r="A796" s="297"/>
      <c r="B796" s="297"/>
      <c r="C796" s="297"/>
      <c r="D796" s="297"/>
      <c r="E796" s="299"/>
      <c r="F796" s="297"/>
      <c r="G796" s="300"/>
      <c r="H796" s="11"/>
    </row>
    <row r="797" spans="1:8" ht="21" customHeight="1" x14ac:dyDescent="0.25">
      <c r="A797" s="297"/>
      <c r="B797" s="297"/>
      <c r="C797" s="297"/>
      <c r="D797" s="297"/>
      <c r="E797" s="299"/>
      <c r="F797" s="297"/>
      <c r="G797" s="300"/>
      <c r="H797" s="11"/>
    </row>
    <row r="798" spans="1:8" ht="21" customHeight="1" x14ac:dyDescent="0.25">
      <c r="A798" s="297"/>
      <c r="B798" s="297"/>
      <c r="C798" s="297"/>
      <c r="D798" s="297"/>
      <c r="E798" s="299"/>
      <c r="F798" s="297"/>
      <c r="G798" s="300"/>
      <c r="H798" s="11"/>
    </row>
    <row r="799" spans="1:8" ht="21" customHeight="1" x14ac:dyDescent="0.25">
      <c r="A799" s="297"/>
      <c r="B799" s="297"/>
      <c r="C799" s="297"/>
      <c r="D799" s="297"/>
      <c r="E799" s="299"/>
      <c r="F799" s="297"/>
      <c r="G799" s="300"/>
      <c r="H799" s="11"/>
    </row>
    <row r="800" spans="1:8" ht="21" customHeight="1" x14ac:dyDescent="0.25">
      <c r="A800" s="297"/>
      <c r="B800" s="297"/>
      <c r="C800" s="297"/>
      <c r="D800" s="297"/>
      <c r="E800" s="299"/>
      <c r="F800" s="297"/>
      <c r="G800" s="300"/>
      <c r="H800" s="11"/>
    </row>
    <row r="801" spans="1:8" ht="21" customHeight="1" x14ac:dyDescent="0.25">
      <c r="A801" s="297"/>
      <c r="B801" s="297"/>
      <c r="C801" s="297"/>
      <c r="D801" s="297"/>
      <c r="E801" s="301"/>
      <c r="F801" s="297"/>
      <c r="G801" s="300"/>
      <c r="H801" s="11"/>
    </row>
    <row r="802" spans="1:8" ht="21" customHeight="1" x14ac:dyDescent="0.25">
      <c r="A802" s="297"/>
      <c r="B802" s="297"/>
      <c r="C802" s="297"/>
      <c r="D802" s="297"/>
      <c r="E802" s="301"/>
      <c r="F802" s="297"/>
      <c r="G802" s="300"/>
      <c r="H802" s="11"/>
    </row>
    <row r="803" spans="1:8" ht="21" customHeight="1" x14ac:dyDescent="0.25">
      <c r="A803" s="297"/>
      <c r="B803" s="297"/>
      <c r="C803" s="297"/>
      <c r="D803" s="297"/>
      <c r="E803" s="301"/>
      <c r="F803" s="297"/>
      <c r="G803" s="300"/>
      <c r="H803" s="302"/>
    </row>
    <row r="804" spans="1:8" ht="21" customHeight="1" x14ac:dyDescent="0.25">
      <c r="A804" s="297"/>
      <c r="B804" s="297"/>
      <c r="C804" s="297"/>
      <c r="D804" s="297"/>
      <c r="E804" s="301"/>
      <c r="F804" s="297"/>
      <c r="G804" s="300"/>
      <c r="H804" s="302"/>
    </row>
    <row r="805" spans="1:8" ht="21" customHeight="1" x14ac:dyDescent="0.25">
      <c r="A805" s="297"/>
      <c r="B805" s="297"/>
      <c r="C805" s="297"/>
      <c r="D805" s="297"/>
      <c r="E805" s="301"/>
      <c r="F805" s="297"/>
      <c r="G805" s="300"/>
      <c r="H805" s="302"/>
    </row>
    <row r="806" spans="1:8" ht="21" customHeight="1" x14ac:dyDescent="0.25">
      <c r="A806" s="297"/>
      <c r="B806" s="297"/>
      <c r="C806" s="297"/>
      <c r="D806" s="297"/>
      <c r="E806" s="301"/>
      <c r="F806" s="297"/>
      <c r="G806" s="300"/>
      <c r="H806" s="302"/>
    </row>
    <row r="807" spans="1:8" ht="21" customHeight="1" x14ac:dyDescent="0.25">
      <c r="A807" s="297"/>
      <c r="B807" s="297"/>
      <c r="C807" s="297"/>
      <c r="D807" s="297"/>
      <c r="E807" s="301"/>
      <c r="F807" s="297"/>
      <c r="G807" s="300"/>
      <c r="H807" s="302"/>
    </row>
    <row r="808" spans="1:8" ht="21" customHeight="1" x14ac:dyDescent="0.25">
      <c r="A808" s="297"/>
      <c r="B808" s="297"/>
      <c r="C808" s="297"/>
      <c r="D808" s="297"/>
      <c r="E808" s="301"/>
      <c r="F808" s="297"/>
      <c r="G808" s="300"/>
      <c r="H808" s="302"/>
    </row>
    <row r="809" spans="1:8" ht="21" customHeight="1" x14ac:dyDescent="0.25">
      <c r="A809" s="297"/>
      <c r="B809" s="297"/>
      <c r="C809" s="297"/>
      <c r="D809" s="297"/>
      <c r="E809" s="301"/>
      <c r="F809" s="297"/>
      <c r="G809" s="300"/>
      <c r="H809" s="302"/>
    </row>
    <row r="810" spans="1:8" ht="21" customHeight="1" x14ac:dyDescent="0.25">
      <c r="A810" s="297"/>
      <c r="B810" s="297"/>
      <c r="C810" s="297"/>
      <c r="D810" s="297"/>
      <c r="E810" s="301"/>
      <c r="F810" s="297"/>
      <c r="G810" s="300"/>
      <c r="H810" s="302"/>
    </row>
    <row r="811" spans="1:8" ht="21" customHeight="1" x14ac:dyDescent="0.25">
      <c r="A811" s="297"/>
      <c r="B811" s="297"/>
      <c r="C811" s="297"/>
      <c r="D811" s="297"/>
      <c r="E811" s="301"/>
      <c r="F811" s="297"/>
      <c r="G811" s="300"/>
      <c r="H811" s="302"/>
    </row>
    <row r="812" spans="1:8" ht="21" customHeight="1" x14ac:dyDescent="0.25">
      <c r="A812" s="297"/>
      <c r="B812" s="297"/>
      <c r="C812" s="297"/>
      <c r="D812" s="297"/>
      <c r="E812" s="301"/>
      <c r="F812" s="297"/>
      <c r="G812" s="300"/>
      <c r="H812" s="302"/>
    </row>
    <row r="813" spans="1:8" ht="21" customHeight="1" x14ac:dyDescent="0.25">
      <c r="A813" s="297"/>
      <c r="B813" s="297"/>
      <c r="C813" s="297"/>
      <c r="D813" s="297"/>
      <c r="E813" s="301"/>
      <c r="F813" s="297"/>
      <c r="G813" s="300"/>
      <c r="H813" s="302"/>
    </row>
    <row r="814" spans="1:8" ht="21" customHeight="1" x14ac:dyDescent="0.25">
      <c r="A814" s="297"/>
      <c r="B814" s="297"/>
      <c r="C814" s="297"/>
      <c r="D814" s="297"/>
      <c r="E814" s="301"/>
      <c r="F814" s="297"/>
      <c r="G814" s="300"/>
      <c r="H814" s="302"/>
    </row>
    <row r="815" spans="1:8" ht="21" customHeight="1" x14ac:dyDescent="0.25">
      <c r="A815" s="297"/>
      <c r="B815" s="297"/>
      <c r="C815" s="297"/>
      <c r="D815" s="297"/>
      <c r="E815" s="301"/>
      <c r="F815" s="297"/>
      <c r="G815" s="300"/>
      <c r="H815" s="302"/>
    </row>
    <row r="816" spans="1:8" ht="21" customHeight="1" x14ac:dyDescent="0.25">
      <c r="A816" s="297"/>
      <c r="B816" s="297"/>
      <c r="C816" s="297"/>
      <c r="D816" s="297"/>
      <c r="E816" s="301"/>
      <c r="F816" s="297"/>
      <c r="G816" s="300"/>
      <c r="H816" s="302"/>
    </row>
    <row r="817" spans="1:8" ht="21" customHeight="1" x14ac:dyDescent="0.25">
      <c r="A817" s="297"/>
      <c r="B817" s="297"/>
      <c r="C817" s="297"/>
      <c r="D817" s="297"/>
      <c r="E817" s="301"/>
      <c r="F817" s="297"/>
      <c r="G817" s="300"/>
      <c r="H817" s="302"/>
    </row>
    <row r="818" spans="1:8" ht="21" customHeight="1" x14ac:dyDescent="0.25">
      <c r="A818" s="297"/>
      <c r="B818" s="297"/>
      <c r="C818" s="297"/>
      <c r="D818" s="297"/>
      <c r="E818" s="301"/>
      <c r="F818" s="297"/>
      <c r="G818" s="300"/>
      <c r="H818" s="302"/>
    </row>
    <row r="819" spans="1:8" ht="21" customHeight="1" x14ac:dyDescent="0.25">
      <c r="A819" s="297"/>
      <c r="B819" s="297"/>
      <c r="C819" s="297"/>
      <c r="D819" s="297"/>
      <c r="E819" s="301"/>
      <c r="F819" s="297"/>
      <c r="G819" s="300"/>
      <c r="H819" s="302"/>
    </row>
    <row r="820" spans="1:8" ht="21" customHeight="1" x14ac:dyDescent="0.25">
      <c r="A820" s="297"/>
      <c r="B820" s="297"/>
      <c r="C820" s="297"/>
      <c r="D820" s="297"/>
      <c r="E820" s="301"/>
      <c r="F820" s="297"/>
      <c r="G820" s="300"/>
      <c r="H820" s="302"/>
    </row>
    <row r="821" spans="1:8" ht="21" customHeight="1" x14ac:dyDescent="0.25">
      <c r="A821" s="297"/>
      <c r="B821" s="297"/>
      <c r="C821" s="297"/>
      <c r="D821" s="297"/>
      <c r="E821" s="301"/>
      <c r="F821" s="297"/>
      <c r="G821" s="300"/>
      <c r="H821" s="302"/>
    </row>
    <row r="822" spans="1:8" ht="21" customHeight="1" x14ac:dyDescent="0.25">
      <c r="A822" s="297"/>
      <c r="B822" s="297"/>
      <c r="C822" s="297"/>
      <c r="D822" s="297"/>
      <c r="E822" s="301"/>
      <c r="F822" s="297"/>
      <c r="G822" s="300"/>
      <c r="H822" s="302"/>
    </row>
    <row r="823" spans="1:8" ht="21" customHeight="1" x14ac:dyDescent="0.25">
      <c r="A823" s="297"/>
      <c r="B823" s="297"/>
      <c r="C823" s="297"/>
      <c r="D823" s="297"/>
      <c r="E823" s="301"/>
      <c r="F823" s="297"/>
      <c r="G823" s="300"/>
      <c r="H823" s="302"/>
    </row>
    <row r="824" spans="1:8" ht="21" customHeight="1" x14ac:dyDescent="0.25">
      <c r="A824" s="297"/>
      <c r="B824" s="297"/>
      <c r="C824" s="297"/>
      <c r="D824" s="297"/>
      <c r="E824" s="301"/>
      <c r="F824" s="297"/>
      <c r="G824" s="300"/>
      <c r="H824" s="302"/>
    </row>
    <row r="825" spans="1:8" ht="21" customHeight="1" x14ac:dyDescent="0.25">
      <c r="A825" s="297"/>
      <c r="B825" s="297"/>
      <c r="C825" s="297"/>
      <c r="D825" s="297"/>
      <c r="E825" s="301"/>
      <c r="F825" s="297"/>
      <c r="G825" s="300"/>
      <c r="H825" s="302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64" fitToHeight="0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EF789-B252-4685-9C77-61B0B45B5ECF}">
  <sheetPr>
    <pageSetUpPr fitToPage="1"/>
  </sheetPr>
  <dimension ref="A1:Q144"/>
  <sheetViews>
    <sheetView showGridLines="0" zoomScale="86" zoomScaleNormal="86" workbookViewId="0">
      <selection activeCell="I8" sqref="I8"/>
    </sheetView>
  </sheetViews>
  <sheetFormatPr baseColWidth="10" defaultRowHeight="15" x14ac:dyDescent="0.25"/>
  <cols>
    <col min="1" max="1" width="9" style="143" customWidth="1"/>
    <col min="2" max="2" width="35.5703125" customWidth="1"/>
    <col min="3" max="3" width="22.140625" customWidth="1"/>
    <col min="4" max="4" width="10.85546875" customWidth="1"/>
    <col min="5" max="5" width="9.28515625" style="143" customWidth="1"/>
    <col min="6" max="6" width="10.28515625" style="477" customWidth="1"/>
    <col min="7" max="7" width="14.42578125" customWidth="1"/>
    <col min="8" max="9" width="11.42578125" customWidth="1"/>
    <col min="10" max="10" width="11.7109375" customWidth="1"/>
  </cols>
  <sheetData>
    <row r="1" spans="1:8" ht="26.25" customHeight="1" x14ac:dyDescent="0.25">
      <c r="C1" s="431"/>
      <c r="D1" s="431"/>
      <c r="E1" s="431"/>
      <c r="F1" s="431"/>
      <c r="G1" s="431"/>
    </row>
    <row r="2" spans="1:8" ht="15" customHeight="1" x14ac:dyDescent="0.25">
      <c r="A2" s="552" t="s">
        <v>30500</v>
      </c>
      <c r="B2" s="552"/>
      <c r="C2" s="552"/>
      <c r="D2" s="552"/>
      <c r="E2" s="432"/>
      <c r="F2" s="433"/>
      <c r="G2" s="49"/>
    </row>
    <row r="3" spans="1:8" ht="4.5" customHeight="1" x14ac:dyDescent="0.25">
      <c r="A3" s="434"/>
      <c r="B3" s="49"/>
      <c r="C3" s="434"/>
      <c r="D3" s="49"/>
      <c r="E3" s="432"/>
      <c r="F3" s="433"/>
      <c r="G3" s="49"/>
    </row>
    <row r="4" spans="1:8" ht="22.5" customHeight="1" x14ac:dyDescent="0.3">
      <c r="A4" s="553" t="s">
        <v>30501</v>
      </c>
      <c r="B4" s="553"/>
      <c r="C4" s="553"/>
      <c r="D4" s="553"/>
      <c r="E4" s="435"/>
      <c r="F4" s="433"/>
      <c r="G4" s="49"/>
    </row>
    <row r="5" spans="1:8" ht="5.25" customHeight="1" x14ac:dyDescent="0.25">
      <c r="A5" s="432"/>
      <c r="B5" s="49"/>
      <c r="C5" s="49"/>
      <c r="D5" s="49"/>
      <c r="E5" s="432"/>
      <c r="F5" s="433"/>
      <c r="G5" s="49"/>
    </row>
    <row r="6" spans="1:8" ht="15" customHeight="1" x14ac:dyDescent="0.25">
      <c r="A6" s="554" t="s">
        <v>30528</v>
      </c>
      <c r="B6" s="554"/>
      <c r="C6" s="554"/>
      <c r="D6" s="554"/>
      <c r="E6" s="432"/>
      <c r="F6" s="433"/>
      <c r="G6" s="49"/>
    </row>
    <row r="7" spans="1:8" ht="4.5" customHeight="1" x14ac:dyDescent="0.25">
      <c r="A7" s="432"/>
      <c r="B7" s="434"/>
      <c r="C7" s="49"/>
      <c r="D7" s="49"/>
      <c r="E7" s="432"/>
      <c r="F7" s="433"/>
      <c r="G7" s="49"/>
    </row>
    <row r="8" spans="1:8" ht="15" customHeight="1" x14ac:dyDescent="0.25">
      <c r="A8" s="555" t="s">
        <v>30523</v>
      </c>
      <c r="B8" s="555"/>
      <c r="C8" s="555"/>
      <c r="D8" s="555"/>
      <c r="E8" s="432"/>
      <c r="F8" s="433"/>
      <c r="G8" s="49"/>
    </row>
    <row r="9" spans="1:8" ht="15.75" x14ac:dyDescent="0.25">
      <c r="A9" s="432"/>
      <c r="B9" s="434"/>
      <c r="C9" s="49"/>
      <c r="D9" s="49"/>
      <c r="E9" s="432"/>
      <c r="F9" s="433"/>
      <c r="G9" s="49"/>
    </row>
    <row r="10" spans="1:8" x14ac:dyDescent="0.25">
      <c r="A10" s="432"/>
      <c r="B10" s="436" t="s">
        <v>23869</v>
      </c>
      <c r="C10" s="437"/>
      <c r="D10" s="49"/>
      <c r="E10" s="432"/>
      <c r="F10" s="433"/>
      <c r="G10" s="482">
        <v>127364.57</v>
      </c>
    </row>
    <row r="11" spans="1:8" x14ac:dyDescent="0.25">
      <c r="A11" s="432"/>
      <c r="B11" s="49"/>
      <c r="C11" s="49"/>
      <c r="D11" s="49"/>
      <c r="E11" s="432"/>
      <c r="F11" s="433"/>
      <c r="G11" s="49"/>
    </row>
    <row r="12" spans="1:8" x14ac:dyDescent="0.25">
      <c r="A12" s="432"/>
      <c r="B12" s="439" t="s">
        <v>0</v>
      </c>
      <c r="C12" s="49"/>
      <c r="D12" s="49"/>
      <c r="E12" s="432"/>
      <c r="F12" s="433"/>
      <c r="G12" s="49"/>
    </row>
    <row r="13" spans="1:8" x14ac:dyDescent="0.25">
      <c r="A13" s="432"/>
      <c r="B13" s="440" t="s">
        <v>30503</v>
      </c>
      <c r="C13" s="49"/>
      <c r="D13" s="49"/>
      <c r="E13" s="432"/>
      <c r="F13" s="433"/>
      <c r="G13" s="49"/>
    </row>
    <row r="14" spans="1:8" x14ac:dyDescent="0.25">
      <c r="A14" s="419" t="s">
        <v>1</v>
      </c>
      <c r="B14" s="440" t="s">
        <v>30504</v>
      </c>
      <c r="C14" s="440"/>
      <c r="D14" s="419" t="s">
        <v>30505</v>
      </c>
      <c r="E14" s="419" t="s">
        <v>30506</v>
      </c>
      <c r="F14" s="441" t="s">
        <v>2</v>
      </c>
      <c r="G14" s="49"/>
    </row>
    <row r="15" spans="1:8" x14ac:dyDescent="0.25">
      <c r="A15" s="478"/>
      <c r="B15" s="556"/>
      <c r="C15" s="556"/>
      <c r="D15" s="443"/>
      <c r="E15" s="444"/>
      <c r="F15" s="445"/>
      <c r="H15" s="446"/>
    </row>
    <row r="16" spans="1:8" x14ac:dyDescent="0.25">
      <c r="A16" s="478"/>
      <c r="B16" s="447"/>
      <c r="C16" s="447"/>
      <c r="D16" s="443"/>
      <c r="E16" s="444"/>
      <c r="F16" s="433"/>
      <c r="G16" s="448">
        <f>SUM(F15:F15)</f>
        <v>0</v>
      </c>
      <c r="H16" s="446"/>
    </row>
    <row r="17" spans="1:17" x14ac:dyDescent="0.25">
      <c r="A17" s="478"/>
      <c r="B17" s="449"/>
      <c r="C17" s="440"/>
      <c r="D17" s="450"/>
      <c r="E17" s="444"/>
      <c r="F17" s="433"/>
      <c r="G17" s="49"/>
    </row>
    <row r="18" spans="1:17" x14ac:dyDescent="0.25">
      <c r="A18" s="456"/>
      <c r="B18" s="452" t="s">
        <v>4</v>
      </c>
      <c r="C18" s="49"/>
      <c r="D18" s="453"/>
      <c r="E18" s="453"/>
      <c r="F18" s="433"/>
      <c r="G18" s="448"/>
      <c r="M18" s="454"/>
      <c r="N18" s="454"/>
      <c r="O18" s="454"/>
      <c r="P18" s="454"/>
      <c r="Q18" s="455"/>
    </row>
    <row r="19" spans="1:17" x14ac:dyDescent="0.25">
      <c r="A19" s="456" t="s">
        <v>1</v>
      </c>
      <c r="B19" s="457" t="s">
        <v>30507</v>
      </c>
      <c r="C19" s="49"/>
      <c r="D19" s="453"/>
      <c r="E19" s="453"/>
      <c r="F19" s="441" t="s">
        <v>2</v>
      </c>
      <c r="G19" s="448"/>
    </row>
    <row r="20" spans="1:17" x14ac:dyDescent="0.25">
      <c r="A20" s="480"/>
      <c r="B20" s="459"/>
      <c r="C20" s="49"/>
      <c r="D20" s="49"/>
      <c r="E20" s="432"/>
      <c r="F20" s="445"/>
    </row>
    <row r="21" spans="1:17" x14ac:dyDescent="0.25">
      <c r="A21" s="480"/>
      <c r="B21" s="459"/>
      <c r="C21" s="49"/>
      <c r="D21" s="49"/>
      <c r="E21" s="432"/>
      <c r="F21" s="433"/>
      <c r="G21" s="448">
        <f>SUM(F20:F20)</f>
        <v>0</v>
      </c>
    </row>
    <row r="22" spans="1:17" x14ac:dyDescent="0.25">
      <c r="A22" s="453"/>
      <c r="B22" s="49"/>
      <c r="C22" s="49"/>
      <c r="D22" s="49"/>
      <c r="E22" s="432"/>
      <c r="F22" s="433"/>
      <c r="G22" s="448"/>
    </row>
    <row r="23" spans="1:17" x14ac:dyDescent="0.25">
      <c r="A23" s="453"/>
      <c r="B23" s="452" t="s">
        <v>0</v>
      </c>
      <c r="C23" s="49"/>
      <c r="D23" s="49"/>
      <c r="E23" s="432"/>
      <c r="F23" s="433"/>
      <c r="G23" s="49"/>
    </row>
    <row r="24" spans="1:17" x14ac:dyDescent="0.25">
      <c r="A24" s="419" t="s">
        <v>1</v>
      </c>
      <c r="B24" s="457" t="s">
        <v>30508</v>
      </c>
      <c r="C24" s="440"/>
      <c r="D24" s="440"/>
      <c r="E24" s="460"/>
      <c r="F24" s="441" t="s">
        <v>2</v>
      </c>
      <c r="G24" s="49"/>
    </row>
    <row r="25" spans="1:17" x14ac:dyDescent="0.25">
      <c r="A25" s="478"/>
      <c r="B25" s="459"/>
      <c r="C25" s="49"/>
      <c r="D25" s="49"/>
      <c r="E25" s="432"/>
      <c r="F25" s="445"/>
    </row>
    <row r="26" spans="1:17" x14ac:dyDescent="0.25">
      <c r="A26" s="478"/>
      <c r="B26" s="459"/>
      <c r="C26" s="49"/>
      <c r="D26" s="49"/>
      <c r="E26" s="432"/>
      <c r="F26" s="433"/>
      <c r="G26" s="448">
        <f>SUM(F25:F25)</f>
        <v>0</v>
      </c>
    </row>
    <row r="27" spans="1:17" x14ac:dyDescent="0.25">
      <c r="A27" s="478"/>
      <c r="B27" s="49"/>
      <c r="C27" s="49"/>
      <c r="D27" s="49"/>
      <c r="E27" s="432"/>
      <c r="F27" s="433"/>
      <c r="G27" s="461"/>
    </row>
    <row r="28" spans="1:17" x14ac:dyDescent="0.25">
      <c r="A28" s="419"/>
      <c r="B28" s="439" t="s">
        <v>4</v>
      </c>
      <c r="C28" s="440"/>
      <c r="D28" s="440"/>
      <c r="E28" s="460"/>
      <c r="F28" s="433"/>
      <c r="G28" s="49"/>
    </row>
    <row r="29" spans="1:17" x14ac:dyDescent="0.25">
      <c r="A29" s="419" t="s">
        <v>1</v>
      </c>
      <c r="B29" s="457" t="s">
        <v>30509</v>
      </c>
      <c r="C29" s="440"/>
      <c r="D29" s="419" t="s">
        <v>30510</v>
      </c>
      <c r="E29" s="460"/>
      <c r="F29" s="441" t="s">
        <v>2</v>
      </c>
      <c r="G29" s="49"/>
    </row>
    <row r="30" spans="1:17" x14ac:dyDescent="0.25">
      <c r="A30" s="481">
        <v>44464</v>
      </c>
      <c r="B30" s="483" t="s">
        <v>22698</v>
      </c>
      <c r="C30" s="440"/>
      <c r="D30" s="485" t="s">
        <v>22599</v>
      </c>
      <c r="E30" s="460"/>
      <c r="F30" s="487">
        <v>4.46</v>
      </c>
      <c r="G30" s="49"/>
    </row>
    <row r="31" spans="1:17" x14ac:dyDescent="0.25">
      <c r="A31" s="481">
        <v>44464</v>
      </c>
      <c r="B31" s="483" t="s">
        <v>22699</v>
      </c>
      <c r="C31" s="440"/>
      <c r="D31" s="485" t="s">
        <v>22600</v>
      </c>
      <c r="E31" s="460"/>
      <c r="F31" s="487">
        <v>11.14</v>
      </c>
      <c r="G31" s="49"/>
    </row>
    <row r="32" spans="1:17" x14ac:dyDescent="0.25">
      <c r="A32" s="481">
        <v>44464</v>
      </c>
      <c r="B32" s="483" t="s">
        <v>22700</v>
      </c>
      <c r="C32" s="440"/>
      <c r="D32" s="485" t="s">
        <v>22601</v>
      </c>
      <c r="E32" s="460"/>
      <c r="F32" s="487">
        <v>2.59</v>
      </c>
      <c r="G32" s="49"/>
    </row>
    <row r="33" spans="1:7" x14ac:dyDescent="0.25">
      <c r="A33" s="481">
        <v>44464</v>
      </c>
      <c r="B33" s="483" t="s">
        <v>22701</v>
      </c>
      <c r="C33" s="440"/>
      <c r="D33" s="485" t="s">
        <v>22602</v>
      </c>
      <c r="E33" s="460"/>
      <c r="F33" s="487">
        <v>5.09</v>
      </c>
      <c r="G33" s="49"/>
    </row>
    <row r="34" spans="1:7" x14ac:dyDescent="0.25">
      <c r="A34" s="481">
        <v>44464</v>
      </c>
      <c r="B34" s="483" t="s">
        <v>22702</v>
      </c>
      <c r="C34" s="440"/>
      <c r="D34" s="485" t="s">
        <v>22603</v>
      </c>
      <c r="E34" s="460"/>
      <c r="F34" s="487">
        <v>0.31</v>
      </c>
      <c r="G34" s="49"/>
    </row>
    <row r="35" spans="1:7" x14ac:dyDescent="0.25">
      <c r="A35" s="481">
        <v>44464</v>
      </c>
      <c r="B35" s="483" t="s">
        <v>22703</v>
      </c>
      <c r="C35" s="440"/>
      <c r="D35" s="485" t="s">
        <v>22604</v>
      </c>
      <c r="E35" s="460"/>
      <c r="F35" s="487">
        <v>1.68</v>
      </c>
      <c r="G35" s="49"/>
    </row>
    <row r="36" spans="1:7" x14ac:dyDescent="0.25">
      <c r="A36" s="481">
        <v>44464</v>
      </c>
      <c r="B36" s="483" t="s">
        <v>22704</v>
      </c>
      <c r="C36" s="440"/>
      <c r="D36" s="485" t="s">
        <v>22605</v>
      </c>
      <c r="E36" s="460"/>
      <c r="F36" s="487">
        <v>5.04</v>
      </c>
      <c r="G36" s="49"/>
    </row>
    <row r="37" spans="1:7" x14ac:dyDescent="0.25">
      <c r="A37" s="481">
        <v>44464</v>
      </c>
      <c r="B37" s="483" t="s">
        <v>22705</v>
      </c>
      <c r="C37" s="440"/>
      <c r="D37" s="485" t="s">
        <v>22606</v>
      </c>
      <c r="E37" s="460"/>
      <c r="F37" s="487">
        <v>5.07</v>
      </c>
      <c r="G37" s="49"/>
    </row>
    <row r="38" spans="1:7" x14ac:dyDescent="0.25">
      <c r="A38" s="481">
        <v>44464</v>
      </c>
      <c r="B38" s="483" t="s">
        <v>22706</v>
      </c>
      <c r="C38" s="440"/>
      <c r="D38" s="485" t="s">
        <v>22607</v>
      </c>
      <c r="E38" s="460"/>
      <c r="F38" s="487">
        <v>1.68</v>
      </c>
      <c r="G38" s="49"/>
    </row>
    <row r="39" spans="1:7" x14ac:dyDescent="0.25">
      <c r="A39" s="481">
        <v>44464</v>
      </c>
      <c r="B39" s="483" t="s">
        <v>22707</v>
      </c>
      <c r="C39" s="440"/>
      <c r="D39" s="485" t="s">
        <v>22608</v>
      </c>
      <c r="E39" s="460"/>
      <c r="F39" s="487">
        <v>11.58</v>
      </c>
      <c r="G39" s="49"/>
    </row>
    <row r="40" spans="1:7" x14ac:dyDescent="0.25">
      <c r="A40" s="481">
        <v>44464</v>
      </c>
      <c r="B40" s="483" t="s">
        <v>22708</v>
      </c>
      <c r="C40" s="440"/>
      <c r="D40" s="485" t="s">
        <v>22609</v>
      </c>
      <c r="E40" s="460"/>
      <c r="F40" s="487">
        <v>10.95</v>
      </c>
      <c r="G40" s="49"/>
    </row>
    <row r="41" spans="1:7" x14ac:dyDescent="0.25">
      <c r="A41" s="481">
        <v>44464</v>
      </c>
      <c r="B41" s="483" t="s">
        <v>22709</v>
      </c>
      <c r="C41" s="440"/>
      <c r="D41" s="485" t="s">
        <v>22610</v>
      </c>
      <c r="E41" s="460"/>
      <c r="F41" s="487">
        <v>6.72</v>
      </c>
      <c r="G41" s="49"/>
    </row>
    <row r="42" spans="1:7" x14ac:dyDescent="0.25">
      <c r="A42" s="481">
        <v>44465</v>
      </c>
      <c r="B42" s="483" t="s">
        <v>22710</v>
      </c>
      <c r="C42" s="440"/>
      <c r="D42" s="485" t="s">
        <v>22611</v>
      </c>
      <c r="E42" s="460"/>
      <c r="F42" s="487">
        <v>11.52</v>
      </c>
      <c r="G42" s="49"/>
    </row>
    <row r="43" spans="1:7" x14ac:dyDescent="0.25">
      <c r="A43" s="481">
        <v>44465</v>
      </c>
      <c r="B43" s="483" t="s">
        <v>22711</v>
      </c>
      <c r="C43" s="440"/>
      <c r="D43" s="485" t="s">
        <v>22612</v>
      </c>
      <c r="E43" s="460"/>
      <c r="F43" s="487">
        <v>3.36</v>
      </c>
      <c r="G43" s="49"/>
    </row>
    <row r="44" spans="1:7" x14ac:dyDescent="0.25">
      <c r="A44" s="481">
        <v>44466</v>
      </c>
      <c r="B44" s="483" t="s">
        <v>22712</v>
      </c>
      <c r="C44" s="440"/>
      <c r="D44" s="485" t="s">
        <v>22613</v>
      </c>
      <c r="E44" s="460"/>
      <c r="F44" s="487">
        <v>4.6900000000000004</v>
      </c>
      <c r="G44" s="49"/>
    </row>
    <row r="45" spans="1:7" x14ac:dyDescent="0.25">
      <c r="A45" s="481">
        <v>44466</v>
      </c>
      <c r="B45" s="483" t="s">
        <v>22713</v>
      </c>
      <c r="C45" s="440"/>
      <c r="D45" s="485" t="s">
        <v>22614</v>
      </c>
      <c r="E45" s="460"/>
      <c r="F45" s="487">
        <v>1.76</v>
      </c>
      <c r="G45" s="49"/>
    </row>
    <row r="46" spans="1:7" x14ac:dyDescent="0.25">
      <c r="A46" s="481">
        <v>44466</v>
      </c>
      <c r="B46" s="483" t="s">
        <v>22714</v>
      </c>
      <c r="C46" s="440"/>
      <c r="D46" s="485" t="s">
        <v>22615</v>
      </c>
      <c r="E46" s="460"/>
      <c r="F46" s="487">
        <v>2.95</v>
      </c>
      <c r="G46" s="49"/>
    </row>
    <row r="47" spans="1:7" x14ac:dyDescent="0.25">
      <c r="A47" s="481">
        <v>44466</v>
      </c>
      <c r="B47" s="483" t="s">
        <v>22715</v>
      </c>
      <c r="C47" s="440"/>
      <c r="D47" s="485" t="s">
        <v>22616</v>
      </c>
      <c r="E47" s="460"/>
      <c r="F47" s="487">
        <v>1.49</v>
      </c>
      <c r="G47" s="49"/>
    </row>
    <row r="48" spans="1:7" x14ac:dyDescent="0.25">
      <c r="A48" s="481">
        <v>44466</v>
      </c>
      <c r="B48" s="483" t="s">
        <v>22716</v>
      </c>
      <c r="C48" s="440"/>
      <c r="D48" s="485" t="s">
        <v>22617</v>
      </c>
      <c r="E48" s="460"/>
      <c r="F48" s="487">
        <v>12.09</v>
      </c>
      <c r="G48" s="49"/>
    </row>
    <row r="49" spans="1:7" x14ac:dyDescent="0.25">
      <c r="A49" s="481">
        <v>44466</v>
      </c>
      <c r="B49" s="483" t="s">
        <v>22717</v>
      </c>
      <c r="C49" s="440"/>
      <c r="D49" s="485" t="s">
        <v>22618</v>
      </c>
      <c r="E49" s="460"/>
      <c r="F49" s="487">
        <v>9.8699999999999992</v>
      </c>
      <c r="G49" s="49"/>
    </row>
    <row r="50" spans="1:7" x14ac:dyDescent="0.25">
      <c r="A50" s="481">
        <v>44466</v>
      </c>
      <c r="B50" s="483" t="s">
        <v>22718</v>
      </c>
      <c r="C50" s="440"/>
      <c r="D50" s="485" t="s">
        <v>22619</v>
      </c>
      <c r="E50" s="460"/>
      <c r="F50" s="487">
        <v>5.91</v>
      </c>
      <c r="G50" s="49"/>
    </row>
    <row r="51" spans="1:7" x14ac:dyDescent="0.25">
      <c r="A51" s="481">
        <v>44466</v>
      </c>
      <c r="B51" s="483" t="s">
        <v>22719</v>
      </c>
      <c r="C51" s="440"/>
      <c r="D51" s="485" t="s">
        <v>22620</v>
      </c>
      <c r="E51" s="460"/>
      <c r="F51" s="487">
        <v>2.98</v>
      </c>
      <c r="G51" s="49"/>
    </row>
    <row r="52" spans="1:7" x14ac:dyDescent="0.25">
      <c r="A52" s="481">
        <v>44466</v>
      </c>
      <c r="B52" s="483" t="s">
        <v>22720</v>
      </c>
      <c r="C52" s="440"/>
      <c r="D52" s="485" t="s">
        <v>22621</v>
      </c>
      <c r="E52" s="460"/>
      <c r="F52" s="487">
        <v>3.4</v>
      </c>
      <c r="G52" s="49"/>
    </row>
    <row r="53" spans="1:7" x14ac:dyDescent="0.25">
      <c r="A53" s="481">
        <v>44466</v>
      </c>
      <c r="B53" s="483" t="s">
        <v>22721</v>
      </c>
      <c r="C53" s="440"/>
      <c r="D53" s="485" t="s">
        <v>22622</v>
      </c>
      <c r="E53" s="460"/>
      <c r="F53" s="487">
        <v>8.3800000000000008</v>
      </c>
      <c r="G53" s="49"/>
    </row>
    <row r="54" spans="1:7" x14ac:dyDescent="0.25">
      <c r="A54" s="481">
        <v>44466</v>
      </c>
      <c r="B54" s="483" t="s">
        <v>22722</v>
      </c>
      <c r="C54" s="440"/>
      <c r="D54" s="485" t="s">
        <v>22623</v>
      </c>
      <c r="E54" s="460"/>
      <c r="F54" s="487">
        <v>4.4800000000000004</v>
      </c>
      <c r="G54" s="49"/>
    </row>
    <row r="55" spans="1:7" x14ac:dyDescent="0.25">
      <c r="A55" s="481">
        <v>44466</v>
      </c>
      <c r="B55" s="483" t="s">
        <v>22723</v>
      </c>
      <c r="C55" s="440"/>
      <c r="D55" s="485" t="s">
        <v>22624</v>
      </c>
      <c r="E55" s="460"/>
      <c r="F55" s="487">
        <v>2.61</v>
      </c>
      <c r="G55" s="49"/>
    </row>
    <row r="56" spans="1:7" x14ac:dyDescent="0.25">
      <c r="A56" s="481">
        <v>44466</v>
      </c>
      <c r="B56" s="483" t="s">
        <v>22724</v>
      </c>
      <c r="C56" s="440"/>
      <c r="D56" s="485" t="s">
        <v>22625</v>
      </c>
      <c r="E56" s="460"/>
      <c r="F56" s="487">
        <v>2.23</v>
      </c>
      <c r="G56" s="49"/>
    </row>
    <row r="57" spans="1:7" x14ac:dyDescent="0.25">
      <c r="A57" s="481">
        <v>44466</v>
      </c>
      <c r="B57" s="483" t="s">
        <v>22725</v>
      </c>
      <c r="C57" s="440"/>
      <c r="D57" s="485" t="s">
        <v>22626</v>
      </c>
      <c r="E57" s="460"/>
      <c r="F57" s="487">
        <v>1.85</v>
      </c>
      <c r="G57" s="49"/>
    </row>
    <row r="58" spans="1:7" x14ac:dyDescent="0.25">
      <c r="A58" s="481">
        <v>44466</v>
      </c>
      <c r="B58" s="483" t="s">
        <v>22726</v>
      </c>
      <c r="C58" s="440"/>
      <c r="D58" s="485" t="s">
        <v>22627</v>
      </c>
      <c r="E58" s="460"/>
      <c r="F58" s="487">
        <v>1.68</v>
      </c>
      <c r="G58" s="49"/>
    </row>
    <row r="59" spans="1:7" x14ac:dyDescent="0.25">
      <c r="A59" s="481">
        <v>44466</v>
      </c>
      <c r="B59" s="483" t="s">
        <v>22727</v>
      </c>
      <c r="C59" s="440"/>
      <c r="D59" s="485" t="s">
        <v>22628</v>
      </c>
      <c r="E59" s="460"/>
      <c r="F59" s="487">
        <v>6.23</v>
      </c>
      <c r="G59" s="49"/>
    </row>
    <row r="60" spans="1:7" x14ac:dyDescent="0.25">
      <c r="A60" s="481">
        <v>44466</v>
      </c>
      <c r="B60" s="483" t="s">
        <v>22728</v>
      </c>
      <c r="C60" s="440"/>
      <c r="D60" s="485" t="s">
        <v>22629</v>
      </c>
      <c r="E60" s="460"/>
      <c r="F60" s="487">
        <v>8.43</v>
      </c>
      <c r="G60" s="49"/>
    </row>
    <row r="61" spans="1:7" x14ac:dyDescent="0.25">
      <c r="A61" s="481">
        <v>44466</v>
      </c>
      <c r="B61" s="483" t="s">
        <v>22729</v>
      </c>
      <c r="C61" s="440"/>
      <c r="D61" s="485" t="s">
        <v>22630</v>
      </c>
      <c r="E61" s="460"/>
      <c r="F61" s="487">
        <v>6.23</v>
      </c>
      <c r="G61" s="49"/>
    </row>
    <row r="62" spans="1:7" x14ac:dyDescent="0.25">
      <c r="A62" s="481">
        <v>44466</v>
      </c>
      <c r="B62" s="483" t="s">
        <v>22730</v>
      </c>
      <c r="C62" s="440"/>
      <c r="D62" s="485" t="s">
        <v>22631</v>
      </c>
      <c r="E62" s="460"/>
      <c r="F62" s="487">
        <v>8.5299999999999994</v>
      </c>
      <c r="G62" s="49"/>
    </row>
    <row r="63" spans="1:7" x14ac:dyDescent="0.25">
      <c r="A63" s="481">
        <v>44466</v>
      </c>
      <c r="B63" s="483" t="s">
        <v>22731</v>
      </c>
      <c r="C63" s="440"/>
      <c r="D63" s="485" t="s">
        <v>22632</v>
      </c>
      <c r="E63" s="460"/>
      <c r="F63" s="487">
        <v>1.75</v>
      </c>
      <c r="G63" s="49"/>
    </row>
    <row r="64" spans="1:7" x14ac:dyDescent="0.25">
      <c r="A64" s="481">
        <v>44466</v>
      </c>
      <c r="B64" s="483" t="s">
        <v>22732</v>
      </c>
      <c r="C64" s="440"/>
      <c r="D64" s="485" t="s">
        <v>22633</v>
      </c>
      <c r="E64" s="460"/>
      <c r="F64" s="487">
        <v>3.36</v>
      </c>
      <c r="G64" s="49"/>
    </row>
    <row r="65" spans="1:7" x14ac:dyDescent="0.25">
      <c r="A65" s="481">
        <v>44466</v>
      </c>
      <c r="B65" s="483" t="s">
        <v>22733</v>
      </c>
      <c r="C65" s="440"/>
      <c r="D65" s="485" t="s">
        <v>22634</v>
      </c>
      <c r="E65" s="460"/>
      <c r="F65" s="487">
        <v>3.58</v>
      </c>
      <c r="G65" s="49"/>
    </row>
    <row r="66" spans="1:7" x14ac:dyDescent="0.25">
      <c r="A66" s="481">
        <v>44466</v>
      </c>
      <c r="B66" s="483" t="s">
        <v>22734</v>
      </c>
      <c r="C66" s="440"/>
      <c r="D66" s="485" t="s">
        <v>22635</v>
      </c>
      <c r="E66" s="460"/>
      <c r="F66" s="487">
        <v>0.06</v>
      </c>
      <c r="G66" s="49"/>
    </row>
    <row r="67" spans="1:7" x14ac:dyDescent="0.25">
      <c r="A67" s="481">
        <v>44466</v>
      </c>
      <c r="B67" s="483" t="s">
        <v>22735</v>
      </c>
      <c r="C67" s="440"/>
      <c r="D67" s="485" t="s">
        <v>22636</v>
      </c>
      <c r="E67" s="460"/>
      <c r="F67" s="487">
        <v>16.39</v>
      </c>
      <c r="G67" s="49"/>
    </row>
    <row r="68" spans="1:7" x14ac:dyDescent="0.25">
      <c r="A68" s="481">
        <v>44466</v>
      </c>
      <c r="B68" s="483" t="s">
        <v>22736</v>
      </c>
      <c r="C68" s="440"/>
      <c r="D68" s="485" t="s">
        <v>22637</v>
      </c>
      <c r="E68" s="460"/>
      <c r="F68" s="487">
        <v>6.63</v>
      </c>
      <c r="G68" s="49"/>
    </row>
    <row r="69" spans="1:7" x14ac:dyDescent="0.25">
      <c r="A69" s="481">
        <v>44466</v>
      </c>
      <c r="B69" s="483" t="s">
        <v>22737</v>
      </c>
      <c r="C69" s="440"/>
      <c r="D69" s="485" t="s">
        <v>22638</v>
      </c>
      <c r="E69" s="460"/>
      <c r="F69" s="487">
        <v>4.97</v>
      </c>
      <c r="G69" s="49"/>
    </row>
    <row r="70" spans="1:7" x14ac:dyDescent="0.25">
      <c r="A70" s="481">
        <v>44466</v>
      </c>
      <c r="B70" s="483" t="s">
        <v>22738</v>
      </c>
      <c r="C70" s="440"/>
      <c r="D70" s="485" t="s">
        <v>22639</v>
      </c>
      <c r="E70" s="460"/>
      <c r="F70" s="487">
        <v>8.3800000000000008</v>
      </c>
      <c r="G70" s="49"/>
    </row>
    <row r="71" spans="1:7" x14ac:dyDescent="0.25">
      <c r="A71" s="481">
        <v>44466</v>
      </c>
      <c r="B71" s="483" t="s">
        <v>22739</v>
      </c>
      <c r="C71" s="440"/>
      <c r="D71" s="485" t="s">
        <v>22640</v>
      </c>
      <c r="E71" s="460"/>
      <c r="F71" s="487">
        <v>6.98</v>
      </c>
      <c r="G71" s="49"/>
    </row>
    <row r="72" spans="1:7" x14ac:dyDescent="0.25">
      <c r="A72" s="481">
        <v>44466</v>
      </c>
      <c r="B72" s="483" t="s">
        <v>22740</v>
      </c>
      <c r="C72" s="440"/>
      <c r="D72" s="485" t="s">
        <v>22641</v>
      </c>
      <c r="E72" s="460"/>
      <c r="F72" s="487">
        <v>10.66</v>
      </c>
      <c r="G72" s="49"/>
    </row>
    <row r="73" spans="1:7" x14ac:dyDescent="0.25">
      <c r="A73" s="481">
        <v>44466</v>
      </c>
      <c r="B73" s="483" t="s">
        <v>22741</v>
      </c>
      <c r="C73" s="440"/>
      <c r="D73" s="485" t="s">
        <v>22642</v>
      </c>
      <c r="E73" s="460"/>
      <c r="F73" s="487">
        <v>16.760000000000002</v>
      </c>
      <c r="G73" s="49"/>
    </row>
    <row r="74" spans="1:7" x14ac:dyDescent="0.25">
      <c r="A74" s="481">
        <v>44467</v>
      </c>
      <c r="B74" s="483" t="s">
        <v>22742</v>
      </c>
      <c r="C74" s="440"/>
      <c r="D74" s="485" t="s">
        <v>22643</v>
      </c>
      <c r="E74" s="460"/>
      <c r="F74" s="487">
        <v>4.66</v>
      </c>
      <c r="G74" s="49"/>
    </row>
    <row r="75" spans="1:7" x14ac:dyDescent="0.25">
      <c r="A75" s="481">
        <v>44467</v>
      </c>
      <c r="B75" s="483" t="s">
        <v>22743</v>
      </c>
      <c r="C75" s="440"/>
      <c r="D75" s="485" t="s">
        <v>22644</v>
      </c>
      <c r="E75" s="460"/>
      <c r="F75" s="487">
        <v>2.29</v>
      </c>
      <c r="G75" s="49"/>
    </row>
    <row r="76" spans="1:7" x14ac:dyDescent="0.25">
      <c r="A76" s="481">
        <v>44467</v>
      </c>
      <c r="B76" s="483" t="s">
        <v>22744</v>
      </c>
      <c r="C76" s="440"/>
      <c r="D76" s="485" t="s">
        <v>22645</v>
      </c>
      <c r="E76" s="460"/>
      <c r="F76" s="487">
        <v>4.95</v>
      </c>
      <c r="G76" s="49"/>
    </row>
    <row r="77" spans="1:7" x14ac:dyDescent="0.25">
      <c r="A77" s="481">
        <v>44467</v>
      </c>
      <c r="B77" s="483" t="s">
        <v>22745</v>
      </c>
      <c r="C77" s="440"/>
      <c r="D77" s="485" t="s">
        <v>22646</v>
      </c>
      <c r="E77" s="460"/>
      <c r="F77" s="487">
        <v>5.37</v>
      </c>
      <c r="G77" s="49"/>
    </row>
    <row r="78" spans="1:7" x14ac:dyDescent="0.25">
      <c r="A78" s="481">
        <v>44467</v>
      </c>
      <c r="B78" s="483" t="s">
        <v>22746</v>
      </c>
      <c r="C78" s="440"/>
      <c r="D78" s="485" t="s">
        <v>22647</v>
      </c>
      <c r="E78" s="460"/>
      <c r="F78" s="487">
        <v>5.29</v>
      </c>
      <c r="G78" s="49"/>
    </row>
    <row r="79" spans="1:7" x14ac:dyDescent="0.25">
      <c r="A79" s="481">
        <v>44467</v>
      </c>
      <c r="B79" s="483" t="s">
        <v>22747</v>
      </c>
      <c r="C79" s="440"/>
      <c r="D79" s="485" t="s">
        <v>22648</v>
      </c>
      <c r="E79" s="460"/>
      <c r="F79" s="487">
        <v>4.4400000000000004</v>
      </c>
      <c r="G79" s="49"/>
    </row>
    <row r="80" spans="1:7" x14ac:dyDescent="0.25">
      <c r="A80" s="481">
        <v>44467</v>
      </c>
      <c r="B80" s="483" t="s">
        <v>22748</v>
      </c>
      <c r="C80" s="440"/>
      <c r="D80" s="485" t="s">
        <v>22649</v>
      </c>
      <c r="E80" s="460"/>
      <c r="F80" s="487">
        <v>16.53</v>
      </c>
      <c r="G80" s="49"/>
    </row>
    <row r="81" spans="1:7" x14ac:dyDescent="0.25">
      <c r="A81" s="481">
        <v>44467</v>
      </c>
      <c r="B81" s="483" t="s">
        <v>22749</v>
      </c>
      <c r="C81" s="440"/>
      <c r="D81" s="485" t="s">
        <v>22650</v>
      </c>
      <c r="E81" s="460"/>
      <c r="F81" s="487">
        <v>14.37</v>
      </c>
      <c r="G81" s="49"/>
    </row>
    <row r="82" spans="1:7" x14ac:dyDescent="0.25">
      <c r="A82" s="481">
        <v>44467</v>
      </c>
      <c r="B82" s="483" t="s">
        <v>22750</v>
      </c>
      <c r="C82" s="440"/>
      <c r="D82" s="485" t="s">
        <v>22651</v>
      </c>
      <c r="E82" s="460"/>
      <c r="F82" s="487">
        <v>6.31</v>
      </c>
      <c r="G82" s="49"/>
    </row>
    <row r="83" spans="1:7" x14ac:dyDescent="0.25">
      <c r="A83" s="481">
        <v>44467</v>
      </c>
      <c r="B83" s="483" t="s">
        <v>22751</v>
      </c>
      <c r="C83" s="440"/>
      <c r="D83" s="485" t="s">
        <v>22652</v>
      </c>
      <c r="E83" s="460"/>
      <c r="F83" s="487">
        <v>0.84</v>
      </c>
      <c r="G83" s="49"/>
    </row>
    <row r="84" spans="1:7" x14ac:dyDescent="0.25">
      <c r="A84" s="481">
        <v>44467</v>
      </c>
      <c r="B84" s="483" t="s">
        <v>22752</v>
      </c>
      <c r="C84" s="440"/>
      <c r="D84" s="485" t="s">
        <v>22653</v>
      </c>
      <c r="E84" s="460"/>
      <c r="F84" s="487">
        <v>3.43</v>
      </c>
      <c r="G84" s="49"/>
    </row>
    <row r="85" spans="1:7" x14ac:dyDescent="0.25">
      <c r="A85" s="481">
        <v>44467</v>
      </c>
      <c r="B85" s="483" t="s">
        <v>22753</v>
      </c>
      <c r="C85" s="440"/>
      <c r="D85" s="485" t="s">
        <v>22654</v>
      </c>
      <c r="E85" s="460"/>
      <c r="F85" s="487">
        <v>2.44</v>
      </c>
      <c r="G85" s="49"/>
    </row>
    <row r="86" spans="1:7" x14ac:dyDescent="0.25">
      <c r="A86" s="481">
        <v>44467</v>
      </c>
      <c r="B86" s="483" t="s">
        <v>22754</v>
      </c>
      <c r="C86" s="440"/>
      <c r="D86" s="485" t="s">
        <v>22655</v>
      </c>
      <c r="E86" s="460"/>
      <c r="F86" s="487">
        <v>5.93</v>
      </c>
      <c r="G86" s="49"/>
    </row>
    <row r="87" spans="1:7" x14ac:dyDescent="0.25">
      <c r="A87" s="481">
        <v>44467</v>
      </c>
      <c r="B87" s="483" t="s">
        <v>22755</v>
      </c>
      <c r="C87" s="440"/>
      <c r="D87" s="485" t="s">
        <v>22656</v>
      </c>
      <c r="E87" s="460"/>
      <c r="F87" s="487">
        <v>1.94</v>
      </c>
      <c r="G87" s="49"/>
    </row>
    <row r="88" spans="1:7" x14ac:dyDescent="0.25">
      <c r="A88" s="481">
        <v>44467</v>
      </c>
      <c r="B88" s="483" t="s">
        <v>22756</v>
      </c>
      <c r="C88" s="440"/>
      <c r="D88" s="485" t="s">
        <v>22657</v>
      </c>
      <c r="E88" s="460"/>
      <c r="F88" s="487">
        <v>8.3800000000000008</v>
      </c>
      <c r="G88" s="49"/>
    </row>
    <row r="89" spans="1:7" x14ac:dyDescent="0.25">
      <c r="A89" s="481">
        <v>44467</v>
      </c>
      <c r="B89" s="483" t="s">
        <v>22757</v>
      </c>
      <c r="C89" s="440"/>
      <c r="D89" s="485" t="s">
        <v>22658</v>
      </c>
      <c r="E89" s="460"/>
      <c r="F89" s="487">
        <v>4.84</v>
      </c>
      <c r="G89" s="49"/>
    </row>
    <row r="90" spans="1:7" x14ac:dyDescent="0.25">
      <c r="A90" s="481">
        <v>44467</v>
      </c>
      <c r="B90" s="483" t="s">
        <v>22758</v>
      </c>
      <c r="C90" s="440"/>
      <c r="D90" s="485" t="s">
        <v>22659</v>
      </c>
      <c r="E90" s="460"/>
      <c r="F90" s="487">
        <v>3.2</v>
      </c>
      <c r="G90" s="49"/>
    </row>
    <row r="91" spans="1:7" x14ac:dyDescent="0.25">
      <c r="A91" s="481">
        <v>44468</v>
      </c>
      <c r="B91" s="483" t="s">
        <v>22759</v>
      </c>
      <c r="C91" s="440"/>
      <c r="D91" s="485" t="s">
        <v>22660</v>
      </c>
      <c r="E91" s="460"/>
      <c r="F91" s="487">
        <v>3.38</v>
      </c>
      <c r="G91" s="49"/>
    </row>
    <row r="92" spans="1:7" x14ac:dyDescent="0.25">
      <c r="A92" s="481">
        <v>44468</v>
      </c>
      <c r="B92" s="483" t="s">
        <v>22760</v>
      </c>
      <c r="C92" s="440"/>
      <c r="D92" s="485" t="s">
        <v>22661</v>
      </c>
      <c r="E92" s="460"/>
      <c r="F92" s="487">
        <v>2.2999999999999998</v>
      </c>
      <c r="G92" s="49"/>
    </row>
    <row r="93" spans="1:7" x14ac:dyDescent="0.25">
      <c r="A93" s="481">
        <v>44468</v>
      </c>
      <c r="B93" s="483" t="s">
        <v>22761</v>
      </c>
      <c r="C93" s="440"/>
      <c r="D93" s="485" t="s">
        <v>22662</v>
      </c>
      <c r="E93" s="460"/>
      <c r="F93" s="487">
        <v>2.34</v>
      </c>
      <c r="G93" s="49"/>
    </row>
    <row r="94" spans="1:7" x14ac:dyDescent="0.25">
      <c r="A94" s="481">
        <v>44468</v>
      </c>
      <c r="B94" s="483" t="s">
        <v>22762</v>
      </c>
      <c r="C94" s="440"/>
      <c r="D94" s="485" t="s">
        <v>22663</v>
      </c>
      <c r="E94" s="460"/>
      <c r="F94" s="487">
        <v>1.94</v>
      </c>
      <c r="G94" s="49"/>
    </row>
    <row r="95" spans="1:7" x14ac:dyDescent="0.25">
      <c r="A95" s="481">
        <v>44468</v>
      </c>
      <c r="B95" s="483" t="s">
        <v>22763</v>
      </c>
      <c r="C95" s="440"/>
      <c r="D95" s="485" t="s">
        <v>22664</v>
      </c>
      <c r="E95" s="460"/>
      <c r="F95" s="487">
        <v>9.84</v>
      </c>
      <c r="G95" s="49"/>
    </row>
    <row r="96" spans="1:7" x14ac:dyDescent="0.25">
      <c r="A96" s="481">
        <v>44468</v>
      </c>
      <c r="B96" s="483" t="s">
        <v>22764</v>
      </c>
      <c r="C96" s="440"/>
      <c r="D96" s="485" t="s">
        <v>22665</v>
      </c>
      <c r="E96" s="460"/>
      <c r="F96" s="487">
        <v>1.18</v>
      </c>
      <c r="G96" s="49"/>
    </row>
    <row r="97" spans="1:7" x14ac:dyDescent="0.25">
      <c r="A97" s="481">
        <v>44468</v>
      </c>
      <c r="B97" s="483" t="s">
        <v>22765</v>
      </c>
      <c r="C97" s="440"/>
      <c r="D97" s="485" t="s">
        <v>22666</v>
      </c>
      <c r="E97" s="460"/>
      <c r="F97" s="487">
        <v>1.81</v>
      </c>
      <c r="G97" s="49"/>
    </row>
    <row r="98" spans="1:7" x14ac:dyDescent="0.25">
      <c r="A98" s="481">
        <v>44468</v>
      </c>
      <c r="B98" s="483" t="s">
        <v>22766</v>
      </c>
      <c r="C98" s="440"/>
      <c r="D98" s="485" t="s">
        <v>22667</v>
      </c>
      <c r="E98" s="460"/>
      <c r="F98" s="487">
        <v>1.68</v>
      </c>
      <c r="G98" s="49"/>
    </row>
    <row r="99" spans="1:7" x14ac:dyDescent="0.25">
      <c r="A99" s="481">
        <v>44468</v>
      </c>
      <c r="B99" s="483" t="s">
        <v>22767</v>
      </c>
      <c r="C99" s="440"/>
      <c r="D99" s="485" t="s">
        <v>22668</v>
      </c>
      <c r="E99" s="460"/>
      <c r="F99" s="487">
        <v>13.64</v>
      </c>
      <c r="G99" s="49"/>
    </row>
    <row r="100" spans="1:7" x14ac:dyDescent="0.25">
      <c r="A100" s="481">
        <v>44468</v>
      </c>
      <c r="B100" s="483" t="s">
        <v>22768</v>
      </c>
      <c r="C100" s="440"/>
      <c r="D100" s="485" t="s">
        <v>22669</v>
      </c>
      <c r="E100" s="460"/>
      <c r="F100" s="487">
        <v>5.21</v>
      </c>
      <c r="G100" s="49"/>
    </row>
    <row r="101" spans="1:7" x14ac:dyDescent="0.25">
      <c r="A101" s="481">
        <v>44468</v>
      </c>
      <c r="B101" s="483" t="s">
        <v>22769</v>
      </c>
      <c r="C101" s="440"/>
      <c r="D101" s="485" t="s">
        <v>22670</v>
      </c>
      <c r="E101" s="460"/>
      <c r="F101" s="487">
        <v>6.55</v>
      </c>
      <c r="G101" s="49"/>
    </row>
    <row r="102" spans="1:7" x14ac:dyDescent="0.25">
      <c r="A102" s="481">
        <v>44468</v>
      </c>
      <c r="B102" s="483" t="s">
        <v>22770</v>
      </c>
      <c r="C102" s="440"/>
      <c r="D102" s="485" t="s">
        <v>22671</v>
      </c>
      <c r="E102" s="460"/>
      <c r="F102" s="487">
        <v>4.16</v>
      </c>
      <c r="G102" s="49"/>
    </row>
    <row r="103" spans="1:7" x14ac:dyDescent="0.25">
      <c r="A103" s="481">
        <v>44468</v>
      </c>
      <c r="B103" s="483" t="s">
        <v>22771</v>
      </c>
      <c r="C103" s="440"/>
      <c r="D103" s="485" t="s">
        <v>22672</v>
      </c>
      <c r="E103" s="460"/>
      <c r="F103" s="487">
        <v>8.94</v>
      </c>
      <c r="G103" s="49"/>
    </row>
    <row r="104" spans="1:7" x14ac:dyDescent="0.25">
      <c r="A104" s="481">
        <v>44468</v>
      </c>
      <c r="B104" s="483" t="s">
        <v>22772</v>
      </c>
      <c r="C104" s="440"/>
      <c r="D104" s="485" t="s">
        <v>22673</v>
      </c>
      <c r="E104" s="460"/>
      <c r="F104" s="487">
        <v>6.77</v>
      </c>
      <c r="G104" s="49"/>
    </row>
    <row r="105" spans="1:7" x14ac:dyDescent="0.25">
      <c r="A105" s="481">
        <v>44468</v>
      </c>
      <c r="B105" s="483" t="s">
        <v>22773</v>
      </c>
      <c r="C105" s="440"/>
      <c r="D105" s="485" t="s">
        <v>22674</v>
      </c>
      <c r="E105" s="460"/>
      <c r="F105" s="487">
        <v>4.1100000000000003</v>
      </c>
      <c r="G105" s="49"/>
    </row>
    <row r="106" spans="1:7" x14ac:dyDescent="0.25">
      <c r="A106" s="481">
        <v>44469</v>
      </c>
      <c r="B106" s="483" t="s">
        <v>22774</v>
      </c>
      <c r="C106" s="440"/>
      <c r="D106" s="485" t="s">
        <v>22675</v>
      </c>
      <c r="E106" s="460"/>
      <c r="F106" s="487">
        <v>5.04</v>
      </c>
      <c r="G106" s="49"/>
    </row>
    <row r="107" spans="1:7" x14ac:dyDescent="0.25">
      <c r="A107" s="481">
        <v>44469</v>
      </c>
      <c r="B107" s="483" t="s">
        <v>22775</v>
      </c>
      <c r="C107" s="440"/>
      <c r="D107" s="485" t="s">
        <v>22676</v>
      </c>
      <c r="E107" s="460"/>
      <c r="F107" s="487">
        <v>6.94</v>
      </c>
      <c r="G107" s="49"/>
    </row>
    <row r="108" spans="1:7" x14ac:dyDescent="0.25">
      <c r="A108" s="481">
        <v>44469</v>
      </c>
      <c r="B108" s="483" t="s">
        <v>22776</v>
      </c>
      <c r="C108" s="440"/>
      <c r="D108" s="485" t="s">
        <v>22677</v>
      </c>
      <c r="E108" s="460"/>
      <c r="F108" s="487">
        <v>7.22</v>
      </c>
      <c r="G108" s="49"/>
    </row>
    <row r="109" spans="1:7" x14ac:dyDescent="0.25">
      <c r="A109" s="481">
        <v>44469</v>
      </c>
      <c r="B109" s="483" t="s">
        <v>22777</v>
      </c>
      <c r="C109" s="440"/>
      <c r="D109" s="485" t="s">
        <v>22678</v>
      </c>
      <c r="E109" s="460"/>
      <c r="F109" s="487">
        <v>4.3</v>
      </c>
      <c r="G109" s="49"/>
    </row>
    <row r="110" spans="1:7" x14ac:dyDescent="0.25">
      <c r="A110" s="481">
        <v>44469</v>
      </c>
      <c r="B110" s="483" t="s">
        <v>22778</v>
      </c>
      <c r="C110" s="440"/>
      <c r="D110" s="485" t="s">
        <v>22679</v>
      </c>
      <c r="E110" s="460"/>
      <c r="F110" s="487">
        <v>1.93</v>
      </c>
      <c r="G110" s="49"/>
    </row>
    <row r="111" spans="1:7" x14ac:dyDescent="0.25">
      <c r="A111" s="481">
        <v>44469</v>
      </c>
      <c r="B111" s="483" t="s">
        <v>22779</v>
      </c>
      <c r="C111" s="440"/>
      <c r="D111" s="485" t="s">
        <v>22680</v>
      </c>
      <c r="E111" s="460"/>
      <c r="F111" s="487">
        <v>2.92</v>
      </c>
      <c r="G111" s="49"/>
    </row>
    <row r="112" spans="1:7" x14ac:dyDescent="0.25">
      <c r="A112" s="481">
        <v>44469</v>
      </c>
      <c r="B112" s="483" t="s">
        <v>22780</v>
      </c>
      <c r="C112" s="440"/>
      <c r="D112" s="485" t="s">
        <v>22681</v>
      </c>
      <c r="E112" s="460"/>
      <c r="F112" s="487">
        <v>1.87</v>
      </c>
      <c r="G112" s="49"/>
    </row>
    <row r="113" spans="1:7" x14ac:dyDescent="0.25">
      <c r="A113" s="481">
        <v>44469</v>
      </c>
      <c r="B113" s="483" t="s">
        <v>22781</v>
      </c>
      <c r="C113" s="440"/>
      <c r="D113" s="485" t="s">
        <v>22682</v>
      </c>
      <c r="E113" s="460"/>
      <c r="F113" s="487">
        <v>2.74</v>
      </c>
      <c r="G113" s="49"/>
    </row>
    <row r="114" spans="1:7" x14ac:dyDescent="0.25">
      <c r="A114" s="481">
        <v>44469</v>
      </c>
      <c r="B114" s="483" t="s">
        <v>22782</v>
      </c>
      <c r="C114" s="440"/>
      <c r="D114" s="485" t="s">
        <v>22683</v>
      </c>
      <c r="E114" s="460"/>
      <c r="F114" s="487">
        <v>2.2400000000000002</v>
      </c>
      <c r="G114" s="49"/>
    </row>
    <row r="115" spans="1:7" x14ac:dyDescent="0.25">
      <c r="A115" s="481">
        <v>44469</v>
      </c>
      <c r="B115" s="483" t="s">
        <v>22783</v>
      </c>
      <c r="C115" s="440"/>
      <c r="D115" s="485" t="s">
        <v>22684</v>
      </c>
      <c r="E115" s="460"/>
      <c r="F115" s="487">
        <v>5.86</v>
      </c>
      <c r="G115" s="49"/>
    </row>
    <row r="116" spans="1:7" x14ac:dyDescent="0.25">
      <c r="A116" s="481">
        <v>44469</v>
      </c>
      <c r="B116" s="483" t="s">
        <v>22784</v>
      </c>
      <c r="C116" s="440"/>
      <c r="D116" s="485" t="s">
        <v>22685</v>
      </c>
      <c r="E116" s="460"/>
      <c r="F116" s="487">
        <v>8.7200000000000006</v>
      </c>
      <c r="G116" s="49"/>
    </row>
    <row r="117" spans="1:7" x14ac:dyDescent="0.25">
      <c r="A117" s="481">
        <v>44469</v>
      </c>
      <c r="B117" s="483" t="s">
        <v>22785</v>
      </c>
      <c r="C117" s="440"/>
      <c r="D117" s="485" t="s">
        <v>22686</v>
      </c>
      <c r="E117" s="460"/>
      <c r="F117" s="487">
        <v>1.7</v>
      </c>
      <c r="G117" s="49"/>
    </row>
    <row r="118" spans="1:7" x14ac:dyDescent="0.25">
      <c r="A118" s="481">
        <v>44469</v>
      </c>
      <c r="B118" s="483" t="s">
        <v>22786</v>
      </c>
      <c r="C118" s="440"/>
      <c r="D118" s="485" t="s">
        <v>22687</v>
      </c>
      <c r="E118" s="460"/>
      <c r="F118" s="487">
        <v>2.12</v>
      </c>
      <c r="G118" s="49"/>
    </row>
    <row r="119" spans="1:7" x14ac:dyDescent="0.25">
      <c r="A119" s="481">
        <v>44469</v>
      </c>
      <c r="B119" s="483" t="s">
        <v>22787</v>
      </c>
      <c r="C119" s="440"/>
      <c r="D119" s="485" t="s">
        <v>22688</v>
      </c>
      <c r="E119" s="460"/>
      <c r="F119" s="487">
        <v>6.6</v>
      </c>
      <c r="G119" s="49"/>
    </row>
    <row r="120" spans="1:7" x14ac:dyDescent="0.25">
      <c r="A120" s="481">
        <v>44469</v>
      </c>
      <c r="B120" s="483" t="s">
        <v>22788</v>
      </c>
      <c r="C120" s="440"/>
      <c r="D120" s="485" t="s">
        <v>22689</v>
      </c>
      <c r="E120" s="460"/>
      <c r="F120" s="487">
        <v>25.14</v>
      </c>
      <c r="G120" s="49"/>
    </row>
    <row r="121" spans="1:7" x14ac:dyDescent="0.25">
      <c r="A121" s="481">
        <v>44469</v>
      </c>
      <c r="B121" s="483" t="s">
        <v>22789</v>
      </c>
      <c r="C121" s="440"/>
      <c r="D121" s="485" t="s">
        <v>22690</v>
      </c>
      <c r="E121" s="460"/>
      <c r="F121" s="487">
        <v>1.62</v>
      </c>
      <c r="G121" s="49"/>
    </row>
    <row r="122" spans="1:7" x14ac:dyDescent="0.25">
      <c r="A122" s="481">
        <v>44469</v>
      </c>
      <c r="B122" s="483" t="s">
        <v>22790</v>
      </c>
      <c r="C122" s="440"/>
      <c r="D122" s="485" t="s">
        <v>22691</v>
      </c>
      <c r="E122" s="460"/>
      <c r="F122" s="487">
        <v>0.32</v>
      </c>
      <c r="G122" s="49"/>
    </row>
    <row r="123" spans="1:7" x14ac:dyDescent="0.25">
      <c r="A123" s="481">
        <v>44469</v>
      </c>
      <c r="B123" s="483" t="s">
        <v>22791</v>
      </c>
      <c r="C123" s="440"/>
      <c r="D123" s="485" t="s">
        <v>22692</v>
      </c>
      <c r="E123" s="460"/>
      <c r="F123" s="487">
        <v>1.68</v>
      </c>
      <c r="G123" s="49"/>
    </row>
    <row r="124" spans="1:7" x14ac:dyDescent="0.25">
      <c r="A124" s="481">
        <v>44469</v>
      </c>
      <c r="B124" s="483" t="s">
        <v>22792</v>
      </c>
      <c r="C124" s="440"/>
      <c r="D124" s="485" t="s">
        <v>22693</v>
      </c>
      <c r="E124" s="460"/>
      <c r="F124" s="487">
        <v>7.21</v>
      </c>
      <c r="G124" s="49"/>
    </row>
    <row r="125" spans="1:7" x14ac:dyDescent="0.25">
      <c r="A125" s="481">
        <v>44469</v>
      </c>
      <c r="B125" s="483" t="s">
        <v>22793</v>
      </c>
      <c r="C125" s="440"/>
      <c r="D125" s="485" t="s">
        <v>22694</v>
      </c>
      <c r="E125" s="460"/>
      <c r="F125" s="487">
        <v>3.72</v>
      </c>
      <c r="G125" s="49"/>
    </row>
    <row r="126" spans="1:7" x14ac:dyDescent="0.25">
      <c r="A126" s="481">
        <v>44469</v>
      </c>
      <c r="B126" s="483" t="s">
        <v>22794</v>
      </c>
      <c r="C126" s="440"/>
      <c r="D126" s="485" t="s">
        <v>22695</v>
      </c>
      <c r="E126" s="460"/>
      <c r="F126" s="487">
        <v>2.77</v>
      </c>
      <c r="G126" s="49"/>
    </row>
    <row r="127" spans="1:7" x14ac:dyDescent="0.25">
      <c r="A127" s="481">
        <v>44469</v>
      </c>
      <c r="B127" s="483" t="s">
        <v>22795</v>
      </c>
      <c r="C127" s="440"/>
      <c r="D127" s="485" t="s">
        <v>22696</v>
      </c>
      <c r="E127" s="460"/>
      <c r="F127" s="487">
        <v>1.79</v>
      </c>
      <c r="G127" s="49"/>
    </row>
    <row r="128" spans="1:7" x14ac:dyDescent="0.25">
      <c r="A128" s="481">
        <v>44469</v>
      </c>
      <c r="B128" s="483" t="s">
        <v>22796</v>
      </c>
      <c r="C128" s="466"/>
      <c r="D128" s="485" t="s">
        <v>22697</v>
      </c>
      <c r="E128" s="490"/>
      <c r="F128" s="487">
        <v>3.36</v>
      </c>
      <c r="G128" s="49"/>
    </row>
    <row r="129" spans="1:7" x14ac:dyDescent="0.25">
      <c r="A129" s="481">
        <v>44469</v>
      </c>
      <c r="B129" s="483" t="s">
        <v>22797</v>
      </c>
      <c r="C129" s="466"/>
      <c r="D129" s="485" t="s">
        <v>22798</v>
      </c>
      <c r="E129" s="490"/>
      <c r="F129" s="488">
        <v>6.54</v>
      </c>
    </row>
    <row r="130" spans="1:7" x14ac:dyDescent="0.25">
      <c r="A130" s="464"/>
      <c r="B130" s="465"/>
      <c r="C130" s="49"/>
      <c r="D130" s="466"/>
      <c r="E130" s="432"/>
      <c r="F130" s="467"/>
      <c r="G130" s="448">
        <f>SUM(F30:F129)</f>
        <v>539.91000000000008</v>
      </c>
    </row>
    <row r="131" spans="1:7" x14ac:dyDescent="0.25">
      <c r="A131" s="432"/>
      <c r="B131" s="49"/>
      <c r="C131" s="49"/>
      <c r="D131" s="49"/>
      <c r="E131" s="432"/>
      <c r="F131" s="433"/>
      <c r="G131" s="49"/>
    </row>
    <row r="132" spans="1:7" ht="15.75" thickBot="1" x14ac:dyDescent="0.3">
      <c r="A132" s="468"/>
      <c r="B132" s="469" t="s">
        <v>23870</v>
      </c>
      <c r="C132" s="470"/>
      <c r="D132" s="471"/>
      <c r="E132" s="468"/>
      <c r="F132" s="472"/>
      <c r="G132" s="473">
        <f>+G10-G16+G21-G26+G130</f>
        <v>127904.48000000001</v>
      </c>
    </row>
    <row r="133" spans="1:7" ht="15.75" thickTop="1" x14ac:dyDescent="0.25">
      <c r="A133" s="432"/>
      <c r="B133" s="49"/>
      <c r="C133" s="49"/>
      <c r="D133" s="49"/>
      <c r="E133" s="432"/>
      <c r="F133" s="433"/>
      <c r="G133" s="49"/>
    </row>
    <row r="134" spans="1:7" x14ac:dyDescent="0.25">
      <c r="A134" s="432"/>
      <c r="B134" s="49"/>
      <c r="C134" s="49"/>
      <c r="D134" s="49"/>
      <c r="E134" s="432"/>
      <c r="F134" s="433"/>
      <c r="G134" s="49"/>
    </row>
    <row r="135" spans="1:7" x14ac:dyDescent="0.25">
      <c r="A135" s="432"/>
      <c r="B135" s="49"/>
      <c r="C135" s="49"/>
      <c r="D135" s="49"/>
      <c r="E135" s="432"/>
      <c r="F135" s="433"/>
      <c r="G135" s="49"/>
    </row>
    <row r="136" spans="1:7" x14ac:dyDescent="0.25">
      <c r="A136" s="432"/>
      <c r="B136" s="419" t="s">
        <v>5</v>
      </c>
      <c r="C136" s="49"/>
      <c r="D136" s="459"/>
      <c r="E136" s="419" t="s">
        <v>6</v>
      </c>
      <c r="F136" s="433"/>
      <c r="G136" s="49"/>
    </row>
    <row r="137" spans="1:7" x14ac:dyDescent="0.25">
      <c r="A137" s="432"/>
      <c r="B137" s="419"/>
      <c r="C137" s="49"/>
      <c r="D137" s="459"/>
      <c r="E137" s="419"/>
      <c r="F137" s="433"/>
      <c r="G137" s="49"/>
    </row>
    <row r="138" spans="1:7" x14ac:dyDescent="0.25">
      <c r="A138" s="432"/>
      <c r="B138" s="419"/>
      <c r="C138" s="49"/>
      <c r="D138" s="459"/>
      <c r="E138" s="419"/>
      <c r="F138" s="433"/>
      <c r="G138" s="49"/>
    </row>
    <row r="139" spans="1:7" x14ac:dyDescent="0.25">
      <c r="A139" s="432"/>
      <c r="B139" s="474"/>
      <c r="C139" s="49"/>
      <c r="D139" s="474"/>
      <c r="E139" s="475"/>
      <c r="F139" s="445"/>
      <c r="G139" s="49"/>
    </row>
    <row r="140" spans="1:7" x14ac:dyDescent="0.25">
      <c r="A140" s="432"/>
      <c r="B140" s="49"/>
      <c r="C140" s="49"/>
      <c r="D140" s="49"/>
      <c r="E140" s="49"/>
      <c r="F140" s="453"/>
      <c r="G140" s="49"/>
    </row>
    <row r="141" spans="1:7" x14ac:dyDescent="0.25">
      <c r="A141" s="432"/>
      <c r="B141" s="49"/>
      <c r="C141" s="49"/>
      <c r="D141" s="49"/>
      <c r="E141" s="49"/>
      <c r="F141" s="453"/>
      <c r="G141" s="49"/>
    </row>
    <row r="142" spans="1:7" x14ac:dyDescent="0.25">
      <c r="A142" s="432"/>
      <c r="B142" s="49"/>
      <c r="C142" s="49"/>
      <c r="D142" s="49"/>
      <c r="E142" s="49"/>
      <c r="F142" s="453"/>
      <c r="G142" s="49"/>
    </row>
    <row r="143" spans="1:7" x14ac:dyDescent="0.25">
      <c r="E143"/>
      <c r="F143" s="476"/>
    </row>
    <row r="144" spans="1:7" x14ac:dyDescent="0.25">
      <c r="E144"/>
      <c r="F144" s="476"/>
    </row>
  </sheetData>
  <mergeCells count="5">
    <mergeCell ref="A2:D2"/>
    <mergeCell ref="A4:D4"/>
    <mergeCell ref="A6:D6"/>
    <mergeCell ref="A8:D8"/>
    <mergeCell ref="B15:C15"/>
  </mergeCells>
  <pageMargins left="0.70866141732283472" right="0.70866141732283472" top="0.74803149606299213" bottom="0.74803149606299213" header="0.31496062992125984" footer="0.31496062992125984"/>
  <pageSetup scale="81" fitToHeight="0" orientation="portrait" r:id="rId1"/>
  <headerFooter>
    <oddFooter>&amp;C&amp;P</oddFoot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E9ACA-7A13-4F9B-81C9-D96DDB40070A}">
  <dimension ref="A2:K800"/>
  <sheetViews>
    <sheetView topLeftCell="A777" workbookViewId="0">
      <selection activeCell="E22" sqref="E22"/>
    </sheetView>
  </sheetViews>
  <sheetFormatPr baseColWidth="10" defaultRowHeight="12.75" x14ac:dyDescent="0.2"/>
  <cols>
    <col min="1" max="16384" width="11.42578125" style="1"/>
  </cols>
  <sheetData>
    <row r="2" spans="1:11" ht="19.5" x14ac:dyDescent="0.2">
      <c r="F2" s="22" t="s">
        <v>531</v>
      </c>
      <c r="J2" s="423" t="s">
        <v>530</v>
      </c>
      <c r="K2" s="430">
        <v>1</v>
      </c>
    </row>
    <row r="3" spans="1:11" x14ac:dyDescent="0.2">
      <c r="J3" s="423" t="s">
        <v>529</v>
      </c>
      <c r="K3" s="429">
        <v>44635</v>
      </c>
    </row>
    <row r="5" spans="1:11" x14ac:dyDescent="0.2">
      <c r="E5" s="21" t="s">
        <v>528</v>
      </c>
      <c r="F5" s="19" t="s">
        <v>29153</v>
      </c>
      <c r="G5" s="21" t="s">
        <v>527</v>
      </c>
      <c r="H5" s="19" t="s">
        <v>29153</v>
      </c>
      <c r="J5" s="428">
        <v>0.52635416666666668</v>
      </c>
    </row>
    <row r="7" spans="1:11" x14ac:dyDescent="0.2">
      <c r="J7" s="423" t="s">
        <v>526</v>
      </c>
      <c r="K7" s="18" t="s">
        <v>1568</v>
      </c>
    </row>
    <row r="8" spans="1:11" x14ac:dyDescent="0.2">
      <c r="C8" s="20" t="s">
        <v>525</v>
      </c>
      <c r="D8" s="19" t="s">
        <v>524</v>
      </c>
      <c r="F8" s="20" t="s">
        <v>523</v>
      </c>
      <c r="G8" s="19" t="s">
        <v>521</v>
      </c>
      <c r="I8" s="20" t="s">
        <v>522</v>
      </c>
      <c r="J8" s="19" t="s">
        <v>521</v>
      </c>
    </row>
    <row r="11" spans="1:11" x14ac:dyDescent="0.2">
      <c r="A11" s="426" t="s">
        <v>520</v>
      </c>
      <c r="C11" s="425" t="s">
        <v>519</v>
      </c>
      <c r="D11" s="425" t="s">
        <v>518</v>
      </c>
      <c r="F11" s="427" t="s">
        <v>517</v>
      </c>
      <c r="I11" s="423" t="s">
        <v>11</v>
      </c>
      <c r="J11" s="423" t="s">
        <v>10</v>
      </c>
      <c r="K11" s="423" t="s">
        <v>516</v>
      </c>
    </row>
    <row r="14" spans="1:11" x14ac:dyDescent="0.2">
      <c r="A14" s="426" t="s">
        <v>515</v>
      </c>
      <c r="B14" s="16" t="s">
        <v>514</v>
      </c>
    </row>
    <row r="16" spans="1:11" x14ac:dyDescent="0.2">
      <c r="A16" s="425" t="s">
        <v>513</v>
      </c>
      <c r="B16" s="18" t="s">
        <v>512</v>
      </c>
      <c r="J16" s="423" t="s">
        <v>12</v>
      </c>
      <c r="K16" s="15">
        <v>127904.48</v>
      </c>
    </row>
    <row r="18" spans="3:11" x14ac:dyDescent="0.2">
      <c r="C18" s="18" t="s">
        <v>29152</v>
      </c>
      <c r="D18" s="17">
        <v>44470</v>
      </c>
      <c r="E18" s="16" t="s">
        <v>29151</v>
      </c>
      <c r="I18" s="15">
        <v>3.87</v>
      </c>
      <c r="K18" s="15">
        <v>127908.35</v>
      </c>
    </row>
    <row r="19" spans="3:11" x14ac:dyDescent="0.2">
      <c r="C19" s="18" t="s">
        <v>29150</v>
      </c>
      <c r="D19" s="17">
        <v>44470</v>
      </c>
      <c r="E19" s="16" t="s">
        <v>29149</v>
      </c>
      <c r="I19" s="15">
        <v>13.88</v>
      </c>
      <c r="K19" s="15">
        <v>127922.23</v>
      </c>
    </row>
    <row r="20" spans="3:11" x14ac:dyDescent="0.2">
      <c r="C20" s="18" t="s">
        <v>29148</v>
      </c>
      <c r="D20" s="17">
        <v>44470</v>
      </c>
      <c r="E20" s="16" t="s">
        <v>29147</v>
      </c>
      <c r="I20" s="15">
        <v>7.84</v>
      </c>
      <c r="K20" s="15">
        <v>127930.07</v>
      </c>
    </row>
    <row r="21" spans="3:11" x14ac:dyDescent="0.2">
      <c r="C21" s="18" t="s">
        <v>29146</v>
      </c>
      <c r="D21" s="17">
        <v>44470</v>
      </c>
      <c r="E21" s="16" t="s">
        <v>29145</v>
      </c>
      <c r="I21" s="15">
        <v>10</v>
      </c>
      <c r="K21" s="15">
        <v>127940.07</v>
      </c>
    </row>
    <row r="22" spans="3:11" x14ac:dyDescent="0.2">
      <c r="C22" s="18" t="s">
        <v>29144</v>
      </c>
      <c r="D22" s="17">
        <v>44470</v>
      </c>
      <c r="E22" s="16" t="s">
        <v>29143</v>
      </c>
      <c r="I22" s="15">
        <v>4.91</v>
      </c>
      <c r="K22" s="15">
        <v>127944.98</v>
      </c>
    </row>
    <row r="23" spans="3:11" x14ac:dyDescent="0.2">
      <c r="C23" s="18" t="s">
        <v>29142</v>
      </c>
      <c r="D23" s="17">
        <v>44470</v>
      </c>
      <c r="E23" s="16" t="s">
        <v>29141</v>
      </c>
      <c r="I23" s="15">
        <v>0.72</v>
      </c>
      <c r="K23" s="15">
        <v>127945.7</v>
      </c>
    </row>
    <row r="24" spans="3:11" x14ac:dyDescent="0.2">
      <c r="C24" s="18" t="s">
        <v>29140</v>
      </c>
      <c r="D24" s="17">
        <v>44470</v>
      </c>
      <c r="E24" s="16" t="s">
        <v>29139</v>
      </c>
      <c r="I24" s="15">
        <v>3.15</v>
      </c>
      <c r="K24" s="15">
        <v>127948.85</v>
      </c>
    </row>
    <row r="25" spans="3:11" x14ac:dyDescent="0.2">
      <c r="C25" s="18" t="s">
        <v>29138</v>
      </c>
      <c r="D25" s="17">
        <v>44470</v>
      </c>
      <c r="E25" s="16" t="s">
        <v>29137</v>
      </c>
      <c r="I25" s="15">
        <v>11.73</v>
      </c>
      <c r="K25" s="15">
        <v>127960.58</v>
      </c>
    </row>
    <row r="26" spans="3:11" x14ac:dyDescent="0.2">
      <c r="C26" s="18" t="s">
        <v>29136</v>
      </c>
      <c r="D26" s="17">
        <v>44470</v>
      </c>
      <c r="E26" s="16" t="s">
        <v>29135</v>
      </c>
      <c r="I26" s="15">
        <v>4.95</v>
      </c>
      <c r="K26" s="15">
        <v>127965.53</v>
      </c>
    </row>
    <row r="27" spans="3:11" x14ac:dyDescent="0.2">
      <c r="C27" s="18" t="s">
        <v>29134</v>
      </c>
      <c r="D27" s="17">
        <v>44470</v>
      </c>
      <c r="E27" s="16" t="s">
        <v>29133</v>
      </c>
      <c r="I27" s="15">
        <v>3.36</v>
      </c>
      <c r="K27" s="15">
        <v>127968.89</v>
      </c>
    </row>
    <row r="28" spans="3:11" x14ac:dyDescent="0.2">
      <c r="C28" s="18" t="s">
        <v>29132</v>
      </c>
      <c r="D28" s="17">
        <v>44470</v>
      </c>
      <c r="E28" s="16" t="s">
        <v>29131</v>
      </c>
      <c r="I28" s="15">
        <v>13.88</v>
      </c>
      <c r="K28" s="15">
        <v>127982.77</v>
      </c>
    </row>
    <row r="29" spans="3:11" x14ac:dyDescent="0.2">
      <c r="C29" s="18" t="s">
        <v>29130</v>
      </c>
      <c r="D29" s="17">
        <v>44470</v>
      </c>
      <c r="E29" s="16" t="s">
        <v>29129</v>
      </c>
      <c r="I29" s="15">
        <v>8.3800000000000008</v>
      </c>
      <c r="K29" s="15">
        <v>127991.15</v>
      </c>
    </row>
    <row r="30" spans="3:11" x14ac:dyDescent="0.2">
      <c r="C30" s="18" t="s">
        <v>29128</v>
      </c>
      <c r="D30" s="17">
        <v>44470</v>
      </c>
      <c r="E30" s="16" t="s">
        <v>29127</v>
      </c>
      <c r="I30" s="15">
        <v>5.78</v>
      </c>
      <c r="K30" s="15">
        <v>127996.93</v>
      </c>
    </row>
    <row r="31" spans="3:11" x14ac:dyDescent="0.2">
      <c r="C31" s="18" t="s">
        <v>29126</v>
      </c>
      <c r="D31" s="17">
        <v>44470</v>
      </c>
      <c r="E31" s="16" t="s">
        <v>29125</v>
      </c>
      <c r="I31" s="15">
        <v>1.68</v>
      </c>
      <c r="K31" s="15">
        <v>127998.61</v>
      </c>
    </row>
    <row r="32" spans="3:11" x14ac:dyDescent="0.2">
      <c r="C32" s="18" t="s">
        <v>29124</v>
      </c>
      <c r="D32" s="17">
        <v>44470</v>
      </c>
      <c r="E32" s="16" t="s">
        <v>29123</v>
      </c>
      <c r="I32" s="15">
        <v>5.4</v>
      </c>
      <c r="K32" s="15">
        <v>128004.01</v>
      </c>
    </row>
    <row r="33" spans="3:11" x14ac:dyDescent="0.2">
      <c r="C33" s="18" t="s">
        <v>29122</v>
      </c>
      <c r="D33" s="17">
        <v>44470</v>
      </c>
      <c r="E33" s="16" t="s">
        <v>29121</v>
      </c>
      <c r="I33" s="15">
        <v>3.62</v>
      </c>
      <c r="K33" s="15">
        <v>128007.63</v>
      </c>
    </row>
    <row r="34" spans="3:11" x14ac:dyDescent="0.2">
      <c r="C34" s="18" t="s">
        <v>29120</v>
      </c>
      <c r="D34" s="17">
        <v>44470</v>
      </c>
      <c r="E34" s="16" t="s">
        <v>29119</v>
      </c>
      <c r="I34" s="15">
        <v>0.48</v>
      </c>
      <c r="K34" s="15">
        <v>128008.11</v>
      </c>
    </row>
    <row r="35" spans="3:11" x14ac:dyDescent="0.2">
      <c r="C35" s="18" t="s">
        <v>29118</v>
      </c>
      <c r="D35" s="17">
        <v>44470</v>
      </c>
      <c r="E35" s="16" t="s">
        <v>29117</v>
      </c>
      <c r="I35" s="15">
        <v>7.09</v>
      </c>
      <c r="K35" s="15">
        <v>128015.2</v>
      </c>
    </row>
    <row r="36" spans="3:11" x14ac:dyDescent="0.2">
      <c r="C36" s="18" t="s">
        <v>29116</v>
      </c>
      <c r="D36" s="17">
        <v>44470</v>
      </c>
      <c r="E36" s="16" t="s">
        <v>29115</v>
      </c>
      <c r="I36" s="15">
        <v>16.760000000000002</v>
      </c>
      <c r="K36" s="15">
        <v>128031.96</v>
      </c>
    </row>
    <row r="37" spans="3:11" x14ac:dyDescent="0.2">
      <c r="C37" s="18" t="s">
        <v>29114</v>
      </c>
      <c r="D37" s="17">
        <v>44470</v>
      </c>
      <c r="E37" s="16" t="s">
        <v>29113</v>
      </c>
      <c r="I37" s="15">
        <v>4.83</v>
      </c>
      <c r="K37" s="15">
        <v>128036.79</v>
      </c>
    </row>
    <row r="38" spans="3:11" x14ac:dyDescent="0.2">
      <c r="C38" s="18" t="s">
        <v>29112</v>
      </c>
      <c r="D38" s="17">
        <v>44470</v>
      </c>
      <c r="E38" s="16" t="s">
        <v>29111</v>
      </c>
      <c r="I38" s="15">
        <v>9.11</v>
      </c>
      <c r="K38" s="15">
        <v>128045.9</v>
      </c>
    </row>
    <row r="39" spans="3:11" x14ac:dyDescent="0.2">
      <c r="C39" s="18" t="s">
        <v>29110</v>
      </c>
      <c r="D39" s="17">
        <v>44470</v>
      </c>
      <c r="E39" s="16" t="s">
        <v>29109</v>
      </c>
      <c r="I39" s="15">
        <v>0.31</v>
      </c>
      <c r="K39" s="15">
        <v>128046.21</v>
      </c>
    </row>
    <row r="40" spans="3:11" x14ac:dyDescent="0.2">
      <c r="C40" s="18" t="s">
        <v>29108</v>
      </c>
      <c r="D40" s="17">
        <v>44470</v>
      </c>
      <c r="E40" s="16" t="s">
        <v>29107</v>
      </c>
      <c r="I40" s="15">
        <v>4.78</v>
      </c>
      <c r="K40" s="15">
        <v>128050.99</v>
      </c>
    </row>
    <row r="41" spans="3:11" x14ac:dyDescent="0.2">
      <c r="C41" s="18" t="s">
        <v>29106</v>
      </c>
      <c r="D41" s="17">
        <v>44470</v>
      </c>
      <c r="E41" s="16" t="s">
        <v>29105</v>
      </c>
      <c r="I41" s="15">
        <v>2.19</v>
      </c>
      <c r="K41" s="15">
        <v>128053.18</v>
      </c>
    </row>
    <row r="42" spans="3:11" x14ac:dyDescent="0.2">
      <c r="C42" s="18" t="s">
        <v>29104</v>
      </c>
      <c r="D42" s="17">
        <v>44470</v>
      </c>
      <c r="E42" s="16" t="s">
        <v>29103</v>
      </c>
      <c r="I42" s="15">
        <v>8.3699999999999992</v>
      </c>
      <c r="K42" s="15">
        <v>128061.55</v>
      </c>
    </row>
    <row r="43" spans="3:11" x14ac:dyDescent="0.2">
      <c r="C43" s="18" t="s">
        <v>29102</v>
      </c>
      <c r="D43" s="17">
        <v>44470</v>
      </c>
      <c r="E43" s="16" t="s">
        <v>29101</v>
      </c>
      <c r="I43" s="15">
        <v>8.07</v>
      </c>
      <c r="K43" s="15">
        <v>128069.62</v>
      </c>
    </row>
    <row r="44" spans="3:11" x14ac:dyDescent="0.2">
      <c r="C44" s="18" t="s">
        <v>29100</v>
      </c>
      <c r="D44" s="17">
        <v>44470</v>
      </c>
      <c r="E44" s="16" t="s">
        <v>29099</v>
      </c>
      <c r="I44" s="15">
        <v>0.84</v>
      </c>
      <c r="K44" s="15">
        <v>128070.46</v>
      </c>
    </row>
    <row r="45" spans="3:11" x14ac:dyDescent="0.2">
      <c r="C45" s="18" t="s">
        <v>29098</v>
      </c>
      <c r="D45" s="17">
        <v>44470</v>
      </c>
      <c r="E45" s="16" t="s">
        <v>29097</v>
      </c>
      <c r="I45" s="15">
        <v>4.88</v>
      </c>
      <c r="K45" s="15">
        <v>128075.34</v>
      </c>
    </row>
    <row r="46" spans="3:11" x14ac:dyDescent="0.2">
      <c r="C46" s="18" t="s">
        <v>29096</v>
      </c>
      <c r="D46" s="17">
        <v>44470</v>
      </c>
      <c r="E46" s="16" t="s">
        <v>29095</v>
      </c>
      <c r="I46" s="15">
        <v>3.36</v>
      </c>
      <c r="K46" s="15">
        <v>128078.7</v>
      </c>
    </row>
    <row r="47" spans="3:11" x14ac:dyDescent="0.2">
      <c r="C47" s="18" t="s">
        <v>29094</v>
      </c>
      <c r="D47" s="17">
        <v>44470</v>
      </c>
      <c r="E47" s="16" t="s">
        <v>29093</v>
      </c>
      <c r="I47" s="15">
        <v>1.94</v>
      </c>
      <c r="K47" s="15">
        <v>128080.64</v>
      </c>
    </row>
    <row r="48" spans="3:11" x14ac:dyDescent="0.2">
      <c r="C48" s="18" t="s">
        <v>29092</v>
      </c>
      <c r="D48" s="17">
        <v>44470</v>
      </c>
      <c r="E48" s="16" t="s">
        <v>29091</v>
      </c>
      <c r="I48" s="15">
        <v>3.95</v>
      </c>
      <c r="K48" s="15">
        <v>128084.59</v>
      </c>
    </row>
    <row r="49" spans="3:11" x14ac:dyDescent="0.2">
      <c r="C49" s="18" t="s">
        <v>29090</v>
      </c>
      <c r="D49" s="17">
        <v>44470</v>
      </c>
      <c r="E49" s="16" t="s">
        <v>29089</v>
      </c>
      <c r="I49" s="15">
        <v>3.74</v>
      </c>
      <c r="K49" s="15">
        <v>128088.33</v>
      </c>
    </row>
    <row r="50" spans="3:11" x14ac:dyDescent="0.2">
      <c r="C50" s="18" t="s">
        <v>29088</v>
      </c>
      <c r="D50" s="17">
        <v>44470</v>
      </c>
      <c r="E50" s="16" t="s">
        <v>29087</v>
      </c>
      <c r="I50" s="15">
        <v>1.97</v>
      </c>
      <c r="K50" s="15">
        <v>128090.3</v>
      </c>
    </row>
    <row r="51" spans="3:11" x14ac:dyDescent="0.2">
      <c r="C51" s="18" t="s">
        <v>29086</v>
      </c>
      <c r="D51" s="17">
        <v>44470</v>
      </c>
      <c r="E51" s="16" t="s">
        <v>29085</v>
      </c>
      <c r="I51" s="15">
        <v>17.899999999999999</v>
      </c>
      <c r="K51" s="15">
        <v>128108.2</v>
      </c>
    </row>
    <row r="52" spans="3:11" x14ac:dyDescent="0.2">
      <c r="C52" s="18" t="s">
        <v>29084</v>
      </c>
      <c r="D52" s="17">
        <v>44470</v>
      </c>
      <c r="E52" s="16" t="s">
        <v>29083</v>
      </c>
      <c r="I52" s="15">
        <v>2.56</v>
      </c>
      <c r="K52" s="15">
        <v>128110.76</v>
      </c>
    </row>
    <row r="53" spans="3:11" x14ac:dyDescent="0.2">
      <c r="C53" s="18" t="s">
        <v>29082</v>
      </c>
      <c r="D53" s="17">
        <v>44470</v>
      </c>
      <c r="E53" s="16" t="s">
        <v>29081</v>
      </c>
      <c r="I53" s="15">
        <v>1.68</v>
      </c>
      <c r="K53" s="15">
        <v>128112.44</v>
      </c>
    </row>
    <row r="54" spans="3:11" x14ac:dyDescent="0.2">
      <c r="C54" s="18" t="s">
        <v>29080</v>
      </c>
      <c r="D54" s="17">
        <v>44470</v>
      </c>
      <c r="E54" s="16" t="s">
        <v>29079</v>
      </c>
      <c r="I54" s="15">
        <v>1.68</v>
      </c>
      <c r="K54" s="15">
        <v>128114.12</v>
      </c>
    </row>
    <row r="55" spans="3:11" x14ac:dyDescent="0.2">
      <c r="C55" s="18" t="s">
        <v>29078</v>
      </c>
      <c r="D55" s="17">
        <v>44470</v>
      </c>
      <c r="E55" s="16" t="s">
        <v>29077</v>
      </c>
      <c r="I55" s="15">
        <v>3.37</v>
      </c>
      <c r="K55" s="15">
        <v>128117.49</v>
      </c>
    </row>
    <row r="56" spans="3:11" x14ac:dyDescent="0.2">
      <c r="C56" s="18" t="s">
        <v>29076</v>
      </c>
      <c r="D56" s="17">
        <v>44470</v>
      </c>
      <c r="E56" s="16" t="s">
        <v>29075</v>
      </c>
      <c r="I56" s="15">
        <v>2.79</v>
      </c>
      <c r="K56" s="15">
        <v>128120.28</v>
      </c>
    </row>
    <row r="57" spans="3:11" x14ac:dyDescent="0.2">
      <c r="C57" s="18" t="s">
        <v>29074</v>
      </c>
      <c r="D57" s="17">
        <v>44471</v>
      </c>
      <c r="E57" s="16" t="s">
        <v>29073</v>
      </c>
      <c r="I57" s="15">
        <v>15.82</v>
      </c>
      <c r="K57" s="15">
        <v>128136.1</v>
      </c>
    </row>
    <row r="58" spans="3:11" x14ac:dyDescent="0.2">
      <c r="C58" s="18" t="s">
        <v>29072</v>
      </c>
      <c r="D58" s="17">
        <v>44471</v>
      </c>
      <c r="E58" s="16" t="s">
        <v>29071</v>
      </c>
      <c r="I58" s="15">
        <v>2.21</v>
      </c>
      <c r="K58" s="15">
        <v>128138.31</v>
      </c>
    </row>
    <row r="59" spans="3:11" x14ac:dyDescent="0.2">
      <c r="C59" s="18" t="s">
        <v>29070</v>
      </c>
      <c r="D59" s="17">
        <v>44471</v>
      </c>
      <c r="E59" s="16" t="s">
        <v>29069</v>
      </c>
      <c r="I59" s="15">
        <v>5.2</v>
      </c>
      <c r="K59" s="15">
        <v>128143.51</v>
      </c>
    </row>
    <row r="60" spans="3:11" x14ac:dyDescent="0.2">
      <c r="C60" s="18" t="s">
        <v>29068</v>
      </c>
      <c r="D60" s="17">
        <v>44471</v>
      </c>
      <c r="E60" s="16" t="s">
        <v>29067</v>
      </c>
      <c r="I60" s="15">
        <v>3.6</v>
      </c>
      <c r="K60" s="15">
        <v>128147.11</v>
      </c>
    </row>
    <row r="61" spans="3:11" x14ac:dyDescent="0.2">
      <c r="C61" s="18" t="s">
        <v>29066</v>
      </c>
      <c r="D61" s="17">
        <v>44471</v>
      </c>
      <c r="E61" s="16" t="s">
        <v>29065</v>
      </c>
      <c r="I61" s="15">
        <v>2.02</v>
      </c>
      <c r="K61" s="15">
        <v>128149.13</v>
      </c>
    </row>
    <row r="62" spans="3:11" x14ac:dyDescent="0.2">
      <c r="C62" s="18" t="s">
        <v>29064</v>
      </c>
      <c r="D62" s="17">
        <v>44471</v>
      </c>
      <c r="E62" s="16" t="s">
        <v>29063</v>
      </c>
      <c r="I62" s="15">
        <v>2.12</v>
      </c>
      <c r="K62" s="15">
        <v>128151.25</v>
      </c>
    </row>
    <row r="63" spans="3:11" x14ac:dyDescent="0.2">
      <c r="C63" s="18" t="s">
        <v>29062</v>
      </c>
      <c r="D63" s="17">
        <v>44471</v>
      </c>
      <c r="E63" s="16" t="s">
        <v>29061</v>
      </c>
      <c r="I63" s="15">
        <v>0.25</v>
      </c>
      <c r="K63" s="15">
        <v>128151.5</v>
      </c>
    </row>
    <row r="64" spans="3:11" x14ac:dyDescent="0.2">
      <c r="C64" s="18" t="s">
        <v>29060</v>
      </c>
      <c r="D64" s="17">
        <v>44471</v>
      </c>
      <c r="E64" s="16" t="s">
        <v>29059</v>
      </c>
      <c r="I64" s="15">
        <v>4.2</v>
      </c>
      <c r="K64" s="15">
        <v>128155.7</v>
      </c>
    </row>
    <row r="65" spans="3:11" x14ac:dyDescent="0.2">
      <c r="C65" s="18" t="s">
        <v>29058</v>
      </c>
      <c r="D65" s="17">
        <v>44471</v>
      </c>
      <c r="E65" s="16" t="s">
        <v>29057</v>
      </c>
      <c r="I65" s="15">
        <v>1.68</v>
      </c>
      <c r="K65" s="15">
        <v>128157.38</v>
      </c>
    </row>
    <row r="66" spans="3:11" x14ac:dyDescent="0.2">
      <c r="C66" s="18" t="s">
        <v>29056</v>
      </c>
      <c r="D66" s="17">
        <v>44471</v>
      </c>
      <c r="E66" s="16" t="s">
        <v>29055</v>
      </c>
      <c r="I66" s="15">
        <v>31.04</v>
      </c>
      <c r="K66" s="15">
        <v>128188.42</v>
      </c>
    </row>
    <row r="67" spans="3:11" x14ac:dyDescent="0.2">
      <c r="C67" s="18" t="s">
        <v>29054</v>
      </c>
      <c r="D67" s="17">
        <v>44471</v>
      </c>
      <c r="E67" s="16" t="s">
        <v>29053</v>
      </c>
      <c r="I67" s="15">
        <v>18.440000000000001</v>
      </c>
      <c r="K67" s="15">
        <v>128206.86</v>
      </c>
    </row>
    <row r="68" spans="3:11" x14ac:dyDescent="0.2">
      <c r="C68" s="18" t="s">
        <v>29052</v>
      </c>
      <c r="D68" s="17">
        <v>44471</v>
      </c>
      <c r="E68" s="16" t="s">
        <v>29051</v>
      </c>
      <c r="I68" s="15">
        <v>5.58</v>
      </c>
      <c r="K68" s="15">
        <v>128212.44</v>
      </c>
    </row>
    <row r="69" spans="3:11" x14ac:dyDescent="0.2">
      <c r="C69" s="18" t="s">
        <v>29050</v>
      </c>
      <c r="D69" s="17">
        <v>44471</v>
      </c>
      <c r="E69" s="16" t="s">
        <v>29049</v>
      </c>
      <c r="I69" s="15">
        <v>2</v>
      </c>
      <c r="K69" s="15">
        <v>128214.44</v>
      </c>
    </row>
    <row r="70" spans="3:11" x14ac:dyDescent="0.2">
      <c r="C70" s="18" t="s">
        <v>29048</v>
      </c>
      <c r="D70" s="17">
        <v>44471</v>
      </c>
      <c r="E70" s="16" t="s">
        <v>29047</v>
      </c>
      <c r="I70" s="15">
        <v>4.45</v>
      </c>
      <c r="K70" s="15">
        <v>128218.89</v>
      </c>
    </row>
    <row r="71" spans="3:11" x14ac:dyDescent="0.2">
      <c r="C71" s="18" t="s">
        <v>29046</v>
      </c>
      <c r="D71" s="17">
        <v>44471</v>
      </c>
      <c r="E71" s="16" t="s">
        <v>29045</v>
      </c>
      <c r="I71" s="15">
        <v>14.49</v>
      </c>
      <c r="K71" s="15">
        <v>128233.38</v>
      </c>
    </row>
    <row r="72" spans="3:11" x14ac:dyDescent="0.2">
      <c r="C72" s="18" t="s">
        <v>29044</v>
      </c>
      <c r="D72" s="17">
        <v>44471</v>
      </c>
      <c r="E72" s="16" t="s">
        <v>29043</v>
      </c>
      <c r="I72" s="15">
        <v>3.06</v>
      </c>
      <c r="K72" s="15">
        <v>128236.44</v>
      </c>
    </row>
    <row r="73" spans="3:11" x14ac:dyDescent="0.2">
      <c r="C73" s="18" t="s">
        <v>29042</v>
      </c>
      <c r="D73" s="17">
        <v>44471</v>
      </c>
      <c r="E73" s="16" t="s">
        <v>29041</v>
      </c>
      <c r="I73" s="15">
        <v>7.06</v>
      </c>
      <c r="K73" s="15">
        <v>128243.5</v>
      </c>
    </row>
    <row r="74" spans="3:11" x14ac:dyDescent="0.2">
      <c r="C74" s="18" t="s">
        <v>29040</v>
      </c>
      <c r="D74" s="17">
        <v>44471</v>
      </c>
      <c r="E74" s="16" t="s">
        <v>29039</v>
      </c>
      <c r="I74" s="15">
        <v>5.81</v>
      </c>
      <c r="K74" s="15">
        <v>128249.31</v>
      </c>
    </row>
    <row r="75" spans="3:11" x14ac:dyDescent="0.2">
      <c r="C75" s="18" t="s">
        <v>29038</v>
      </c>
      <c r="D75" s="17">
        <v>44471</v>
      </c>
      <c r="E75" s="16" t="s">
        <v>29037</v>
      </c>
      <c r="I75" s="15">
        <v>5.97</v>
      </c>
      <c r="K75" s="15">
        <v>128255.28</v>
      </c>
    </row>
    <row r="76" spans="3:11" x14ac:dyDescent="0.2">
      <c r="C76" s="18" t="s">
        <v>29036</v>
      </c>
      <c r="D76" s="17">
        <v>44471</v>
      </c>
      <c r="E76" s="16" t="s">
        <v>29035</v>
      </c>
      <c r="I76" s="15">
        <v>7.94</v>
      </c>
      <c r="K76" s="15">
        <v>128263.22</v>
      </c>
    </row>
    <row r="77" spans="3:11" x14ac:dyDescent="0.2">
      <c r="C77" s="18" t="s">
        <v>29034</v>
      </c>
      <c r="D77" s="17">
        <v>44471</v>
      </c>
      <c r="E77" s="16" t="s">
        <v>29033</v>
      </c>
      <c r="I77" s="15">
        <v>5.1100000000000003</v>
      </c>
      <c r="K77" s="15">
        <v>128268.33</v>
      </c>
    </row>
    <row r="78" spans="3:11" x14ac:dyDescent="0.2">
      <c r="C78" s="18" t="s">
        <v>29032</v>
      </c>
      <c r="D78" s="17">
        <v>44471</v>
      </c>
      <c r="E78" s="16" t="s">
        <v>29031</v>
      </c>
      <c r="I78" s="15">
        <v>6.4</v>
      </c>
      <c r="K78" s="15">
        <v>128274.73</v>
      </c>
    </row>
    <row r="79" spans="3:11" x14ac:dyDescent="0.2">
      <c r="C79" s="18" t="s">
        <v>29030</v>
      </c>
      <c r="D79" s="17">
        <v>44471</v>
      </c>
      <c r="E79" s="16" t="s">
        <v>29029</v>
      </c>
      <c r="I79" s="15">
        <v>5.51</v>
      </c>
      <c r="K79" s="15">
        <v>128280.24</v>
      </c>
    </row>
    <row r="80" spans="3:11" x14ac:dyDescent="0.2">
      <c r="C80" s="18" t="s">
        <v>29028</v>
      </c>
      <c r="D80" s="17">
        <v>44471</v>
      </c>
      <c r="E80" s="16" t="s">
        <v>29027</v>
      </c>
      <c r="I80" s="15">
        <v>17.149999999999999</v>
      </c>
      <c r="K80" s="15">
        <v>128297.39</v>
      </c>
    </row>
    <row r="81" spans="3:11" x14ac:dyDescent="0.2">
      <c r="C81" s="18" t="s">
        <v>29026</v>
      </c>
      <c r="D81" s="17">
        <v>44471</v>
      </c>
      <c r="E81" s="16" t="s">
        <v>29025</v>
      </c>
      <c r="I81" s="15">
        <v>5.04</v>
      </c>
      <c r="K81" s="15">
        <v>128302.43</v>
      </c>
    </row>
    <row r="82" spans="3:11" x14ac:dyDescent="0.2">
      <c r="C82" s="18" t="s">
        <v>29024</v>
      </c>
      <c r="D82" s="17">
        <v>44471</v>
      </c>
      <c r="E82" s="16" t="s">
        <v>29023</v>
      </c>
      <c r="I82" s="15">
        <v>1.68</v>
      </c>
      <c r="K82" s="15">
        <v>128304.11</v>
      </c>
    </row>
    <row r="83" spans="3:11" x14ac:dyDescent="0.2">
      <c r="C83" s="18" t="s">
        <v>29022</v>
      </c>
      <c r="D83" s="17">
        <v>44471</v>
      </c>
      <c r="E83" s="16" t="s">
        <v>29021</v>
      </c>
      <c r="I83" s="15">
        <v>3.04</v>
      </c>
      <c r="K83" s="15">
        <v>128307.15</v>
      </c>
    </row>
    <row r="84" spans="3:11" x14ac:dyDescent="0.2">
      <c r="C84" s="18" t="s">
        <v>29020</v>
      </c>
      <c r="D84" s="17">
        <v>44471</v>
      </c>
      <c r="E84" s="16" t="s">
        <v>29019</v>
      </c>
      <c r="I84" s="15">
        <v>7.84</v>
      </c>
      <c r="K84" s="15">
        <v>128314.99</v>
      </c>
    </row>
    <row r="85" spans="3:11" x14ac:dyDescent="0.2">
      <c r="C85" s="18" t="s">
        <v>29018</v>
      </c>
      <c r="D85" s="17">
        <v>44471</v>
      </c>
      <c r="E85" s="16" t="s">
        <v>29017</v>
      </c>
      <c r="I85" s="15">
        <v>6.29</v>
      </c>
      <c r="K85" s="15">
        <v>128321.28</v>
      </c>
    </row>
    <row r="86" spans="3:11" x14ac:dyDescent="0.2">
      <c r="C86" s="18" t="s">
        <v>29016</v>
      </c>
      <c r="D86" s="17">
        <v>44471</v>
      </c>
      <c r="E86" s="16" t="s">
        <v>29015</v>
      </c>
      <c r="I86" s="15">
        <v>2.95</v>
      </c>
      <c r="K86" s="15">
        <v>128324.23</v>
      </c>
    </row>
    <row r="87" spans="3:11" x14ac:dyDescent="0.2">
      <c r="C87" s="18" t="s">
        <v>29014</v>
      </c>
      <c r="D87" s="17">
        <v>44471</v>
      </c>
      <c r="E87" s="16" t="s">
        <v>29013</v>
      </c>
      <c r="I87" s="15">
        <v>4.1100000000000003</v>
      </c>
      <c r="K87" s="15">
        <v>128328.34</v>
      </c>
    </row>
    <row r="88" spans="3:11" x14ac:dyDescent="0.2">
      <c r="C88" s="18" t="s">
        <v>29012</v>
      </c>
      <c r="D88" s="17">
        <v>44472</v>
      </c>
      <c r="E88" s="16" t="s">
        <v>29011</v>
      </c>
      <c r="I88" s="15">
        <v>5.66</v>
      </c>
      <c r="K88" s="15">
        <v>128334</v>
      </c>
    </row>
    <row r="89" spans="3:11" x14ac:dyDescent="0.2">
      <c r="C89" s="18" t="s">
        <v>29010</v>
      </c>
      <c r="D89" s="17">
        <v>44472</v>
      </c>
      <c r="E89" s="16" t="s">
        <v>29009</v>
      </c>
      <c r="I89" s="15">
        <v>11.05</v>
      </c>
      <c r="K89" s="15">
        <v>128345.05</v>
      </c>
    </row>
    <row r="90" spans="3:11" x14ac:dyDescent="0.2">
      <c r="C90" s="18" t="s">
        <v>29008</v>
      </c>
      <c r="D90" s="17">
        <v>44472</v>
      </c>
      <c r="E90" s="16" t="s">
        <v>29007</v>
      </c>
      <c r="I90" s="15">
        <v>5.04</v>
      </c>
      <c r="K90" s="15">
        <v>128350.09</v>
      </c>
    </row>
    <row r="91" spans="3:11" x14ac:dyDescent="0.2">
      <c r="C91" s="18" t="s">
        <v>29006</v>
      </c>
      <c r="D91" s="17">
        <v>44472</v>
      </c>
      <c r="E91" s="16" t="s">
        <v>29005</v>
      </c>
      <c r="I91" s="15">
        <v>7.69</v>
      </c>
      <c r="K91" s="15">
        <v>128357.78</v>
      </c>
    </row>
    <row r="92" spans="3:11" x14ac:dyDescent="0.2">
      <c r="C92" s="18" t="s">
        <v>29004</v>
      </c>
      <c r="D92" s="17">
        <v>44472</v>
      </c>
      <c r="E92" s="16" t="s">
        <v>29003</v>
      </c>
      <c r="I92" s="15">
        <v>3.56</v>
      </c>
      <c r="K92" s="15">
        <v>128361.34</v>
      </c>
    </row>
    <row r="93" spans="3:11" x14ac:dyDescent="0.2">
      <c r="C93" s="18" t="s">
        <v>29002</v>
      </c>
      <c r="D93" s="17">
        <v>44472</v>
      </c>
      <c r="E93" s="16" t="s">
        <v>29001</v>
      </c>
      <c r="I93" s="15">
        <v>2.41</v>
      </c>
      <c r="K93" s="15">
        <v>128363.75</v>
      </c>
    </row>
    <row r="94" spans="3:11" x14ac:dyDescent="0.2">
      <c r="C94" s="18" t="s">
        <v>29000</v>
      </c>
      <c r="D94" s="17">
        <v>44472</v>
      </c>
      <c r="E94" s="16" t="s">
        <v>28999</v>
      </c>
      <c r="I94" s="15">
        <v>4.8899999999999997</v>
      </c>
      <c r="K94" s="15">
        <v>128368.64</v>
      </c>
    </row>
    <row r="95" spans="3:11" x14ac:dyDescent="0.2">
      <c r="C95" s="18" t="s">
        <v>28998</v>
      </c>
      <c r="D95" s="17">
        <v>44472</v>
      </c>
      <c r="E95" s="16" t="s">
        <v>28997</v>
      </c>
      <c r="I95" s="15">
        <v>2.11</v>
      </c>
      <c r="K95" s="15">
        <v>128370.75</v>
      </c>
    </row>
    <row r="96" spans="3:11" x14ac:dyDescent="0.2">
      <c r="C96" s="18" t="s">
        <v>28996</v>
      </c>
      <c r="D96" s="17">
        <v>44472</v>
      </c>
      <c r="E96" s="16" t="s">
        <v>28995</v>
      </c>
      <c r="I96" s="15">
        <v>1.68</v>
      </c>
      <c r="K96" s="15">
        <v>128372.43</v>
      </c>
    </row>
    <row r="97" spans="3:11" x14ac:dyDescent="0.2">
      <c r="C97" s="18" t="s">
        <v>28994</v>
      </c>
      <c r="D97" s="17">
        <v>44472</v>
      </c>
      <c r="E97" s="16" t="s">
        <v>28993</v>
      </c>
      <c r="I97" s="15">
        <v>8.3800000000000008</v>
      </c>
      <c r="K97" s="15">
        <v>128380.81</v>
      </c>
    </row>
    <row r="98" spans="3:11" x14ac:dyDescent="0.2">
      <c r="C98" s="18" t="s">
        <v>28992</v>
      </c>
      <c r="D98" s="17">
        <v>44472</v>
      </c>
      <c r="E98" s="16" t="s">
        <v>28991</v>
      </c>
      <c r="I98" s="15">
        <v>6.17</v>
      </c>
      <c r="K98" s="15">
        <v>128386.98</v>
      </c>
    </row>
    <row r="99" spans="3:11" x14ac:dyDescent="0.2">
      <c r="C99" s="18" t="s">
        <v>28990</v>
      </c>
      <c r="D99" s="17">
        <v>44472</v>
      </c>
      <c r="E99" s="16" t="s">
        <v>28989</v>
      </c>
      <c r="I99" s="15">
        <v>9.44</v>
      </c>
      <c r="K99" s="15">
        <v>128396.42</v>
      </c>
    </row>
    <row r="100" spans="3:11" x14ac:dyDescent="0.2">
      <c r="C100" s="18" t="s">
        <v>28988</v>
      </c>
      <c r="D100" s="17">
        <v>44473</v>
      </c>
      <c r="E100" s="16" t="s">
        <v>28987</v>
      </c>
      <c r="I100" s="15">
        <v>4.51</v>
      </c>
      <c r="K100" s="15">
        <v>128400.93</v>
      </c>
    </row>
    <row r="101" spans="3:11" x14ac:dyDescent="0.2">
      <c r="C101" s="18" t="s">
        <v>28986</v>
      </c>
      <c r="D101" s="17">
        <v>44473</v>
      </c>
      <c r="E101" s="16" t="s">
        <v>28985</v>
      </c>
      <c r="I101" s="15">
        <v>4.8499999999999996</v>
      </c>
      <c r="K101" s="15">
        <v>128405.78</v>
      </c>
    </row>
    <row r="102" spans="3:11" x14ac:dyDescent="0.2">
      <c r="C102" s="18" t="s">
        <v>28984</v>
      </c>
      <c r="D102" s="17">
        <v>44473</v>
      </c>
      <c r="E102" s="16" t="s">
        <v>28983</v>
      </c>
      <c r="I102" s="15">
        <v>1.75</v>
      </c>
      <c r="K102" s="15">
        <v>128407.53</v>
      </c>
    </row>
    <row r="103" spans="3:11" x14ac:dyDescent="0.2">
      <c r="C103" s="18" t="s">
        <v>28982</v>
      </c>
      <c r="D103" s="17">
        <v>44473</v>
      </c>
      <c r="E103" s="16" t="s">
        <v>28981</v>
      </c>
      <c r="I103" s="15">
        <v>6.94</v>
      </c>
      <c r="K103" s="15">
        <v>128414.47</v>
      </c>
    </row>
    <row r="104" spans="3:11" x14ac:dyDescent="0.2">
      <c r="C104" s="18" t="s">
        <v>28980</v>
      </c>
      <c r="D104" s="17">
        <v>44473</v>
      </c>
      <c r="E104" s="16" t="s">
        <v>28979</v>
      </c>
      <c r="I104" s="15">
        <v>2.2400000000000002</v>
      </c>
      <c r="K104" s="15">
        <v>128416.71</v>
      </c>
    </row>
    <row r="105" spans="3:11" x14ac:dyDescent="0.2">
      <c r="C105" s="18" t="s">
        <v>28978</v>
      </c>
      <c r="D105" s="17">
        <v>44473</v>
      </c>
      <c r="E105" s="16" t="s">
        <v>28977</v>
      </c>
      <c r="I105" s="15">
        <v>2.0499999999999998</v>
      </c>
      <c r="K105" s="15">
        <v>128418.76</v>
      </c>
    </row>
    <row r="106" spans="3:11" x14ac:dyDescent="0.2">
      <c r="C106" s="18" t="s">
        <v>28976</v>
      </c>
      <c r="D106" s="17">
        <v>44473</v>
      </c>
      <c r="E106" s="16" t="s">
        <v>28975</v>
      </c>
      <c r="I106" s="15">
        <v>3.37</v>
      </c>
      <c r="K106" s="15">
        <v>128422.13</v>
      </c>
    </row>
    <row r="107" spans="3:11" x14ac:dyDescent="0.2">
      <c r="C107" s="18" t="s">
        <v>28974</v>
      </c>
      <c r="D107" s="17">
        <v>44473</v>
      </c>
      <c r="E107" s="16" t="s">
        <v>28973</v>
      </c>
      <c r="I107" s="15">
        <v>3.21</v>
      </c>
      <c r="K107" s="15">
        <v>128425.34</v>
      </c>
    </row>
    <row r="108" spans="3:11" x14ac:dyDescent="0.2">
      <c r="C108" s="18" t="s">
        <v>28972</v>
      </c>
      <c r="D108" s="17">
        <v>44473</v>
      </c>
      <c r="E108" s="16" t="s">
        <v>28971</v>
      </c>
      <c r="I108" s="15">
        <v>1.99</v>
      </c>
      <c r="K108" s="15">
        <v>128427.33</v>
      </c>
    </row>
    <row r="109" spans="3:11" x14ac:dyDescent="0.2">
      <c r="C109" s="18" t="s">
        <v>28970</v>
      </c>
      <c r="D109" s="17">
        <v>44473</v>
      </c>
      <c r="E109" s="16" t="s">
        <v>28969</v>
      </c>
      <c r="I109" s="15">
        <v>6.43</v>
      </c>
      <c r="K109" s="15">
        <v>128433.76</v>
      </c>
    </row>
    <row r="110" spans="3:11" x14ac:dyDescent="0.2">
      <c r="C110" s="18" t="s">
        <v>28968</v>
      </c>
      <c r="D110" s="17">
        <v>44473</v>
      </c>
      <c r="E110" s="16" t="s">
        <v>28967</v>
      </c>
      <c r="I110" s="15">
        <v>3.88</v>
      </c>
      <c r="K110" s="15">
        <v>128437.64</v>
      </c>
    </row>
    <row r="111" spans="3:11" x14ac:dyDescent="0.2">
      <c r="C111" s="18" t="s">
        <v>28966</v>
      </c>
      <c r="D111" s="17">
        <v>44473</v>
      </c>
      <c r="E111" s="16" t="s">
        <v>28965</v>
      </c>
      <c r="I111" s="15">
        <v>1.9</v>
      </c>
      <c r="K111" s="15">
        <v>128439.54</v>
      </c>
    </row>
    <row r="112" spans="3:11" x14ac:dyDescent="0.2">
      <c r="C112" s="18" t="s">
        <v>28964</v>
      </c>
      <c r="D112" s="17">
        <v>44473</v>
      </c>
      <c r="E112" s="16" t="s">
        <v>28963</v>
      </c>
      <c r="I112" s="15">
        <v>7.82</v>
      </c>
      <c r="K112" s="15">
        <v>128447.36</v>
      </c>
    </row>
    <row r="113" spans="3:11" x14ac:dyDescent="0.2">
      <c r="C113" s="18" t="s">
        <v>28962</v>
      </c>
      <c r="D113" s="17">
        <v>44473</v>
      </c>
      <c r="E113" s="16" t="s">
        <v>28961</v>
      </c>
      <c r="I113" s="15">
        <v>1.74</v>
      </c>
      <c r="K113" s="15">
        <v>128449.1</v>
      </c>
    </row>
    <row r="114" spans="3:11" x14ac:dyDescent="0.2">
      <c r="C114" s="18" t="s">
        <v>28960</v>
      </c>
      <c r="D114" s="17">
        <v>44473</v>
      </c>
      <c r="E114" s="16" t="s">
        <v>28959</v>
      </c>
      <c r="I114" s="15">
        <v>8.3800000000000008</v>
      </c>
      <c r="K114" s="15">
        <v>128457.48</v>
      </c>
    </row>
    <row r="115" spans="3:11" x14ac:dyDescent="0.2">
      <c r="C115" s="18" t="s">
        <v>28958</v>
      </c>
      <c r="D115" s="17">
        <v>44473</v>
      </c>
      <c r="E115" s="16" t="s">
        <v>28957</v>
      </c>
      <c r="I115" s="15">
        <v>3.47</v>
      </c>
      <c r="K115" s="15">
        <v>128460.95</v>
      </c>
    </row>
    <row r="116" spans="3:11" x14ac:dyDescent="0.2">
      <c r="C116" s="18" t="s">
        <v>28956</v>
      </c>
      <c r="D116" s="17">
        <v>44473</v>
      </c>
      <c r="E116" s="16" t="s">
        <v>28955</v>
      </c>
      <c r="I116" s="15">
        <v>5.01</v>
      </c>
      <c r="K116" s="15">
        <v>128465.96</v>
      </c>
    </row>
    <row r="117" spans="3:11" x14ac:dyDescent="0.2">
      <c r="C117" s="18" t="s">
        <v>28954</v>
      </c>
      <c r="D117" s="17">
        <v>44473</v>
      </c>
      <c r="E117" s="16" t="s">
        <v>28953</v>
      </c>
      <c r="I117" s="15">
        <v>7.82</v>
      </c>
      <c r="K117" s="15">
        <v>128473.78</v>
      </c>
    </row>
    <row r="118" spans="3:11" x14ac:dyDescent="0.2">
      <c r="C118" s="18" t="s">
        <v>28952</v>
      </c>
      <c r="D118" s="17">
        <v>44473</v>
      </c>
      <c r="E118" s="16" t="s">
        <v>28951</v>
      </c>
      <c r="I118" s="15">
        <v>4.1900000000000004</v>
      </c>
      <c r="K118" s="15">
        <v>128477.97</v>
      </c>
    </row>
    <row r="119" spans="3:11" x14ac:dyDescent="0.2">
      <c r="C119" s="18" t="s">
        <v>28950</v>
      </c>
      <c r="D119" s="17">
        <v>44473</v>
      </c>
      <c r="E119" s="16" t="s">
        <v>28949</v>
      </c>
      <c r="I119" s="15">
        <v>1.68</v>
      </c>
      <c r="K119" s="15">
        <v>128479.65</v>
      </c>
    </row>
    <row r="120" spans="3:11" x14ac:dyDescent="0.2">
      <c r="C120" s="18" t="s">
        <v>28948</v>
      </c>
      <c r="D120" s="17">
        <v>44473</v>
      </c>
      <c r="E120" s="16" t="s">
        <v>28947</v>
      </c>
      <c r="I120" s="15">
        <v>1.92</v>
      </c>
      <c r="K120" s="15">
        <v>128481.57</v>
      </c>
    </row>
    <row r="121" spans="3:11" x14ac:dyDescent="0.2">
      <c r="C121" s="18" t="s">
        <v>28946</v>
      </c>
      <c r="D121" s="17">
        <v>44473</v>
      </c>
      <c r="E121" s="16" t="s">
        <v>28945</v>
      </c>
      <c r="I121" s="15">
        <v>2.44</v>
      </c>
      <c r="K121" s="15">
        <v>128484.01</v>
      </c>
    </row>
    <row r="122" spans="3:11" x14ac:dyDescent="0.2">
      <c r="C122" s="18" t="s">
        <v>28944</v>
      </c>
      <c r="D122" s="17">
        <v>44473</v>
      </c>
      <c r="E122" s="16" t="s">
        <v>28943</v>
      </c>
      <c r="I122" s="15">
        <v>2</v>
      </c>
      <c r="K122" s="15">
        <v>128486.01</v>
      </c>
    </row>
    <row r="123" spans="3:11" x14ac:dyDescent="0.2">
      <c r="C123" s="18" t="s">
        <v>28942</v>
      </c>
      <c r="D123" s="17">
        <v>44473</v>
      </c>
      <c r="E123" s="16" t="s">
        <v>28941</v>
      </c>
      <c r="I123" s="15">
        <v>17.899999999999999</v>
      </c>
      <c r="K123" s="15">
        <v>128503.91</v>
      </c>
    </row>
    <row r="124" spans="3:11" x14ac:dyDescent="0.2">
      <c r="C124" s="18" t="s">
        <v>28940</v>
      </c>
      <c r="D124" s="17">
        <v>44473</v>
      </c>
      <c r="E124" s="16" t="s">
        <v>28939</v>
      </c>
      <c r="I124" s="15">
        <v>8.3800000000000008</v>
      </c>
      <c r="K124" s="15">
        <v>128512.29</v>
      </c>
    </row>
    <row r="125" spans="3:11" x14ac:dyDescent="0.2">
      <c r="C125" s="18" t="s">
        <v>28938</v>
      </c>
      <c r="D125" s="17">
        <v>44473</v>
      </c>
      <c r="E125" s="16" t="s">
        <v>28937</v>
      </c>
      <c r="I125" s="15">
        <v>7.82</v>
      </c>
      <c r="K125" s="15">
        <v>128520.11</v>
      </c>
    </row>
    <row r="126" spans="3:11" x14ac:dyDescent="0.2">
      <c r="C126" s="18" t="s">
        <v>28936</v>
      </c>
      <c r="D126" s="17">
        <v>44473</v>
      </c>
      <c r="E126" s="16" t="s">
        <v>28935</v>
      </c>
      <c r="I126" s="15">
        <v>1.94</v>
      </c>
      <c r="K126" s="15">
        <v>128522.05</v>
      </c>
    </row>
    <row r="127" spans="3:11" x14ac:dyDescent="0.2">
      <c r="C127" s="18" t="s">
        <v>28934</v>
      </c>
      <c r="D127" s="17">
        <v>44473</v>
      </c>
      <c r="E127" s="16" t="s">
        <v>28933</v>
      </c>
      <c r="I127" s="15">
        <v>2.54</v>
      </c>
      <c r="K127" s="15">
        <v>128524.59</v>
      </c>
    </row>
    <row r="128" spans="3:11" x14ac:dyDescent="0.2">
      <c r="C128" s="18" t="s">
        <v>28932</v>
      </c>
      <c r="D128" s="17">
        <v>44473</v>
      </c>
      <c r="E128" s="16" t="s">
        <v>28931</v>
      </c>
      <c r="I128" s="15">
        <v>6.94</v>
      </c>
      <c r="K128" s="15">
        <v>128531.53</v>
      </c>
    </row>
    <row r="129" spans="3:11" x14ac:dyDescent="0.2">
      <c r="C129" s="18" t="s">
        <v>28930</v>
      </c>
      <c r="D129" s="17">
        <v>44473</v>
      </c>
      <c r="E129" s="16" t="s">
        <v>28929</v>
      </c>
      <c r="I129" s="15">
        <v>8.8000000000000007</v>
      </c>
      <c r="K129" s="15">
        <v>128540.33</v>
      </c>
    </row>
    <row r="130" spans="3:11" x14ac:dyDescent="0.2">
      <c r="C130" s="18" t="s">
        <v>28928</v>
      </c>
      <c r="D130" s="17">
        <v>44473</v>
      </c>
      <c r="E130" s="16" t="s">
        <v>28927</v>
      </c>
      <c r="I130" s="15">
        <v>1.68</v>
      </c>
      <c r="K130" s="15">
        <v>128542.01</v>
      </c>
    </row>
    <row r="131" spans="3:11" x14ac:dyDescent="0.2">
      <c r="C131" s="18" t="s">
        <v>28926</v>
      </c>
      <c r="D131" s="17">
        <v>44473</v>
      </c>
      <c r="E131" s="16" t="s">
        <v>28925</v>
      </c>
      <c r="I131" s="15">
        <v>1.92</v>
      </c>
      <c r="K131" s="15">
        <v>128543.93</v>
      </c>
    </row>
    <row r="132" spans="3:11" x14ac:dyDescent="0.2">
      <c r="C132" s="18" t="s">
        <v>28924</v>
      </c>
      <c r="D132" s="17">
        <v>44473</v>
      </c>
      <c r="E132" s="16" t="s">
        <v>28923</v>
      </c>
      <c r="I132" s="15">
        <v>8.3800000000000008</v>
      </c>
      <c r="K132" s="15">
        <v>128552.31</v>
      </c>
    </row>
    <row r="133" spans="3:11" x14ac:dyDescent="0.2">
      <c r="C133" s="18" t="s">
        <v>28922</v>
      </c>
      <c r="D133" s="17">
        <v>44473</v>
      </c>
      <c r="E133" s="16" t="s">
        <v>28921</v>
      </c>
      <c r="I133" s="15">
        <v>6.94</v>
      </c>
      <c r="K133" s="15">
        <v>128559.25</v>
      </c>
    </row>
    <row r="134" spans="3:11" x14ac:dyDescent="0.2">
      <c r="C134" s="18" t="s">
        <v>28920</v>
      </c>
      <c r="D134" s="17">
        <v>44473</v>
      </c>
      <c r="E134" s="16" t="s">
        <v>28919</v>
      </c>
      <c r="I134" s="15">
        <v>8.3800000000000008</v>
      </c>
      <c r="K134" s="15">
        <v>128567.63</v>
      </c>
    </row>
    <row r="135" spans="3:11" x14ac:dyDescent="0.2">
      <c r="C135" s="18" t="s">
        <v>28918</v>
      </c>
      <c r="D135" s="17">
        <v>44473</v>
      </c>
      <c r="E135" s="16" t="s">
        <v>28917</v>
      </c>
      <c r="I135" s="15">
        <v>9.1199999999999992</v>
      </c>
      <c r="K135" s="15">
        <v>128576.75</v>
      </c>
    </row>
    <row r="136" spans="3:11" x14ac:dyDescent="0.2">
      <c r="C136" s="18" t="s">
        <v>28916</v>
      </c>
      <c r="D136" s="17">
        <v>44473</v>
      </c>
      <c r="E136" s="16" t="s">
        <v>28915</v>
      </c>
      <c r="I136" s="15">
        <v>5.87</v>
      </c>
      <c r="K136" s="15">
        <v>128582.62</v>
      </c>
    </row>
    <row r="137" spans="3:11" x14ac:dyDescent="0.2">
      <c r="C137" s="18" t="s">
        <v>28914</v>
      </c>
      <c r="D137" s="17">
        <v>44473</v>
      </c>
      <c r="E137" s="16" t="s">
        <v>28913</v>
      </c>
      <c r="I137" s="15">
        <v>2.15</v>
      </c>
      <c r="K137" s="15">
        <v>128584.77</v>
      </c>
    </row>
    <row r="138" spans="3:11" x14ac:dyDescent="0.2">
      <c r="C138" s="18" t="s">
        <v>28912</v>
      </c>
      <c r="D138" s="17">
        <v>44473</v>
      </c>
      <c r="E138" s="16" t="s">
        <v>28911</v>
      </c>
      <c r="I138" s="15">
        <v>0.84</v>
      </c>
      <c r="K138" s="15">
        <v>128585.61</v>
      </c>
    </row>
    <row r="139" spans="3:11" x14ac:dyDescent="0.2">
      <c r="C139" s="18" t="s">
        <v>28910</v>
      </c>
      <c r="D139" s="17">
        <v>44473</v>
      </c>
      <c r="E139" s="16" t="s">
        <v>28909</v>
      </c>
      <c r="I139" s="15">
        <v>1.68</v>
      </c>
      <c r="K139" s="15">
        <v>128587.29</v>
      </c>
    </row>
    <row r="140" spans="3:11" x14ac:dyDescent="0.2">
      <c r="C140" s="18" t="s">
        <v>28908</v>
      </c>
      <c r="D140" s="17">
        <v>44473</v>
      </c>
      <c r="E140" s="16" t="s">
        <v>28907</v>
      </c>
      <c r="I140" s="15">
        <v>8.3800000000000008</v>
      </c>
      <c r="K140" s="15">
        <v>128595.67</v>
      </c>
    </row>
    <row r="141" spans="3:11" x14ac:dyDescent="0.2">
      <c r="C141" s="18" t="s">
        <v>28906</v>
      </c>
      <c r="D141" s="17">
        <v>44473</v>
      </c>
      <c r="E141" s="16" t="s">
        <v>28905</v>
      </c>
      <c r="I141" s="15">
        <v>2.09</v>
      </c>
      <c r="K141" s="15">
        <v>128597.75999999999</v>
      </c>
    </row>
    <row r="142" spans="3:11" x14ac:dyDescent="0.2">
      <c r="C142" s="18" t="s">
        <v>28904</v>
      </c>
      <c r="D142" s="17">
        <v>44473</v>
      </c>
      <c r="E142" s="16" t="s">
        <v>28903</v>
      </c>
      <c r="I142" s="15">
        <v>8.3800000000000008</v>
      </c>
      <c r="K142" s="15">
        <v>128606.14</v>
      </c>
    </row>
    <row r="143" spans="3:11" x14ac:dyDescent="0.2">
      <c r="C143" s="18" t="s">
        <v>28902</v>
      </c>
      <c r="D143" s="17">
        <v>44473</v>
      </c>
      <c r="E143" s="16" t="s">
        <v>28901</v>
      </c>
      <c r="I143" s="15">
        <v>4.1900000000000004</v>
      </c>
      <c r="K143" s="15">
        <v>128610.33</v>
      </c>
    </row>
    <row r="144" spans="3:11" x14ac:dyDescent="0.2">
      <c r="C144" s="18" t="s">
        <v>28900</v>
      </c>
      <c r="D144" s="17">
        <v>44473</v>
      </c>
      <c r="E144" s="16" t="s">
        <v>28899</v>
      </c>
      <c r="I144" s="15">
        <v>4.66</v>
      </c>
      <c r="K144" s="15">
        <v>128614.99</v>
      </c>
    </row>
    <row r="145" spans="3:11" x14ac:dyDescent="0.2">
      <c r="C145" s="18" t="s">
        <v>28898</v>
      </c>
      <c r="D145" s="17">
        <v>44473</v>
      </c>
      <c r="E145" s="16" t="s">
        <v>28897</v>
      </c>
      <c r="I145" s="15">
        <v>1.94</v>
      </c>
      <c r="K145" s="15">
        <v>128616.93</v>
      </c>
    </row>
    <row r="146" spans="3:11" x14ac:dyDescent="0.2">
      <c r="C146" s="18" t="s">
        <v>28896</v>
      </c>
      <c r="D146" s="17">
        <v>44473</v>
      </c>
      <c r="E146" s="16" t="s">
        <v>28895</v>
      </c>
      <c r="I146" s="15">
        <v>1.94</v>
      </c>
      <c r="K146" s="15">
        <v>128618.87</v>
      </c>
    </row>
    <row r="147" spans="3:11" x14ac:dyDescent="0.2">
      <c r="C147" s="18" t="s">
        <v>28894</v>
      </c>
      <c r="D147" s="17">
        <v>44473</v>
      </c>
      <c r="E147" s="16" t="s">
        <v>28893</v>
      </c>
      <c r="I147" s="15">
        <v>7.47</v>
      </c>
      <c r="K147" s="15">
        <v>128626.34</v>
      </c>
    </row>
    <row r="148" spans="3:11" x14ac:dyDescent="0.2">
      <c r="C148" s="18" t="s">
        <v>28892</v>
      </c>
      <c r="D148" s="17">
        <v>44473</v>
      </c>
      <c r="E148" s="16" t="s">
        <v>28891</v>
      </c>
      <c r="I148" s="15">
        <v>33.979999999999997</v>
      </c>
      <c r="K148" s="15">
        <v>128660.32</v>
      </c>
    </row>
    <row r="149" spans="3:11" x14ac:dyDescent="0.2">
      <c r="C149" s="18" t="s">
        <v>28890</v>
      </c>
      <c r="D149" s="17">
        <v>44473</v>
      </c>
      <c r="E149" s="16" t="s">
        <v>28889</v>
      </c>
      <c r="I149" s="15">
        <v>3.19</v>
      </c>
      <c r="K149" s="15">
        <v>128663.51</v>
      </c>
    </row>
    <row r="150" spans="3:11" x14ac:dyDescent="0.2">
      <c r="C150" s="18" t="s">
        <v>28888</v>
      </c>
      <c r="D150" s="17">
        <v>44473</v>
      </c>
      <c r="E150" s="16" t="s">
        <v>28887</v>
      </c>
      <c r="I150" s="15">
        <v>1.96</v>
      </c>
      <c r="K150" s="15">
        <v>128665.47</v>
      </c>
    </row>
    <row r="151" spans="3:11" x14ac:dyDescent="0.2">
      <c r="C151" s="18" t="s">
        <v>28886</v>
      </c>
      <c r="D151" s="17">
        <v>44473</v>
      </c>
      <c r="E151" s="16" t="s">
        <v>28885</v>
      </c>
      <c r="I151" s="15">
        <v>1.94</v>
      </c>
      <c r="K151" s="15">
        <v>128667.41</v>
      </c>
    </row>
    <row r="152" spans="3:11" x14ac:dyDescent="0.2">
      <c r="C152" s="18" t="s">
        <v>28884</v>
      </c>
      <c r="D152" s="17">
        <v>44473</v>
      </c>
      <c r="E152" s="16" t="s">
        <v>28883</v>
      </c>
      <c r="I152" s="15">
        <v>1.9</v>
      </c>
      <c r="K152" s="15">
        <v>128669.31</v>
      </c>
    </row>
    <row r="153" spans="3:11" x14ac:dyDescent="0.2">
      <c r="C153" s="18" t="s">
        <v>28882</v>
      </c>
      <c r="D153" s="17">
        <v>44473</v>
      </c>
      <c r="E153" s="16" t="s">
        <v>28881</v>
      </c>
      <c r="I153" s="15">
        <v>3.49</v>
      </c>
      <c r="K153" s="15">
        <v>128672.8</v>
      </c>
    </row>
    <row r="154" spans="3:11" x14ac:dyDescent="0.2">
      <c r="C154" s="18" t="s">
        <v>28880</v>
      </c>
      <c r="D154" s="17">
        <v>44473</v>
      </c>
      <c r="E154" s="16" t="s">
        <v>28879</v>
      </c>
      <c r="I154" s="15">
        <v>1.06</v>
      </c>
      <c r="K154" s="15">
        <v>128673.86</v>
      </c>
    </row>
    <row r="155" spans="3:11" x14ac:dyDescent="0.2">
      <c r="C155" s="18" t="s">
        <v>28878</v>
      </c>
      <c r="D155" s="17">
        <v>44473</v>
      </c>
      <c r="E155" s="16" t="s">
        <v>28877</v>
      </c>
      <c r="I155" s="15">
        <v>18.14</v>
      </c>
      <c r="K155" s="15">
        <v>128692</v>
      </c>
    </row>
    <row r="156" spans="3:11" x14ac:dyDescent="0.2">
      <c r="C156" s="18" t="s">
        <v>28876</v>
      </c>
      <c r="D156" s="17">
        <v>44473</v>
      </c>
      <c r="E156" s="16" t="s">
        <v>28875</v>
      </c>
      <c r="I156" s="15">
        <v>10.15</v>
      </c>
      <c r="K156" s="15">
        <v>128702.15</v>
      </c>
    </row>
    <row r="157" spans="3:11" x14ac:dyDescent="0.2">
      <c r="C157" s="18" t="s">
        <v>28874</v>
      </c>
      <c r="D157" s="17">
        <v>44473</v>
      </c>
      <c r="E157" s="16" t="s">
        <v>28873</v>
      </c>
      <c r="I157" s="15">
        <v>3.72</v>
      </c>
      <c r="K157" s="15">
        <v>128705.87</v>
      </c>
    </row>
    <row r="158" spans="3:11" x14ac:dyDescent="0.2">
      <c r="C158" s="18" t="s">
        <v>28872</v>
      </c>
      <c r="D158" s="17">
        <v>44473</v>
      </c>
      <c r="E158" s="16" t="s">
        <v>28871</v>
      </c>
      <c r="I158" s="15">
        <v>5.04</v>
      </c>
      <c r="K158" s="15">
        <v>128710.91</v>
      </c>
    </row>
    <row r="159" spans="3:11" x14ac:dyDescent="0.2">
      <c r="C159" s="18" t="s">
        <v>28870</v>
      </c>
      <c r="D159" s="17">
        <v>44473</v>
      </c>
      <c r="E159" s="16" t="s">
        <v>28869</v>
      </c>
      <c r="I159" s="15">
        <v>5.29</v>
      </c>
      <c r="K159" s="15">
        <v>128716.2</v>
      </c>
    </row>
    <row r="160" spans="3:11" x14ac:dyDescent="0.2">
      <c r="C160" s="18" t="s">
        <v>28868</v>
      </c>
      <c r="D160" s="17">
        <v>44473</v>
      </c>
      <c r="E160" s="16" t="s">
        <v>28867</v>
      </c>
      <c r="I160" s="15">
        <v>17.66</v>
      </c>
      <c r="K160" s="15">
        <v>128733.86</v>
      </c>
    </row>
    <row r="161" spans="3:11" x14ac:dyDescent="0.2">
      <c r="C161" s="18" t="s">
        <v>28866</v>
      </c>
      <c r="D161" s="17">
        <v>44473</v>
      </c>
      <c r="E161" s="16" t="s">
        <v>28865</v>
      </c>
      <c r="I161" s="15">
        <v>4.04</v>
      </c>
      <c r="K161" s="15">
        <v>128737.9</v>
      </c>
    </row>
    <row r="162" spans="3:11" x14ac:dyDescent="0.2">
      <c r="C162" s="18" t="s">
        <v>28864</v>
      </c>
      <c r="D162" s="17">
        <v>44473</v>
      </c>
      <c r="E162" s="16" t="s">
        <v>28863</v>
      </c>
      <c r="I162" s="15">
        <v>2.74</v>
      </c>
      <c r="K162" s="15">
        <v>128740.64</v>
      </c>
    </row>
    <row r="163" spans="3:11" x14ac:dyDescent="0.2">
      <c r="C163" s="18" t="s">
        <v>28862</v>
      </c>
      <c r="D163" s="17">
        <v>44473</v>
      </c>
      <c r="E163" s="16" t="s">
        <v>28861</v>
      </c>
      <c r="I163" s="15">
        <v>0.11</v>
      </c>
      <c r="K163" s="15">
        <v>128740.75</v>
      </c>
    </row>
    <row r="164" spans="3:11" x14ac:dyDescent="0.2">
      <c r="C164" s="18" t="s">
        <v>28860</v>
      </c>
      <c r="D164" s="17">
        <v>44473</v>
      </c>
      <c r="E164" s="16" t="s">
        <v>28859</v>
      </c>
      <c r="I164" s="15">
        <v>6.33</v>
      </c>
      <c r="K164" s="15">
        <v>128747.08</v>
      </c>
    </row>
    <row r="165" spans="3:11" x14ac:dyDescent="0.2">
      <c r="C165" s="18" t="s">
        <v>28858</v>
      </c>
      <c r="D165" s="17">
        <v>44473</v>
      </c>
      <c r="E165" s="16" t="s">
        <v>28857</v>
      </c>
      <c r="I165" s="15">
        <v>2.72</v>
      </c>
      <c r="K165" s="15">
        <v>128749.8</v>
      </c>
    </row>
    <row r="166" spans="3:11" x14ac:dyDescent="0.2">
      <c r="C166" s="18" t="s">
        <v>28856</v>
      </c>
      <c r="D166" s="17">
        <v>44473</v>
      </c>
      <c r="E166" s="16" t="s">
        <v>28855</v>
      </c>
      <c r="I166" s="15">
        <v>3.2</v>
      </c>
      <c r="K166" s="15">
        <v>128753</v>
      </c>
    </row>
    <row r="167" spans="3:11" x14ac:dyDescent="0.2">
      <c r="C167" s="18" t="s">
        <v>28854</v>
      </c>
      <c r="D167" s="17">
        <v>44473</v>
      </c>
      <c r="E167" s="16" t="s">
        <v>28853</v>
      </c>
      <c r="I167" s="15">
        <v>1.68</v>
      </c>
      <c r="K167" s="15">
        <v>128754.68</v>
      </c>
    </row>
    <row r="168" spans="3:11" x14ac:dyDescent="0.2">
      <c r="C168" s="18" t="s">
        <v>28852</v>
      </c>
      <c r="D168" s="17">
        <v>44473</v>
      </c>
      <c r="E168" s="16" t="s">
        <v>28851</v>
      </c>
      <c r="I168" s="15">
        <v>6.17</v>
      </c>
      <c r="K168" s="15">
        <v>128760.85</v>
      </c>
    </row>
    <row r="169" spans="3:11" x14ac:dyDescent="0.2">
      <c r="C169" s="18" t="s">
        <v>28850</v>
      </c>
      <c r="D169" s="17">
        <v>44473</v>
      </c>
      <c r="E169" s="16" t="s">
        <v>28849</v>
      </c>
      <c r="I169" s="15">
        <v>7.0000000000000007E-2</v>
      </c>
      <c r="K169" s="15">
        <v>128760.92</v>
      </c>
    </row>
    <row r="170" spans="3:11" x14ac:dyDescent="0.2">
      <c r="C170" s="18" t="s">
        <v>28848</v>
      </c>
      <c r="D170" s="17">
        <v>44473</v>
      </c>
      <c r="E170" s="16" t="s">
        <v>28847</v>
      </c>
      <c r="I170" s="15">
        <v>4.13</v>
      </c>
      <c r="K170" s="15">
        <v>128765.05</v>
      </c>
    </row>
    <row r="171" spans="3:11" x14ac:dyDescent="0.2">
      <c r="C171" s="18" t="s">
        <v>28846</v>
      </c>
      <c r="D171" s="17">
        <v>44473</v>
      </c>
      <c r="E171" s="16" t="s">
        <v>28845</v>
      </c>
      <c r="I171" s="15">
        <v>1.22</v>
      </c>
      <c r="K171" s="15">
        <v>128766.27</v>
      </c>
    </row>
    <row r="172" spans="3:11" x14ac:dyDescent="0.2">
      <c r="C172" s="18" t="s">
        <v>28844</v>
      </c>
      <c r="D172" s="17">
        <v>44473</v>
      </c>
      <c r="E172" s="16" t="s">
        <v>28843</v>
      </c>
      <c r="I172" s="15">
        <v>4.63</v>
      </c>
      <c r="K172" s="15">
        <v>128770.9</v>
      </c>
    </row>
    <row r="173" spans="3:11" x14ac:dyDescent="0.2">
      <c r="C173" s="18" t="s">
        <v>28842</v>
      </c>
      <c r="D173" s="17">
        <v>44473</v>
      </c>
      <c r="E173" s="16" t="s">
        <v>28841</v>
      </c>
      <c r="I173" s="15">
        <v>3.45</v>
      </c>
      <c r="K173" s="15">
        <v>128774.35</v>
      </c>
    </row>
    <row r="174" spans="3:11" x14ac:dyDescent="0.2">
      <c r="C174" s="18" t="s">
        <v>28840</v>
      </c>
      <c r="D174" s="17">
        <v>44473</v>
      </c>
      <c r="E174" s="16" t="s">
        <v>28839</v>
      </c>
      <c r="I174" s="15">
        <v>1.04</v>
      </c>
      <c r="K174" s="15">
        <v>128775.39</v>
      </c>
    </row>
    <row r="175" spans="3:11" x14ac:dyDescent="0.2">
      <c r="C175" s="18" t="s">
        <v>28838</v>
      </c>
      <c r="D175" s="17">
        <v>44473</v>
      </c>
      <c r="E175" s="16" t="s">
        <v>28837</v>
      </c>
      <c r="I175" s="15">
        <v>2.23</v>
      </c>
      <c r="K175" s="15">
        <v>128777.62</v>
      </c>
    </row>
    <row r="176" spans="3:11" x14ac:dyDescent="0.2">
      <c r="C176" s="18" t="s">
        <v>28836</v>
      </c>
      <c r="D176" s="17">
        <v>44473</v>
      </c>
      <c r="E176" s="16" t="s">
        <v>28835</v>
      </c>
      <c r="I176" s="15">
        <v>1.68</v>
      </c>
      <c r="K176" s="15">
        <v>128779.3</v>
      </c>
    </row>
    <row r="177" spans="3:11" x14ac:dyDescent="0.2">
      <c r="C177" s="18" t="s">
        <v>28834</v>
      </c>
      <c r="D177" s="17">
        <v>44473</v>
      </c>
      <c r="E177" s="16" t="s">
        <v>28833</v>
      </c>
      <c r="I177" s="15">
        <v>4.8899999999999997</v>
      </c>
      <c r="K177" s="15">
        <v>128784.19</v>
      </c>
    </row>
    <row r="178" spans="3:11" x14ac:dyDescent="0.2">
      <c r="C178" s="18" t="s">
        <v>28832</v>
      </c>
      <c r="D178" s="17">
        <v>44473</v>
      </c>
      <c r="E178" s="16" t="s">
        <v>28831</v>
      </c>
      <c r="I178" s="15">
        <v>7.06</v>
      </c>
      <c r="K178" s="15">
        <v>128791.25</v>
      </c>
    </row>
    <row r="179" spans="3:11" x14ac:dyDescent="0.2">
      <c r="C179" s="18" t="s">
        <v>28830</v>
      </c>
      <c r="D179" s="17">
        <v>44473</v>
      </c>
      <c r="E179" s="16" t="s">
        <v>28829</v>
      </c>
      <c r="I179" s="15">
        <v>0.01</v>
      </c>
      <c r="K179" s="15">
        <v>128791.26</v>
      </c>
    </row>
    <row r="180" spans="3:11" x14ac:dyDescent="0.2">
      <c r="C180" s="18" t="s">
        <v>28828</v>
      </c>
      <c r="D180" s="17">
        <v>44473</v>
      </c>
      <c r="E180" s="16" t="s">
        <v>28827</v>
      </c>
      <c r="I180" s="15">
        <v>4.1900000000000004</v>
      </c>
      <c r="K180" s="15">
        <v>128795.45</v>
      </c>
    </row>
    <row r="181" spans="3:11" x14ac:dyDescent="0.2">
      <c r="C181" s="18" t="s">
        <v>28826</v>
      </c>
      <c r="D181" s="17">
        <v>44473</v>
      </c>
      <c r="E181" s="16" t="s">
        <v>28825</v>
      </c>
      <c r="I181" s="15">
        <v>12.64</v>
      </c>
      <c r="K181" s="15">
        <v>128808.09</v>
      </c>
    </row>
    <row r="182" spans="3:11" x14ac:dyDescent="0.2">
      <c r="C182" s="18" t="s">
        <v>28824</v>
      </c>
      <c r="D182" s="17">
        <v>44473</v>
      </c>
      <c r="E182" s="16" t="s">
        <v>28823</v>
      </c>
      <c r="I182" s="15">
        <v>2.2599999999999998</v>
      </c>
      <c r="K182" s="15">
        <v>128810.35</v>
      </c>
    </row>
    <row r="183" spans="3:11" x14ac:dyDescent="0.2">
      <c r="C183" s="18" t="s">
        <v>28822</v>
      </c>
      <c r="D183" s="17">
        <v>44473</v>
      </c>
      <c r="E183" s="16" t="s">
        <v>28821</v>
      </c>
      <c r="I183" s="15">
        <v>1.8</v>
      </c>
      <c r="K183" s="15">
        <v>128812.15</v>
      </c>
    </row>
    <row r="184" spans="3:11" x14ac:dyDescent="0.2">
      <c r="C184" s="18" t="s">
        <v>28820</v>
      </c>
      <c r="D184" s="17">
        <v>44473</v>
      </c>
      <c r="E184" s="16" t="s">
        <v>28819</v>
      </c>
      <c r="I184" s="15">
        <v>4.07</v>
      </c>
      <c r="K184" s="15">
        <v>128816.22</v>
      </c>
    </row>
    <row r="185" spans="3:11" x14ac:dyDescent="0.2">
      <c r="C185" s="18" t="s">
        <v>28818</v>
      </c>
      <c r="D185" s="17">
        <v>44473</v>
      </c>
      <c r="E185" s="16" t="s">
        <v>28817</v>
      </c>
      <c r="I185" s="15">
        <v>2.58</v>
      </c>
      <c r="K185" s="15">
        <v>128818.8</v>
      </c>
    </row>
    <row r="186" spans="3:11" x14ac:dyDescent="0.2">
      <c r="C186" s="18" t="s">
        <v>28816</v>
      </c>
      <c r="D186" s="17">
        <v>44473</v>
      </c>
      <c r="E186" s="16" t="s">
        <v>28815</v>
      </c>
      <c r="I186" s="15">
        <v>1.68</v>
      </c>
      <c r="K186" s="15">
        <v>128820.48</v>
      </c>
    </row>
    <row r="187" spans="3:11" x14ac:dyDescent="0.2">
      <c r="C187" s="18" t="s">
        <v>28814</v>
      </c>
      <c r="D187" s="17">
        <v>44474</v>
      </c>
      <c r="E187" s="16" t="s">
        <v>28813</v>
      </c>
      <c r="I187" s="15">
        <v>25.14</v>
      </c>
      <c r="K187" s="15">
        <v>128845.62</v>
      </c>
    </row>
    <row r="188" spans="3:11" x14ac:dyDescent="0.2">
      <c r="C188" s="18" t="s">
        <v>28812</v>
      </c>
      <c r="D188" s="17">
        <v>44474</v>
      </c>
      <c r="E188" s="16" t="s">
        <v>28811</v>
      </c>
      <c r="I188" s="15">
        <v>35.99</v>
      </c>
      <c r="K188" s="15">
        <v>128881.61</v>
      </c>
    </row>
    <row r="189" spans="3:11" x14ac:dyDescent="0.2">
      <c r="C189" s="18" t="s">
        <v>28810</v>
      </c>
      <c r="D189" s="17">
        <v>44474</v>
      </c>
      <c r="E189" s="16" t="s">
        <v>28809</v>
      </c>
      <c r="I189" s="15">
        <v>6.59</v>
      </c>
      <c r="K189" s="15">
        <v>128888.2</v>
      </c>
    </row>
    <row r="190" spans="3:11" x14ac:dyDescent="0.2">
      <c r="C190" s="18" t="s">
        <v>28808</v>
      </c>
      <c r="D190" s="17">
        <v>44474</v>
      </c>
      <c r="E190" s="16" t="s">
        <v>28807</v>
      </c>
      <c r="I190" s="15">
        <v>35.840000000000003</v>
      </c>
      <c r="K190" s="15">
        <v>128924.04</v>
      </c>
    </row>
    <row r="191" spans="3:11" x14ac:dyDescent="0.2">
      <c r="C191" s="18" t="s">
        <v>28806</v>
      </c>
      <c r="D191" s="17">
        <v>44474</v>
      </c>
      <c r="E191" s="16" t="s">
        <v>28805</v>
      </c>
      <c r="I191" s="15">
        <v>1.68</v>
      </c>
      <c r="K191" s="15">
        <v>128925.72</v>
      </c>
    </row>
    <row r="192" spans="3:11" x14ac:dyDescent="0.2">
      <c r="C192" s="18" t="s">
        <v>28804</v>
      </c>
      <c r="D192" s="17">
        <v>44474</v>
      </c>
      <c r="E192" s="16" t="s">
        <v>28803</v>
      </c>
      <c r="I192" s="15">
        <v>13.36</v>
      </c>
      <c r="K192" s="15">
        <v>128939.08</v>
      </c>
    </row>
    <row r="193" spans="3:11" x14ac:dyDescent="0.2">
      <c r="C193" s="18" t="s">
        <v>28802</v>
      </c>
      <c r="D193" s="17">
        <v>44474</v>
      </c>
      <c r="E193" s="16" t="s">
        <v>28801</v>
      </c>
      <c r="I193" s="15">
        <v>8.77</v>
      </c>
      <c r="K193" s="15">
        <v>128947.85</v>
      </c>
    </row>
    <row r="194" spans="3:11" x14ac:dyDescent="0.2">
      <c r="C194" s="18" t="s">
        <v>28800</v>
      </c>
      <c r="D194" s="17">
        <v>44474</v>
      </c>
      <c r="E194" s="16" t="s">
        <v>28799</v>
      </c>
      <c r="I194" s="15">
        <v>11.93</v>
      </c>
      <c r="K194" s="15">
        <v>128959.78</v>
      </c>
    </row>
    <row r="195" spans="3:11" x14ac:dyDescent="0.2">
      <c r="C195" s="18" t="s">
        <v>28798</v>
      </c>
      <c r="D195" s="17">
        <v>44474</v>
      </c>
      <c r="E195" s="16" t="s">
        <v>28797</v>
      </c>
      <c r="I195" s="15">
        <v>1.74</v>
      </c>
      <c r="K195" s="15">
        <v>128961.52</v>
      </c>
    </row>
    <row r="196" spans="3:11" x14ac:dyDescent="0.2">
      <c r="C196" s="18" t="s">
        <v>28796</v>
      </c>
      <c r="D196" s="17">
        <v>44474</v>
      </c>
      <c r="E196" s="16" t="s">
        <v>28795</v>
      </c>
      <c r="I196" s="15">
        <v>4.9800000000000004</v>
      </c>
      <c r="K196" s="15">
        <v>128966.5</v>
      </c>
    </row>
    <row r="197" spans="3:11" x14ac:dyDescent="0.2">
      <c r="C197" s="18" t="s">
        <v>28794</v>
      </c>
      <c r="D197" s="17">
        <v>44474</v>
      </c>
      <c r="E197" s="16" t="s">
        <v>28793</v>
      </c>
      <c r="I197" s="15">
        <v>2.04</v>
      </c>
      <c r="K197" s="15">
        <v>128968.54</v>
      </c>
    </row>
    <row r="198" spans="3:11" x14ac:dyDescent="0.2">
      <c r="C198" s="18" t="s">
        <v>28792</v>
      </c>
      <c r="D198" s="17">
        <v>44474</v>
      </c>
      <c r="E198" s="16" t="s">
        <v>28791</v>
      </c>
      <c r="I198" s="15">
        <v>1.72</v>
      </c>
      <c r="K198" s="15">
        <v>128970.26</v>
      </c>
    </row>
    <row r="199" spans="3:11" x14ac:dyDescent="0.2">
      <c r="C199" s="18" t="s">
        <v>28790</v>
      </c>
      <c r="D199" s="17">
        <v>44474</v>
      </c>
      <c r="E199" s="16" t="s">
        <v>28789</v>
      </c>
      <c r="I199" s="15">
        <v>5.42</v>
      </c>
      <c r="K199" s="15">
        <v>128975.67999999999</v>
      </c>
    </row>
    <row r="200" spans="3:11" x14ac:dyDescent="0.2">
      <c r="C200" s="18" t="s">
        <v>28788</v>
      </c>
      <c r="D200" s="17">
        <v>44474</v>
      </c>
      <c r="E200" s="16" t="s">
        <v>28787</v>
      </c>
      <c r="I200" s="15">
        <v>3.57</v>
      </c>
      <c r="K200" s="15">
        <v>128979.25</v>
      </c>
    </row>
    <row r="201" spans="3:11" x14ac:dyDescent="0.2">
      <c r="C201" s="18" t="s">
        <v>28786</v>
      </c>
      <c r="D201" s="17">
        <v>44474</v>
      </c>
      <c r="E201" s="16" t="s">
        <v>28785</v>
      </c>
      <c r="I201" s="15">
        <v>5.04</v>
      </c>
      <c r="K201" s="15">
        <v>128984.29</v>
      </c>
    </row>
    <row r="202" spans="3:11" x14ac:dyDescent="0.2">
      <c r="C202" s="18" t="s">
        <v>28784</v>
      </c>
      <c r="D202" s="17">
        <v>44474</v>
      </c>
      <c r="E202" s="16" t="s">
        <v>28783</v>
      </c>
      <c r="I202" s="15">
        <v>2.17</v>
      </c>
      <c r="K202" s="15">
        <v>128986.46</v>
      </c>
    </row>
    <row r="203" spans="3:11" x14ac:dyDescent="0.2">
      <c r="C203" s="18" t="s">
        <v>28782</v>
      </c>
      <c r="D203" s="17">
        <v>44474</v>
      </c>
      <c r="E203" s="16" t="s">
        <v>28781</v>
      </c>
      <c r="I203" s="15">
        <v>3.76</v>
      </c>
      <c r="K203" s="15">
        <v>128990.22</v>
      </c>
    </row>
    <row r="204" spans="3:11" x14ac:dyDescent="0.2">
      <c r="C204" s="18" t="s">
        <v>28780</v>
      </c>
      <c r="D204" s="17">
        <v>44474</v>
      </c>
      <c r="E204" s="16" t="s">
        <v>28779</v>
      </c>
      <c r="I204" s="15">
        <v>5.47</v>
      </c>
      <c r="K204" s="15">
        <v>128995.69</v>
      </c>
    </row>
    <row r="205" spans="3:11" x14ac:dyDescent="0.2">
      <c r="C205" s="18" t="s">
        <v>28778</v>
      </c>
      <c r="D205" s="17">
        <v>44474</v>
      </c>
      <c r="E205" s="16" t="s">
        <v>28777</v>
      </c>
      <c r="I205" s="15">
        <v>4.29</v>
      </c>
      <c r="K205" s="15">
        <v>128999.98</v>
      </c>
    </row>
    <row r="206" spans="3:11" x14ac:dyDescent="0.2">
      <c r="C206" s="18" t="s">
        <v>28776</v>
      </c>
      <c r="D206" s="17">
        <v>44474</v>
      </c>
      <c r="E206" s="16" t="s">
        <v>28775</v>
      </c>
      <c r="I206" s="15">
        <v>5.04</v>
      </c>
      <c r="K206" s="15">
        <v>129005.02</v>
      </c>
    </row>
    <row r="207" spans="3:11" x14ac:dyDescent="0.2">
      <c r="C207" s="18" t="s">
        <v>28774</v>
      </c>
      <c r="D207" s="17">
        <v>44474</v>
      </c>
      <c r="E207" s="16" t="s">
        <v>28773</v>
      </c>
      <c r="I207" s="15">
        <v>3.6</v>
      </c>
      <c r="K207" s="15">
        <v>129008.62</v>
      </c>
    </row>
    <row r="208" spans="3:11" x14ac:dyDescent="0.2">
      <c r="C208" s="18" t="s">
        <v>28772</v>
      </c>
      <c r="D208" s="17">
        <v>44474</v>
      </c>
      <c r="E208" s="16" t="s">
        <v>28771</v>
      </c>
      <c r="I208" s="15">
        <v>1.68</v>
      </c>
      <c r="K208" s="15">
        <v>129010.3</v>
      </c>
    </row>
    <row r="209" spans="3:11" x14ac:dyDescent="0.2">
      <c r="C209" s="18" t="s">
        <v>28770</v>
      </c>
      <c r="D209" s="17">
        <v>44474</v>
      </c>
      <c r="E209" s="16" t="s">
        <v>28769</v>
      </c>
      <c r="I209" s="15">
        <v>10.73</v>
      </c>
      <c r="K209" s="15">
        <v>129021.03</v>
      </c>
    </row>
    <row r="210" spans="3:11" x14ac:dyDescent="0.2">
      <c r="C210" s="18" t="s">
        <v>28768</v>
      </c>
      <c r="D210" s="17">
        <v>44474</v>
      </c>
      <c r="E210" s="16" t="s">
        <v>28767</v>
      </c>
      <c r="I210" s="15">
        <v>7.9</v>
      </c>
      <c r="K210" s="15">
        <v>129028.93</v>
      </c>
    </row>
    <row r="211" spans="3:11" x14ac:dyDescent="0.2">
      <c r="C211" s="18" t="s">
        <v>28766</v>
      </c>
      <c r="D211" s="17">
        <v>44474</v>
      </c>
      <c r="E211" s="16" t="s">
        <v>28765</v>
      </c>
      <c r="I211" s="15">
        <v>1.68</v>
      </c>
      <c r="K211" s="15">
        <v>129030.61</v>
      </c>
    </row>
    <row r="212" spans="3:11" x14ac:dyDescent="0.2">
      <c r="C212" s="18" t="s">
        <v>28764</v>
      </c>
      <c r="D212" s="17">
        <v>44474</v>
      </c>
      <c r="E212" s="16" t="s">
        <v>28763</v>
      </c>
      <c r="I212" s="15">
        <v>2.69</v>
      </c>
      <c r="K212" s="15">
        <v>129033.3</v>
      </c>
    </row>
    <row r="213" spans="3:11" x14ac:dyDescent="0.2">
      <c r="C213" s="18" t="s">
        <v>28762</v>
      </c>
      <c r="D213" s="17">
        <v>44474</v>
      </c>
      <c r="E213" s="16" t="s">
        <v>28761</v>
      </c>
      <c r="I213" s="15">
        <v>4.1900000000000004</v>
      </c>
      <c r="K213" s="15">
        <v>129037.49</v>
      </c>
    </row>
    <row r="214" spans="3:11" x14ac:dyDescent="0.2">
      <c r="C214" s="18" t="s">
        <v>28760</v>
      </c>
      <c r="D214" s="17">
        <v>44474</v>
      </c>
      <c r="E214" s="16" t="s">
        <v>28759</v>
      </c>
      <c r="I214" s="15">
        <v>4.8099999999999996</v>
      </c>
      <c r="K214" s="15">
        <v>129042.3</v>
      </c>
    </row>
    <row r="215" spans="3:11" x14ac:dyDescent="0.2">
      <c r="C215" s="18" t="s">
        <v>28758</v>
      </c>
      <c r="D215" s="17">
        <v>44474</v>
      </c>
      <c r="E215" s="16" t="s">
        <v>28757</v>
      </c>
      <c r="I215" s="15">
        <v>1.77</v>
      </c>
      <c r="K215" s="15">
        <v>129044.07</v>
      </c>
    </row>
    <row r="216" spans="3:11" x14ac:dyDescent="0.2">
      <c r="C216" s="18" t="s">
        <v>28756</v>
      </c>
      <c r="D216" s="17">
        <v>44474</v>
      </c>
      <c r="E216" s="16" t="s">
        <v>28755</v>
      </c>
      <c r="I216" s="15">
        <v>1.86</v>
      </c>
      <c r="K216" s="15">
        <v>129045.93</v>
      </c>
    </row>
    <row r="217" spans="3:11" x14ac:dyDescent="0.2">
      <c r="C217" s="18" t="s">
        <v>28754</v>
      </c>
      <c r="D217" s="17">
        <v>44474</v>
      </c>
      <c r="E217" s="16" t="s">
        <v>28753</v>
      </c>
      <c r="I217" s="15">
        <v>22.17</v>
      </c>
      <c r="K217" s="15">
        <v>129068.1</v>
      </c>
    </row>
    <row r="218" spans="3:11" x14ac:dyDescent="0.2">
      <c r="C218" s="18" t="s">
        <v>28752</v>
      </c>
      <c r="D218" s="17">
        <v>44474</v>
      </c>
      <c r="E218" s="16" t="s">
        <v>28751</v>
      </c>
      <c r="I218" s="15">
        <v>1.68</v>
      </c>
      <c r="K218" s="15">
        <v>129069.78</v>
      </c>
    </row>
    <row r="219" spans="3:11" x14ac:dyDescent="0.2">
      <c r="C219" s="18" t="s">
        <v>28750</v>
      </c>
      <c r="D219" s="17">
        <v>44474</v>
      </c>
      <c r="E219" s="16" t="s">
        <v>28749</v>
      </c>
      <c r="I219" s="15">
        <v>3.91</v>
      </c>
      <c r="K219" s="15">
        <v>129073.69</v>
      </c>
    </row>
    <row r="220" spans="3:11" x14ac:dyDescent="0.2">
      <c r="C220" s="18" t="s">
        <v>28748</v>
      </c>
      <c r="D220" s="17">
        <v>44474</v>
      </c>
      <c r="E220" s="16" t="s">
        <v>28747</v>
      </c>
      <c r="I220" s="15">
        <v>5.04</v>
      </c>
      <c r="K220" s="15">
        <v>129078.73</v>
      </c>
    </row>
    <row r="221" spans="3:11" x14ac:dyDescent="0.2">
      <c r="C221" s="18" t="s">
        <v>28746</v>
      </c>
      <c r="D221" s="17">
        <v>44474</v>
      </c>
      <c r="E221" s="16" t="s">
        <v>28745</v>
      </c>
      <c r="I221" s="15">
        <v>6.06</v>
      </c>
      <c r="K221" s="15">
        <v>129084.79</v>
      </c>
    </row>
    <row r="222" spans="3:11" x14ac:dyDescent="0.2">
      <c r="C222" s="18" t="s">
        <v>28744</v>
      </c>
      <c r="D222" s="17">
        <v>44474</v>
      </c>
      <c r="E222" s="16" t="s">
        <v>28743</v>
      </c>
      <c r="I222" s="15">
        <v>1.86</v>
      </c>
      <c r="K222" s="15">
        <v>129086.65</v>
      </c>
    </row>
    <row r="223" spans="3:11" x14ac:dyDescent="0.2">
      <c r="C223" s="18" t="s">
        <v>28742</v>
      </c>
      <c r="D223" s="17">
        <v>44474</v>
      </c>
      <c r="E223" s="16" t="s">
        <v>28741</v>
      </c>
      <c r="I223" s="15">
        <v>2.4500000000000002</v>
      </c>
      <c r="K223" s="15">
        <v>129089.1</v>
      </c>
    </row>
    <row r="224" spans="3:11" x14ac:dyDescent="0.2">
      <c r="C224" s="18" t="s">
        <v>28740</v>
      </c>
      <c r="D224" s="17">
        <v>44474</v>
      </c>
      <c r="E224" s="16" t="s">
        <v>28739</v>
      </c>
      <c r="I224" s="15">
        <v>5.81</v>
      </c>
      <c r="K224" s="15">
        <v>129094.91</v>
      </c>
    </row>
    <row r="225" spans="3:11" x14ac:dyDescent="0.2">
      <c r="C225" s="18" t="s">
        <v>28738</v>
      </c>
      <c r="D225" s="17">
        <v>44474</v>
      </c>
      <c r="E225" s="16" t="s">
        <v>28737</v>
      </c>
      <c r="I225" s="15">
        <v>1.47</v>
      </c>
      <c r="K225" s="15">
        <v>129096.38</v>
      </c>
    </row>
    <row r="226" spans="3:11" x14ac:dyDescent="0.2">
      <c r="C226" s="18" t="s">
        <v>28736</v>
      </c>
      <c r="D226" s="17">
        <v>44474</v>
      </c>
      <c r="E226" s="16" t="s">
        <v>28735</v>
      </c>
      <c r="I226" s="15">
        <v>4.1900000000000004</v>
      </c>
      <c r="K226" s="15">
        <v>129100.57</v>
      </c>
    </row>
    <row r="227" spans="3:11" x14ac:dyDescent="0.2">
      <c r="C227" s="18" t="s">
        <v>28734</v>
      </c>
      <c r="D227" s="17">
        <v>44474</v>
      </c>
      <c r="E227" s="16" t="s">
        <v>28733</v>
      </c>
      <c r="I227" s="15">
        <v>5.17</v>
      </c>
      <c r="K227" s="15">
        <v>129105.74</v>
      </c>
    </row>
    <row r="228" spans="3:11" x14ac:dyDescent="0.2">
      <c r="C228" s="18" t="s">
        <v>28732</v>
      </c>
      <c r="D228" s="17">
        <v>44474</v>
      </c>
      <c r="E228" s="16" t="s">
        <v>28731</v>
      </c>
      <c r="I228" s="15">
        <v>2.16</v>
      </c>
      <c r="K228" s="15">
        <v>129107.9</v>
      </c>
    </row>
    <row r="229" spans="3:11" x14ac:dyDescent="0.2">
      <c r="C229" s="18" t="s">
        <v>28730</v>
      </c>
      <c r="D229" s="17">
        <v>44474</v>
      </c>
      <c r="E229" s="16" t="s">
        <v>28729</v>
      </c>
      <c r="I229" s="15">
        <v>2.08</v>
      </c>
      <c r="K229" s="15">
        <v>129109.98</v>
      </c>
    </row>
    <row r="230" spans="3:11" x14ac:dyDescent="0.2">
      <c r="C230" s="18" t="s">
        <v>28728</v>
      </c>
      <c r="D230" s="17">
        <v>44474</v>
      </c>
      <c r="E230" s="16" t="s">
        <v>28727</v>
      </c>
      <c r="I230" s="15">
        <v>2.44</v>
      </c>
      <c r="K230" s="15">
        <v>129112.42</v>
      </c>
    </row>
    <row r="231" spans="3:11" x14ac:dyDescent="0.2">
      <c r="C231" s="18" t="s">
        <v>28726</v>
      </c>
      <c r="D231" s="17">
        <v>44474</v>
      </c>
      <c r="E231" s="16" t="s">
        <v>28725</v>
      </c>
      <c r="I231" s="15">
        <v>1.69</v>
      </c>
      <c r="K231" s="15">
        <v>129114.11</v>
      </c>
    </row>
    <row r="232" spans="3:11" x14ac:dyDescent="0.2">
      <c r="C232" s="18" t="s">
        <v>28724</v>
      </c>
      <c r="D232" s="17">
        <v>44474</v>
      </c>
      <c r="E232" s="16" t="s">
        <v>28723</v>
      </c>
      <c r="I232" s="15">
        <v>29.31</v>
      </c>
      <c r="K232" s="15">
        <v>129143.42</v>
      </c>
    </row>
    <row r="233" spans="3:11" x14ac:dyDescent="0.2">
      <c r="C233" s="18" t="s">
        <v>28722</v>
      </c>
      <c r="D233" s="17">
        <v>44474</v>
      </c>
      <c r="E233" s="16" t="s">
        <v>28721</v>
      </c>
      <c r="I233" s="15">
        <v>5.48</v>
      </c>
      <c r="K233" s="15">
        <v>129148.9</v>
      </c>
    </row>
    <row r="234" spans="3:11" x14ac:dyDescent="0.2">
      <c r="C234" s="18" t="s">
        <v>28720</v>
      </c>
      <c r="D234" s="17">
        <v>44474</v>
      </c>
      <c r="E234" s="16" t="s">
        <v>28719</v>
      </c>
      <c r="I234" s="15">
        <v>1.68</v>
      </c>
      <c r="K234" s="15">
        <v>129150.58</v>
      </c>
    </row>
    <row r="235" spans="3:11" x14ac:dyDescent="0.2">
      <c r="C235" s="18" t="s">
        <v>28718</v>
      </c>
      <c r="D235" s="17">
        <v>44474</v>
      </c>
      <c r="E235" s="16" t="s">
        <v>28717</v>
      </c>
      <c r="I235" s="15">
        <v>1.97</v>
      </c>
      <c r="K235" s="15">
        <v>129152.55</v>
      </c>
    </row>
    <row r="236" spans="3:11" x14ac:dyDescent="0.2">
      <c r="C236" s="18" t="s">
        <v>28716</v>
      </c>
      <c r="D236" s="17">
        <v>44474</v>
      </c>
      <c r="E236" s="16" t="s">
        <v>28715</v>
      </c>
      <c r="I236" s="15">
        <v>16.760000000000002</v>
      </c>
      <c r="K236" s="15">
        <v>129169.31</v>
      </c>
    </row>
    <row r="237" spans="3:11" x14ac:dyDescent="0.2">
      <c r="C237" s="18" t="s">
        <v>28714</v>
      </c>
      <c r="D237" s="17">
        <v>44474</v>
      </c>
      <c r="E237" s="16" t="s">
        <v>28713</v>
      </c>
      <c r="I237" s="15">
        <v>3.36</v>
      </c>
      <c r="K237" s="15">
        <v>129172.67</v>
      </c>
    </row>
    <row r="238" spans="3:11" x14ac:dyDescent="0.2">
      <c r="C238" s="18" t="s">
        <v>28712</v>
      </c>
      <c r="D238" s="17">
        <v>44474</v>
      </c>
      <c r="E238" s="16" t="s">
        <v>28711</v>
      </c>
      <c r="I238" s="15">
        <v>1.68</v>
      </c>
      <c r="K238" s="15">
        <v>129174.35</v>
      </c>
    </row>
    <row r="239" spans="3:11" x14ac:dyDescent="0.2">
      <c r="C239" s="18" t="s">
        <v>28710</v>
      </c>
      <c r="D239" s="17">
        <v>44474</v>
      </c>
      <c r="E239" s="16" t="s">
        <v>28709</v>
      </c>
      <c r="I239" s="15">
        <v>15</v>
      </c>
      <c r="K239" s="15">
        <v>129189.35</v>
      </c>
    </row>
    <row r="240" spans="3:11" x14ac:dyDescent="0.2">
      <c r="C240" s="18" t="s">
        <v>28708</v>
      </c>
      <c r="D240" s="17">
        <v>44474</v>
      </c>
      <c r="E240" s="16" t="s">
        <v>28707</v>
      </c>
      <c r="I240" s="15">
        <v>11</v>
      </c>
      <c r="K240" s="15">
        <v>129200.35</v>
      </c>
    </row>
    <row r="241" spans="3:11" x14ac:dyDescent="0.2">
      <c r="C241" s="18" t="s">
        <v>28706</v>
      </c>
      <c r="D241" s="17">
        <v>44474</v>
      </c>
      <c r="E241" s="16" t="s">
        <v>28705</v>
      </c>
      <c r="I241" s="15">
        <v>2.67</v>
      </c>
      <c r="K241" s="15">
        <v>129203.02</v>
      </c>
    </row>
    <row r="242" spans="3:11" x14ac:dyDescent="0.2">
      <c r="C242" s="18" t="s">
        <v>28704</v>
      </c>
      <c r="D242" s="17">
        <v>44474</v>
      </c>
      <c r="E242" s="16" t="s">
        <v>28703</v>
      </c>
      <c r="I242" s="15">
        <v>3.41</v>
      </c>
      <c r="K242" s="15">
        <v>129206.43</v>
      </c>
    </row>
    <row r="243" spans="3:11" x14ac:dyDescent="0.2">
      <c r="C243" s="18" t="s">
        <v>1522</v>
      </c>
      <c r="D243" s="17">
        <v>44474</v>
      </c>
      <c r="E243" s="16" t="s">
        <v>28702</v>
      </c>
      <c r="I243" s="15">
        <v>92.54</v>
      </c>
      <c r="K243" s="15">
        <v>129298.97</v>
      </c>
    </row>
    <row r="244" spans="3:11" x14ac:dyDescent="0.2">
      <c r="C244" s="18" t="s">
        <v>7205</v>
      </c>
      <c r="D244" s="17">
        <v>44474</v>
      </c>
      <c r="E244" s="16" t="s">
        <v>28701</v>
      </c>
      <c r="I244" s="15">
        <v>0.5</v>
      </c>
      <c r="K244" s="15">
        <v>129299.47</v>
      </c>
    </row>
    <row r="245" spans="3:11" x14ac:dyDescent="0.2">
      <c r="C245" s="18" t="s">
        <v>10028</v>
      </c>
      <c r="D245" s="17">
        <v>44474</v>
      </c>
      <c r="E245" s="16" t="s">
        <v>28700</v>
      </c>
      <c r="I245" s="15">
        <v>379.87</v>
      </c>
      <c r="K245" s="15">
        <v>129679.34</v>
      </c>
    </row>
    <row r="246" spans="3:11" x14ac:dyDescent="0.2">
      <c r="C246" s="18" t="s">
        <v>28699</v>
      </c>
      <c r="D246" s="17">
        <v>44475</v>
      </c>
      <c r="E246" s="16" t="s">
        <v>28698</v>
      </c>
      <c r="I246" s="15">
        <v>3</v>
      </c>
      <c r="K246" s="15">
        <v>129682.34</v>
      </c>
    </row>
    <row r="247" spans="3:11" x14ac:dyDescent="0.2">
      <c r="C247" s="18" t="s">
        <v>28697</v>
      </c>
      <c r="D247" s="17">
        <v>44475</v>
      </c>
      <c r="E247" s="16" t="s">
        <v>28696</v>
      </c>
      <c r="I247" s="15">
        <v>12.99</v>
      </c>
      <c r="K247" s="15">
        <v>129695.33</v>
      </c>
    </row>
    <row r="248" spans="3:11" x14ac:dyDescent="0.2">
      <c r="C248" s="18" t="s">
        <v>28695</v>
      </c>
      <c r="D248" s="17">
        <v>44475</v>
      </c>
      <c r="E248" s="16" t="s">
        <v>28694</v>
      </c>
      <c r="I248" s="15">
        <v>4.1900000000000004</v>
      </c>
      <c r="K248" s="15">
        <v>129699.52</v>
      </c>
    </row>
    <row r="249" spans="3:11" x14ac:dyDescent="0.2">
      <c r="C249" s="18" t="s">
        <v>28693</v>
      </c>
      <c r="D249" s="17">
        <v>44475</v>
      </c>
      <c r="E249" s="16" t="s">
        <v>28692</v>
      </c>
      <c r="I249" s="15">
        <v>4.26</v>
      </c>
      <c r="K249" s="15">
        <v>129703.78</v>
      </c>
    </row>
    <row r="250" spans="3:11" x14ac:dyDescent="0.2">
      <c r="C250" s="18" t="s">
        <v>28691</v>
      </c>
      <c r="D250" s="17">
        <v>44475</v>
      </c>
      <c r="E250" s="16" t="s">
        <v>28690</v>
      </c>
      <c r="I250" s="15">
        <v>5.13</v>
      </c>
      <c r="K250" s="15">
        <v>129708.91</v>
      </c>
    </row>
    <row r="251" spans="3:11" x14ac:dyDescent="0.2">
      <c r="C251" s="18" t="s">
        <v>28689</v>
      </c>
      <c r="D251" s="17">
        <v>44475</v>
      </c>
      <c r="E251" s="16" t="s">
        <v>28688</v>
      </c>
      <c r="I251" s="15">
        <v>3.4</v>
      </c>
      <c r="K251" s="15">
        <v>129712.31</v>
      </c>
    </row>
    <row r="252" spans="3:11" x14ac:dyDescent="0.2">
      <c r="C252" s="18" t="s">
        <v>28687</v>
      </c>
      <c r="D252" s="17">
        <v>44475</v>
      </c>
      <c r="E252" s="16" t="s">
        <v>28686</v>
      </c>
      <c r="I252" s="15">
        <v>1.98</v>
      </c>
      <c r="K252" s="15">
        <v>129714.29</v>
      </c>
    </row>
    <row r="253" spans="3:11" x14ac:dyDescent="0.2">
      <c r="C253" s="18" t="s">
        <v>28685</v>
      </c>
      <c r="D253" s="17">
        <v>44475</v>
      </c>
      <c r="E253" s="16" t="s">
        <v>28684</v>
      </c>
      <c r="I253" s="15">
        <v>9.3000000000000007</v>
      </c>
      <c r="K253" s="15">
        <v>129723.59</v>
      </c>
    </row>
    <row r="254" spans="3:11" x14ac:dyDescent="0.2">
      <c r="C254" s="18" t="s">
        <v>28683</v>
      </c>
      <c r="D254" s="17">
        <v>44475</v>
      </c>
      <c r="E254" s="16" t="s">
        <v>28682</v>
      </c>
      <c r="I254" s="15">
        <v>1.68</v>
      </c>
      <c r="K254" s="15">
        <v>129725.27</v>
      </c>
    </row>
    <row r="255" spans="3:11" x14ac:dyDescent="0.2">
      <c r="C255" s="18" t="s">
        <v>28681</v>
      </c>
      <c r="D255" s="17">
        <v>44475</v>
      </c>
      <c r="E255" s="16" t="s">
        <v>28680</v>
      </c>
      <c r="I255" s="15">
        <v>8.83</v>
      </c>
      <c r="K255" s="15">
        <v>129734.1</v>
      </c>
    </row>
    <row r="256" spans="3:11" x14ac:dyDescent="0.2">
      <c r="C256" s="18" t="s">
        <v>28679</v>
      </c>
      <c r="D256" s="17">
        <v>44475</v>
      </c>
      <c r="E256" s="16" t="s">
        <v>28678</v>
      </c>
      <c r="I256" s="15">
        <v>5.82</v>
      </c>
      <c r="K256" s="15">
        <v>129739.92</v>
      </c>
    </row>
    <row r="257" spans="3:11" x14ac:dyDescent="0.2">
      <c r="C257" s="18" t="s">
        <v>28677</v>
      </c>
      <c r="D257" s="17">
        <v>44475</v>
      </c>
      <c r="E257" s="16" t="s">
        <v>28676</v>
      </c>
      <c r="I257" s="15">
        <v>6.07</v>
      </c>
      <c r="K257" s="15">
        <v>129745.99</v>
      </c>
    </row>
    <row r="258" spans="3:11" x14ac:dyDescent="0.2">
      <c r="C258" s="18" t="s">
        <v>28675</v>
      </c>
      <c r="D258" s="17">
        <v>44475</v>
      </c>
      <c r="E258" s="16" t="s">
        <v>28674</v>
      </c>
      <c r="I258" s="15">
        <v>2.21</v>
      </c>
      <c r="K258" s="15">
        <v>129748.2</v>
      </c>
    </row>
    <row r="259" spans="3:11" x14ac:dyDescent="0.2">
      <c r="C259" s="18" t="s">
        <v>28673</v>
      </c>
      <c r="D259" s="17">
        <v>44475</v>
      </c>
      <c r="E259" s="16" t="s">
        <v>28672</v>
      </c>
      <c r="I259" s="15">
        <v>3.16</v>
      </c>
      <c r="K259" s="15">
        <v>129751.36</v>
      </c>
    </row>
    <row r="260" spans="3:11" x14ac:dyDescent="0.2">
      <c r="C260" s="18" t="s">
        <v>28671</v>
      </c>
      <c r="D260" s="17">
        <v>44475</v>
      </c>
      <c r="E260" s="16" t="s">
        <v>28670</v>
      </c>
      <c r="I260" s="15">
        <v>1.72</v>
      </c>
      <c r="K260" s="15">
        <v>129753.08</v>
      </c>
    </row>
    <row r="261" spans="3:11" x14ac:dyDescent="0.2">
      <c r="C261" s="18" t="s">
        <v>28669</v>
      </c>
      <c r="D261" s="17">
        <v>44475</v>
      </c>
      <c r="E261" s="16" t="s">
        <v>28668</v>
      </c>
      <c r="I261" s="15">
        <v>3.55</v>
      </c>
      <c r="K261" s="15">
        <v>129756.63</v>
      </c>
    </row>
    <row r="262" spans="3:11" x14ac:dyDescent="0.2">
      <c r="C262" s="18" t="s">
        <v>28667</v>
      </c>
      <c r="D262" s="17">
        <v>44475</v>
      </c>
      <c r="E262" s="16" t="s">
        <v>28666</v>
      </c>
      <c r="I262" s="15">
        <v>14.45</v>
      </c>
      <c r="K262" s="15">
        <v>129771.08</v>
      </c>
    </row>
    <row r="263" spans="3:11" x14ac:dyDescent="0.2">
      <c r="C263" s="18" t="s">
        <v>28665</v>
      </c>
      <c r="D263" s="17">
        <v>44475</v>
      </c>
      <c r="E263" s="16" t="s">
        <v>28664</v>
      </c>
      <c r="I263" s="15">
        <v>1.94</v>
      </c>
      <c r="K263" s="15">
        <v>129773.02</v>
      </c>
    </row>
    <row r="264" spans="3:11" x14ac:dyDescent="0.2">
      <c r="C264" s="18" t="s">
        <v>28663</v>
      </c>
      <c r="D264" s="17">
        <v>44475</v>
      </c>
      <c r="E264" s="16" t="s">
        <v>28662</v>
      </c>
      <c r="I264" s="15">
        <v>4.6100000000000003</v>
      </c>
      <c r="K264" s="15">
        <v>129777.63</v>
      </c>
    </row>
    <row r="265" spans="3:11" x14ac:dyDescent="0.2">
      <c r="C265" s="18" t="s">
        <v>28661</v>
      </c>
      <c r="D265" s="17">
        <v>44475</v>
      </c>
      <c r="E265" s="16" t="s">
        <v>28660</v>
      </c>
      <c r="I265" s="15">
        <v>3.54</v>
      </c>
      <c r="K265" s="15">
        <v>129781.17</v>
      </c>
    </row>
    <row r="266" spans="3:11" x14ac:dyDescent="0.2">
      <c r="C266" s="18" t="s">
        <v>28659</v>
      </c>
      <c r="D266" s="17">
        <v>44475</v>
      </c>
      <c r="E266" s="16" t="s">
        <v>28658</v>
      </c>
      <c r="I266" s="15">
        <v>4.17</v>
      </c>
      <c r="K266" s="15">
        <v>129785.34</v>
      </c>
    </row>
    <row r="267" spans="3:11" x14ac:dyDescent="0.2">
      <c r="C267" s="18" t="s">
        <v>28657</v>
      </c>
      <c r="D267" s="17">
        <v>44475</v>
      </c>
      <c r="E267" s="16" t="s">
        <v>28656</v>
      </c>
      <c r="I267" s="15">
        <v>5.07</v>
      </c>
      <c r="K267" s="15">
        <v>129790.41</v>
      </c>
    </row>
    <row r="268" spans="3:11" x14ac:dyDescent="0.2">
      <c r="C268" s="18" t="s">
        <v>28655</v>
      </c>
      <c r="D268" s="17">
        <v>44475</v>
      </c>
      <c r="E268" s="16" t="s">
        <v>28654</v>
      </c>
      <c r="I268" s="15">
        <v>2.62</v>
      </c>
      <c r="K268" s="15">
        <v>129793.03</v>
      </c>
    </row>
    <row r="269" spans="3:11" x14ac:dyDescent="0.2">
      <c r="C269" s="18" t="s">
        <v>28653</v>
      </c>
      <c r="D269" s="17">
        <v>44475</v>
      </c>
      <c r="E269" s="16" t="s">
        <v>28652</v>
      </c>
      <c r="I269" s="15">
        <v>3.86</v>
      </c>
      <c r="K269" s="15">
        <v>129796.89</v>
      </c>
    </row>
    <row r="270" spans="3:11" x14ac:dyDescent="0.2">
      <c r="C270" s="18" t="s">
        <v>28651</v>
      </c>
      <c r="D270" s="17">
        <v>44475</v>
      </c>
      <c r="E270" s="16" t="s">
        <v>28650</v>
      </c>
      <c r="I270" s="15">
        <v>4.07</v>
      </c>
      <c r="K270" s="15">
        <v>129800.96000000001</v>
      </c>
    </row>
    <row r="271" spans="3:11" x14ac:dyDescent="0.2">
      <c r="C271" s="18" t="s">
        <v>28649</v>
      </c>
      <c r="D271" s="17">
        <v>44475</v>
      </c>
      <c r="E271" s="16" t="s">
        <v>28648</v>
      </c>
      <c r="I271" s="15">
        <v>1.68</v>
      </c>
      <c r="K271" s="15">
        <v>129802.64</v>
      </c>
    </row>
    <row r="272" spans="3:11" x14ac:dyDescent="0.2">
      <c r="C272" s="18" t="s">
        <v>28647</v>
      </c>
      <c r="D272" s="17">
        <v>44475</v>
      </c>
      <c r="E272" s="16" t="s">
        <v>28646</v>
      </c>
      <c r="I272" s="15">
        <v>1.85</v>
      </c>
      <c r="K272" s="15">
        <v>129804.49</v>
      </c>
    </row>
    <row r="273" spans="3:11" x14ac:dyDescent="0.2">
      <c r="C273" s="18" t="s">
        <v>28645</v>
      </c>
      <c r="D273" s="17">
        <v>44475</v>
      </c>
      <c r="E273" s="16" t="s">
        <v>28644</v>
      </c>
      <c r="I273" s="15">
        <v>0.84</v>
      </c>
      <c r="K273" s="15">
        <v>129805.33</v>
      </c>
    </row>
    <row r="274" spans="3:11" x14ac:dyDescent="0.2">
      <c r="C274" s="18" t="s">
        <v>28643</v>
      </c>
      <c r="D274" s="17">
        <v>44475</v>
      </c>
      <c r="E274" s="16" t="s">
        <v>28642</v>
      </c>
      <c r="I274" s="15">
        <v>3.08</v>
      </c>
      <c r="K274" s="15">
        <v>129808.41</v>
      </c>
    </row>
    <row r="275" spans="3:11" x14ac:dyDescent="0.2">
      <c r="C275" s="18" t="s">
        <v>28641</v>
      </c>
      <c r="D275" s="17">
        <v>44475</v>
      </c>
      <c r="E275" s="16" t="s">
        <v>28640</v>
      </c>
      <c r="I275" s="15">
        <v>19.54</v>
      </c>
      <c r="K275" s="15">
        <v>129827.95</v>
      </c>
    </row>
    <row r="276" spans="3:11" x14ac:dyDescent="0.2">
      <c r="C276" s="18" t="s">
        <v>28639</v>
      </c>
      <c r="D276" s="17">
        <v>44475</v>
      </c>
      <c r="E276" s="16" t="s">
        <v>28638</v>
      </c>
      <c r="I276" s="15">
        <v>8.81</v>
      </c>
      <c r="K276" s="15">
        <v>129836.76</v>
      </c>
    </row>
    <row r="277" spans="3:11" x14ac:dyDescent="0.2">
      <c r="C277" s="18" t="s">
        <v>28637</v>
      </c>
      <c r="D277" s="17">
        <v>44475</v>
      </c>
      <c r="E277" s="16" t="s">
        <v>28636</v>
      </c>
      <c r="I277" s="15">
        <v>1.68</v>
      </c>
      <c r="K277" s="15">
        <v>129838.44</v>
      </c>
    </row>
    <row r="278" spans="3:11" x14ac:dyDescent="0.2">
      <c r="C278" s="18" t="s">
        <v>28635</v>
      </c>
      <c r="D278" s="17">
        <v>44475</v>
      </c>
      <c r="E278" s="16" t="s">
        <v>28634</v>
      </c>
      <c r="I278" s="15">
        <v>5.38</v>
      </c>
      <c r="K278" s="15">
        <v>129843.82</v>
      </c>
    </row>
    <row r="279" spans="3:11" x14ac:dyDescent="0.2">
      <c r="C279" s="18" t="s">
        <v>28633</v>
      </c>
      <c r="D279" s="17">
        <v>44475</v>
      </c>
      <c r="E279" s="16" t="s">
        <v>28632</v>
      </c>
      <c r="I279" s="15">
        <v>12.37</v>
      </c>
      <c r="K279" s="15">
        <v>129856.19</v>
      </c>
    </row>
    <row r="280" spans="3:11" x14ac:dyDescent="0.2">
      <c r="C280" s="18" t="s">
        <v>28631</v>
      </c>
      <c r="D280" s="17">
        <v>44475</v>
      </c>
      <c r="E280" s="16" t="s">
        <v>28630</v>
      </c>
      <c r="I280" s="15">
        <v>37.18</v>
      </c>
      <c r="K280" s="15">
        <v>129893.37</v>
      </c>
    </row>
    <row r="281" spans="3:11" x14ac:dyDescent="0.2">
      <c r="C281" s="18" t="s">
        <v>28629</v>
      </c>
      <c r="D281" s="17">
        <v>44475</v>
      </c>
      <c r="E281" s="16" t="s">
        <v>28628</v>
      </c>
      <c r="I281" s="15">
        <v>1.99</v>
      </c>
      <c r="K281" s="15">
        <v>129895.36</v>
      </c>
    </row>
    <row r="282" spans="3:11" x14ac:dyDescent="0.2">
      <c r="C282" s="18" t="s">
        <v>28627</v>
      </c>
      <c r="D282" s="17">
        <v>44475</v>
      </c>
      <c r="E282" s="16" t="s">
        <v>28626</v>
      </c>
      <c r="I282" s="15">
        <v>8.3800000000000008</v>
      </c>
      <c r="K282" s="15">
        <v>129903.74</v>
      </c>
    </row>
    <row r="283" spans="3:11" x14ac:dyDescent="0.2">
      <c r="C283" s="18" t="s">
        <v>28625</v>
      </c>
      <c r="D283" s="17">
        <v>44475</v>
      </c>
      <c r="E283" s="16" t="s">
        <v>28624</v>
      </c>
      <c r="I283" s="15">
        <v>1.68</v>
      </c>
      <c r="K283" s="15">
        <v>129905.42</v>
      </c>
    </row>
    <row r="284" spans="3:11" x14ac:dyDescent="0.2">
      <c r="C284" s="18" t="s">
        <v>28623</v>
      </c>
      <c r="D284" s="17">
        <v>44475</v>
      </c>
      <c r="E284" s="16" t="s">
        <v>28622</v>
      </c>
      <c r="I284" s="15">
        <v>2.96</v>
      </c>
      <c r="K284" s="15">
        <v>129908.38</v>
      </c>
    </row>
    <row r="285" spans="3:11" x14ac:dyDescent="0.2">
      <c r="C285" s="18" t="s">
        <v>28621</v>
      </c>
      <c r="D285" s="17">
        <v>44475</v>
      </c>
      <c r="E285" s="16" t="s">
        <v>28620</v>
      </c>
      <c r="I285" s="15">
        <v>1.68</v>
      </c>
      <c r="K285" s="15">
        <v>129910.06</v>
      </c>
    </row>
    <row r="286" spans="3:11" x14ac:dyDescent="0.2">
      <c r="C286" s="18" t="s">
        <v>28619</v>
      </c>
      <c r="D286" s="17">
        <v>44475</v>
      </c>
      <c r="E286" s="16" t="s">
        <v>28618</v>
      </c>
      <c r="I286" s="15">
        <v>6.23</v>
      </c>
      <c r="K286" s="15">
        <v>129916.29</v>
      </c>
    </row>
    <row r="287" spans="3:11" x14ac:dyDescent="0.2">
      <c r="C287" s="18" t="s">
        <v>28617</v>
      </c>
      <c r="D287" s="17">
        <v>44475</v>
      </c>
      <c r="E287" s="16" t="s">
        <v>28616</v>
      </c>
      <c r="I287" s="15">
        <v>6.27</v>
      </c>
      <c r="K287" s="15">
        <v>129922.56</v>
      </c>
    </row>
    <row r="288" spans="3:11" x14ac:dyDescent="0.2">
      <c r="C288" s="18" t="s">
        <v>28615</v>
      </c>
      <c r="D288" s="17">
        <v>44475</v>
      </c>
      <c r="E288" s="16" t="s">
        <v>28614</v>
      </c>
      <c r="I288" s="15">
        <v>13.41</v>
      </c>
      <c r="K288" s="15">
        <v>129935.97</v>
      </c>
    </row>
    <row r="289" spans="3:11" x14ac:dyDescent="0.2">
      <c r="C289" s="18" t="s">
        <v>28613</v>
      </c>
      <c r="D289" s="17">
        <v>44475</v>
      </c>
      <c r="E289" s="16" t="s">
        <v>28612</v>
      </c>
      <c r="I289" s="15">
        <v>3.93</v>
      </c>
      <c r="K289" s="15">
        <v>129939.9</v>
      </c>
    </row>
    <row r="290" spans="3:11" x14ac:dyDescent="0.2">
      <c r="C290" s="18" t="s">
        <v>28611</v>
      </c>
      <c r="D290" s="17">
        <v>44475</v>
      </c>
      <c r="E290" s="16" t="s">
        <v>28610</v>
      </c>
      <c r="I290" s="15">
        <v>1.68</v>
      </c>
      <c r="K290" s="15">
        <v>129941.58</v>
      </c>
    </row>
    <row r="291" spans="3:11" x14ac:dyDescent="0.2">
      <c r="C291" s="18" t="s">
        <v>28609</v>
      </c>
      <c r="D291" s="17">
        <v>44475</v>
      </c>
      <c r="E291" s="16" t="s">
        <v>28608</v>
      </c>
      <c r="I291" s="15">
        <v>9.44</v>
      </c>
      <c r="K291" s="15">
        <v>129951.02</v>
      </c>
    </row>
    <row r="292" spans="3:11" x14ac:dyDescent="0.2">
      <c r="C292" s="18" t="s">
        <v>28607</v>
      </c>
      <c r="D292" s="17">
        <v>44475</v>
      </c>
      <c r="E292" s="16" t="s">
        <v>28606</v>
      </c>
      <c r="I292" s="15">
        <v>8.23</v>
      </c>
      <c r="K292" s="15">
        <v>129959.25</v>
      </c>
    </row>
    <row r="293" spans="3:11" x14ac:dyDescent="0.2">
      <c r="C293" s="18" t="s">
        <v>28605</v>
      </c>
      <c r="D293" s="17">
        <v>44475</v>
      </c>
      <c r="E293" s="16" t="s">
        <v>28604</v>
      </c>
      <c r="I293" s="15">
        <v>8.3800000000000008</v>
      </c>
      <c r="K293" s="15">
        <v>129967.63</v>
      </c>
    </row>
    <row r="294" spans="3:11" x14ac:dyDescent="0.2">
      <c r="C294" s="18" t="s">
        <v>28603</v>
      </c>
      <c r="D294" s="17">
        <v>44475</v>
      </c>
      <c r="E294" s="16" t="s">
        <v>28602</v>
      </c>
      <c r="I294" s="15">
        <v>5.79</v>
      </c>
      <c r="K294" s="15">
        <v>129973.42</v>
      </c>
    </row>
    <row r="295" spans="3:11" x14ac:dyDescent="0.2">
      <c r="C295" s="18" t="s">
        <v>28601</v>
      </c>
      <c r="D295" s="17">
        <v>44475</v>
      </c>
      <c r="E295" s="16" t="s">
        <v>28600</v>
      </c>
      <c r="I295" s="15">
        <v>30.6</v>
      </c>
      <c r="K295" s="15">
        <v>130004.02</v>
      </c>
    </row>
    <row r="296" spans="3:11" x14ac:dyDescent="0.2">
      <c r="C296" s="18" t="s">
        <v>28599</v>
      </c>
      <c r="D296" s="17">
        <v>44475</v>
      </c>
      <c r="E296" s="16" t="s">
        <v>28598</v>
      </c>
      <c r="I296" s="15">
        <v>2.7</v>
      </c>
      <c r="K296" s="15">
        <v>130006.72</v>
      </c>
    </row>
    <row r="297" spans="3:11" x14ac:dyDescent="0.2">
      <c r="C297" s="18" t="s">
        <v>28597</v>
      </c>
      <c r="D297" s="17">
        <v>44475</v>
      </c>
      <c r="E297" s="16" t="s">
        <v>28596</v>
      </c>
      <c r="I297" s="15">
        <v>1.75</v>
      </c>
      <c r="K297" s="15">
        <v>130008.47</v>
      </c>
    </row>
    <row r="298" spans="3:11" x14ac:dyDescent="0.2">
      <c r="C298" s="18" t="s">
        <v>28595</v>
      </c>
      <c r="D298" s="17">
        <v>44476</v>
      </c>
      <c r="E298" s="16" t="s">
        <v>28594</v>
      </c>
      <c r="I298" s="15">
        <v>16.41</v>
      </c>
      <c r="K298" s="15">
        <v>130024.88</v>
      </c>
    </row>
    <row r="299" spans="3:11" x14ac:dyDescent="0.2">
      <c r="C299" s="18" t="s">
        <v>28593</v>
      </c>
      <c r="D299" s="17">
        <v>44476</v>
      </c>
      <c r="E299" s="16" t="s">
        <v>28592</v>
      </c>
      <c r="I299" s="15">
        <v>1.68</v>
      </c>
      <c r="K299" s="15">
        <v>130026.56</v>
      </c>
    </row>
    <row r="300" spans="3:11" x14ac:dyDescent="0.2">
      <c r="C300" s="18" t="s">
        <v>28591</v>
      </c>
      <c r="D300" s="17">
        <v>44476</v>
      </c>
      <c r="E300" s="16" t="s">
        <v>28590</v>
      </c>
      <c r="I300" s="15">
        <v>5.98</v>
      </c>
      <c r="K300" s="15">
        <v>130032.54</v>
      </c>
    </row>
    <row r="301" spans="3:11" x14ac:dyDescent="0.2">
      <c r="C301" s="18" t="s">
        <v>28589</v>
      </c>
      <c r="D301" s="17">
        <v>44476</v>
      </c>
      <c r="E301" s="16" t="s">
        <v>28588</v>
      </c>
      <c r="I301" s="15">
        <v>12.57</v>
      </c>
      <c r="K301" s="15">
        <v>130045.11</v>
      </c>
    </row>
    <row r="302" spans="3:11" x14ac:dyDescent="0.2">
      <c r="C302" s="18" t="s">
        <v>28587</v>
      </c>
      <c r="D302" s="17">
        <v>44476</v>
      </c>
      <c r="E302" s="16" t="s">
        <v>28586</v>
      </c>
      <c r="I302" s="15">
        <v>0.72</v>
      </c>
      <c r="K302" s="15">
        <v>130045.83</v>
      </c>
    </row>
    <row r="303" spans="3:11" x14ac:dyDescent="0.2">
      <c r="C303" s="18" t="s">
        <v>28585</v>
      </c>
      <c r="D303" s="17">
        <v>44476</v>
      </c>
      <c r="E303" s="16" t="s">
        <v>28584</v>
      </c>
      <c r="I303" s="15">
        <v>5.71</v>
      </c>
      <c r="K303" s="15">
        <v>130051.54</v>
      </c>
    </row>
    <row r="304" spans="3:11" x14ac:dyDescent="0.2">
      <c r="C304" s="18" t="s">
        <v>28583</v>
      </c>
      <c r="D304" s="17">
        <v>44476</v>
      </c>
      <c r="E304" s="16" t="s">
        <v>28582</v>
      </c>
      <c r="I304" s="15">
        <v>7.55</v>
      </c>
      <c r="K304" s="15">
        <v>130059.09</v>
      </c>
    </row>
    <row r="305" spans="3:11" x14ac:dyDescent="0.2">
      <c r="C305" s="18" t="s">
        <v>28581</v>
      </c>
      <c r="D305" s="17">
        <v>44476</v>
      </c>
      <c r="E305" s="16" t="s">
        <v>28580</v>
      </c>
      <c r="I305" s="15">
        <v>4.95</v>
      </c>
      <c r="K305" s="15">
        <v>130064.04</v>
      </c>
    </row>
    <row r="306" spans="3:11" x14ac:dyDescent="0.2">
      <c r="C306" s="18" t="s">
        <v>28579</v>
      </c>
      <c r="D306" s="17">
        <v>44476</v>
      </c>
      <c r="E306" s="16" t="s">
        <v>28578</v>
      </c>
      <c r="I306" s="15">
        <v>0.78</v>
      </c>
      <c r="K306" s="15">
        <v>130064.82</v>
      </c>
    </row>
    <row r="307" spans="3:11" x14ac:dyDescent="0.2">
      <c r="C307" s="18" t="s">
        <v>28577</v>
      </c>
      <c r="D307" s="17">
        <v>44476</v>
      </c>
      <c r="E307" s="16" t="s">
        <v>28576</v>
      </c>
      <c r="I307" s="15">
        <v>18.68</v>
      </c>
      <c r="K307" s="15">
        <v>130083.5</v>
      </c>
    </row>
    <row r="308" spans="3:11" x14ac:dyDescent="0.2">
      <c r="C308" s="18" t="s">
        <v>28575</v>
      </c>
      <c r="D308" s="17">
        <v>44476</v>
      </c>
      <c r="E308" s="16" t="s">
        <v>28574</v>
      </c>
      <c r="I308" s="15">
        <v>1.68</v>
      </c>
      <c r="K308" s="15">
        <v>130085.18</v>
      </c>
    </row>
    <row r="309" spans="3:11" x14ac:dyDescent="0.2">
      <c r="C309" s="18" t="s">
        <v>28573</v>
      </c>
      <c r="D309" s="17">
        <v>44476</v>
      </c>
      <c r="E309" s="16" t="s">
        <v>28572</v>
      </c>
      <c r="I309" s="15">
        <v>0.01</v>
      </c>
      <c r="K309" s="15">
        <v>130085.19</v>
      </c>
    </row>
    <row r="310" spans="3:11" x14ac:dyDescent="0.2">
      <c r="C310" s="18" t="s">
        <v>28571</v>
      </c>
      <c r="D310" s="17">
        <v>44476</v>
      </c>
      <c r="E310" s="16" t="s">
        <v>28570</v>
      </c>
      <c r="I310" s="15">
        <v>5.23</v>
      </c>
      <c r="K310" s="15">
        <v>130090.42</v>
      </c>
    </row>
    <row r="311" spans="3:11" x14ac:dyDescent="0.2">
      <c r="C311" s="18" t="s">
        <v>28569</v>
      </c>
      <c r="D311" s="17">
        <v>44476</v>
      </c>
      <c r="E311" s="16" t="s">
        <v>28568</v>
      </c>
      <c r="I311" s="15">
        <v>19.5</v>
      </c>
      <c r="K311" s="15">
        <v>130109.92</v>
      </c>
    </row>
    <row r="312" spans="3:11" x14ac:dyDescent="0.2">
      <c r="C312" s="18" t="s">
        <v>28567</v>
      </c>
      <c r="D312" s="17">
        <v>44476</v>
      </c>
      <c r="E312" s="16" t="s">
        <v>28566</v>
      </c>
      <c r="I312" s="15">
        <v>4.38</v>
      </c>
      <c r="K312" s="15">
        <v>130114.3</v>
      </c>
    </row>
    <row r="313" spans="3:11" x14ac:dyDescent="0.2">
      <c r="C313" s="18" t="s">
        <v>28565</v>
      </c>
      <c r="D313" s="17">
        <v>44476</v>
      </c>
      <c r="E313" s="16" t="s">
        <v>28564</v>
      </c>
      <c r="I313" s="15">
        <v>1.68</v>
      </c>
      <c r="K313" s="15">
        <v>130115.98</v>
      </c>
    </row>
    <row r="314" spans="3:11" x14ac:dyDescent="0.2">
      <c r="C314" s="18" t="s">
        <v>28563</v>
      </c>
      <c r="D314" s="17">
        <v>44476</v>
      </c>
      <c r="E314" s="16" t="s">
        <v>28562</v>
      </c>
      <c r="I314" s="15">
        <v>8.24</v>
      </c>
      <c r="K314" s="15">
        <v>130124.22</v>
      </c>
    </row>
    <row r="315" spans="3:11" x14ac:dyDescent="0.2">
      <c r="C315" s="18" t="s">
        <v>28561</v>
      </c>
      <c r="D315" s="17">
        <v>44476</v>
      </c>
      <c r="E315" s="16" t="s">
        <v>28560</v>
      </c>
      <c r="I315" s="15">
        <v>5.69</v>
      </c>
      <c r="K315" s="15">
        <v>130129.91</v>
      </c>
    </row>
    <row r="316" spans="3:11" x14ac:dyDescent="0.2">
      <c r="C316" s="18" t="s">
        <v>28559</v>
      </c>
      <c r="D316" s="17">
        <v>44476</v>
      </c>
      <c r="E316" s="16" t="s">
        <v>28558</v>
      </c>
      <c r="I316" s="15">
        <v>26.59</v>
      </c>
      <c r="K316" s="15">
        <v>130156.5</v>
      </c>
    </row>
    <row r="317" spans="3:11" x14ac:dyDescent="0.2">
      <c r="C317" s="18" t="s">
        <v>28557</v>
      </c>
      <c r="D317" s="17">
        <v>44476</v>
      </c>
      <c r="E317" s="16" t="s">
        <v>28556</v>
      </c>
      <c r="I317" s="15">
        <v>4.18</v>
      </c>
      <c r="K317" s="15">
        <v>130160.68</v>
      </c>
    </row>
    <row r="318" spans="3:11" x14ac:dyDescent="0.2">
      <c r="C318" s="18" t="s">
        <v>28555</v>
      </c>
      <c r="D318" s="17">
        <v>44476</v>
      </c>
      <c r="E318" s="16" t="s">
        <v>28554</v>
      </c>
      <c r="I318" s="15">
        <v>3.64</v>
      </c>
      <c r="K318" s="15">
        <v>130164.32</v>
      </c>
    </row>
    <row r="319" spans="3:11" x14ac:dyDescent="0.2">
      <c r="C319" s="18" t="s">
        <v>28553</v>
      </c>
      <c r="D319" s="17">
        <v>44476</v>
      </c>
      <c r="E319" s="16" t="s">
        <v>28552</v>
      </c>
      <c r="I319" s="15">
        <v>1.87</v>
      </c>
      <c r="K319" s="15">
        <v>130166.19</v>
      </c>
    </row>
    <row r="320" spans="3:11" x14ac:dyDescent="0.2">
      <c r="C320" s="18" t="s">
        <v>28551</v>
      </c>
      <c r="D320" s="17">
        <v>44476</v>
      </c>
      <c r="E320" s="16" t="s">
        <v>28550</v>
      </c>
      <c r="I320" s="15">
        <v>5.49</v>
      </c>
      <c r="K320" s="15">
        <v>130171.68</v>
      </c>
    </row>
    <row r="321" spans="3:11" x14ac:dyDescent="0.2">
      <c r="C321" s="18" t="s">
        <v>28549</v>
      </c>
      <c r="D321" s="17">
        <v>44476</v>
      </c>
      <c r="E321" s="16" t="s">
        <v>28548</v>
      </c>
      <c r="I321" s="15">
        <v>1.68</v>
      </c>
      <c r="K321" s="15">
        <v>130173.36</v>
      </c>
    </row>
    <row r="322" spans="3:11" x14ac:dyDescent="0.2">
      <c r="C322" s="18" t="s">
        <v>28547</v>
      </c>
      <c r="D322" s="17">
        <v>44476</v>
      </c>
      <c r="E322" s="16" t="s">
        <v>28546</v>
      </c>
      <c r="I322" s="15">
        <v>2.68</v>
      </c>
      <c r="K322" s="15">
        <v>130176.04</v>
      </c>
    </row>
    <row r="323" spans="3:11" x14ac:dyDescent="0.2">
      <c r="C323" s="18" t="s">
        <v>28545</v>
      </c>
      <c r="D323" s="17">
        <v>44476</v>
      </c>
      <c r="E323" s="16" t="s">
        <v>28544</v>
      </c>
      <c r="I323" s="15">
        <v>1.68</v>
      </c>
      <c r="K323" s="15">
        <v>130177.72</v>
      </c>
    </row>
    <row r="324" spans="3:11" x14ac:dyDescent="0.2">
      <c r="C324" s="18" t="s">
        <v>28543</v>
      </c>
      <c r="D324" s="17">
        <v>44476</v>
      </c>
      <c r="E324" s="16" t="s">
        <v>28542</v>
      </c>
      <c r="I324" s="15">
        <v>1.74</v>
      </c>
      <c r="K324" s="15">
        <v>130179.46</v>
      </c>
    </row>
    <row r="325" spans="3:11" x14ac:dyDescent="0.2">
      <c r="C325" s="18" t="s">
        <v>28541</v>
      </c>
      <c r="D325" s="17">
        <v>44476</v>
      </c>
      <c r="E325" s="16" t="s">
        <v>28540</v>
      </c>
      <c r="I325" s="15">
        <v>15.3</v>
      </c>
      <c r="K325" s="15">
        <v>130194.76</v>
      </c>
    </row>
    <row r="326" spans="3:11" x14ac:dyDescent="0.2">
      <c r="C326" s="18" t="s">
        <v>28539</v>
      </c>
      <c r="D326" s="17">
        <v>44476</v>
      </c>
      <c r="E326" s="16" t="s">
        <v>28538</v>
      </c>
      <c r="I326" s="15">
        <v>1.68</v>
      </c>
      <c r="K326" s="15">
        <v>130196.44</v>
      </c>
    </row>
    <row r="327" spans="3:11" x14ac:dyDescent="0.2">
      <c r="C327" s="18" t="s">
        <v>28537</v>
      </c>
      <c r="D327" s="17">
        <v>44476</v>
      </c>
      <c r="E327" s="16" t="s">
        <v>28536</v>
      </c>
      <c r="I327" s="15">
        <v>16.73</v>
      </c>
      <c r="K327" s="15">
        <v>130213.17</v>
      </c>
    </row>
    <row r="328" spans="3:11" x14ac:dyDescent="0.2">
      <c r="C328" s="18" t="s">
        <v>28535</v>
      </c>
      <c r="D328" s="17">
        <v>44476</v>
      </c>
      <c r="E328" s="16" t="s">
        <v>28534</v>
      </c>
      <c r="I328" s="15">
        <v>2.92</v>
      </c>
      <c r="K328" s="15">
        <v>130216.09</v>
      </c>
    </row>
    <row r="329" spans="3:11" x14ac:dyDescent="0.2">
      <c r="C329" s="18" t="s">
        <v>28533</v>
      </c>
      <c r="D329" s="17">
        <v>44476</v>
      </c>
      <c r="E329" s="16" t="s">
        <v>28532</v>
      </c>
      <c r="I329" s="15">
        <v>4.8099999999999996</v>
      </c>
      <c r="K329" s="15">
        <v>130220.9</v>
      </c>
    </row>
    <row r="330" spans="3:11" x14ac:dyDescent="0.2">
      <c r="C330" s="18" t="s">
        <v>28531</v>
      </c>
      <c r="D330" s="17">
        <v>44476</v>
      </c>
      <c r="E330" s="16" t="s">
        <v>28530</v>
      </c>
      <c r="I330" s="15">
        <v>26.62</v>
      </c>
      <c r="K330" s="15">
        <v>130247.52</v>
      </c>
    </row>
    <row r="331" spans="3:11" x14ac:dyDescent="0.2">
      <c r="C331" s="18" t="s">
        <v>1539</v>
      </c>
      <c r="D331" s="17">
        <v>44476</v>
      </c>
      <c r="E331" s="16" t="s">
        <v>28529</v>
      </c>
      <c r="J331" s="424">
        <v>1104.4100000000001</v>
      </c>
      <c r="K331" s="15">
        <v>129143.11</v>
      </c>
    </row>
    <row r="332" spans="3:11" x14ac:dyDescent="0.2">
      <c r="C332" s="18" t="s">
        <v>28528</v>
      </c>
      <c r="D332" s="17">
        <v>44477</v>
      </c>
      <c r="E332" s="16" t="s">
        <v>28527</v>
      </c>
      <c r="I332" s="15">
        <v>2.9</v>
      </c>
      <c r="K332" s="15">
        <v>129146.01</v>
      </c>
    </row>
    <row r="333" spans="3:11" x14ac:dyDescent="0.2">
      <c r="C333" s="18" t="s">
        <v>28526</v>
      </c>
      <c r="D333" s="17">
        <v>44477</v>
      </c>
      <c r="E333" s="16" t="s">
        <v>28525</v>
      </c>
      <c r="I333" s="15">
        <v>1.48</v>
      </c>
      <c r="K333" s="15">
        <v>129147.49</v>
      </c>
    </row>
    <row r="334" spans="3:11" x14ac:dyDescent="0.2">
      <c r="C334" s="18" t="s">
        <v>28524</v>
      </c>
      <c r="D334" s="17">
        <v>44477</v>
      </c>
      <c r="E334" s="16" t="s">
        <v>28523</v>
      </c>
      <c r="I334" s="15">
        <v>4.1100000000000003</v>
      </c>
      <c r="K334" s="15">
        <v>129151.6</v>
      </c>
    </row>
    <row r="335" spans="3:11" x14ac:dyDescent="0.2">
      <c r="C335" s="18" t="s">
        <v>28522</v>
      </c>
      <c r="D335" s="17">
        <v>44477</v>
      </c>
      <c r="E335" s="16" t="s">
        <v>28521</v>
      </c>
      <c r="I335" s="15">
        <v>3.18</v>
      </c>
      <c r="K335" s="15">
        <v>129154.78</v>
      </c>
    </row>
    <row r="336" spans="3:11" x14ac:dyDescent="0.2">
      <c r="C336" s="18" t="s">
        <v>28520</v>
      </c>
      <c r="D336" s="17">
        <v>44477</v>
      </c>
      <c r="E336" s="16" t="s">
        <v>28519</v>
      </c>
      <c r="I336" s="15">
        <v>3.36</v>
      </c>
      <c r="K336" s="15">
        <v>129158.14</v>
      </c>
    </row>
    <row r="337" spans="3:11" x14ac:dyDescent="0.2">
      <c r="C337" s="18" t="s">
        <v>28518</v>
      </c>
      <c r="D337" s="17">
        <v>44477</v>
      </c>
      <c r="E337" s="16" t="s">
        <v>28517</v>
      </c>
      <c r="I337" s="15">
        <v>12.66</v>
      </c>
      <c r="K337" s="15">
        <v>129170.8</v>
      </c>
    </row>
    <row r="338" spans="3:11" x14ac:dyDescent="0.2">
      <c r="C338" s="18" t="s">
        <v>28516</v>
      </c>
      <c r="D338" s="17">
        <v>44477</v>
      </c>
      <c r="E338" s="16" t="s">
        <v>28515</v>
      </c>
      <c r="I338" s="15">
        <v>5.82</v>
      </c>
      <c r="K338" s="15">
        <v>129176.62</v>
      </c>
    </row>
    <row r="339" spans="3:11" x14ac:dyDescent="0.2">
      <c r="C339" s="18" t="s">
        <v>28514</v>
      </c>
      <c r="D339" s="17">
        <v>44477</v>
      </c>
      <c r="E339" s="16" t="s">
        <v>28513</v>
      </c>
      <c r="I339" s="15">
        <v>1.75</v>
      </c>
      <c r="K339" s="15">
        <v>129178.37</v>
      </c>
    </row>
    <row r="340" spans="3:11" x14ac:dyDescent="0.2">
      <c r="C340" s="18" t="s">
        <v>28512</v>
      </c>
      <c r="D340" s="17">
        <v>44477</v>
      </c>
      <c r="E340" s="16" t="s">
        <v>28511</v>
      </c>
      <c r="I340" s="15">
        <v>3.77</v>
      </c>
      <c r="K340" s="15">
        <v>129182.14</v>
      </c>
    </row>
    <row r="341" spans="3:11" x14ac:dyDescent="0.2">
      <c r="C341" s="18" t="s">
        <v>28510</v>
      </c>
      <c r="D341" s="17">
        <v>44478</v>
      </c>
      <c r="E341" s="16" t="s">
        <v>28509</v>
      </c>
      <c r="I341" s="15">
        <v>4.67</v>
      </c>
      <c r="K341" s="15">
        <v>129186.81</v>
      </c>
    </row>
    <row r="342" spans="3:11" x14ac:dyDescent="0.2">
      <c r="C342" s="18" t="s">
        <v>28508</v>
      </c>
      <c r="D342" s="17">
        <v>44478</v>
      </c>
      <c r="E342" s="16" t="s">
        <v>28507</v>
      </c>
      <c r="I342" s="15">
        <v>2.02</v>
      </c>
      <c r="K342" s="15">
        <v>129188.83</v>
      </c>
    </row>
    <row r="343" spans="3:11" x14ac:dyDescent="0.2">
      <c r="C343" s="18" t="s">
        <v>28506</v>
      </c>
      <c r="D343" s="17">
        <v>44478</v>
      </c>
      <c r="E343" s="16" t="s">
        <v>28505</v>
      </c>
      <c r="I343" s="15">
        <v>5.07</v>
      </c>
      <c r="K343" s="15">
        <v>129193.9</v>
      </c>
    </row>
    <row r="344" spans="3:11" x14ac:dyDescent="0.2">
      <c r="C344" s="18" t="s">
        <v>28504</v>
      </c>
      <c r="D344" s="17">
        <v>44478</v>
      </c>
      <c r="E344" s="16" t="s">
        <v>28503</v>
      </c>
      <c r="I344" s="15">
        <v>4.96</v>
      </c>
      <c r="K344" s="15">
        <v>129198.86</v>
      </c>
    </row>
    <row r="345" spans="3:11" x14ac:dyDescent="0.2">
      <c r="C345" s="18" t="s">
        <v>28502</v>
      </c>
      <c r="D345" s="17">
        <v>44478</v>
      </c>
      <c r="E345" s="16" t="s">
        <v>28501</v>
      </c>
      <c r="I345" s="15">
        <v>1.68</v>
      </c>
      <c r="K345" s="15">
        <v>129200.54</v>
      </c>
    </row>
    <row r="346" spans="3:11" x14ac:dyDescent="0.2">
      <c r="C346" s="18" t="s">
        <v>28500</v>
      </c>
      <c r="D346" s="17">
        <v>44478</v>
      </c>
      <c r="E346" s="16" t="s">
        <v>28499</v>
      </c>
      <c r="I346" s="15">
        <v>0.72</v>
      </c>
      <c r="K346" s="15">
        <v>129201.26</v>
      </c>
    </row>
    <row r="347" spans="3:11" x14ac:dyDescent="0.2">
      <c r="C347" s="18" t="s">
        <v>28498</v>
      </c>
      <c r="D347" s="17">
        <v>44478</v>
      </c>
      <c r="E347" s="16" t="s">
        <v>28497</v>
      </c>
      <c r="I347" s="15">
        <v>3.36</v>
      </c>
      <c r="K347" s="15">
        <v>129204.62</v>
      </c>
    </row>
    <row r="348" spans="3:11" x14ac:dyDescent="0.2">
      <c r="C348" s="18" t="s">
        <v>28496</v>
      </c>
      <c r="D348" s="17">
        <v>44478</v>
      </c>
      <c r="E348" s="16" t="s">
        <v>28495</v>
      </c>
      <c r="I348" s="15">
        <v>3.36</v>
      </c>
      <c r="K348" s="15">
        <v>129207.98</v>
      </c>
    </row>
    <row r="349" spans="3:11" x14ac:dyDescent="0.2">
      <c r="C349" s="18" t="s">
        <v>28494</v>
      </c>
      <c r="D349" s="17">
        <v>44478</v>
      </c>
      <c r="E349" s="16" t="s">
        <v>28493</v>
      </c>
      <c r="I349" s="15">
        <v>1.1499999999999999</v>
      </c>
      <c r="K349" s="15">
        <v>129209.13</v>
      </c>
    </row>
    <row r="350" spans="3:11" x14ac:dyDescent="0.2">
      <c r="C350" s="18" t="s">
        <v>28492</v>
      </c>
      <c r="D350" s="17">
        <v>44479</v>
      </c>
      <c r="E350" s="16" t="s">
        <v>28491</v>
      </c>
      <c r="I350" s="15">
        <v>10.42</v>
      </c>
      <c r="K350" s="15">
        <v>129219.55</v>
      </c>
    </row>
    <row r="351" spans="3:11" x14ac:dyDescent="0.2">
      <c r="C351" s="18" t="s">
        <v>28490</v>
      </c>
      <c r="D351" s="17">
        <v>44479</v>
      </c>
      <c r="E351" s="16" t="s">
        <v>28489</v>
      </c>
      <c r="I351" s="15">
        <v>3.54</v>
      </c>
      <c r="K351" s="15">
        <v>129223.09</v>
      </c>
    </row>
    <row r="352" spans="3:11" x14ac:dyDescent="0.2">
      <c r="C352" s="18" t="s">
        <v>28488</v>
      </c>
      <c r="D352" s="17">
        <v>44479</v>
      </c>
      <c r="E352" s="16" t="s">
        <v>28487</v>
      </c>
      <c r="I352" s="15">
        <v>1.31</v>
      </c>
      <c r="K352" s="15">
        <v>129224.4</v>
      </c>
    </row>
    <row r="353" spans="3:11" x14ac:dyDescent="0.2">
      <c r="C353" s="18" t="s">
        <v>28486</v>
      </c>
      <c r="D353" s="17">
        <v>44479</v>
      </c>
      <c r="E353" s="16" t="s">
        <v>28485</v>
      </c>
      <c r="I353" s="15">
        <v>6.26</v>
      </c>
      <c r="K353" s="15">
        <v>129230.66</v>
      </c>
    </row>
    <row r="354" spans="3:11" x14ac:dyDescent="0.2">
      <c r="C354" s="18" t="s">
        <v>28484</v>
      </c>
      <c r="D354" s="17">
        <v>44479</v>
      </c>
      <c r="E354" s="16" t="s">
        <v>28483</v>
      </c>
      <c r="I354" s="15">
        <v>3.36</v>
      </c>
      <c r="K354" s="15">
        <v>129234.02</v>
      </c>
    </row>
    <row r="355" spans="3:11" x14ac:dyDescent="0.2">
      <c r="C355" s="18" t="s">
        <v>28482</v>
      </c>
      <c r="D355" s="17">
        <v>44479</v>
      </c>
      <c r="E355" s="16" t="s">
        <v>28481</v>
      </c>
      <c r="I355" s="15">
        <v>1.87</v>
      </c>
      <c r="K355" s="15">
        <v>129235.89</v>
      </c>
    </row>
    <row r="356" spans="3:11" x14ac:dyDescent="0.2">
      <c r="C356" s="18" t="s">
        <v>28480</v>
      </c>
      <c r="D356" s="17">
        <v>44480</v>
      </c>
      <c r="E356" s="16" t="s">
        <v>28479</v>
      </c>
      <c r="I356" s="15">
        <v>41.49</v>
      </c>
      <c r="K356" s="15">
        <v>129277.38</v>
      </c>
    </row>
    <row r="357" spans="3:11" x14ac:dyDescent="0.2">
      <c r="C357" s="18" t="s">
        <v>28478</v>
      </c>
      <c r="D357" s="17">
        <v>44480</v>
      </c>
      <c r="E357" s="16" t="s">
        <v>28477</v>
      </c>
      <c r="I357" s="15">
        <v>4.7699999999999996</v>
      </c>
      <c r="K357" s="15">
        <v>129282.15</v>
      </c>
    </row>
    <row r="358" spans="3:11" x14ac:dyDescent="0.2">
      <c r="C358" s="18" t="s">
        <v>28476</v>
      </c>
      <c r="D358" s="17">
        <v>44480</v>
      </c>
      <c r="E358" s="16" t="s">
        <v>28475</v>
      </c>
      <c r="I358" s="15">
        <v>1.99</v>
      </c>
      <c r="K358" s="15">
        <v>129284.14</v>
      </c>
    </row>
    <row r="359" spans="3:11" x14ac:dyDescent="0.2">
      <c r="C359" s="18" t="s">
        <v>28474</v>
      </c>
      <c r="D359" s="17">
        <v>44480</v>
      </c>
      <c r="E359" s="16" t="s">
        <v>28473</v>
      </c>
      <c r="I359" s="15">
        <v>2.76</v>
      </c>
      <c r="K359" s="15">
        <v>129286.9</v>
      </c>
    </row>
    <row r="360" spans="3:11" x14ac:dyDescent="0.2">
      <c r="C360" s="18" t="s">
        <v>28472</v>
      </c>
      <c r="D360" s="17">
        <v>44480</v>
      </c>
      <c r="E360" s="16" t="s">
        <v>28471</v>
      </c>
      <c r="I360" s="15">
        <v>8.3800000000000008</v>
      </c>
      <c r="K360" s="15">
        <v>129295.28</v>
      </c>
    </row>
    <row r="361" spans="3:11" x14ac:dyDescent="0.2">
      <c r="C361" s="18" t="s">
        <v>28470</v>
      </c>
      <c r="D361" s="17">
        <v>44480</v>
      </c>
      <c r="E361" s="16" t="s">
        <v>28469</v>
      </c>
      <c r="I361" s="15">
        <v>0.24</v>
      </c>
      <c r="K361" s="15">
        <v>129295.52</v>
      </c>
    </row>
    <row r="362" spans="3:11" x14ac:dyDescent="0.2">
      <c r="C362" s="18" t="s">
        <v>28468</v>
      </c>
      <c r="D362" s="17">
        <v>44480</v>
      </c>
      <c r="E362" s="16" t="s">
        <v>28467</v>
      </c>
      <c r="I362" s="15">
        <v>6.55</v>
      </c>
      <c r="K362" s="15">
        <v>129302.07</v>
      </c>
    </row>
    <row r="363" spans="3:11" x14ac:dyDescent="0.2">
      <c r="C363" s="18" t="s">
        <v>28466</v>
      </c>
      <c r="D363" s="17">
        <v>44480</v>
      </c>
      <c r="E363" s="16" t="s">
        <v>28465</v>
      </c>
      <c r="I363" s="15">
        <v>1.1499999999999999</v>
      </c>
      <c r="K363" s="15">
        <v>129303.22</v>
      </c>
    </row>
    <row r="364" spans="3:11" x14ac:dyDescent="0.2">
      <c r="C364" s="18" t="s">
        <v>28464</v>
      </c>
      <c r="D364" s="17">
        <v>44480</v>
      </c>
      <c r="E364" s="16" t="s">
        <v>28463</v>
      </c>
      <c r="I364" s="15">
        <v>44.11</v>
      </c>
      <c r="K364" s="15">
        <v>129347.33</v>
      </c>
    </row>
    <row r="365" spans="3:11" x14ac:dyDescent="0.2">
      <c r="C365" s="18" t="s">
        <v>28462</v>
      </c>
      <c r="D365" s="17">
        <v>44480</v>
      </c>
      <c r="E365" s="16" t="s">
        <v>28461</v>
      </c>
      <c r="I365" s="15">
        <v>3.45</v>
      </c>
      <c r="K365" s="15">
        <v>129350.78</v>
      </c>
    </row>
    <row r="366" spans="3:11" x14ac:dyDescent="0.2">
      <c r="C366" s="18" t="s">
        <v>28460</v>
      </c>
      <c r="D366" s="17">
        <v>44480</v>
      </c>
      <c r="E366" s="16" t="s">
        <v>28459</v>
      </c>
      <c r="I366" s="15">
        <v>3.89</v>
      </c>
      <c r="K366" s="15">
        <v>129354.67</v>
      </c>
    </row>
    <row r="367" spans="3:11" x14ac:dyDescent="0.2">
      <c r="C367" s="18" t="s">
        <v>28458</v>
      </c>
      <c r="D367" s="17">
        <v>44480</v>
      </c>
      <c r="E367" s="16" t="s">
        <v>28457</v>
      </c>
      <c r="I367" s="15">
        <v>4.38</v>
      </c>
      <c r="K367" s="15">
        <v>129359.05</v>
      </c>
    </row>
    <row r="368" spans="3:11" x14ac:dyDescent="0.2">
      <c r="C368" s="18" t="s">
        <v>28456</v>
      </c>
      <c r="D368" s="17">
        <v>44480</v>
      </c>
      <c r="E368" s="16" t="s">
        <v>28455</v>
      </c>
      <c r="I368" s="15">
        <v>8.3800000000000008</v>
      </c>
      <c r="K368" s="15">
        <v>129367.43</v>
      </c>
    </row>
    <row r="369" spans="3:11" x14ac:dyDescent="0.2">
      <c r="C369" s="18" t="s">
        <v>28454</v>
      </c>
      <c r="D369" s="17">
        <v>44480</v>
      </c>
      <c r="E369" s="16" t="s">
        <v>28453</v>
      </c>
      <c r="I369" s="15">
        <v>2.36</v>
      </c>
      <c r="K369" s="15">
        <v>129369.79</v>
      </c>
    </row>
    <row r="370" spans="3:11" x14ac:dyDescent="0.2">
      <c r="C370" s="18" t="s">
        <v>28452</v>
      </c>
      <c r="D370" s="17">
        <v>44480</v>
      </c>
      <c r="E370" s="16" t="s">
        <v>28451</v>
      </c>
      <c r="I370" s="15">
        <v>1.85</v>
      </c>
      <c r="K370" s="15">
        <v>129371.64</v>
      </c>
    </row>
    <row r="371" spans="3:11" x14ac:dyDescent="0.2">
      <c r="C371" s="18" t="s">
        <v>28450</v>
      </c>
      <c r="D371" s="17">
        <v>44480</v>
      </c>
      <c r="E371" s="16" t="s">
        <v>28449</v>
      </c>
      <c r="I371" s="15">
        <v>1.08</v>
      </c>
      <c r="K371" s="15">
        <v>129372.72</v>
      </c>
    </row>
    <row r="372" spans="3:11" x14ac:dyDescent="0.2">
      <c r="C372" s="18" t="s">
        <v>28448</v>
      </c>
      <c r="D372" s="17">
        <v>44480</v>
      </c>
      <c r="E372" s="16" t="s">
        <v>28447</v>
      </c>
      <c r="I372" s="15">
        <v>2.04</v>
      </c>
      <c r="K372" s="15">
        <v>129374.76</v>
      </c>
    </row>
    <row r="373" spans="3:11" x14ac:dyDescent="0.2">
      <c r="C373" s="18" t="s">
        <v>28446</v>
      </c>
      <c r="D373" s="17">
        <v>44480</v>
      </c>
      <c r="E373" s="16" t="s">
        <v>28445</v>
      </c>
      <c r="I373" s="15">
        <v>5.1100000000000003</v>
      </c>
      <c r="K373" s="15">
        <v>129379.87</v>
      </c>
    </row>
    <row r="374" spans="3:11" x14ac:dyDescent="0.2">
      <c r="C374" s="18" t="s">
        <v>28444</v>
      </c>
      <c r="D374" s="17">
        <v>44480</v>
      </c>
      <c r="E374" s="16" t="s">
        <v>28443</v>
      </c>
      <c r="I374" s="15">
        <v>5.04</v>
      </c>
      <c r="K374" s="15">
        <v>129384.91</v>
      </c>
    </row>
    <row r="375" spans="3:11" x14ac:dyDescent="0.2">
      <c r="C375" s="18" t="s">
        <v>28442</v>
      </c>
      <c r="D375" s="17">
        <v>44480</v>
      </c>
      <c r="E375" s="16" t="s">
        <v>28441</v>
      </c>
      <c r="I375" s="15">
        <v>3.1</v>
      </c>
      <c r="K375" s="15">
        <v>129388.01</v>
      </c>
    </row>
    <row r="376" spans="3:11" x14ac:dyDescent="0.2">
      <c r="C376" s="18" t="s">
        <v>28440</v>
      </c>
      <c r="D376" s="17">
        <v>44480</v>
      </c>
      <c r="E376" s="16" t="s">
        <v>28439</v>
      </c>
      <c r="I376" s="15">
        <v>3.36</v>
      </c>
      <c r="K376" s="15">
        <v>129391.37</v>
      </c>
    </row>
    <row r="377" spans="3:11" x14ac:dyDescent="0.2">
      <c r="C377" s="18" t="s">
        <v>28438</v>
      </c>
      <c r="D377" s="17">
        <v>44480</v>
      </c>
      <c r="E377" s="16" t="s">
        <v>28437</v>
      </c>
      <c r="I377" s="15">
        <v>3.19</v>
      </c>
      <c r="K377" s="15">
        <v>129394.56</v>
      </c>
    </row>
    <row r="378" spans="3:11" x14ac:dyDescent="0.2">
      <c r="C378" s="18" t="s">
        <v>28436</v>
      </c>
      <c r="D378" s="17">
        <v>44480</v>
      </c>
      <c r="E378" s="16" t="s">
        <v>28435</v>
      </c>
      <c r="I378" s="15">
        <v>2.88</v>
      </c>
      <c r="K378" s="15">
        <v>129397.44</v>
      </c>
    </row>
    <row r="379" spans="3:11" x14ac:dyDescent="0.2">
      <c r="C379" s="18" t="s">
        <v>28434</v>
      </c>
      <c r="D379" s="17">
        <v>44480</v>
      </c>
      <c r="E379" s="16" t="s">
        <v>28433</v>
      </c>
      <c r="I379" s="15">
        <v>14.99</v>
      </c>
      <c r="K379" s="15">
        <v>129412.43</v>
      </c>
    </row>
    <row r="380" spans="3:11" x14ac:dyDescent="0.2">
      <c r="C380" s="18" t="s">
        <v>28432</v>
      </c>
      <c r="D380" s="17">
        <v>44480</v>
      </c>
      <c r="E380" s="16" t="s">
        <v>28431</v>
      </c>
      <c r="I380" s="15">
        <v>20.46</v>
      </c>
      <c r="K380" s="15">
        <v>129432.89</v>
      </c>
    </row>
    <row r="381" spans="3:11" x14ac:dyDescent="0.2">
      <c r="C381" s="18" t="s">
        <v>28430</v>
      </c>
      <c r="D381" s="17">
        <v>44480</v>
      </c>
      <c r="E381" s="16" t="s">
        <v>28429</v>
      </c>
      <c r="I381" s="15">
        <v>6.17</v>
      </c>
      <c r="K381" s="15">
        <v>129439.06</v>
      </c>
    </row>
    <row r="382" spans="3:11" x14ac:dyDescent="0.2">
      <c r="C382" s="18" t="s">
        <v>28428</v>
      </c>
      <c r="D382" s="17">
        <v>44480</v>
      </c>
      <c r="E382" s="16" t="s">
        <v>28427</v>
      </c>
      <c r="I382" s="15">
        <v>11.31</v>
      </c>
      <c r="K382" s="15">
        <v>129450.37</v>
      </c>
    </row>
    <row r="383" spans="3:11" x14ac:dyDescent="0.2">
      <c r="C383" s="18" t="s">
        <v>28426</v>
      </c>
      <c r="D383" s="17">
        <v>44480</v>
      </c>
      <c r="E383" s="16" t="s">
        <v>28425</v>
      </c>
      <c r="I383" s="15">
        <v>7.21</v>
      </c>
      <c r="K383" s="15">
        <v>129457.58</v>
      </c>
    </row>
    <row r="384" spans="3:11" x14ac:dyDescent="0.2">
      <c r="C384" s="18" t="s">
        <v>28424</v>
      </c>
      <c r="D384" s="17">
        <v>44480</v>
      </c>
      <c r="E384" s="16" t="s">
        <v>28423</v>
      </c>
      <c r="I384" s="15">
        <v>1.68</v>
      </c>
      <c r="K384" s="15">
        <v>129459.26</v>
      </c>
    </row>
    <row r="385" spans="3:11" x14ac:dyDescent="0.2">
      <c r="C385" s="18" t="s">
        <v>28422</v>
      </c>
      <c r="D385" s="17">
        <v>44480</v>
      </c>
      <c r="E385" s="16" t="s">
        <v>28421</v>
      </c>
      <c r="I385" s="15">
        <v>1.68</v>
      </c>
      <c r="K385" s="15">
        <v>129460.94</v>
      </c>
    </row>
    <row r="386" spans="3:11" x14ac:dyDescent="0.2">
      <c r="C386" s="18" t="s">
        <v>28420</v>
      </c>
      <c r="D386" s="17">
        <v>44480</v>
      </c>
      <c r="E386" s="16" t="s">
        <v>28419</v>
      </c>
      <c r="I386" s="15">
        <v>16.87</v>
      </c>
      <c r="K386" s="15">
        <v>129477.81</v>
      </c>
    </row>
    <row r="387" spans="3:11" x14ac:dyDescent="0.2">
      <c r="C387" s="18" t="s">
        <v>28418</v>
      </c>
      <c r="D387" s="17">
        <v>44480</v>
      </c>
      <c r="E387" s="16" t="s">
        <v>28417</v>
      </c>
      <c r="I387" s="15">
        <v>3.27</v>
      </c>
      <c r="K387" s="15">
        <v>129481.08</v>
      </c>
    </row>
    <row r="388" spans="3:11" x14ac:dyDescent="0.2">
      <c r="C388" s="18" t="s">
        <v>28416</v>
      </c>
      <c r="D388" s="17">
        <v>44480</v>
      </c>
      <c r="E388" s="16" t="s">
        <v>28415</v>
      </c>
      <c r="I388" s="15">
        <v>372.94</v>
      </c>
      <c r="K388" s="15">
        <v>129854.02</v>
      </c>
    </row>
    <row r="389" spans="3:11" x14ac:dyDescent="0.2">
      <c r="C389" s="18" t="s">
        <v>28414</v>
      </c>
      <c r="D389" s="17">
        <v>44480</v>
      </c>
      <c r="E389" s="16" t="s">
        <v>28413</v>
      </c>
      <c r="I389" s="15">
        <v>4.18</v>
      </c>
      <c r="K389" s="15">
        <v>129858.2</v>
      </c>
    </row>
    <row r="390" spans="3:11" x14ac:dyDescent="0.2">
      <c r="C390" s="18" t="s">
        <v>1541</v>
      </c>
      <c r="D390" s="17">
        <v>44480</v>
      </c>
      <c r="E390" s="16" t="s">
        <v>28412</v>
      </c>
      <c r="J390" s="424">
        <v>12.05</v>
      </c>
      <c r="K390" s="15">
        <v>129846.15</v>
      </c>
    </row>
    <row r="391" spans="3:11" x14ac:dyDescent="0.2">
      <c r="C391" s="18" t="s">
        <v>1548</v>
      </c>
      <c r="D391" s="17">
        <v>44480</v>
      </c>
      <c r="E391" s="16" t="s">
        <v>28411</v>
      </c>
      <c r="J391" s="424">
        <v>9.75</v>
      </c>
      <c r="K391" s="15">
        <v>129836.4</v>
      </c>
    </row>
    <row r="392" spans="3:11" x14ac:dyDescent="0.2">
      <c r="C392" s="18" t="s">
        <v>1533</v>
      </c>
      <c r="D392" s="17">
        <v>44480</v>
      </c>
      <c r="E392" s="16" t="s">
        <v>28410</v>
      </c>
      <c r="J392" s="424">
        <v>13.52</v>
      </c>
      <c r="K392" s="15">
        <v>129822.88</v>
      </c>
    </row>
    <row r="393" spans="3:11" x14ac:dyDescent="0.2">
      <c r="C393" s="18" t="s">
        <v>28409</v>
      </c>
      <c r="D393" s="17">
        <v>44481</v>
      </c>
      <c r="E393" s="16" t="s">
        <v>28408</v>
      </c>
      <c r="I393" s="15">
        <v>1.68</v>
      </c>
      <c r="K393" s="15">
        <v>129824.56</v>
      </c>
    </row>
    <row r="394" spans="3:11" x14ac:dyDescent="0.2">
      <c r="C394" s="18" t="s">
        <v>28407</v>
      </c>
      <c r="D394" s="17">
        <v>44481</v>
      </c>
      <c r="E394" s="16" t="s">
        <v>28406</v>
      </c>
      <c r="I394" s="15">
        <v>2.69</v>
      </c>
      <c r="K394" s="15">
        <v>129827.25</v>
      </c>
    </row>
    <row r="395" spans="3:11" x14ac:dyDescent="0.2">
      <c r="C395" s="18" t="s">
        <v>28405</v>
      </c>
      <c r="D395" s="17">
        <v>44481</v>
      </c>
      <c r="E395" s="16" t="s">
        <v>28404</v>
      </c>
      <c r="I395" s="15">
        <v>15.3</v>
      </c>
      <c r="K395" s="15">
        <v>129842.55</v>
      </c>
    </row>
    <row r="396" spans="3:11" x14ac:dyDescent="0.2">
      <c r="C396" s="18" t="s">
        <v>28403</v>
      </c>
      <c r="D396" s="17">
        <v>44481</v>
      </c>
      <c r="E396" s="16" t="s">
        <v>28402</v>
      </c>
      <c r="I396" s="15">
        <v>20.48</v>
      </c>
      <c r="K396" s="15">
        <v>129863.03</v>
      </c>
    </row>
    <row r="397" spans="3:11" x14ac:dyDescent="0.2">
      <c r="C397" s="18" t="s">
        <v>28401</v>
      </c>
      <c r="D397" s="17">
        <v>44481</v>
      </c>
      <c r="E397" s="16" t="s">
        <v>28400</v>
      </c>
      <c r="I397" s="15">
        <v>15.3</v>
      </c>
      <c r="K397" s="15">
        <v>129878.33</v>
      </c>
    </row>
    <row r="398" spans="3:11" x14ac:dyDescent="0.2">
      <c r="C398" s="18" t="s">
        <v>28399</v>
      </c>
      <c r="D398" s="17">
        <v>44481</v>
      </c>
      <c r="E398" s="16" t="s">
        <v>28398</v>
      </c>
      <c r="I398" s="15">
        <v>8.3800000000000008</v>
      </c>
      <c r="K398" s="15">
        <v>129886.71</v>
      </c>
    </row>
    <row r="399" spans="3:11" x14ac:dyDescent="0.2">
      <c r="C399" s="18" t="s">
        <v>28397</v>
      </c>
      <c r="D399" s="17">
        <v>44481</v>
      </c>
      <c r="E399" s="16" t="s">
        <v>28396</v>
      </c>
      <c r="I399" s="15">
        <v>5.94</v>
      </c>
      <c r="K399" s="15">
        <v>129892.65</v>
      </c>
    </row>
    <row r="400" spans="3:11" x14ac:dyDescent="0.2">
      <c r="C400" s="18" t="s">
        <v>28395</v>
      </c>
      <c r="D400" s="17">
        <v>44481</v>
      </c>
      <c r="E400" s="16" t="s">
        <v>28394</v>
      </c>
      <c r="I400" s="15">
        <v>1.68</v>
      </c>
      <c r="K400" s="15">
        <v>129894.33</v>
      </c>
    </row>
    <row r="401" spans="3:11" x14ac:dyDescent="0.2">
      <c r="C401" s="18" t="s">
        <v>28393</v>
      </c>
      <c r="D401" s="17">
        <v>44481</v>
      </c>
      <c r="E401" s="16" t="s">
        <v>28392</v>
      </c>
      <c r="I401" s="15">
        <v>6.72</v>
      </c>
      <c r="K401" s="15">
        <v>129901.05</v>
      </c>
    </row>
    <row r="402" spans="3:11" x14ac:dyDescent="0.2">
      <c r="C402" s="18" t="s">
        <v>28391</v>
      </c>
      <c r="D402" s="17">
        <v>44481</v>
      </c>
      <c r="E402" s="16" t="s">
        <v>28390</v>
      </c>
      <c r="I402" s="15">
        <v>5.24</v>
      </c>
      <c r="K402" s="15">
        <v>129906.29</v>
      </c>
    </row>
    <row r="403" spans="3:11" x14ac:dyDescent="0.2">
      <c r="C403" s="18" t="s">
        <v>28389</v>
      </c>
      <c r="D403" s="17">
        <v>44481</v>
      </c>
      <c r="E403" s="16" t="s">
        <v>28388</v>
      </c>
      <c r="I403" s="15">
        <v>3.43</v>
      </c>
      <c r="K403" s="15">
        <v>129909.72</v>
      </c>
    </row>
    <row r="404" spans="3:11" x14ac:dyDescent="0.2">
      <c r="C404" s="18" t="s">
        <v>28387</v>
      </c>
      <c r="D404" s="17">
        <v>44481</v>
      </c>
      <c r="E404" s="16" t="s">
        <v>28386</v>
      </c>
      <c r="I404" s="15">
        <v>8.4499999999999993</v>
      </c>
      <c r="K404" s="15">
        <v>129918.17</v>
      </c>
    </row>
    <row r="405" spans="3:11" x14ac:dyDescent="0.2">
      <c r="C405" s="18" t="s">
        <v>28385</v>
      </c>
      <c r="D405" s="17">
        <v>44481</v>
      </c>
      <c r="E405" s="16" t="s">
        <v>28384</v>
      </c>
      <c r="I405" s="15">
        <v>1.65</v>
      </c>
      <c r="K405" s="15">
        <v>129919.82</v>
      </c>
    </row>
    <row r="406" spans="3:11" x14ac:dyDescent="0.2">
      <c r="C406" s="18" t="s">
        <v>28383</v>
      </c>
      <c r="D406" s="17">
        <v>44481</v>
      </c>
      <c r="E406" s="16" t="s">
        <v>28382</v>
      </c>
      <c r="I406" s="15">
        <v>3.82</v>
      </c>
      <c r="K406" s="15">
        <v>129923.64</v>
      </c>
    </row>
    <row r="407" spans="3:11" x14ac:dyDescent="0.2">
      <c r="C407" s="18" t="s">
        <v>28381</v>
      </c>
      <c r="D407" s="17">
        <v>44481</v>
      </c>
      <c r="E407" s="16" t="s">
        <v>28380</v>
      </c>
      <c r="I407" s="15">
        <v>10.41</v>
      </c>
      <c r="K407" s="15">
        <v>129934.05</v>
      </c>
    </row>
    <row r="408" spans="3:11" x14ac:dyDescent="0.2">
      <c r="C408" s="18" t="s">
        <v>28379</v>
      </c>
      <c r="D408" s="17">
        <v>44481</v>
      </c>
      <c r="E408" s="16" t="s">
        <v>28378</v>
      </c>
      <c r="I408" s="15">
        <v>0.52</v>
      </c>
      <c r="K408" s="15">
        <v>129934.57</v>
      </c>
    </row>
    <row r="409" spans="3:11" x14ac:dyDescent="0.2">
      <c r="C409" s="18" t="s">
        <v>28377</v>
      </c>
      <c r="D409" s="17">
        <v>44481</v>
      </c>
      <c r="E409" s="16" t="s">
        <v>28376</v>
      </c>
      <c r="I409" s="15">
        <v>8.92</v>
      </c>
      <c r="K409" s="15">
        <v>129943.49</v>
      </c>
    </row>
    <row r="410" spans="3:11" x14ac:dyDescent="0.2">
      <c r="C410" s="18" t="s">
        <v>28375</v>
      </c>
      <c r="D410" s="17">
        <v>44481</v>
      </c>
      <c r="E410" s="16" t="s">
        <v>28374</v>
      </c>
      <c r="I410" s="15">
        <v>2.17</v>
      </c>
      <c r="K410" s="15">
        <v>129945.66</v>
      </c>
    </row>
    <row r="411" spans="3:11" x14ac:dyDescent="0.2">
      <c r="C411" s="18" t="s">
        <v>28373</v>
      </c>
      <c r="D411" s="17">
        <v>44481</v>
      </c>
      <c r="E411" s="16" t="s">
        <v>28372</v>
      </c>
      <c r="I411" s="15">
        <v>33.22</v>
      </c>
      <c r="K411" s="15">
        <v>129978.88</v>
      </c>
    </row>
    <row r="412" spans="3:11" x14ac:dyDescent="0.2">
      <c r="C412" s="18" t="s">
        <v>28371</v>
      </c>
      <c r="D412" s="17">
        <v>44481</v>
      </c>
      <c r="E412" s="16" t="s">
        <v>28370</v>
      </c>
      <c r="I412" s="15">
        <v>2.0299999999999998</v>
      </c>
      <c r="K412" s="15">
        <v>129980.91</v>
      </c>
    </row>
    <row r="413" spans="3:11" x14ac:dyDescent="0.2">
      <c r="C413" s="18" t="s">
        <v>28369</v>
      </c>
      <c r="D413" s="17">
        <v>44481</v>
      </c>
      <c r="E413" s="16" t="s">
        <v>28368</v>
      </c>
      <c r="I413" s="15">
        <v>19.32</v>
      </c>
      <c r="K413" s="15">
        <v>130000.23</v>
      </c>
    </row>
    <row r="414" spans="3:11" x14ac:dyDescent="0.2">
      <c r="C414" s="18" t="s">
        <v>28367</v>
      </c>
      <c r="D414" s="17">
        <v>44481</v>
      </c>
      <c r="E414" s="16" t="s">
        <v>28366</v>
      </c>
      <c r="I414" s="15">
        <v>4.59</v>
      </c>
      <c r="K414" s="15">
        <v>130004.82</v>
      </c>
    </row>
    <row r="415" spans="3:11" x14ac:dyDescent="0.2">
      <c r="C415" s="18" t="s">
        <v>28365</v>
      </c>
      <c r="D415" s="17">
        <v>44481</v>
      </c>
      <c r="E415" s="16" t="s">
        <v>28364</v>
      </c>
      <c r="I415" s="15">
        <v>13.83</v>
      </c>
      <c r="K415" s="15">
        <v>130018.65</v>
      </c>
    </row>
    <row r="416" spans="3:11" x14ac:dyDescent="0.2">
      <c r="C416" s="18" t="s">
        <v>28363</v>
      </c>
      <c r="D416" s="17">
        <v>44481</v>
      </c>
      <c r="E416" s="16" t="s">
        <v>28362</v>
      </c>
      <c r="I416" s="15">
        <v>3.36</v>
      </c>
      <c r="K416" s="15">
        <v>130022.01</v>
      </c>
    </row>
    <row r="417" spans="3:11" x14ac:dyDescent="0.2">
      <c r="C417" s="18" t="s">
        <v>28361</v>
      </c>
      <c r="D417" s="17">
        <v>44481</v>
      </c>
      <c r="E417" s="16" t="s">
        <v>28360</v>
      </c>
      <c r="I417" s="15">
        <v>3.44</v>
      </c>
      <c r="K417" s="15">
        <v>130025.45</v>
      </c>
    </row>
    <row r="418" spans="3:11" x14ac:dyDescent="0.2">
      <c r="C418" s="18" t="s">
        <v>28359</v>
      </c>
      <c r="D418" s="17">
        <v>44481</v>
      </c>
      <c r="E418" s="16" t="s">
        <v>28358</v>
      </c>
      <c r="I418" s="15">
        <v>23.57</v>
      </c>
      <c r="K418" s="15">
        <v>130049.02</v>
      </c>
    </row>
    <row r="419" spans="3:11" x14ac:dyDescent="0.2">
      <c r="C419" s="18" t="s">
        <v>28357</v>
      </c>
      <c r="D419" s="17">
        <v>44482</v>
      </c>
      <c r="E419" s="16" t="s">
        <v>28356</v>
      </c>
      <c r="I419" s="15">
        <v>23.28</v>
      </c>
      <c r="K419" s="15">
        <v>130072.3</v>
      </c>
    </row>
    <row r="420" spans="3:11" x14ac:dyDescent="0.2">
      <c r="C420" s="18" t="s">
        <v>28355</v>
      </c>
      <c r="D420" s="17">
        <v>44482</v>
      </c>
      <c r="E420" s="16" t="s">
        <v>28354</v>
      </c>
      <c r="I420" s="15">
        <v>1.58</v>
      </c>
      <c r="K420" s="15">
        <v>130073.88</v>
      </c>
    </row>
    <row r="421" spans="3:11" x14ac:dyDescent="0.2">
      <c r="C421" s="18" t="s">
        <v>28353</v>
      </c>
      <c r="D421" s="17">
        <v>44482</v>
      </c>
      <c r="E421" s="16" t="s">
        <v>28352</v>
      </c>
      <c r="I421" s="15">
        <v>64.569999999999993</v>
      </c>
      <c r="K421" s="15">
        <v>130138.45</v>
      </c>
    </row>
    <row r="422" spans="3:11" x14ac:dyDescent="0.2">
      <c r="C422" s="18" t="s">
        <v>28351</v>
      </c>
      <c r="D422" s="17">
        <v>44482</v>
      </c>
      <c r="E422" s="16" t="s">
        <v>28350</v>
      </c>
      <c r="I422" s="15">
        <v>6.95</v>
      </c>
      <c r="K422" s="15">
        <v>130145.4</v>
      </c>
    </row>
    <row r="423" spans="3:11" x14ac:dyDescent="0.2">
      <c r="C423" s="18" t="s">
        <v>28349</v>
      </c>
      <c r="D423" s="17">
        <v>44482</v>
      </c>
      <c r="E423" s="16" t="s">
        <v>28348</v>
      </c>
      <c r="I423" s="15">
        <v>2.08</v>
      </c>
      <c r="K423" s="15">
        <v>130147.48</v>
      </c>
    </row>
    <row r="424" spans="3:11" x14ac:dyDescent="0.2">
      <c r="C424" s="18" t="s">
        <v>28347</v>
      </c>
      <c r="D424" s="17">
        <v>44482</v>
      </c>
      <c r="E424" s="16" t="s">
        <v>28346</v>
      </c>
      <c r="I424" s="15">
        <v>7.82</v>
      </c>
      <c r="K424" s="15">
        <v>130155.3</v>
      </c>
    </row>
    <row r="425" spans="3:11" x14ac:dyDescent="0.2">
      <c r="C425" s="18" t="s">
        <v>28345</v>
      </c>
      <c r="D425" s="17">
        <v>44482</v>
      </c>
      <c r="E425" s="16" t="s">
        <v>28344</v>
      </c>
      <c r="I425" s="15">
        <v>8.3800000000000008</v>
      </c>
      <c r="K425" s="15">
        <v>130163.68</v>
      </c>
    </row>
    <row r="426" spans="3:11" x14ac:dyDescent="0.2">
      <c r="C426" s="18" t="s">
        <v>28343</v>
      </c>
      <c r="D426" s="17">
        <v>44482</v>
      </c>
      <c r="E426" s="16" t="s">
        <v>28342</v>
      </c>
      <c r="I426" s="15">
        <v>11.64</v>
      </c>
      <c r="K426" s="15">
        <v>130175.32</v>
      </c>
    </row>
    <row r="427" spans="3:11" x14ac:dyDescent="0.2">
      <c r="C427" s="18" t="s">
        <v>28341</v>
      </c>
      <c r="D427" s="17">
        <v>44482</v>
      </c>
      <c r="E427" s="16" t="s">
        <v>28340</v>
      </c>
      <c r="I427" s="15">
        <v>3.74</v>
      </c>
      <c r="K427" s="15">
        <v>130179.06</v>
      </c>
    </row>
    <row r="428" spans="3:11" x14ac:dyDescent="0.2">
      <c r="C428" s="18" t="s">
        <v>28339</v>
      </c>
      <c r="D428" s="17">
        <v>44482</v>
      </c>
      <c r="E428" s="16" t="s">
        <v>28338</v>
      </c>
      <c r="I428" s="15">
        <v>3.25</v>
      </c>
      <c r="K428" s="15">
        <v>130182.31</v>
      </c>
    </row>
    <row r="429" spans="3:11" x14ac:dyDescent="0.2">
      <c r="C429" s="18" t="s">
        <v>28337</v>
      </c>
      <c r="D429" s="17">
        <v>44482</v>
      </c>
      <c r="E429" s="16" t="s">
        <v>28336</v>
      </c>
      <c r="I429" s="15">
        <v>0.62</v>
      </c>
      <c r="K429" s="15">
        <v>130182.93</v>
      </c>
    </row>
    <row r="430" spans="3:11" x14ac:dyDescent="0.2">
      <c r="C430" s="18" t="s">
        <v>28335</v>
      </c>
      <c r="D430" s="17">
        <v>44482</v>
      </c>
      <c r="E430" s="16" t="s">
        <v>28334</v>
      </c>
      <c r="I430" s="15">
        <v>6.78</v>
      </c>
      <c r="K430" s="15">
        <v>130189.71</v>
      </c>
    </row>
    <row r="431" spans="3:11" x14ac:dyDescent="0.2">
      <c r="C431" s="18" t="s">
        <v>28333</v>
      </c>
      <c r="D431" s="17">
        <v>44482</v>
      </c>
      <c r="E431" s="16" t="s">
        <v>28332</v>
      </c>
      <c r="I431" s="15">
        <v>7.62</v>
      </c>
      <c r="K431" s="15">
        <v>130197.33</v>
      </c>
    </row>
    <row r="432" spans="3:11" x14ac:dyDescent="0.2">
      <c r="C432" s="18" t="s">
        <v>28331</v>
      </c>
      <c r="D432" s="17">
        <v>44482</v>
      </c>
      <c r="E432" s="16" t="s">
        <v>28330</v>
      </c>
      <c r="I432" s="15">
        <v>3.88</v>
      </c>
      <c r="K432" s="15">
        <v>130201.21</v>
      </c>
    </row>
    <row r="433" spans="3:11" x14ac:dyDescent="0.2">
      <c r="C433" s="18" t="s">
        <v>28329</v>
      </c>
      <c r="D433" s="17">
        <v>44482</v>
      </c>
      <c r="E433" s="16" t="s">
        <v>28328</v>
      </c>
      <c r="I433" s="15">
        <v>6.41</v>
      </c>
      <c r="K433" s="15">
        <v>130207.62</v>
      </c>
    </row>
    <row r="434" spans="3:11" x14ac:dyDescent="0.2">
      <c r="C434" s="18" t="s">
        <v>28327</v>
      </c>
      <c r="D434" s="17">
        <v>44482</v>
      </c>
      <c r="E434" s="16" t="s">
        <v>28326</v>
      </c>
      <c r="I434" s="15">
        <v>2.4500000000000002</v>
      </c>
      <c r="K434" s="15">
        <v>130210.07</v>
      </c>
    </row>
    <row r="435" spans="3:11" x14ac:dyDescent="0.2">
      <c r="C435" s="18" t="s">
        <v>28325</v>
      </c>
      <c r="D435" s="17">
        <v>44482</v>
      </c>
      <c r="E435" s="16" t="s">
        <v>28324</v>
      </c>
      <c r="I435" s="15">
        <v>5.2</v>
      </c>
      <c r="K435" s="15">
        <v>130215.27</v>
      </c>
    </row>
    <row r="436" spans="3:11" x14ac:dyDescent="0.2">
      <c r="C436" s="18" t="s">
        <v>28323</v>
      </c>
      <c r="D436" s="17">
        <v>44482</v>
      </c>
      <c r="E436" s="16" t="s">
        <v>28322</v>
      </c>
      <c r="I436" s="15">
        <v>16.760000000000002</v>
      </c>
      <c r="K436" s="15">
        <v>130232.03</v>
      </c>
    </row>
    <row r="437" spans="3:11" x14ac:dyDescent="0.2">
      <c r="C437" s="18" t="s">
        <v>28321</v>
      </c>
      <c r="D437" s="17">
        <v>44482</v>
      </c>
      <c r="E437" s="16" t="s">
        <v>28320</v>
      </c>
      <c r="I437" s="15">
        <v>6.36</v>
      </c>
      <c r="K437" s="15">
        <v>130238.39</v>
      </c>
    </row>
    <row r="438" spans="3:11" x14ac:dyDescent="0.2">
      <c r="C438" s="18" t="s">
        <v>28319</v>
      </c>
      <c r="D438" s="17">
        <v>44482</v>
      </c>
      <c r="E438" s="16" t="s">
        <v>28318</v>
      </c>
      <c r="I438" s="15">
        <v>1.1000000000000001</v>
      </c>
      <c r="K438" s="15">
        <v>130239.49</v>
      </c>
    </row>
    <row r="439" spans="3:11" x14ac:dyDescent="0.2">
      <c r="C439" s="18" t="s">
        <v>28317</v>
      </c>
      <c r="D439" s="17">
        <v>44482</v>
      </c>
      <c r="E439" s="16" t="s">
        <v>28316</v>
      </c>
      <c r="I439" s="15">
        <v>20.32</v>
      </c>
      <c r="K439" s="15">
        <v>130259.81</v>
      </c>
    </row>
    <row r="440" spans="3:11" x14ac:dyDescent="0.2">
      <c r="C440" s="18" t="s">
        <v>28315</v>
      </c>
      <c r="D440" s="17">
        <v>44482</v>
      </c>
      <c r="E440" s="16" t="s">
        <v>28314</v>
      </c>
      <c r="I440" s="15">
        <v>3.45</v>
      </c>
      <c r="K440" s="15">
        <v>130263.26</v>
      </c>
    </row>
    <row r="441" spans="3:11" x14ac:dyDescent="0.2">
      <c r="C441" s="18" t="s">
        <v>28313</v>
      </c>
      <c r="D441" s="17">
        <v>44482</v>
      </c>
      <c r="E441" s="16" t="s">
        <v>28312</v>
      </c>
      <c r="I441" s="15">
        <v>4.49</v>
      </c>
      <c r="K441" s="15">
        <v>130267.75</v>
      </c>
    </row>
    <row r="442" spans="3:11" x14ac:dyDescent="0.2">
      <c r="C442" s="18" t="s">
        <v>28311</v>
      </c>
      <c r="D442" s="17">
        <v>44482</v>
      </c>
      <c r="E442" s="16" t="s">
        <v>28310</v>
      </c>
      <c r="I442" s="15">
        <v>56.09</v>
      </c>
      <c r="K442" s="15">
        <v>130323.84</v>
      </c>
    </row>
    <row r="443" spans="3:11" x14ac:dyDescent="0.2">
      <c r="C443" s="18" t="s">
        <v>204</v>
      </c>
      <c r="D443" s="17">
        <v>44482</v>
      </c>
      <c r="E443" s="16" t="s">
        <v>28309</v>
      </c>
      <c r="J443" s="424">
        <v>680.3</v>
      </c>
      <c r="K443" s="15">
        <v>129643.54</v>
      </c>
    </row>
    <row r="444" spans="3:11" x14ac:dyDescent="0.2">
      <c r="C444" s="18" t="s">
        <v>6730</v>
      </c>
      <c r="D444" s="17">
        <v>44482</v>
      </c>
      <c r="E444" s="16" t="s">
        <v>28308</v>
      </c>
      <c r="J444" s="424">
        <v>1665.83</v>
      </c>
      <c r="K444" s="15">
        <v>127977.71</v>
      </c>
    </row>
    <row r="445" spans="3:11" x14ac:dyDescent="0.2">
      <c r="C445" s="18" t="s">
        <v>1529</v>
      </c>
      <c r="D445" s="17">
        <v>44482</v>
      </c>
      <c r="E445" s="16" t="s">
        <v>28307</v>
      </c>
      <c r="J445" s="424">
        <v>116.99</v>
      </c>
      <c r="K445" s="15">
        <v>127860.72</v>
      </c>
    </row>
    <row r="446" spans="3:11" x14ac:dyDescent="0.2">
      <c r="C446" s="18" t="s">
        <v>1528</v>
      </c>
      <c r="D446" s="17">
        <v>44482</v>
      </c>
      <c r="E446" s="16" t="s">
        <v>28306</v>
      </c>
      <c r="J446" s="424">
        <v>567.64</v>
      </c>
      <c r="K446" s="15">
        <v>127293.08</v>
      </c>
    </row>
    <row r="447" spans="3:11" x14ac:dyDescent="0.2">
      <c r="C447" s="18" t="s">
        <v>1532</v>
      </c>
      <c r="D447" s="17">
        <v>44482</v>
      </c>
      <c r="E447" s="16" t="s">
        <v>28305</v>
      </c>
      <c r="J447" s="424">
        <v>271.02</v>
      </c>
      <c r="K447" s="15">
        <v>127022.06</v>
      </c>
    </row>
    <row r="448" spans="3:11" x14ac:dyDescent="0.2">
      <c r="C448" s="18" t="s">
        <v>1527</v>
      </c>
      <c r="D448" s="17">
        <v>44482</v>
      </c>
      <c r="E448" s="16" t="s">
        <v>28304</v>
      </c>
      <c r="J448" s="424">
        <v>88</v>
      </c>
      <c r="K448" s="15">
        <v>126934.06</v>
      </c>
    </row>
    <row r="449" spans="3:11" x14ac:dyDescent="0.2">
      <c r="C449" s="18" t="s">
        <v>1535</v>
      </c>
      <c r="D449" s="17">
        <v>44482</v>
      </c>
      <c r="E449" s="16" t="s">
        <v>28303</v>
      </c>
      <c r="J449" s="424">
        <v>20.350000000000001</v>
      </c>
      <c r="K449" s="15">
        <v>126913.71</v>
      </c>
    </row>
    <row r="450" spans="3:11" x14ac:dyDescent="0.2">
      <c r="C450" s="18" t="s">
        <v>1538</v>
      </c>
      <c r="D450" s="17">
        <v>44482</v>
      </c>
      <c r="E450" s="16" t="s">
        <v>28302</v>
      </c>
      <c r="J450" s="424">
        <v>11.35</v>
      </c>
      <c r="K450" s="15">
        <v>126902.36</v>
      </c>
    </row>
    <row r="451" spans="3:11" x14ac:dyDescent="0.2">
      <c r="C451" s="18" t="s">
        <v>1537</v>
      </c>
      <c r="D451" s="17">
        <v>44482</v>
      </c>
      <c r="E451" s="16" t="s">
        <v>28301</v>
      </c>
      <c r="J451" s="424">
        <v>20.78</v>
      </c>
      <c r="K451" s="15">
        <v>126881.58</v>
      </c>
    </row>
    <row r="452" spans="3:11" x14ac:dyDescent="0.2">
      <c r="C452" s="18" t="s">
        <v>28300</v>
      </c>
      <c r="D452" s="17">
        <v>44483</v>
      </c>
      <c r="E452" s="16" t="s">
        <v>28299</v>
      </c>
      <c r="I452" s="15">
        <v>6.14</v>
      </c>
      <c r="K452" s="15">
        <v>126887.72</v>
      </c>
    </row>
    <row r="453" spans="3:11" x14ac:dyDescent="0.2">
      <c r="C453" s="18" t="s">
        <v>28298</v>
      </c>
      <c r="D453" s="17">
        <v>44483</v>
      </c>
      <c r="E453" s="16" t="s">
        <v>28297</v>
      </c>
      <c r="I453" s="15">
        <v>8.2799999999999994</v>
      </c>
      <c r="K453" s="15">
        <v>126896</v>
      </c>
    </row>
    <row r="454" spans="3:11" x14ac:dyDescent="0.2">
      <c r="C454" s="18" t="s">
        <v>28296</v>
      </c>
      <c r="D454" s="17">
        <v>44483</v>
      </c>
      <c r="E454" s="16" t="s">
        <v>28295</v>
      </c>
      <c r="I454" s="15">
        <v>7.15</v>
      </c>
      <c r="K454" s="15">
        <v>126903.15</v>
      </c>
    </row>
    <row r="455" spans="3:11" x14ac:dyDescent="0.2">
      <c r="C455" s="18" t="s">
        <v>28294</v>
      </c>
      <c r="D455" s="17">
        <v>44483</v>
      </c>
      <c r="E455" s="16" t="s">
        <v>28293</v>
      </c>
      <c r="I455" s="15">
        <v>2.7</v>
      </c>
      <c r="K455" s="15">
        <v>126905.85</v>
      </c>
    </row>
    <row r="456" spans="3:11" x14ac:dyDescent="0.2">
      <c r="C456" s="18" t="s">
        <v>28292</v>
      </c>
      <c r="D456" s="17">
        <v>44483</v>
      </c>
      <c r="E456" s="16" t="s">
        <v>28291</v>
      </c>
      <c r="I456" s="15">
        <v>1.66</v>
      </c>
      <c r="K456" s="15">
        <v>126907.51</v>
      </c>
    </row>
    <row r="457" spans="3:11" x14ac:dyDescent="0.2">
      <c r="C457" s="18" t="s">
        <v>28290</v>
      </c>
      <c r="D457" s="17">
        <v>44483</v>
      </c>
      <c r="E457" s="16" t="s">
        <v>28289</v>
      </c>
      <c r="I457" s="15">
        <v>15.03</v>
      </c>
      <c r="K457" s="15">
        <v>126922.54</v>
      </c>
    </row>
    <row r="458" spans="3:11" x14ac:dyDescent="0.2">
      <c r="C458" s="18" t="s">
        <v>28288</v>
      </c>
      <c r="D458" s="17">
        <v>44483</v>
      </c>
      <c r="E458" s="16" t="s">
        <v>28287</v>
      </c>
      <c r="I458" s="15">
        <v>8</v>
      </c>
      <c r="K458" s="15">
        <v>126930.54</v>
      </c>
    </row>
    <row r="459" spans="3:11" x14ac:dyDescent="0.2">
      <c r="C459" s="18" t="s">
        <v>28286</v>
      </c>
      <c r="D459" s="17">
        <v>44483</v>
      </c>
      <c r="E459" s="16" t="s">
        <v>28285</v>
      </c>
      <c r="I459" s="15">
        <v>5.15</v>
      </c>
      <c r="K459" s="15">
        <v>126935.69</v>
      </c>
    </row>
    <row r="460" spans="3:11" x14ac:dyDescent="0.2">
      <c r="C460" s="18" t="s">
        <v>28284</v>
      </c>
      <c r="D460" s="17">
        <v>44483</v>
      </c>
      <c r="E460" s="16" t="s">
        <v>28283</v>
      </c>
      <c r="I460" s="15">
        <v>9.5500000000000007</v>
      </c>
      <c r="K460" s="15">
        <v>126945.24</v>
      </c>
    </row>
    <row r="461" spans="3:11" x14ac:dyDescent="0.2">
      <c r="C461" s="18" t="s">
        <v>28282</v>
      </c>
      <c r="D461" s="17">
        <v>44483</v>
      </c>
      <c r="E461" s="16" t="s">
        <v>28281</v>
      </c>
      <c r="I461" s="15">
        <v>8.3800000000000008</v>
      </c>
      <c r="K461" s="15">
        <v>126953.62</v>
      </c>
    </row>
    <row r="462" spans="3:11" x14ac:dyDescent="0.2">
      <c r="C462" s="18" t="s">
        <v>28280</v>
      </c>
      <c r="D462" s="17">
        <v>44483</v>
      </c>
      <c r="E462" s="16" t="s">
        <v>28279</v>
      </c>
      <c r="I462" s="15">
        <v>3.69</v>
      </c>
      <c r="K462" s="15">
        <v>126957.31</v>
      </c>
    </row>
    <row r="463" spans="3:11" x14ac:dyDescent="0.2">
      <c r="C463" s="18" t="s">
        <v>28278</v>
      </c>
      <c r="D463" s="17">
        <v>44483</v>
      </c>
      <c r="E463" s="16" t="s">
        <v>28277</v>
      </c>
      <c r="I463" s="15">
        <v>3.39</v>
      </c>
      <c r="K463" s="15">
        <v>126960.7</v>
      </c>
    </row>
    <row r="464" spans="3:11" x14ac:dyDescent="0.2">
      <c r="C464" s="18" t="s">
        <v>28276</v>
      </c>
      <c r="D464" s="17">
        <v>44483</v>
      </c>
      <c r="E464" s="16" t="s">
        <v>28275</v>
      </c>
      <c r="I464" s="15">
        <v>7.49</v>
      </c>
      <c r="K464" s="15">
        <v>126968.19</v>
      </c>
    </row>
    <row r="465" spans="3:11" x14ac:dyDescent="0.2">
      <c r="C465" s="18" t="s">
        <v>28274</v>
      </c>
      <c r="D465" s="17">
        <v>44483</v>
      </c>
      <c r="E465" s="16" t="s">
        <v>28273</v>
      </c>
      <c r="I465" s="15">
        <v>2.5299999999999998</v>
      </c>
      <c r="K465" s="15">
        <v>126970.72</v>
      </c>
    </row>
    <row r="466" spans="3:11" x14ac:dyDescent="0.2">
      <c r="C466" s="18" t="s">
        <v>28272</v>
      </c>
      <c r="D466" s="17">
        <v>44483</v>
      </c>
      <c r="E466" s="16" t="s">
        <v>28271</v>
      </c>
      <c r="I466" s="15">
        <v>5.68</v>
      </c>
      <c r="K466" s="15">
        <v>126976.4</v>
      </c>
    </row>
    <row r="467" spans="3:11" x14ac:dyDescent="0.2">
      <c r="C467" s="18" t="s">
        <v>28270</v>
      </c>
      <c r="D467" s="17">
        <v>44483</v>
      </c>
      <c r="E467" s="16" t="s">
        <v>28269</v>
      </c>
      <c r="I467" s="15">
        <v>3.62</v>
      </c>
      <c r="K467" s="15">
        <v>126980.02</v>
      </c>
    </row>
    <row r="468" spans="3:11" x14ac:dyDescent="0.2">
      <c r="C468" s="18" t="s">
        <v>28268</v>
      </c>
      <c r="D468" s="17">
        <v>44483</v>
      </c>
      <c r="E468" s="16" t="s">
        <v>28267</v>
      </c>
      <c r="I468" s="15">
        <v>2.91</v>
      </c>
      <c r="K468" s="15">
        <v>126982.93</v>
      </c>
    </row>
    <row r="469" spans="3:11" x14ac:dyDescent="0.2">
      <c r="C469" s="18" t="s">
        <v>28266</v>
      </c>
      <c r="D469" s="17">
        <v>44483</v>
      </c>
      <c r="E469" s="16" t="s">
        <v>28265</v>
      </c>
      <c r="I469" s="15">
        <v>18.45</v>
      </c>
      <c r="K469" s="15">
        <v>127001.38</v>
      </c>
    </row>
    <row r="470" spans="3:11" x14ac:dyDescent="0.2">
      <c r="C470" s="18" t="s">
        <v>28264</v>
      </c>
      <c r="D470" s="17">
        <v>44483</v>
      </c>
      <c r="E470" s="16" t="s">
        <v>28263</v>
      </c>
      <c r="I470" s="15">
        <v>20.82</v>
      </c>
      <c r="K470" s="15">
        <v>127022.2</v>
      </c>
    </row>
    <row r="471" spans="3:11" x14ac:dyDescent="0.2">
      <c r="C471" s="18" t="s">
        <v>28262</v>
      </c>
      <c r="D471" s="17">
        <v>44483</v>
      </c>
      <c r="E471" s="16" t="s">
        <v>28261</v>
      </c>
      <c r="I471" s="15">
        <v>1.68</v>
      </c>
      <c r="K471" s="15">
        <v>127023.88</v>
      </c>
    </row>
    <row r="472" spans="3:11" x14ac:dyDescent="0.2">
      <c r="C472" s="18" t="s">
        <v>28260</v>
      </c>
      <c r="D472" s="17">
        <v>44483</v>
      </c>
      <c r="E472" s="16" t="s">
        <v>28259</v>
      </c>
      <c r="I472" s="15">
        <v>8.3800000000000008</v>
      </c>
      <c r="K472" s="15">
        <v>127032.26</v>
      </c>
    </row>
    <row r="473" spans="3:11" x14ac:dyDescent="0.2">
      <c r="C473" s="18" t="s">
        <v>28258</v>
      </c>
      <c r="D473" s="17">
        <v>44483</v>
      </c>
      <c r="E473" s="16" t="s">
        <v>28257</v>
      </c>
      <c r="I473" s="15">
        <v>6.16</v>
      </c>
      <c r="K473" s="15">
        <v>127038.42</v>
      </c>
    </row>
    <row r="474" spans="3:11" x14ac:dyDescent="0.2">
      <c r="C474" s="18" t="s">
        <v>28256</v>
      </c>
      <c r="D474" s="17">
        <v>44483</v>
      </c>
      <c r="E474" s="16" t="s">
        <v>28255</v>
      </c>
      <c r="I474" s="15">
        <v>47.34</v>
      </c>
      <c r="K474" s="15">
        <v>127085.75999999999</v>
      </c>
    </row>
    <row r="475" spans="3:11" x14ac:dyDescent="0.2">
      <c r="C475" s="18" t="s">
        <v>28254</v>
      </c>
      <c r="D475" s="17">
        <v>44483</v>
      </c>
      <c r="E475" s="16" t="s">
        <v>28253</v>
      </c>
      <c r="I475" s="15">
        <v>15.64</v>
      </c>
      <c r="K475" s="15">
        <v>127101.4</v>
      </c>
    </row>
    <row r="476" spans="3:11" x14ac:dyDescent="0.2">
      <c r="C476" s="18" t="s">
        <v>28252</v>
      </c>
      <c r="D476" s="17">
        <v>44483</v>
      </c>
      <c r="E476" s="16" t="s">
        <v>28251</v>
      </c>
      <c r="I476" s="15">
        <v>3.55</v>
      </c>
      <c r="K476" s="15">
        <v>127104.95</v>
      </c>
    </row>
    <row r="477" spans="3:11" x14ac:dyDescent="0.2">
      <c r="C477" s="18" t="s">
        <v>28250</v>
      </c>
      <c r="D477" s="17">
        <v>44484</v>
      </c>
      <c r="E477" s="16" t="s">
        <v>28249</v>
      </c>
      <c r="I477" s="15">
        <v>1.68</v>
      </c>
      <c r="K477" s="15">
        <v>127106.63</v>
      </c>
    </row>
    <row r="478" spans="3:11" x14ac:dyDescent="0.2">
      <c r="C478" s="18" t="s">
        <v>28248</v>
      </c>
      <c r="D478" s="17">
        <v>44484</v>
      </c>
      <c r="E478" s="16" t="s">
        <v>28247</v>
      </c>
      <c r="I478" s="15">
        <v>1.81</v>
      </c>
      <c r="K478" s="15">
        <v>127108.44</v>
      </c>
    </row>
    <row r="479" spans="3:11" x14ac:dyDescent="0.2">
      <c r="C479" s="18" t="s">
        <v>28246</v>
      </c>
      <c r="D479" s="17">
        <v>44484</v>
      </c>
      <c r="E479" s="16" t="s">
        <v>28245</v>
      </c>
      <c r="I479" s="15">
        <v>11.76</v>
      </c>
      <c r="K479" s="15">
        <v>127120.2</v>
      </c>
    </row>
    <row r="480" spans="3:11" x14ac:dyDescent="0.2">
      <c r="C480" s="18" t="s">
        <v>28244</v>
      </c>
      <c r="D480" s="17">
        <v>44484</v>
      </c>
      <c r="E480" s="16" t="s">
        <v>28243</v>
      </c>
      <c r="I480" s="15">
        <v>2.5099999999999998</v>
      </c>
      <c r="K480" s="15">
        <v>127122.71</v>
      </c>
    </row>
    <row r="481" spans="3:11" x14ac:dyDescent="0.2">
      <c r="C481" s="18" t="s">
        <v>28242</v>
      </c>
      <c r="D481" s="17">
        <v>44484</v>
      </c>
      <c r="E481" s="16" t="s">
        <v>28241</v>
      </c>
      <c r="I481" s="15">
        <v>1.81</v>
      </c>
      <c r="K481" s="15">
        <v>127124.52</v>
      </c>
    </row>
    <row r="482" spans="3:11" x14ac:dyDescent="0.2">
      <c r="C482" s="18" t="s">
        <v>28240</v>
      </c>
      <c r="D482" s="17">
        <v>44484</v>
      </c>
      <c r="E482" s="16" t="s">
        <v>28239</v>
      </c>
      <c r="I482" s="15">
        <v>1.68</v>
      </c>
      <c r="K482" s="15">
        <v>127126.2</v>
      </c>
    </row>
    <row r="483" spans="3:11" x14ac:dyDescent="0.2">
      <c r="C483" s="18" t="s">
        <v>28238</v>
      </c>
      <c r="D483" s="17">
        <v>44484</v>
      </c>
      <c r="E483" s="16" t="s">
        <v>28237</v>
      </c>
      <c r="I483" s="15">
        <v>4.51</v>
      </c>
      <c r="K483" s="15">
        <v>127130.71</v>
      </c>
    </row>
    <row r="484" spans="3:11" x14ac:dyDescent="0.2">
      <c r="C484" s="18" t="s">
        <v>28236</v>
      </c>
      <c r="D484" s="17">
        <v>44484</v>
      </c>
      <c r="E484" s="16" t="s">
        <v>28235</v>
      </c>
      <c r="I484" s="15">
        <v>30.6</v>
      </c>
      <c r="K484" s="15">
        <v>127161.31</v>
      </c>
    </row>
    <row r="485" spans="3:11" x14ac:dyDescent="0.2">
      <c r="C485" s="18" t="s">
        <v>28234</v>
      </c>
      <c r="D485" s="17">
        <v>44484</v>
      </c>
      <c r="E485" s="16" t="s">
        <v>28233</v>
      </c>
      <c r="I485" s="15">
        <v>2.4500000000000002</v>
      </c>
      <c r="K485" s="15">
        <v>127163.76</v>
      </c>
    </row>
    <row r="486" spans="3:11" x14ac:dyDescent="0.2">
      <c r="C486" s="18" t="s">
        <v>28232</v>
      </c>
      <c r="D486" s="17">
        <v>44484</v>
      </c>
      <c r="E486" s="16" t="s">
        <v>28231</v>
      </c>
      <c r="I486" s="15">
        <v>7.1</v>
      </c>
      <c r="K486" s="15">
        <v>127170.86</v>
      </c>
    </row>
    <row r="487" spans="3:11" x14ac:dyDescent="0.2">
      <c r="C487" s="18" t="s">
        <v>28230</v>
      </c>
      <c r="D487" s="17">
        <v>44484</v>
      </c>
      <c r="E487" s="16" t="s">
        <v>28229</v>
      </c>
      <c r="I487" s="15">
        <v>3.97</v>
      </c>
      <c r="K487" s="15">
        <v>127174.83</v>
      </c>
    </row>
    <row r="488" spans="3:11" x14ac:dyDescent="0.2">
      <c r="C488" s="18" t="s">
        <v>28228</v>
      </c>
      <c r="D488" s="17">
        <v>44484</v>
      </c>
      <c r="E488" s="16" t="s">
        <v>28227</v>
      </c>
      <c r="I488" s="15">
        <v>0.02</v>
      </c>
      <c r="K488" s="15">
        <v>127174.85</v>
      </c>
    </row>
    <row r="489" spans="3:11" x14ac:dyDescent="0.2">
      <c r="C489" s="18" t="s">
        <v>28226</v>
      </c>
      <c r="D489" s="17">
        <v>44484</v>
      </c>
      <c r="E489" s="16" t="s">
        <v>28225</v>
      </c>
      <c r="I489" s="15">
        <v>3.36</v>
      </c>
      <c r="K489" s="15">
        <v>127178.21</v>
      </c>
    </row>
    <row r="490" spans="3:11" x14ac:dyDescent="0.2">
      <c r="C490" s="18" t="s">
        <v>28224</v>
      </c>
      <c r="D490" s="17">
        <v>44484</v>
      </c>
      <c r="E490" s="16" t="s">
        <v>28223</v>
      </c>
      <c r="I490" s="15">
        <v>1.7</v>
      </c>
      <c r="K490" s="15">
        <v>127179.91</v>
      </c>
    </row>
    <row r="491" spans="3:11" x14ac:dyDescent="0.2">
      <c r="C491" s="18" t="s">
        <v>28222</v>
      </c>
      <c r="D491" s="17">
        <v>44484</v>
      </c>
      <c r="E491" s="16" t="s">
        <v>28221</v>
      </c>
      <c r="I491" s="15">
        <v>4.84</v>
      </c>
      <c r="K491" s="15">
        <v>127184.75</v>
      </c>
    </row>
    <row r="492" spans="3:11" x14ac:dyDescent="0.2">
      <c r="C492" s="18" t="s">
        <v>28220</v>
      </c>
      <c r="D492" s="17">
        <v>44484</v>
      </c>
      <c r="E492" s="16" t="s">
        <v>28219</v>
      </c>
      <c r="I492" s="15">
        <v>7.37</v>
      </c>
      <c r="K492" s="15">
        <v>127192.12</v>
      </c>
    </row>
    <row r="493" spans="3:11" x14ac:dyDescent="0.2">
      <c r="C493" s="18" t="s">
        <v>28218</v>
      </c>
      <c r="D493" s="17">
        <v>44484</v>
      </c>
      <c r="E493" s="16" t="s">
        <v>28217</v>
      </c>
      <c r="I493" s="15">
        <v>16.690000000000001</v>
      </c>
      <c r="K493" s="15">
        <v>127208.81</v>
      </c>
    </row>
    <row r="494" spans="3:11" x14ac:dyDescent="0.2">
      <c r="C494" s="18" t="s">
        <v>28216</v>
      </c>
      <c r="D494" s="17">
        <v>44484</v>
      </c>
      <c r="E494" s="16" t="s">
        <v>28215</v>
      </c>
      <c r="I494" s="15">
        <v>9.09</v>
      </c>
      <c r="K494" s="15">
        <v>127217.9</v>
      </c>
    </row>
    <row r="495" spans="3:11" x14ac:dyDescent="0.2">
      <c r="C495" s="18" t="s">
        <v>290</v>
      </c>
      <c r="D495" s="17">
        <v>44484</v>
      </c>
      <c r="E495" s="16" t="s">
        <v>28214</v>
      </c>
      <c r="J495" s="424">
        <v>80.05</v>
      </c>
      <c r="K495" s="15">
        <v>127137.85</v>
      </c>
    </row>
    <row r="496" spans="3:11" x14ac:dyDescent="0.2">
      <c r="C496" s="18" t="s">
        <v>12311</v>
      </c>
      <c r="D496" s="17">
        <v>44484</v>
      </c>
      <c r="E496" s="16" t="s">
        <v>28213</v>
      </c>
      <c r="J496" s="424">
        <v>246.9</v>
      </c>
      <c r="K496" s="15">
        <v>126890.95</v>
      </c>
    </row>
    <row r="497" spans="3:11" x14ac:dyDescent="0.2">
      <c r="C497" s="18" t="s">
        <v>6588</v>
      </c>
      <c r="D497" s="17">
        <v>44484</v>
      </c>
      <c r="E497" s="16" t="s">
        <v>28212</v>
      </c>
      <c r="J497" s="424">
        <v>2860</v>
      </c>
      <c r="K497" s="15">
        <v>124030.95</v>
      </c>
    </row>
    <row r="498" spans="3:11" x14ac:dyDescent="0.2">
      <c r="C498" s="18" t="s">
        <v>1525</v>
      </c>
      <c r="D498" s="17">
        <v>44484</v>
      </c>
      <c r="E498" s="16" t="s">
        <v>28211</v>
      </c>
      <c r="J498" s="424">
        <v>525.45000000000005</v>
      </c>
      <c r="K498" s="15">
        <v>123505.5</v>
      </c>
    </row>
    <row r="499" spans="3:11" x14ac:dyDescent="0.2">
      <c r="C499" s="18" t="s">
        <v>1524</v>
      </c>
      <c r="D499" s="17">
        <v>44484</v>
      </c>
      <c r="E499" s="16" t="s">
        <v>28210</v>
      </c>
      <c r="J499" s="424">
        <v>1800</v>
      </c>
      <c r="K499" s="15">
        <v>121705.5</v>
      </c>
    </row>
    <row r="500" spans="3:11" x14ac:dyDescent="0.2">
      <c r="C500" s="18" t="s">
        <v>28209</v>
      </c>
      <c r="D500" s="17">
        <v>44485</v>
      </c>
      <c r="E500" s="16" t="s">
        <v>28208</v>
      </c>
      <c r="I500" s="15">
        <v>1.37</v>
      </c>
      <c r="K500" s="15">
        <v>121706.87</v>
      </c>
    </row>
    <row r="501" spans="3:11" x14ac:dyDescent="0.2">
      <c r="C501" s="18" t="s">
        <v>28207</v>
      </c>
      <c r="D501" s="17">
        <v>44485</v>
      </c>
      <c r="E501" s="16" t="s">
        <v>28206</v>
      </c>
      <c r="I501" s="15">
        <v>4.4800000000000004</v>
      </c>
      <c r="K501" s="15">
        <v>121711.35</v>
      </c>
    </row>
    <row r="502" spans="3:11" x14ac:dyDescent="0.2">
      <c r="C502" s="18" t="s">
        <v>28205</v>
      </c>
      <c r="D502" s="17">
        <v>44485</v>
      </c>
      <c r="E502" s="16" t="s">
        <v>28204</v>
      </c>
      <c r="I502" s="15">
        <v>5.04</v>
      </c>
      <c r="K502" s="15">
        <v>121716.39</v>
      </c>
    </row>
    <row r="503" spans="3:11" x14ac:dyDescent="0.2">
      <c r="C503" s="18" t="s">
        <v>28203</v>
      </c>
      <c r="D503" s="17">
        <v>44485</v>
      </c>
      <c r="E503" s="16" t="s">
        <v>28202</v>
      </c>
      <c r="I503" s="15">
        <v>4.29</v>
      </c>
      <c r="K503" s="15">
        <v>121720.68</v>
      </c>
    </row>
    <row r="504" spans="3:11" x14ac:dyDescent="0.2">
      <c r="C504" s="18" t="s">
        <v>28201</v>
      </c>
      <c r="D504" s="17">
        <v>44485</v>
      </c>
      <c r="E504" s="16" t="s">
        <v>28200</v>
      </c>
      <c r="I504" s="15">
        <v>9.2100000000000009</v>
      </c>
      <c r="K504" s="15">
        <v>121729.89</v>
      </c>
    </row>
    <row r="505" spans="3:11" x14ac:dyDescent="0.2">
      <c r="C505" s="18" t="s">
        <v>28199</v>
      </c>
      <c r="D505" s="17">
        <v>44485</v>
      </c>
      <c r="E505" s="16" t="s">
        <v>28198</v>
      </c>
      <c r="I505" s="15">
        <v>1.72</v>
      </c>
      <c r="K505" s="15">
        <v>121731.61</v>
      </c>
    </row>
    <row r="506" spans="3:11" x14ac:dyDescent="0.2">
      <c r="C506" s="18" t="s">
        <v>28197</v>
      </c>
      <c r="D506" s="17">
        <v>44485</v>
      </c>
      <c r="E506" s="16" t="s">
        <v>28196</v>
      </c>
      <c r="I506" s="15">
        <v>1.89</v>
      </c>
      <c r="K506" s="15">
        <v>121733.5</v>
      </c>
    </row>
    <row r="507" spans="3:11" x14ac:dyDescent="0.2">
      <c r="C507" s="18" t="s">
        <v>28195</v>
      </c>
      <c r="D507" s="17">
        <v>44485</v>
      </c>
      <c r="E507" s="16" t="s">
        <v>28194</v>
      </c>
      <c r="I507" s="15">
        <v>10.09</v>
      </c>
      <c r="K507" s="15">
        <v>121743.59</v>
      </c>
    </row>
    <row r="508" spans="3:11" x14ac:dyDescent="0.2">
      <c r="C508" s="18" t="s">
        <v>28193</v>
      </c>
      <c r="D508" s="17">
        <v>44485</v>
      </c>
      <c r="E508" s="16" t="s">
        <v>28192</v>
      </c>
      <c r="I508" s="15">
        <v>1.68</v>
      </c>
      <c r="K508" s="15">
        <v>121745.27</v>
      </c>
    </row>
    <row r="509" spans="3:11" x14ac:dyDescent="0.2">
      <c r="C509" s="18" t="s">
        <v>28191</v>
      </c>
      <c r="D509" s="17">
        <v>44485</v>
      </c>
      <c r="E509" s="16" t="s">
        <v>28190</v>
      </c>
      <c r="I509" s="15">
        <v>3</v>
      </c>
      <c r="K509" s="15">
        <v>121748.27</v>
      </c>
    </row>
    <row r="510" spans="3:11" x14ac:dyDescent="0.2">
      <c r="C510" s="18" t="s">
        <v>28189</v>
      </c>
      <c r="D510" s="17">
        <v>44486</v>
      </c>
      <c r="E510" s="16" t="s">
        <v>28188</v>
      </c>
      <c r="I510" s="15">
        <v>3.14</v>
      </c>
      <c r="K510" s="15">
        <v>121751.41</v>
      </c>
    </row>
    <row r="511" spans="3:11" x14ac:dyDescent="0.2">
      <c r="C511" s="18" t="s">
        <v>28187</v>
      </c>
      <c r="D511" s="17">
        <v>44486</v>
      </c>
      <c r="E511" s="16" t="s">
        <v>28186</v>
      </c>
      <c r="I511" s="15">
        <v>3.63</v>
      </c>
      <c r="K511" s="15">
        <v>121755.04</v>
      </c>
    </row>
    <row r="512" spans="3:11" x14ac:dyDescent="0.2">
      <c r="C512" s="18" t="s">
        <v>28185</v>
      </c>
      <c r="D512" s="17">
        <v>44486</v>
      </c>
      <c r="E512" s="16" t="s">
        <v>28184</v>
      </c>
      <c r="I512" s="15">
        <v>11.24</v>
      </c>
      <c r="K512" s="15">
        <v>121766.28</v>
      </c>
    </row>
    <row r="513" spans="3:11" x14ac:dyDescent="0.2">
      <c r="C513" s="18" t="s">
        <v>28183</v>
      </c>
      <c r="D513" s="17">
        <v>44487</v>
      </c>
      <c r="E513" s="16" t="s">
        <v>28182</v>
      </c>
      <c r="I513" s="15">
        <v>8.3800000000000008</v>
      </c>
      <c r="K513" s="15">
        <v>121774.66</v>
      </c>
    </row>
    <row r="514" spans="3:11" x14ac:dyDescent="0.2">
      <c r="C514" s="18" t="s">
        <v>28181</v>
      </c>
      <c r="D514" s="17">
        <v>44487</v>
      </c>
      <c r="E514" s="16" t="s">
        <v>28180</v>
      </c>
      <c r="I514" s="15">
        <v>4.1900000000000004</v>
      </c>
      <c r="K514" s="15">
        <v>121778.85</v>
      </c>
    </row>
    <row r="515" spans="3:11" x14ac:dyDescent="0.2">
      <c r="C515" s="18" t="s">
        <v>28179</v>
      </c>
      <c r="D515" s="17">
        <v>44487</v>
      </c>
      <c r="E515" s="16" t="s">
        <v>28178</v>
      </c>
      <c r="I515" s="15">
        <v>4.01</v>
      </c>
      <c r="K515" s="15">
        <v>121782.86</v>
      </c>
    </row>
    <row r="516" spans="3:11" x14ac:dyDescent="0.2">
      <c r="C516" s="18" t="s">
        <v>28177</v>
      </c>
      <c r="D516" s="17">
        <v>44487</v>
      </c>
      <c r="E516" s="16" t="s">
        <v>28176</v>
      </c>
      <c r="I516" s="15">
        <v>12.3</v>
      </c>
      <c r="K516" s="15">
        <v>121795.16</v>
      </c>
    </row>
    <row r="517" spans="3:11" x14ac:dyDescent="0.2">
      <c r="C517" s="18" t="s">
        <v>28175</v>
      </c>
      <c r="D517" s="17">
        <v>44487</v>
      </c>
      <c r="E517" s="16" t="s">
        <v>28174</v>
      </c>
      <c r="I517" s="15">
        <v>8.3800000000000008</v>
      </c>
      <c r="K517" s="15">
        <v>121803.54</v>
      </c>
    </row>
    <row r="518" spans="3:11" x14ac:dyDescent="0.2">
      <c r="C518" s="18" t="s">
        <v>28173</v>
      </c>
      <c r="D518" s="17">
        <v>44487</v>
      </c>
      <c r="E518" s="16" t="s">
        <v>28172</v>
      </c>
      <c r="I518" s="15">
        <v>2.11</v>
      </c>
      <c r="K518" s="15">
        <v>121805.65</v>
      </c>
    </row>
    <row r="519" spans="3:11" x14ac:dyDescent="0.2">
      <c r="C519" s="18" t="s">
        <v>28171</v>
      </c>
      <c r="D519" s="17">
        <v>44487</v>
      </c>
      <c r="E519" s="16" t="s">
        <v>28170</v>
      </c>
      <c r="I519" s="15">
        <v>1.57</v>
      </c>
      <c r="K519" s="15">
        <v>121807.22</v>
      </c>
    </row>
    <row r="520" spans="3:11" x14ac:dyDescent="0.2">
      <c r="C520" s="18" t="s">
        <v>28169</v>
      </c>
      <c r="D520" s="17">
        <v>44487</v>
      </c>
      <c r="E520" s="16" t="s">
        <v>28168</v>
      </c>
      <c r="I520" s="15">
        <v>15.3</v>
      </c>
      <c r="K520" s="15">
        <v>121822.52</v>
      </c>
    </row>
    <row r="521" spans="3:11" x14ac:dyDescent="0.2">
      <c r="C521" s="18" t="s">
        <v>28167</v>
      </c>
      <c r="D521" s="17">
        <v>44487</v>
      </c>
      <c r="E521" s="16" t="s">
        <v>28166</v>
      </c>
      <c r="I521" s="15">
        <v>20</v>
      </c>
      <c r="K521" s="15">
        <v>121842.52</v>
      </c>
    </row>
    <row r="522" spans="3:11" x14ac:dyDescent="0.2">
      <c r="C522" s="18" t="s">
        <v>28165</v>
      </c>
      <c r="D522" s="17">
        <v>44487</v>
      </c>
      <c r="E522" s="16" t="s">
        <v>28164</v>
      </c>
      <c r="I522" s="15">
        <v>29.63</v>
      </c>
      <c r="K522" s="15">
        <v>121872.15</v>
      </c>
    </row>
    <row r="523" spans="3:11" x14ac:dyDescent="0.2">
      <c r="C523" s="18" t="s">
        <v>28163</v>
      </c>
      <c r="D523" s="17">
        <v>44487</v>
      </c>
      <c r="E523" s="16" t="s">
        <v>28162</v>
      </c>
      <c r="I523" s="15">
        <v>1.76</v>
      </c>
      <c r="K523" s="15">
        <v>121873.91</v>
      </c>
    </row>
    <row r="524" spans="3:11" x14ac:dyDescent="0.2">
      <c r="C524" s="18" t="s">
        <v>28161</v>
      </c>
      <c r="D524" s="17">
        <v>44487</v>
      </c>
      <c r="E524" s="16" t="s">
        <v>28160</v>
      </c>
      <c r="I524" s="15">
        <v>6.35</v>
      </c>
      <c r="K524" s="15">
        <v>121880.26</v>
      </c>
    </row>
    <row r="525" spans="3:11" x14ac:dyDescent="0.2">
      <c r="C525" s="18" t="s">
        <v>28159</v>
      </c>
      <c r="D525" s="17">
        <v>44487</v>
      </c>
      <c r="E525" s="16" t="s">
        <v>28158</v>
      </c>
      <c r="I525" s="15">
        <v>7</v>
      </c>
      <c r="K525" s="15">
        <v>121887.26</v>
      </c>
    </row>
    <row r="526" spans="3:11" x14ac:dyDescent="0.2">
      <c r="C526" s="18" t="s">
        <v>28157</v>
      </c>
      <c r="D526" s="17">
        <v>44487</v>
      </c>
      <c r="E526" s="16" t="s">
        <v>28156</v>
      </c>
      <c r="I526" s="15">
        <v>14.8</v>
      </c>
      <c r="K526" s="15">
        <v>121902.06</v>
      </c>
    </row>
    <row r="527" spans="3:11" x14ac:dyDescent="0.2">
      <c r="C527" s="18" t="s">
        <v>28155</v>
      </c>
      <c r="D527" s="17">
        <v>44487</v>
      </c>
      <c r="E527" s="16" t="s">
        <v>28154</v>
      </c>
      <c r="I527" s="15">
        <v>4.04</v>
      </c>
      <c r="K527" s="15">
        <v>121906.1</v>
      </c>
    </row>
    <row r="528" spans="3:11" x14ac:dyDescent="0.2">
      <c r="C528" s="18" t="s">
        <v>28153</v>
      </c>
      <c r="D528" s="17">
        <v>44487</v>
      </c>
      <c r="E528" s="16" t="s">
        <v>28152</v>
      </c>
      <c r="I528" s="15">
        <v>12.3</v>
      </c>
      <c r="K528" s="15">
        <v>121918.39999999999</v>
      </c>
    </row>
    <row r="529" spans="3:11" x14ac:dyDescent="0.2">
      <c r="C529" s="18" t="s">
        <v>28151</v>
      </c>
      <c r="D529" s="17">
        <v>44487</v>
      </c>
      <c r="E529" s="16" t="s">
        <v>28150</v>
      </c>
      <c r="I529" s="15">
        <v>1.68</v>
      </c>
      <c r="K529" s="15">
        <v>121920.08</v>
      </c>
    </row>
    <row r="530" spans="3:11" x14ac:dyDescent="0.2">
      <c r="C530" s="18" t="s">
        <v>28149</v>
      </c>
      <c r="D530" s="17">
        <v>44487</v>
      </c>
      <c r="E530" s="16" t="s">
        <v>28148</v>
      </c>
      <c r="I530" s="15">
        <v>3.92</v>
      </c>
      <c r="K530" s="15">
        <v>121924</v>
      </c>
    </row>
    <row r="531" spans="3:11" x14ac:dyDescent="0.2">
      <c r="C531" s="18" t="s">
        <v>28147</v>
      </c>
      <c r="D531" s="17">
        <v>44487</v>
      </c>
      <c r="E531" s="16" t="s">
        <v>28146</v>
      </c>
      <c r="I531" s="15">
        <v>12.61</v>
      </c>
      <c r="K531" s="15">
        <v>121936.61</v>
      </c>
    </row>
    <row r="532" spans="3:11" x14ac:dyDescent="0.2">
      <c r="C532" s="18" t="s">
        <v>28145</v>
      </c>
      <c r="D532" s="17">
        <v>44487</v>
      </c>
      <c r="E532" s="16" t="s">
        <v>28144</v>
      </c>
      <c r="I532" s="15">
        <v>1.68</v>
      </c>
      <c r="K532" s="15">
        <v>121938.29</v>
      </c>
    </row>
    <row r="533" spans="3:11" x14ac:dyDescent="0.2">
      <c r="C533" s="18" t="s">
        <v>28143</v>
      </c>
      <c r="D533" s="17">
        <v>44487</v>
      </c>
      <c r="E533" s="16" t="s">
        <v>28142</v>
      </c>
      <c r="I533" s="15">
        <v>2.06</v>
      </c>
      <c r="K533" s="15">
        <v>121940.35</v>
      </c>
    </row>
    <row r="534" spans="3:11" x14ac:dyDescent="0.2">
      <c r="C534" s="18" t="s">
        <v>28141</v>
      </c>
      <c r="D534" s="17">
        <v>44487</v>
      </c>
      <c r="E534" s="16" t="s">
        <v>28140</v>
      </c>
      <c r="I534" s="15">
        <v>2.69</v>
      </c>
      <c r="K534" s="15">
        <v>121943.03999999999</v>
      </c>
    </row>
    <row r="535" spans="3:11" x14ac:dyDescent="0.2">
      <c r="C535" s="18" t="s">
        <v>28139</v>
      </c>
      <c r="D535" s="17">
        <v>44487</v>
      </c>
      <c r="E535" s="16" t="s">
        <v>28138</v>
      </c>
      <c r="I535" s="15">
        <v>6.24</v>
      </c>
      <c r="K535" s="15">
        <v>121949.28</v>
      </c>
    </row>
    <row r="536" spans="3:11" x14ac:dyDescent="0.2">
      <c r="C536" s="18" t="s">
        <v>28137</v>
      </c>
      <c r="D536" s="17">
        <v>44487</v>
      </c>
      <c r="E536" s="16" t="s">
        <v>28136</v>
      </c>
      <c r="I536" s="15">
        <v>0.49</v>
      </c>
      <c r="K536" s="15">
        <v>121949.77</v>
      </c>
    </row>
    <row r="537" spans="3:11" x14ac:dyDescent="0.2">
      <c r="C537" s="18" t="s">
        <v>28135</v>
      </c>
      <c r="D537" s="17">
        <v>44487</v>
      </c>
      <c r="E537" s="16" t="s">
        <v>28134</v>
      </c>
      <c r="I537" s="15">
        <v>5.88</v>
      </c>
      <c r="K537" s="15">
        <v>121955.65</v>
      </c>
    </row>
    <row r="538" spans="3:11" x14ac:dyDescent="0.2">
      <c r="C538" s="18" t="s">
        <v>28133</v>
      </c>
      <c r="D538" s="17">
        <v>44487</v>
      </c>
      <c r="E538" s="16" t="s">
        <v>28132</v>
      </c>
      <c r="I538" s="15">
        <v>0.64</v>
      </c>
      <c r="K538" s="15">
        <v>121956.29</v>
      </c>
    </row>
    <row r="539" spans="3:11" x14ac:dyDescent="0.2">
      <c r="C539" s="18" t="s">
        <v>28131</v>
      </c>
      <c r="D539" s="17">
        <v>44487</v>
      </c>
      <c r="E539" s="16" t="s">
        <v>28130</v>
      </c>
      <c r="I539" s="15">
        <v>4.0999999999999996</v>
      </c>
      <c r="K539" s="15">
        <v>121960.39</v>
      </c>
    </row>
    <row r="540" spans="3:11" x14ac:dyDescent="0.2">
      <c r="C540" s="18" t="s">
        <v>28129</v>
      </c>
      <c r="D540" s="17">
        <v>44487</v>
      </c>
      <c r="E540" s="16" t="s">
        <v>28128</v>
      </c>
      <c r="I540" s="15">
        <v>1.68</v>
      </c>
      <c r="K540" s="15">
        <v>121962.07</v>
      </c>
    </row>
    <row r="541" spans="3:11" x14ac:dyDescent="0.2">
      <c r="C541" s="18" t="s">
        <v>28127</v>
      </c>
      <c r="D541" s="17">
        <v>44488</v>
      </c>
      <c r="E541" s="16" t="s">
        <v>28126</v>
      </c>
      <c r="I541" s="15">
        <v>5</v>
      </c>
      <c r="K541" s="15">
        <v>121967.07</v>
      </c>
    </row>
    <row r="542" spans="3:11" x14ac:dyDescent="0.2">
      <c r="C542" s="18" t="s">
        <v>28125</v>
      </c>
      <c r="D542" s="17">
        <v>44488</v>
      </c>
      <c r="E542" s="16" t="s">
        <v>28124</v>
      </c>
      <c r="I542" s="15">
        <v>5.04</v>
      </c>
      <c r="K542" s="15">
        <v>121972.11</v>
      </c>
    </row>
    <row r="543" spans="3:11" x14ac:dyDescent="0.2">
      <c r="C543" s="18" t="s">
        <v>28123</v>
      </c>
      <c r="D543" s="17">
        <v>44488</v>
      </c>
      <c r="E543" s="16" t="s">
        <v>28122</v>
      </c>
      <c r="I543" s="15">
        <v>5.56</v>
      </c>
      <c r="K543" s="15">
        <v>121977.67</v>
      </c>
    </row>
    <row r="544" spans="3:11" x14ac:dyDescent="0.2">
      <c r="C544" s="18" t="s">
        <v>28121</v>
      </c>
      <c r="D544" s="17">
        <v>44488</v>
      </c>
      <c r="E544" s="16" t="s">
        <v>28120</v>
      </c>
      <c r="I544" s="15">
        <v>1.96</v>
      </c>
      <c r="K544" s="15">
        <v>121979.63</v>
      </c>
    </row>
    <row r="545" spans="3:11" x14ac:dyDescent="0.2">
      <c r="C545" s="18" t="s">
        <v>28119</v>
      </c>
      <c r="D545" s="17">
        <v>44488</v>
      </c>
      <c r="E545" s="16" t="s">
        <v>28118</v>
      </c>
      <c r="I545" s="15">
        <v>2.0699999999999998</v>
      </c>
      <c r="K545" s="15">
        <v>121981.7</v>
      </c>
    </row>
    <row r="546" spans="3:11" x14ac:dyDescent="0.2">
      <c r="C546" s="18" t="s">
        <v>28117</v>
      </c>
      <c r="D546" s="17">
        <v>44488</v>
      </c>
      <c r="E546" s="16" t="s">
        <v>28116</v>
      </c>
      <c r="I546" s="15">
        <v>2.95</v>
      </c>
      <c r="K546" s="15">
        <v>121984.65</v>
      </c>
    </row>
    <row r="547" spans="3:11" x14ac:dyDescent="0.2">
      <c r="C547" s="18" t="s">
        <v>28115</v>
      </c>
      <c r="D547" s="17">
        <v>44488</v>
      </c>
      <c r="E547" s="16" t="s">
        <v>28114</v>
      </c>
      <c r="I547" s="15">
        <v>5.64</v>
      </c>
      <c r="K547" s="15">
        <v>121990.29</v>
      </c>
    </row>
    <row r="548" spans="3:11" x14ac:dyDescent="0.2">
      <c r="C548" s="18" t="s">
        <v>28113</v>
      </c>
      <c r="D548" s="17">
        <v>44488</v>
      </c>
      <c r="E548" s="16" t="s">
        <v>28112</v>
      </c>
      <c r="I548" s="15">
        <v>12.16</v>
      </c>
      <c r="K548" s="15">
        <v>122002.45</v>
      </c>
    </row>
    <row r="549" spans="3:11" x14ac:dyDescent="0.2">
      <c r="C549" s="18" t="s">
        <v>28111</v>
      </c>
      <c r="D549" s="17">
        <v>44488</v>
      </c>
      <c r="E549" s="16" t="s">
        <v>28110</v>
      </c>
      <c r="I549" s="15">
        <v>12.57</v>
      </c>
      <c r="K549" s="15">
        <v>122015.02</v>
      </c>
    </row>
    <row r="550" spans="3:11" x14ac:dyDescent="0.2">
      <c r="C550" s="18" t="s">
        <v>28109</v>
      </c>
      <c r="D550" s="17">
        <v>44488</v>
      </c>
      <c r="E550" s="16" t="s">
        <v>28108</v>
      </c>
      <c r="I550" s="15">
        <v>4.8600000000000003</v>
      </c>
      <c r="K550" s="15">
        <v>122019.88</v>
      </c>
    </row>
    <row r="551" spans="3:11" x14ac:dyDescent="0.2">
      <c r="C551" s="18" t="s">
        <v>28107</v>
      </c>
      <c r="D551" s="17">
        <v>44488</v>
      </c>
      <c r="E551" s="16" t="s">
        <v>28106</v>
      </c>
      <c r="I551" s="15">
        <v>1.94</v>
      </c>
      <c r="K551" s="15">
        <v>122021.82</v>
      </c>
    </row>
    <row r="552" spans="3:11" x14ac:dyDescent="0.2">
      <c r="C552" s="18" t="s">
        <v>28105</v>
      </c>
      <c r="D552" s="17">
        <v>44488</v>
      </c>
      <c r="E552" s="16" t="s">
        <v>28104</v>
      </c>
      <c r="I552" s="15">
        <v>9.9600000000000009</v>
      </c>
      <c r="K552" s="15">
        <v>122031.78</v>
      </c>
    </row>
    <row r="553" spans="3:11" x14ac:dyDescent="0.2">
      <c r="C553" s="18" t="s">
        <v>28103</v>
      </c>
      <c r="D553" s="17">
        <v>44488</v>
      </c>
      <c r="E553" s="16" t="s">
        <v>28102</v>
      </c>
      <c r="I553" s="15">
        <v>7.68</v>
      </c>
      <c r="K553" s="15">
        <v>122039.46</v>
      </c>
    </row>
    <row r="554" spans="3:11" x14ac:dyDescent="0.2">
      <c r="C554" s="18" t="s">
        <v>28101</v>
      </c>
      <c r="D554" s="17">
        <v>44488</v>
      </c>
      <c r="E554" s="16" t="s">
        <v>28100</v>
      </c>
      <c r="I554" s="15">
        <v>0.9</v>
      </c>
      <c r="K554" s="15">
        <v>122040.36</v>
      </c>
    </row>
    <row r="555" spans="3:11" x14ac:dyDescent="0.2">
      <c r="C555" s="18" t="s">
        <v>28099</v>
      </c>
      <c r="D555" s="17">
        <v>44488</v>
      </c>
      <c r="E555" s="16" t="s">
        <v>28098</v>
      </c>
      <c r="I555" s="15">
        <v>4.29</v>
      </c>
      <c r="K555" s="15">
        <v>122044.65</v>
      </c>
    </row>
    <row r="556" spans="3:11" x14ac:dyDescent="0.2">
      <c r="C556" s="18" t="s">
        <v>28097</v>
      </c>
      <c r="D556" s="17">
        <v>44488</v>
      </c>
      <c r="E556" s="16" t="s">
        <v>28096</v>
      </c>
      <c r="I556" s="15">
        <v>12.94</v>
      </c>
      <c r="K556" s="15">
        <v>122057.59</v>
      </c>
    </row>
    <row r="557" spans="3:11" x14ac:dyDescent="0.2">
      <c r="C557" s="18" t="s">
        <v>28095</v>
      </c>
      <c r="D557" s="17">
        <v>44488</v>
      </c>
      <c r="E557" s="16" t="s">
        <v>28094</v>
      </c>
      <c r="I557" s="15">
        <v>9.33</v>
      </c>
      <c r="K557" s="15">
        <v>122066.92</v>
      </c>
    </row>
    <row r="558" spans="3:11" x14ac:dyDescent="0.2">
      <c r="C558" s="18" t="s">
        <v>28093</v>
      </c>
      <c r="D558" s="17">
        <v>44488</v>
      </c>
      <c r="E558" s="16" t="s">
        <v>28092</v>
      </c>
      <c r="I558" s="15">
        <v>3.05</v>
      </c>
      <c r="K558" s="15">
        <v>122069.97</v>
      </c>
    </row>
    <row r="559" spans="3:11" x14ac:dyDescent="0.2">
      <c r="C559" s="18" t="s">
        <v>28091</v>
      </c>
      <c r="D559" s="17">
        <v>44488</v>
      </c>
      <c r="E559" s="16" t="s">
        <v>28090</v>
      </c>
      <c r="I559" s="15">
        <v>8.3800000000000008</v>
      </c>
      <c r="K559" s="15">
        <v>122078.35</v>
      </c>
    </row>
    <row r="560" spans="3:11" x14ac:dyDescent="0.2">
      <c r="C560" s="18" t="s">
        <v>28089</v>
      </c>
      <c r="D560" s="17">
        <v>44488</v>
      </c>
      <c r="E560" s="16" t="s">
        <v>28088</v>
      </c>
      <c r="I560" s="15">
        <v>1.93</v>
      </c>
      <c r="K560" s="15">
        <v>122080.28</v>
      </c>
    </row>
    <row r="561" spans="3:11" x14ac:dyDescent="0.2">
      <c r="C561" s="18" t="s">
        <v>28087</v>
      </c>
      <c r="D561" s="17">
        <v>44488</v>
      </c>
      <c r="E561" s="16" t="s">
        <v>28086</v>
      </c>
      <c r="I561" s="15">
        <v>4.01</v>
      </c>
      <c r="K561" s="15">
        <v>122084.29</v>
      </c>
    </row>
    <row r="562" spans="3:11" x14ac:dyDescent="0.2">
      <c r="C562" s="18" t="s">
        <v>28085</v>
      </c>
      <c r="D562" s="17">
        <v>44488</v>
      </c>
      <c r="E562" s="16" t="s">
        <v>28084</v>
      </c>
      <c r="I562" s="15">
        <v>5.61</v>
      </c>
      <c r="K562" s="15">
        <v>122089.9</v>
      </c>
    </row>
    <row r="563" spans="3:11" x14ac:dyDescent="0.2">
      <c r="C563" s="18" t="s">
        <v>28083</v>
      </c>
      <c r="D563" s="17">
        <v>44488</v>
      </c>
      <c r="E563" s="16" t="s">
        <v>28082</v>
      </c>
      <c r="I563" s="15">
        <v>3.83</v>
      </c>
      <c r="K563" s="15">
        <v>122093.73</v>
      </c>
    </row>
    <row r="564" spans="3:11" x14ac:dyDescent="0.2">
      <c r="C564" s="18" t="s">
        <v>28081</v>
      </c>
      <c r="D564" s="17">
        <v>44488</v>
      </c>
      <c r="E564" s="16" t="s">
        <v>28080</v>
      </c>
      <c r="I564" s="15">
        <v>15.76</v>
      </c>
      <c r="K564" s="15">
        <v>122109.49</v>
      </c>
    </row>
    <row r="565" spans="3:11" x14ac:dyDescent="0.2">
      <c r="C565" s="18" t="s">
        <v>28079</v>
      </c>
      <c r="D565" s="17">
        <v>44488</v>
      </c>
      <c r="E565" s="16" t="s">
        <v>28078</v>
      </c>
      <c r="I565" s="15">
        <v>14.18</v>
      </c>
      <c r="K565" s="15">
        <v>122123.67</v>
      </c>
    </row>
    <row r="566" spans="3:11" x14ac:dyDescent="0.2">
      <c r="C566" s="18" t="s">
        <v>28077</v>
      </c>
      <c r="D566" s="17">
        <v>44488</v>
      </c>
      <c r="E566" s="16" t="s">
        <v>28076</v>
      </c>
      <c r="I566" s="15">
        <v>55.31</v>
      </c>
      <c r="K566" s="15">
        <v>122178.98</v>
      </c>
    </row>
    <row r="567" spans="3:11" x14ac:dyDescent="0.2">
      <c r="C567" s="18" t="s">
        <v>28075</v>
      </c>
      <c r="D567" s="17">
        <v>44488</v>
      </c>
      <c r="E567" s="16" t="s">
        <v>28074</v>
      </c>
      <c r="I567" s="15">
        <v>2.86</v>
      </c>
      <c r="K567" s="15">
        <v>122181.84</v>
      </c>
    </row>
    <row r="568" spans="3:11" x14ac:dyDescent="0.2">
      <c r="C568" s="18" t="s">
        <v>28073</v>
      </c>
      <c r="D568" s="17">
        <v>44489</v>
      </c>
      <c r="E568" s="16" t="s">
        <v>28072</v>
      </c>
      <c r="I568" s="15">
        <v>1.68</v>
      </c>
      <c r="K568" s="15">
        <v>122183.52</v>
      </c>
    </row>
    <row r="569" spans="3:11" x14ac:dyDescent="0.2">
      <c r="C569" s="18" t="s">
        <v>28071</v>
      </c>
      <c r="D569" s="17">
        <v>44489</v>
      </c>
      <c r="E569" s="16" t="s">
        <v>28070</v>
      </c>
      <c r="I569" s="15">
        <v>3.2</v>
      </c>
      <c r="K569" s="15">
        <v>122186.72</v>
      </c>
    </row>
    <row r="570" spans="3:11" x14ac:dyDescent="0.2">
      <c r="C570" s="18" t="s">
        <v>28069</v>
      </c>
      <c r="D570" s="17">
        <v>44489</v>
      </c>
      <c r="E570" s="16" t="s">
        <v>28068</v>
      </c>
      <c r="I570" s="15">
        <v>5.36</v>
      </c>
      <c r="K570" s="15">
        <v>122192.08</v>
      </c>
    </row>
    <row r="571" spans="3:11" x14ac:dyDescent="0.2">
      <c r="C571" s="18" t="s">
        <v>28067</v>
      </c>
      <c r="D571" s="17">
        <v>44489</v>
      </c>
      <c r="E571" s="16" t="s">
        <v>28066</v>
      </c>
      <c r="I571" s="15">
        <v>10.29</v>
      </c>
      <c r="K571" s="15">
        <v>122202.37</v>
      </c>
    </row>
    <row r="572" spans="3:11" x14ac:dyDescent="0.2">
      <c r="C572" s="18" t="s">
        <v>28065</v>
      </c>
      <c r="D572" s="17">
        <v>44489</v>
      </c>
      <c r="E572" s="16" t="s">
        <v>28064</v>
      </c>
      <c r="I572" s="15">
        <v>23.39</v>
      </c>
      <c r="K572" s="15">
        <v>122225.76</v>
      </c>
    </row>
    <row r="573" spans="3:11" x14ac:dyDescent="0.2">
      <c r="C573" s="18" t="s">
        <v>28063</v>
      </c>
      <c r="D573" s="17">
        <v>44489</v>
      </c>
      <c r="E573" s="16" t="s">
        <v>28062</v>
      </c>
      <c r="I573" s="15">
        <v>1.88</v>
      </c>
      <c r="K573" s="15">
        <v>122227.64</v>
      </c>
    </row>
    <row r="574" spans="3:11" x14ac:dyDescent="0.2">
      <c r="C574" s="18" t="s">
        <v>28061</v>
      </c>
      <c r="D574" s="17">
        <v>44489</v>
      </c>
      <c r="E574" s="16" t="s">
        <v>28060</v>
      </c>
      <c r="I574" s="15">
        <v>0.12</v>
      </c>
      <c r="K574" s="15">
        <v>122227.76</v>
      </c>
    </row>
    <row r="575" spans="3:11" x14ac:dyDescent="0.2">
      <c r="C575" s="18" t="s">
        <v>28059</v>
      </c>
      <c r="D575" s="17">
        <v>44489</v>
      </c>
      <c r="E575" s="16" t="s">
        <v>28058</v>
      </c>
      <c r="I575" s="15">
        <v>1.7</v>
      </c>
      <c r="K575" s="15">
        <v>122229.46</v>
      </c>
    </row>
    <row r="576" spans="3:11" x14ac:dyDescent="0.2">
      <c r="C576" s="18" t="s">
        <v>28057</v>
      </c>
      <c r="D576" s="17">
        <v>44489</v>
      </c>
      <c r="E576" s="16" t="s">
        <v>28056</v>
      </c>
      <c r="I576" s="15">
        <v>1.99</v>
      </c>
      <c r="K576" s="15">
        <v>122231.45</v>
      </c>
    </row>
    <row r="577" spans="3:11" x14ac:dyDescent="0.2">
      <c r="C577" s="18" t="s">
        <v>28055</v>
      </c>
      <c r="D577" s="17">
        <v>44489</v>
      </c>
      <c r="E577" s="16" t="s">
        <v>28054</v>
      </c>
      <c r="I577" s="15">
        <v>4.1900000000000004</v>
      </c>
      <c r="K577" s="15">
        <v>122235.64</v>
      </c>
    </row>
    <row r="578" spans="3:11" x14ac:dyDescent="0.2">
      <c r="C578" s="18" t="s">
        <v>28053</v>
      </c>
      <c r="D578" s="17">
        <v>44489</v>
      </c>
      <c r="E578" s="16" t="s">
        <v>28052</v>
      </c>
      <c r="I578" s="15">
        <v>2.38</v>
      </c>
      <c r="K578" s="15">
        <v>122238.02</v>
      </c>
    </row>
    <row r="579" spans="3:11" x14ac:dyDescent="0.2">
      <c r="C579" s="18" t="s">
        <v>28051</v>
      </c>
      <c r="D579" s="17">
        <v>44489</v>
      </c>
      <c r="E579" s="16" t="s">
        <v>28050</v>
      </c>
      <c r="I579" s="15">
        <v>2.0499999999999998</v>
      </c>
      <c r="K579" s="15">
        <v>122240.07</v>
      </c>
    </row>
    <row r="580" spans="3:11" x14ac:dyDescent="0.2">
      <c r="C580" s="18" t="s">
        <v>28049</v>
      </c>
      <c r="D580" s="17">
        <v>44489</v>
      </c>
      <c r="E580" s="16" t="s">
        <v>28048</v>
      </c>
      <c r="I580" s="15">
        <v>4.04</v>
      </c>
      <c r="K580" s="15">
        <v>122244.11</v>
      </c>
    </row>
    <row r="581" spans="3:11" x14ac:dyDescent="0.2">
      <c r="C581" s="18" t="s">
        <v>28047</v>
      </c>
      <c r="D581" s="17">
        <v>44489</v>
      </c>
      <c r="E581" s="16" t="s">
        <v>28046</v>
      </c>
      <c r="I581" s="15">
        <v>8.3800000000000008</v>
      </c>
      <c r="K581" s="15">
        <v>122252.49</v>
      </c>
    </row>
    <row r="582" spans="3:11" x14ac:dyDescent="0.2">
      <c r="C582" s="18" t="s">
        <v>28045</v>
      </c>
      <c r="D582" s="17">
        <v>44489</v>
      </c>
      <c r="E582" s="16" t="s">
        <v>28044</v>
      </c>
      <c r="I582" s="15">
        <v>10.4</v>
      </c>
      <c r="K582" s="15">
        <v>122262.89</v>
      </c>
    </row>
    <row r="583" spans="3:11" x14ac:dyDescent="0.2">
      <c r="C583" s="18" t="s">
        <v>28043</v>
      </c>
      <c r="D583" s="17">
        <v>44489</v>
      </c>
      <c r="E583" s="16" t="s">
        <v>28042</v>
      </c>
      <c r="I583" s="15">
        <v>2.36</v>
      </c>
      <c r="K583" s="15">
        <v>122265.25</v>
      </c>
    </row>
    <row r="584" spans="3:11" x14ac:dyDescent="0.2">
      <c r="C584" s="18" t="s">
        <v>28041</v>
      </c>
      <c r="D584" s="17">
        <v>44489</v>
      </c>
      <c r="E584" s="16" t="s">
        <v>28040</v>
      </c>
      <c r="I584" s="15">
        <v>8.3800000000000008</v>
      </c>
      <c r="K584" s="15">
        <v>122273.63</v>
      </c>
    </row>
    <row r="585" spans="3:11" x14ac:dyDescent="0.2">
      <c r="C585" s="18" t="s">
        <v>28039</v>
      </c>
      <c r="D585" s="17">
        <v>44489</v>
      </c>
      <c r="E585" s="16" t="s">
        <v>28038</v>
      </c>
      <c r="I585" s="15">
        <v>10.16</v>
      </c>
      <c r="K585" s="15">
        <v>122283.79</v>
      </c>
    </row>
    <row r="586" spans="3:11" x14ac:dyDescent="0.2">
      <c r="C586" s="18" t="s">
        <v>28037</v>
      </c>
      <c r="D586" s="17">
        <v>44489</v>
      </c>
      <c r="E586" s="16" t="s">
        <v>28036</v>
      </c>
      <c r="I586" s="15">
        <v>5.33</v>
      </c>
      <c r="K586" s="15">
        <v>122289.12</v>
      </c>
    </row>
    <row r="587" spans="3:11" x14ac:dyDescent="0.2">
      <c r="C587" s="18" t="s">
        <v>28035</v>
      </c>
      <c r="D587" s="17">
        <v>44489</v>
      </c>
      <c r="E587" s="16" t="s">
        <v>28034</v>
      </c>
      <c r="I587" s="15">
        <v>7.98</v>
      </c>
      <c r="K587" s="15">
        <v>122297.1</v>
      </c>
    </row>
    <row r="588" spans="3:11" x14ac:dyDescent="0.2">
      <c r="C588" s="18" t="s">
        <v>28033</v>
      </c>
      <c r="D588" s="17">
        <v>44489</v>
      </c>
      <c r="E588" s="16" t="s">
        <v>28032</v>
      </c>
      <c r="I588" s="15">
        <v>6.94</v>
      </c>
      <c r="K588" s="15">
        <v>122304.04</v>
      </c>
    </row>
    <row r="589" spans="3:11" x14ac:dyDescent="0.2">
      <c r="C589" s="18" t="s">
        <v>28031</v>
      </c>
      <c r="D589" s="17">
        <v>44489</v>
      </c>
      <c r="E589" s="16" t="s">
        <v>28030</v>
      </c>
      <c r="I589" s="15">
        <v>25.14</v>
      </c>
      <c r="K589" s="15">
        <v>122329.18</v>
      </c>
    </row>
    <row r="590" spans="3:11" x14ac:dyDescent="0.2">
      <c r="C590" s="18" t="s">
        <v>28029</v>
      </c>
      <c r="D590" s="17">
        <v>44489</v>
      </c>
      <c r="E590" s="16" t="s">
        <v>28028</v>
      </c>
      <c r="I590" s="15">
        <v>5.28</v>
      </c>
      <c r="K590" s="15">
        <v>122334.46</v>
      </c>
    </row>
    <row r="591" spans="3:11" x14ac:dyDescent="0.2">
      <c r="C591" s="18" t="s">
        <v>28027</v>
      </c>
      <c r="D591" s="17">
        <v>44489</v>
      </c>
      <c r="E591" s="16" t="s">
        <v>28026</v>
      </c>
      <c r="I591" s="15">
        <v>8.3800000000000008</v>
      </c>
      <c r="K591" s="15">
        <v>122342.84</v>
      </c>
    </row>
    <row r="592" spans="3:11" x14ac:dyDescent="0.2">
      <c r="C592" s="18" t="s">
        <v>28025</v>
      </c>
      <c r="D592" s="17">
        <v>44489</v>
      </c>
      <c r="E592" s="16" t="s">
        <v>28024</v>
      </c>
      <c r="I592" s="15">
        <v>2.17</v>
      </c>
      <c r="K592" s="15">
        <v>122345.01</v>
      </c>
    </row>
    <row r="593" spans="3:11" x14ac:dyDescent="0.2">
      <c r="C593" s="18" t="s">
        <v>28023</v>
      </c>
      <c r="D593" s="17">
        <v>44489</v>
      </c>
      <c r="E593" s="16" t="s">
        <v>28022</v>
      </c>
      <c r="I593" s="15">
        <v>2.9</v>
      </c>
      <c r="K593" s="15">
        <v>122347.91</v>
      </c>
    </row>
    <row r="594" spans="3:11" x14ac:dyDescent="0.2">
      <c r="C594" s="18" t="s">
        <v>28021</v>
      </c>
      <c r="D594" s="17">
        <v>44489</v>
      </c>
      <c r="E594" s="16" t="s">
        <v>28020</v>
      </c>
      <c r="I594" s="15">
        <v>5.66</v>
      </c>
      <c r="K594" s="15">
        <v>122353.57</v>
      </c>
    </row>
    <row r="595" spans="3:11" x14ac:dyDescent="0.2">
      <c r="C595" s="18" t="s">
        <v>6807</v>
      </c>
      <c r="D595" s="17">
        <v>44489</v>
      </c>
      <c r="E595" s="16" t="s">
        <v>28019</v>
      </c>
      <c r="J595" s="424">
        <v>648.85</v>
      </c>
      <c r="K595" s="15">
        <v>121704.72</v>
      </c>
    </row>
    <row r="596" spans="3:11" x14ac:dyDescent="0.2">
      <c r="C596" s="18" t="s">
        <v>14313</v>
      </c>
      <c r="D596" s="17">
        <v>44489</v>
      </c>
      <c r="E596" s="16" t="s">
        <v>28018</v>
      </c>
      <c r="J596" s="424">
        <v>2.46</v>
      </c>
      <c r="K596" s="15">
        <v>121702.26</v>
      </c>
    </row>
    <row r="597" spans="3:11" x14ac:dyDescent="0.2">
      <c r="C597" s="18" t="s">
        <v>9609</v>
      </c>
      <c r="D597" s="17">
        <v>44489</v>
      </c>
      <c r="E597" s="16" t="s">
        <v>28017</v>
      </c>
      <c r="J597" s="424">
        <v>0.27</v>
      </c>
      <c r="K597" s="15">
        <v>121701.99</v>
      </c>
    </row>
    <row r="598" spans="3:11" x14ac:dyDescent="0.2">
      <c r="C598" s="18" t="s">
        <v>9607</v>
      </c>
      <c r="D598" s="17">
        <v>44489</v>
      </c>
      <c r="E598" s="16" t="s">
        <v>28016</v>
      </c>
      <c r="J598" s="424">
        <v>1297.69</v>
      </c>
      <c r="K598" s="15">
        <v>120404.3</v>
      </c>
    </row>
    <row r="599" spans="3:11" x14ac:dyDescent="0.2">
      <c r="C599" s="18" t="s">
        <v>8348</v>
      </c>
      <c r="D599" s="17">
        <v>44489</v>
      </c>
      <c r="E599" s="16" t="s">
        <v>28015</v>
      </c>
      <c r="J599" s="424">
        <v>4.9000000000000004</v>
      </c>
      <c r="K599" s="15">
        <v>120399.4</v>
      </c>
    </row>
    <row r="600" spans="3:11" x14ac:dyDescent="0.2">
      <c r="C600" s="18" t="s">
        <v>1523</v>
      </c>
      <c r="D600" s="17">
        <v>44489</v>
      </c>
      <c r="E600" s="16" t="s">
        <v>28014</v>
      </c>
      <c r="J600" s="424">
        <v>6.7</v>
      </c>
      <c r="K600" s="15">
        <v>120392.7</v>
      </c>
    </row>
    <row r="601" spans="3:11" x14ac:dyDescent="0.2">
      <c r="C601" s="18" t="s">
        <v>1542</v>
      </c>
      <c r="D601" s="17">
        <v>44489</v>
      </c>
      <c r="E601" s="16" t="s">
        <v>28013</v>
      </c>
      <c r="J601" s="424">
        <v>0.54</v>
      </c>
      <c r="K601" s="15">
        <v>120392.16</v>
      </c>
    </row>
    <row r="602" spans="3:11" x14ac:dyDescent="0.2">
      <c r="C602" s="18" t="s">
        <v>1536</v>
      </c>
      <c r="D602" s="17">
        <v>44489</v>
      </c>
      <c r="E602" s="16" t="s">
        <v>28012</v>
      </c>
      <c r="J602" s="424">
        <v>7.49</v>
      </c>
      <c r="K602" s="15">
        <v>120384.67</v>
      </c>
    </row>
    <row r="603" spans="3:11" x14ac:dyDescent="0.2">
      <c r="C603" s="18" t="s">
        <v>3</v>
      </c>
      <c r="D603" s="17">
        <v>44489</v>
      </c>
      <c r="E603" s="16" t="s">
        <v>28011</v>
      </c>
      <c r="J603" s="424">
        <v>10.92</v>
      </c>
      <c r="K603" s="15">
        <v>120373.75</v>
      </c>
    </row>
    <row r="604" spans="3:11" x14ac:dyDescent="0.2">
      <c r="C604" s="18" t="s">
        <v>12139</v>
      </c>
      <c r="D604" s="17">
        <v>44489</v>
      </c>
      <c r="E604" s="16" t="s">
        <v>28010</v>
      </c>
      <c r="J604" s="424">
        <v>121.48</v>
      </c>
      <c r="K604" s="15">
        <v>120252.27</v>
      </c>
    </row>
    <row r="605" spans="3:11" x14ac:dyDescent="0.2">
      <c r="C605" s="18" t="s">
        <v>28009</v>
      </c>
      <c r="D605" s="17">
        <v>44490</v>
      </c>
      <c r="E605" s="16" t="s">
        <v>28008</v>
      </c>
      <c r="I605" s="15">
        <v>13.82</v>
      </c>
      <c r="K605" s="15">
        <v>120266.09</v>
      </c>
    </row>
    <row r="606" spans="3:11" x14ac:dyDescent="0.2">
      <c r="C606" s="18" t="s">
        <v>28007</v>
      </c>
      <c r="D606" s="17">
        <v>44490</v>
      </c>
      <c r="E606" s="16" t="s">
        <v>28006</v>
      </c>
      <c r="I606" s="15">
        <v>1.88</v>
      </c>
      <c r="K606" s="15">
        <v>120267.97</v>
      </c>
    </row>
    <row r="607" spans="3:11" x14ac:dyDescent="0.2">
      <c r="C607" s="18" t="s">
        <v>28005</v>
      </c>
      <c r="D607" s="17">
        <v>44490</v>
      </c>
      <c r="E607" s="16" t="s">
        <v>28004</v>
      </c>
      <c r="I607" s="15">
        <v>3.36</v>
      </c>
      <c r="K607" s="15">
        <v>120271.33</v>
      </c>
    </row>
    <row r="608" spans="3:11" x14ac:dyDescent="0.2">
      <c r="C608" s="18" t="s">
        <v>28003</v>
      </c>
      <c r="D608" s="17">
        <v>44490</v>
      </c>
      <c r="E608" s="16" t="s">
        <v>28002</v>
      </c>
      <c r="I608" s="15">
        <v>5.33</v>
      </c>
      <c r="K608" s="15">
        <v>120276.66</v>
      </c>
    </row>
    <row r="609" spans="3:11" x14ac:dyDescent="0.2">
      <c r="C609" s="18" t="s">
        <v>28001</v>
      </c>
      <c r="D609" s="17">
        <v>44490</v>
      </c>
      <c r="E609" s="16" t="s">
        <v>28000</v>
      </c>
      <c r="I609" s="15">
        <v>5.42</v>
      </c>
      <c r="K609" s="15">
        <v>120282.08</v>
      </c>
    </row>
    <row r="610" spans="3:11" x14ac:dyDescent="0.2">
      <c r="C610" s="18" t="s">
        <v>27999</v>
      </c>
      <c r="D610" s="17">
        <v>44490</v>
      </c>
      <c r="E610" s="16" t="s">
        <v>27998</v>
      </c>
      <c r="I610" s="15">
        <v>1.94</v>
      </c>
      <c r="K610" s="15">
        <v>120284.02</v>
      </c>
    </row>
    <row r="611" spans="3:11" x14ac:dyDescent="0.2">
      <c r="C611" s="18" t="s">
        <v>27997</v>
      </c>
      <c r="D611" s="17">
        <v>44490</v>
      </c>
      <c r="E611" s="16" t="s">
        <v>27996</v>
      </c>
      <c r="I611" s="15">
        <v>6.52</v>
      </c>
      <c r="K611" s="15">
        <v>120290.54</v>
      </c>
    </row>
    <row r="612" spans="3:11" x14ac:dyDescent="0.2">
      <c r="C612" s="18" t="s">
        <v>27995</v>
      </c>
      <c r="D612" s="17">
        <v>44490</v>
      </c>
      <c r="E612" s="16" t="s">
        <v>27994</v>
      </c>
      <c r="I612" s="15">
        <v>3.86</v>
      </c>
      <c r="K612" s="15">
        <v>120294.39999999999</v>
      </c>
    </row>
    <row r="613" spans="3:11" x14ac:dyDescent="0.2">
      <c r="C613" s="18" t="s">
        <v>27993</v>
      </c>
      <c r="D613" s="17">
        <v>44490</v>
      </c>
      <c r="E613" s="16" t="s">
        <v>27992</v>
      </c>
      <c r="I613" s="15">
        <v>3.7</v>
      </c>
      <c r="K613" s="15">
        <v>120298.1</v>
      </c>
    </row>
    <row r="614" spans="3:11" x14ac:dyDescent="0.2">
      <c r="C614" s="18" t="s">
        <v>27991</v>
      </c>
      <c r="D614" s="17">
        <v>44490</v>
      </c>
      <c r="E614" s="16" t="s">
        <v>27990</v>
      </c>
      <c r="I614" s="15">
        <v>11.66</v>
      </c>
      <c r="K614" s="15">
        <v>120309.75999999999</v>
      </c>
    </row>
    <row r="615" spans="3:11" x14ac:dyDescent="0.2">
      <c r="C615" s="18" t="s">
        <v>27989</v>
      </c>
      <c r="D615" s="17">
        <v>44490</v>
      </c>
      <c r="E615" s="16" t="s">
        <v>27988</v>
      </c>
      <c r="I615" s="15">
        <v>5.76</v>
      </c>
      <c r="K615" s="15">
        <v>120315.52</v>
      </c>
    </row>
    <row r="616" spans="3:11" x14ac:dyDescent="0.2">
      <c r="C616" s="18" t="s">
        <v>27987</v>
      </c>
      <c r="D616" s="17">
        <v>44490</v>
      </c>
      <c r="E616" s="16" t="s">
        <v>27986</v>
      </c>
      <c r="I616" s="15">
        <v>2.09</v>
      </c>
      <c r="K616" s="15">
        <v>120317.61</v>
      </c>
    </row>
    <row r="617" spans="3:11" x14ac:dyDescent="0.2">
      <c r="C617" s="18" t="s">
        <v>27985</v>
      </c>
      <c r="D617" s="17">
        <v>44490</v>
      </c>
      <c r="E617" s="16" t="s">
        <v>27984</v>
      </c>
      <c r="I617" s="15">
        <v>3.36</v>
      </c>
      <c r="K617" s="15">
        <v>120320.97</v>
      </c>
    </row>
    <row r="618" spans="3:11" x14ac:dyDescent="0.2">
      <c r="C618" s="18" t="s">
        <v>27983</v>
      </c>
      <c r="D618" s="17">
        <v>44490</v>
      </c>
      <c r="E618" s="16" t="s">
        <v>27982</v>
      </c>
      <c r="I618" s="15">
        <v>6.19</v>
      </c>
      <c r="K618" s="15">
        <v>120327.16</v>
      </c>
    </row>
    <row r="619" spans="3:11" x14ac:dyDescent="0.2">
      <c r="C619" s="18" t="s">
        <v>27981</v>
      </c>
      <c r="D619" s="17">
        <v>44490</v>
      </c>
      <c r="E619" s="16" t="s">
        <v>27980</v>
      </c>
      <c r="I619" s="15">
        <v>4.96</v>
      </c>
      <c r="K619" s="15">
        <v>120332.12</v>
      </c>
    </row>
    <row r="620" spans="3:11" x14ac:dyDescent="0.2">
      <c r="C620" s="18" t="s">
        <v>27979</v>
      </c>
      <c r="D620" s="17">
        <v>44491</v>
      </c>
      <c r="E620" s="16" t="s">
        <v>27978</v>
      </c>
      <c r="I620" s="15">
        <v>5.04</v>
      </c>
      <c r="K620" s="15">
        <v>120337.16</v>
      </c>
    </row>
    <row r="621" spans="3:11" x14ac:dyDescent="0.2">
      <c r="C621" s="18" t="s">
        <v>27977</v>
      </c>
      <c r="D621" s="17">
        <v>44491</v>
      </c>
      <c r="E621" s="16" t="s">
        <v>27976</v>
      </c>
      <c r="I621" s="15">
        <v>2758.61</v>
      </c>
      <c r="K621" s="15">
        <v>123095.77</v>
      </c>
    </row>
    <row r="622" spans="3:11" x14ac:dyDescent="0.2">
      <c r="C622" s="18" t="s">
        <v>27975</v>
      </c>
      <c r="D622" s="17">
        <v>44491</v>
      </c>
      <c r="E622" s="16" t="s">
        <v>27974</v>
      </c>
      <c r="I622" s="15">
        <v>5.26</v>
      </c>
      <c r="K622" s="15">
        <v>123101.03</v>
      </c>
    </row>
    <row r="623" spans="3:11" x14ac:dyDescent="0.2">
      <c r="C623" s="18" t="s">
        <v>27973</v>
      </c>
      <c r="D623" s="17">
        <v>44491</v>
      </c>
      <c r="E623" s="16" t="s">
        <v>27972</v>
      </c>
      <c r="I623" s="15">
        <v>5.38</v>
      </c>
      <c r="K623" s="15">
        <v>123106.41</v>
      </c>
    </row>
    <row r="624" spans="3:11" x14ac:dyDescent="0.2">
      <c r="C624" s="18" t="s">
        <v>27971</v>
      </c>
      <c r="D624" s="17">
        <v>44491</v>
      </c>
      <c r="E624" s="16" t="s">
        <v>27970</v>
      </c>
      <c r="I624" s="15">
        <v>12.34</v>
      </c>
      <c r="K624" s="15">
        <v>123118.75</v>
      </c>
    </row>
    <row r="625" spans="3:11" x14ac:dyDescent="0.2">
      <c r="C625" s="18" t="s">
        <v>27969</v>
      </c>
      <c r="D625" s="17">
        <v>44491</v>
      </c>
      <c r="E625" s="16" t="s">
        <v>27968</v>
      </c>
      <c r="I625" s="15">
        <v>2.44</v>
      </c>
      <c r="K625" s="15">
        <v>123121.19</v>
      </c>
    </row>
    <row r="626" spans="3:11" x14ac:dyDescent="0.2">
      <c r="C626" s="18" t="s">
        <v>27967</v>
      </c>
      <c r="D626" s="17">
        <v>44491</v>
      </c>
      <c r="E626" s="16" t="s">
        <v>27966</v>
      </c>
      <c r="I626" s="15">
        <v>3.49</v>
      </c>
      <c r="K626" s="15">
        <v>123124.68</v>
      </c>
    </row>
    <row r="627" spans="3:11" x14ac:dyDescent="0.2">
      <c r="C627" s="18" t="s">
        <v>27965</v>
      </c>
      <c r="D627" s="17">
        <v>44491</v>
      </c>
      <c r="E627" s="16" t="s">
        <v>27964</v>
      </c>
      <c r="I627" s="15">
        <v>1.68</v>
      </c>
      <c r="K627" s="15">
        <v>123126.36</v>
      </c>
    </row>
    <row r="628" spans="3:11" x14ac:dyDescent="0.2">
      <c r="C628" s="18" t="s">
        <v>27963</v>
      </c>
      <c r="D628" s="17">
        <v>44491</v>
      </c>
      <c r="E628" s="16" t="s">
        <v>27962</v>
      </c>
      <c r="I628" s="15">
        <v>2.17</v>
      </c>
      <c r="K628" s="15">
        <v>123128.53</v>
      </c>
    </row>
    <row r="629" spans="3:11" x14ac:dyDescent="0.2">
      <c r="C629" s="18" t="s">
        <v>27961</v>
      </c>
      <c r="D629" s="17">
        <v>44491</v>
      </c>
      <c r="E629" s="16" t="s">
        <v>27960</v>
      </c>
      <c r="I629" s="15">
        <v>4.38</v>
      </c>
      <c r="K629" s="15">
        <v>123132.91</v>
      </c>
    </row>
    <row r="630" spans="3:11" x14ac:dyDescent="0.2">
      <c r="C630" s="18" t="s">
        <v>27959</v>
      </c>
      <c r="D630" s="17">
        <v>44491</v>
      </c>
      <c r="E630" s="16" t="s">
        <v>27958</v>
      </c>
      <c r="I630" s="15">
        <v>1.81</v>
      </c>
      <c r="K630" s="15">
        <v>123134.72</v>
      </c>
    </row>
    <row r="631" spans="3:11" x14ac:dyDescent="0.2">
      <c r="C631" s="18" t="s">
        <v>27957</v>
      </c>
      <c r="D631" s="17">
        <v>44491</v>
      </c>
      <c r="E631" s="16" t="s">
        <v>27956</v>
      </c>
      <c r="I631" s="15">
        <v>2.33</v>
      </c>
      <c r="K631" s="15">
        <v>123137.05</v>
      </c>
    </row>
    <row r="632" spans="3:11" x14ac:dyDescent="0.2">
      <c r="C632" s="18" t="s">
        <v>27955</v>
      </c>
      <c r="D632" s="17">
        <v>44491</v>
      </c>
      <c r="E632" s="16" t="s">
        <v>27954</v>
      </c>
      <c r="I632" s="15">
        <v>7.12</v>
      </c>
      <c r="K632" s="15">
        <v>123144.17</v>
      </c>
    </row>
    <row r="633" spans="3:11" x14ac:dyDescent="0.2">
      <c r="C633" s="18" t="s">
        <v>27953</v>
      </c>
      <c r="D633" s="17">
        <v>44491</v>
      </c>
      <c r="E633" s="16" t="s">
        <v>27952</v>
      </c>
      <c r="I633" s="15">
        <v>1.68</v>
      </c>
      <c r="K633" s="15">
        <v>123145.85</v>
      </c>
    </row>
    <row r="634" spans="3:11" x14ac:dyDescent="0.2">
      <c r="C634" s="18" t="s">
        <v>27951</v>
      </c>
      <c r="D634" s="17">
        <v>44491</v>
      </c>
      <c r="E634" s="16" t="s">
        <v>27950</v>
      </c>
      <c r="I634" s="15">
        <v>1.71</v>
      </c>
      <c r="K634" s="15">
        <v>123147.56</v>
      </c>
    </row>
    <row r="635" spans="3:11" x14ac:dyDescent="0.2">
      <c r="C635" s="18" t="s">
        <v>27949</v>
      </c>
      <c r="D635" s="17">
        <v>44491</v>
      </c>
      <c r="E635" s="16" t="s">
        <v>27948</v>
      </c>
      <c r="I635" s="15">
        <v>7.46</v>
      </c>
      <c r="K635" s="15">
        <v>123155.02</v>
      </c>
    </row>
    <row r="636" spans="3:11" x14ac:dyDescent="0.2">
      <c r="C636" s="18" t="s">
        <v>27947</v>
      </c>
      <c r="D636" s="17">
        <v>44491</v>
      </c>
      <c r="E636" s="16" t="s">
        <v>27946</v>
      </c>
      <c r="I636" s="15">
        <v>2.2200000000000002</v>
      </c>
      <c r="K636" s="15">
        <v>123157.24</v>
      </c>
    </row>
    <row r="637" spans="3:11" x14ac:dyDescent="0.2">
      <c r="C637" s="18" t="s">
        <v>27945</v>
      </c>
      <c r="D637" s="17">
        <v>44491</v>
      </c>
      <c r="E637" s="16" t="s">
        <v>27944</v>
      </c>
      <c r="I637" s="15">
        <v>4.28</v>
      </c>
      <c r="K637" s="15">
        <v>123161.52</v>
      </c>
    </row>
    <row r="638" spans="3:11" x14ac:dyDescent="0.2">
      <c r="C638" s="18" t="s">
        <v>27943</v>
      </c>
      <c r="D638" s="17">
        <v>44491</v>
      </c>
      <c r="E638" s="16" t="s">
        <v>27942</v>
      </c>
      <c r="I638" s="15">
        <v>4.1900000000000004</v>
      </c>
      <c r="K638" s="15">
        <v>123165.71</v>
      </c>
    </row>
    <row r="639" spans="3:11" x14ac:dyDescent="0.2">
      <c r="C639" s="18" t="s">
        <v>27941</v>
      </c>
      <c r="D639" s="17">
        <v>44491</v>
      </c>
      <c r="E639" s="16" t="s">
        <v>27940</v>
      </c>
      <c r="I639" s="15">
        <v>3.47</v>
      </c>
      <c r="K639" s="15">
        <v>123169.18</v>
      </c>
    </row>
    <row r="640" spans="3:11" x14ac:dyDescent="0.2">
      <c r="C640" s="18" t="s">
        <v>27939</v>
      </c>
      <c r="D640" s="17">
        <v>44491</v>
      </c>
      <c r="E640" s="16" t="s">
        <v>27938</v>
      </c>
      <c r="I640" s="15">
        <v>3766.18</v>
      </c>
      <c r="K640" s="15">
        <v>126935.36</v>
      </c>
    </row>
    <row r="641" spans="3:11" x14ac:dyDescent="0.2">
      <c r="C641" s="18" t="s">
        <v>27937</v>
      </c>
      <c r="D641" s="17">
        <v>44492</v>
      </c>
      <c r="E641" s="16" t="s">
        <v>27936</v>
      </c>
      <c r="I641" s="15">
        <v>9.64</v>
      </c>
      <c r="K641" s="15">
        <v>126945</v>
      </c>
    </row>
    <row r="642" spans="3:11" x14ac:dyDescent="0.2">
      <c r="C642" s="18" t="s">
        <v>27935</v>
      </c>
      <c r="D642" s="17">
        <v>44492</v>
      </c>
      <c r="E642" s="16" t="s">
        <v>27934</v>
      </c>
      <c r="I642" s="15">
        <v>4.8099999999999996</v>
      </c>
      <c r="K642" s="15">
        <v>126949.81</v>
      </c>
    </row>
    <row r="643" spans="3:11" x14ac:dyDescent="0.2">
      <c r="C643" s="18" t="s">
        <v>27933</v>
      </c>
      <c r="D643" s="17">
        <v>44492</v>
      </c>
      <c r="E643" s="16" t="s">
        <v>27932</v>
      </c>
      <c r="I643" s="15">
        <v>5.8</v>
      </c>
      <c r="K643" s="15">
        <v>126955.61</v>
      </c>
    </row>
    <row r="644" spans="3:11" x14ac:dyDescent="0.2">
      <c r="C644" s="18" t="s">
        <v>27931</v>
      </c>
      <c r="D644" s="17">
        <v>44492</v>
      </c>
      <c r="E644" s="16" t="s">
        <v>27930</v>
      </c>
      <c r="I644" s="15">
        <v>1.75</v>
      </c>
      <c r="K644" s="15">
        <v>126957.36</v>
      </c>
    </row>
    <row r="645" spans="3:11" x14ac:dyDescent="0.2">
      <c r="C645" s="18" t="s">
        <v>27929</v>
      </c>
      <c r="D645" s="17">
        <v>44492</v>
      </c>
      <c r="E645" s="16" t="s">
        <v>27928</v>
      </c>
      <c r="I645" s="15">
        <v>4.1900000000000004</v>
      </c>
      <c r="K645" s="15">
        <v>126961.55</v>
      </c>
    </row>
    <row r="646" spans="3:11" x14ac:dyDescent="0.2">
      <c r="C646" s="18" t="s">
        <v>27927</v>
      </c>
      <c r="D646" s="17">
        <v>44492</v>
      </c>
      <c r="E646" s="16" t="s">
        <v>27926</v>
      </c>
      <c r="I646" s="15">
        <v>4.05</v>
      </c>
      <c r="K646" s="15">
        <v>126965.6</v>
      </c>
    </row>
    <row r="647" spans="3:11" x14ac:dyDescent="0.2">
      <c r="C647" s="18" t="s">
        <v>27925</v>
      </c>
      <c r="D647" s="17">
        <v>44492</v>
      </c>
      <c r="E647" s="16" t="s">
        <v>27924</v>
      </c>
      <c r="I647" s="15">
        <v>5.59</v>
      </c>
      <c r="K647" s="15">
        <v>126971.19</v>
      </c>
    </row>
    <row r="648" spans="3:11" x14ac:dyDescent="0.2">
      <c r="C648" s="18" t="s">
        <v>27923</v>
      </c>
      <c r="D648" s="17">
        <v>44493</v>
      </c>
      <c r="E648" s="16" t="s">
        <v>27922</v>
      </c>
      <c r="I648" s="15">
        <v>9.61</v>
      </c>
      <c r="K648" s="15">
        <v>126980.8</v>
      </c>
    </row>
    <row r="649" spans="3:11" x14ac:dyDescent="0.2">
      <c r="C649" s="18" t="s">
        <v>27921</v>
      </c>
      <c r="D649" s="17">
        <v>44493</v>
      </c>
      <c r="E649" s="16" t="s">
        <v>27920</v>
      </c>
      <c r="I649" s="15">
        <v>3.43</v>
      </c>
      <c r="K649" s="15">
        <v>126984.23</v>
      </c>
    </row>
    <row r="650" spans="3:11" x14ac:dyDescent="0.2">
      <c r="C650" s="18" t="s">
        <v>27919</v>
      </c>
      <c r="D650" s="17">
        <v>44493</v>
      </c>
      <c r="E650" s="16" t="s">
        <v>27918</v>
      </c>
      <c r="I650" s="15">
        <v>4.24</v>
      </c>
      <c r="K650" s="15">
        <v>126988.47</v>
      </c>
    </row>
    <row r="651" spans="3:11" x14ac:dyDescent="0.2">
      <c r="C651" s="18" t="s">
        <v>27917</v>
      </c>
      <c r="D651" s="17">
        <v>44493</v>
      </c>
      <c r="E651" s="16" t="s">
        <v>27916</v>
      </c>
      <c r="I651" s="15">
        <v>6.94</v>
      </c>
      <c r="K651" s="15">
        <v>126995.41</v>
      </c>
    </row>
    <row r="652" spans="3:11" x14ac:dyDescent="0.2">
      <c r="C652" s="18" t="s">
        <v>27915</v>
      </c>
      <c r="D652" s="17">
        <v>44493</v>
      </c>
      <c r="E652" s="16" t="s">
        <v>27914</v>
      </c>
      <c r="I652" s="15">
        <v>1.68</v>
      </c>
      <c r="K652" s="15">
        <v>126997.09</v>
      </c>
    </row>
    <row r="653" spans="3:11" x14ac:dyDescent="0.2">
      <c r="C653" s="18" t="s">
        <v>27913</v>
      </c>
      <c r="D653" s="17">
        <v>44493</v>
      </c>
      <c r="E653" s="16" t="s">
        <v>27912</v>
      </c>
      <c r="I653" s="15">
        <v>1.69</v>
      </c>
      <c r="K653" s="15">
        <v>126998.78</v>
      </c>
    </row>
    <row r="654" spans="3:11" x14ac:dyDescent="0.2">
      <c r="C654" s="18" t="s">
        <v>27911</v>
      </c>
      <c r="D654" s="17">
        <v>44493</v>
      </c>
      <c r="E654" s="16" t="s">
        <v>27910</v>
      </c>
      <c r="I654" s="15">
        <v>6.61</v>
      </c>
      <c r="K654" s="15">
        <v>127005.39</v>
      </c>
    </row>
    <row r="655" spans="3:11" x14ac:dyDescent="0.2">
      <c r="C655" s="18" t="s">
        <v>27909</v>
      </c>
      <c r="D655" s="17">
        <v>44494</v>
      </c>
      <c r="E655" s="16" t="s">
        <v>27799</v>
      </c>
      <c r="I655" s="15">
        <v>14.8</v>
      </c>
      <c r="K655" s="15">
        <v>127020.19</v>
      </c>
    </row>
    <row r="656" spans="3:11" x14ac:dyDescent="0.2">
      <c r="C656" s="18" t="s">
        <v>27908</v>
      </c>
      <c r="D656" s="17">
        <v>44494</v>
      </c>
      <c r="E656" s="16" t="s">
        <v>27907</v>
      </c>
      <c r="I656" s="15">
        <v>10.57</v>
      </c>
      <c r="K656" s="15">
        <v>127030.76</v>
      </c>
    </row>
    <row r="657" spans="3:11" x14ac:dyDescent="0.2">
      <c r="C657" s="18" t="s">
        <v>27906</v>
      </c>
      <c r="D657" s="17">
        <v>44494</v>
      </c>
      <c r="E657" s="16" t="s">
        <v>27905</v>
      </c>
      <c r="I657" s="15">
        <v>3.82</v>
      </c>
      <c r="K657" s="15">
        <v>127034.58</v>
      </c>
    </row>
    <row r="658" spans="3:11" x14ac:dyDescent="0.2">
      <c r="C658" s="18" t="s">
        <v>27904</v>
      </c>
      <c r="D658" s="17">
        <v>44494</v>
      </c>
      <c r="E658" s="16" t="s">
        <v>27903</v>
      </c>
      <c r="I658" s="15">
        <v>5</v>
      </c>
      <c r="K658" s="15">
        <v>127039.58</v>
      </c>
    </row>
    <row r="659" spans="3:11" x14ac:dyDescent="0.2">
      <c r="C659" s="18" t="s">
        <v>27902</v>
      </c>
      <c r="D659" s="17">
        <v>44494</v>
      </c>
      <c r="E659" s="16" t="s">
        <v>27901</v>
      </c>
      <c r="I659" s="15">
        <v>12.34</v>
      </c>
      <c r="K659" s="15">
        <v>127051.92</v>
      </c>
    </row>
    <row r="660" spans="3:11" x14ac:dyDescent="0.2">
      <c r="C660" s="18" t="s">
        <v>27900</v>
      </c>
      <c r="D660" s="17">
        <v>44494</v>
      </c>
      <c r="E660" s="16" t="s">
        <v>27899</v>
      </c>
      <c r="I660" s="15">
        <v>7.41</v>
      </c>
      <c r="K660" s="15">
        <v>127059.33</v>
      </c>
    </row>
    <row r="661" spans="3:11" x14ac:dyDescent="0.2">
      <c r="C661" s="18" t="s">
        <v>27898</v>
      </c>
      <c r="D661" s="17">
        <v>44494</v>
      </c>
      <c r="E661" s="16" t="s">
        <v>27897</v>
      </c>
      <c r="I661" s="15">
        <v>4.1900000000000004</v>
      </c>
      <c r="K661" s="15">
        <v>127063.52</v>
      </c>
    </row>
    <row r="662" spans="3:11" x14ac:dyDescent="0.2">
      <c r="C662" s="18" t="s">
        <v>27896</v>
      </c>
      <c r="D662" s="17">
        <v>44494</v>
      </c>
      <c r="E662" s="16" t="s">
        <v>27895</v>
      </c>
      <c r="I662" s="15">
        <v>5.43</v>
      </c>
      <c r="K662" s="15">
        <v>127068.95</v>
      </c>
    </row>
    <row r="663" spans="3:11" x14ac:dyDescent="0.2">
      <c r="C663" s="18" t="s">
        <v>27894</v>
      </c>
      <c r="D663" s="17">
        <v>44494</v>
      </c>
      <c r="E663" s="16" t="s">
        <v>27893</v>
      </c>
      <c r="I663" s="15">
        <v>18.73</v>
      </c>
      <c r="K663" s="15">
        <v>127087.67999999999</v>
      </c>
    </row>
    <row r="664" spans="3:11" x14ac:dyDescent="0.2">
      <c r="C664" s="18" t="s">
        <v>27892</v>
      </c>
      <c r="D664" s="17">
        <v>44494</v>
      </c>
      <c r="E664" s="16" t="s">
        <v>27891</v>
      </c>
      <c r="I664" s="15">
        <v>7.82</v>
      </c>
      <c r="K664" s="15">
        <v>127095.5</v>
      </c>
    </row>
    <row r="665" spans="3:11" x14ac:dyDescent="0.2">
      <c r="C665" s="18" t="s">
        <v>27890</v>
      </c>
      <c r="D665" s="17">
        <v>44494</v>
      </c>
      <c r="E665" s="16" t="s">
        <v>27889</v>
      </c>
      <c r="I665" s="15">
        <v>9.34</v>
      </c>
      <c r="K665" s="15">
        <v>127104.84</v>
      </c>
    </row>
    <row r="666" spans="3:11" x14ac:dyDescent="0.2">
      <c r="C666" s="18" t="s">
        <v>27888</v>
      </c>
      <c r="D666" s="17">
        <v>44494</v>
      </c>
      <c r="E666" s="16" t="s">
        <v>27887</v>
      </c>
      <c r="I666" s="15">
        <v>5.04</v>
      </c>
      <c r="K666" s="15">
        <v>127109.88</v>
      </c>
    </row>
    <row r="667" spans="3:11" x14ac:dyDescent="0.2">
      <c r="C667" s="18" t="s">
        <v>27886</v>
      </c>
      <c r="D667" s="17">
        <v>44494</v>
      </c>
      <c r="E667" s="16" t="s">
        <v>27885</v>
      </c>
      <c r="I667" s="15">
        <v>6.94</v>
      </c>
      <c r="K667" s="15">
        <v>127116.82</v>
      </c>
    </row>
    <row r="668" spans="3:11" x14ac:dyDescent="0.2">
      <c r="C668" s="18" t="s">
        <v>27884</v>
      </c>
      <c r="D668" s="17">
        <v>44494</v>
      </c>
      <c r="E668" s="16" t="s">
        <v>27883</v>
      </c>
      <c r="I668" s="15">
        <v>4.0199999999999996</v>
      </c>
      <c r="K668" s="15">
        <v>127120.84</v>
      </c>
    </row>
    <row r="669" spans="3:11" x14ac:dyDescent="0.2">
      <c r="C669" s="18" t="s">
        <v>27882</v>
      </c>
      <c r="D669" s="17">
        <v>44494</v>
      </c>
      <c r="E669" s="16" t="s">
        <v>27881</v>
      </c>
      <c r="I669" s="15">
        <v>4.1900000000000004</v>
      </c>
      <c r="K669" s="15">
        <v>127125.03</v>
      </c>
    </row>
    <row r="670" spans="3:11" x14ac:dyDescent="0.2">
      <c r="C670" s="18" t="s">
        <v>27880</v>
      </c>
      <c r="D670" s="17">
        <v>44494</v>
      </c>
      <c r="E670" s="16" t="s">
        <v>27879</v>
      </c>
      <c r="I670" s="15">
        <v>1.85</v>
      </c>
      <c r="K670" s="15">
        <v>127126.88</v>
      </c>
    </row>
    <row r="671" spans="3:11" x14ac:dyDescent="0.2">
      <c r="C671" s="18" t="s">
        <v>27878</v>
      </c>
      <c r="D671" s="17">
        <v>44494</v>
      </c>
      <c r="E671" s="16" t="s">
        <v>27877</v>
      </c>
      <c r="I671" s="15">
        <v>2.4500000000000002</v>
      </c>
      <c r="K671" s="15">
        <v>127129.33</v>
      </c>
    </row>
    <row r="672" spans="3:11" x14ac:dyDescent="0.2">
      <c r="C672" s="18" t="s">
        <v>27876</v>
      </c>
      <c r="D672" s="17">
        <v>44494</v>
      </c>
      <c r="E672" s="16" t="s">
        <v>27875</v>
      </c>
      <c r="I672" s="15">
        <v>5.04</v>
      </c>
      <c r="K672" s="15">
        <v>127134.37</v>
      </c>
    </row>
    <row r="673" spans="3:11" x14ac:dyDescent="0.2">
      <c r="C673" s="18" t="s">
        <v>27874</v>
      </c>
      <c r="D673" s="17">
        <v>44494</v>
      </c>
      <c r="E673" s="16" t="s">
        <v>27873</v>
      </c>
      <c r="I673" s="15">
        <v>8.4700000000000006</v>
      </c>
      <c r="K673" s="15">
        <v>127142.84</v>
      </c>
    </row>
    <row r="674" spans="3:11" x14ac:dyDescent="0.2">
      <c r="C674" s="18" t="s">
        <v>27872</v>
      </c>
      <c r="D674" s="17">
        <v>44494</v>
      </c>
      <c r="E674" s="16" t="s">
        <v>27871</v>
      </c>
      <c r="I674" s="15">
        <v>5.89</v>
      </c>
      <c r="K674" s="15">
        <v>127148.73</v>
      </c>
    </row>
    <row r="675" spans="3:11" x14ac:dyDescent="0.2">
      <c r="C675" s="18" t="s">
        <v>27870</v>
      </c>
      <c r="D675" s="17">
        <v>44494</v>
      </c>
      <c r="E675" s="16" t="s">
        <v>27869</v>
      </c>
      <c r="I675" s="15">
        <v>3.83</v>
      </c>
      <c r="K675" s="15">
        <v>127152.56</v>
      </c>
    </row>
    <row r="676" spans="3:11" x14ac:dyDescent="0.2">
      <c r="C676" s="18" t="s">
        <v>27868</v>
      </c>
      <c r="D676" s="17">
        <v>44494</v>
      </c>
      <c r="E676" s="16" t="s">
        <v>27867</v>
      </c>
      <c r="I676" s="15">
        <v>3104.23</v>
      </c>
      <c r="K676" s="15">
        <v>130256.79</v>
      </c>
    </row>
    <row r="677" spans="3:11" x14ac:dyDescent="0.2">
      <c r="C677" s="18" t="s">
        <v>27866</v>
      </c>
      <c r="D677" s="17">
        <v>44494</v>
      </c>
      <c r="E677" s="16" t="s">
        <v>27865</v>
      </c>
      <c r="I677" s="15">
        <v>240.61</v>
      </c>
      <c r="K677" s="15">
        <v>130497.4</v>
      </c>
    </row>
    <row r="678" spans="3:11" x14ac:dyDescent="0.2">
      <c r="C678" s="18" t="s">
        <v>27864</v>
      </c>
      <c r="D678" s="17">
        <v>44494</v>
      </c>
      <c r="E678" s="16" t="s">
        <v>27863</v>
      </c>
      <c r="I678" s="15">
        <v>5</v>
      </c>
      <c r="K678" s="15">
        <v>130502.39999999999</v>
      </c>
    </row>
    <row r="679" spans="3:11" x14ac:dyDescent="0.2">
      <c r="C679" s="18" t="s">
        <v>27862</v>
      </c>
      <c r="D679" s="17">
        <v>44495</v>
      </c>
      <c r="E679" s="16" t="s">
        <v>27861</v>
      </c>
      <c r="I679" s="15">
        <v>4.04</v>
      </c>
      <c r="K679" s="15">
        <v>130506.44</v>
      </c>
    </row>
    <row r="680" spans="3:11" x14ac:dyDescent="0.2">
      <c r="C680" s="18" t="s">
        <v>27860</v>
      </c>
      <c r="D680" s="17">
        <v>44495</v>
      </c>
      <c r="E680" s="16" t="s">
        <v>27859</v>
      </c>
      <c r="I680" s="15">
        <v>4.37</v>
      </c>
      <c r="K680" s="15">
        <v>130510.81</v>
      </c>
    </row>
    <row r="681" spans="3:11" x14ac:dyDescent="0.2">
      <c r="C681" s="18" t="s">
        <v>27858</v>
      </c>
      <c r="D681" s="17">
        <v>44495</v>
      </c>
      <c r="E681" s="16" t="s">
        <v>27857</v>
      </c>
      <c r="I681" s="15">
        <v>3.58</v>
      </c>
      <c r="K681" s="15">
        <v>130514.39</v>
      </c>
    </row>
    <row r="682" spans="3:11" x14ac:dyDescent="0.2">
      <c r="C682" s="18" t="s">
        <v>27856</v>
      </c>
      <c r="D682" s="17">
        <v>44495</v>
      </c>
      <c r="E682" s="16" t="s">
        <v>27855</v>
      </c>
      <c r="I682" s="15">
        <v>3.36</v>
      </c>
      <c r="K682" s="15">
        <v>130517.75</v>
      </c>
    </row>
    <row r="683" spans="3:11" x14ac:dyDescent="0.2">
      <c r="C683" s="18" t="s">
        <v>27854</v>
      </c>
      <c r="D683" s="17">
        <v>44495</v>
      </c>
      <c r="E683" s="16" t="s">
        <v>27853</v>
      </c>
      <c r="I683" s="15">
        <v>4.4800000000000004</v>
      </c>
      <c r="K683" s="15">
        <v>130522.23</v>
      </c>
    </row>
    <row r="684" spans="3:11" x14ac:dyDescent="0.2">
      <c r="C684" s="18" t="s">
        <v>27852</v>
      </c>
      <c r="D684" s="17">
        <v>44495</v>
      </c>
      <c r="E684" s="16" t="s">
        <v>27851</v>
      </c>
      <c r="I684" s="15">
        <v>3.95</v>
      </c>
      <c r="K684" s="15">
        <v>130526.18</v>
      </c>
    </row>
    <row r="685" spans="3:11" x14ac:dyDescent="0.2">
      <c r="C685" s="18" t="s">
        <v>27850</v>
      </c>
      <c r="D685" s="17">
        <v>44495</v>
      </c>
      <c r="E685" s="16" t="s">
        <v>27849</v>
      </c>
      <c r="I685" s="15">
        <v>1.69</v>
      </c>
      <c r="K685" s="15">
        <v>130527.87</v>
      </c>
    </row>
    <row r="686" spans="3:11" x14ac:dyDescent="0.2">
      <c r="C686" s="18" t="s">
        <v>27848</v>
      </c>
      <c r="D686" s="17">
        <v>44495</v>
      </c>
      <c r="E686" s="16" t="s">
        <v>27847</v>
      </c>
      <c r="I686" s="15">
        <v>2.5</v>
      </c>
      <c r="K686" s="15">
        <v>130530.37</v>
      </c>
    </row>
    <row r="687" spans="3:11" x14ac:dyDescent="0.2">
      <c r="C687" s="18" t="s">
        <v>27846</v>
      </c>
      <c r="D687" s="17">
        <v>44495</v>
      </c>
      <c r="E687" s="16" t="s">
        <v>27845</v>
      </c>
      <c r="I687" s="15">
        <v>3.08</v>
      </c>
      <c r="K687" s="15">
        <v>130533.45</v>
      </c>
    </row>
    <row r="688" spans="3:11" x14ac:dyDescent="0.2">
      <c r="C688" s="18" t="s">
        <v>27844</v>
      </c>
      <c r="D688" s="17">
        <v>44495</v>
      </c>
      <c r="E688" s="16" t="s">
        <v>27843</v>
      </c>
      <c r="I688" s="15">
        <v>1.68</v>
      </c>
      <c r="K688" s="15">
        <v>130535.13</v>
      </c>
    </row>
    <row r="689" spans="3:11" x14ac:dyDescent="0.2">
      <c r="C689" s="18" t="s">
        <v>27842</v>
      </c>
      <c r="D689" s="17">
        <v>44495</v>
      </c>
      <c r="E689" s="16" t="s">
        <v>27841</v>
      </c>
      <c r="I689" s="15">
        <v>7.02</v>
      </c>
      <c r="K689" s="15">
        <v>130542.15</v>
      </c>
    </row>
    <row r="690" spans="3:11" x14ac:dyDescent="0.2">
      <c r="C690" s="18" t="s">
        <v>27840</v>
      </c>
      <c r="D690" s="17">
        <v>44495</v>
      </c>
      <c r="E690" s="16" t="s">
        <v>27839</v>
      </c>
      <c r="I690" s="15">
        <v>0.03</v>
      </c>
      <c r="K690" s="15">
        <v>130542.18</v>
      </c>
    </row>
    <row r="691" spans="3:11" x14ac:dyDescent="0.2">
      <c r="C691" s="18" t="s">
        <v>27838</v>
      </c>
      <c r="D691" s="17">
        <v>44495</v>
      </c>
      <c r="E691" s="16" t="s">
        <v>27837</v>
      </c>
      <c r="I691" s="15">
        <v>5.04</v>
      </c>
      <c r="K691" s="15">
        <v>130547.22</v>
      </c>
    </row>
    <row r="692" spans="3:11" x14ac:dyDescent="0.2">
      <c r="C692" s="18" t="s">
        <v>27836</v>
      </c>
      <c r="D692" s="17">
        <v>44495</v>
      </c>
      <c r="E692" s="16" t="s">
        <v>27835</v>
      </c>
      <c r="I692" s="15">
        <v>4.17</v>
      </c>
      <c r="K692" s="15">
        <v>130551.39</v>
      </c>
    </row>
    <row r="693" spans="3:11" x14ac:dyDescent="0.2">
      <c r="C693" s="18" t="s">
        <v>27834</v>
      </c>
      <c r="D693" s="17">
        <v>44495</v>
      </c>
      <c r="E693" s="16" t="s">
        <v>27833</v>
      </c>
      <c r="I693" s="15">
        <v>1.9</v>
      </c>
      <c r="K693" s="15">
        <v>130553.29</v>
      </c>
    </row>
    <row r="694" spans="3:11" x14ac:dyDescent="0.2">
      <c r="C694" s="18" t="s">
        <v>27832</v>
      </c>
      <c r="D694" s="17">
        <v>44495</v>
      </c>
      <c r="E694" s="16" t="s">
        <v>27831</v>
      </c>
      <c r="I694" s="15">
        <v>1.91</v>
      </c>
      <c r="K694" s="15">
        <v>130555.2</v>
      </c>
    </row>
    <row r="695" spans="3:11" x14ac:dyDescent="0.2">
      <c r="C695" s="18" t="s">
        <v>27830</v>
      </c>
      <c r="D695" s="17">
        <v>44495</v>
      </c>
      <c r="E695" s="16" t="s">
        <v>27829</v>
      </c>
      <c r="I695" s="15">
        <v>4.5599999999999996</v>
      </c>
      <c r="K695" s="15">
        <v>130559.76</v>
      </c>
    </row>
    <row r="696" spans="3:11" x14ac:dyDescent="0.2">
      <c r="C696" s="18" t="s">
        <v>27828</v>
      </c>
      <c r="D696" s="17">
        <v>44495</v>
      </c>
      <c r="E696" s="16" t="s">
        <v>27827</v>
      </c>
      <c r="I696" s="15">
        <v>9.26</v>
      </c>
      <c r="K696" s="15">
        <v>130569.02</v>
      </c>
    </row>
    <row r="697" spans="3:11" x14ac:dyDescent="0.2">
      <c r="C697" s="18" t="s">
        <v>27826</v>
      </c>
      <c r="D697" s="17">
        <v>44495</v>
      </c>
      <c r="E697" s="16" t="s">
        <v>27825</v>
      </c>
      <c r="I697" s="15">
        <v>4.0999999999999996</v>
      </c>
      <c r="K697" s="15">
        <v>130573.12</v>
      </c>
    </row>
    <row r="698" spans="3:11" x14ac:dyDescent="0.2">
      <c r="C698" s="18" t="s">
        <v>27824</v>
      </c>
      <c r="D698" s="17">
        <v>44495</v>
      </c>
      <c r="E698" s="16" t="s">
        <v>27823</v>
      </c>
      <c r="I698" s="15">
        <v>2.41</v>
      </c>
      <c r="K698" s="15">
        <v>130575.53</v>
      </c>
    </row>
    <row r="699" spans="3:11" x14ac:dyDescent="0.2">
      <c r="C699" s="18" t="s">
        <v>27822</v>
      </c>
      <c r="D699" s="17">
        <v>44495</v>
      </c>
      <c r="E699" s="16" t="s">
        <v>27821</v>
      </c>
      <c r="I699" s="15">
        <v>1.68</v>
      </c>
      <c r="K699" s="15">
        <v>130577.21</v>
      </c>
    </row>
    <row r="700" spans="3:11" x14ac:dyDescent="0.2">
      <c r="C700" s="18" t="s">
        <v>27820</v>
      </c>
      <c r="D700" s="17">
        <v>44495</v>
      </c>
      <c r="E700" s="16" t="s">
        <v>27819</v>
      </c>
      <c r="I700" s="15">
        <v>1.22</v>
      </c>
      <c r="K700" s="15">
        <v>130578.43</v>
      </c>
    </row>
    <row r="701" spans="3:11" x14ac:dyDescent="0.2">
      <c r="C701" s="18" t="s">
        <v>27818</v>
      </c>
      <c r="D701" s="17">
        <v>44495</v>
      </c>
      <c r="E701" s="16" t="s">
        <v>27817</v>
      </c>
      <c r="I701" s="15">
        <v>1.02</v>
      </c>
      <c r="K701" s="15">
        <v>130579.45</v>
      </c>
    </row>
    <row r="702" spans="3:11" x14ac:dyDescent="0.2">
      <c r="C702" s="18" t="s">
        <v>27816</v>
      </c>
      <c r="D702" s="17">
        <v>44495</v>
      </c>
      <c r="E702" s="16" t="s">
        <v>27815</v>
      </c>
      <c r="I702" s="15">
        <v>1.88</v>
      </c>
      <c r="K702" s="15">
        <v>130581.33</v>
      </c>
    </row>
    <row r="703" spans="3:11" x14ac:dyDescent="0.2">
      <c r="C703" s="18" t="s">
        <v>27814</v>
      </c>
      <c r="D703" s="17">
        <v>44495</v>
      </c>
      <c r="E703" s="16" t="s">
        <v>27813</v>
      </c>
      <c r="I703" s="15">
        <v>5.31</v>
      </c>
      <c r="K703" s="15">
        <v>130586.64</v>
      </c>
    </row>
    <row r="704" spans="3:11" x14ac:dyDescent="0.2">
      <c r="C704" s="18" t="s">
        <v>27812</v>
      </c>
      <c r="D704" s="17">
        <v>44495</v>
      </c>
      <c r="E704" s="16" t="s">
        <v>27811</v>
      </c>
      <c r="I704" s="15">
        <v>3.1</v>
      </c>
      <c r="K704" s="15">
        <v>130589.74</v>
      </c>
    </row>
    <row r="705" spans="3:11" x14ac:dyDescent="0.2">
      <c r="C705" s="18" t="s">
        <v>27810</v>
      </c>
      <c r="D705" s="17">
        <v>44495</v>
      </c>
      <c r="E705" s="16" t="s">
        <v>27809</v>
      </c>
      <c r="I705" s="15">
        <v>3.86</v>
      </c>
      <c r="K705" s="15">
        <v>130593.60000000001</v>
      </c>
    </row>
    <row r="706" spans="3:11" x14ac:dyDescent="0.2">
      <c r="C706" s="18" t="s">
        <v>27808</v>
      </c>
      <c r="D706" s="17">
        <v>44495</v>
      </c>
      <c r="E706" s="16" t="s">
        <v>27807</v>
      </c>
      <c r="I706" s="15">
        <v>3.35</v>
      </c>
      <c r="K706" s="15">
        <v>130596.95</v>
      </c>
    </row>
    <row r="707" spans="3:11" x14ac:dyDescent="0.2">
      <c r="C707" s="18" t="s">
        <v>27806</v>
      </c>
      <c r="D707" s="17">
        <v>44495</v>
      </c>
      <c r="E707" s="16" t="s">
        <v>27805</v>
      </c>
      <c r="I707" s="15">
        <v>3.36</v>
      </c>
      <c r="K707" s="15">
        <v>130600.31</v>
      </c>
    </row>
    <row r="708" spans="3:11" x14ac:dyDescent="0.2">
      <c r="C708" s="18" t="s">
        <v>27804</v>
      </c>
      <c r="D708" s="17">
        <v>44495</v>
      </c>
      <c r="E708" s="16" t="s">
        <v>27803</v>
      </c>
      <c r="I708" s="15">
        <v>8.8000000000000007</v>
      </c>
      <c r="K708" s="15">
        <v>130609.11</v>
      </c>
    </row>
    <row r="709" spans="3:11" x14ac:dyDescent="0.2">
      <c r="C709" s="18" t="s">
        <v>27802</v>
      </c>
      <c r="D709" s="17">
        <v>44495</v>
      </c>
      <c r="E709" s="16" t="s">
        <v>27801</v>
      </c>
      <c r="I709" s="15">
        <v>16.760000000000002</v>
      </c>
      <c r="K709" s="15">
        <v>130625.87</v>
      </c>
    </row>
    <row r="710" spans="3:11" x14ac:dyDescent="0.2">
      <c r="C710" s="18" t="s">
        <v>27800</v>
      </c>
      <c r="D710" s="17">
        <v>44496</v>
      </c>
      <c r="E710" s="16" t="s">
        <v>27799</v>
      </c>
      <c r="I710" s="15">
        <v>1.68</v>
      </c>
      <c r="K710" s="15">
        <v>130627.55</v>
      </c>
    </row>
    <row r="711" spans="3:11" x14ac:dyDescent="0.2">
      <c r="C711" s="18" t="s">
        <v>27798</v>
      </c>
      <c r="D711" s="17">
        <v>44496</v>
      </c>
      <c r="E711" s="16" t="s">
        <v>27797</v>
      </c>
      <c r="I711" s="15">
        <v>1</v>
      </c>
      <c r="K711" s="15">
        <v>130628.55</v>
      </c>
    </row>
    <row r="712" spans="3:11" x14ac:dyDescent="0.2">
      <c r="C712" s="18" t="s">
        <v>27796</v>
      </c>
      <c r="D712" s="17">
        <v>44496</v>
      </c>
      <c r="E712" s="16" t="s">
        <v>27795</v>
      </c>
      <c r="I712" s="15">
        <v>2.37</v>
      </c>
      <c r="K712" s="15">
        <v>130630.92</v>
      </c>
    </row>
    <row r="713" spans="3:11" x14ac:dyDescent="0.2">
      <c r="C713" s="18" t="s">
        <v>27794</v>
      </c>
      <c r="D713" s="17">
        <v>44496</v>
      </c>
      <c r="E713" s="16" t="s">
        <v>27793</v>
      </c>
      <c r="I713" s="15">
        <v>2.5099999999999998</v>
      </c>
      <c r="K713" s="15">
        <v>130633.43</v>
      </c>
    </row>
    <row r="714" spans="3:11" x14ac:dyDescent="0.2">
      <c r="C714" s="18" t="s">
        <v>27792</v>
      </c>
      <c r="D714" s="17">
        <v>44496</v>
      </c>
      <c r="E714" s="16" t="s">
        <v>27791</v>
      </c>
      <c r="I714" s="15">
        <v>6.78</v>
      </c>
      <c r="K714" s="15">
        <v>130640.21</v>
      </c>
    </row>
    <row r="715" spans="3:11" x14ac:dyDescent="0.2">
      <c r="C715" s="18" t="s">
        <v>27790</v>
      </c>
      <c r="D715" s="17">
        <v>44496</v>
      </c>
      <c r="E715" s="16" t="s">
        <v>27789</v>
      </c>
      <c r="I715" s="15">
        <v>3.86</v>
      </c>
      <c r="K715" s="15">
        <v>130644.07</v>
      </c>
    </row>
    <row r="716" spans="3:11" x14ac:dyDescent="0.2">
      <c r="C716" s="18" t="s">
        <v>27788</v>
      </c>
      <c r="D716" s="17">
        <v>44496</v>
      </c>
      <c r="E716" s="16" t="s">
        <v>27787</v>
      </c>
      <c r="I716" s="15">
        <v>0.72</v>
      </c>
      <c r="K716" s="15">
        <v>130644.79</v>
      </c>
    </row>
    <row r="717" spans="3:11" x14ac:dyDescent="0.2">
      <c r="C717" s="18" t="s">
        <v>27786</v>
      </c>
      <c r="D717" s="17">
        <v>44496</v>
      </c>
      <c r="E717" s="16" t="s">
        <v>27785</v>
      </c>
      <c r="I717" s="15">
        <v>1.68</v>
      </c>
      <c r="K717" s="15">
        <v>130646.47</v>
      </c>
    </row>
    <row r="718" spans="3:11" x14ac:dyDescent="0.2">
      <c r="C718" s="18" t="s">
        <v>27784</v>
      </c>
      <c r="D718" s="17">
        <v>44496</v>
      </c>
      <c r="E718" s="16" t="s">
        <v>27783</v>
      </c>
      <c r="I718" s="15">
        <v>5.04</v>
      </c>
      <c r="K718" s="15">
        <v>130651.51</v>
      </c>
    </row>
    <row r="719" spans="3:11" x14ac:dyDescent="0.2">
      <c r="C719" s="18" t="s">
        <v>27782</v>
      </c>
      <c r="D719" s="17">
        <v>44496</v>
      </c>
      <c r="E719" s="16" t="s">
        <v>27781</v>
      </c>
      <c r="I719" s="15">
        <v>2.06</v>
      </c>
      <c r="K719" s="15">
        <v>130653.57</v>
      </c>
    </row>
    <row r="720" spans="3:11" x14ac:dyDescent="0.2">
      <c r="C720" s="18" t="s">
        <v>27780</v>
      </c>
      <c r="D720" s="17">
        <v>44496</v>
      </c>
      <c r="E720" s="16" t="s">
        <v>27779</v>
      </c>
      <c r="I720" s="15">
        <v>7.94</v>
      </c>
      <c r="K720" s="15">
        <v>130661.51</v>
      </c>
    </row>
    <row r="721" spans="3:11" x14ac:dyDescent="0.2">
      <c r="C721" s="18" t="s">
        <v>27778</v>
      </c>
      <c r="D721" s="17">
        <v>44496</v>
      </c>
      <c r="E721" s="16" t="s">
        <v>27777</v>
      </c>
      <c r="I721" s="15">
        <v>5.04</v>
      </c>
      <c r="K721" s="15">
        <v>130666.55</v>
      </c>
    </row>
    <row r="722" spans="3:11" x14ac:dyDescent="0.2">
      <c r="C722" s="18" t="s">
        <v>27776</v>
      </c>
      <c r="D722" s="17">
        <v>44496</v>
      </c>
      <c r="E722" s="16" t="s">
        <v>27775</v>
      </c>
      <c r="I722" s="15">
        <v>10.99</v>
      </c>
      <c r="K722" s="15">
        <v>130677.54</v>
      </c>
    </row>
    <row r="723" spans="3:11" x14ac:dyDescent="0.2">
      <c r="C723" s="18" t="s">
        <v>27774</v>
      </c>
      <c r="D723" s="17">
        <v>44496</v>
      </c>
      <c r="E723" s="16" t="s">
        <v>27773</v>
      </c>
      <c r="I723" s="15">
        <v>2.74</v>
      </c>
      <c r="K723" s="15">
        <v>130680.28</v>
      </c>
    </row>
    <row r="724" spans="3:11" x14ac:dyDescent="0.2">
      <c r="C724" s="18" t="s">
        <v>27772</v>
      </c>
      <c r="D724" s="17">
        <v>44496</v>
      </c>
      <c r="E724" s="16" t="s">
        <v>27771</v>
      </c>
      <c r="I724" s="15">
        <v>3.25</v>
      </c>
      <c r="K724" s="15">
        <v>130683.53</v>
      </c>
    </row>
    <row r="725" spans="3:11" x14ac:dyDescent="0.2">
      <c r="C725" s="18" t="s">
        <v>27770</v>
      </c>
      <c r="D725" s="17">
        <v>44496</v>
      </c>
      <c r="E725" s="16" t="s">
        <v>27769</v>
      </c>
      <c r="I725" s="15">
        <v>3.36</v>
      </c>
      <c r="K725" s="15">
        <v>130686.89</v>
      </c>
    </row>
    <row r="726" spans="3:11" x14ac:dyDescent="0.2">
      <c r="C726" s="18" t="s">
        <v>27768</v>
      </c>
      <c r="D726" s="17">
        <v>44496</v>
      </c>
      <c r="E726" s="16" t="s">
        <v>27767</v>
      </c>
      <c r="I726" s="15">
        <v>1.68</v>
      </c>
      <c r="K726" s="15">
        <v>130688.57</v>
      </c>
    </row>
    <row r="727" spans="3:11" x14ac:dyDescent="0.2">
      <c r="C727" s="18" t="s">
        <v>27766</v>
      </c>
      <c r="D727" s="17">
        <v>44496</v>
      </c>
      <c r="E727" s="16" t="s">
        <v>27765</v>
      </c>
      <c r="I727" s="15">
        <v>1.71</v>
      </c>
      <c r="K727" s="15">
        <v>130690.28</v>
      </c>
    </row>
    <row r="728" spans="3:11" x14ac:dyDescent="0.2">
      <c r="C728" s="18" t="s">
        <v>27764</v>
      </c>
      <c r="D728" s="17">
        <v>44496</v>
      </c>
      <c r="E728" s="16" t="s">
        <v>27763</v>
      </c>
      <c r="I728" s="15">
        <v>1.94</v>
      </c>
      <c r="K728" s="15">
        <v>130692.22</v>
      </c>
    </row>
    <row r="729" spans="3:11" x14ac:dyDescent="0.2">
      <c r="C729" s="18" t="s">
        <v>27762</v>
      </c>
      <c r="D729" s="17">
        <v>44496</v>
      </c>
      <c r="E729" s="16" t="s">
        <v>27761</v>
      </c>
      <c r="I729" s="15">
        <v>1.88</v>
      </c>
      <c r="K729" s="15">
        <v>130694.1</v>
      </c>
    </row>
    <row r="730" spans="3:11" x14ac:dyDescent="0.2">
      <c r="C730" s="18" t="s">
        <v>27760</v>
      </c>
      <c r="D730" s="17">
        <v>44496</v>
      </c>
      <c r="E730" s="16" t="s">
        <v>27759</v>
      </c>
      <c r="I730" s="15">
        <v>3.47</v>
      </c>
      <c r="K730" s="15">
        <v>130697.57</v>
      </c>
    </row>
    <row r="731" spans="3:11" x14ac:dyDescent="0.2">
      <c r="C731" s="18" t="s">
        <v>27758</v>
      </c>
      <c r="D731" s="17">
        <v>44496</v>
      </c>
      <c r="E731" s="16" t="s">
        <v>27757</v>
      </c>
      <c r="I731" s="15">
        <v>12.3</v>
      </c>
      <c r="K731" s="15">
        <v>130709.87</v>
      </c>
    </row>
    <row r="732" spans="3:11" x14ac:dyDescent="0.2">
      <c r="C732" s="18" t="s">
        <v>27756</v>
      </c>
      <c r="D732" s="17">
        <v>44496</v>
      </c>
      <c r="E732" s="16" t="s">
        <v>27755</v>
      </c>
      <c r="I732" s="15">
        <v>5.04</v>
      </c>
      <c r="K732" s="15">
        <v>130714.91</v>
      </c>
    </row>
    <row r="733" spans="3:11" x14ac:dyDescent="0.2">
      <c r="C733" s="18" t="s">
        <v>27754</v>
      </c>
      <c r="D733" s="17">
        <v>44496</v>
      </c>
      <c r="E733" s="16" t="s">
        <v>27753</v>
      </c>
      <c r="I733" s="15">
        <v>11.69</v>
      </c>
      <c r="K733" s="15">
        <v>130726.6</v>
      </c>
    </row>
    <row r="734" spans="3:11" x14ac:dyDescent="0.2">
      <c r="C734" s="18" t="s">
        <v>27752</v>
      </c>
      <c r="D734" s="17">
        <v>44497</v>
      </c>
      <c r="E734" s="16" t="s">
        <v>27751</v>
      </c>
      <c r="I734" s="15">
        <v>3.82</v>
      </c>
      <c r="K734" s="15">
        <v>130730.42</v>
      </c>
    </row>
    <row r="735" spans="3:11" x14ac:dyDescent="0.2">
      <c r="C735" s="18" t="s">
        <v>27750</v>
      </c>
      <c r="D735" s="17">
        <v>44497</v>
      </c>
      <c r="E735" s="16" t="s">
        <v>27749</v>
      </c>
      <c r="I735" s="15">
        <v>1.68</v>
      </c>
      <c r="K735" s="15">
        <v>130732.1</v>
      </c>
    </row>
    <row r="736" spans="3:11" x14ac:dyDescent="0.2">
      <c r="C736" s="18" t="s">
        <v>27748</v>
      </c>
      <c r="D736" s="17">
        <v>44497</v>
      </c>
      <c r="E736" s="16" t="s">
        <v>27747</v>
      </c>
      <c r="I736" s="15">
        <v>2.11</v>
      </c>
      <c r="K736" s="15">
        <v>130734.21</v>
      </c>
    </row>
    <row r="737" spans="3:11" x14ac:dyDescent="0.2">
      <c r="C737" s="18" t="s">
        <v>27746</v>
      </c>
      <c r="D737" s="17">
        <v>44497</v>
      </c>
      <c r="E737" s="16" t="s">
        <v>27745</v>
      </c>
      <c r="I737" s="15">
        <v>1.74</v>
      </c>
      <c r="K737" s="15">
        <v>130735.95</v>
      </c>
    </row>
    <row r="738" spans="3:11" x14ac:dyDescent="0.2">
      <c r="C738" s="18" t="s">
        <v>27744</v>
      </c>
      <c r="D738" s="17">
        <v>44497</v>
      </c>
      <c r="E738" s="16" t="s">
        <v>27743</v>
      </c>
      <c r="I738" s="15">
        <v>1.75</v>
      </c>
      <c r="K738" s="15">
        <v>130737.7</v>
      </c>
    </row>
    <row r="739" spans="3:11" x14ac:dyDescent="0.2">
      <c r="C739" s="18" t="s">
        <v>27742</v>
      </c>
      <c r="D739" s="17">
        <v>44497</v>
      </c>
      <c r="E739" s="16" t="s">
        <v>27741</v>
      </c>
      <c r="I739" s="15">
        <v>1.68</v>
      </c>
      <c r="K739" s="15">
        <v>130739.38</v>
      </c>
    </row>
    <row r="740" spans="3:11" x14ac:dyDescent="0.2">
      <c r="C740" s="18" t="s">
        <v>27740</v>
      </c>
      <c r="D740" s="17">
        <v>44497</v>
      </c>
      <c r="E740" s="16" t="s">
        <v>27739</v>
      </c>
      <c r="I740" s="15">
        <v>20.58</v>
      </c>
      <c r="K740" s="15">
        <v>130759.96</v>
      </c>
    </row>
    <row r="741" spans="3:11" x14ac:dyDescent="0.2">
      <c r="C741" s="18" t="s">
        <v>27738</v>
      </c>
      <c r="D741" s="17">
        <v>44497</v>
      </c>
      <c r="E741" s="16" t="s">
        <v>27737</v>
      </c>
      <c r="I741" s="15">
        <v>1.68</v>
      </c>
      <c r="K741" s="15">
        <v>130761.64</v>
      </c>
    </row>
    <row r="742" spans="3:11" x14ac:dyDescent="0.2">
      <c r="C742" s="18" t="s">
        <v>27736</v>
      </c>
      <c r="D742" s="17">
        <v>44497</v>
      </c>
      <c r="E742" s="16" t="s">
        <v>27735</v>
      </c>
      <c r="I742" s="15">
        <v>4.2699999999999996</v>
      </c>
      <c r="K742" s="15">
        <v>130765.91</v>
      </c>
    </row>
    <row r="743" spans="3:11" x14ac:dyDescent="0.2">
      <c r="C743" s="18" t="s">
        <v>27734</v>
      </c>
      <c r="D743" s="17">
        <v>44497</v>
      </c>
      <c r="E743" s="16" t="s">
        <v>27733</v>
      </c>
      <c r="I743" s="15">
        <v>2.69</v>
      </c>
      <c r="K743" s="15">
        <v>130768.6</v>
      </c>
    </row>
    <row r="744" spans="3:11" x14ac:dyDescent="0.2">
      <c r="C744" s="18" t="s">
        <v>27732</v>
      </c>
      <c r="D744" s="17">
        <v>44497</v>
      </c>
      <c r="E744" s="16" t="s">
        <v>27731</v>
      </c>
      <c r="I744" s="15">
        <v>8.9499999999999993</v>
      </c>
      <c r="K744" s="15">
        <v>130777.55</v>
      </c>
    </row>
    <row r="745" spans="3:11" x14ac:dyDescent="0.2">
      <c r="C745" s="18" t="s">
        <v>27730</v>
      </c>
      <c r="D745" s="17">
        <v>44497</v>
      </c>
      <c r="E745" s="16" t="s">
        <v>27729</v>
      </c>
      <c r="I745" s="15">
        <v>33.700000000000003</v>
      </c>
      <c r="K745" s="15">
        <v>130811.25</v>
      </c>
    </row>
    <row r="746" spans="3:11" x14ac:dyDescent="0.2">
      <c r="C746" s="18" t="s">
        <v>27728</v>
      </c>
      <c r="D746" s="17">
        <v>44497</v>
      </c>
      <c r="E746" s="16" t="s">
        <v>27727</v>
      </c>
      <c r="I746" s="15">
        <v>2.84</v>
      </c>
      <c r="K746" s="15">
        <v>130814.09</v>
      </c>
    </row>
    <row r="747" spans="3:11" x14ac:dyDescent="0.2">
      <c r="C747" s="18" t="s">
        <v>27726</v>
      </c>
      <c r="D747" s="17">
        <v>44497</v>
      </c>
      <c r="E747" s="16" t="s">
        <v>27725</v>
      </c>
      <c r="I747" s="15">
        <v>2.67</v>
      </c>
      <c r="K747" s="15">
        <v>130816.76</v>
      </c>
    </row>
    <row r="748" spans="3:11" x14ac:dyDescent="0.2">
      <c r="C748" s="18" t="s">
        <v>27724</v>
      </c>
      <c r="D748" s="17">
        <v>44497</v>
      </c>
      <c r="E748" s="16" t="s">
        <v>27723</v>
      </c>
      <c r="I748" s="15">
        <v>1.68</v>
      </c>
      <c r="K748" s="15">
        <v>130818.44</v>
      </c>
    </row>
    <row r="749" spans="3:11" x14ac:dyDescent="0.2">
      <c r="C749" s="18" t="s">
        <v>27722</v>
      </c>
      <c r="D749" s="17">
        <v>44497</v>
      </c>
      <c r="E749" s="16" t="s">
        <v>27721</v>
      </c>
      <c r="I749" s="15">
        <v>261.62</v>
      </c>
      <c r="K749" s="15">
        <v>131080.06</v>
      </c>
    </row>
    <row r="750" spans="3:11" x14ac:dyDescent="0.2">
      <c r="C750" s="18" t="s">
        <v>27720</v>
      </c>
      <c r="D750" s="17">
        <v>44498</v>
      </c>
      <c r="E750" s="16" t="s">
        <v>27719</v>
      </c>
      <c r="I750" s="15">
        <v>1.74</v>
      </c>
      <c r="K750" s="15">
        <v>131081.79999999999</v>
      </c>
    </row>
    <row r="751" spans="3:11" x14ac:dyDescent="0.2">
      <c r="C751" s="18" t="s">
        <v>27718</v>
      </c>
      <c r="D751" s="17">
        <v>44498</v>
      </c>
      <c r="E751" s="16" t="s">
        <v>27717</v>
      </c>
      <c r="I751" s="15">
        <v>5.2</v>
      </c>
      <c r="K751" s="15">
        <v>131087</v>
      </c>
    </row>
    <row r="752" spans="3:11" x14ac:dyDescent="0.2">
      <c r="C752" s="18" t="s">
        <v>27716</v>
      </c>
      <c r="D752" s="17">
        <v>44498</v>
      </c>
      <c r="E752" s="16" t="s">
        <v>27715</v>
      </c>
      <c r="I752" s="15">
        <v>32.479999999999997</v>
      </c>
      <c r="K752" s="15">
        <v>131119.48000000001</v>
      </c>
    </row>
    <row r="753" spans="3:11" x14ac:dyDescent="0.2">
      <c r="C753" s="18" t="s">
        <v>26143</v>
      </c>
      <c r="D753" s="17">
        <v>44498</v>
      </c>
      <c r="E753" s="16" t="s">
        <v>26115</v>
      </c>
      <c r="I753" s="15">
        <v>31.93</v>
      </c>
      <c r="K753" s="15">
        <v>131151.41</v>
      </c>
    </row>
    <row r="754" spans="3:11" x14ac:dyDescent="0.2">
      <c r="C754" s="18" t="s">
        <v>26171</v>
      </c>
      <c r="D754" s="17">
        <v>44498</v>
      </c>
      <c r="E754" s="16" t="s">
        <v>26172</v>
      </c>
      <c r="I754" s="15">
        <v>1.68</v>
      </c>
      <c r="K754" s="15">
        <v>131153.09</v>
      </c>
    </row>
    <row r="755" spans="3:11" x14ac:dyDescent="0.2">
      <c r="C755" s="18" t="s">
        <v>26144</v>
      </c>
      <c r="D755" s="17">
        <v>44498</v>
      </c>
      <c r="E755" s="16" t="s">
        <v>26116</v>
      </c>
      <c r="I755" s="15">
        <v>4.67</v>
      </c>
      <c r="K755" s="15">
        <v>131157.76000000001</v>
      </c>
    </row>
    <row r="756" spans="3:11" x14ac:dyDescent="0.2">
      <c r="C756" s="18" t="s">
        <v>26145</v>
      </c>
      <c r="D756" s="17">
        <v>44498</v>
      </c>
      <c r="E756" s="16" t="s">
        <v>26117</v>
      </c>
      <c r="I756" s="15">
        <v>5.13</v>
      </c>
      <c r="K756" s="15">
        <v>131162.89000000001</v>
      </c>
    </row>
    <row r="757" spans="3:11" x14ac:dyDescent="0.2">
      <c r="C757" s="18" t="s">
        <v>26146</v>
      </c>
      <c r="D757" s="17">
        <v>44498</v>
      </c>
      <c r="E757" s="16" t="s">
        <v>26118</v>
      </c>
      <c r="I757" s="15">
        <v>1.68</v>
      </c>
      <c r="K757" s="15">
        <v>131164.57</v>
      </c>
    </row>
    <row r="758" spans="3:11" x14ac:dyDescent="0.2">
      <c r="C758" s="18" t="s">
        <v>26147</v>
      </c>
      <c r="D758" s="17">
        <v>44498</v>
      </c>
      <c r="E758" s="16" t="s">
        <v>26119</v>
      </c>
      <c r="I758" s="15">
        <v>3.36</v>
      </c>
      <c r="K758" s="15">
        <v>131167.93</v>
      </c>
    </row>
    <row r="759" spans="3:11" x14ac:dyDescent="0.2">
      <c r="C759" s="18" t="s">
        <v>26148</v>
      </c>
      <c r="D759" s="17">
        <v>44498</v>
      </c>
      <c r="E759" s="16" t="s">
        <v>26120</v>
      </c>
      <c r="I759" s="15">
        <v>14.45</v>
      </c>
      <c r="K759" s="15">
        <v>131182.38</v>
      </c>
    </row>
    <row r="760" spans="3:11" x14ac:dyDescent="0.2">
      <c r="C760" s="18" t="s">
        <v>26149</v>
      </c>
      <c r="D760" s="17">
        <v>44498</v>
      </c>
      <c r="E760" s="16" t="s">
        <v>26121</v>
      </c>
      <c r="I760" s="15">
        <v>1.68</v>
      </c>
      <c r="K760" s="15">
        <v>131184.06</v>
      </c>
    </row>
    <row r="761" spans="3:11" x14ac:dyDescent="0.2">
      <c r="C761" s="18" t="s">
        <v>26150</v>
      </c>
      <c r="D761" s="17">
        <v>44498</v>
      </c>
      <c r="E761" s="16" t="s">
        <v>26122</v>
      </c>
      <c r="I761" s="15">
        <v>1.86</v>
      </c>
      <c r="K761" s="15">
        <v>131185.92000000001</v>
      </c>
    </row>
    <row r="762" spans="3:11" x14ac:dyDescent="0.2">
      <c r="C762" s="18" t="s">
        <v>26151</v>
      </c>
      <c r="D762" s="17">
        <v>44498</v>
      </c>
      <c r="E762" s="16" t="s">
        <v>26123</v>
      </c>
      <c r="I762" s="15">
        <v>3.82</v>
      </c>
      <c r="K762" s="15">
        <v>131189.74</v>
      </c>
    </row>
    <row r="763" spans="3:11" x14ac:dyDescent="0.2">
      <c r="C763" s="18" t="s">
        <v>26152</v>
      </c>
      <c r="D763" s="17">
        <v>44498</v>
      </c>
      <c r="E763" s="16" t="s">
        <v>26124</v>
      </c>
      <c r="I763" s="15">
        <v>8.3699999999999992</v>
      </c>
      <c r="K763" s="15">
        <v>131198.10999999999</v>
      </c>
    </row>
    <row r="764" spans="3:11" x14ac:dyDescent="0.2">
      <c r="C764" s="18" t="s">
        <v>26153</v>
      </c>
      <c r="D764" s="17">
        <v>44498</v>
      </c>
      <c r="E764" s="16" t="s">
        <v>26125</v>
      </c>
      <c r="I764" s="15">
        <v>2.06</v>
      </c>
      <c r="K764" s="15">
        <v>131200.17000000001</v>
      </c>
    </row>
    <row r="765" spans="3:11" x14ac:dyDescent="0.2">
      <c r="C765" s="18" t="s">
        <v>26154</v>
      </c>
      <c r="D765" s="17">
        <v>44498</v>
      </c>
      <c r="E765" s="16" t="s">
        <v>26126</v>
      </c>
      <c r="I765" s="15">
        <v>6.31</v>
      </c>
      <c r="K765" s="15">
        <v>131206.48000000001</v>
      </c>
    </row>
    <row r="766" spans="3:11" x14ac:dyDescent="0.2">
      <c r="C766" s="18" t="s">
        <v>26155</v>
      </c>
      <c r="D766" s="17">
        <v>44498</v>
      </c>
      <c r="E766" s="16" t="s">
        <v>26127</v>
      </c>
      <c r="I766" s="15">
        <v>2.09</v>
      </c>
      <c r="K766" s="15">
        <v>131208.57</v>
      </c>
    </row>
    <row r="767" spans="3:11" x14ac:dyDescent="0.2">
      <c r="C767" s="18" t="s">
        <v>27714</v>
      </c>
      <c r="D767" s="17">
        <v>44498</v>
      </c>
      <c r="E767" s="16" t="s">
        <v>27713</v>
      </c>
      <c r="I767" s="15">
        <v>2.2400000000000002</v>
      </c>
      <c r="K767" s="15">
        <v>131210.81</v>
      </c>
    </row>
    <row r="768" spans="3:11" x14ac:dyDescent="0.2">
      <c r="C768" s="18" t="s">
        <v>27712</v>
      </c>
      <c r="D768" s="17">
        <v>44498</v>
      </c>
      <c r="E768" s="16" t="s">
        <v>27711</v>
      </c>
      <c r="I768" s="15">
        <v>3.98</v>
      </c>
      <c r="K768" s="15">
        <v>131214.79</v>
      </c>
    </row>
    <row r="769" spans="3:11" x14ac:dyDescent="0.2">
      <c r="C769" s="18" t="s">
        <v>27710</v>
      </c>
      <c r="D769" s="17">
        <v>44498</v>
      </c>
      <c r="E769" s="16" t="s">
        <v>27709</v>
      </c>
      <c r="I769" s="15">
        <v>1.7</v>
      </c>
      <c r="K769" s="15">
        <v>131216.49</v>
      </c>
    </row>
    <row r="770" spans="3:11" x14ac:dyDescent="0.2">
      <c r="C770" s="18" t="s">
        <v>27708</v>
      </c>
      <c r="D770" s="17">
        <v>44498</v>
      </c>
      <c r="E770" s="16" t="s">
        <v>27707</v>
      </c>
      <c r="I770" s="15">
        <v>1.96</v>
      </c>
      <c r="K770" s="15">
        <v>131218.45000000001</v>
      </c>
    </row>
    <row r="771" spans="3:11" x14ac:dyDescent="0.2">
      <c r="C771" s="18" t="s">
        <v>27706</v>
      </c>
      <c r="D771" s="17">
        <v>44498</v>
      </c>
      <c r="E771" s="16" t="s">
        <v>27705</v>
      </c>
      <c r="I771" s="15">
        <v>5.21</v>
      </c>
      <c r="K771" s="15">
        <v>131223.66</v>
      </c>
    </row>
    <row r="772" spans="3:11" x14ac:dyDescent="0.2">
      <c r="C772" s="18" t="s">
        <v>27704</v>
      </c>
      <c r="D772" s="17">
        <v>44498</v>
      </c>
      <c r="E772" s="16" t="s">
        <v>27703</v>
      </c>
      <c r="I772" s="15">
        <v>8.8000000000000007</v>
      </c>
      <c r="K772" s="15">
        <v>131232.46</v>
      </c>
    </row>
    <row r="773" spans="3:11" x14ac:dyDescent="0.2">
      <c r="C773" s="18" t="s">
        <v>27702</v>
      </c>
      <c r="D773" s="17">
        <v>44498</v>
      </c>
      <c r="E773" s="16" t="s">
        <v>27701</v>
      </c>
      <c r="I773" s="15">
        <v>2.0699999999999998</v>
      </c>
      <c r="K773" s="15">
        <v>131234.53</v>
      </c>
    </row>
    <row r="774" spans="3:11" x14ac:dyDescent="0.2">
      <c r="C774" s="18" t="s">
        <v>27700</v>
      </c>
      <c r="D774" s="17">
        <v>44498</v>
      </c>
      <c r="E774" s="16" t="s">
        <v>27699</v>
      </c>
      <c r="I774" s="15">
        <v>5.49</v>
      </c>
      <c r="K774" s="15">
        <v>131240.01999999999</v>
      </c>
    </row>
    <row r="775" spans="3:11" x14ac:dyDescent="0.2">
      <c r="C775" s="18" t="s">
        <v>27698</v>
      </c>
      <c r="D775" s="17">
        <v>44498</v>
      </c>
      <c r="E775" s="16" t="s">
        <v>27697</v>
      </c>
      <c r="I775" s="15">
        <v>3.39</v>
      </c>
      <c r="K775" s="15">
        <v>131243.41</v>
      </c>
    </row>
    <row r="776" spans="3:11" x14ac:dyDescent="0.2">
      <c r="C776" s="18" t="s">
        <v>7469</v>
      </c>
      <c r="D776" s="17">
        <v>44498</v>
      </c>
      <c r="E776" s="16" t="s">
        <v>27696</v>
      </c>
      <c r="J776" s="424">
        <v>1211.0999999999999</v>
      </c>
      <c r="K776" s="15">
        <v>130032.31</v>
      </c>
    </row>
    <row r="777" spans="3:11" x14ac:dyDescent="0.2">
      <c r="C777" s="18" t="s">
        <v>6164</v>
      </c>
      <c r="D777" s="17">
        <v>44498</v>
      </c>
      <c r="E777" s="16" t="s">
        <v>27695</v>
      </c>
      <c r="J777" s="424">
        <v>3464.7</v>
      </c>
      <c r="K777" s="15">
        <v>126567.61</v>
      </c>
    </row>
    <row r="778" spans="3:11" x14ac:dyDescent="0.2">
      <c r="C778" s="18" t="s">
        <v>7467</v>
      </c>
      <c r="D778" s="17">
        <v>44498</v>
      </c>
      <c r="E778" s="16" t="s">
        <v>27694</v>
      </c>
      <c r="J778" s="424">
        <v>1607.47</v>
      </c>
      <c r="K778" s="15">
        <v>124960.14</v>
      </c>
    </row>
    <row r="779" spans="3:11" x14ac:dyDescent="0.2">
      <c r="C779" s="18" t="s">
        <v>26156</v>
      </c>
      <c r="D779" s="17">
        <v>44499</v>
      </c>
      <c r="E779" s="16" t="s">
        <v>26128</v>
      </c>
      <c r="I779" s="15">
        <v>2.02</v>
      </c>
      <c r="K779" s="15">
        <v>124962.16</v>
      </c>
    </row>
    <row r="780" spans="3:11" x14ac:dyDescent="0.2">
      <c r="C780" s="18" t="s">
        <v>26157</v>
      </c>
      <c r="D780" s="17">
        <v>44499</v>
      </c>
      <c r="E780" s="16" t="s">
        <v>26129</v>
      </c>
      <c r="I780" s="15">
        <v>4.67</v>
      </c>
      <c r="K780" s="15">
        <v>124966.83</v>
      </c>
    </row>
    <row r="781" spans="3:11" x14ac:dyDescent="0.2">
      <c r="C781" s="18" t="s">
        <v>26158</v>
      </c>
      <c r="D781" s="17">
        <v>44499</v>
      </c>
      <c r="E781" s="16" t="s">
        <v>26130</v>
      </c>
      <c r="I781" s="15">
        <v>1.72</v>
      </c>
      <c r="K781" s="15">
        <v>124968.55</v>
      </c>
    </row>
    <row r="782" spans="3:11" x14ac:dyDescent="0.2">
      <c r="C782" s="18" t="s">
        <v>26159</v>
      </c>
      <c r="D782" s="17">
        <v>44499</v>
      </c>
      <c r="E782" s="16" t="s">
        <v>26131</v>
      </c>
      <c r="I782" s="15">
        <v>4.22</v>
      </c>
      <c r="K782" s="15">
        <v>124972.77</v>
      </c>
    </row>
    <row r="783" spans="3:11" x14ac:dyDescent="0.2">
      <c r="C783" s="18" t="s">
        <v>26160</v>
      </c>
      <c r="D783" s="17">
        <v>44499</v>
      </c>
      <c r="E783" s="16" t="s">
        <v>26132</v>
      </c>
      <c r="I783" s="15">
        <v>3.84</v>
      </c>
      <c r="K783" s="15">
        <v>124976.61</v>
      </c>
    </row>
    <row r="784" spans="3:11" x14ac:dyDescent="0.2">
      <c r="C784" s="18" t="s">
        <v>26161</v>
      </c>
      <c r="D784" s="17">
        <v>44499</v>
      </c>
      <c r="E784" s="16" t="s">
        <v>26133</v>
      </c>
      <c r="I784" s="15">
        <v>0.72</v>
      </c>
      <c r="K784" s="15">
        <v>124977.33</v>
      </c>
    </row>
    <row r="785" spans="3:11" x14ac:dyDescent="0.2">
      <c r="C785" s="18" t="s">
        <v>26162</v>
      </c>
      <c r="D785" s="17">
        <v>44499</v>
      </c>
      <c r="E785" s="16" t="s">
        <v>26134</v>
      </c>
      <c r="I785" s="15">
        <v>13.4</v>
      </c>
      <c r="K785" s="15">
        <v>124990.73</v>
      </c>
    </row>
    <row r="786" spans="3:11" x14ac:dyDescent="0.2">
      <c r="C786" s="18" t="s">
        <v>26163</v>
      </c>
      <c r="D786" s="17">
        <v>44499</v>
      </c>
      <c r="E786" s="16" t="s">
        <v>26135</v>
      </c>
      <c r="I786" s="15">
        <v>5.04</v>
      </c>
      <c r="K786" s="15">
        <v>124995.77</v>
      </c>
    </row>
    <row r="787" spans="3:11" x14ac:dyDescent="0.2">
      <c r="C787" s="18" t="s">
        <v>26164</v>
      </c>
      <c r="D787" s="17">
        <v>44499</v>
      </c>
      <c r="E787" s="16" t="s">
        <v>26136</v>
      </c>
      <c r="I787" s="15">
        <v>1.88</v>
      </c>
      <c r="K787" s="15">
        <v>124997.65</v>
      </c>
    </row>
    <row r="788" spans="3:11" x14ac:dyDescent="0.2">
      <c r="C788" s="18" t="s">
        <v>26165</v>
      </c>
      <c r="D788" s="17">
        <v>44499</v>
      </c>
      <c r="E788" s="16" t="s">
        <v>26137</v>
      </c>
      <c r="I788" s="15">
        <v>0.11</v>
      </c>
      <c r="K788" s="15">
        <v>124997.75999999999</v>
      </c>
    </row>
    <row r="789" spans="3:11" x14ac:dyDescent="0.2">
      <c r="C789" s="18" t="s">
        <v>26166</v>
      </c>
      <c r="D789" s="17">
        <v>44499</v>
      </c>
      <c r="E789" s="16" t="s">
        <v>26138</v>
      </c>
      <c r="I789" s="15">
        <v>2.23</v>
      </c>
      <c r="K789" s="15">
        <v>124999.99</v>
      </c>
    </row>
    <row r="790" spans="3:11" x14ac:dyDescent="0.2">
      <c r="C790" s="18" t="s">
        <v>26167</v>
      </c>
      <c r="D790" s="17">
        <v>44499</v>
      </c>
      <c r="E790" s="16" t="s">
        <v>26139</v>
      </c>
      <c r="I790" s="15">
        <v>1.7</v>
      </c>
      <c r="K790" s="15">
        <v>125001.69</v>
      </c>
    </row>
    <row r="791" spans="3:11" x14ac:dyDescent="0.2">
      <c r="C791" s="18" t="s">
        <v>27693</v>
      </c>
      <c r="D791" s="17">
        <v>44500</v>
      </c>
      <c r="E791" s="16" t="s">
        <v>27692</v>
      </c>
      <c r="J791" s="424">
        <v>91.56</v>
      </c>
      <c r="K791" s="15">
        <v>124910.13</v>
      </c>
    </row>
    <row r="792" spans="3:11" x14ac:dyDescent="0.2">
      <c r="C792" s="18" t="s">
        <v>26168</v>
      </c>
      <c r="D792" s="17">
        <v>44500</v>
      </c>
      <c r="E792" s="16" t="s">
        <v>26140</v>
      </c>
      <c r="I792" s="15">
        <v>0.52</v>
      </c>
      <c r="K792" s="15">
        <v>124910.65</v>
      </c>
    </row>
    <row r="793" spans="3:11" x14ac:dyDescent="0.2">
      <c r="C793" s="18" t="s">
        <v>26169</v>
      </c>
      <c r="D793" s="17">
        <v>44500</v>
      </c>
      <c r="E793" s="16" t="s">
        <v>26141</v>
      </c>
      <c r="I793" s="15">
        <v>13.54</v>
      </c>
      <c r="K793" s="15">
        <v>124924.19</v>
      </c>
    </row>
    <row r="794" spans="3:11" x14ac:dyDescent="0.2">
      <c r="C794" s="18" t="s">
        <v>26170</v>
      </c>
      <c r="D794" s="17">
        <v>44500</v>
      </c>
      <c r="E794" s="16" t="s">
        <v>26142</v>
      </c>
      <c r="I794" s="15">
        <v>3.58</v>
      </c>
      <c r="K794" s="15">
        <v>124927.77</v>
      </c>
    </row>
    <row r="795" spans="3:11" x14ac:dyDescent="0.2">
      <c r="C795" s="18" t="s">
        <v>6805</v>
      </c>
      <c r="D795" s="17">
        <v>44500</v>
      </c>
      <c r="E795" s="16" t="s">
        <v>27691</v>
      </c>
      <c r="J795" s="424">
        <v>87.69</v>
      </c>
      <c r="K795" s="15">
        <v>124840.08</v>
      </c>
    </row>
    <row r="796" spans="3:11" x14ac:dyDescent="0.2">
      <c r="C796" s="18" t="s">
        <v>27690</v>
      </c>
      <c r="D796" s="17">
        <v>44500</v>
      </c>
      <c r="E796" s="16" t="s">
        <v>27689</v>
      </c>
      <c r="J796" s="424">
        <v>5.32</v>
      </c>
      <c r="K796" s="15">
        <v>124834.76</v>
      </c>
    </row>
    <row r="797" spans="3:11" x14ac:dyDescent="0.2">
      <c r="C797" s="423" t="s">
        <v>12</v>
      </c>
      <c r="D797" s="422">
        <v>127904.48</v>
      </c>
      <c r="E797" s="423" t="s">
        <v>11</v>
      </c>
      <c r="F797" s="422">
        <v>15593.81</v>
      </c>
      <c r="G797" s="423" t="s">
        <v>10</v>
      </c>
      <c r="H797" s="422">
        <v>18663.53</v>
      </c>
      <c r="J797" s="423" t="s">
        <v>9</v>
      </c>
      <c r="K797" s="422">
        <v>124834.76</v>
      </c>
    </row>
    <row r="800" spans="3:11" x14ac:dyDescent="0.2">
      <c r="E800" s="14" t="s">
        <v>8</v>
      </c>
      <c r="K800" s="13" t="s">
        <v>7</v>
      </c>
    </row>
  </sheetData>
  <pageMargins left="0.75" right="0.75" top="1" bottom="1" header="0" footer="0"/>
  <pageSetup orientation="portrait" errors="NA" horizontalDpi="0" verticalDpi="0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9F412-FB97-49C4-A3DF-D03AEF273B34}">
  <sheetPr>
    <pageSetUpPr fitToPage="1"/>
  </sheetPr>
  <dimension ref="A1:G277"/>
  <sheetViews>
    <sheetView topLeftCell="A16" workbookViewId="0">
      <selection activeCell="D194" sqref="D194"/>
    </sheetView>
  </sheetViews>
  <sheetFormatPr baseColWidth="10" defaultColWidth="11.42578125" defaultRowHeight="15" x14ac:dyDescent="0.25"/>
  <cols>
    <col min="2" max="2" width="45.42578125" customWidth="1"/>
    <col min="3" max="3" width="7.7109375" customWidth="1"/>
    <col min="4" max="4" width="12" customWidth="1"/>
    <col min="5" max="5" width="15.7109375" bestFit="1" customWidth="1"/>
    <col min="6" max="6" width="10.28515625" bestFit="1" customWidth="1"/>
    <col min="7" max="7" width="10.7109375" customWidth="1"/>
    <col min="258" max="258" width="45.42578125" customWidth="1"/>
    <col min="259" max="259" width="7.7109375" customWidth="1"/>
    <col min="260" max="260" width="12" customWidth="1"/>
    <col min="261" max="261" width="15.7109375" bestFit="1" customWidth="1"/>
    <col min="262" max="262" width="10.28515625" bestFit="1" customWidth="1"/>
    <col min="263" max="263" width="10.7109375" customWidth="1"/>
    <col min="514" max="514" width="45.42578125" customWidth="1"/>
    <col min="515" max="515" width="7.7109375" customWidth="1"/>
    <col min="516" max="516" width="12" customWidth="1"/>
    <col min="517" max="517" width="15.7109375" bestFit="1" customWidth="1"/>
    <col min="518" max="518" width="10.28515625" bestFit="1" customWidth="1"/>
    <col min="519" max="519" width="10.7109375" customWidth="1"/>
    <col min="770" max="770" width="45.42578125" customWidth="1"/>
    <col min="771" max="771" width="7.7109375" customWidth="1"/>
    <col min="772" max="772" width="12" customWidth="1"/>
    <col min="773" max="773" width="15.7109375" bestFit="1" customWidth="1"/>
    <col min="774" max="774" width="10.28515625" bestFit="1" customWidth="1"/>
    <col min="775" max="775" width="10.7109375" customWidth="1"/>
    <col min="1026" max="1026" width="45.42578125" customWidth="1"/>
    <col min="1027" max="1027" width="7.7109375" customWidth="1"/>
    <col min="1028" max="1028" width="12" customWidth="1"/>
    <col min="1029" max="1029" width="15.7109375" bestFit="1" customWidth="1"/>
    <col min="1030" max="1030" width="10.28515625" bestFit="1" customWidth="1"/>
    <col min="1031" max="1031" width="10.7109375" customWidth="1"/>
    <col min="1282" max="1282" width="45.42578125" customWidth="1"/>
    <col min="1283" max="1283" width="7.7109375" customWidth="1"/>
    <col min="1284" max="1284" width="12" customWidth="1"/>
    <col min="1285" max="1285" width="15.7109375" bestFit="1" customWidth="1"/>
    <col min="1286" max="1286" width="10.28515625" bestFit="1" customWidth="1"/>
    <col min="1287" max="1287" width="10.7109375" customWidth="1"/>
    <col min="1538" max="1538" width="45.42578125" customWidth="1"/>
    <col min="1539" max="1539" width="7.7109375" customWidth="1"/>
    <col min="1540" max="1540" width="12" customWidth="1"/>
    <col min="1541" max="1541" width="15.7109375" bestFit="1" customWidth="1"/>
    <col min="1542" max="1542" width="10.28515625" bestFit="1" customWidth="1"/>
    <col min="1543" max="1543" width="10.7109375" customWidth="1"/>
    <col min="1794" max="1794" width="45.42578125" customWidth="1"/>
    <col min="1795" max="1795" width="7.7109375" customWidth="1"/>
    <col min="1796" max="1796" width="12" customWidth="1"/>
    <col min="1797" max="1797" width="15.7109375" bestFit="1" customWidth="1"/>
    <col min="1798" max="1798" width="10.28515625" bestFit="1" customWidth="1"/>
    <col min="1799" max="1799" width="10.7109375" customWidth="1"/>
    <col min="2050" max="2050" width="45.42578125" customWidth="1"/>
    <col min="2051" max="2051" width="7.7109375" customWidth="1"/>
    <col min="2052" max="2052" width="12" customWidth="1"/>
    <col min="2053" max="2053" width="15.7109375" bestFit="1" customWidth="1"/>
    <col min="2054" max="2054" width="10.28515625" bestFit="1" customWidth="1"/>
    <col min="2055" max="2055" width="10.7109375" customWidth="1"/>
    <col min="2306" max="2306" width="45.42578125" customWidth="1"/>
    <col min="2307" max="2307" width="7.7109375" customWidth="1"/>
    <col min="2308" max="2308" width="12" customWidth="1"/>
    <col min="2309" max="2309" width="15.7109375" bestFit="1" customWidth="1"/>
    <col min="2310" max="2310" width="10.28515625" bestFit="1" customWidth="1"/>
    <col min="2311" max="2311" width="10.7109375" customWidth="1"/>
    <col min="2562" max="2562" width="45.42578125" customWidth="1"/>
    <col min="2563" max="2563" width="7.7109375" customWidth="1"/>
    <col min="2564" max="2564" width="12" customWidth="1"/>
    <col min="2565" max="2565" width="15.7109375" bestFit="1" customWidth="1"/>
    <col min="2566" max="2566" width="10.28515625" bestFit="1" customWidth="1"/>
    <col min="2567" max="2567" width="10.7109375" customWidth="1"/>
    <col min="2818" max="2818" width="45.42578125" customWidth="1"/>
    <col min="2819" max="2819" width="7.7109375" customWidth="1"/>
    <col min="2820" max="2820" width="12" customWidth="1"/>
    <col min="2821" max="2821" width="15.7109375" bestFit="1" customWidth="1"/>
    <col min="2822" max="2822" width="10.28515625" bestFit="1" customWidth="1"/>
    <col min="2823" max="2823" width="10.7109375" customWidth="1"/>
    <col min="3074" max="3074" width="45.42578125" customWidth="1"/>
    <col min="3075" max="3075" width="7.7109375" customWidth="1"/>
    <col min="3076" max="3076" width="12" customWidth="1"/>
    <col min="3077" max="3077" width="15.7109375" bestFit="1" customWidth="1"/>
    <col min="3078" max="3078" width="10.28515625" bestFit="1" customWidth="1"/>
    <col min="3079" max="3079" width="10.7109375" customWidth="1"/>
    <col min="3330" max="3330" width="45.42578125" customWidth="1"/>
    <col min="3331" max="3331" width="7.7109375" customWidth="1"/>
    <col min="3332" max="3332" width="12" customWidth="1"/>
    <col min="3333" max="3333" width="15.7109375" bestFit="1" customWidth="1"/>
    <col min="3334" max="3334" width="10.28515625" bestFit="1" customWidth="1"/>
    <col min="3335" max="3335" width="10.7109375" customWidth="1"/>
    <col min="3586" max="3586" width="45.42578125" customWidth="1"/>
    <col min="3587" max="3587" width="7.7109375" customWidth="1"/>
    <col min="3588" max="3588" width="12" customWidth="1"/>
    <col min="3589" max="3589" width="15.7109375" bestFit="1" customWidth="1"/>
    <col min="3590" max="3590" width="10.28515625" bestFit="1" customWidth="1"/>
    <col min="3591" max="3591" width="10.7109375" customWidth="1"/>
    <col min="3842" max="3842" width="45.42578125" customWidth="1"/>
    <col min="3843" max="3843" width="7.7109375" customWidth="1"/>
    <col min="3844" max="3844" width="12" customWidth="1"/>
    <col min="3845" max="3845" width="15.7109375" bestFit="1" customWidth="1"/>
    <col min="3846" max="3846" width="10.28515625" bestFit="1" customWidth="1"/>
    <col min="3847" max="3847" width="10.7109375" customWidth="1"/>
    <col min="4098" max="4098" width="45.42578125" customWidth="1"/>
    <col min="4099" max="4099" width="7.7109375" customWidth="1"/>
    <col min="4100" max="4100" width="12" customWidth="1"/>
    <col min="4101" max="4101" width="15.7109375" bestFit="1" customWidth="1"/>
    <col min="4102" max="4102" width="10.28515625" bestFit="1" customWidth="1"/>
    <col min="4103" max="4103" width="10.7109375" customWidth="1"/>
    <col min="4354" max="4354" width="45.42578125" customWidth="1"/>
    <col min="4355" max="4355" width="7.7109375" customWidth="1"/>
    <col min="4356" max="4356" width="12" customWidth="1"/>
    <col min="4357" max="4357" width="15.7109375" bestFit="1" customWidth="1"/>
    <col min="4358" max="4358" width="10.28515625" bestFit="1" customWidth="1"/>
    <col min="4359" max="4359" width="10.7109375" customWidth="1"/>
    <col min="4610" max="4610" width="45.42578125" customWidth="1"/>
    <col min="4611" max="4611" width="7.7109375" customWidth="1"/>
    <col min="4612" max="4612" width="12" customWidth="1"/>
    <col min="4613" max="4613" width="15.7109375" bestFit="1" customWidth="1"/>
    <col min="4614" max="4614" width="10.28515625" bestFit="1" customWidth="1"/>
    <col min="4615" max="4615" width="10.7109375" customWidth="1"/>
    <col min="4866" max="4866" width="45.42578125" customWidth="1"/>
    <col min="4867" max="4867" width="7.7109375" customWidth="1"/>
    <col min="4868" max="4868" width="12" customWidth="1"/>
    <col min="4869" max="4869" width="15.7109375" bestFit="1" customWidth="1"/>
    <col min="4870" max="4870" width="10.28515625" bestFit="1" customWidth="1"/>
    <col min="4871" max="4871" width="10.7109375" customWidth="1"/>
    <col min="5122" max="5122" width="45.42578125" customWidth="1"/>
    <col min="5123" max="5123" width="7.7109375" customWidth="1"/>
    <col min="5124" max="5124" width="12" customWidth="1"/>
    <col min="5125" max="5125" width="15.7109375" bestFit="1" customWidth="1"/>
    <col min="5126" max="5126" width="10.28515625" bestFit="1" customWidth="1"/>
    <col min="5127" max="5127" width="10.7109375" customWidth="1"/>
    <col min="5378" max="5378" width="45.42578125" customWidth="1"/>
    <col min="5379" max="5379" width="7.7109375" customWidth="1"/>
    <col min="5380" max="5380" width="12" customWidth="1"/>
    <col min="5381" max="5381" width="15.7109375" bestFit="1" customWidth="1"/>
    <col min="5382" max="5382" width="10.28515625" bestFit="1" customWidth="1"/>
    <col min="5383" max="5383" width="10.7109375" customWidth="1"/>
    <col min="5634" max="5634" width="45.42578125" customWidth="1"/>
    <col min="5635" max="5635" width="7.7109375" customWidth="1"/>
    <col min="5636" max="5636" width="12" customWidth="1"/>
    <col min="5637" max="5637" width="15.7109375" bestFit="1" customWidth="1"/>
    <col min="5638" max="5638" width="10.28515625" bestFit="1" customWidth="1"/>
    <col min="5639" max="5639" width="10.7109375" customWidth="1"/>
    <col min="5890" max="5890" width="45.42578125" customWidth="1"/>
    <col min="5891" max="5891" width="7.7109375" customWidth="1"/>
    <col min="5892" max="5892" width="12" customWidth="1"/>
    <col min="5893" max="5893" width="15.7109375" bestFit="1" customWidth="1"/>
    <col min="5894" max="5894" width="10.28515625" bestFit="1" customWidth="1"/>
    <col min="5895" max="5895" width="10.7109375" customWidth="1"/>
    <col min="6146" max="6146" width="45.42578125" customWidth="1"/>
    <col min="6147" max="6147" width="7.7109375" customWidth="1"/>
    <col min="6148" max="6148" width="12" customWidth="1"/>
    <col min="6149" max="6149" width="15.7109375" bestFit="1" customWidth="1"/>
    <col min="6150" max="6150" width="10.28515625" bestFit="1" customWidth="1"/>
    <col min="6151" max="6151" width="10.7109375" customWidth="1"/>
    <col min="6402" max="6402" width="45.42578125" customWidth="1"/>
    <col min="6403" max="6403" width="7.7109375" customWidth="1"/>
    <col min="6404" max="6404" width="12" customWidth="1"/>
    <col min="6405" max="6405" width="15.7109375" bestFit="1" customWidth="1"/>
    <col min="6406" max="6406" width="10.28515625" bestFit="1" customWidth="1"/>
    <col min="6407" max="6407" width="10.7109375" customWidth="1"/>
    <col min="6658" max="6658" width="45.42578125" customWidth="1"/>
    <col min="6659" max="6659" width="7.7109375" customWidth="1"/>
    <col min="6660" max="6660" width="12" customWidth="1"/>
    <col min="6661" max="6661" width="15.7109375" bestFit="1" customWidth="1"/>
    <col min="6662" max="6662" width="10.28515625" bestFit="1" customWidth="1"/>
    <col min="6663" max="6663" width="10.7109375" customWidth="1"/>
    <col min="6914" max="6914" width="45.42578125" customWidth="1"/>
    <col min="6915" max="6915" width="7.7109375" customWidth="1"/>
    <col min="6916" max="6916" width="12" customWidth="1"/>
    <col min="6917" max="6917" width="15.7109375" bestFit="1" customWidth="1"/>
    <col min="6918" max="6918" width="10.28515625" bestFit="1" customWidth="1"/>
    <col min="6919" max="6919" width="10.7109375" customWidth="1"/>
    <col min="7170" max="7170" width="45.42578125" customWidth="1"/>
    <col min="7171" max="7171" width="7.7109375" customWidth="1"/>
    <col min="7172" max="7172" width="12" customWidth="1"/>
    <col min="7173" max="7173" width="15.7109375" bestFit="1" customWidth="1"/>
    <col min="7174" max="7174" width="10.28515625" bestFit="1" customWidth="1"/>
    <col min="7175" max="7175" width="10.7109375" customWidth="1"/>
    <col min="7426" max="7426" width="45.42578125" customWidth="1"/>
    <col min="7427" max="7427" width="7.7109375" customWidth="1"/>
    <col min="7428" max="7428" width="12" customWidth="1"/>
    <col min="7429" max="7429" width="15.7109375" bestFit="1" customWidth="1"/>
    <col min="7430" max="7430" width="10.28515625" bestFit="1" customWidth="1"/>
    <col min="7431" max="7431" width="10.7109375" customWidth="1"/>
    <col min="7682" max="7682" width="45.42578125" customWidth="1"/>
    <col min="7683" max="7683" width="7.7109375" customWidth="1"/>
    <col min="7684" max="7684" width="12" customWidth="1"/>
    <col min="7685" max="7685" width="15.7109375" bestFit="1" customWidth="1"/>
    <col min="7686" max="7686" width="10.28515625" bestFit="1" customWidth="1"/>
    <col min="7687" max="7687" width="10.7109375" customWidth="1"/>
    <col min="7938" max="7938" width="45.42578125" customWidth="1"/>
    <col min="7939" max="7939" width="7.7109375" customWidth="1"/>
    <col min="7940" max="7940" width="12" customWidth="1"/>
    <col min="7941" max="7941" width="15.7109375" bestFit="1" customWidth="1"/>
    <col min="7942" max="7942" width="10.28515625" bestFit="1" customWidth="1"/>
    <col min="7943" max="7943" width="10.7109375" customWidth="1"/>
    <col min="8194" max="8194" width="45.42578125" customWidth="1"/>
    <col min="8195" max="8195" width="7.7109375" customWidth="1"/>
    <col min="8196" max="8196" width="12" customWidth="1"/>
    <col min="8197" max="8197" width="15.7109375" bestFit="1" customWidth="1"/>
    <col min="8198" max="8198" width="10.28515625" bestFit="1" customWidth="1"/>
    <col min="8199" max="8199" width="10.7109375" customWidth="1"/>
    <col min="8450" max="8450" width="45.42578125" customWidth="1"/>
    <col min="8451" max="8451" width="7.7109375" customWidth="1"/>
    <col min="8452" max="8452" width="12" customWidth="1"/>
    <col min="8453" max="8453" width="15.7109375" bestFit="1" customWidth="1"/>
    <col min="8454" max="8454" width="10.28515625" bestFit="1" customWidth="1"/>
    <col min="8455" max="8455" width="10.7109375" customWidth="1"/>
    <col min="8706" max="8706" width="45.42578125" customWidth="1"/>
    <col min="8707" max="8707" width="7.7109375" customWidth="1"/>
    <col min="8708" max="8708" width="12" customWidth="1"/>
    <col min="8709" max="8709" width="15.7109375" bestFit="1" customWidth="1"/>
    <col min="8710" max="8710" width="10.28515625" bestFit="1" customWidth="1"/>
    <col min="8711" max="8711" width="10.7109375" customWidth="1"/>
    <col min="8962" max="8962" width="45.42578125" customWidth="1"/>
    <col min="8963" max="8963" width="7.7109375" customWidth="1"/>
    <col min="8964" max="8964" width="12" customWidth="1"/>
    <col min="8965" max="8965" width="15.7109375" bestFit="1" customWidth="1"/>
    <col min="8966" max="8966" width="10.28515625" bestFit="1" customWidth="1"/>
    <col min="8967" max="8967" width="10.7109375" customWidth="1"/>
    <col min="9218" max="9218" width="45.42578125" customWidth="1"/>
    <col min="9219" max="9219" width="7.7109375" customWidth="1"/>
    <col min="9220" max="9220" width="12" customWidth="1"/>
    <col min="9221" max="9221" width="15.7109375" bestFit="1" customWidth="1"/>
    <col min="9222" max="9222" width="10.28515625" bestFit="1" customWidth="1"/>
    <col min="9223" max="9223" width="10.7109375" customWidth="1"/>
    <col min="9474" max="9474" width="45.42578125" customWidth="1"/>
    <col min="9475" max="9475" width="7.7109375" customWidth="1"/>
    <col min="9476" max="9476" width="12" customWidth="1"/>
    <col min="9477" max="9477" width="15.7109375" bestFit="1" customWidth="1"/>
    <col min="9478" max="9478" width="10.28515625" bestFit="1" customWidth="1"/>
    <col min="9479" max="9479" width="10.7109375" customWidth="1"/>
    <col min="9730" max="9730" width="45.42578125" customWidth="1"/>
    <col min="9731" max="9731" width="7.7109375" customWidth="1"/>
    <col min="9732" max="9732" width="12" customWidth="1"/>
    <col min="9733" max="9733" width="15.7109375" bestFit="1" customWidth="1"/>
    <col min="9734" max="9734" width="10.28515625" bestFit="1" customWidth="1"/>
    <col min="9735" max="9735" width="10.7109375" customWidth="1"/>
    <col min="9986" max="9986" width="45.42578125" customWidth="1"/>
    <col min="9987" max="9987" width="7.7109375" customWidth="1"/>
    <col min="9988" max="9988" width="12" customWidth="1"/>
    <col min="9989" max="9989" width="15.7109375" bestFit="1" customWidth="1"/>
    <col min="9990" max="9990" width="10.28515625" bestFit="1" customWidth="1"/>
    <col min="9991" max="9991" width="10.7109375" customWidth="1"/>
    <col min="10242" max="10242" width="45.42578125" customWidth="1"/>
    <col min="10243" max="10243" width="7.7109375" customWidth="1"/>
    <col min="10244" max="10244" width="12" customWidth="1"/>
    <col min="10245" max="10245" width="15.7109375" bestFit="1" customWidth="1"/>
    <col min="10246" max="10246" width="10.28515625" bestFit="1" customWidth="1"/>
    <col min="10247" max="10247" width="10.7109375" customWidth="1"/>
    <col min="10498" max="10498" width="45.42578125" customWidth="1"/>
    <col min="10499" max="10499" width="7.7109375" customWidth="1"/>
    <col min="10500" max="10500" width="12" customWidth="1"/>
    <col min="10501" max="10501" width="15.7109375" bestFit="1" customWidth="1"/>
    <col min="10502" max="10502" width="10.28515625" bestFit="1" customWidth="1"/>
    <col min="10503" max="10503" width="10.7109375" customWidth="1"/>
    <col min="10754" max="10754" width="45.42578125" customWidth="1"/>
    <col min="10755" max="10755" width="7.7109375" customWidth="1"/>
    <col min="10756" max="10756" width="12" customWidth="1"/>
    <col min="10757" max="10757" width="15.7109375" bestFit="1" customWidth="1"/>
    <col min="10758" max="10758" width="10.28515625" bestFit="1" customWidth="1"/>
    <col min="10759" max="10759" width="10.7109375" customWidth="1"/>
    <col min="11010" max="11010" width="45.42578125" customWidth="1"/>
    <col min="11011" max="11011" width="7.7109375" customWidth="1"/>
    <col min="11012" max="11012" width="12" customWidth="1"/>
    <col min="11013" max="11013" width="15.7109375" bestFit="1" customWidth="1"/>
    <col min="11014" max="11014" width="10.28515625" bestFit="1" customWidth="1"/>
    <col min="11015" max="11015" width="10.7109375" customWidth="1"/>
    <col min="11266" max="11266" width="45.42578125" customWidth="1"/>
    <col min="11267" max="11267" width="7.7109375" customWidth="1"/>
    <col min="11268" max="11268" width="12" customWidth="1"/>
    <col min="11269" max="11269" width="15.7109375" bestFit="1" customWidth="1"/>
    <col min="11270" max="11270" width="10.28515625" bestFit="1" customWidth="1"/>
    <col min="11271" max="11271" width="10.7109375" customWidth="1"/>
    <col min="11522" max="11522" width="45.42578125" customWidth="1"/>
    <col min="11523" max="11523" width="7.7109375" customWidth="1"/>
    <col min="11524" max="11524" width="12" customWidth="1"/>
    <col min="11525" max="11525" width="15.7109375" bestFit="1" customWidth="1"/>
    <col min="11526" max="11526" width="10.28515625" bestFit="1" customWidth="1"/>
    <col min="11527" max="11527" width="10.7109375" customWidth="1"/>
    <col min="11778" max="11778" width="45.42578125" customWidth="1"/>
    <col min="11779" max="11779" width="7.7109375" customWidth="1"/>
    <col min="11780" max="11780" width="12" customWidth="1"/>
    <col min="11781" max="11781" width="15.7109375" bestFit="1" customWidth="1"/>
    <col min="11782" max="11782" width="10.28515625" bestFit="1" customWidth="1"/>
    <col min="11783" max="11783" width="10.7109375" customWidth="1"/>
    <col min="12034" max="12034" width="45.42578125" customWidth="1"/>
    <col min="12035" max="12035" width="7.7109375" customWidth="1"/>
    <col min="12036" max="12036" width="12" customWidth="1"/>
    <col min="12037" max="12037" width="15.7109375" bestFit="1" customWidth="1"/>
    <col min="12038" max="12038" width="10.28515625" bestFit="1" customWidth="1"/>
    <col min="12039" max="12039" width="10.7109375" customWidth="1"/>
    <col min="12290" max="12290" width="45.42578125" customWidth="1"/>
    <col min="12291" max="12291" width="7.7109375" customWidth="1"/>
    <col min="12292" max="12292" width="12" customWidth="1"/>
    <col min="12293" max="12293" width="15.7109375" bestFit="1" customWidth="1"/>
    <col min="12294" max="12294" width="10.28515625" bestFit="1" customWidth="1"/>
    <col min="12295" max="12295" width="10.7109375" customWidth="1"/>
    <col min="12546" max="12546" width="45.42578125" customWidth="1"/>
    <col min="12547" max="12547" width="7.7109375" customWidth="1"/>
    <col min="12548" max="12548" width="12" customWidth="1"/>
    <col min="12549" max="12549" width="15.7109375" bestFit="1" customWidth="1"/>
    <col min="12550" max="12550" width="10.28515625" bestFit="1" customWidth="1"/>
    <col min="12551" max="12551" width="10.7109375" customWidth="1"/>
    <col min="12802" max="12802" width="45.42578125" customWidth="1"/>
    <col min="12803" max="12803" width="7.7109375" customWidth="1"/>
    <col min="12804" max="12804" width="12" customWidth="1"/>
    <col min="12805" max="12805" width="15.7109375" bestFit="1" customWidth="1"/>
    <col min="12806" max="12806" width="10.28515625" bestFit="1" customWidth="1"/>
    <col min="12807" max="12807" width="10.7109375" customWidth="1"/>
    <col min="13058" max="13058" width="45.42578125" customWidth="1"/>
    <col min="13059" max="13059" width="7.7109375" customWidth="1"/>
    <col min="13060" max="13060" width="12" customWidth="1"/>
    <col min="13061" max="13061" width="15.7109375" bestFit="1" customWidth="1"/>
    <col min="13062" max="13062" width="10.28515625" bestFit="1" customWidth="1"/>
    <col min="13063" max="13063" width="10.7109375" customWidth="1"/>
    <col min="13314" max="13314" width="45.42578125" customWidth="1"/>
    <col min="13315" max="13315" width="7.7109375" customWidth="1"/>
    <col min="13316" max="13316" width="12" customWidth="1"/>
    <col min="13317" max="13317" width="15.7109375" bestFit="1" customWidth="1"/>
    <col min="13318" max="13318" width="10.28515625" bestFit="1" customWidth="1"/>
    <col min="13319" max="13319" width="10.7109375" customWidth="1"/>
    <col min="13570" max="13570" width="45.42578125" customWidth="1"/>
    <col min="13571" max="13571" width="7.7109375" customWidth="1"/>
    <col min="13572" max="13572" width="12" customWidth="1"/>
    <col min="13573" max="13573" width="15.7109375" bestFit="1" customWidth="1"/>
    <col min="13574" max="13574" width="10.28515625" bestFit="1" customWidth="1"/>
    <col min="13575" max="13575" width="10.7109375" customWidth="1"/>
    <col min="13826" max="13826" width="45.42578125" customWidth="1"/>
    <col min="13827" max="13827" width="7.7109375" customWidth="1"/>
    <col min="13828" max="13828" width="12" customWidth="1"/>
    <col min="13829" max="13829" width="15.7109375" bestFit="1" customWidth="1"/>
    <col min="13830" max="13830" width="10.28515625" bestFit="1" customWidth="1"/>
    <col min="13831" max="13831" width="10.7109375" customWidth="1"/>
    <col min="14082" max="14082" width="45.42578125" customWidth="1"/>
    <col min="14083" max="14083" width="7.7109375" customWidth="1"/>
    <col min="14084" max="14084" width="12" customWidth="1"/>
    <col min="14085" max="14085" width="15.7109375" bestFit="1" customWidth="1"/>
    <col min="14086" max="14086" width="10.28515625" bestFit="1" customWidth="1"/>
    <col min="14087" max="14087" width="10.7109375" customWidth="1"/>
    <col min="14338" max="14338" width="45.42578125" customWidth="1"/>
    <col min="14339" max="14339" width="7.7109375" customWidth="1"/>
    <col min="14340" max="14340" width="12" customWidth="1"/>
    <col min="14341" max="14341" width="15.7109375" bestFit="1" customWidth="1"/>
    <col min="14342" max="14342" width="10.28515625" bestFit="1" customWidth="1"/>
    <col min="14343" max="14343" width="10.7109375" customWidth="1"/>
    <col min="14594" max="14594" width="45.42578125" customWidth="1"/>
    <col min="14595" max="14595" width="7.7109375" customWidth="1"/>
    <col min="14596" max="14596" width="12" customWidth="1"/>
    <col min="14597" max="14597" width="15.7109375" bestFit="1" customWidth="1"/>
    <col min="14598" max="14598" width="10.28515625" bestFit="1" customWidth="1"/>
    <col min="14599" max="14599" width="10.7109375" customWidth="1"/>
    <col min="14850" max="14850" width="45.42578125" customWidth="1"/>
    <col min="14851" max="14851" width="7.7109375" customWidth="1"/>
    <col min="14852" max="14852" width="12" customWidth="1"/>
    <col min="14853" max="14853" width="15.7109375" bestFit="1" customWidth="1"/>
    <col min="14854" max="14854" width="10.28515625" bestFit="1" customWidth="1"/>
    <col min="14855" max="14855" width="10.7109375" customWidth="1"/>
    <col min="15106" max="15106" width="45.42578125" customWidth="1"/>
    <col min="15107" max="15107" width="7.7109375" customWidth="1"/>
    <col min="15108" max="15108" width="12" customWidth="1"/>
    <col min="15109" max="15109" width="15.7109375" bestFit="1" customWidth="1"/>
    <col min="15110" max="15110" width="10.28515625" bestFit="1" customWidth="1"/>
    <col min="15111" max="15111" width="10.7109375" customWidth="1"/>
    <col min="15362" max="15362" width="45.42578125" customWidth="1"/>
    <col min="15363" max="15363" width="7.7109375" customWidth="1"/>
    <col min="15364" max="15364" width="12" customWidth="1"/>
    <col min="15365" max="15365" width="15.7109375" bestFit="1" customWidth="1"/>
    <col min="15366" max="15366" width="10.28515625" bestFit="1" customWidth="1"/>
    <col min="15367" max="15367" width="10.7109375" customWidth="1"/>
    <col min="15618" max="15618" width="45.42578125" customWidth="1"/>
    <col min="15619" max="15619" width="7.7109375" customWidth="1"/>
    <col min="15620" max="15620" width="12" customWidth="1"/>
    <col min="15621" max="15621" width="15.7109375" bestFit="1" customWidth="1"/>
    <col min="15622" max="15622" width="10.28515625" bestFit="1" customWidth="1"/>
    <col min="15623" max="15623" width="10.7109375" customWidth="1"/>
    <col min="15874" max="15874" width="45.42578125" customWidth="1"/>
    <col min="15875" max="15875" width="7.7109375" customWidth="1"/>
    <col min="15876" max="15876" width="12" customWidth="1"/>
    <col min="15877" max="15877" width="15.7109375" bestFit="1" customWidth="1"/>
    <col min="15878" max="15878" width="10.28515625" bestFit="1" customWidth="1"/>
    <col min="15879" max="15879" width="10.7109375" customWidth="1"/>
    <col min="16130" max="16130" width="45.42578125" customWidth="1"/>
    <col min="16131" max="16131" width="7.7109375" customWidth="1"/>
    <col min="16132" max="16132" width="12" customWidth="1"/>
    <col min="16133" max="16133" width="15.7109375" bestFit="1" customWidth="1"/>
    <col min="16134" max="16134" width="10.28515625" bestFit="1" customWidth="1"/>
    <col min="16135" max="16135" width="10.7109375" customWidth="1"/>
  </cols>
  <sheetData>
    <row r="1" spans="1:6" x14ac:dyDescent="0.25">
      <c r="A1" s="567" t="s">
        <v>22799</v>
      </c>
      <c r="B1" s="567"/>
      <c r="C1" s="567"/>
      <c r="D1" s="567"/>
      <c r="E1" s="567"/>
      <c r="F1" s="567"/>
    </row>
    <row r="2" spans="1:6" x14ac:dyDescent="0.25">
      <c r="A2" s="337" t="s">
        <v>532</v>
      </c>
      <c r="B2" s="337" t="s">
        <v>533</v>
      </c>
      <c r="C2" s="337" t="s">
        <v>2</v>
      </c>
      <c r="D2" s="337" t="s">
        <v>534</v>
      </c>
      <c r="E2" s="337" t="s">
        <v>1</v>
      </c>
      <c r="F2" s="337" t="s">
        <v>535</v>
      </c>
    </row>
    <row r="3" spans="1:6" x14ac:dyDescent="0.25">
      <c r="A3" s="338" t="str">
        <f>"3908496"</f>
        <v>3908496</v>
      </c>
      <c r="B3" s="338" t="s">
        <v>18242</v>
      </c>
      <c r="C3" s="338">
        <v>1.94</v>
      </c>
      <c r="D3" s="338">
        <v>372969</v>
      </c>
      <c r="E3" s="339">
        <v>44470.343842592592</v>
      </c>
      <c r="F3" s="337">
        <v>14352</v>
      </c>
    </row>
    <row r="4" spans="1:6" x14ac:dyDescent="0.25">
      <c r="A4" s="338" t="str">
        <f>"3901111"</f>
        <v>3901111</v>
      </c>
      <c r="B4" s="338" t="s">
        <v>626</v>
      </c>
      <c r="C4" s="338">
        <v>3.95</v>
      </c>
      <c r="D4" s="338">
        <v>370950</v>
      </c>
      <c r="E4" s="339">
        <v>44470.416168981479</v>
      </c>
      <c r="F4" s="337">
        <v>14353</v>
      </c>
    </row>
    <row r="5" spans="1:6" x14ac:dyDescent="0.25">
      <c r="A5" s="338" t="str">
        <f>"3909157"</f>
        <v>3909157</v>
      </c>
      <c r="B5" s="338" t="s">
        <v>3788</v>
      </c>
      <c r="C5" s="338">
        <v>3.74</v>
      </c>
      <c r="D5" s="338">
        <v>372128</v>
      </c>
      <c r="E5" s="339">
        <v>44470.443148148152</v>
      </c>
      <c r="F5" s="337">
        <v>14354</v>
      </c>
    </row>
    <row r="6" spans="1:6" x14ac:dyDescent="0.25">
      <c r="A6" s="338" t="str">
        <f>"3909387"</f>
        <v>3909387</v>
      </c>
      <c r="B6" s="338" t="s">
        <v>22800</v>
      </c>
      <c r="C6" s="338">
        <v>1.97</v>
      </c>
      <c r="D6" s="338">
        <v>373182</v>
      </c>
      <c r="E6" s="339">
        <v>44470.507673611108</v>
      </c>
      <c r="F6" s="337">
        <v>14355</v>
      </c>
    </row>
    <row r="7" spans="1:6" x14ac:dyDescent="0.25">
      <c r="A7" s="338" t="str">
        <f>"3940887"</f>
        <v>3940887</v>
      </c>
      <c r="B7" s="338" t="s">
        <v>613</v>
      </c>
      <c r="C7" s="338">
        <v>17.899999999999999</v>
      </c>
      <c r="D7" s="338">
        <v>371340</v>
      </c>
      <c r="E7" s="339">
        <v>44470.575636574074</v>
      </c>
      <c r="F7" s="337">
        <v>14356</v>
      </c>
    </row>
    <row r="8" spans="1:6" x14ac:dyDescent="0.25">
      <c r="A8" s="338" t="str">
        <f>"3907331"</f>
        <v>3907331</v>
      </c>
      <c r="B8" s="338" t="s">
        <v>13162</v>
      </c>
      <c r="C8" s="338">
        <v>2.56</v>
      </c>
      <c r="D8" s="338">
        <v>371127</v>
      </c>
      <c r="E8" s="339">
        <v>44470.677731481483</v>
      </c>
      <c r="F8" s="337">
        <v>14357</v>
      </c>
    </row>
    <row r="9" spans="1:6" x14ac:dyDescent="0.25">
      <c r="A9" s="338" t="str">
        <f>"3908875"</f>
        <v>3908875</v>
      </c>
      <c r="B9" s="338" t="s">
        <v>1085</v>
      </c>
      <c r="C9" s="338">
        <v>1.68</v>
      </c>
      <c r="D9" s="338">
        <v>371792</v>
      </c>
      <c r="E9" s="339">
        <v>44470.759745370371</v>
      </c>
      <c r="F9" s="337">
        <v>14358</v>
      </c>
    </row>
    <row r="10" spans="1:6" x14ac:dyDescent="0.25">
      <c r="A10" s="338" t="str">
        <f>"3909929"</f>
        <v>3909929</v>
      </c>
      <c r="B10" s="338" t="s">
        <v>13163</v>
      </c>
      <c r="C10" s="338">
        <v>1.68</v>
      </c>
      <c r="D10" s="338">
        <v>371622</v>
      </c>
      <c r="E10" s="339">
        <v>44470.768645833334</v>
      </c>
      <c r="F10" s="337">
        <v>14359</v>
      </c>
    </row>
    <row r="11" spans="1:6" x14ac:dyDescent="0.25">
      <c r="A11" s="338"/>
      <c r="B11" s="337">
        <v>1</v>
      </c>
      <c r="C11" s="340">
        <f>SUM(C3:C10)</f>
        <v>35.42</v>
      </c>
      <c r="D11" s="338"/>
      <c r="E11" s="339"/>
      <c r="F11" s="337"/>
    </row>
    <row r="12" spans="1:6" x14ac:dyDescent="0.25">
      <c r="A12" s="338" t="str">
        <f>"3908320"</f>
        <v>3908320</v>
      </c>
      <c r="B12" s="338" t="s">
        <v>3786</v>
      </c>
      <c r="C12" s="338">
        <v>1.75</v>
      </c>
      <c r="D12" s="338">
        <v>372845</v>
      </c>
      <c r="E12" s="339">
        <v>44473.425347222219</v>
      </c>
      <c r="F12" s="337">
        <v>14429</v>
      </c>
    </row>
    <row r="13" spans="1:6" x14ac:dyDescent="0.25">
      <c r="A13" s="338" t="str">
        <f>"3903064"</f>
        <v>3903064</v>
      </c>
      <c r="B13" s="338" t="s">
        <v>1086</v>
      </c>
      <c r="C13" s="338">
        <v>6.94</v>
      </c>
      <c r="D13" s="338">
        <v>371536</v>
      </c>
      <c r="E13" s="339">
        <v>44473.42864583333</v>
      </c>
      <c r="F13" s="337">
        <v>14430</v>
      </c>
    </row>
    <row r="14" spans="1:6" x14ac:dyDescent="0.25">
      <c r="A14" s="338" t="str">
        <f>"3908230"</f>
        <v>3908230</v>
      </c>
      <c r="B14" s="338" t="s">
        <v>1555</v>
      </c>
      <c r="C14" s="338">
        <v>2.2400000000000002</v>
      </c>
      <c r="D14" s="338">
        <v>373856</v>
      </c>
      <c r="E14" s="339">
        <v>44473.439120370371</v>
      </c>
      <c r="F14" s="337">
        <v>14431</v>
      </c>
    </row>
    <row r="15" spans="1:6" x14ac:dyDescent="0.25">
      <c r="A15" s="338" t="str">
        <f>"3906750"</f>
        <v>3906750</v>
      </c>
      <c r="B15" s="338" t="s">
        <v>606</v>
      </c>
      <c r="C15" s="338">
        <v>2.0499999999999998</v>
      </c>
      <c r="D15" s="338">
        <v>371982</v>
      </c>
      <c r="E15" s="339">
        <v>44473.441793981481</v>
      </c>
      <c r="F15" s="337">
        <v>14432</v>
      </c>
    </row>
    <row r="16" spans="1:6" x14ac:dyDescent="0.25">
      <c r="A16" s="338" t="str">
        <f>"3907791"</f>
        <v>3907791</v>
      </c>
      <c r="B16" s="338" t="s">
        <v>1074</v>
      </c>
      <c r="C16" s="338">
        <v>3.37</v>
      </c>
      <c r="D16" s="338">
        <v>371815</v>
      </c>
      <c r="E16" s="339">
        <v>44473.446469907409</v>
      </c>
      <c r="F16" s="337">
        <v>14433</v>
      </c>
    </row>
    <row r="17" spans="1:6" x14ac:dyDescent="0.25">
      <c r="A17" s="338" t="str">
        <f>"3900049"</f>
        <v>3900049</v>
      </c>
      <c r="B17" s="338" t="s">
        <v>20122</v>
      </c>
      <c r="C17" s="338">
        <v>3.21</v>
      </c>
      <c r="D17" s="338">
        <v>371931</v>
      </c>
      <c r="E17" s="339">
        <v>44473.469201388885</v>
      </c>
      <c r="F17" s="337">
        <v>14434</v>
      </c>
    </row>
    <row r="18" spans="1:6" x14ac:dyDescent="0.25">
      <c r="A18" s="338" t="str">
        <f>"3909086"</f>
        <v>3909086</v>
      </c>
      <c r="B18" s="338" t="s">
        <v>3748</v>
      </c>
      <c r="C18" s="338">
        <v>1.99</v>
      </c>
      <c r="D18" s="338">
        <v>372030</v>
      </c>
      <c r="E18" s="339">
        <v>44473.484201388892</v>
      </c>
      <c r="F18" s="337">
        <v>14435</v>
      </c>
    </row>
    <row r="19" spans="1:6" x14ac:dyDescent="0.25">
      <c r="A19" s="338" t="str">
        <f>"3907525"</f>
        <v>3907525</v>
      </c>
      <c r="B19" s="338" t="s">
        <v>3775</v>
      </c>
      <c r="C19" s="338">
        <v>6.43</v>
      </c>
      <c r="D19" s="338">
        <v>373615</v>
      </c>
      <c r="E19" s="339">
        <v>44473.683321759258</v>
      </c>
      <c r="F19" s="337">
        <v>14436</v>
      </c>
    </row>
    <row r="20" spans="1:6" x14ac:dyDescent="0.25">
      <c r="A20" s="338" t="str">
        <f>"3907544"</f>
        <v>3907544</v>
      </c>
      <c r="B20" s="338" t="s">
        <v>3775</v>
      </c>
      <c r="C20" s="338">
        <v>3.88</v>
      </c>
      <c r="D20" s="338">
        <v>373614</v>
      </c>
      <c r="E20" s="339">
        <v>44473.684293981481</v>
      </c>
      <c r="F20" s="337">
        <v>14437</v>
      </c>
    </row>
    <row r="21" spans="1:6" x14ac:dyDescent="0.25">
      <c r="A21" s="338" t="str">
        <f>"3901113"</f>
        <v>3901113</v>
      </c>
      <c r="B21" s="338" t="s">
        <v>582</v>
      </c>
      <c r="C21" s="338">
        <v>1.9</v>
      </c>
      <c r="D21" s="338">
        <v>371843</v>
      </c>
      <c r="E21" s="339">
        <v>44473.731423611112</v>
      </c>
      <c r="F21" s="337">
        <v>14438</v>
      </c>
    </row>
    <row r="22" spans="1:6" x14ac:dyDescent="0.25">
      <c r="A22" s="338" t="str">
        <f>"3960264"</f>
        <v>3960264</v>
      </c>
      <c r="B22" s="338" t="s">
        <v>584</v>
      </c>
      <c r="C22" s="338">
        <v>7.82</v>
      </c>
      <c r="D22" s="338">
        <v>371318</v>
      </c>
      <c r="E22" s="339">
        <v>44473.731423611112</v>
      </c>
      <c r="F22" s="337">
        <v>14439</v>
      </c>
    </row>
    <row r="23" spans="1:6" x14ac:dyDescent="0.25">
      <c r="A23" s="338" t="str">
        <f>"3909981"</f>
        <v>3909981</v>
      </c>
      <c r="B23" s="338" t="s">
        <v>572</v>
      </c>
      <c r="C23" s="338">
        <v>1.74</v>
      </c>
      <c r="D23" s="338">
        <v>371660</v>
      </c>
      <c r="E23" s="339">
        <v>44473.731423611112</v>
      </c>
      <c r="F23" s="337">
        <v>14440</v>
      </c>
    </row>
    <row r="24" spans="1:6" x14ac:dyDescent="0.25">
      <c r="A24" s="338" t="str">
        <f>"3950328"</f>
        <v>3950328</v>
      </c>
      <c r="B24" s="338" t="s">
        <v>575</v>
      </c>
      <c r="C24" s="338">
        <v>8.3800000000000008</v>
      </c>
      <c r="D24" s="338">
        <v>371415</v>
      </c>
      <c r="E24" s="339">
        <v>44473.731423611112</v>
      </c>
      <c r="F24" s="337">
        <v>14441</v>
      </c>
    </row>
    <row r="25" spans="1:6" x14ac:dyDescent="0.25">
      <c r="A25" s="338" t="str">
        <f>"3903098"</f>
        <v>3903098</v>
      </c>
      <c r="B25" s="338" t="s">
        <v>576</v>
      </c>
      <c r="C25" s="338">
        <v>3.47</v>
      </c>
      <c r="D25" s="338">
        <v>371542</v>
      </c>
      <c r="E25" s="339">
        <v>44473.731423611112</v>
      </c>
      <c r="F25" s="337">
        <v>14442</v>
      </c>
    </row>
    <row r="26" spans="1:6" x14ac:dyDescent="0.25">
      <c r="A26" s="338" t="str">
        <f>"3906324"</f>
        <v>3906324</v>
      </c>
      <c r="B26" s="338" t="s">
        <v>581</v>
      </c>
      <c r="C26" s="338">
        <v>5.01</v>
      </c>
      <c r="D26" s="338">
        <v>371474</v>
      </c>
      <c r="E26" s="339">
        <v>44473.731423611112</v>
      </c>
      <c r="F26" s="337">
        <v>14443</v>
      </c>
    </row>
    <row r="27" spans="1:6" x14ac:dyDescent="0.25">
      <c r="A27" s="338" t="str">
        <f>"3920281"</f>
        <v>3920281</v>
      </c>
      <c r="B27" s="338" t="s">
        <v>578</v>
      </c>
      <c r="C27" s="338">
        <v>7.82</v>
      </c>
      <c r="D27" s="338">
        <v>371313</v>
      </c>
      <c r="E27" s="339">
        <v>44473.731423611112</v>
      </c>
      <c r="F27" s="337">
        <v>14444</v>
      </c>
    </row>
    <row r="28" spans="1:6" x14ac:dyDescent="0.25">
      <c r="A28" s="338" t="str">
        <f>"3945272"</f>
        <v>3945272</v>
      </c>
      <c r="B28" s="338" t="s">
        <v>579</v>
      </c>
      <c r="C28" s="338">
        <v>4.1900000000000004</v>
      </c>
      <c r="D28" s="338">
        <v>371458</v>
      </c>
      <c r="E28" s="339">
        <v>44473.731423611112</v>
      </c>
      <c r="F28" s="337">
        <v>14445</v>
      </c>
    </row>
    <row r="29" spans="1:6" x14ac:dyDescent="0.25">
      <c r="A29" s="338" t="str">
        <f>"3900676"</f>
        <v>3900676</v>
      </c>
      <c r="B29" s="338" t="s">
        <v>1093</v>
      </c>
      <c r="C29" s="338">
        <v>1.68</v>
      </c>
      <c r="D29" s="338">
        <v>372701</v>
      </c>
      <c r="E29" s="339">
        <v>44473.731423611112</v>
      </c>
      <c r="F29" s="337">
        <v>14446</v>
      </c>
    </row>
    <row r="30" spans="1:6" x14ac:dyDescent="0.25">
      <c r="A30" s="338" t="str">
        <f>"3903282"</f>
        <v>3903282</v>
      </c>
      <c r="B30" s="338" t="s">
        <v>574</v>
      </c>
      <c r="C30" s="338">
        <v>1.92</v>
      </c>
      <c r="D30" s="338">
        <v>372555</v>
      </c>
      <c r="E30" s="339">
        <v>44473.731423611112</v>
      </c>
      <c r="F30" s="337">
        <v>14447</v>
      </c>
    </row>
    <row r="31" spans="1:6" x14ac:dyDescent="0.25">
      <c r="A31" s="338" t="str">
        <f>"3909223"</f>
        <v>3909223</v>
      </c>
      <c r="B31" s="338" t="s">
        <v>573</v>
      </c>
      <c r="C31" s="338">
        <v>2.44</v>
      </c>
      <c r="D31" s="338">
        <v>372233</v>
      </c>
      <c r="E31" s="339">
        <v>44473.731423611112</v>
      </c>
      <c r="F31" s="337">
        <v>14448</v>
      </c>
    </row>
    <row r="32" spans="1:6" x14ac:dyDescent="0.25">
      <c r="A32" s="338" t="str">
        <f>"3900389"</f>
        <v>3900389</v>
      </c>
      <c r="B32" s="338" t="s">
        <v>571</v>
      </c>
      <c r="C32" s="338">
        <v>2</v>
      </c>
      <c r="D32" s="338">
        <v>372361</v>
      </c>
      <c r="E32" s="339">
        <v>44473.731423611112</v>
      </c>
      <c r="F32" s="337">
        <v>14449</v>
      </c>
    </row>
    <row r="33" spans="1:7" x14ac:dyDescent="0.25">
      <c r="A33" s="338" t="str">
        <f>"3960256"</f>
        <v>3960256</v>
      </c>
      <c r="B33" s="338" t="s">
        <v>570</v>
      </c>
      <c r="C33" s="338">
        <v>17.899999999999999</v>
      </c>
      <c r="D33" s="338">
        <v>371325</v>
      </c>
      <c r="E33" s="339">
        <v>44473.731423611112</v>
      </c>
      <c r="F33" s="337">
        <v>14450</v>
      </c>
      <c r="G33" s="5"/>
    </row>
    <row r="34" spans="1:7" x14ac:dyDescent="0.25">
      <c r="A34" s="338" t="str">
        <f>"3945435"</f>
        <v>3945435</v>
      </c>
      <c r="B34" s="338" t="s">
        <v>561</v>
      </c>
      <c r="C34" s="338">
        <v>8.3800000000000008</v>
      </c>
      <c r="D34" s="338">
        <v>371393</v>
      </c>
      <c r="E34" s="339">
        <v>44473.731423611112</v>
      </c>
      <c r="F34" s="337">
        <v>14451</v>
      </c>
    </row>
    <row r="35" spans="1:7" x14ac:dyDescent="0.25">
      <c r="A35" s="338" t="str">
        <f>"3960277"</f>
        <v>3960277</v>
      </c>
      <c r="B35" s="338" t="s">
        <v>565</v>
      </c>
      <c r="C35" s="338">
        <v>7.82</v>
      </c>
      <c r="D35" s="338">
        <v>371337</v>
      </c>
      <c r="E35" s="339">
        <v>44473.731423611112</v>
      </c>
      <c r="F35" s="337">
        <v>14452</v>
      </c>
    </row>
    <row r="36" spans="1:7" x14ac:dyDescent="0.25">
      <c r="A36" s="338" t="str">
        <f>"3900568"</f>
        <v>3900568</v>
      </c>
      <c r="B36" s="338" t="s">
        <v>1108</v>
      </c>
      <c r="C36" s="338">
        <v>1.94</v>
      </c>
      <c r="D36" s="338">
        <v>372405</v>
      </c>
      <c r="E36" s="339">
        <v>44473.731423611112</v>
      </c>
      <c r="F36" s="337">
        <v>14453</v>
      </c>
    </row>
    <row r="37" spans="1:7" x14ac:dyDescent="0.25">
      <c r="A37" s="338" t="str">
        <f>"3901398"</f>
        <v>3901398</v>
      </c>
      <c r="B37" s="338" t="s">
        <v>558</v>
      </c>
      <c r="C37" s="338">
        <v>2.54</v>
      </c>
      <c r="D37" s="338">
        <v>372447</v>
      </c>
      <c r="E37" s="339">
        <v>44473.731423611112</v>
      </c>
      <c r="F37" s="337">
        <v>14454</v>
      </c>
    </row>
    <row r="38" spans="1:7" x14ac:dyDescent="0.25">
      <c r="A38" s="338" t="str">
        <f>"3903061"</f>
        <v>3903061</v>
      </c>
      <c r="B38" s="338" t="s">
        <v>559</v>
      </c>
      <c r="C38" s="338">
        <v>6.94</v>
      </c>
      <c r="D38" s="338">
        <v>371535</v>
      </c>
      <c r="E38" s="339">
        <v>44473.731423611112</v>
      </c>
      <c r="F38" s="337">
        <v>14455</v>
      </c>
    </row>
    <row r="39" spans="1:7" x14ac:dyDescent="0.25">
      <c r="A39" s="338" t="str">
        <f>"3902419"</f>
        <v>3902419</v>
      </c>
      <c r="B39" s="338" t="s">
        <v>551</v>
      </c>
      <c r="C39" s="338">
        <v>8.8000000000000007</v>
      </c>
      <c r="D39" s="338">
        <v>372187</v>
      </c>
      <c r="E39" s="339">
        <v>44473.731423611112</v>
      </c>
      <c r="F39" s="337">
        <v>14456</v>
      </c>
    </row>
    <row r="40" spans="1:7" x14ac:dyDescent="0.25">
      <c r="A40" s="338" t="str">
        <f>"3903883"</f>
        <v>3903883</v>
      </c>
      <c r="B40" s="338" t="s">
        <v>1092</v>
      </c>
      <c r="C40" s="338">
        <v>1.68</v>
      </c>
      <c r="D40" s="338">
        <v>372788</v>
      </c>
      <c r="E40" s="339">
        <v>44473.731423611112</v>
      </c>
      <c r="F40" s="337">
        <v>14457</v>
      </c>
    </row>
    <row r="41" spans="1:7" x14ac:dyDescent="0.25">
      <c r="A41" s="338" t="str">
        <f>"3909039"</f>
        <v>3909039</v>
      </c>
      <c r="B41" s="338" t="s">
        <v>560</v>
      </c>
      <c r="C41" s="338">
        <v>1.92</v>
      </c>
      <c r="D41" s="338">
        <v>372020</v>
      </c>
      <c r="E41" s="339">
        <v>44473.731423611112</v>
      </c>
      <c r="F41" s="337">
        <v>14458</v>
      </c>
    </row>
    <row r="42" spans="1:7" x14ac:dyDescent="0.25">
      <c r="A42" s="338" t="str">
        <f>"3945102"</f>
        <v>3945102</v>
      </c>
      <c r="B42" s="338" t="s">
        <v>562</v>
      </c>
      <c r="C42" s="338">
        <v>8.3800000000000008</v>
      </c>
      <c r="D42" s="338">
        <v>371360</v>
      </c>
      <c r="E42" s="339">
        <v>44473.731423611112</v>
      </c>
      <c r="F42" s="337">
        <v>14459</v>
      </c>
    </row>
    <row r="43" spans="1:7" x14ac:dyDescent="0.25">
      <c r="A43" s="338" t="str">
        <f>"3907239"</f>
        <v>3907239</v>
      </c>
      <c r="B43" s="338" t="s">
        <v>563</v>
      </c>
      <c r="C43" s="338">
        <v>6.94</v>
      </c>
      <c r="D43" s="338">
        <v>371526</v>
      </c>
      <c r="E43" s="339">
        <v>44473.731423611112</v>
      </c>
      <c r="F43" s="337">
        <v>14460</v>
      </c>
    </row>
    <row r="44" spans="1:7" x14ac:dyDescent="0.25">
      <c r="A44" s="338" t="str">
        <f>"3960364"</f>
        <v>3960364</v>
      </c>
      <c r="B44" s="338" t="s">
        <v>566</v>
      </c>
      <c r="C44" s="338">
        <v>8.3800000000000008</v>
      </c>
      <c r="D44" s="338">
        <v>371372</v>
      </c>
      <c r="E44" s="339">
        <v>44473.731423611112</v>
      </c>
      <c r="F44" s="337">
        <v>14461</v>
      </c>
    </row>
    <row r="45" spans="1:7" x14ac:dyDescent="0.25">
      <c r="A45" s="338" t="str">
        <f>"3903364"</f>
        <v>3903364</v>
      </c>
      <c r="B45" s="338" t="s">
        <v>554</v>
      </c>
      <c r="C45" s="338">
        <v>9.1199999999999992</v>
      </c>
      <c r="D45" s="338">
        <v>371803</v>
      </c>
      <c r="E45" s="339">
        <v>44473.731423611112</v>
      </c>
      <c r="F45" s="337">
        <v>14462</v>
      </c>
    </row>
    <row r="46" spans="1:7" x14ac:dyDescent="0.25">
      <c r="A46" s="338" t="str">
        <f>"3960315"</f>
        <v>3960315</v>
      </c>
      <c r="B46" s="338" t="s">
        <v>555</v>
      </c>
      <c r="C46" s="338">
        <v>5.87</v>
      </c>
      <c r="D46" s="338">
        <v>371412</v>
      </c>
      <c r="E46" s="339">
        <v>44473.731423611112</v>
      </c>
      <c r="F46" s="337">
        <v>14463</v>
      </c>
    </row>
    <row r="47" spans="1:7" x14ac:dyDescent="0.25">
      <c r="A47" s="338" t="str">
        <f>"3900349"</f>
        <v>3900349</v>
      </c>
      <c r="B47" s="338" t="s">
        <v>556</v>
      </c>
      <c r="C47" s="338">
        <v>2.15</v>
      </c>
      <c r="D47" s="338">
        <v>372349</v>
      </c>
      <c r="E47" s="339">
        <v>44473.731423611112</v>
      </c>
      <c r="F47" s="337">
        <v>14464</v>
      </c>
    </row>
    <row r="48" spans="1:7" x14ac:dyDescent="0.25">
      <c r="A48" s="338" t="str">
        <f>"3907942"</f>
        <v>3907942</v>
      </c>
      <c r="B48" s="338" t="s">
        <v>18266</v>
      </c>
      <c r="C48" s="338">
        <v>0.84</v>
      </c>
      <c r="D48" s="338">
        <v>372011</v>
      </c>
      <c r="E48" s="339">
        <v>44473.731423611112</v>
      </c>
      <c r="F48" s="337">
        <v>14465</v>
      </c>
    </row>
    <row r="49" spans="1:6" x14ac:dyDescent="0.25">
      <c r="A49" s="338" t="str">
        <f>"3903127"</f>
        <v>3903127</v>
      </c>
      <c r="B49" s="338" t="s">
        <v>567</v>
      </c>
      <c r="C49" s="338">
        <v>1.68</v>
      </c>
      <c r="D49" s="338">
        <v>371592</v>
      </c>
      <c r="E49" s="339">
        <v>44473.731423611112</v>
      </c>
      <c r="F49" s="337">
        <v>14466</v>
      </c>
    </row>
    <row r="50" spans="1:6" x14ac:dyDescent="0.25">
      <c r="A50" s="338" t="str">
        <f>"3945105"</f>
        <v>3945105</v>
      </c>
      <c r="B50" s="338" t="s">
        <v>1083</v>
      </c>
      <c r="C50" s="338">
        <v>8.3800000000000008</v>
      </c>
      <c r="D50" s="338">
        <v>371366</v>
      </c>
      <c r="E50" s="339">
        <v>44473.731423611112</v>
      </c>
      <c r="F50" s="337">
        <v>14467</v>
      </c>
    </row>
    <row r="51" spans="1:6" x14ac:dyDescent="0.25">
      <c r="A51" s="338" t="str">
        <f>"3907541"</f>
        <v>3907541</v>
      </c>
      <c r="B51" s="338" t="s">
        <v>568</v>
      </c>
      <c r="C51" s="338">
        <v>2.09</v>
      </c>
      <c r="D51" s="338">
        <v>371606</v>
      </c>
      <c r="E51" s="339">
        <v>44473.731423611112</v>
      </c>
      <c r="F51" s="337">
        <v>14468</v>
      </c>
    </row>
    <row r="52" spans="1:6" x14ac:dyDescent="0.25">
      <c r="A52" s="338" t="str">
        <f>"3950033"</f>
        <v>3950033</v>
      </c>
      <c r="B52" s="338" t="s">
        <v>557</v>
      </c>
      <c r="C52" s="338">
        <v>8.3800000000000008</v>
      </c>
      <c r="D52" s="338">
        <v>371327</v>
      </c>
      <c r="E52" s="339">
        <v>44473.731423611112</v>
      </c>
      <c r="F52" s="337">
        <v>14469</v>
      </c>
    </row>
    <row r="53" spans="1:6" x14ac:dyDescent="0.25">
      <c r="A53" s="338" t="str">
        <f>"3902750"</f>
        <v>3902750</v>
      </c>
      <c r="B53" s="338" t="s">
        <v>553</v>
      </c>
      <c r="C53" s="338">
        <v>4.1900000000000004</v>
      </c>
      <c r="D53" s="338">
        <v>371452</v>
      </c>
      <c r="E53" s="339">
        <v>44473.731423611112</v>
      </c>
      <c r="F53" s="337">
        <v>14470</v>
      </c>
    </row>
    <row r="54" spans="1:6" x14ac:dyDescent="0.25">
      <c r="A54" s="338" t="str">
        <f>"3909936"</f>
        <v>3909936</v>
      </c>
      <c r="B54" s="338" t="s">
        <v>550</v>
      </c>
      <c r="C54" s="338">
        <v>4.66</v>
      </c>
      <c r="D54" s="338">
        <v>371709</v>
      </c>
      <c r="E54" s="339">
        <v>44473.731423611112</v>
      </c>
      <c r="F54" s="337">
        <v>14471</v>
      </c>
    </row>
    <row r="55" spans="1:6" x14ac:dyDescent="0.25">
      <c r="A55" s="338" t="str">
        <f>"3909007"</f>
        <v>3909007</v>
      </c>
      <c r="B55" s="338" t="s">
        <v>6069</v>
      </c>
      <c r="C55" s="338">
        <v>1.94</v>
      </c>
      <c r="D55" s="338">
        <v>373679</v>
      </c>
      <c r="E55" s="339">
        <v>44473.731423611112</v>
      </c>
      <c r="F55" s="337">
        <v>14472</v>
      </c>
    </row>
    <row r="56" spans="1:6" x14ac:dyDescent="0.25">
      <c r="A56" s="338" t="str">
        <f>"3930195"</f>
        <v>3930195</v>
      </c>
      <c r="B56" s="338" t="s">
        <v>6069</v>
      </c>
      <c r="C56" s="338">
        <v>1.94</v>
      </c>
      <c r="D56" s="338">
        <v>373724</v>
      </c>
      <c r="E56" s="339">
        <v>44473.731423611112</v>
      </c>
      <c r="F56" s="337">
        <v>14473</v>
      </c>
    </row>
    <row r="57" spans="1:6" x14ac:dyDescent="0.25">
      <c r="A57" s="338" t="str">
        <f>"3930053"</f>
        <v>3930053</v>
      </c>
      <c r="B57" s="338" t="s">
        <v>547</v>
      </c>
      <c r="C57" s="338">
        <v>7.47</v>
      </c>
      <c r="D57" s="338">
        <v>373639</v>
      </c>
      <c r="E57" s="339">
        <v>44473.731423611112</v>
      </c>
      <c r="F57" s="337">
        <v>14474</v>
      </c>
    </row>
    <row r="58" spans="1:6" x14ac:dyDescent="0.25">
      <c r="A58" s="338" t="str">
        <f>"3901033"</f>
        <v>3901033</v>
      </c>
      <c r="B58" s="338" t="s">
        <v>591</v>
      </c>
      <c r="C58" s="338">
        <v>33.979999999999997</v>
      </c>
      <c r="D58" s="338">
        <v>373536</v>
      </c>
      <c r="E58" s="339">
        <v>44473.731423611112</v>
      </c>
      <c r="F58" s="337">
        <v>14475</v>
      </c>
    </row>
    <row r="59" spans="1:6" x14ac:dyDescent="0.25">
      <c r="A59" s="338" t="str">
        <f>"3906796"</f>
        <v>3906796</v>
      </c>
      <c r="B59" s="338" t="s">
        <v>586</v>
      </c>
      <c r="C59" s="338">
        <v>3.19</v>
      </c>
      <c r="D59" s="338">
        <v>373710</v>
      </c>
      <c r="E59" s="339">
        <v>44473.731423611112</v>
      </c>
      <c r="F59" s="337">
        <v>14476</v>
      </c>
    </row>
    <row r="60" spans="1:6" x14ac:dyDescent="0.25">
      <c r="A60" s="338" t="str">
        <f>"3908672"</f>
        <v>3908672</v>
      </c>
      <c r="B60" s="338" t="s">
        <v>588</v>
      </c>
      <c r="C60" s="338">
        <v>1.96</v>
      </c>
      <c r="D60" s="338">
        <v>373612</v>
      </c>
      <c r="E60" s="339">
        <v>44473.731423611112</v>
      </c>
      <c r="F60" s="337">
        <v>14477</v>
      </c>
    </row>
    <row r="61" spans="1:6" x14ac:dyDescent="0.25">
      <c r="A61" s="338" t="str">
        <f>"3908716"</f>
        <v>3908716</v>
      </c>
      <c r="B61" s="338" t="s">
        <v>587</v>
      </c>
      <c r="C61" s="338">
        <v>1.94</v>
      </c>
      <c r="D61" s="338">
        <v>373621</v>
      </c>
      <c r="E61" s="339">
        <v>44473.731423611112</v>
      </c>
      <c r="F61" s="337">
        <v>14478</v>
      </c>
    </row>
    <row r="62" spans="1:6" x14ac:dyDescent="0.25">
      <c r="A62" s="338" t="str">
        <f>"3909585"</f>
        <v>3909585</v>
      </c>
      <c r="B62" s="338" t="s">
        <v>18265</v>
      </c>
      <c r="C62" s="338">
        <v>1.9</v>
      </c>
      <c r="D62" s="338">
        <v>373955</v>
      </c>
      <c r="E62" s="339">
        <v>44473.731423611112</v>
      </c>
      <c r="F62" s="337">
        <v>14479</v>
      </c>
    </row>
    <row r="63" spans="1:6" x14ac:dyDescent="0.25">
      <c r="A63" s="338"/>
      <c r="B63" s="337">
        <v>2</v>
      </c>
      <c r="C63" s="340">
        <f>SUM(C12:C62)</f>
        <v>263.52999999999992</v>
      </c>
      <c r="D63" s="338"/>
      <c r="E63" s="339"/>
      <c r="F63" s="337"/>
    </row>
    <row r="64" spans="1:6" x14ac:dyDescent="0.25">
      <c r="A64" s="338" t="str">
        <f>"3901741"</f>
        <v>3901741</v>
      </c>
      <c r="B64" s="338" t="s">
        <v>3759</v>
      </c>
      <c r="C64" s="338">
        <v>1.69</v>
      </c>
      <c r="D64" s="338">
        <v>372769</v>
      </c>
      <c r="E64" s="339">
        <v>44474.325520833336</v>
      </c>
      <c r="F64" s="337">
        <v>14780</v>
      </c>
    </row>
    <row r="65" spans="1:6" x14ac:dyDescent="0.25">
      <c r="A65" s="338" t="str">
        <f>"3909154"</f>
        <v>3909154</v>
      </c>
      <c r="B65" s="338" t="s">
        <v>1103</v>
      </c>
      <c r="C65" s="338">
        <v>29.31</v>
      </c>
      <c r="D65" s="338">
        <v>373723</v>
      </c>
      <c r="E65" s="339">
        <v>44474.349074074074</v>
      </c>
      <c r="F65" s="337">
        <v>14781</v>
      </c>
    </row>
    <row r="66" spans="1:6" x14ac:dyDescent="0.25">
      <c r="A66" s="338" t="str">
        <f>"3901010"</f>
        <v>3901010</v>
      </c>
      <c r="B66" s="338" t="s">
        <v>22801</v>
      </c>
      <c r="C66" s="338">
        <v>5.48</v>
      </c>
      <c r="D66" s="338">
        <v>373712</v>
      </c>
      <c r="E66" s="339">
        <v>44474.443229166667</v>
      </c>
      <c r="F66" s="337">
        <v>14782</v>
      </c>
    </row>
    <row r="67" spans="1:6" x14ac:dyDescent="0.25">
      <c r="A67" s="338" t="str">
        <f>"3903544"</f>
        <v>3903544</v>
      </c>
      <c r="B67" s="338" t="s">
        <v>3774</v>
      </c>
      <c r="C67" s="338">
        <v>1.68</v>
      </c>
      <c r="D67" s="338">
        <v>371955</v>
      </c>
      <c r="E67" s="339">
        <v>44474.586574074077</v>
      </c>
      <c r="F67" s="337">
        <v>14783</v>
      </c>
    </row>
    <row r="68" spans="1:6" x14ac:dyDescent="0.25">
      <c r="A68" s="338" t="str">
        <f>"3903217"</f>
        <v>3903217</v>
      </c>
      <c r="B68" s="338" t="s">
        <v>3732</v>
      </c>
      <c r="C68" s="338">
        <v>1.97</v>
      </c>
      <c r="D68" s="338">
        <v>371673</v>
      </c>
      <c r="E68" s="339">
        <v>44474.605995370373</v>
      </c>
      <c r="F68" s="337">
        <v>14784</v>
      </c>
    </row>
    <row r="69" spans="1:6" x14ac:dyDescent="0.25">
      <c r="A69" s="338" t="str">
        <f>"3945204"</f>
        <v>3945204</v>
      </c>
      <c r="B69" s="338" t="s">
        <v>545</v>
      </c>
      <c r="C69" s="338">
        <v>16.760000000000002</v>
      </c>
      <c r="D69" s="338">
        <v>371436</v>
      </c>
      <c r="E69" s="339">
        <v>44474.616770833331</v>
      </c>
      <c r="F69" s="337">
        <v>14785</v>
      </c>
    </row>
    <row r="70" spans="1:6" x14ac:dyDescent="0.25">
      <c r="A70" s="338" t="str">
        <f>"3903080"</f>
        <v>3903080</v>
      </c>
      <c r="B70" s="338" t="s">
        <v>3761</v>
      </c>
      <c r="C70" s="338">
        <v>3.36</v>
      </c>
      <c r="D70" s="338">
        <v>372548</v>
      </c>
      <c r="E70" s="339">
        <v>44474.852696759262</v>
      </c>
      <c r="F70" s="337">
        <v>14786</v>
      </c>
    </row>
    <row r="71" spans="1:6" x14ac:dyDescent="0.25">
      <c r="A71" s="338" t="str">
        <f>"3903545"</f>
        <v>3903545</v>
      </c>
      <c r="B71" s="338" t="s">
        <v>593</v>
      </c>
      <c r="C71" s="338">
        <v>1.68</v>
      </c>
      <c r="D71" s="338">
        <v>371967</v>
      </c>
      <c r="E71" s="339">
        <v>44474.859884259262</v>
      </c>
      <c r="F71" s="337">
        <v>14787</v>
      </c>
    </row>
    <row r="72" spans="1:6" x14ac:dyDescent="0.25">
      <c r="A72" s="338"/>
      <c r="B72" s="337">
        <v>3</v>
      </c>
      <c r="C72" s="340">
        <f>SUM(C64:C71)</f>
        <v>61.93</v>
      </c>
      <c r="D72" s="338"/>
      <c r="E72" s="339"/>
      <c r="F72" s="337"/>
    </row>
    <row r="73" spans="1:6" x14ac:dyDescent="0.25">
      <c r="A73" s="338" t="str">
        <f>"3901940"</f>
        <v>3901940</v>
      </c>
      <c r="B73" s="338" t="s">
        <v>537</v>
      </c>
      <c r="C73" s="338">
        <v>1.99</v>
      </c>
      <c r="D73" s="338">
        <v>371600</v>
      </c>
      <c r="E73" s="339">
        <v>44475.369074074071</v>
      </c>
      <c r="F73" s="337">
        <v>14937</v>
      </c>
    </row>
    <row r="74" spans="1:6" x14ac:dyDescent="0.25">
      <c r="A74" s="338" t="str">
        <f>"3902041"</f>
        <v>3902041</v>
      </c>
      <c r="B74" s="338" t="s">
        <v>3765</v>
      </c>
      <c r="C74" s="338">
        <v>8.3800000000000008</v>
      </c>
      <c r="D74" s="338">
        <v>371424</v>
      </c>
      <c r="E74" s="339">
        <v>44475.418495370373</v>
      </c>
      <c r="F74" s="337">
        <v>14938</v>
      </c>
    </row>
    <row r="75" spans="1:6" x14ac:dyDescent="0.25">
      <c r="A75" s="338" t="str">
        <f>"3902951"</f>
        <v>3902951</v>
      </c>
      <c r="B75" s="338" t="s">
        <v>602</v>
      </c>
      <c r="C75" s="338">
        <v>1.68</v>
      </c>
      <c r="D75" s="338">
        <v>373768</v>
      </c>
      <c r="E75" s="339">
        <v>44475.428483796299</v>
      </c>
      <c r="F75" s="337">
        <v>14939</v>
      </c>
    </row>
    <row r="76" spans="1:6" x14ac:dyDescent="0.25">
      <c r="A76" s="338" t="str">
        <f>"3901913"</f>
        <v>3901913</v>
      </c>
      <c r="B76" s="338" t="s">
        <v>602</v>
      </c>
      <c r="C76" s="338">
        <v>2.96</v>
      </c>
      <c r="D76" s="338">
        <v>373763</v>
      </c>
      <c r="E76" s="339">
        <v>44475.428726851853</v>
      </c>
      <c r="F76" s="337">
        <v>14940</v>
      </c>
    </row>
    <row r="77" spans="1:6" x14ac:dyDescent="0.25">
      <c r="A77" s="338" t="str">
        <f>"3922130"</f>
        <v>3922130</v>
      </c>
      <c r="B77" s="338" t="s">
        <v>15902</v>
      </c>
      <c r="C77" s="338">
        <v>8.3800000000000008</v>
      </c>
      <c r="D77" s="338">
        <v>371356</v>
      </c>
      <c r="E77" s="339">
        <v>44475.451458333337</v>
      </c>
      <c r="F77" s="337">
        <v>14949</v>
      </c>
    </row>
    <row r="78" spans="1:6" x14ac:dyDescent="0.25">
      <c r="A78" s="338" t="str">
        <f>"3902247"</f>
        <v>3902247</v>
      </c>
      <c r="B78" s="338" t="s">
        <v>3779</v>
      </c>
      <c r="C78" s="338">
        <v>1.68</v>
      </c>
      <c r="D78" s="338">
        <v>372246</v>
      </c>
      <c r="E78" s="339">
        <v>44475.473912037036</v>
      </c>
      <c r="F78" s="337">
        <v>14941</v>
      </c>
    </row>
    <row r="79" spans="1:6" x14ac:dyDescent="0.25">
      <c r="A79" s="338" t="str">
        <f>"3908939"</f>
        <v>3908939</v>
      </c>
      <c r="B79" s="338" t="s">
        <v>1109</v>
      </c>
      <c r="C79" s="338">
        <v>6.23</v>
      </c>
      <c r="D79" s="338">
        <v>370939</v>
      </c>
      <c r="E79" s="339">
        <v>44475.487361111111</v>
      </c>
      <c r="F79" s="337">
        <v>14942</v>
      </c>
    </row>
    <row r="80" spans="1:6" x14ac:dyDescent="0.25">
      <c r="A80" s="338" t="str">
        <f>"3907531"</f>
        <v>3907531</v>
      </c>
      <c r="B80" s="338" t="s">
        <v>3744</v>
      </c>
      <c r="C80" s="338">
        <v>6.27</v>
      </c>
      <c r="D80" s="338">
        <v>371560</v>
      </c>
      <c r="E80" s="339">
        <v>44475.514178240737</v>
      </c>
      <c r="F80" s="337">
        <v>14943</v>
      </c>
    </row>
    <row r="81" spans="1:6" x14ac:dyDescent="0.25">
      <c r="A81" s="338" t="str">
        <f>"3903773"</f>
        <v>3903773</v>
      </c>
      <c r="B81" s="338" t="s">
        <v>22802</v>
      </c>
      <c r="C81" s="338">
        <v>13.41</v>
      </c>
      <c r="D81" s="338">
        <v>373948</v>
      </c>
      <c r="E81" s="339">
        <v>44475.586273148147</v>
      </c>
      <c r="F81" s="337">
        <v>14944</v>
      </c>
    </row>
    <row r="82" spans="1:6" x14ac:dyDescent="0.25">
      <c r="A82" s="338" t="str">
        <f>"23923029"</f>
        <v>23923029</v>
      </c>
      <c r="B82" s="338" t="s">
        <v>611</v>
      </c>
      <c r="C82" s="338">
        <v>3.93</v>
      </c>
      <c r="D82" s="338">
        <v>5447</v>
      </c>
      <c r="E82" s="339">
        <v>44475.599849537037</v>
      </c>
      <c r="F82" s="337">
        <v>14945</v>
      </c>
    </row>
    <row r="83" spans="1:6" x14ac:dyDescent="0.25">
      <c r="A83" s="338" t="str">
        <f>"3901931"</f>
        <v>3901931</v>
      </c>
      <c r="B83" s="338" t="s">
        <v>6071</v>
      </c>
      <c r="C83" s="338">
        <v>1.68</v>
      </c>
      <c r="D83" s="338">
        <v>371604</v>
      </c>
      <c r="E83" s="339">
        <v>44475.631608796299</v>
      </c>
      <c r="F83" s="337">
        <v>14946</v>
      </c>
    </row>
    <row r="84" spans="1:6" x14ac:dyDescent="0.25">
      <c r="A84" s="338" t="str">
        <f>"3908384"</f>
        <v>3908384</v>
      </c>
      <c r="B84" s="338" t="s">
        <v>3754</v>
      </c>
      <c r="C84" s="338">
        <v>9.44</v>
      </c>
      <c r="D84" s="338">
        <v>373887</v>
      </c>
      <c r="E84" s="339">
        <v>44475.637557870374</v>
      </c>
      <c r="F84" s="337">
        <v>14947</v>
      </c>
    </row>
    <row r="85" spans="1:6" x14ac:dyDescent="0.25">
      <c r="A85" s="338" t="str">
        <f>"3907965"</f>
        <v>3907965</v>
      </c>
      <c r="B85" s="338" t="s">
        <v>1125</v>
      </c>
      <c r="C85" s="338">
        <v>8.23</v>
      </c>
      <c r="D85" s="338">
        <v>372725</v>
      </c>
      <c r="E85" s="339">
        <v>44475.687175925923</v>
      </c>
      <c r="F85" s="337">
        <v>14948</v>
      </c>
    </row>
    <row r="86" spans="1:6" x14ac:dyDescent="0.25">
      <c r="A86" s="338"/>
      <c r="B86" s="337">
        <v>4</v>
      </c>
      <c r="C86" s="340">
        <f>SUM(C73:C85)</f>
        <v>74.260000000000005</v>
      </c>
      <c r="D86" s="338"/>
      <c r="E86" s="339"/>
      <c r="F86" s="337"/>
    </row>
    <row r="87" spans="1:6" x14ac:dyDescent="0.25">
      <c r="A87" s="338" t="str">
        <f>"3930276"</f>
        <v>3930276</v>
      </c>
      <c r="B87" s="338" t="s">
        <v>22803</v>
      </c>
      <c r="C87" s="338">
        <v>2.68</v>
      </c>
      <c r="D87" s="338">
        <v>373809</v>
      </c>
      <c r="E87" s="339">
        <v>44476.38989583333</v>
      </c>
      <c r="F87" s="337">
        <v>15029</v>
      </c>
    </row>
    <row r="88" spans="1:6" x14ac:dyDescent="0.25">
      <c r="A88" s="338" t="str">
        <f>"3930280"</f>
        <v>3930280</v>
      </c>
      <c r="B88" s="338" t="s">
        <v>627</v>
      </c>
      <c r="C88" s="338">
        <v>1.68</v>
      </c>
      <c r="D88" s="338">
        <v>372044</v>
      </c>
      <c r="E88" s="339">
        <v>44476.394224537034</v>
      </c>
      <c r="F88" s="337">
        <v>15030</v>
      </c>
    </row>
    <row r="89" spans="1:6" x14ac:dyDescent="0.25">
      <c r="A89" s="338" t="str">
        <f>"3909773"</f>
        <v>3909773</v>
      </c>
      <c r="B89" s="338" t="s">
        <v>22804</v>
      </c>
      <c r="C89" s="338">
        <v>1.74</v>
      </c>
      <c r="D89" s="338">
        <v>373425</v>
      </c>
      <c r="E89" s="339">
        <v>44476.423263888886</v>
      </c>
      <c r="F89" s="337">
        <v>15031</v>
      </c>
    </row>
    <row r="90" spans="1:6" x14ac:dyDescent="0.25">
      <c r="A90" s="338" t="str">
        <f>"3960241"</f>
        <v>3960241</v>
      </c>
      <c r="B90" s="338" t="s">
        <v>13183</v>
      </c>
      <c r="C90" s="338">
        <v>15.3</v>
      </c>
      <c r="D90" s="338">
        <v>373533</v>
      </c>
      <c r="E90" s="339">
        <v>44476.473645833335</v>
      </c>
      <c r="F90" s="337">
        <v>15032</v>
      </c>
    </row>
    <row r="91" spans="1:6" x14ac:dyDescent="0.25">
      <c r="A91" s="338" t="str">
        <f>"3909789"</f>
        <v>3909789</v>
      </c>
      <c r="B91" s="338" t="s">
        <v>594</v>
      </c>
      <c r="C91" s="338">
        <v>1.68</v>
      </c>
      <c r="D91" s="338">
        <v>372259</v>
      </c>
      <c r="E91" s="339">
        <v>44476.613078703704</v>
      </c>
      <c r="F91" s="337">
        <v>15033</v>
      </c>
    </row>
    <row r="92" spans="1:6" x14ac:dyDescent="0.25">
      <c r="A92" s="338" t="str">
        <f>"3907169"</f>
        <v>3907169</v>
      </c>
      <c r="B92" s="338" t="s">
        <v>1124</v>
      </c>
      <c r="C92" s="338">
        <v>16.73</v>
      </c>
      <c r="D92" s="338">
        <v>373893</v>
      </c>
      <c r="E92" s="339">
        <v>44476.618217592593</v>
      </c>
      <c r="F92" s="337">
        <v>15034</v>
      </c>
    </row>
    <row r="93" spans="1:6" x14ac:dyDescent="0.25">
      <c r="A93" s="338" t="str">
        <f>"3908657"</f>
        <v>3908657</v>
      </c>
      <c r="B93" s="338" t="s">
        <v>1118</v>
      </c>
      <c r="C93" s="338">
        <v>2.92</v>
      </c>
      <c r="D93" s="338">
        <v>372255</v>
      </c>
      <c r="E93" s="339">
        <v>44476.654178240744</v>
      </c>
      <c r="F93" s="337">
        <v>15035</v>
      </c>
    </row>
    <row r="94" spans="1:6" x14ac:dyDescent="0.25">
      <c r="A94" s="338" t="str">
        <f>"3909033"</f>
        <v>3909033</v>
      </c>
      <c r="B94" s="338" t="s">
        <v>6080</v>
      </c>
      <c r="C94" s="338">
        <v>4.8099999999999996</v>
      </c>
      <c r="D94" s="338">
        <v>372136</v>
      </c>
      <c r="E94" s="339">
        <v>44476.654594907406</v>
      </c>
      <c r="F94" s="337">
        <v>15036</v>
      </c>
    </row>
    <row r="95" spans="1:6" x14ac:dyDescent="0.25">
      <c r="A95" s="338"/>
      <c r="B95" s="337">
        <v>5</v>
      </c>
      <c r="C95" s="340">
        <f>SUM(C87:C94)</f>
        <v>47.540000000000006</v>
      </c>
      <c r="D95" s="338"/>
      <c r="E95" s="339"/>
      <c r="F95" s="337"/>
    </row>
    <row r="96" spans="1:6" x14ac:dyDescent="0.25">
      <c r="A96" s="338" t="str">
        <f>"3908160"</f>
        <v>3908160</v>
      </c>
      <c r="B96" s="338" t="s">
        <v>3787</v>
      </c>
      <c r="C96" s="338">
        <v>4.7699999999999996</v>
      </c>
      <c r="D96" s="338">
        <v>372757</v>
      </c>
      <c r="E96" s="339">
        <v>44480.446168981478</v>
      </c>
      <c r="F96" s="337">
        <v>15073</v>
      </c>
    </row>
    <row r="97" spans="1:6" x14ac:dyDescent="0.25">
      <c r="A97" s="338" t="str">
        <f>"3908571"</f>
        <v>3908571</v>
      </c>
      <c r="B97" s="338" t="s">
        <v>6079</v>
      </c>
      <c r="C97" s="338">
        <v>1.99</v>
      </c>
      <c r="D97" s="338">
        <v>373020</v>
      </c>
      <c r="E97" s="339">
        <v>44480.5077662037</v>
      </c>
      <c r="F97" s="337">
        <v>15074</v>
      </c>
    </row>
    <row r="98" spans="1:6" x14ac:dyDescent="0.25">
      <c r="A98" s="338" t="str">
        <f>"3903841"</f>
        <v>3903841</v>
      </c>
      <c r="B98" s="338" t="s">
        <v>3732</v>
      </c>
      <c r="C98" s="338">
        <v>2.76</v>
      </c>
      <c r="D98" s="338">
        <v>372571</v>
      </c>
      <c r="E98" s="339">
        <v>44480.695717592593</v>
      </c>
      <c r="F98" s="337">
        <v>15075</v>
      </c>
    </row>
    <row r="99" spans="1:6" x14ac:dyDescent="0.25">
      <c r="A99" s="338" t="str">
        <f>"3945455"</f>
        <v>3945455</v>
      </c>
      <c r="B99" s="338" t="s">
        <v>1117</v>
      </c>
      <c r="C99" s="338">
        <v>8.3800000000000008</v>
      </c>
      <c r="D99" s="338">
        <v>371394</v>
      </c>
      <c r="E99" s="339">
        <v>44480.418194444443</v>
      </c>
      <c r="F99" s="337">
        <v>15076</v>
      </c>
    </row>
    <row r="100" spans="1:6" x14ac:dyDescent="0.25">
      <c r="A100" s="338" t="str">
        <f>"3909693"</f>
        <v>3909693</v>
      </c>
      <c r="B100" s="338" t="s">
        <v>22805</v>
      </c>
      <c r="C100" s="338">
        <v>0.24</v>
      </c>
      <c r="D100" s="338">
        <v>373373</v>
      </c>
      <c r="E100" s="339">
        <v>44480.489953703705</v>
      </c>
      <c r="F100" s="337">
        <v>15077</v>
      </c>
    </row>
    <row r="101" spans="1:6" x14ac:dyDescent="0.25">
      <c r="A101" s="338" t="str">
        <f>"3903497"</f>
        <v>3903497</v>
      </c>
      <c r="B101" s="338" t="s">
        <v>1107</v>
      </c>
      <c r="C101" s="338">
        <v>6.55</v>
      </c>
      <c r="D101" s="338">
        <v>373866</v>
      </c>
      <c r="E101" s="339">
        <v>44480.511134259257</v>
      </c>
      <c r="F101" s="337">
        <v>15078</v>
      </c>
    </row>
    <row r="102" spans="1:6" x14ac:dyDescent="0.25">
      <c r="A102" s="338" t="str">
        <f>"3909590"</f>
        <v>3909590</v>
      </c>
      <c r="B102" s="338" t="s">
        <v>20107</v>
      </c>
      <c r="C102" s="338">
        <v>1.1499999999999999</v>
      </c>
      <c r="D102" s="338">
        <v>373303</v>
      </c>
      <c r="E102" s="339">
        <v>44480.624143518522</v>
      </c>
      <c r="F102" s="337">
        <v>15079</v>
      </c>
    </row>
    <row r="103" spans="1:6" x14ac:dyDescent="0.25">
      <c r="A103" s="338" t="str">
        <f>"3909119"</f>
        <v>3909119</v>
      </c>
      <c r="B103" s="338" t="s">
        <v>1114</v>
      </c>
      <c r="C103" s="338">
        <v>44.11</v>
      </c>
      <c r="D103" s="338">
        <v>372117</v>
      </c>
      <c r="E103" s="339">
        <v>44480.713148148148</v>
      </c>
      <c r="F103" s="337">
        <v>15080</v>
      </c>
    </row>
    <row r="104" spans="1:6" x14ac:dyDescent="0.25">
      <c r="A104" s="338" t="str">
        <f>"23923267"</f>
        <v>23923267</v>
      </c>
      <c r="B104" s="338" t="s">
        <v>1099</v>
      </c>
      <c r="C104" s="338">
        <v>3.45</v>
      </c>
      <c r="D104" s="338">
        <v>5538</v>
      </c>
      <c r="E104" s="339">
        <v>44480.713368055556</v>
      </c>
      <c r="F104" s="337">
        <v>15081</v>
      </c>
    </row>
    <row r="105" spans="1:6" x14ac:dyDescent="0.25">
      <c r="A105" s="338" t="str">
        <f>"3909564"</f>
        <v>3909564</v>
      </c>
      <c r="B105" s="338" t="s">
        <v>18262</v>
      </c>
      <c r="C105" s="338">
        <v>3.89</v>
      </c>
      <c r="D105" s="338">
        <v>373287</v>
      </c>
      <c r="E105" s="339">
        <v>44480.735856481479</v>
      </c>
      <c r="F105" s="337">
        <v>15082</v>
      </c>
    </row>
    <row r="106" spans="1:6" x14ac:dyDescent="0.25">
      <c r="A106" s="338"/>
      <c r="B106" s="337">
        <v>6</v>
      </c>
      <c r="C106" s="340">
        <f>SUM(C96:C105)</f>
        <v>77.289999999999992</v>
      </c>
      <c r="D106" s="338"/>
      <c r="E106" s="339"/>
      <c r="F106" s="337"/>
    </row>
    <row r="107" spans="1:6" x14ac:dyDescent="0.25">
      <c r="A107" s="338" t="str">
        <f>"3960257"</f>
        <v>3960257</v>
      </c>
      <c r="B107" s="338" t="s">
        <v>595</v>
      </c>
      <c r="C107" s="338">
        <v>15.3</v>
      </c>
      <c r="D107" s="338">
        <v>373522</v>
      </c>
      <c r="E107" s="339">
        <v>44481.438078703701</v>
      </c>
      <c r="F107" s="337">
        <v>15120</v>
      </c>
    </row>
    <row r="108" spans="1:6" x14ac:dyDescent="0.25">
      <c r="A108" s="338" t="str">
        <f>"3960275"</f>
        <v>3960275</v>
      </c>
      <c r="B108" s="338" t="s">
        <v>595</v>
      </c>
      <c r="C108" s="338">
        <v>20.48</v>
      </c>
      <c r="D108" s="338">
        <v>373529</v>
      </c>
      <c r="E108" s="339">
        <v>44481.438506944447</v>
      </c>
      <c r="F108" s="337">
        <v>15121</v>
      </c>
    </row>
    <row r="109" spans="1:6" x14ac:dyDescent="0.25">
      <c r="A109" s="338" t="str">
        <f>"3920065"</f>
        <v>3920065</v>
      </c>
      <c r="B109" s="338" t="s">
        <v>600</v>
      </c>
      <c r="C109" s="338">
        <v>15.3</v>
      </c>
      <c r="D109" s="338">
        <v>373521</v>
      </c>
      <c r="E109" s="339">
        <v>44481.474930555552</v>
      </c>
      <c r="F109" s="337">
        <v>15122</v>
      </c>
    </row>
    <row r="110" spans="1:6" x14ac:dyDescent="0.25">
      <c r="A110" s="338" t="str">
        <f>"3945401"</f>
        <v>3945401</v>
      </c>
      <c r="B110" s="338" t="s">
        <v>623</v>
      </c>
      <c r="C110" s="338">
        <v>8.3800000000000008</v>
      </c>
      <c r="D110" s="338">
        <v>371389</v>
      </c>
      <c r="E110" s="339">
        <v>44481.514641203707</v>
      </c>
      <c r="F110" s="337">
        <v>15123</v>
      </c>
    </row>
    <row r="111" spans="1:6" x14ac:dyDescent="0.25">
      <c r="A111" s="338" t="str">
        <f>"3900431"</f>
        <v>3900431</v>
      </c>
      <c r="B111" s="338" t="s">
        <v>6081</v>
      </c>
      <c r="C111" s="338">
        <v>5.94</v>
      </c>
      <c r="D111" s="338">
        <v>372373</v>
      </c>
      <c r="E111" s="339">
        <v>44481.818483796298</v>
      </c>
      <c r="F111" s="337">
        <v>15124</v>
      </c>
    </row>
    <row r="112" spans="1:6" x14ac:dyDescent="0.25">
      <c r="A112" s="338"/>
      <c r="B112" s="337">
        <v>7</v>
      </c>
      <c r="C112" s="340">
        <f>SUM(C107:C111)</f>
        <v>65.400000000000006</v>
      </c>
      <c r="D112" s="338"/>
      <c r="E112" s="339"/>
      <c r="F112" s="337"/>
    </row>
    <row r="113" spans="1:6" x14ac:dyDescent="0.25">
      <c r="A113" s="338" t="str">
        <f>"3903765"</f>
        <v>3903765</v>
      </c>
      <c r="B113" s="338" t="s">
        <v>3561</v>
      </c>
      <c r="C113" s="338">
        <v>2.08</v>
      </c>
      <c r="D113" s="338">
        <v>371807</v>
      </c>
      <c r="E113" s="339">
        <v>44482.417916666665</v>
      </c>
      <c r="F113" s="337">
        <v>15167</v>
      </c>
    </row>
    <row r="114" spans="1:6" x14ac:dyDescent="0.25">
      <c r="A114" s="338" t="str">
        <f>"3960293"</f>
        <v>3960293</v>
      </c>
      <c r="B114" s="338" t="s">
        <v>3763</v>
      </c>
      <c r="C114" s="338">
        <v>7.82</v>
      </c>
      <c r="D114" s="338">
        <v>371331</v>
      </c>
      <c r="E114" s="339">
        <v>44482.854733796295</v>
      </c>
      <c r="F114" s="337">
        <v>15168</v>
      </c>
    </row>
    <row r="115" spans="1:6" x14ac:dyDescent="0.25">
      <c r="A115" s="338"/>
      <c r="B115" s="337">
        <v>8</v>
      </c>
      <c r="C115" s="340">
        <f>SUM(C113:C114)</f>
        <v>9.9</v>
      </c>
      <c r="D115" s="338"/>
      <c r="E115" s="339"/>
      <c r="F115" s="337"/>
    </row>
    <row r="116" spans="1:6" x14ac:dyDescent="0.25">
      <c r="A116" s="338" t="str">
        <f>"3945048"</f>
        <v>3945048</v>
      </c>
      <c r="B116" s="338" t="s">
        <v>3757</v>
      </c>
      <c r="C116" s="338">
        <v>8.3800000000000008</v>
      </c>
      <c r="D116" s="338">
        <v>371348</v>
      </c>
      <c r="E116" s="339">
        <v>44483.357905092591</v>
      </c>
      <c r="F116" s="337">
        <v>15224</v>
      </c>
    </row>
    <row r="117" spans="1:6" x14ac:dyDescent="0.25">
      <c r="A117" s="338" t="str">
        <f>"3930042"</f>
        <v>3930042</v>
      </c>
      <c r="B117" s="338" t="s">
        <v>610</v>
      </c>
      <c r="C117" s="338">
        <v>6.16</v>
      </c>
      <c r="D117" s="338">
        <v>373635</v>
      </c>
      <c r="E117" s="339">
        <v>44483.55363425926</v>
      </c>
      <c r="F117" s="337">
        <v>15225</v>
      </c>
    </row>
    <row r="118" spans="1:6" x14ac:dyDescent="0.25">
      <c r="A118" s="338"/>
      <c r="B118" s="337">
        <v>9</v>
      </c>
      <c r="C118" s="340">
        <f>SUM(C116:C117)</f>
        <v>14.540000000000001</v>
      </c>
      <c r="D118" s="338"/>
      <c r="E118" s="339"/>
      <c r="F118" s="337"/>
    </row>
    <row r="119" spans="1:6" x14ac:dyDescent="0.25">
      <c r="A119" s="338" t="str">
        <f>"3902009"</f>
        <v>3902009</v>
      </c>
      <c r="B119" s="338" t="s">
        <v>598</v>
      </c>
      <c r="C119" s="338">
        <v>3.36</v>
      </c>
      <c r="D119" s="338">
        <v>373651</v>
      </c>
      <c r="E119" s="339">
        <v>44484.498773148145</v>
      </c>
      <c r="F119" s="337">
        <v>15276</v>
      </c>
    </row>
    <row r="120" spans="1:6" x14ac:dyDescent="0.25">
      <c r="A120" s="338" t="str">
        <f>"3908998"</f>
        <v>3908998</v>
      </c>
      <c r="B120" s="338" t="s">
        <v>20126</v>
      </c>
      <c r="C120" s="338">
        <v>1.7</v>
      </c>
      <c r="D120" s="338">
        <v>373060</v>
      </c>
      <c r="E120" s="339">
        <v>44484.592314814814</v>
      </c>
      <c r="F120" s="337">
        <v>15277</v>
      </c>
    </row>
    <row r="121" spans="1:6" x14ac:dyDescent="0.25">
      <c r="A121" s="338" t="str">
        <f>"3909471"</f>
        <v>3909471</v>
      </c>
      <c r="B121" s="338" t="s">
        <v>18267</v>
      </c>
      <c r="C121" s="338">
        <v>4.84</v>
      </c>
      <c r="D121" s="338">
        <v>373229</v>
      </c>
      <c r="E121" s="339">
        <v>44484.641770833332</v>
      </c>
      <c r="F121" s="337">
        <v>15278</v>
      </c>
    </row>
    <row r="122" spans="1:6" x14ac:dyDescent="0.25">
      <c r="A122" s="338" t="str">
        <f>"3909389"</f>
        <v>3909389</v>
      </c>
      <c r="B122" s="338" t="s">
        <v>21545</v>
      </c>
      <c r="C122" s="338">
        <v>7.37</v>
      </c>
      <c r="D122" s="338">
        <v>373184</v>
      </c>
      <c r="E122" s="339">
        <v>44484.851967592593</v>
      </c>
      <c r="F122" s="337">
        <v>15279</v>
      </c>
    </row>
    <row r="123" spans="1:6" x14ac:dyDescent="0.25">
      <c r="A123" s="338"/>
      <c r="B123" s="337">
        <v>10</v>
      </c>
      <c r="C123" s="340">
        <f>SUM(C119:C122)</f>
        <v>17.27</v>
      </c>
      <c r="D123" s="338"/>
      <c r="E123" s="339"/>
      <c r="F123" s="337"/>
    </row>
    <row r="124" spans="1:6" x14ac:dyDescent="0.25">
      <c r="A124" s="338" t="str">
        <f>"3960357"</f>
        <v>3960357</v>
      </c>
      <c r="B124" s="338" t="s">
        <v>1076</v>
      </c>
      <c r="C124" s="338">
        <v>8.3800000000000008</v>
      </c>
      <c r="D124" s="338">
        <v>371409</v>
      </c>
      <c r="E124" s="339">
        <v>44487.478680555556</v>
      </c>
      <c r="F124" s="337">
        <v>15314</v>
      </c>
    </row>
    <row r="125" spans="1:6" x14ac:dyDescent="0.25">
      <c r="A125" s="338" t="str">
        <f>"3960375"</f>
        <v>3960375</v>
      </c>
      <c r="B125" s="338" t="s">
        <v>614</v>
      </c>
      <c r="C125" s="338">
        <v>4.1900000000000004</v>
      </c>
      <c r="D125" s="338">
        <v>371388</v>
      </c>
      <c r="E125" s="339">
        <v>44487.485972222225</v>
      </c>
      <c r="F125" s="337">
        <v>15315</v>
      </c>
    </row>
    <row r="126" spans="1:6" x14ac:dyDescent="0.25">
      <c r="A126" s="338" t="str">
        <f>"3900257"</f>
        <v>3900257</v>
      </c>
      <c r="B126" s="338" t="s">
        <v>3746</v>
      </c>
      <c r="C126" s="338">
        <v>4.01</v>
      </c>
      <c r="D126" s="338">
        <v>372329</v>
      </c>
      <c r="E126" s="339">
        <v>44487.542951388888</v>
      </c>
      <c r="F126" s="337">
        <v>15316</v>
      </c>
    </row>
    <row r="127" spans="1:6" x14ac:dyDescent="0.25">
      <c r="A127" s="338" t="str">
        <f>"3960269"</f>
        <v>3960269</v>
      </c>
      <c r="B127" s="338" t="s">
        <v>3734</v>
      </c>
      <c r="C127" s="338">
        <v>12.3</v>
      </c>
      <c r="D127" s="338">
        <v>371321</v>
      </c>
      <c r="E127" s="339">
        <v>44487.643622685187</v>
      </c>
      <c r="F127" s="337">
        <v>15317</v>
      </c>
    </row>
    <row r="128" spans="1:6" x14ac:dyDescent="0.25">
      <c r="A128" s="338" t="str">
        <f>"3960373"</f>
        <v>3960373</v>
      </c>
      <c r="B128" s="338" t="s">
        <v>616</v>
      </c>
      <c r="C128" s="338">
        <v>8.3800000000000008</v>
      </c>
      <c r="D128" s="338">
        <v>371385</v>
      </c>
      <c r="E128" s="339">
        <v>44487.399016203701</v>
      </c>
      <c r="F128" s="337">
        <v>15318</v>
      </c>
    </row>
    <row r="129" spans="1:6" x14ac:dyDescent="0.25">
      <c r="A129" s="338" t="str">
        <f>"3906821"</f>
        <v>3906821</v>
      </c>
      <c r="B129" s="338" t="s">
        <v>619</v>
      </c>
      <c r="C129" s="338">
        <v>2.11</v>
      </c>
      <c r="D129" s="338">
        <v>372108</v>
      </c>
      <c r="E129" s="339">
        <v>44487.420173611114</v>
      </c>
      <c r="F129" s="337">
        <v>15319</v>
      </c>
    </row>
    <row r="130" spans="1:6" x14ac:dyDescent="0.25">
      <c r="A130" s="338" t="str">
        <f>"3909521"</f>
        <v>3909521</v>
      </c>
      <c r="B130" s="338" t="s">
        <v>18249</v>
      </c>
      <c r="C130" s="338">
        <v>1.57</v>
      </c>
      <c r="D130" s="338">
        <v>373262</v>
      </c>
      <c r="E130" s="339">
        <v>44487.420300925929</v>
      </c>
      <c r="F130" s="337">
        <v>15320</v>
      </c>
    </row>
    <row r="131" spans="1:6" x14ac:dyDescent="0.25">
      <c r="A131" s="338" t="str">
        <f>"3901461"</f>
        <v>3901461</v>
      </c>
      <c r="B131" s="338" t="s">
        <v>612</v>
      </c>
      <c r="C131" s="338">
        <v>15.3</v>
      </c>
      <c r="D131" s="338">
        <v>373540</v>
      </c>
      <c r="E131" s="339">
        <v>44487.54111111111</v>
      </c>
      <c r="F131" s="337">
        <v>15321</v>
      </c>
    </row>
    <row r="132" spans="1:6" x14ac:dyDescent="0.25">
      <c r="A132" s="338"/>
      <c r="B132" s="337">
        <v>11</v>
      </c>
      <c r="C132" s="340">
        <f>SUM(C124:C131)</f>
        <v>56.239999999999995</v>
      </c>
      <c r="D132" s="338"/>
      <c r="E132" s="339"/>
      <c r="F132" s="337"/>
    </row>
    <row r="133" spans="1:6" x14ac:dyDescent="0.25">
      <c r="A133" s="338" t="str">
        <f>"3906469"</f>
        <v>3906469</v>
      </c>
      <c r="B133" s="338" t="s">
        <v>22806</v>
      </c>
      <c r="C133" s="338">
        <v>15.76</v>
      </c>
      <c r="D133" s="338">
        <v>371496</v>
      </c>
      <c r="E133" s="339">
        <v>44488.521354166667</v>
      </c>
      <c r="F133" s="337">
        <v>15400</v>
      </c>
    </row>
    <row r="134" spans="1:6" x14ac:dyDescent="0.25">
      <c r="A134" s="338" t="str">
        <f>"3908019"</f>
        <v>3908019</v>
      </c>
      <c r="B134" s="338" t="s">
        <v>1084</v>
      </c>
      <c r="C134" s="338">
        <v>14.18</v>
      </c>
      <c r="D134" s="338">
        <v>372120</v>
      </c>
      <c r="E134" s="339">
        <v>44488.702349537038</v>
      </c>
      <c r="F134" s="337">
        <v>15401</v>
      </c>
    </row>
    <row r="135" spans="1:6" x14ac:dyDescent="0.25">
      <c r="A135" s="338"/>
      <c r="B135" s="337">
        <v>12</v>
      </c>
      <c r="C135" s="340">
        <f>SUM(C133:C134)</f>
        <v>29.939999999999998</v>
      </c>
      <c r="D135" s="338"/>
      <c r="E135" s="339"/>
      <c r="F135" s="337"/>
    </row>
    <row r="136" spans="1:6" x14ac:dyDescent="0.25">
      <c r="A136" s="338" t="str">
        <f>"3901111"</f>
        <v>3901111</v>
      </c>
      <c r="B136" s="338" t="s">
        <v>626</v>
      </c>
      <c r="C136" s="338">
        <v>7.98</v>
      </c>
      <c r="D136" s="338">
        <v>373665</v>
      </c>
      <c r="E136" s="339">
        <v>44489.448020833333</v>
      </c>
      <c r="F136" s="337">
        <v>15450</v>
      </c>
    </row>
    <row r="137" spans="1:6" x14ac:dyDescent="0.25">
      <c r="A137" s="338" t="str">
        <f>"3920083"</f>
        <v>3920083</v>
      </c>
      <c r="B137" s="338" t="s">
        <v>620</v>
      </c>
      <c r="C137" s="338">
        <v>6.94</v>
      </c>
      <c r="D137" s="338">
        <v>371342</v>
      </c>
      <c r="E137" s="339">
        <v>44489.565300925926</v>
      </c>
      <c r="F137" s="337">
        <v>15451</v>
      </c>
    </row>
    <row r="138" spans="1:6" x14ac:dyDescent="0.25">
      <c r="A138" s="338" t="str">
        <f>"3960392"</f>
        <v>3960392</v>
      </c>
      <c r="B138" s="338" t="s">
        <v>592</v>
      </c>
      <c r="C138" s="338">
        <v>25.14</v>
      </c>
      <c r="D138" s="338">
        <v>371407</v>
      </c>
      <c r="E138" s="339">
        <v>44489.57340277778</v>
      </c>
      <c r="F138" s="337">
        <v>15452</v>
      </c>
    </row>
    <row r="139" spans="1:6" x14ac:dyDescent="0.25">
      <c r="A139" s="338" t="str">
        <f>"3909629"</f>
        <v>3909629</v>
      </c>
      <c r="B139" s="338" t="s">
        <v>18248</v>
      </c>
      <c r="C139" s="338">
        <v>5.28</v>
      </c>
      <c r="D139" s="338">
        <v>373333</v>
      </c>
      <c r="E139" s="339">
        <v>44489.612013888887</v>
      </c>
      <c r="F139" s="337">
        <v>15453</v>
      </c>
    </row>
    <row r="140" spans="1:6" x14ac:dyDescent="0.25">
      <c r="A140" s="338" t="str">
        <f>"3960344"</f>
        <v>3960344</v>
      </c>
      <c r="B140" s="338" t="s">
        <v>3736</v>
      </c>
      <c r="C140" s="338">
        <v>8.3800000000000008</v>
      </c>
      <c r="D140" s="338">
        <v>371367</v>
      </c>
      <c r="E140" s="339">
        <v>44489.671099537038</v>
      </c>
      <c r="F140" s="337">
        <v>15454</v>
      </c>
    </row>
    <row r="141" spans="1:6" x14ac:dyDescent="0.25">
      <c r="A141" s="338" t="str">
        <f>"3930394"</f>
        <v>3930394</v>
      </c>
      <c r="B141" s="338" t="s">
        <v>548</v>
      </c>
      <c r="C141" s="338">
        <v>2.17</v>
      </c>
      <c r="D141" s="338">
        <v>372166</v>
      </c>
      <c r="E141" s="339">
        <v>44489.857071759259</v>
      </c>
      <c r="F141" s="337">
        <v>15455</v>
      </c>
    </row>
    <row r="142" spans="1:6" x14ac:dyDescent="0.25">
      <c r="A142" s="338"/>
      <c r="B142" s="337">
        <v>13</v>
      </c>
      <c r="C142" s="340">
        <f>SUM(C136:C141)</f>
        <v>55.890000000000008</v>
      </c>
      <c r="D142" s="338"/>
      <c r="E142" s="339"/>
      <c r="F142" s="337"/>
    </row>
    <row r="143" spans="1:6" x14ac:dyDescent="0.25">
      <c r="A143" s="338" t="str">
        <f>"3907425"</f>
        <v>3907425</v>
      </c>
      <c r="B143" s="338" t="s">
        <v>549</v>
      </c>
      <c r="C143" s="338">
        <v>3.36</v>
      </c>
      <c r="D143" s="338">
        <v>372690</v>
      </c>
      <c r="E143" s="339">
        <v>44490.550081018519</v>
      </c>
      <c r="F143" s="337">
        <v>15476</v>
      </c>
    </row>
    <row r="144" spans="1:6" x14ac:dyDescent="0.25">
      <c r="A144" s="338"/>
      <c r="B144" s="337">
        <v>14</v>
      </c>
      <c r="C144" s="340">
        <f>SUM(C143)</f>
        <v>3.36</v>
      </c>
      <c r="D144" s="338"/>
      <c r="E144" s="339"/>
      <c r="F144" s="337"/>
    </row>
    <row r="145" spans="1:6" x14ac:dyDescent="0.25">
      <c r="A145" s="338" t="str">
        <f>"3907846"</f>
        <v>3907846</v>
      </c>
      <c r="B145" s="338" t="s">
        <v>3554</v>
      </c>
      <c r="C145" s="338">
        <v>5.26</v>
      </c>
      <c r="D145" s="338">
        <v>371904</v>
      </c>
      <c r="E145" s="339">
        <v>44491.583807870367</v>
      </c>
      <c r="F145" s="337">
        <v>15506</v>
      </c>
    </row>
    <row r="146" spans="1:6" x14ac:dyDescent="0.25">
      <c r="A146" s="338"/>
      <c r="B146" s="337">
        <v>15</v>
      </c>
      <c r="C146" s="340">
        <f>SUM(C145)</f>
        <v>5.26</v>
      </c>
      <c r="D146" s="338"/>
      <c r="E146" s="339"/>
      <c r="F146" s="337"/>
    </row>
    <row r="147" spans="1:6" x14ac:dyDescent="0.25">
      <c r="A147" s="338" t="str">
        <f>"3903524"</f>
        <v>3903524</v>
      </c>
      <c r="B147" s="338" t="s">
        <v>11642</v>
      </c>
      <c r="C147" s="338">
        <v>7.41</v>
      </c>
      <c r="D147" s="338">
        <v>374613</v>
      </c>
      <c r="E147" s="339">
        <v>44494.500648148147</v>
      </c>
      <c r="F147" s="337">
        <v>15593</v>
      </c>
    </row>
    <row r="148" spans="1:6" x14ac:dyDescent="0.25">
      <c r="A148" s="338" t="str">
        <f>"3945504"</f>
        <v>3945504</v>
      </c>
      <c r="B148" s="338" t="s">
        <v>1102</v>
      </c>
      <c r="C148" s="338">
        <v>4.1900000000000004</v>
      </c>
      <c r="D148" s="338">
        <v>374086</v>
      </c>
      <c r="E148" s="339">
        <v>44494.512604166666</v>
      </c>
      <c r="F148" s="337">
        <v>15594</v>
      </c>
    </row>
    <row r="149" spans="1:6" x14ac:dyDescent="0.25">
      <c r="A149" s="338" t="str">
        <f>"3909141"</f>
        <v>3909141</v>
      </c>
      <c r="B149" s="338" t="s">
        <v>6089</v>
      </c>
      <c r="C149" s="338">
        <v>5.43</v>
      </c>
      <c r="D149" s="338">
        <v>364246</v>
      </c>
      <c r="E149" s="339">
        <v>44494.611400462964</v>
      </c>
      <c r="F149" s="337">
        <v>15595</v>
      </c>
    </row>
    <row r="150" spans="1:6" x14ac:dyDescent="0.25">
      <c r="A150" s="338" t="str">
        <f>"3908524"</f>
        <v>3908524</v>
      </c>
      <c r="B150" s="338" t="s">
        <v>18269</v>
      </c>
      <c r="C150" s="338">
        <v>18.73</v>
      </c>
      <c r="D150" s="338">
        <v>375642</v>
      </c>
      <c r="E150" s="339">
        <v>44494.612187500003</v>
      </c>
      <c r="F150" s="337">
        <v>15596</v>
      </c>
    </row>
    <row r="151" spans="1:6" x14ac:dyDescent="0.25">
      <c r="A151" s="338" t="str">
        <f>"3960293"</f>
        <v>3960293</v>
      </c>
      <c r="B151" s="338" t="s">
        <v>3763</v>
      </c>
      <c r="C151" s="338">
        <v>7.82</v>
      </c>
      <c r="D151" s="338">
        <v>374016</v>
      </c>
      <c r="E151" s="339">
        <v>44494.78162037037</v>
      </c>
      <c r="F151" s="337">
        <v>15597</v>
      </c>
    </row>
    <row r="152" spans="1:6" x14ac:dyDescent="0.25">
      <c r="A152" s="338"/>
      <c r="B152" s="337">
        <v>16</v>
      </c>
      <c r="C152" s="340">
        <f>SUM(C147:C151)</f>
        <v>43.580000000000005</v>
      </c>
      <c r="D152" s="338"/>
      <c r="E152" s="339"/>
      <c r="F152" s="337"/>
    </row>
    <row r="153" spans="1:6" x14ac:dyDescent="0.25">
      <c r="A153" s="341" t="str">
        <f>"3909773"</f>
        <v>3909773</v>
      </c>
      <c r="B153" s="341" t="s">
        <v>22804</v>
      </c>
      <c r="C153" s="341">
        <v>1.02</v>
      </c>
      <c r="D153" s="341">
        <v>376069</v>
      </c>
      <c r="E153" s="342">
        <v>44495.375300925924</v>
      </c>
      <c r="F153" s="337">
        <v>15688</v>
      </c>
    </row>
    <row r="154" spans="1:6" x14ac:dyDescent="0.25">
      <c r="A154" s="341" t="str">
        <f>"3908998"</f>
        <v>3908998</v>
      </c>
      <c r="B154" s="341" t="s">
        <v>20126</v>
      </c>
      <c r="C154" s="341">
        <v>1.88</v>
      </c>
      <c r="D154" s="341">
        <v>375713</v>
      </c>
      <c r="E154" s="342">
        <v>44495.408310185187</v>
      </c>
      <c r="F154" s="337">
        <v>15689</v>
      </c>
    </row>
    <row r="155" spans="1:6" x14ac:dyDescent="0.25">
      <c r="A155" s="341" t="str">
        <f>"3909076"</f>
        <v>3909076</v>
      </c>
      <c r="B155" s="341" t="s">
        <v>22807</v>
      </c>
      <c r="C155" s="341">
        <v>5.31</v>
      </c>
      <c r="D155" s="341">
        <v>374696</v>
      </c>
      <c r="E155" s="342">
        <v>44495.434814814813</v>
      </c>
      <c r="F155" s="337">
        <v>15690</v>
      </c>
    </row>
    <row r="156" spans="1:6" x14ac:dyDescent="0.25">
      <c r="A156" s="341" t="str">
        <f>"3909479"</f>
        <v>3909479</v>
      </c>
      <c r="B156" s="341" t="s">
        <v>11644</v>
      </c>
      <c r="C156" s="341">
        <v>3.1</v>
      </c>
      <c r="D156" s="341">
        <v>375888</v>
      </c>
      <c r="E156" s="342">
        <v>44495.667500000003</v>
      </c>
      <c r="F156" s="337">
        <v>15691</v>
      </c>
    </row>
    <row r="157" spans="1:6" x14ac:dyDescent="0.25">
      <c r="A157" s="341" t="str">
        <f>"3908228"</f>
        <v>3908228</v>
      </c>
      <c r="B157" s="341" t="s">
        <v>6067</v>
      </c>
      <c r="C157" s="341">
        <v>3.86</v>
      </c>
      <c r="D157" s="341">
        <v>375444</v>
      </c>
      <c r="E157" s="342">
        <v>44495.673437500001</v>
      </c>
      <c r="F157" s="337">
        <v>15692</v>
      </c>
    </row>
    <row r="158" spans="1:6" x14ac:dyDescent="0.25">
      <c r="A158" s="341"/>
      <c r="B158" s="343">
        <v>17</v>
      </c>
      <c r="C158" s="344">
        <f>SUM(C153:C157)</f>
        <v>15.169999999999998</v>
      </c>
      <c r="D158" s="341"/>
      <c r="E158" s="342"/>
      <c r="F158" s="337"/>
    </row>
    <row r="159" spans="1:6" x14ac:dyDescent="0.25">
      <c r="A159" s="341" t="str">
        <f>"3930021"</f>
        <v>3930021</v>
      </c>
      <c r="B159" s="341" t="s">
        <v>1110</v>
      </c>
      <c r="C159" s="341">
        <v>3.36</v>
      </c>
      <c r="D159" s="341">
        <v>374447</v>
      </c>
      <c r="E159" s="342">
        <v>44496.389699074076</v>
      </c>
      <c r="F159" s="337">
        <v>15761</v>
      </c>
    </row>
    <row r="160" spans="1:6" x14ac:dyDescent="0.25">
      <c r="A160" s="341" t="str">
        <f>"3930280"</f>
        <v>3930280</v>
      </c>
      <c r="B160" s="341" t="s">
        <v>627</v>
      </c>
      <c r="C160" s="341">
        <v>1.68</v>
      </c>
      <c r="D160" s="341">
        <v>374714</v>
      </c>
      <c r="E160" s="342">
        <v>44496.391087962962</v>
      </c>
      <c r="F160" s="337">
        <v>15762</v>
      </c>
    </row>
    <row r="161" spans="1:6" x14ac:dyDescent="0.25">
      <c r="A161" s="341" t="str">
        <f>"3908129"</f>
        <v>3908129</v>
      </c>
      <c r="B161" s="341" t="s">
        <v>1095</v>
      </c>
      <c r="C161" s="341">
        <v>1.71</v>
      </c>
      <c r="D161" s="341">
        <v>375405</v>
      </c>
      <c r="E161" s="342">
        <v>44496.401018518518</v>
      </c>
      <c r="F161" s="337">
        <v>15763</v>
      </c>
    </row>
    <row r="162" spans="1:6" x14ac:dyDescent="0.25">
      <c r="A162" s="341" t="str">
        <f>"3903105"</f>
        <v>3903105</v>
      </c>
      <c r="B162" s="341" t="s">
        <v>601</v>
      </c>
      <c r="C162" s="341">
        <v>1.94</v>
      </c>
      <c r="D162" s="341">
        <v>373757</v>
      </c>
      <c r="E162" s="342">
        <v>44496.46334490741</v>
      </c>
      <c r="F162" s="337">
        <v>15764</v>
      </c>
    </row>
    <row r="163" spans="1:6" x14ac:dyDescent="0.25">
      <c r="A163" s="341" t="str">
        <f>"3902710"</f>
        <v>3902710</v>
      </c>
      <c r="B163" s="341" t="s">
        <v>622</v>
      </c>
      <c r="C163" s="341">
        <v>1.88</v>
      </c>
      <c r="D163" s="341">
        <v>375185</v>
      </c>
      <c r="E163" s="342">
        <v>44496.584039351852</v>
      </c>
      <c r="F163" s="337">
        <v>15765</v>
      </c>
    </row>
    <row r="164" spans="1:6" x14ac:dyDescent="0.25">
      <c r="A164" s="341" t="str">
        <f>"3907990"</f>
        <v>3907990</v>
      </c>
      <c r="B164" s="341" t="s">
        <v>6075</v>
      </c>
      <c r="C164" s="341">
        <v>3.47</v>
      </c>
      <c r="D164" s="341">
        <v>374759</v>
      </c>
      <c r="E164" s="342">
        <v>44496.647604166668</v>
      </c>
      <c r="F164" s="337">
        <v>15766</v>
      </c>
    </row>
    <row r="165" spans="1:6" x14ac:dyDescent="0.25">
      <c r="A165" s="341" t="str">
        <f>"3960265"</f>
        <v>3960265</v>
      </c>
      <c r="B165" s="341" t="s">
        <v>628</v>
      </c>
      <c r="C165" s="341">
        <v>12.3</v>
      </c>
      <c r="D165" s="341">
        <v>374004</v>
      </c>
      <c r="E165" s="342">
        <v>44496.660671296297</v>
      </c>
      <c r="F165" s="337">
        <v>15767</v>
      </c>
    </row>
    <row r="166" spans="1:6" x14ac:dyDescent="0.25">
      <c r="A166" s="341" t="str">
        <f>"0"</f>
        <v>0</v>
      </c>
      <c r="B166" s="341" t="s">
        <v>18243</v>
      </c>
      <c r="C166" s="341">
        <v>5.04</v>
      </c>
      <c r="D166" s="341">
        <v>374882</v>
      </c>
      <c r="E166" s="342">
        <v>44496.669398148151</v>
      </c>
      <c r="F166" s="337">
        <v>15777</v>
      </c>
    </row>
    <row r="167" spans="1:6" x14ac:dyDescent="0.25">
      <c r="A167" s="341"/>
      <c r="B167" s="343">
        <v>18</v>
      </c>
      <c r="C167" s="344">
        <f>SUM(C159:C166)</f>
        <v>31.380000000000003</v>
      </c>
      <c r="D167" s="341"/>
      <c r="E167" s="342"/>
      <c r="F167" s="337"/>
    </row>
    <row r="168" spans="1:6" x14ac:dyDescent="0.25">
      <c r="A168" s="341" t="str">
        <f>"3908209"</f>
        <v>3908209</v>
      </c>
      <c r="B168" s="341" t="s">
        <v>1119</v>
      </c>
      <c r="C168" s="341">
        <v>1.68</v>
      </c>
      <c r="D168" s="341">
        <v>375438</v>
      </c>
      <c r="E168" s="342">
        <v>44497.3903587963</v>
      </c>
      <c r="F168" s="337">
        <v>15768</v>
      </c>
    </row>
    <row r="169" spans="1:6" x14ac:dyDescent="0.25">
      <c r="A169" s="341" t="str">
        <f>"3903204"</f>
        <v>3903204</v>
      </c>
      <c r="B169" s="341" t="s">
        <v>1091</v>
      </c>
      <c r="C169" s="341">
        <v>4.2699999999999996</v>
      </c>
      <c r="D169" s="341">
        <v>374341</v>
      </c>
      <c r="E169" s="342">
        <v>44497.465891203705</v>
      </c>
      <c r="F169" s="337">
        <v>15769</v>
      </c>
    </row>
    <row r="170" spans="1:6" x14ac:dyDescent="0.25">
      <c r="A170" s="341" t="str">
        <f>"3906750"</f>
        <v>3906750</v>
      </c>
      <c r="B170" s="341" t="s">
        <v>606</v>
      </c>
      <c r="C170" s="341">
        <v>2.69</v>
      </c>
      <c r="D170" s="341">
        <v>374655</v>
      </c>
      <c r="E170" s="342">
        <v>44497.484953703701</v>
      </c>
      <c r="F170" s="337">
        <v>15770</v>
      </c>
    </row>
    <row r="171" spans="1:6" x14ac:dyDescent="0.25">
      <c r="A171" s="341" t="str">
        <f>"3950207"</f>
        <v>3950207</v>
      </c>
      <c r="B171" s="341" t="s">
        <v>3773</v>
      </c>
      <c r="C171" s="341">
        <v>8.9499999999999993</v>
      </c>
      <c r="D171" s="341">
        <v>374054</v>
      </c>
      <c r="E171" s="342">
        <v>44497.503703703704</v>
      </c>
      <c r="F171" s="337">
        <v>15771</v>
      </c>
    </row>
    <row r="172" spans="1:6" x14ac:dyDescent="0.25">
      <c r="A172" s="341" t="str">
        <f>"3945471"</f>
        <v>3945471</v>
      </c>
      <c r="B172" s="341" t="s">
        <v>1088</v>
      </c>
      <c r="C172" s="341">
        <v>33.700000000000003</v>
      </c>
      <c r="D172" s="341">
        <v>374084</v>
      </c>
      <c r="E172" s="342">
        <v>44497.640115740738</v>
      </c>
      <c r="F172" s="337">
        <v>15772</v>
      </c>
    </row>
    <row r="173" spans="1:6" x14ac:dyDescent="0.25">
      <c r="A173" s="341" t="str">
        <f>"3908496"</f>
        <v>3908496</v>
      </c>
      <c r="B173" s="341" t="s">
        <v>18242</v>
      </c>
      <c r="C173" s="341">
        <v>2.84</v>
      </c>
      <c r="D173" s="341">
        <v>375626</v>
      </c>
      <c r="E173" s="342">
        <v>44497.652326388888</v>
      </c>
      <c r="F173" s="337">
        <v>15773</v>
      </c>
    </row>
    <row r="174" spans="1:6" x14ac:dyDescent="0.25">
      <c r="A174" s="341" t="str">
        <f>"3909959"</f>
        <v>3909959</v>
      </c>
      <c r="B174" s="341" t="s">
        <v>3791</v>
      </c>
      <c r="C174" s="341">
        <v>2.67</v>
      </c>
      <c r="D174" s="341">
        <v>374375</v>
      </c>
      <c r="E174" s="342">
        <v>44497.786851851852</v>
      </c>
      <c r="F174" s="337">
        <v>15774</v>
      </c>
    </row>
    <row r="175" spans="1:6" x14ac:dyDescent="0.25">
      <c r="A175" s="341" t="str">
        <f>"3901741"</f>
        <v>3901741</v>
      </c>
      <c r="B175" s="341" t="s">
        <v>3759</v>
      </c>
      <c r="C175" s="341">
        <v>1.68</v>
      </c>
      <c r="D175" s="341">
        <v>375431</v>
      </c>
      <c r="E175" s="342">
        <v>44497.846643518518</v>
      </c>
      <c r="F175" s="337">
        <v>15775</v>
      </c>
    </row>
    <row r="176" spans="1:6" x14ac:dyDescent="0.25">
      <c r="A176" s="341"/>
      <c r="B176" s="343">
        <v>19</v>
      </c>
      <c r="C176" s="344">
        <f>SUM(C168:C175)</f>
        <v>58.48</v>
      </c>
      <c r="D176" s="341"/>
      <c r="E176" s="342"/>
      <c r="F176" s="337"/>
    </row>
    <row r="177" spans="1:6" x14ac:dyDescent="0.25">
      <c r="A177" s="341" t="str">
        <f>"3908534"</f>
        <v>3908534</v>
      </c>
      <c r="B177" s="341" t="s">
        <v>3762</v>
      </c>
      <c r="C177" s="341">
        <v>2.2400000000000002</v>
      </c>
      <c r="D177" s="341">
        <v>375651</v>
      </c>
      <c r="E177" s="342">
        <v>44498.309756944444</v>
      </c>
      <c r="F177" s="337">
        <v>15861</v>
      </c>
    </row>
    <row r="178" spans="1:6" x14ac:dyDescent="0.25">
      <c r="A178" s="341" t="str">
        <f>"3908195"</f>
        <v>3908195</v>
      </c>
      <c r="B178" s="341" t="s">
        <v>20106</v>
      </c>
      <c r="C178" s="341">
        <v>3.98</v>
      </c>
      <c r="D178" s="341">
        <v>375433</v>
      </c>
      <c r="E178" s="342">
        <v>44498.383668981478</v>
      </c>
      <c r="F178" s="337">
        <v>15862</v>
      </c>
    </row>
    <row r="179" spans="1:6" x14ac:dyDescent="0.25">
      <c r="A179" s="341" t="str">
        <f>"3908762"</f>
        <v>3908762</v>
      </c>
      <c r="B179" s="341" t="s">
        <v>560</v>
      </c>
      <c r="C179" s="341">
        <v>1.7</v>
      </c>
      <c r="D179" s="341">
        <v>375694</v>
      </c>
      <c r="E179" s="342">
        <v>44498.479930555557</v>
      </c>
      <c r="F179" s="337">
        <v>15863</v>
      </c>
    </row>
    <row r="180" spans="1:6" x14ac:dyDescent="0.25">
      <c r="A180" s="341" t="str">
        <f>"3908292"</f>
        <v>3908292</v>
      </c>
      <c r="B180" s="341" t="s">
        <v>1556</v>
      </c>
      <c r="C180" s="341">
        <v>1.96</v>
      </c>
      <c r="D180" s="341">
        <v>375476</v>
      </c>
      <c r="E180" s="342">
        <v>44498.552615740744</v>
      </c>
      <c r="F180" s="337">
        <v>15864</v>
      </c>
    </row>
    <row r="181" spans="1:6" x14ac:dyDescent="0.25">
      <c r="A181" s="341" t="str">
        <f>"3900329"</f>
        <v>3900329</v>
      </c>
      <c r="B181" s="341" t="s">
        <v>1087</v>
      </c>
      <c r="C181" s="341">
        <v>5.21</v>
      </c>
      <c r="D181" s="341">
        <v>375012</v>
      </c>
      <c r="E181" s="342">
        <v>44498.623298611114</v>
      </c>
      <c r="F181" s="337">
        <v>15865</v>
      </c>
    </row>
    <row r="182" spans="1:6" x14ac:dyDescent="0.25">
      <c r="A182" s="341" t="str">
        <f>"3909389"</f>
        <v>3909389</v>
      </c>
      <c r="B182" s="341" t="s">
        <v>21545</v>
      </c>
      <c r="C182" s="341">
        <v>8.8000000000000007</v>
      </c>
      <c r="D182" s="341">
        <v>375834</v>
      </c>
      <c r="E182" s="342">
        <v>44498.712766203702</v>
      </c>
      <c r="F182" s="337">
        <v>15866</v>
      </c>
    </row>
    <row r="183" spans="1:6" x14ac:dyDescent="0.25">
      <c r="A183" s="341" t="str">
        <f>"3903217"</f>
        <v>3903217</v>
      </c>
      <c r="B183" s="341" t="s">
        <v>3732</v>
      </c>
      <c r="C183" s="341">
        <v>2.0699999999999998</v>
      </c>
      <c r="D183" s="341">
        <v>374351</v>
      </c>
      <c r="E183" s="342">
        <v>44498.715092592596</v>
      </c>
      <c r="F183" s="337">
        <v>15867</v>
      </c>
    </row>
    <row r="184" spans="1:6" x14ac:dyDescent="0.25">
      <c r="A184" s="341" t="str">
        <f>"3903841"</f>
        <v>3903841</v>
      </c>
      <c r="B184" s="341" t="s">
        <v>3732</v>
      </c>
      <c r="C184" s="341">
        <v>5.49</v>
      </c>
      <c r="D184" s="341">
        <v>375239</v>
      </c>
      <c r="E184" s="342">
        <v>44498.717245370368</v>
      </c>
      <c r="F184" s="337">
        <v>15868</v>
      </c>
    </row>
    <row r="185" spans="1:6" x14ac:dyDescent="0.25">
      <c r="A185" s="341" t="str">
        <f>"3908390"</f>
        <v>3908390</v>
      </c>
      <c r="B185" s="341" t="s">
        <v>15906</v>
      </c>
      <c r="C185" s="341">
        <v>3.39</v>
      </c>
      <c r="D185" s="341">
        <v>375561</v>
      </c>
      <c r="E185" s="342">
        <v>44498.873159722221</v>
      </c>
      <c r="F185" s="337">
        <v>15869</v>
      </c>
    </row>
    <row r="186" spans="1:6" x14ac:dyDescent="0.25">
      <c r="A186" s="338"/>
      <c r="B186" s="337">
        <v>20</v>
      </c>
      <c r="C186" s="340">
        <f>SUM(C177:C185)</f>
        <v>34.840000000000003</v>
      </c>
      <c r="D186" s="338"/>
      <c r="E186" s="339"/>
      <c r="F186" s="337"/>
    </row>
    <row r="187" spans="1:6" x14ac:dyDescent="0.25">
      <c r="A187" s="2"/>
      <c r="B187" s="2"/>
      <c r="C187" s="2"/>
      <c r="D187" s="2"/>
      <c r="E187" s="3"/>
      <c r="F187" s="303"/>
    </row>
    <row r="188" spans="1:6" x14ac:dyDescent="0.25">
      <c r="A188" s="2"/>
      <c r="B188" s="2"/>
      <c r="C188" s="2"/>
      <c r="D188" s="2"/>
      <c r="E188" s="3"/>
      <c r="F188" s="303"/>
    </row>
    <row r="189" spans="1:6" x14ac:dyDescent="0.25">
      <c r="A189" s="2"/>
      <c r="B189" s="2"/>
      <c r="C189" s="2"/>
      <c r="D189" s="2"/>
      <c r="E189" s="3"/>
      <c r="F189" s="303"/>
    </row>
    <row r="190" spans="1:6" x14ac:dyDescent="0.25">
      <c r="A190" s="557" t="s">
        <v>21547</v>
      </c>
      <c r="B190" s="557"/>
      <c r="C190" s="557"/>
      <c r="D190" s="557"/>
      <c r="E190" s="557"/>
      <c r="F190" s="557"/>
    </row>
    <row r="191" spans="1:6" x14ac:dyDescent="0.25">
      <c r="A191" s="303" t="s">
        <v>532</v>
      </c>
      <c r="B191" s="303" t="s">
        <v>533</v>
      </c>
      <c r="C191" s="303" t="s">
        <v>2</v>
      </c>
      <c r="D191" s="303" t="s">
        <v>534</v>
      </c>
      <c r="E191" s="303" t="s">
        <v>1</v>
      </c>
      <c r="F191" s="303" t="s">
        <v>535</v>
      </c>
    </row>
    <row r="192" spans="1:6" x14ac:dyDescent="0.25">
      <c r="A192" s="2">
        <v>3900961</v>
      </c>
      <c r="B192" s="2" t="s">
        <v>21548</v>
      </c>
      <c r="C192" s="2">
        <v>2.56</v>
      </c>
      <c r="D192" s="2">
        <v>359124490</v>
      </c>
      <c r="E192" s="2" t="s">
        <v>21549</v>
      </c>
      <c r="F192" s="263">
        <v>188</v>
      </c>
    </row>
    <row r="193" spans="1:6" x14ac:dyDescent="0.25">
      <c r="A193" s="2">
        <v>3901109</v>
      </c>
      <c r="B193" s="2" t="s">
        <v>21550</v>
      </c>
      <c r="C193" s="2">
        <v>1.68</v>
      </c>
      <c r="D193" s="2">
        <v>359124527</v>
      </c>
      <c r="E193" s="2" t="s">
        <v>21549</v>
      </c>
      <c r="F193" s="263">
        <v>189</v>
      </c>
    </row>
    <row r="194" spans="1:6" x14ac:dyDescent="0.25">
      <c r="A194" s="2">
        <v>3901126</v>
      </c>
      <c r="B194" s="2" t="s">
        <v>22808</v>
      </c>
      <c r="C194" s="2">
        <v>1.78</v>
      </c>
      <c r="D194" s="2">
        <v>359124522</v>
      </c>
      <c r="E194" s="2" t="s">
        <v>21549</v>
      </c>
      <c r="F194" s="263">
        <v>190</v>
      </c>
    </row>
    <row r="195" spans="1:6" x14ac:dyDescent="0.25">
      <c r="A195" s="2">
        <v>3901281</v>
      </c>
      <c r="B195" s="2" t="s">
        <v>21551</v>
      </c>
      <c r="C195" s="2">
        <v>12.88</v>
      </c>
      <c r="D195" s="2">
        <v>359124538</v>
      </c>
      <c r="E195" s="2" t="s">
        <v>21549</v>
      </c>
      <c r="F195" s="263">
        <v>191</v>
      </c>
    </row>
    <row r="196" spans="1:6" x14ac:dyDescent="0.25">
      <c r="A196" s="2">
        <v>3902037</v>
      </c>
      <c r="B196" s="2" t="s">
        <v>21552</v>
      </c>
      <c r="C196" s="2">
        <v>26.81</v>
      </c>
      <c r="D196" s="2">
        <v>359124520</v>
      </c>
      <c r="E196" s="2" t="s">
        <v>21549</v>
      </c>
      <c r="F196" s="263">
        <v>192</v>
      </c>
    </row>
    <row r="197" spans="1:6" x14ac:dyDescent="0.25">
      <c r="A197" s="2">
        <v>3902075</v>
      </c>
      <c r="B197" s="2" t="s">
        <v>21553</v>
      </c>
      <c r="C197" s="2">
        <v>4.1900000000000004</v>
      </c>
      <c r="D197" s="2">
        <v>359124484</v>
      </c>
      <c r="E197" s="2" t="s">
        <v>21549</v>
      </c>
      <c r="F197" s="263">
        <v>193</v>
      </c>
    </row>
    <row r="198" spans="1:6" x14ac:dyDescent="0.25">
      <c r="A198" s="2">
        <v>3903056</v>
      </c>
      <c r="B198" s="2" t="s">
        <v>21554</v>
      </c>
      <c r="C198" s="2">
        <v>12.88</v>
      </c>
      <c r="D198" s="2">
        <v>359124541</v>
      </c>
      <c r="E198" s="2" t="s">
        <v>21549</v>
      </c>
      <c r="F198" s="263">
        <v>194</v>
      </c>
    </row>
    <row r="199" spans="1:6" x14ac:dyDescent="0.25">
      <c r="A199" s="2">
        <v>3903073</v>
      </c>
      <c r="B199" s="2" t="s">
        <v>21555</v>
      </c>
      <c r="C199" s="2">
        <v>6.94</v>
      </c>
      <c r="D199" s="2">
        <v>359124518</v>
      </c>
      <c r="E199" s="2" t="s">
        <v>21549</v>
      </c>
      <c r="F199" s="263">
        <v>195</v>
      </c>
    </row>
    <row r="200" spans="1:6" x14ac:dyDescent="0.25">
      <c r="A200" s="2">
        <v>3903285</v>
      </c>
      <c r="B200" s="2" t="s">
        <v>21556</v>
      </c>
      <c r="C200" s="2">
        <v>5.78</v>
      </c>
      <c r="D200" s="2">
        <v>359124535</v>
      </c>
      <c r="E200" s="2" t="s">
        <v>21549</v>
      </c>
      <c r="F200" s="263">
        <v>196</v>
      </c>
    </row>
    <row r="201" spans="1:6" x14ac:dyDescent="0.25">
      <c r="A201" s="2">
        <v>3903299</v>
      </c>
      <c r="B201" s="2" t="s">
        <v>21557</v>
      </c>
      <c r="C201" s="2">
        <v>5.84</v>
      </c>
      <c r="D201" s="2">
        <v>359124510</v>
      </c>
      <c r="E201" s="2" t="s">
        <v>21549</v>
      </c>
      <c r="F201" s="263">
        <v>197</v>
      </c>
    </row>
    <row r="202" spans="1:6" x14ac:dyDescent="0.25">
      <c r="A202" s="2">
        <v>3903303</v>
      </c>
      <c r="B202" s="2" t="s">
        <v>21558</v>
      </c>
      <c r="C202" s="2">
        <v>5.84</v>
      </c>
      <c r="D202" s="2">
        <v>359124482</v>
      </c>
      <c r="E202" s="2" t="s">
        <v>21549</v>
      </c>
      <c r="F202" s="263">
        <v>198</v>
      </c>
    </row>
    <row r="203" spans="1:6" x14ac:dyDescent="0.25">
      <c r="A203" s="2">
        <v>3903459</v>
      </c>
      <c r="B203" s="2" t="s">
        <v>21559</v>
      </c>
      <c r="C203" s="2">
        <v>2.0499999999999998</v>
      </c>
      <c r="D203" s="2">
        <v>359124528</v>
      </c>
      <c r="E203" s="2" t="s">
        <v>21549</v>
      </c>
      <c r="F203" s="263">
        <v>199</v>
      </c>
    </row>
    <row r="204" spans="1:6" x14ac:dyDescent="0.25">
      <c r="A204" s="2">
        <v>3904122</v>
      </c>
      <c r="B204" s="2" t="s">
        <v>21560</v>
      </c>
      <c r="C204" s="2">
        <v>16.829999999999998</v>
      </c>
      <c r="D204" s="2">
        <v>359124524</v>
      </c>
      <c r="E204" s="2" t="s">
        <v>21549</v>
      </c>
      <c r="F204" s="263">
        <v>200</v>
      </c>
    </row>
    <row r="205" spans="1:6" x14ac:dyDescent="0.25">
      <c r="A205" s="2">
        <v>3904174</v>
      </c>
      <c r="B205" s="2" t="s">
        <v>21561</v>
      </c>
      <c r="C205" s="2">
        <v>45.23</v>
      </c>
      <c r="D205" s="2">
        <v>359124534</v>
      </c>
      <c r="E205" s="2" t="s">
        <v>21549</v>
      </c>
      <c r="F205" s="263">
        <v>201</v>
      </c>
    </row>
    <row r="206" spans="1:6" x14ac:dyDescent="0.25">
      <c r="A206" s="2">
        <v>3904177</v>
      </c>
      <c r="B206" s="2" t="s">
        <v>21562</v>
      </c>
      <c r="C206" s="2">
        <v>153.01</v>
      </c>
      <c r="D206" s="2">
        <v>359124536</v>
      </c>
      <c r="E206" s="2" t="s">
        <v>21549</v>
      </c>
      <c r="F206" s="263">
        <v>202</v>
      </c>
    </row>
    <row r="207" spans="1:6" x14ac:dyDescent="0.25">
      <c r="A207" s="2">
        <v>3904192</v>
      </c>
      <c r="B207" s="2" t="s">
        <v>21563</v>
      </c>
      <c r="C207" s="2">
        <v>15.3</v>
      </c>
      <c r="D207" s="2">
        <v>359124537</v>
      </c>
      <c r="E207" s="2" t="s">
        <v>21549</v>
      </c>
      <c r="F207" s="263">
        <v>203</v>
      </c>
    </row>
    <row r="208" spans="1:6" x14ac:dyDescent="0.25">
      <c r="A208" s="2">
        <v>3905172</v>
      </c>
      <c r="B208" s="2" t="s">
        <v>21564</v>
      </c>
      <c r="C208" s="2">
        <v>8.3800000000000008</v>
      </c>
      <c r="D208" s="2">
        <v>359124497</v>
      </c>
      <c r="E208" s="2" t="s">
        <v>21549</v>
      </c>
      <c r="F208" s="263">
        <v>204</v>
      </c>
    </row>
    <row r="209" spans="1:6" x14ac:dyDescent="0.25">
      <c r="A209" s="2">
        <v>3906676</v>
      </c>
      <c r="B209" s="2" t="s">
        <v>21565</v>
      </c>
      <c r="C209" s="2">
        <v>14.6</v>
      </c>
      <c r="D209" s="2">
        <v>359124515</v>
      </c>
      <c r="E209" s="2" t="s">
        <v>21549</v>
      </c>
      <c r="F209" s="263">
        <v>205</v>
      </c>
    </row>
    <row r="210" spans="1:6" x14ac:dyDescent="0.25">
      <c r="A210" s="2">
        <v>3906812</v>
      </c>
      <c r="B210" s="2" t="s">
        <v>21566</v>
      </c>
      <c r="C210" s="2">
        <v>2.2999999999999998</v>
      </c>
      <c r="D210" s="2">
        <v>359124479</v>
      </c>
      <c r="E210" s="2" t="s">
        <v>21549</v>
      </c>
      <c r="F210" s="263">
        <v>206</v>
      </c>
    </row>
    <row r="211" spans="1:6" x14ac:dyDescent="0.25">
      <c r="A211" s="2">
        <v>3907158</v>
      </c>
      <c r="B211" s="2" t="s">
        <v>21567</v>
      </c>
      <c r="C211" s="2">
        <v>8.14</v>
      </c>
      <c r="D211" s="2">
        <v>359124494</v>
      </c>
      <c r="E211" s="2" t="s">
        <v>21549</v>
      </c>
      <c r="F211" s="263">
        <v>207</v>
      </c>
    </row>
    <row r="212" spans="1:6" x14ac:dyDescent="0.25">
      <c r="A212" s="2">
        <v>3907160</v>
      </c>
      <c r="B212" s="2" t="s">
        <v>21568</v>
      </c>
      <c r="C212" s="2">
        <v>3.47</v>
      </c>
      <c r="D212" s="2">
        <v>359124499</v>
      </c>
      <c r="E212" s="2" t="s">
        <v>21549</v>
      </c>
      <c r="F212" s="263">
        <v>208</v>
      </c>
    </row>
    <row r="213" spans="1:6" x14ac:dyDescent="0.25">
      <c r="A213" s="2">
        <v>3907227</v>
      </c>
      <c r="B213" s="2" t="s">
        <v>21569</v>
      </c>
      <c r="C213" s="2">
        <v>12.8</v>
      </c>
      <c r="D213" s="2">
        <v>359124544</v>
      </c>
      <c r="E213" s="2" t="s">
        <v>21549</v>
      </c>
      <c r="F213" s="263">
        <v>209</v>
      </c>
    </row>
    <row r="214" spans="1:6" x14ac:dyDescent="0.25">
      <c r="A214" s="2">
        <v>3907519</v>
      </c>
      <c r="B214" s="2" t="s">
        <v>21570</v>
      </c>
      <c r="C214" s="2">
        <v>1.86</v>
      </c>
      <c r="D214" s="2">
        <v>359124516</v>
      </c>
      <c r="E214" s="2" t="s">
        <v>21549</v>
      </c>
      <c r="F214" s="263">
        <v>210</v>
      </c>
    </row>
    <row r="215" spans="1:6" x14ac:dyDescent="0.25">
      <c r="A215" s="2">
        <v>3907521</v>
      </c>
      <c r="B215" s="2" t="s">
        <v>21571</v>
      </c>
      <c r="C215" s="2">
        <v>1.68</v>
      </c>
      <c r="D215" s="2">
        <v>359124500</v>
      </c>
      <c r="E215" s="2" t="s">
        <v>21549</v>
      </c>
      <c r="F215" s="263">
        <v>211</v>
      </c>
    </row>
    <row r="216" spans="1:6" x14ac:dyDescent="0.25">
      <c r="A216" s="2">
        <v>3907678</v>
      </c>
      <c r="B216" s="2" t="s">
        <v>21572</v>
      </c>
      <c r="C216" s="2">
        <v>1.68</v>
      </c>
      <c r="D216" s="2">
        <v>359124501</v>
      </c>
      <c r="E216" s="2" t="s">
        <v>21549</v>
      </c>
      <c r="F216" s="263">
        <v>212</v>
      </c>
    </row>
    <row r="217" spans="1:6" x14ac:dyDescent="0.25">
      <c r="A217" s="2">
        <v>3907696</v>
      </c>
      <c r="B217" s="2" t="s">
        <v>21573</v>
      </c>
      <c r="C217" s="2">
        <v>2.2200000000000002</v>
      </c>
      <c r="D217" s="2">
        <v>359124509</v>
      </c>
      <c r="E217" s="2" t="s">
        <v>21549</v>
      </c>
      <c r="F217" s="263">
        <v>213</v>
      </c>
    </row>
    <row r="218" spans="1:6" x14ac:dyDescent="0.25">
      <c r="A218" s="2">
        <v>3907885</v>
      </c>
      <c r="B218" s="2" t="s">
        <v>21574</v>
      </c>
      <c r="C218" s="2">
        <v>1.68</v>
      </c>
      <c r="D218" s="2">
        <v>359124543</v>
      </c>
      <c r="E218" s="2" t="s">
        <v>21549</v>
      </c>
      <c r="F218" s="263">
        <v>214</v>
      </c>
    </row>
    <row r="219" spans="1:6" x14ac:dyDescent="0.25">
      <c r="A219" s="2">
        <v>3907949</v>
      </c>
      <c r="B219" s="2" t="s">
        <v>21575</v>
      </c>
      <c r="C219" s="2">
        <v>3.89</v>
      </c>
      <c r="D219" s="2">
        <v>359124495</v>
      </c>
      <c r="E219" s="2" t="s">
        <v>21549</v>
      </c>
      <c r="F219" s="263">
        <v>215</v>
      </c>
    </row>
    <row r="220" spans="1:6" x14ac:dyDescent="0.25">
      <c r="A220" s="2">
        <v>3908004</v>
      </c>
      <c r="B220" s="2" t="s">
        <v>21576</v>
      </c>
      <c r="C220" s="2">
        <v>3</v>
      </c>
      <c r="D220" s="2">
        <v>359124486</v>
      </c>
      <c r="E220" s="2" t="s">
        <v>21549</v>
      </c>
      <c r="F220" s="263">
        <v>216</v>
      </c>
    </row>
    <row r="221" spans="1:6" x14ac:dyDescent="0.25">
      <c r="A221" s="2">
        <v>3908012</v>
      </c>
      <c r="B221" s="2" t="s">
        <v>21577</v>
      </c>
      <c r="C221" s="2">
        <v>3.58</v>
      </c>
      <c r="D221" s="2">
        <v>359124529</v>
      </c>
      <c r="E221" s="2" t="s">
        <v>21549</v>
      </c>
      <c r="F221" s="263">
        <v>217</v>
      </c>
    </row>
    <row r="222" spans="1:6" x14ac:dyDescent="0.25">
      <c r="A222" s="2">
        <v>3908703</v>
      </c>
      <c r="B222" s="2" t="s">
        <v>21578</v>
      </c>
      <c r="C222" s="2">
        <v>3.01</v>
      </c>
      <c r="D222" s="2">
        <v>359124487</v>
      </c>
      <c r="E222" s="2" t="s">
        <v>21549</v>
      </c>
      <c r="F222" s="263">
        <v>218</v>
      </c>
    </row>
    <row r="223" spans="1:6" x14ac:dyDescent="0.25">
      <c r="A223" s="2">
        <v>3908880</v>
      </c>
      <c r="B223" s="2" t="s">
        <v>21579</v>
      </c>
      <c r="C223" s="2">
        <v>1.68</v>
      </c>
      <c r="D223" s="2">
        <v>359124514</v>
      </c>
      <c r="E223" s="2" t="s">
        <v>21549</v>
      </c>
      <c r="F223" s="263">
        <v>219</v>
      </c>
    </row>
    <row r="224" spans="1:6" x14ac:dyDescent="0.25">
      <c r="A224" s="2">
        <v>3908999</v>
      </c>
      <c r="B224" s="2" t="s">
        <v>21580</v>
      </c>
      <c r="C224" s="2">
        <v>9.35</v>
      </c>
      <c r="D224" s="2">
        <v>359124488</v>
      </c>
      <c r="E224" s="2" t="s">
        <v>21549</v>
      </c>
      <c r="F224" s="263">
        <v>220</v>
      </c>
    </row>
    <row r="225" spans="1:6" x14ac:dyDescent="0.25">
      <c r="A225" s="2">
        <v>3909008</v>
      </c>
      <c r="B225" s="2" t="s">
        <v>21581</v>
      </c>
      <c r="C225" s="2">
        <v>2.5</v>
      </c>
      <c r="D225" s="2">
        <v>359124517</v>
      </c>
      <c r="E225" s="2" t="s">
        <v>21549</v>
      </c>
      <c r="F225" s="263">
        <v>221</v>
      </c>
    </row>
    <row r="226" spans="1:6" x14ac:dyDescent="0.25">
      <c r="A226" s="2">
        <v>3909136</v>
      </c>
      <c r="B226" s="2" t="s">
        <v>21582</v>
      </c>
      <c r="C226" s="2">
        <v>11.16</v>
      </c>
      <c r="D226" s="2">
        <v>359124540</v>
      </c>
      <c r="E226" s="2" t="s">
        <v>21549</v>
      </c>
      <c r="F226" s="263">
        <v>222</v>
      </c>
    </row>
    <row r="227" spans="1:6" x14ac:dyDescent="0.25">
      <c r="A227" s="2">
        <v>3909984</v>
      </c>
      <c r="B227" s="2" t="s">
        <v>21583</v>
      </c>
      <c r="C227" s="2">
        <v>5.0199999999999996</v>
      </c>
      <c r="D227" s="2">
        <v>359124489</v>
      </c>
      <c r="E227" s="2" t="s">
        <v>21549</v>
      </c>
      <c r="F227" s="263">
        <v>223</v>
      </c>
    </row>
    <row r="228" spans="1:6" x14ac:dyDescent="0.25">
      <c r="A228" s="2">
        <v>3920482</v>
      </c>
      <c r="B228" s="2" t="s">
        <v>21584</v>
      </c>
      <c r="C228" s="2">
        <v>8.3800000000000008</v>
      </c>
      <c r="D228" s="2">
        <v>359124505</v>
      </c>
      <c r="E228" s="2" t="s">
        <v>21549</v>
      </c>
      <c r="F228" s="263">
        <v>224</v>
      </c>
    </row>
    <row r="229" spans="1:6" x14ac:dyDescent="0.25">
      <c r="A229" s="2">
        <v>3930205</v>
      </c>
      <c r="B229" s="2" t="s">
        <v>21585</v>
      </c>
      <c r="C229" s="2">
        <v>18.309999999999999</v>
      </c>
      <c r="D229" s="2">
        <v>359124493</v>
      </c>
      <c r="E229" s="2" t="s">
        <v>21549</v>
      </c>
      <c r="F229" s="263">
        <v>225</v>
      </c>
    </row>
    <row r="230" spans="1:6" x14ac:dyDescent="0.25">
      <c r="A230" s="2">
        <v>3930207</v>
      </c>
      <c r="B230" s="2" t="s">
        <v>21586</v>
      </c>
      <c r="C230" s="2">
        <v>5.49</v>
      </c>
      <c r="D230" s="2">
        <v>359124504</v>
      </c>
      <c r="E230" s="2" t="s">
        <v>21549</v>
      </c>
      <c r="F230" s="263">
        <v>226</v>
      </c>
    </row>
    <row r="231" spans="1:6" x14ac:dyDescent="0.25">
      <c r="A231" s="2">
        <v>3930233</v>
      </c>
      <c r="B231" s="2" t="s">
        <v>21587</v>
      </c>
      <c r="C231" s="2">
        <v>4.01</v>
      </c>
      <c r="D231" s="2">
        <v>359124492</v>
      </c>
      <c r="E231" s="2" t="s">
        <v>21549</v>
      </c>
      <c r="F231" s="263">
        <v>227</v>
      </c>
    </row>
    <row r="232" spans="1:6" x14ac:dyDescent="0.25">
      <c r="A232" s="2">
        <v>3930283</v>
      </c>
      <c r="B232" s="2" t="s">
        <v>21588</v>
      </c>
      <c r="C232" s="2">
        <v>7.66</v>
      </c>
      <c r="D232" s="2">
        <v>359124525</v>
      </c>
      <c r="E232" s="2" t="s">
        <v>21549</v>
      </c>
      <c r="F232" s="263">
        <v>228</v>
      </c>
    </row>
    <row r="233" spans="1:6" x14ac:dyDescent="0.25">
      <c r="A233" s="2">
        <v>3930382</v>
      </c>
      <c r="B233" s="2" t="s">
        <v>21589</v>
      </c>
      <c r="C233" s="2">
        <v>4.0999999999999996</v>
      </c>
      <c r="D233" s="2">
        <v>359124532</v>
      </c>
      <c r="E233" s="2" t="s">
        <v>21549</v>
      </c>
      <c r="F233" s="263">
        <v>229</v>
      </c>
    </row>
    <row r="234" spans="1:6" x14ac:dyDescent="0.25">
      <c r="A234" s="2">
        <v>3930383</v>
      </c>
      <c r="B234" s="2" t="s">
        <v>21589</v>
      </c>
      <c r="C234" s="2">
        <v>2.71</v>
      </c>
      <c r="D234" s="2">
        <v>359124533</v>
      </c>
      <c r="E234" s="2" t="s">
        <v>21549</v>
      </c>
      <c r="F234" s="263">
        <v>230</v>
      </c>
    </row>
    <row r="235" spans="1:6" x14ac:dyDescent="0.25">
      <c r="A235" s="2">
        <v>3945122</v>
      </c>
      <c r="B235" s="2" t="s">
        <v>21590</v>
      </c>
      <c r="C235" s="2">
        <v>8.3800000000000008</v>
      </c>
      <c r="D235" s="2">
        <v>359124498</v>
      </c>
      <c r="E235" s="2" t="s">
        <v>21549</v>
      </c>
      <c r="F235" s="263">
        <v>231</v>
      </c>
    </row>
    <row r="236" spans="1:6" x14ac:dyDescent="0.25">
      <c r="A236" s="2">
        <v>3945407</v>
      </c>
      <c r="B236" s="2" t="s">
        <v>21591</v>
      </c>
      <c r="C236" s="2">
        <v>8.3800000000000008</v>
      </c>
      <c r="D236" s="2">
        <v>359124503</v>
      </c>
      <c r="E236" s="2" t="s">
        <v>21549</v>
      </c>
      <c r="F236" s="263">
        <v>232</v>
      </c>
    </row>
    <row r="237" spans="1:6" x14ac:dyDescent="0.25">
      <c r="A237" s="2">
        <v>3945466</v>
      </c>
      <c r="B237" s="2" t="s">
        <v>21592</v>
      </c>
      <c r="C237" s="2">
        <v>4.1900000000000004</v>
      </c>
      <c r="D237" s="2">
        <v>359124506</v>
      </c>
      <c r="E237" s="2" t="s">
        <v>21549</v>
      </c>
      <c r="F237" s="263">
        <v>233</v>
      </c>
    </row>
    <row r="238" spans="1:6" x14ac:dyDescent="0.25">
      <c r="A238" s="2">
        <v>3946881</v>
      </c>
      <c r="B238" s="2" t="s">
        <v>21593</v>
      </c>
      <c r="C238" s="2">
        <v>8.3800000000000008</v>
      </c>
      <c r="D238" s="2">
        <v>359124507</v>
      </c>
      <c r="E238" s="2" t="s">
        <v>21549</v>
      </c>
      <c r="F238" s="263">
        <v>234</v>
      </c>
    </row>
    <row r="239" spans="1:6" x14ac:dyDescent="0.25">
      <c r="A239" s="2">
        <v>3950181</v>
      </c>
      <c r="B239" s="2" t="s">
        <v>21594</v>
      </c>
      <c r="C239" s="2">
        <v>9.0500000000000007</v>
      </c>
      <c r="D239" s="2">
        <v>359124519</v>
      </c>
      <c r="E239" s="2" t="s">
        <v>21549</v>
      </c>
      <c r="F239" s="263">
        <v>235</v>
      </c>
    </row>
    <row r="240" spans="1:6" x14ac:dyDescent="0.25">
      <c r="A240" s="2">
        <v>3960268</v>
      </c>
      <c r="B240" s="2" t="s">
        <v>21595</v>
      </c>
      <c r="C240" s="2">
        <v>14.15</v>
      </c>
      <c r="D240" s="2">
        <v>359124502</v>
      </c>
      <c r="E240" s="2" t="s">
        <v>21549</v>
      </c>
      <c r="F240" s="263">
        <v>236</v>
      </c>
    </row>
    <row r="241" spans="1:6" x14ac:dyDescent="0.25">
      <c r="A241" s="2">
        <v>3960316</v>
      </c>
      <c r="B241" s="2" t="s">
        <v>21596</v>
      </c>
      <c r="C241" s="2">
        <v>8.3800000000000008</v>
      </c>
      <c r="D241" s="2">
        <v>359124485</v>
      </c>
      <c r="E241" s="2" t="s">
        <v>21549</v>
      </c>
      <c r="F241" s="263">
        <v>237</v>
      </c>
    </row>
    <row r="242" spans="1:6" x14ac:dyDescent="0.25">
      <c r="A242" s="2">
        <v>3900746</v>
      </c>
      <c r="B242" s="2" t="s">
        <v>21597</v>
      </c>
      <c r="C242" s="2">
        <v>11.63</v>
      </c>
      <c r="D242" s="2">
        <v>359124483</v>
      </c>
      <c r="E242" s="2" t="s">
        <v>21598</v>
      </c>
      <c r="F242" s="263">
        <v>358</v>
      </c>
    </row>
    <row r="243" spans="1:6" x14ac:dyDescent="0.25">
      <c r="A243" s="2">
        <v>3907777</v>
      </c>
      <c r="B243" s="2" t="s">
        <v>21599</v>
      </c>
      <c r="C243" s="2">
        <v>12.88</v>
      </c>
      <c r="D243" s="2">
        <v>359124531</v>
      </c>
      <c r="E243" s="2" t="s">
        <v>21598</v>
      </c>
      <c r="F243" s="263">
        <v>359</v>
      </c>
    </row>
    <row r="244" spans="1:6" x14ac:dyDescent="0.25">
      <c r="A244" s="2">
        <v>3930297</v>
      </c>
      <c r="B244" s="2" t="s">
        <v>21600</v>
      </c>
      <c r="C244" s="2">
        <v>4.01</v>
      </c>
      <c r="D244" s="2">
        <v>359124474</v>
      </c>
      <c r="E244" s="2" t="s">
        <v>21598</v>
      </c>
      <c r="F244" s="263">
        <v>361</v>
      </c>
    </row>
    <row r="245" spans="1:6" x14ac:dyDescent="0.25">
      <c r="A245" s="2">
        <v>3960061</v>
      </c>
      <c r="B245" s="2" t="s">
        <v>21601</v>
      </c>
      <c r="C245" s="2">
        <v>19.149999999999999</v>
      </c>
      <c r="D245" s="2">
        <v>359124481</v>
      </c>
      <c r="E245" s="2" t="s">
        <v>21598</v>
      </c>
      <c r="F245" s="263">
        <v>360</v>
      </c>
    </row>
    <row r="246" spans="1:6" x14ac:dyDescent="0.25">
      <c r="A246" s="2"/>
      <c r="B246" s="2"/>
      <c r="C246" s="2"/>
      <c r="D246" s="2"/>
      <c r="E246" s="3"/>
      <c r="F246" s="303"/>
    </row>
    <row r="247" spans="1:6" x14ac:dyDescent="0.25">
      <c r="A247" s="2"/>
      <c r="B247" s="2"/>
      <c r="C247" s="2"/>
      <c r="D247" s="2"/>
      <c r="E247" s="3"/>
      <c r="F247" s="303"/>
    </row>
    <row r="248" spans="1:6" x14ac:dyDescent="0.25">
      <c r="A248" s="2"/>
      <c r="B248" s="2"/>
      <c r="C248" s="2"/>
      <c r="D248" s="2"/>
      <c r="E248" s="3"/>
      <c r="F248" s="303"/>
    </row>
    <row r="249" spans="1:6" x14ac:dyDescent="0.25">
      <c r="A249" s="2"/>
      <c r="B249" s="2"/>
      <c r="C249" s="2"/>
      <c r="D249" s="2"/>
      <c r="E249" s="3"/>
      <c r="F249" s="303"/>
    </row>
    <row r="250" spans="1:6" x14ac:dyDescent="0.25">
      <c r="A250" s="2"/>
      <c r="B250" s="2"/>
      <c r="C250" s="2"/>
      <c r="D250" s="2"/>
      <c r="E250" s="3"/>
      <c r="F250" s="303"/>
    </row>
    <row r="251" spans="1:6" x14ac:dyDescent="0.25">
      <c r="A251" s="2"/>
      <c r="B251" s="2"/>
      <c r="C251" s="2"/>
      <c r="D251" s="2"/>
      <c r="E251" s="3"/>
      <c r="F251" s="303"/>
    </row>
    <row r="252" spans="1:6" x14ac:dyDescent="0.25">
      <c r="A252" s="2"/>
      <c r="B252" s="2"/>
      <c r="C252" s="2"/>
      <c r="D252" s="2"/>
      <c r="E252" s="3"/>
      <c r="F252" s="303"/>
    </row>
    <row r="253" spans="1:6" x14ac:dyDescent="0.25">
      <c r="A253" s="2"/>
      <c r="B253" s="2"/>
      <c r="C253" s="2"/>
      <c r="D253" s="2"/>
      <c r="E253" s="3"/>
      <c r="F253" s="303"/>
    </row>
    <row r="254" spans="1:6" x14ac:dyDescent="0.25">
      <c r="A254" s="2"/>
      <c r="B254" s="2"/>
      <c r="C254" s="2"/>
      <c r="D254" s="2"/>
      <c r="E254" s="3"/>
      <c r="F254" s="303"/>
    </row>
    <row r="255" spans="1:6" x14ac:dyDescent="0.25">
      <c r="A255" s="2"/>
      <c r="B255" s="2"/>
      <c r="C255" s="2"/>
      <c r="D255" s="2"/>
      <c r="E255" s="3"/>
      <c r="F255" s="303"/>
    </row>
    <row r="256" spans="1:6" x14ac:dyDescent="0.25">
      <c r="A256" s="2"/>
      <c r="B256" s="2"/>
      <c r="C256" s="2"/>
      <c r="D256" s="2"/>
      <c r="E256" s="3"/>
      <c r="F256" s="303"/>
    </row>
    <row r="257" spans="1:6" x14ac:dyDescent="0.25">
      <c r="A257" s="2"/>
      <c r="B257" s="2"/>
      <c r="C257" s="2"/>
      <c r="D257" s="2"/>
      <c r="E257" s="3"/>
      <c r="F257" s="303"/>
    </row>
    <row r="258" spans="1:6" x14ac:dyDescent="0.25">
      <c r="A258" s="2"/>
      <c r="B258" s="2"/>
      <c r="C258" s="2"/>
      <c r="D258" s="2"/>
      <c r="E258" s="3"/>
      <c r="F258" s="303"/>
    </row>
    <row r="259" spans="1:6" x14ac:dyDescent="0.25">
      <c r="A259" s="2"/>
      <c r="B259" s="2"/>
      <c r="C259" s="2"/>
      <c r="D259" s="2"/>
      <c r="E259" s="3"/>
      <c r="F259" s="303"/>
    </row>
    <row r="260" spans="1:6" x14ac:dyDescent="0.25">
      <c r="A260" s="2"/>
      <c r="B260" s="2"/>
      <c r="C260" s="2"/>
      <c r="D260" s="2"/>
      <c r="E260" s="3"/>
      <c r="F260" s="303"/>
    </row>
    <row r="261" spans="1:6" x14ac:dyDescent="0.25">
      <c r="A261" s="2"/>
      <c r="B261" s="2"/>
      <c r="C261" s="2"/>
      <c r="D261" s="2"/>
      <c r="E261" s="3"/>
      <c r="F261" s="303"/>
    </row>
    <row r="262" spans="1:6" x14ac:dyDescent="0.25">
      <c r="A262" s="2"/>
      <c r="B262" s="2"/>
      <c r="C262" s="2"/>
      <c r="D262" s="2"/>
      <c r="E262" s="3"/>
      <c r="F262" s="303"/>
    </row>
    <row r="263" spans="1:6" x14ac:dyDescent="0.25">
      <c r="A263" s="2"/>
      <c r="B263" s="2"/>
      <c r="C263" s="2"/>
      <c r="D263" s="2"/>
      <c r="E263" s="3"/>
      <c r="F263" s="303"/>
    </row>
    <row r="264" spans="1:6" x14ac:dyDescent="0.25">
      <c r="A264" s="2"/>
      <c r="B264" s="2"/>
      <c r="C264" s="2"/>
      <c r="D264" s="2"/>
      <c r="E264" s="3"/>
      <c r="F264" s="303"/>
    </row>
    <row r="265" spans="1:6" x14ac:dyDescent="0.25">
      <c r="A265" s="2"/>
      <c r="B265" s="2"/>
      <c r="C265" s="2"/>
      <c r="D265" s="2"/>
      <c r="E265" s="3"/>
      <c r="F265" s="303"/>
    </row>
    <row r="266" spans="1:6" x14ac:dyDescent="0.25">
      <c r="A266" s="2"/>
      <c r="B266" s="2"/>
      <c r="C266" s="2"/>
      <c r="D266" s="2"/>
      <c r="E266" s="3"/>
      <c r="F266" s="303"/>
    </row>
    <row r="267" spans="1:6" x14ac:dyDescent="0.25">
      <c r="A267" s="2"/>
      <c r="B267" s="2"/>
      <c r="C267" s="2"/>
      <c r="D267" s="2"/>
      <c r="E267" s="3"/>
      <c r="F267" s="303"/>
    </row>
    <row r="268" spans="1:6" x14ac:dyDescent="0.25">
      <c r="A268" s="2"/>
      <c r="B268" s="2"/>
      <c r="C268" s="2"/>
      <c r="D268" s="2"/>
      <c r="E268" s="3"/>
      <c r="F268" s="303"/>
    </row>
    <row r="269" spans="1:6" x14ac:dyDescent="0.25">
      <c r="A269" s="2"/>
      <c r="B269" s="2"/>
      <c r="C269" s="2"/>
      <c r="D269" s="2"/>
      <c r="E269" s="3"/>
      <c r="F269" s="303"/>
    </row>
    <row r="270" spans="1:6" x14ac:dyDescent="0.25">
      <c r="A270" s="2"/>
      <c r="B270" s="2"/>
      <c r="C270" s="2"/>
      <c r="D270" s="2"/>
      <c r="E270" s="3"/>
      <c r="F270" s="303"/>
    </row>
    <row r="271" spans="1:6" x14ac:dyDescent="0.25">
      <c r="A271" s="2"/>
      <c r="B271" s="2"/>
      <c r="C271" s="2"/>
      <c r="D271" s="2"/>
      <c r="E271" s="3"/>
      <c r="F271" s="303"/>
    </row>
    <row r="272" spans="1:6" x14ac:dyDescent="0.25">
      <c r="A272" s="2"/>
      <c r="B272" s="2"/>
      <c r="C272" s="2"/>
      <c r="D272" s="2"/>
      <c r="E272" s="3"/>
      <c r="F272" s="303"/>
    </row>
    <row r="273" spans="1:6" x14ac:dyDescent="0.25">
      <c r="A273" s="2"/>
      <c r="B273" s="2"/>
      <c r="C273" s="2"/>
      <c r="D273" s="2"/>
      <c r="E273" s="3"/>
      <c r="F273" s="303"/>
    </row>
    <row r="274" spans="1:6" x14ac:dyDescent="0.25">
      <c r="A274" s="2"/>
      <c r="B274" s="2"/>
      <c r="C274" s="2"/>
      <c r="D274" s="2"/>
      <c r="E274" s="3"/>
      <c r="F274" s="303"/>
    </row>
    <row r="275" spans="1:6" x14ac:dyDescent="0.25">
      <c r="A275" s="2"/>
      <c r="B275" s="2"/>
      <c r="C275" s="2"/>
      <c r="D275" s="2"/>
      <c r="E275" s="3"/>
      <c r="F275" s="303"/>
    </row>
    <row r="276" spans="1:6" x14ac:dyDescent="0.25">
      <c r="A276" s="2"/>
      <c r="B276" s="2"/>
      <c r="C276" s="2"/>
      <c r="D276" s="2"/>
      <c r="E276" s="3"/>
      <c r="F276" s="303"/>
    </row>
    <row r="277" spans="1:6" x14ac:dyDescent="0.25">
      <c r="A277" s="2"/>
      <c r="B277" s="2"/>
      <c r="C277" s="2"/>
      <c r="D277" s="2"/>
      <c r="E277" s="3"/>
      <c r="F277" s="303"/>
    </row>
  </sheetData>
  <mergeCells count="2">
    <mergeCell ref="A1:F1"/>
    <mergeCell ref="A190:F190"/>
  </mergeCells>
  <pageMargins left="0.70866141732283472" right="0.70866141732283472" top="0.74803149606299213" bottom="0.74803149606299213" header="0.31496062992125984" footer="0.31496062992125984"/>
  <pageSetup paperSize="9" scale="85" fitToHeight="0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98670-F5D2-4A4E-845C-9445D816DA9F}">
  <sheetPr>
    <pageSetUpPr fitToPage="1"/>
  </sheetPr>
  <dimension ref="A1:O825"/>
  <sheetViews>
    <sheetView workbookViewId="0">
      <selection activeCell="C4" sqref="C4"/>
    </sheetView>
  </sheetViews>
  <sheetFormatPr baseColWidth="10" defaultColWidth="11.42578125" defaultRowHeight="15" x14ac:dyDescent="0.25"/>
  <cols>
    <col min="1" max="1" width="8" style="308" bestFit="1" customWidth="1"/>
    <col min="2" max="2" width="7" style="308" bestFit="1" customWidth="1"/>
    <col min="3" max="3" width="29.5703125" style="308" customWidth="1"/>
    <col min="4" max="4" width="20.42578125" style="308" customWidth="1"/>
    <col min="5" max="5" width="10.140625" style="308" bestFit="1" customWidth="1"/>
    <col min="6" max="6" width="14.42578125" style="308" bestFit="1" customWidth="1"/>
    <col min="7" max="7" width="9.140625" style="308" bestFit="1" customWidth="1"/>
    <col min="8" max="8" width="12.28515625" style="364" bestFit="1" customWidth="1"/>
    <col min="260" max="260" width="12.42578125" customWidth="1"/>
    <col min="516" max="516" width="12.42578125" customWidth="1"/>
    <col min="772" max="772" width="12.42578125" customWidth="1"/>
    <col min="1028" max="1028" width="12.42578125" customWidth="1"/>
    <col min="1284" max="1284" width="12.42578125" customWidth="1"/>
    <col min="1540" max="1540" width="12.42578125" customWidth="1"/>
    <col min="1796" max="1796" width="12.42578125" customWidth="1"/>
    <col min="2052" max="2052" width="12.42578125" customWidth="1"/>
    <col min="2308" max="2308" width="12.42578125" customWidth="1"/>
    <col min="2564" max="2564" width="12.42578125" customWidth="1"/>
    <col min="2820" max="2820" width="12.42578125" customWidth="1"/>
    <col min="3076" max="3076" width="12.42578125" customWidth="1"/>
    <col min="3332" max="3332" width="12.42578125" customWidth="1"/>
    <col min="3588" max="3588" width="12.42578125" customWidth="1"/>
    <col min="3844" max="3844" width="12.42578125" customWidth="1"/>
    <col min="4100" max="4100" width="12.42578125" customWidth="1"/>
    <col min="4356" max="4356" width="12.42578125" customWidth="1"/>
    <col min="4612" max="4612" width="12.42578125" customWidth="1"/>
    <col min="4868" max="4868" width="12.42578125" customWidth="1"/>
    <col min="5124" max="5124" width="12.42578125" customWidth="1"/>
    <col min="5380" max="5380" width="12.42578125" customWidth="1"/>
    <col min="5636" max="5636" width="12.42578125" customWidth="1"/>
    <col min="5892" max="5892" width="12.42578125" customWidth="1"/>
    <col min="6148" max="6148" width="12.42578125" customWidth="1"/>
    <col min="6404" max="6404" width="12.42578125" customWidth="1"/>
    <col min="6660" max="6660" width="12.42578125" customWidth="1"/>
    <col min="6916" max="6916" width="12.42578125" customWidth="1"/>
    <col min="7172" max="7172" width="12.42578125" customWidth="1"/>
    <col min="7428" max="7428" width="12.42578125" customWidth="1"/>
    <col min="7684" max="7684" width="12.42578125" customWidth="1"/>
    <col min="7940" max="7940" width="12.42578125" customWidth="1"/>
    <col min="8196" max="8196" width="12.42578125" customWidth="1"/>
    <col min="8452" max="8452" width="12.42578125" customWidth="1"/>
    <col min="8708" max="8708" width="12.42578125" customWidth="1"/>
    <col min="8964" max="8964" width="12.42578125" customWidth="1"/>
    <col min="9220" max="9220" width="12.42578125" customWidth="1"/>
    <col min="9476" max="9476" width="12.42578125" customWidth="1"/>
    <col min="9732" max="9732" width="12.42578125" customWidth="1"/>
    <col min="9988" max="9988" width="12.42578125" customWidth="1"/>
    <col min="10244" max="10244" width="12.42578125" customWidth="1"/>
    <col min="10500" max="10500" width="12.42578125" customWidth="1"/>
    <col min="10756" max="10756" width="12.42578125" customWidth="1"/>
    <col min="11012" max="11012" width="12.42578125" customWidth="1"/>
    <col min="11268" max="11268" width="12.42578125" customWidth="1"/>
    <col min="11524" max="11524" width="12.42578125" customWidth="1"/>
    <col min="11780" max="11780" width="12.42578125" customWidth="1"/>
    <col min="12036" max="12036" width="12.42578125" customWidth="1"/>
    <col min="12292" max="12292" width="12.42578125" customWidth="1"/>
    <col min="12548" max="12548" width="12.42578125" customWidth="1"/>
    <col min="12804" max="12804" width="12.42578125" customWidth="1"/>
    <col min="13060" max="13060" width="12.42578125" customWidth="1"/>
    <col min="13316" max="13316" width="12.42578125" customWidth="1"/>
    <col min="13572" max="13572" width="12.42578125" customWidth="1"/>
    <col min="13828" max="13828" width="12.42578125" customWidth="1"/>
    <col min="14084" max="14084" width="12.42578125" customWidth="1"/>
    <col min="14340" max="14340" width="12.42578125" customWidth="1"/>
    <col min="14596" max="14596" width="12.42578125" customWidth="1"/>
    <col min="14852" max="14852" width="12.42578125" customWidth="1"/>
    <col min="15108" max="15108" width="12.42578125" customWidth="1"/>
    <col min="15364" max="15364" width="12.42578125" customWidth="1"/>
    <col min="15620" max="15620" width="12.42578125" customWidth="1"/>
    <col min="15876" max="15876" width="12.42578125" customWidth="1"/>
    <col min="16132" max="16132" width="12.42578125" customWidth="1"/>
  </cols>
  <sheetData>
    <row r="1" spans="1:8" x14ac:dyDescent="0.25">
      <c r="A1" s="568" t="s">
        <v>22809</v>
      </c>
      <c r="B1" s="568"/>
      <c r="C1" s="568"/>
      <c r="D1" s="568"/>
      <c r="E1" s="568"/>
      <c r="F1" s="568"/>
    </row>
    <row r="2" spans="1:8" x14ac:dyDescent="0.25">
      <c r="A2" s="309" t="s">
        <v>1070</v>
      </c>
      <c r="B2" s="309" t="s">
        <v>1069</v>
      </c>
      <c r="C2" s="309" t="s">
        <v>1068</v>
      </c>
      <c r="D2" s="309" t="s">
        <v>515</v>
      </c>
      <c r="E2" s="309" t="s">
        <v>1067</v>
      </c>
      <c r="F2" s="309" t="s">
        <v>1066</v>
      </c>
      <c r="G2" s="309" t="s">
        <v>1065</v>
      </c>
      <c r="H2" s="309" t="s">
        <v>535</v>
      </c>
    </row>
    <row r="3" spans="1:8" s="314" customFormat="1" x14ac:dyDescent="0.25">
      <c r="A3" s="316">
        <v>44464</v>
      </c>
      <c r="B3" s="317"/>
      <c r="C3" s="318" t="s">
        <v>22698</v>
      </c>
      <c r="D3" s="317"/>
      <c r="E3" s="319">
        <v>4.46</v>
      </c>
      <c r="F3" s="317"/>
      <c r="G3" s="317"/>
      <c r="H3" s="365" t="s">
        <v>22599</v>
      </c>
    </row>
    <row r="4" spans="1:8" s="314" customFormat="1" x14ac:dyDescent="0.25">
      <c r="A4" s="316">
        <v>44464</v>
      </c>
      <c r="B4" s="317"/>
      <c r="C4" s="318" t="s">
        <v>22699</v>
      </c>
      <c r="D4" s="317"/>
      <c r="E4" s="319">
        <v>11.14</v>
      </c>
      <c r="F4" s="317"/>
      <c r="G4" s="317"/>
      <c r="H4" s="365" t="s">
        <v>22600</v>
      </c>
    </row>
    <row r="5" spans="1:8" s="314" customFormat="1" x14ac:dyDescent="0.25">
      <c r="A5" s="316">
        <v>44464</v>
      </c>
      <c r="B5" s="317"/>
      <c r="C5" s="318" t="s">
        <v>22700</v>
      </c>
      <c r="D5" s="317"/>
      <c r="E5" s="319">
        <v>2.59</v>
      </c>
      <c r="F5" s="317"/>
      <c r="G5" s="317"/>
      <c r="H5" s="365" t="s">
        <v>22601</v>
      </c>
    </row>
    <row r="6" spans="1:8" s="314" customFormat="1" x14ac:dyDescent="0.25">
      <c r="A6" s="316">
        <v>44464</v>
      </c>
      <c r="B6" s="317"/>
      <c r="C6" s="318" t="s">
        <v>22701</v>
      </c>
      <c r="D6" s="317"/>
      <c r="E6" s="319">
        <v>5.09</v>
      </c>
      <c r="F6" s="317"/>
      <c r="G6" s="317"/>
      <c r="H6" s="365" t="s">
        <v>22602</v>
      </c>
    </row>
    <row r="7" spans="1:8" s="314" customFormat="1" x14ac:dyDescent="0.25">
      <c r="A7" s="316">
        <v>44464</v>
      </c>
      <c r="B7" s="317"/>
      <c r="C7" s="318" t="s">
        <v>22702</v>
      </c>
      <c r="D7" s="317"/>
      <c r="E7" s="319">
        <v>0.31</v>
      </c>
      <c r="F7" s="317"/>
      <c r="G7" s="317"/>
      <c r="H7" s="365" t="s">
        <v>22603</v>
      </c>
    </row>
    <row r="8" spans="1:8" s="314" customFormat="1" x14ac:dyDescent="0.25">
      <c r="A8" s="316">
        <v>44464</v>
      </c>
      <c r="B8" s="317"/>
      <c r="C8" s="318" t="s">
        <v>22703</v>
      </c>
      <c r="D8" s="317"/>
      <c r="E8" s="319">
        <v>1.68</v>
      </c>
      <c r="F8" s="317"/>
      <c r="G8" s="317"/>
      <c r="H8" s="365" t="s">
        <v>22604</v>
      </c>
    </row>
    <row r="9" spans="1:8" s="314" customFormat="1" x14ac:dyDescent="0.25">
      <c r="A9" s="316">
        <v>44464</v>
      </c>
      <c r="B9" s="317"/>
      <c r="C9" s="318" t="s">
        <v>22704</v>
      </c>
      <c r="D9" s="317"/>
      <c r="E9" s="319">
        <v>5.04</v>
      </c>
      <c r="F9" s="317"/>
      <c r="G9" s="317"/>
      <c r="H9" s="365" t="s">
        <v>22605</v>
      </c>
    </row>
    <row r="10" spans="1:8" s="314" customFormat="1" x14ac:dyDescent="0.25">
      <c r="A10" s="316">
        <v>44464</v>
      </c>
      <c r="B10" s="317"/>
      <c r="C10" s="318" t="s">
        <v>22705</v>
      </c>
      <c r="D10" s="317"/>
      <c r="E10" s="319">
        <v>5.07</v>
      </c>
      <c r="F10" s="317"/>
      <c r="G10" s="317"/>
      <c r="H10" s="365" t="s">
        <v>22606</v>
      </c>
    </row>
    <row r="11" spans="1:8" s="314" customFormat="1" x14ac:dyDescent="0.25">
      <c r="A11" s="316">
        <v>44464</v>
      </c>
      <c r="B11" s="317"/>
      <c r="C11" s="318" t="s">
        <v>22706</v>
      </c>
      <c r="D11" s="317"/>
      <c r="E11" s="319">
        <v>1.68</v>
      </c>
      <c r="F11" s="317"/>
      <c r="G11" s="317"/>
      <c r="H11" s="365" t="s">
        <v>22607</v>
      </c>
    </row>
    <row r="12" spans="1:8" s="314" customFormat="1" x14ac:dyDescent="0.25">
      <c r="A12" s="316">
        <v>44464</v>
      </c>
      <c r="B12" s="317"/>
      <c r="C12" s="318" t="s">
        <v>22707</v>
      </c>
      <c r="D12" s="317"/>
      <c r="E12" s="319">
        <v>11.58</v>
      </c>
      <c r="F12" s="317"/>
      <c r="G12" s="317"/>
      <c r="H12" s="365" t="s">
        <v>22608</v>
      </c>
    </row>
    <row r="13" spans="1:8" s="314" customFormat="1" x14ac:dyDescent="0.25">
      <c r="A13" s="316">
        <v>44464</v>
      </c>
      <c r="B13" s="317"/>
      <c r="C13" s="318" t="s">
        <v>22708</v>
      </c>
      <c r="D13" s="317"/>
      <c r="E13" s="319">
        <v>10.95</v>
      </c>
      <c r="F13" s="317"/>
      <c r="G13" s="317"/>
      <c r="H13" s="365" t="s">
        <v>22609</v>
      </c>
    </row>
    <row r="14" spans="1:8" s="314" customFormat="1" x14ac:dyDescent="0.25">
      <c r="A14" s="316">
        <v>44464</v>
      </c>
      <c r="B14" s="317"/>
      <c r="C14" s="318" t="s">
        <v>22709</v>
      </c>
      <c r="D14" s="317"/>
      <c r="E14" s="319">
        <v>6.72</v>
      </c>
      <c r="F14" s="317"/>
      <c r="G14" s="317"/>
      <c r="H14" s="365" t="s">
        <v>22610</v>
      </c>
    </row>
    <row r="15" spans="1:8" s="314" customFormat="1" x14ac:dyDescent="0.25">
      <c r="A15" s="316">
        <v>44465</v>
      </c>
      <c r="B15" s="317"/>
      <c r="C15" s="318" t="s">
        <v>22710</v>
      </c>
      <c r="D15" s="317"/>
      <c r="E15" s="319">
        <v>11.52</v>
      </c>
      <c r="F15" s="317"/>
      <c r="G15" s="317"/>
      <c r="H15" s="365" t="s">
        <v>22611</v>
      </c>
    </row>
    <row r="16" spans="1:8" s="314" customFormat="1" x14ac:dyDescent="0.25">
      <c r="A16" s="316">
        <v>44465</v>
      </c>
      <c r="B16" s="317"/>
      <c r="C16" s="318" t="s">
        <v>22711</v>
      </c>
      <c r="D16" s="317"/>
      <c r="E16" s="319">
        <v>3.36</v>
      </c>
      <c r="F16" s="317"/>
      <c r="G16" s="317"/>
      <c r="H16" s="365" t="s">
        <v>22612</v>
      </c>
    </row>
    <row r="17" spans="1:8" s="314" customFormat="1" x14ac:dyDescent="0.25">
      <c r="A17" s="316">
        <v>44466</v>
      </c>
      <c r="B17" s="317"/>
      <c r="C17" s="318" t="s">
        <v>22712</v>
      </c>
      <c r="D17" s="317"/>
      <c r="E17" s="319">
        <v>4.6900000000000004</v>
      </c>
      <c r="F17" s="317"/>
      <c r="G17" s="317"/>
      <c r="H17" s="365" t="s">
        <v>22613</v>
      </c>
    </row>
    <row r="18" spans="1:8" s="314" customFormat="1" x14ac:dyDescent="0.25">
      <c r="A18" s="316">
        <v>44466</v>
      </c>
      <c r="B18" s="317"/>
      <c r="C18" s="318" t="s">
        <v>22713</v>
      </c>
      <c r="D18" s="317"/>
      <c r="E18" s="319">
        <v>1.76</v>
      </c>
      <c r="F18" s="317"/>
      <c r="G18" s="317"/>
      <c r="H18" s="365" t="s">
        <v>22614</v>
      </c>
    </row>
    <row r="19" spans="1:8" s="314" customFormat="1" x14ac:dyDescent="0.25">
      <c r="A19" s="316">
        <v>44466</v>
      </c>
      <c r="B19" s="317"/>
      <c r="C19" s="318" t="s">
        <v>22714</v>
      </c>
      <c r="D19" s="317"/>
      <c r="E19" s="319">
        <v>2.95</v>
      </c>
      <c r="F19" s="317"/>
      <c r="G19" s="317"/>
      <c r="H19" s="365" t="s">
        <v>22615</v>
      </c>
    </row>
    <row r="20" spans="1:8" s="314" customFormat="1" x14ac:dyDescent="0.25">
      <c r="A20" s="316">
        <v>44466</v>
      </c>
      <c r="B20" s="317"/>
      <c r="C20" s="318" t="s">
        <v>22715</v>
      </c>
      <c r="D20" s="317"/>
      <c r="E20" s="319">
        <v>1.49</v>
      </c>
      <c r="F20" s="317"/>
      <c r="G20" s="317"/>
      <c r="H20" s="365" t="s">
        <v>22616</v>
      </c>
    </row>
    <row r="21" spans="1:8" s="314" customFormat="1" x14ac:dyDescent="0.25">
      <c r="A21" s="316">
        <v>44466</v>
      </c>
      <c r="B21" s="317"/>
      <c r="C21" s="318" t="s">
        <v>22716</v>
      </c>
      <c r="D21" s="317"/>
      <c r="E21" s="319">
        <v>12.09</v>
      </c>
      <c r="F21" s="317"/>
      <c r="G21" s="317"/>
      <c r="H21" s="365" t="s">
        <v>22617</v>
      </c>
    </row>
    <row r="22" spans="1:8" s="314" customFormat="1" x14ac:dyDescent="0.25">
      <c r="A22" s="316">
        <v>44466</v>
      </c>
      <c r="B22" s="317"/>
      <c r="C22" s="318" t="s">
        <v>22717</v>
      </c>
      <c r="D22" s="317"/>
      <c r="E22" s="319">
        <v>9.8699999999999992</v>
      </c>
      <c r="F22" s="317"/>
      <c r="G22" s="317"/>
      <c r="H22" s="365" t="s">
        <v>22618</v>
      </c>
    </row>
    <row r="23" spans="1:8" s="314" customFormat="1" x14ac:dyDescent="0.25">
      <c r="A23" s="316">
        <v>44466</v>
      </c>
      <c r="B23" s="317"/>
      <c r="C23" s="318" t="s">
        <v>22718</v>
      </c>
      <c r="D23" s="317"/>
      <c r="E23" s="319">
        <v>5.91</v>
      </c>
      <c r="F23" s="317"/>
      <c r="G23" s="317"/>
      <c r="H23" s="365" t="s">
        <v>22619</v>
      </c>
    </row>
    <row r="24" spans="1:8" s="314" customFormat="1" x14ac:dyDescent="0.25">
      <c r="A24" s="316">
        <v>44466</v>
      </c>
      <c r="B24" s="317"/>
      <c r="C24" s="318" t="s">
        <v>22719</v>
      </c>
      <c r="D24" s="317"/>
      <c r="E24" s="319">
        <v>2.98</v>
      </c>
      <c r="F24" s="317"/>
      <c r="G24" s="317"/>
      <c r="H24" s="365" t="s">
        <v>22620</v>
      </c>
    </row>
    <row r="25" spans="1:8" s="314" customFormat="1" x14ac:dyDescent="0.25">
      <c r="A25" s="316">
        <v>44466</v>
      </c>
      <c r="B25" s="317"/>
      <c r="C25" s="318" t="s">
        <v>22720</v>
      </c>
      <c r="D25" s="317"/>
      <c r="E25" s="319">
        <v>3.4</v>
      </c>
      <c r="F25" s="317"/>
      <c r="G25" s="317"/>
      <c r="H25" s="365" t="s">
        <v>22621</v>
      </c>
    </row>
    <row r="26" spans="1:8" s="314" customFormat="1" x14ac:dyDescent="0.25">
      <c r="A26" s="316">
        <v>44466</v>
      </c>
      <c r="B26" s="317"/>
      <c r="C26" s="318" t="s">
        <v>22721</v>
      </c>
      <c r="D26" s="317"/>
      <c r="E26" s="319">
        <v>8.3800000000000008</v>
      </c>
      <c r="F26" s="317"/>
      <c r="G26" s="317"/>
      <c r="H26" s="365" t="s">
        <v>22622</v>
      </c>
    </row>
    <row r="27" spans="1:8" s="314" customFormat="1" x14ac:dyDescent="0.25">
      <c r="A27" s="316">
        <v>44466</v>
      </c>
      <c r="B27" s="317"/>
      <c r="C27" s="318" t="s">
        <v>22722</v>
      </c>
      <c r="D27" s="317"/>
      <c r="E27" s="319">
        <v>4.4800000000000004</v>
      </c>
      <c r="F27" s="317"/>
      <c r="G27" s="317"/>
      <c r="H27" s="365" t="s">
        <v>22623</v>
      </c>
    </row>
    <row r="28" spans="1:8" s="314" customFormat="1" x14ac:dyDescent="0.25">
      <c r="A28" s="316">
        <v>44466</v>
      </c>
      <c r="B28" s="317"/>
      <c r="C28" s="318" t="s">
        <v>22723</v>
      </c>
      <c r="D28" s="317"/>
      <c r="E28" s="319">
        <v>2.61</v>
      </c>
      <c r="F28" s="317"/>
      <c r="G28" s="317"/>
      <c r="H28" s="365" t="s">
        <v>22624</v>
      </c>
    </row>
    <row r="29" spans="1:8" s="314" customFormat="1" x14ac:dyDescent="0.25">
      <c r="A29" s="316">
        <v>44466</v>
      </c>
      <c r="B29" s="317"/>
      <c r="C29" s="318" t="s">
        <v>22724</v>
      </c>
      <c r="D29" s="317"/>
      <c r="E29" s="319">
        <v>2.23</v>
      </c>
      <c r="F29" s="317"/>
      <c r="G29" s="317"/>
      <c r="H29" s="365" t="s">
        <v>22625</v>
      </c>
    </row>
    <row r="30" spans="1:8" s="314" customFormat="1" x14ac:dyDescent="0.25">
      <c r="A30" s="316">
        <v>44466</v>
      </c>
      <c r="B30" s="317"/>
      <c r="C30" s="318" t="s">
        <v>22725</v>
      </c>
      <c r="D30" s="317"/>
      <c r="E30" s="319">
        <v>1.85</v>
      </c>
      <c r="F30" s="317"/>
      <c r="G30" s="317"/>
      <c r="H30" s="365" t="s">
        <v>22626</v>
      </c>
    </row>
    <row r="31" spans="1:8" s="314" customFormat="1" x14ac:dyDescent="0.25">
      <c r="A31" s="316">
        <v>44466</v>
      </c>
      <c r="B31" s="317"/>
      <c r="C31" s="318" t="s">
        <v>22726</v>
      </c>
      <c r="D31" s="317"/>
      <c r="E31" s="319">
        <v>1.68</v>
      </c>
      <c r="F31" s="317"/>
      <c r="G31" s="317"/>
      <c r="H31" s="365" t="s">
        <v>22627</v>
      </c>
    </row>
    <row r="32" spans="1:8" s="314" customFormat="1" x14ac:dyDescent="0.25">
      <c r="A32" s="316">
        <v>44466</v>
      </c>
      <c r="B32" s="317"/>
      <c r="C32" s="318" t="s">
        <v>22727</v>
      </c>
      <c r="D32" s="317"/>
      <c r="E32" s="319">
        <v>6.23</v>
      </c>
      <c r="F32" s="317"/>
      <c r="G32" s="317"/>
      <c r="H32" s="365" t="s">
        <v>22628</v>
      </c>
    </row>
    <row r="33" spans="1:8" s="314" customFormat="1" x14ac:dyDescent="0.25">
      <c r="A33" s="316">
        <v>44466</v>
      </c>
      <c r="B33" s="317"/>
      <c r="C33" s="318" t="s">
        <v>22728</v>
      </c>
      <c r="D33" s="317"/>
      <c r="E33" s="319">
        <v>8.43</v>
      </c>
      <c r="F33" s="317"/>
      <c r="G33" s="317"/>
      <c r="H33" s="365" t="s">
        <v>22629</v>
      </c>
    </row>
    <row r="34" spans="1:8" s="314" customFormat="1" x14ac:dyDescent="0.25">
      <c r="A34" s="316">
        <v>44466</v>
      </c>
      <c r="B34" s="317"/>
      <c r="C34" s="318" t="s">
        <v>22729</v>
      </c>
      <c r="D34" s="317"/>
      <c r="E34" s="319">
        <v>6.23</v>
      </c>
      <c r="F34" s="317"/>
      <c r="G34" s="317"/>
      <c r="H34" s="365" t="s">
        <v>22630</v>
      </c>
    </row>
    <row r="35" spans="1:8" s="314" customFormat="1" x14ac:dyDescent="0.25">
      <c r="A35" s="316">
        <v>44466</v>
      </c>
      <c r="B35" s="317"/>
      <c r="C35" s="318" t="s">
        <v>22730</v>
      </c>
      <c r="D35" s="317"/>
      <c r="E35" s="319">
        <v>8.5299999999999994</v>
      </c>
      <c r="F35" s="317"/>
      <c r="G35" s="317"/>
      <c r="H35" s="365" t="s">
        <v>22631</v>
      </c>
    </row>
    <row r="36" spans="1:8" s="314" customFormat="1" x14ac:dyDescent="0.25">
      <c r="A36" s="316">
        <v>44466</v>
      </c>
      <c r="B36" s="317"/>
      <c r="C36" s="318" t="s">
        <v>22731</v>
      </c>
      <c r="D36" s="317"/>
      <c r="E36" s="319">
        <v>1.75</v>
      </c>
      <c r="F36" s="317"/>
      <c r="G36" s="317"/>
      <c r="H36" s="365" t="s">
        <v>22632</v>
      </c>
    </row>
    <row r="37" spans="1:8" s="314" customFormat="1" x14ac:dyDescent="0.25">
      <c r="A37" s="316">
        <v>44466</v>
      </c>
      <c r="B37" s="317"/>
      <c r="C37" s="318" t="s">
        <v>22732</v>
      </c>
      <c r="D37" s="317"/>
      <c r="E37" s="319">
        <v>3.36</v>
      </c>
      <c r="F37" s="317"/>
      <c r="G37" s="317"/>
      <c r="H37" s="365" t="s">
        <v>22633</v>
      </c>
    </row>
    <row r="38" spans="1:8" s="314" customFormat="1" x14ac:dyDescent="0.25">
      <c r="A38" s="316">
        <v>44466</v>
      </c>
      <c r="B38" s="317"/>
      <c r="C38" s="318" t="s">
        <v>22733</v>
      </c>
      <c r="D38" s="317"/>
      <c r="E38" s="319">
        <v>3.58</v>
      </c>
      <c r="F38" s="317"/>
      <c r="G38" s="317"/>
      <c r="H38" s="365" t="s">
        <v>22634</v>
      </c>
    </row>
    <row r="39" spans="1:8" s="314" customFormat="1" x14ac:dyDescent="0.25">
      <c r="A39" s="316">
        <v>44466</v>
      </c>
      <c r="B39" s="317"/>
      <c r="C39" s="318" t="s">
        <v>22734</v>
      </c>
      <c r="D39" s="317"/>
      <c r="E39" s="319">
        <v>0.06</v>
      </c>
      <c r="F39" s="317"/>
      <c r="G39" s="317"/>
      <c r="H39" s="365" t="s">
        <v>22635</v>
      </c>
    </row>
    <row r="40" spans="1:8" s="314" customFormat="1" x14ac:dyDescent="0.25">
      <c r="A40" s="316">
        <v>44466</v>
      </c>
      <c r="B40" s="317"/>
      <c r="C40" s="318" t="s">
        <v>22735</v>
      </c>
      <c r="D40" s="317"/>
      <c r="E40" s="319">
        <v>16.39</v>
      </c>
      <c r="F40" s="317"/>
      <c r="G40" s="317"/>
      <c r="H40" s="365" t="s">
        <v>22636</v>
      </c>
    </row>
    <row r="41" spans="1:8" s="314" customFormat="1" x14ac:dyDescent="0.25">
      <c r="A41" s="316">
        <v>44466</v>
      </c>
      <c r="B41" s="317"/>
      <c r="C41" s="318" t="s">
        <v>22736</v>
      </c>
      <c r="D41" s="317"/>
      <c r="E41" s="319">
        <v>6.63</v>
      </c>
      <c r="F41" s="317"/>
      <c r="G41" s="317"/>
      <c r="H41" s="365" t="s">
        <v>22637</v>
      </c>
    </row>
    <row r="42" spans="1:8" s="314" customFormat="1" x14ac:dyDescent="0.25">
      <c r="A42" s="316">
        <v>44466</v>
      </c>
      <c r="B42" s="317"/>
      <c r="C42" s="318" t="s">
        <v>22737</v>
      </c>
      <c r="D42" s="317"/>
      <c r="E42" s="319">
        <v>4.97</v>
      </c>
      <c r="F42" s="317"/>
      <c r="G42" s="317"/>
      <c r="H42" s="365" t="s">
        <v>22638</v>
      </c>
    </row>
    <row r="43" spans="1:8" s="314" customFormat="1" x14ac:dyDescent="0.25">
      <c r="A43" s="316">
        <v>44466</v>
      </c>
      <c r="B43" s="317"/>
      <c r="C43" s="318" t="s">
        <v>22738</v>
      </c>
      <c r="D43" s="317"/>
      <c r="E43" s="319">
        <v>8.3800000000000008</v>
      </c>
      <c r="F43" s="317"/>
      <c r="G43" s="317"/>
      <c r="H43" s="365" t="s">
        <v>22639</v>
      </c>
    </row>
    <row r="44" spans="1:8" s="314" customFormat="1" x14ac:dyDescent="0.25">
      <c r="A44" s="316">
        <v>44466</v>
      </c>
      <c r="B44" s="317"/>
      <c r="C44" s="318" t="s">
        <v>22739</v>
      </c>
      <c r="D44" s="317"/>
      <c r="E44" s="319">
        <v>6.98</v>
      </c>
      <c r="F44" s="317"/>
      <c r="G44" s="317"/>
      <c r="H44" s="365" t="s">
        <v>22640</v>
      </c>
    </row>
    <row r="45" spans="1:8" s="314" customFormat="1" x14ac:dyDescent="0.25">
      <c r="A45" s="316">
        <v>44466</v>
      </c>
      <c r="B45" s="317"/>
      <c r="C45" s="318" t="s">
        <v>22740</v>
      </c>
      <c r="D45" s="317"/>
      <c r="E45" s="319">
        <v>10.66</v>
      </c>
      <c r="F45" s="317"/>
      <c r="G45" s="317"/>
      <c r="H45" s="365" t="s">
        <v>22641</v>
      </c>
    </row>
    <row r="46" spans="1:8" s="314" customFormat="1" x14ac:dyDescent="0.25">
      <c r="A46" s="316">
        <v>44466</v>
      </c>
      <c r="B46" s="317"/>
      <c r="C46" s="318" t="s">
        <v>22741</v>
      </c>
      <c r="D46" s="317"/>
      <c r="E46" s="319">
        <v>16.760000000000002</v>
      </c>
      <c r="F46" s="317"/>
      <c r="G46" s="317"/>
      <c r="H46" s="365" t="s">
        <v>22642</v>
      </c>
    </row>
    <row r="47" spans="1:8" s="314" customFormat="1" x14ac:dyDescent="0.25">
      <c r="A47" s="316">
        <v>44467</v>
      </c>
      <c r="B47" s="317"/>
      <c r="C47" s="318" t="s">
        <v>22742</v>
      </c>
      <c r="D47" s="317"/>
      <c r="E47" s="319">
        <v>4.66</v>
      </c>
      <c r="F47" s="317"/>
      <c r="G47" s="317"/>
      <c r="H47" s="365" t="s">
        <v>22643</v>
      </c>
    </row>
    <row r="48" spans="1:8" s="314" customFormat="1" x14ac:dyDescent="0.25">
      <c r="A48" s="316">
        <v>44467</v>
      </c>
      <c r="B48" s="317"/>
      <c r="C48" s="318" t="s">
        <v>22743</v>
      </c>
      <c r="D48" s="317"/>
      <c r="E48" s="319">
        <v>2.29</v>
      </c>
      <c r="F48" s="317"/>
      <c r="G48" s="317"/>
      <c r="H48" s="365" t="s">
        <v>22644</v>
      </c>
    </row>
    <row r="49" spans="1:8" s="314" customFormat="1" x14ac:dyDescent="0.25">
      <c r="A49" s="316">
        <v>44467</v>
      </c>
      <c r="B49" s="317"/>
      <c r="C49" s="318" t="s">
        <v>22744</v>
      </c>
      <c r="D49" s="317"/>
      <c r="E49" s="319">
        <v>4.95</v>
      </c>
      <c r="F49" s="317"/>
      <c r="G49" s="317"/>
      <c r="H49" s="365" t="s">
        <v>22645</v>
      </c>
    </row>
    <row r="50" spans="1:8" s="314" customFormat="1" x14ac:dyDescent="0.25">
      <c r="A50" s="316">
        <v>44467</v>
      </c>
      <c r="B50" s="317"/>
      <c r="C50" s="318" t="s">
        <v>22745</v>
      </c>
      <c r="D50" s="317"/>
      <c r="E50" s="319">
        <v>5.37</v>
      </c>
      <c r="F50" s="317"/>
      <c r="G50" s="317"/>
      <c r="H50" s="365" t="s">
        <v>22646</v>
      </c>
    </row>
    <row r="51" spans="1:8" s="314" customFormat="1" x14ac:dyDescent="0.25">
      <c r="A51" s="316">
        <v>44467</v>
      </c>
      <c r="B51" s="317"/>
      <c r="C51" s="318" t="s">
        <v>22746</v>
      </c>
      <c r="D51" s="317"/>
      <c r="E51" s="319">
        <v>5.29</v>
      </c>
      <c r="F51" s="317"/>
      <c r="G51" s="317"/>
      <c r="H51" s="365" t="s">
        <v>22647</v>
      </c>
    </row>
    <row r="52" spans="1:8" s="314" customFormat="1" x14ac:dyDescent="0.25">
      <c r="A52" s="316">
        <v>44467</v>
      </c>
      <c r="B52" s="317"/>
      <c r="C52" s="318" t="s">
        <v>22747</v>
      </c>
      <c r="D52" s="317"/>
      <c r="E52" s="319">
        <v>4.4400000000000004</v>
      </c>
      <c r="F52" s="317"/>
      <c r="G52" s="317"/>
      <c r="H52" s="365" t="s">
        <v>22648</v>
      </c>
    </row>
    <row r="53" spans="1:8" s="314" customFormat="1" x14ac:dyDescent="0.25">
      <c r="A53" s="316">
        <v>44467</v>
      </c>
      <c r="B53" s="317"/>
      <c r="C53" s="318" t="s">
        <v>22748</v>
      </c>
      <c r="D53" s="317"/>
      <c r="E53" s="319">
        <v>16.53</v>
      </c>
      <c r="F53" s="317"/>
      <c r="G53" s="317"/>
      <c r="H53" s="365" t="s">
        <v>22649</v>
      </c>
    </row>
    <row r="54" spans="1:8" s="314" customFormat="1" x14ac:dyDescent="0.25">
      <c r="A54" s="316">
        <v>44467</v>
      </c>
      <c r="B54" s="317"/>
      <c r="C54" s="318" t="s">
        <v>22749</v>
      </c>
      <c r="D54" s="317"/>
      <c r="E54" s="319">
        <v>14.37</v>
      </c>
      <c r="F54" s="317"/>
      <c r="G54" s="317"/>
      <c r="H54" s="365" t="s">
        <v>22650</v>
      </c>
    </row>
    <row r="55" spans="1:8" s="314" customFormat="1" x14ac:dyDescent="0.25">
      <c r="A55" s="316">
        <v>44467</v>
      </c>
      <c r="B55" s="317"/>
      <c r="C55" s="318" t="s">
        <v>22750</v>
      </c>
      <c r="D55" s="317"/>
      <c r="E55" s="319">
        <v>6.31</v>
      </c>
      <c r="F55" s="317"/>
      <c r="G55" s="317"/>
      <c r="H55" s="365" t="s">
        <v>22651</v>
      </c>
    </row>
    <row r="56" spans="1:8" s="314" customFormat="1" x14ac:dyDescent="0.25">
      <c r="A56" s="316">
        <v>44467</v>
      </c>
      <c r="B56" s="317"/>
      <c r="C56" s="318" t="s">
        <v>22751</v>
      </c>
      <c r="D56" s="317"/>
      <c r="E56" s="319">
        <v>0.84</v>
      </c>
      <c r="F56" s="317"/>
      <c r="G56" s="317"/>
      <c r="H56" s="365" t="s">
        <v>22652</v>
      </c>
    </row>
    <row r="57" spans="1:8" s="314" customFormat="1" x14ac:dyDescent="0.25">
      <c r="A57" s="316">
        <v>44467</v>
      </c>
      <c r="B57" s="317"/>
      <c r="C57" s="318" t="s">
        <v>22752</v>
      </c>
      <c r="D57" s="317"/>
      <c r="E57" s="319">
        <v>3.43</v>
      </c>
      <c r="F57" s="317"/>
      <c r="G57" s="317"/>
      <c r="H57" s="365" t="s">
        <v>22653</v>
      </c>
    </row>
    <row r="58" spans="1:8" s="314" customFormat="1" x14ac:dyDescent="0.25">
      <c r="A58" s="316">
        <v>44467</v>
      </c>
      <c r="B58" s="317"/>
      <c r="C58" s="318" t="s">
        <v>22753</v>
      </c>
      <c r="D58" s="317"/>
      <c r="E58" s="319">
        <v>2.44</v>
      </c>
      <c r="F58" s="317"/>
      <c r="G58" s="317"/>
      <c r="H58" s="365" t="s">
        <v>22654</v>
      </c>
    </row>
    <row r="59" spans="1:8" s="314" customFormat="1" x14ac:dyDescent="0.25">
      <c r="A59" s="316">
        <v>44467</v>
      </c>
      <c r="B59" s="317"/>
      <c r="C59" s="318" t="s">
        <v>22754</v>
      </c>
      <c r="D59" s="317"/>
      <c r="E59" s="319">
        <v>5.93</v>
      </c>
      <c r="F59" s="317"/>
      <c r="G59" s="317"/>
      <c r="H59" s="365" t="s">
        <v>22655</v>
      </c>
    </row>
    <row r="60" spans="1:8" s="314" customFormat="1" x14ac:dyDescent="0.25">
      <c r="A60" s="316">
        <v>44467</v>
      </c>
      <c r="B60" s="317"/>
      <c r="C60" s="318" t="s">
        <v>22755</v>
      </c>
      <c r="D60" s="317"/>
      <c r="E60" s="319">
        <v>1.94</v>
      </c>
      <c r="F60" s="317"/>
      <c r="G60" s="317"/>
      <c r="H60" s="365" t="s">
        <v>22656</v>
      </c>
    </row>
    <row r="61" spans="1:8" s="314" customFormat="1" x14ac:dyDescent="0.25">
      <c r="A61" s="316">
        <v>44467</v>
      </c>
      <c r="B61" s="317"/>
      <c r="C61" s="318" t="s">
        <v>22756</v>
      </c>
      <c r="D61" s="317"/>
      <c r="E61" s="319">
        <v>8.3800000000000008</v>
      </c>
      <c r="F61" s="317"/>
      <c r="G61" s="317"/>
      <c r="H61" s="365" t="s">
        <v>22657</v>
      </c>
    </row>
    <row r="62" spans="1:8" s="314" customFormat="1" x14ac:dyDescent="0.25">
      <c r="A62" s="316">
        <v>44467</v>
      </c>
      <c r="B62" s="317"/>
      <c r="C62" s="318" t="s">
        <v>22757</v>
      </c>
      <c r="D62" s="317"/>
      <c r="E62" s="319">
        <v>4.84</v>
      </c>
      <c r="F62" s="317"/>
      <c r="G62" s="317"/>
      <c r="H62" s="365" t="s">
        <v>22658</v>
      </c>
    </row>
    <row r="63" spans="1:8" s="314" customFormat="1" x14ac:dyDescent="0.25">
      <c r="A63" s="316">
        <v>44467</v>
      </c>
      <c r="B63" s="317"/>
      <c r="C63" s="318" t="s">
        <v>22758</v>
      </c>
      <c r="D63" s="317"/>
      <c r="E63" s="319">
        <v>3.2</v>
      </c>
      <c r="F63" s="317"/>
      <c r="G63" s="317"/>
      <c r="H63" s="365" t="s">
        <v>22659</v>
      </c>
    </row>
    <row r="64" spans="1:8" s="314" customFormat="1" x14ac:dyDescent="0.25">
      <c r="A64" s="316">
        <v>44468</v>
      </c>
      <c r="B64" s="317"/>
      <c r="C64" s="318" t="s">
        <v>22759</v>
      </c>
      <c r="D64" s="317"/>
      <c r="E64" s="319">
        <v>3.38</v>
      </c>
      <c r="F64" s="317"/>
      <c r="G64" s="317"/>
      <c r="H64" s="365" t="s">
        <v>22660</v>
      </c>
    </row>
    <row r="65" spans="1:8" s="314" customFormat="1" x14ac:dyDescent="0.25">
      <c r="A65" s="316">
        <v>44468</v>
      </c>
      <c r="B65" s="317"/>
      <c r="C65" s="318" t="s">
        <v>22760</v>
      </c>
      <c r="D65" s="317"/>
      <c r="E65" s="319">
        <v>2.2999999999999998</v>
      </c>
      <c r="F65" s="317"/>
      <c r="G65" s="317"/>
      <c r="H65" s="365" t="s">
        <v>22661</v>
      </c>
    </row>
    <row r="66" spans="1:8" s="314" customFormat="1" x14ac:dyDescent="0.25">
      <c r="A66" s="316">
        <v>44468</v>
      </c>
      <c r="B66" s="317"/>
      <c r="C66" s="318" t="s">
        <v>22761</v>
      </c>
      <c r="D66" s="317"/>
      <c r="E66" s="319">
        <v>2.34</v>
      </c>
      <c r="F66" s="317"/>
      <c r="G66" s="317"/>
      <c r="H66" s="365" t="s">
        <v>22662</v>
      </c>
    </row>
    <row r="67" spans="1:8" s="314" customFormat="1" x14ac:dyDescent="0.25">
      <c r="A67" s="316">
        <v>44468</v>
      </c>
      <c r="B67" s="317"/>
      <c r="C67" s="318" t="s">
        <v>22762</v>
      </c>
      <c r="D67" s="317"/>
      <c r="E67" s="319">
        <v>1.94</v>
      </c>
      <c r="F67" s="317"/>
      <c r="G67" s="317"/>
      <c r="H67" s="365" t="s">
        <v>22663</v>
      </c>
    </row>
    <row r="68" spans="1:8" s="314" customFormat="1" x14ac:dyDescent="0.25">
      <c r="A68" s="316">
        <v>44468</v>
      </c>
      <c r="B68" s="317"/>
      <c r="C68" s="318" t="s">
        <v>22763</v>
      </c>
      <c r="D68" s="317"/>
      <c r="E68" s="319">
        <v>9.84</v>
      </c>
      <c r="F68" s="317"/>
      <c r="G68" s="317"/>
      <c r="H68" s="365" t="s">
        <v>22664</v>
      </c>
    </row>
    <row r="69" spans="1:8" s="314" customFormat="1" x14ac:dyDescent="0.25">
      <c r="A69" s="316">
        <v>44468</v>
      </c>
      <c r="B69" s="317"/>
      <c r="C69" s="318" t="s">
        <v>22764</v>
      </c>
      <c r="D69" s="317"/>
      <c r="E69" s="319">
        <v>1.18</v>
      </c>
      <c r="F69" s="317"/>
      <c r="G69" s="317"/>
      <c r="H69" s="365" t="s">
        <v>22665</v>
      </c>
    </row>
    <row r="70" spans="1:8" s="314" customFormat="1" x14ac:dyDescent="0.25">
      <c r="A70" s="316">
        <v>44468</v>
      </c>
      <c r="B70" s="317"/>
      <c r="C70" s="318" t="s">
        <v>22765</v>
      </c>
      <c r="D70" s="317"/>
      <c r="E70" s="319">
        <v>1.81</v>
      </c>
      <c r="F70" s="317"/>
      <c r="G70" s="317"/>
      <c r="H70" s="365" t="s">
        <v>22666</v>
      </c>
    </row>
    <row r="71" spans="1:8" s="314" customFormat="1" x14ac:dyDescent="0.25">
      <c r="A71" s="316">
        <v>44468</v>
      </c>
      <c r="B71" s="317"/>
      <c r="C71" s="318" t="s">
        <v>22766</v>
      </c>
      <c r="D71" s="317"/>
      <c r="E71" s="319">
        <v>1.68</v>
      </c>
      <c r="F71" s="317"/>
      <c r="G71" s="317"/>
      <c r="H71" s="365" t="s">
        <v>22667</v>
      </c>
    </row>
    <row r="72" spans="1:8" s="314" customFormat="1" x14ac:dyDescent="0.25">
      <c r="A72" s="316">
        <v>44468</v>
      </c>
      <c r="B72" s="317"/>
      <c r="C72" s="318" t="s">
        <v>22767</v>
      </c>
      <c r="D72" s="317"/>
      <c r="E72" s="319">
        <v>13.64</v>
      </c>
      <c r="F72" s="317"/>
      <c r="G72" s="317"/>
      <c r="H72" s="365" t="s">
        <v>22668</v>
      </c>
    </row>
    <row r="73" spans="1:8" s="314" customFormat="1" x14ac:dyDescent="0.25">
      <c r="A73" s="316">
        <v>44468</v>
      </c>
      <c r="B73" s="317"/>
      <c r="C73" s="318" t="s">
        <v>22768</v>
      </c>
      <c r="D73" s="317"/>
      <c r="E73" s="319">
        <v>5.21</v>
      </c>
      <c r="F73" s="317"/>
      <c r="G73" s="317"/>
      <c r="H73" s="365" t="s">
        <v>22669</v>
      </c>
    </row>
    <row r="74" spans="1:8" s="314" customFormat="1" x14ac:dyDescent="0.25">
      <c r="A74" s="316">
        <v>44468</v>
      </c>
      <c r="B74" s="317"/>
      <c r="C74" s="318" t="s">
        <v>22769</v>
      </c>
      <c r="D74" s="317"/>
      <c r="E74" s="319">
        <v>6.55</v>
      </c>
      <c r="F74" s="317"/>
      <c r="G74" s="317"/>
      <c r="H74" s="365" t="s">
        <v>22670</v>
      </c>
    </row>
    <row r="75" spans="1:8" s="314" customFormat="1" x14ac:dyDescent="0.25">
      <c r="A75" s="316">
        <v>44468</v>
      </c>
      <c r="B75" s="317"/>
      <c r="C75" s="318" t="s">
        <v>22770</v>
      </c>
      <c r="D75" s="317"/>
      <c r="E75" s="319">
        <v>4.16</v>
      </c>
      <c r="F75" s="317"/>
      <c r="G75" s="317"/>
      <c r="H75" s="365" t="s">
        <v>22671</v>
      </c>
    </row>
    <row r="76" spans="1:8" s="314" customFormat="1" x14ac:dyDescent="0.25">
      <c r="A76" s="316">
        <v>44468</v>
      </c>
      <c r="B76" s="317"/>
      <c r="C76" s="318" t="s">
        <v>22771</v>
      </c>
      <c r="D76" s="317"/>
      <c r="E76" s="319">
        <v>8.94</v>
      </c>
      <c r="F76" s="317"/>
      <c r="G76" s="317"/>
      <c r="H76" s="365" t="s">
        <v>22672</v>
      </c>
    </row>
    <row r="77" spans="1:8" s="314" customFormat="1" x14ac:dyDescent="0.25">
      <c r="A77" s="316">
        <v>44468</v>
      </c>
      <c r="B77" s="317"/>
      <c r="C77" s="318" t="s">
        <v>22772</v>
      </c>
      <c r="D77" s="317"/>
      <c r="E77" s="319">
        <v>6.77</v>
      </c>
      <c r="F77" s="317"/>
      <c r="G77" s="317"/>
      <c r="H77" s="365" t="s">
        <v>22673</v>
      </c>
    </row>
    <row r="78" spans="1:8" s="314" customFormat="1" x14ac:dyDescent="0.25">
      <c r="A78" s="316">
        <v>44468</v>
      </c>
      <c r="B78" s="317"/>
      <c r="C78" s="318" t="s">
        <v>22773</v>
      </c>
      <c r="D78" s="317"/>
      <c r="E78" s="319">
        <v>4.1100000000000003</v>
      </c>
      <c r="F78" s="317"/>
      <c r="G78" s="317"/>
      <c r="H78" s="365" t="s">
        <v>22674</v>
      </c>
    </row>
    <row r="79" spans="1:8" s="314" customFormat="1" x14ac:dyDescent="0.25">
      <c r="A79" s="316">
        <v>44469</v>
      </c>
      <c r="B79" s="317"/>
      <c r="C79" s="318" t="s">
        <v>22774</v>
      </c>
      <c r="D79" s="317"/>
      <c r="E79" s="319">
        <v>5.04</v>
      </c>
      <c r="F79" s="317"/>
      <c r="G79" s="317"/>
      <c r="H79" s="365" t="s">
        <v>22675</v>
      </c>
    </row>
    <row r="80" spans="1:8" s="314" customFormat="1" x14ac:dyDescent="0.25">
      <c r="A80" s="316">
        <v>44469</v>
      </c>
      <c r="B80" s="317"/>
      <c r="C80" s="318" t="s">
        <v>22775</v>
      </c>
      <c r="D80" s="317"/>
      <c r="E80" s="319">
        <v>6.94</v>
      </c>
      <c r="F80" s="317"/>
      <c r="G80" s="317"/>
      <c r="H80" s="365" t="s">
        <v>22676</v>
      </c>
    </row>
    <row r="81" spans="1:8" s="314" customFormat="1" x14ac:dyDescent="0.25">
      <c r="A81" s="316">
        <v>44469</v>
      </c>
      <c r="B81" s="317"/>
      <c r="C81" s="318" t="s">
        <v>22776</v>
      </c>
      <c r="D81" s="317"/>
      <c r="E81" s="319">
        <v>7.22</v>
      </c>
      <c r="F81" s="317"/>
      <c r="G81" s="317"/>
      <c r="H81" s="365" t="s">
        <v>22677</v>
      </c>
    </row>
    <row r="82" spans="1:8" s="314" customFormat="1" x14ac:dyDescent="0.25">
      <c r="A82" s="316">
        <v>44469</v>
      </c>
      <c r="B82" s="317"/>
      <c r="C82" s="318" t="s">
        <v>22777</v>
      </c>
      <c r="D82" s="317"/>
      <c r="E82" s="319">
        <v>4.3</v>
      </c>
      <c r="F82" s="317"/>
      <c r="G82" s="317"/>
      <c r="H82" s="365" t="s">
        <v>22678</v>
      </c>
    </row>
    <row r="83" spans="1:8" s="314" customFormat="1" x14ac:dyDescent="0.25">
      <c r="A83" s="316">
        <v>44469</v>
      </c>
      <c r="B83" s="317"/>
      <c r="C83" s="318" t="s">
        <v>22778</v>
      </c>
      <c r="D83" s="317"/>
      <c r="E83" s="319">
        <v>1.93</v>
      </c>
      <c r="F83" s="317"/>
      <c r="G83" s="317"/>
      <c r="H83" s="365" t="s">
        <v>22679</v>
      </c>
    </row>
    <row r="84" spans="1:8" s="314" customFormat="1" x14ac:dyDescent="0.25">
      <c r="A84" s="316">
        <v>44469</v>
      </c>
      <c r="B84" s="317"/>
      <c r="C84" s="318" t="s">
        <v>22779</v>
      </c>
      <c r="D84" s="317"/>
      <c r="E84" s="319">
        <v>2.92</v>
      </c>
      <c r="F84" s="317"/>
      <c r="G84" s="317"/>
      <c r="H84" s="365" t="s">
        <v>22680</v>
      </c>
    </row>
    <row r="85" spans="1:8" s="314" customFormat="1" x14ac:dyDescent="0.25">
      <c r="A85" s="316">
        <v>44469</v>
      </c>
      <c r="B85" s="317"/>
      <c r="C85" s="318" t="s">
        <v>22780</v>
      </c>
      <c r="D85" s="317"/>
      <c r="E85" s="319">
        <v>1.87</v>
      </c>
      <c r="F85" s="317"/>
      <c r="G85" s="317"/>
      <c r="H85" s="365" t="s">
        <v>22681</v>
      </c>
    </row>
    <row r="86" spans="1:8" s="314" customFormat="1" x14ac:dyDescent="0.25">
      <c r="A86" s="316">
        <v>44469</v>
      </c>
      <c r="B86" s="317"/>
      <c r="C86" s="318" t="s">
        <v>22781</v>
      </c>
      <c r="D86" s="317"/>
      <c r="E86" s="319">
        <v>2.74</v>
      </c>
      <c r="F86" s="317"/>
      <c r="G86" s="317"/>
      <c r="H86" s="365" t="s">
        <v>22682</v>
      </c>
    </row>
    <row r="87" spans="1:8" s="314" customFormat="1" x14ac:dyDescent="0.25">
      <c r="A87" s="316">
        <v>44469</v>
      </c>
      <c r="B87" s="317"/>
      <c r="C87" s="318" t="s">
        <v>22782</v>
      </c>
      <c r="D87" s="317"/>
      <c r="E87" s="319">
        <v>2.2400000000000002</v>
      </c>
      <c r="F87" s="317"/>
      <c r="G87" s="317"/>
      <c r="H87" s="365" t="s">
        <v>22683</v>
      </c>
    </row>
    <row r="88" spans="1:8" s="314" customFormat="1" x14ac:dyDescent="0.25">
      <c r="A88" s="316">
        <v>44469</v>
      </c>
      <c r="B88" s="317"/>
      <c r="C88" s="318" t="s">
        <v>22783</v>
      </c>
      <c r="D88" s="317"/>
      <c r="E88" s="319">
        <v>5.86</v>
      </c>
      <c r="F88" s="317"/>
      <c r="G88" s="317"/>
      <c r="H88" s="365" t="s">
        <v>22684</v>
      </c>
    </row>
    <row r="89" spans="1:8" s="314" customFormat="1" x14ac:dyDescent="0.25">
      <c r="A89" s="316">
        <v>44469</v>
      </c>
      <c r="B89" s="317"/>
      <c r="C89" s="318" t="s">
        <v>22784</v>
      </c>
      <c r="D89" s="317"/>
      <c r="E89" s="319">
        <v>8.7200000000000006</v>
      </c>
      <c r="F89" s="317"/>
      <c r="G89" s="317"/>
      <c r="H89" s="365" t="s">
        <v>22685</v>
      </c>
    </row>
    <row r="90" spans="1:8" s="314" customFormat="1" x14ac:dyDescent="0.25">
      <c r="A90" s="316">
        <v>44469</v>
      </c>
      <c r="B90" s="317"/>
      <c r="C90" s="318" t="s">
        <v>22785</v>
      </c>
      <c r="D90" s="317"/>
      <c r="E90" s="319">
        <v>1.7</v>
      </c>
      <c r="F90" s="317"/>
      <c r="G90" s="317"/>
      <c r="H90" s="365" t="s">
        <v>22686</v>
      </c>
    </row>
    <row r="91" spans="1:8" s="314" customFormat="1" x14ac:dyDescent="0.25">
      <c r="A91" s="316">
        <v>44469</v>
      </c>
      <c r="B91" s="317"/>
      <c r="C91" s="318" t="s">
        <v>22786</v>
      </c>
      <c r="D91" s="317"/>
      <c r="E91" s="319">
        <v>2.12</v>
      </c>
      <c r="F91" s="317"/>
      <c r="G91" s="317"/>
      <c r="H91" s="365" t="s">
        <v>22687</v>
      </c>
    </row>
    <row r="92" spans="1:8" s="314" customFormat="1" x14ac:dyDescent="0.25">
      <c r="A92" s="316">
        <v>44469</v>
      </c>
      <c r="B92" s="317"/>
      <c r="C92" s="318" t="s">
        <v>22787</v>
      </c>
      <c r="D92" s="317"/>
      <c r="E92" s="319">
        <v>6.6</v>
      </c>
      <c r="F92" s="317"/>
      <c r="G92" s="317"/>
      <c r="H92" s="365" t="s">
        <v>22688</v>
      </c>
    </row>
    <row r="93" spans="1:8" s="314" customFormat="1" x14ac:dyDescent="0.25">
      <c r="A93" s="316">
        <v>44469</v>
      </c>
      <c r="B93" s="317"/>
      <c r="C93" s="318" t="s">
        <v>22788</v>
      </c>
      <c r="D93" s="317"/>
      <c r="E93" s="319">
        <v>25.14</v>
      </c>
      <c r="F93" s="317"/>
      <c r="G93" s="317"/>
      <c r="H93" s="365" t="s">
        <v>22689</v>
      </c>
    </row>
    <row r="94" spans="1:8" s="314" customFormat="1" x14ac:dyDescent="0.25">
      <c r="A94" s="316">
        <v>44469</v>
      </c>
      <c r="B94" s="317"/>
      <c r="C94" s="318" t="s">
        <v>22789</v>
      </c>
      <c r="D94" s="317"/>
      <c r="E94" s="319">
        <v>1.62</v>
      </c>
      <c r="F94" s="317"/>
      <c r="G94" s="317"/>
      <c r="H94" s="365" t="s">
        <v>22690</v>
      </c>
    </row>
    <row r="95" spans="1:8" s="314" customFormat="1" x14ac:dyDescent="0.25">
      <c r="A95" s="316">
        <v>44469</v>
      </c>
      <c r="B95" s="317"/>
      <c r="C95" s="318" t="s">
        <v>22790</v>
      </c>
      <c r="D95" s="317"/>
      <c r="E95" s="319">
        <v>0.32</v>
      </c>
      <c r="F95" s="317"/>
      <c r="G95" s="317"/>
      <c r="H95" s="365" t="s">
        <v>22691</v>
      </c>
    </row>
    <row r="96" spans="1:8" s="314" customFormat="1" x14ac:dyDescent="0.25">
      <c r="A96" s="316">
        <v>44469</v>
      </c>
      <c r="B96" s="317"/>
      <c r="C96" s="318" t="s">
        <v>22791</v>
      </c>
      <c r="D96" s="317"/>
      <c r="E96" s="319">
        <v>1.68</v>
      </c>
      <c r="F96" s="317"/>
      <c r="G96" s="317"/>
      <c r="H96" s="365" t="s">
        <v>22692</v>
      </c>
    </row>
    <row r="97" spans="1:8" s="314" customFormat="1" x14ac:dyDescent="0.25">
      <c r="A97" s="316">
        <v>44469</v>
      </c>
      <c r="B97" s="317"/>
      <c r="C97" s="318" t="s">
        <v>22792</v>
      </c>
      <c r="D97" s="317"/>
      <c r="E97" s="319">
        <v>7.21</v>
      </c>
      <c r="F97" s="317"/>
      <c r="G97" s="317"/>
      <c r="H97" s="365" t="s">
        <v>22693</v>
      </c>
    </row>
    <row r="98" spans="1:8" s="314" customFormat="1" x14ac:dyDescent="0.25">
      <c r="A98" s="316">
        <v>44469</v>
      </c>
      <c r="B98" s="317"/>
      <c r="C98" s="318" t="s">
        <v>22793</v>
      </c>
      <c r="D98" s="317"/>
      <c r="E98" s="319">
        <v>3.72</v>
      </c>
      <c r="F98" s="317"/>
      <c r="G98" s="317"/>
      <c r="H98" s="365" t="s">
        <v>22694</v>
      </c>
    </row>
    <row r="99" spans="1:8" s="314" customFormat="1" x14ac:dyDescent="0.25">
      <c r="A99" s="316">
        <v>44469</v>
      </c>
      <c r="B99" s="317"/>
      <c r="C99" s="318" t="s">
        <v>22794</v>
      </c>
      <c r="D99" s="317"/>
      <c r="E99" s="319">
        <v>2.77</v>
      </c>
      <c r="F99" s="317"/>
      <c r="G99" s="317"/>
      <c r="H99" s="365" t="s">
        <v>22695</v>
      </c>
    </row>
    <row r="100" spans="1:8" s="314" customFormat="1" x14ac:dyDescent="0.25">
      <c r="A100" s="316">
        <v>44469</v>
      </c>
      <c r="B100" s="317"/>
      <c r="C100" s="318" t="s">
        <v>22795</v>
      </c>
      <c r="D100" s="317"/>
      <c r="E100" s="319">
        <v>1.79</v>
      </c>
      <c r="F100" s="317"/>
      <c r="G100" s="317"/>
      <c r="H100" s="365" t="s">
        <v>22696</v>
      </c>
    </row>
    <row r="101" spans="1:8" s="314" customFormat="1" x14ac:dyDescent="0.25">
      <c r="A101" s="316">
        <v>44469</v>
      </c>
      <c r="B101" s="317"/>
      <c r="C101" s="318" t="s">
        <v>22796</v>
      </c>
      <c r="D101" s="317"/>
      <c r="E101" s="319">
        <v>3.36</v>
      </c>
      <c r="F101" s="317"/>
      <c r="G101" s="317"/>
      <c r="H101" s="365" t="s">
        <v>22697</v>
      </c>
    </row>
    <row r="102" spans="1:8" s="314" customFormat="1" x14ac:dyDescent="0.25">
      <c r="A102" s="316">
        <v>44469</v>
      </c>
      <c r="B102" s="317"/>
      <c r="C102" s="318" t="s">
        <v>22797</v>
      </c>
      <c r="D102" s="317"/>
      <c r="E102" s="319">
        <v>6.54</v>
      </c>
      <c r="F102" s="317"/>
      <c r="G102" s="317"/>
      <c r="H102" s="365" t="s">
        <v>22798</v>
      </c>
    </row>
    <row r="103" spans="1:8" s="314" customFormat="1" x14ac:dyDescent="0.25">
      <c r="A103" s="317"/>
      <c r="B103" s="317"/>
      <c r="C103" s="318"/>
      <c r="D103" s="321" t="s">
        <v>3566</v>
      </c>
      <c r="E103" s="322">
        <f>SUM(E3:E102)</f>
        <v>539.91000000000008</v>
      </c>
      <c r="F103" s="317"/>
      <c r="G103" s="317"/>
      <c r="H103" s="317"/>
    </row>
    <row r="104" spans="1:8" ht="16.5" customHeight="1" x14ac:dyDescent="0.25">
      <c r="A104" s="310" t="s">
        <v>22810</v>
      </c>
      <c r="B104" s="310" t="s">
        <v>22811</v>
      </c>
      <c r="C104" s="310" t="s">
        <v>22812</v>
      </c>
      <c r="D104" s="310" t="s">
        <v>19034</v>
      </c>
      <c r="E104" s="312">
        <v>0.72</v>
      </c>
      <c r="F104" s="310" t="s">
        <v>19033</v>
      </c>
      <c r="G104" s="310" t="s">
        <v>630</v>
      </c>
      <c r="H104" s="320">
        <v>14286</v>
      </c>
    </row>
    <row r="105" spans="1:8" ht="17.25" customHeight="1" x14ac:dyDescent="0.25">
      <c r="A105" s="310" t="s">
        <v>22810</v>
      </c>
      <c r="B105" s="310" t="s">
        <v>22813</v>
      </c>
      <c r="C105" s="310" t="s">
        <v>22814</v>
      </c>
      <c r="D105" s="310" t="s">
        <v>1056</v>
      </c>
      <c r="E105" s="312">
        <v>3.15</v>
      </c>
      <c r="F105" s="310" t="s">
        <v>1055</v>
      </c>
      <c r="G105" s="310" t="s">
        <v>630</v>
      </c>
      <c r="H105" s="320">
        <v>14287</v>
      </c>
    </row>
    <row r="106" spans="1:8" x14ac:dyDescent="0.25">
      <c r="A106" s="310" t="s">
        <v>22810</v>
      </c>
      <c r="B106" s="310" t="s">
        <v>22815</v>
      </c>
      <c r="C106" s="310" t="s">
        <v>22816</v>
      </c>
      <c r="D106" s="310" t="s">
        <v>826</v>
      </c>
      <c r="E106" s="312">
        <v>11.73</v>
      </c>
      <c r="F106" s="310" t="s">
        <v>825</v>
      </c>
      <c r="G106" s="310" t="s">
        <v>630</v>
      </c>
      <c r="H106" s="320">
        <v>14288</v>
      </c>
    </row>
    <row r="107" spans="1:8" ht="15.75" customHeight="1" x14ac:dyDescent="0.25">
      <c r="A107" s="310" t="s">
        <v>22810</v>
      </c>
      <c r="B107" s="310" t="s">
        <v>22817</v>
      </c>
      <c r="C107" s="310" t="s">
        <v>22818</v>
      </c>
      <c r="D107" s="310" t="s">
        <v>18447</v>
      </c>
      <c r="E107" s="312">
        <v>4.95</v>
      </c>
      <c r="F107" s="310" t="s">
        <v>18446</v>
      </c>
      <c r="G107" s="310" t="s">
        <v>630</v>
      </c>
      <c r="H107" s="320">
        <v>14289</v>
      </c>
    </row>
    <row r="108" spans="1:8" ht="15.75" customHeight="1" x14ac:dyDescent="0.25">
      <c r="A108" s="310" t="s">
        <v>22810</v>
      </c>
      <c r="B108" s="310" t="s">
        <v>22819</v>
      </c>
      <c r="C108" s="310" t="s">
        <v>22820</v>
      </c>
      <c r="D108" s="310" t="s">
        <v>22821</v>
      </c>
      <c r="E108" s="312">
        <v>3.36</v>
      </c>
      <c r="F108" s="310" t="s">
        <v>22822</v>
      </c>
      <c r="G108" s="310" t="s">
        <v>630</v>
      </c>
      <c r="H108" s="320">
        <v>14290</v>
      </c>
    </row>
    <row r="109" spans="1:8" ht="16.5" customHeight="1" x14ac:dyDescent="0.25">
      <c r="A109" s="310" t="s">
        <v>22810</v>
      </c>
      <c r="B109" s="310" t="s">
        <v>22823</v>
      </c>
      <c r="C109" s="310" t="s">
        <v>22824</v>
      </c>
      <c r="D109" s="310" t="s">
        <v>4669</v>
      </c>
      <c r="E109" s="312">
        <v>13.88</v>
      </c>
      <c r="F109" s="310" t="s">
        <v>4670</v>
      </c>
      <c r="G109" s="310" t="s">
        <v>630</v>
      </c>
      <c r="H109" s="320">
        <v>14291</v>
      </c>
    </row>
    <row r="110" spans="1:8" ht="15" customHeight="1" x14ac:dyDescent="0.25">
      <c r="A110" s="310" t="s">
        <v>22810</v>
      </c>
      <c r="B110" s="310" t="s">
        <v>22825</v>
      </c>
      <c r="C110" s="310" t="s">
        <v>22826</v>
      </c>
      <c r="D110" s="310" t="s">
        <v>22827</v>
      </c>
      <c r="E110" s="312">
        <v>8.3800000000000008</v>
      </c>
      <c r="F110" s="310" t="s">
        <v>22828</v>
      </c>
      <c r="G110" s="310" t="s">
        <v>630</v>
      </c>
      <c r="H110" s="320">
        <v>14292</v>
      </c>
    </row>
    <row r="111" spans="1:8" ht="15" customHeight="1" x14ac:dyDescent="0.25">
      <c r="A111" s="310" t="s">
        <v>22810</v>
      </c>
      <c r="B111" s="310" t="s">
        <v>22829</v>
      </c>
      <c r="C111" s="310" t="s">
        <v>22830</v>
      </c>
      <c r="D111" s="310" t="s">
        <v>4654</v>
      </c>
      <c r="E111" s="312">
        <v>5.78</v>
      </c>
      <c r="F111" s="310" t="s">
        <v>4655</v>
      </c>
      <c r="G111" s="310" t="s">
        <v>630</v>
      </c>
      <c r="H111" s="320">
        <v>14293</v>
      </c>
    </row>
    <row r="112" spans="1:8" ht="15" customHeight="1" x14ac:dyDescent="0.25">
      <c r="A112" s="310" t="s">
        <v>22810</v>
      </c>
      <c r="B112" s="310" t="s">
        <v>22831</v>
      </c>
      <c r="C112" s="310" t="s">
        <v>22832</v>
      </c>
      <c r="D112" s="310" t="s">
        <v>19025</v>
      </c>
      <c r="E112" s="312">
        <v>1.68</v>
      </c>
      <c r="F112" s="310" t="s">
        <v>19024</v>
      </c>
      <c r="G112" s="310" t="s">
        <v>630</v>
      </c>
      <c r="H112" s="320">
        <v>14294</v>
      </c>
    </row>
    <row r="113" spans="1:8" ht="15" customHeight="1" x14ac:dyDescent="0.25">
      <c r="A113" s="310" t="s">
        <v>22810</v>
      </c>
      <c r="B113" s="310" t="s">
        <v>22833</v>
      </c>
      <c r="C113" s="310" t="s">
        <v>22834</v>
      </c>
      <c r="D113" s="310" t="s">
        <v>11563</v>
      </c>
      <c r="E113" s="312">
        <v>5.4</v>
      </c>
      <c r="F113" s="310" t="s">
        <v>11562</v>
      </c>
      <c r="G113" s="310" t="s">
        <v>630</v>
      </c>
      <c r="H113" s="320">
        <v>14295</v>
      </c>
    </row>
    <row r="114" spans="1:8" ht="15" customHeight="1" x14ac:dyDescent="0.25">
      <c r="A114" s="310" t="s">
        <v>22810</v>
      </c>
      <c r="B114" s="310" t="s">
        <v>22835</v>
      </c>
      <c r="C114" s="310" t="s">
        <v>22836</v>
      </c>
      <c r="D114" s="310" t="s">
        <v>19788</v>
      </c>
      <c r="E114" s="312">
        <v>3.62</v>
      </c>
      <c r="F114" s="310" t="s">
        <v>19789</v>
      </c>
      <c r="G114" s="310" t="s">
        <v>630</v>
      </c>
      <c r="H114" s="320">
        <v>14296</v>
      </c>
    </row>
    <row r="115" spans="1:8" ht="15" customHeight="1" x14ac:dyDescent="0.25">
      <c r="A115" s="310" t="s">
        <v>22810</v>
      </c>
      <c r="B115" s="310" t="s">
        <v>22837</v>
      </c>
      <c r="C115" s="310" t="s">
        <v>22838</v>
      </c>
      <c r="D115" s="310" t="s">
        <v>22839</v>
      </c>
      <c r="E115" s="312">
        <v>0.48</v>
      </c>
      <c r="F115" s="310" t="s">
        <v>22840</v>
      </c>
      <c r="G115" s="310" t="s">
        <v>630</v>
      </c>
      <c r="H115" s="320">
        <v>14297</v>
      </c>
    </row>
    <row r="116" spans="1:8" ht="15" customHeight="1" x14ac:dyDescent="0.25">
      <c r="A116" s="310" t="s">
        <v>22810</v>
      </c>
      <c r="B116" s="310" t="s">
        <v>22841</v>
      </c>
      <c r="C116" s="310" t="s">
        <v>22842</v>
      </c>
      <c r="D116" s="310" t="s">
        <v>731</v>
      </c>
      <c r="E116" s="312">
        <v>7.09</v>
      </c>
      <c r="F116" s="310" t="s">
        <v>730</v>
      </c>
      <c r="G116" s="310" t="s">
        <v>630</v>
      </c>
      <c r="H116" s="320">
        <v>14298</v>
      </c>
    </row>
    <row r="117" spans="1:8" ht="15" customHeight="1" x14ac:dyDescent="0.25">
      <c r="A117" s="310" t="s">
        <v>22810</v>
      </c>
      <c r="B117" s="310" t="s">
        <v>22843</v>
      </c>
      <c r="C117" s="310" t="s">
        <v>22844</v>
      </c>
      <c r="D117" s="310" t="s">
        <v>1454</v>
      </c>
      <c r="E117" s="312">
        <v>16.760000000000002</v>
      </c>
      <c r="F117" s="310" t="s">
        <v>1453</v>
      </c>
      <c r="G117" s="310" t="s">
        <v>630</v>
      </c>
      <c r="H117" s="320">
        <v>14299</v>
      </c>
    </row>
    <row r="118" spans="1:8" ht="15" customHeight="1" x14ac:dyDescent="0.25">
      <c r="A118" s="310" t="s">
        <v>22810</v>
      </c>
      <c r="B118" s="310" t="s">
        <v>22845</v>
      </c>
      <c r="C118" s="310" t="s">
        <v>22846</v>
      </c>
      <c r="D118" s="310" t="s">
        <v>4786</v>
      </c>
      <c r="E118" s="312">
        <v>4.83</v>
      </c>
      <c r="F118" s="310" t="s">
        <v>4787</v>
      </c>
      <c r="G118" s="310" t="s">
        <v>630</v>
      </c>
      <c r="H118" s="320">
        <v>14300</v>
      </c>
    </row>
    <row r="119" spans="1:8" ht="15" customHeight="1" x14ac:dyDescent="0.25">
      <c r="A119" s="310" t="s">
        <v>22810</v>
      </c>
      <c r="B119" s="310" t="s">
        <v>22847</v>
      </c>
      <c r="C119" s="310" t="s">
        <v>22848</v>
      </c>
      <c r="D119" s="310" t="s">
        <v>4543</v>
      </c>
      <c r="E119" s="312">
        <v>9.11</v>
      </c>
      <c r="F119" s="310" t="s">
        <v>4544</v>
      </c>
      <c r="G119" s="310" t="s">
        <v>630</v>
      </c>
      <c r="H119" s="320">
        <v>14301</v>
      </c>
    </row>
    <row r="120" spans="1:8" ht="15" customHeight="1" x14ac:dyDescent="0.25">
      <c r="A120" s="310" t="s">
        <v>22810</v>
      </c>
      <c r="B120" s="310" t="s">
        <v>22849</v>
      </c>
      <c r="C120" s="310" t="s">
        <v>22850</v>
      </c>
      <c r="D120" s="310" t="s">
        <v>18397</v>
      </c>
      <c r="E120" s="312">
        <v>0.31</v>
      </c>
      <c r="F120" s="310" t="s">
        <v>18396</v>
      </c>
      <c r="G120" s="310" t="s">
        <v>630</v>
      </c>
      <c r="H120" s="320">
        <v>14302</v>
      </c>
    </row>
    <row r="121" spans="1:8" ht="15" customHeight="1" x14ac:dyDescent="0.25">
      <c r="A121" s="310" t="s">
        <v>22810</v>
      </c>
      <c r="B121" s="310" t="s">
        <v>22851</v>
      </c>
      <c r="C121" s="310" t="s">
        <v>22852</v>
      </c>
      <c r="D121" s="310" t="s">
        <v>13932</v>
      </c>
      <c r="E121" s="312">
        <v>4.78</v>
      </c>
      <c r="F121" s="310" t="s">
        <v>13931</v>
      </c>
      <c r="G121" s="310" t="s">
        <v>630</v>
      </c>
      <c r="H121" s="320">
        <v>14303</v>
      </c>
    </row>
    <row r="122" spans="1:8" ht="15" customHeight="1" x14ac:dyDescent="0.25">
      <c r="A122" s="310" t="s">
        <v>22810</v>
      </c>
      <c r="B122" s="310" t="s">
        <v>4982</v>
      </c>
      <c r="C122" s="310" t="s">
        <v>22853</v>
      </c>
      <c r="D122" s="310" t="s">
        <v>638</v>
      </c>
      <c r="E122" s="312">
        <v>2.19</v>
      </c>
      <c r="F122" s="310" t="s">
        <v>637</v>
      </c>
      <c r="G122" s="310" t="s">
        <v>630</v>
      </c>
      <c r="H122" s="320">
        <v>14304</v>
      </c>
    </row>
    <row r="123" spans="1:8" ht="15" customHeight="1" x14ac:dyDescent="0.25">
      <c r="A123" s="310" t="s">
        <v>22810</v>
      </c>
      <c r="B123" s="310" t="s">
        <v>22854</v>
      </c>
      <c r="C123" s="310" t="s">
        <v>22855</v>
      </c>
      <c r="D123" s="310" t="s">
        <v>786</v>
      </c>
      <c r="E123" s="312">
        <v>8.3699999999999992</v>
      </c>
      <c r="F123" s="310" t="s">
        <v>785</v>
      </c>
      <c r="G123" s="310" t="s">
        <v>630</v>
      </c>
      <c r="H123" s="320">
        <v>14305</v>
      </c>
    </row>
    <row r="124" spans="1:8" ht="15" customHeight="1" x14ac:dyDescent="0.25">
      <c r="A124" s="310" t="s">
        <v>22810</v>
      </c>
      <c r="B124" s="310" t="s">
        <v>13264</v>
      </c>
      <c r="C124" s="310" t="s">
        <v>22856</v>
      </c>
      <c r="D124" s="310" t="s">
        <v>1339</v>
      </c>
      <c r="E124" s="312">
        <v>8.07</v>
      </c>
      <c r="F124" s="310" t="s">
        <v>1338</v>
      </c>
      <c r="G124" s="310" t="s">
        <v>630</v>
      </c>
      <c r="H124" s="320">
        <v>14306</v>
      </c>
    </row>
    <row r="125" spans="1:8" ht="15" customHeight="1" x14ac:dyDescent="0.25">
      <c r="A125" s="310" t="s">
        <v>22810</v>
      </c>
      <c r="B125" s="310" t="s">
        <v>22857</v>
      </c>
      <c r="C125" s="310" t="s">
        <v>22858</v>
      </c>
      <c r="D125" s="310" t="s">
        <v>1050</v>
      </c>
      <c r="E125" s="312">
        <v>0.84</v>
      </c>
      <c r="F125" s="310" t="s">
        <v>1049</v>
      </c>
      <c r="G125" s="310" t="s">
        <v>630</v>
      </c>
      <c r="H125" s="320">
        <v>14307</v>
      </c>
    </row>
    <row r="126" spans="1:8" ht="15" customHeight="1" x14ac:dyDescent="0.25">
      <c r="A126" s="310" t="s">
        <v>22810</v>
      </c>
      <c r="B126" s="310" t="s">
        <v>22859</v>
      </c>
      <c r="C126" s="310" t="s">
        <v>22860</v>
      </c>
      <c r="D126" s="310" t="s">
        <v>10828</v>
      </c>
      <c r="E126" s="312">
        <v>4.88</v>
      </c>
      <c r="F126" s="310" t="s">
        <v>10827</v>
      </c>
      <c r="G126" s="310" t="s">
        <v>630</v>
      </c>
      <c r="H126" s="320">
        <v>14308</v>
      </c>
    </row>
    <row r="127" spans="1:8" ht="15" customHeight="1" x14ac:dyDescent="0.25">
      <c r="A127" s="310" t="s">
        <v>22810</v>
      </c>
      <c r="B127" s="310" t="s">
        <v>22861</v>
      </c>
      <c r="C127" s="310" t="s">
        <v>22862</v>
      </c>
      <c r="D127" s="310" t="s">
        <v>859</v>
      </c>
      <c r="E127" s="312">
        <v>3.36</v>
      </c>
      <c r="F127" s="310" t="s">
        <v>858</v>
      </c>
      <c r="G127" s="310" t="s">
        <v>630</v>
      </c>
      <c r="H127" s="320">
        <v>14309</v>
      </c>
    </row>
    <row r="128" spans="1:8" ht="15" customHeight="1" x14ac:dyDescent="0.25">
      <c r="A128" s="310"/>
      <c r="B128" s="310"/>
      <c r="C128" s="310"/>
      <c r="D128" s="324" t="s">
        <v>3727</v>
      </c>
      <c r="E128" s="313">
        <f>SUM(E104:E127)</f>
        <v>133.72000000000003</v>
      </c>
      <c r="F128" s="310"/>
      <c r="G128" s="310"/>
      <c r="H128" s="320"/>
    </row>
    <row r="129" spans="1:8" ht="15" customHeight="1" x14ac:dyDescent="0.25">
      <c r="A129" s="310" t="s">
        <v>22863</v>
      </c>
      <c r="B129" s="310" t="s">
        <v>22864</v>
      </c>
      <c r="C129" s="310" t="s">
        <v>22865</v>
      </c>
      <c r="D129" s="310" t="s">
        <v>22866</v>
      </c>
      <c r="E129" s="312">
        <v>15.82</v>
      </c>
      <c r="F129" s="310" t="s">
        <v>22867</v>
      </c>
      <c r="G129" s="310" t="s">
        <v>630</v>
      </c>
      <c r="H129" s="320">
        <v>14310</v>
      </c>
    </row>
    <row r="130" spans="1:8" ht="15" customHeight="1" x14ac:dyDescent="0.25">
      <c r="A130" s="310" t="s">
        <v>22863</v>
      </c>
      <c r="B130" s="310" t="s">
        <v>22868</v>
      </c>
      <c r="C130" s="310" t="s">
        <v>22869</v>
      </c>
      <c r="D130" s="310" t="s">
        <v>940</v>
      </c>
      <c r="E130" s="312">
        <v>2.21</v>
      </c>
      <c r="F130" s="310" t="s">
        <v>939</v>
      </c>
      <c r="G130" s="310" t="s">
        <v>630</v>
      </c>
      <c r="H130" s="320">
        <v>14311</v>
      </c>
    </row>
    <row r="131" spans="1:8" ht="15" customHeight="1" x14ac:dyDescent="0.25">
      <c r="A131" s="310" t="s">
        <v>22863</v>
      </c>
      <c r="B131" s="310" t="s">
        <v>22870</v>
      </c>
      <c r="C131" s="310" t="s">
        <v>22871</v>
      </c>
      <c r="D131" s="310" t="s">
        <v>5707</v>
      </c>
      <c r="E131" s="312">
        <v>5.2</v>
      </c>
      <c r="F131" s="310" t="s">
        <v>5708</v>
      </c>
      <c r="G131" s="310" t="s">
        <v>630</v>
      </c>
      <c r="H131" s="320">
        <v>14312</v>
      </c>
    </row>
    <row r="132" spans="1:8" ht="15" customHeight="1" x14ac:dyDescent="0.25">
      <c r="A132" s="310" t="s">
        <v>22863</v>
      </c>
      <c r="B132" s="310" t="s">
        <v>22872</v>
      </c>
      <c r="C132" s="310" t="s">
        <v>22873</v>
      </c>
      <c r="D132" s="310" t="s">
        <v>4257</v>
      </c>
      <c r="E132" s="312">
        <v>3.6</v>
      </c>
      <c r="F132" s="310" t="s">
        <v>4258</v>
      </c>
      <c r="G132" s="310" t="s">
        <v>630</v>
      </c>
      <c r="H132" s="320">
        <v>14313</v>
      </c>
    </row>
    <row r="133" spans="1:8" ht="15" customHeight="1" x14ac:dyDescent="0.25">
      <c r="A133" s="310" t="s">
        <v>22863</v>
      </c>
      <c r="B133" s="310" t="s">
        <v>22874</v>
      </c>
      <c r="C133" s="310" t="s">
        <v>22875</v>
      </c>
      <c r="D133" s="310" t="s">
        <v>985</v>
      </c>
      <c r="E133" s="312">
        <v>2.02</v>
      </c>
      <c r="F133" s="310" t="s">
        <v>984</v>
      </c>
      <c r="G133" s="310" t="s">
        <v>630</v>
      </c>
      <c r="H133" s="320">
        <v>14314</v>
      </c>
    </row>
    <row r="134" spans="1:8" ht="15" customHeight="1" x14ac:dyDescent="0.25">
      <c r="A134" s="310" t="s">
        <v>22863</v>
      </c>
      <c r="B134" s="310" t="s">
        <v>22876</v>
      </c>
      <c r="C134" s="310" t="s">
        <v>22877</v>
      </c>
      <c r="D134" s="310" t="s">
        <v>10528</v>
      </c>
      <c r="E134" s="312">
        <v>2.12</v>
      </c>
      <c r="F134" s="310" t="s">
        <v>10527</v>
      </c>
      <c r="G134" s="310" t="s">
        <v>630</v>
      </c>
      <c r="H134" s="320">
        <v>14315</v>
      </c>
    </row>
    <row r="135" spans="1:8" ht="15" customHeight="1" x14ac:dyDescent="0.25">
      <c r="A135" s="310" t="s">
        <v>22863</v>
      </c>
      <c r="B135" s="310" t="s">
        <v>22878</v>
      </c>
      <c r="C135" s="310" t="s">
        <v>22879</v>
      </c>
      <c r="D135" s="310" t="s">
        <v>22880</v>
      </c>
      <c r="E135" s="312">
        <v>0.25</v>
      </c>
      <c r="F135" s="310" t="s">
        <v>22881</v>
      </c>
      <c r="G135" s="310" t="s">
        <v>630</v>
      </c>
      <c r="H135" s="320">
        <v>14316</v>
      </c>
    </row>
    <row r="136" spans="1:8" ht="15" customHeight="1" x14ac:dyDescent="0.25">
      <c r="A136" s="310" t="s">
        <v>22863</v>
      </c>
      <c r="B136" s="310" t="s">
        <v>13976</v>
      </c>
      <c r="C136" s="310" t="s">
        <v>22882</v>
      </c>
      <c r="D136" s="310" t="s">
        <v>4557</v>
      </c>
      <c r="E136" s="312">
        <v>4.2</v>
      </c>
      <c r="F136" s="310" t="s">
        <v>4558</v>
      </c>
      <c r="G136" s="310" t="s">
        <v>630</v>
      </c>
      <c r="H136" s="320">
        <v>14317</v>
      </c>
    </row>
    <row r="137" spans="1:8" ht="15" customHeight="1" x14ac:dyDescent="0.25">
      <c r="A137" s="310" t="s">
        <v>22863</v>
      </c>
      <c r="B137" s="310" t="s">
        <v>22883</v>
      </c>
      <c r="C137" s="310" t="s">
        <v>22884</v>
      </c>
      <c r="D137" s="310" t="s">
        <v>5169</v>
      </c>
      <c r="E137" s="312">
        <v>1.68</v>
      </c>
      <c r="F137" s="310" t="s">
        <v>5170</v>
      </c>
      <c r="G137" s="310" t="s">
        <v>630</v>
      </c>
      <c r="H137" s="320">
        <v>14318</v>
      </c>
    </row>
    <row r="138" spans="1:8" ht="15" customHeight="1" x14ac:dyDescent="0.25">
      <c r="A138" s="310" t="s">
        <v>22863</v>
      </c>
      <c r="B138" s="310" t="s">
        <v>19590</v>
      </c>
      <c r="C138" s="310" t="s">
        <v>22885</v>
      </c>
      <c r="D138" s="310" t="s">
        <v>1073</v>
      </c>
      <c r="E138" s="312">
        <v>31.04</v>
      </c>
      <c r="F138" s="310" t="s">
        <v>1375</v>
      </c>
      <c r="G138" s="310" t="s">
        <v>630</v>
      </c>
      <c r="H138" s="320">
        <v>14319</v>
      </c>
    </row>
    <row r="139" spans="1:8" ht="15" customHeight="1" x14ac:dyDescent="0.25">
      <c r="A139" s="310" t="s">
        <v>22863</v>
      </c>
      <c r="B139" s="310" t="s">
        <v>22886</v>
      </c>
      <c r="C139" s="310" t="s">
        <v>22887</v>
      </c>
      <c r="D139" s="310" t="s">
        <v>3974</v>
      </c>
      <c r="E139" s="312">
        <v>18.440000000000001</v>
      </c>
      <c r="F139" s="310" t="s">
        <v>3975</v>
      </c>
      <c r="G139" s="310" t="s">
        <v>630</v>
      </c>
      <c r="H139" s="320">
        <v>14320</v>
      </c>
    </row>
    <row r="140" spans="1:8" ht="15" customHeight="1" x14ac:dyDescent="0.25">
      <c r="A140" s="310" t="s">
        <v>22863</v>
      </c>
      <c r="B140" s="310" t="s">
        <v>22888</v>
      </c>
      <c r="C140" s="310" t="s">
        <v>22889</v>
      </c>
      <c r="D140" s="310" t="s">
        <v>4356</v>
      </c>
      <c r="E140" s="312">
        <v>5.58</v>
      </c>
      <c r="F140" s="310" t="s">
        <v>4357</v>
      </c>
      <c r="G140" s="310" t="s">
        <v>630</v>
      </c>
      <c r="H140" s="320">
        <v>14321</v>
      </c>
    </row>
    <row r="141" spans="1:8" ht="15" customHeight="1" x14ac:dyDescent="0.25">
      <c r="A141" s="310" t="s">
        <v>22863</v>
      </c>
      <c r="B141" s="310" t="s">
        <v>22890</v>
      </c>
      <c r="C141" s="310" t="s">
        <v>22891</v>
      </c>
      <c r="D141" s="310" t="s">
        <v>1054</v>
      </c>
      <c r="E141" s="312">
        <v>2</v>
      </c>
      <c r="F141" s="310" t="s">
        <v>1053</v>
      </c>
      <c r="G141" s="310" t="s">
        <v>630</v>
      </c>
      <c r="H141" s="320">
        <v>14322</v>
      </c>
    </row>
    <row r="142" spans="1:8" ht="15" customHeight="1" x14ac:dyDescent="0.25">
      <c r="A142" s="310" t="s">
        <v>22863</v>
      </c>
      <c r="B142" s="310" t="s">
        <v>22892</v>
      </c>
      <c r="C142" s="310" t="s">
        <v>22893</v>
      </c>
      <c r="D142" s="310" t="s">
        <v>19916</v>
      </c>
      <c r="E142" s="312">
        <v>4.45</v>
      </c>
      <c r="F142" s="310" t="s">
        <v>19917</v>
      </c>
      <c r="G142" s="310" t="s">
        <v>630</v>
      </c>
      <c r="H142" s="320">
        <v>14323</v>
      </c>
    </row>
    <row r="143" spans="1:8" ht="15" customHeight="1" x14ac:dyDescent="0.25">
      <c r="A143" s="310" t="s">
        <v>22863</v>
      </c>
      <c r="B143" s="310" t="s">
        <v>22894</v>
      </c>
      <c r="C143" s="310" t="s">
        <v>22895</v>
      </c>
      <c r="D143" s="310" t="s">
        <v>18380</v>
      </c>
      <c r="E143" s="312">
        <v>14.49</v>
      </c>
      <c r="F143" s="310" t="s">
        <v>10985</v>
      </c>
      <c r="G143" s="310" t="s">
        <v>630</v>
      </c>
      <c r="H143" s="320">
        <v>14324</v>
      </c>
    </row>
    <row r="144" spans="1:8" ht="15" customHeight="1" x14ac:dyDescent="0.25">
      <c r="A144" s="310" t="s">
        <v>22863</v>
      </c>
      <c r="B144" s="310" t="s">
        <v>22896</v>
      </c>
      <c r="C144" s="310" t="s">
        <v>22897</v>
      </c>
      <c r="D144" s="310" t="s">
        <v>10986</v>
      </c>
      <c r="E144" s="312">
        <v>3.06</v>
      </c>
      <c r="F144" s="310" t="s">
        <v>10985</v>
      </c>
      <c r="G144" s="310" t="s">
        <v>630</v>
      </c>
      <c r="H144" s="320">
        <v>14325</v>
      </c>
    </row>
    <row r="145" spans="1:13" ht="15" customHeight="1" x14ac:dyDescent="0.25">
      <c r="A145" s="310" t="s">
        <v>22863</v>
      </c>
      <c r="B145" s="310" t="s">
        <v>22898</v>
      </c>
      <c r="C145" s="310" t="s">
        <v>22899</v>
      </c>
      <c r="D145" s="310" t="s">
        <v>686</v>
      </c>
      <c r="E145" s="312">
        <v>7.06</v>
      </c>
      <c r="F145" s="310" t="s">
        <v>685</v>
      </c>
      <c r="G145" s="310" t="s">
        <v>630</v>
      </c>
      <c r="H145" s="320">
        <v>14326</v>
      </c>
    </row>
    <row r="146" spans="1:13" ht="15" customHeight="1" x14ac:dyDescent="0.25">
      <c r="A146" s="310" t="s">
        <v>22863</v>
      </c>
      <c r="B146" s="310" t="s">
        <v>22900</v>
      </c>
      <c r="C146" s="310" t="s">
        <v>22901</v>
      </c>
      <c r="D146" s="310" t="s">
        <v>4529</v>
      </c>
      <c r="E146" s="312">
        <v>5.81</v>
      </c>
      <c r="F146" s="310" t="s">
        <v>4530</v>
      </c>
      <c r="G146" s="310" t="s">
        <v>630</v>
      </c>
      <c r="H146" s="320">
        <v>14327</v>
      </c>
    </row>
    <row r="147" spans="1:13" ht="15" customHeight="1" x14ac:dyDescent="0.25">
      <c r="A147" s="310" t="s">
        <v>22863</v>
      </c>
      <c r="B147" s="310" t="s">
        <v>22902</v>
      </c>
      <c r="C147" s="310" t="s">
        <v>22903</v>
      </c>
      <c r="D147" s="310" t="s">
        <v>1138</v>
      </c>
      <c r="E147" s="312">
        <v>5.97</v>
      </c>
      <c r="F147" s="310" t="s">
        <v>1137</v>
      </c>
      <c r="G147" s="310" t="s">
        <v>630</v>
      </c>
      <c r="H147" s="320">
        <v>14328</v>
      </c>
    </row>
    <row r="148" spans="1:13" ht="15" customHeight="1" x14ac:dyDescent="0.25">
      <c r="A148" s="310" t="s">
        <v>22863</v>
      </c>
      <c r="B148" s="310" t="s">
        <v>22904</v>
      </c>
      <c r="C148" s="310" t="s">
        <v>22905</v>
      </c>
      <c r="D148" s="310" t="s">
        <v>1168</v>
      </c>
      <c r="E148" s="312">
        <v>7.94</v>
      </c>
      <c r="F148" s="310" t="s">
        <v>1167</v>
      </c>
      <c r="G148" s="310" t="s">
        <v>630</v>
      </c>
      <c r="H148" s="320">
        <v>14329</v>
      </c>
      <c r="K148" t="s">
        <v>1043</v>
      </c>
    </row>
    <row r="149" spans="1:13" ht="15" customHeight="1" x14ac:dyDescent="0.25">
      <c r="A149" s="310" t="s">
        <v>22863</v>
      </c>
      <c r="B149" s="310" t="s">
        <v>22906</v>
      </c>
      <c r="C149" s="310" t="s">
        <v>22907</v>
      </c>
      <c r="D149" s="310" t="s">
        <v>13293</v>
      </c>
      <c r="E149" s="312">
        <v>5.1100000000000003</v>
      </c>
      <c r="F149" s="310" t="s">
        <v>13292</v>
      </c>
      <c r="G149" s="310" t="s">
        <v>630</v>
      </c>
      <c r="H149" s="320">
        <v>14330</v>
      </c>
    </row>
    <row r="150" spans="1:13" ht="15" customHeight="1" x14ac:dyDescent="0.25">
      <c r="A150" s="310" t="s">
        <v>22863</v>
      </c>
      <c r="B150" s="310" t="s">
        <v>22908</v>
      </c>
      <c r="C150" s="310" t="s">
        <v>22909</v>
      </c>
      <c r="D150" s="310" t="s">
        <v>5087</v>
      </c>
      <c r="E150" s="312">
        <v>6.4</v>
      </c>
      <c r="F150" s="310" t="s">
        <v>5088</v>
      </c>
      <c r="G150" s="310" t="s">
        <v>630</v>
      </c>
      <c r="H150" s="320">
        <v>14331</v>
      </c>
    </row>
    <row r="151" spans="1:13" ht="15" customHeight="1" x14ac:dyDescent="0.25">
      <c r="A151" s="310" t="s">
        <v>22863</v>
      </c>
      <c r="B151" s="310" t="s">
        <v>22910</v>
      </c>
      <c r="C151" s="310" t="s">
        <v>22911</v>
      </c>
      <c r="D151" s="310" t="s">
        <v>10795</v>
      </c>
      <c r="E151" s="312">
        <v>5.51</v>
      </c>
      <c r="F151" s="310" t="s">
        <v>10794</v>
      </c>
      <c r="G151" s="310" t="s">
        <v>630</v>
      </c>
      <c r="H151" s="320">
        <v>14332</v>
      </c>
    </row>
    <row r="152" spans="1:13" ht="15" customHeight="1" x14ac:dyDescent="0.25">
      <c r="A152" s="310" t="s">
        <v>22863</v>
      </c>
      <c r="B152" s="310" t="s">
        <v>22912</v>
      </c>
      <c r="C152" s="310" t="s">
        <v>22913</v>
      </c>
      <c r="D152" s="310" t="s">
        <v>22914</v>
      </c>
      <c r="E152" s="312">
        <v>17.149999999999999</v>
      </c>
      <c r="F152" s="310" t="s">
        <v>22915</v>
      </c>
      <c r="G152" s="310" t="s">
        <v>630</v>
      </c>
      <c r="H152" s="320">
        <v>14333</v>
      </c>
    </row>
    <row r="153" spans="1:13" ht="15" customHeight="1" x14ac:dyDescent="0.25">
      <c r="A153" s="310" t="s">
        <v>22863</v>
      </c>
      <c r="B153" s="310" t="s">
        <v>22916</v>
      </c>
      <c r="C153" s="310" t="s">
        <v>22917</v>
      </c>
      <c r="D153" s="310" t="s">
        <v>753</v>
      </c>
      <c r="E153" s="312">
        <v>5.04</v>
      </c>
      <c r="F153" s="310" t="s">
        <v>752</v>
      </c>
      <c r="G153" s="310" t="s">
        <v>630</v>
      </c>
      <c r="H153" s="320">
        <v>14334</v>
      </c>
    </row>
    <row r="154" spans="1:13" ht="15" customHeight="1" x14ac:dyDescent="0.25">
      <c r="A154" s="310" t="s">
        <v>22863</v>
      </c>
      <c r="B154" s="310" t="s">
        <v>22918</v>
      </c>
      <c r="C154" s="310" t="s">
        <v>22919</v>
      </c>
      <c r="D154" s="310" t="s">
        <v>6043</v>
      </c>
      <c r="E154" s="312">
        <v>1.68</v>
      </c>
      <c r="F154" s="310" t="s">
        <v>6044</v>
      </c>
      <c r="G154" s="310" t="s">
        <v>630</v>
      </c>
      <c r="H154" s="320">
        <v>14335</v>
      </c>
    </row>
    <row r="155" spans="1:13" ht="15" customHeight="1" x14ac:dyDescent="0.25">
      <c r="A155" s="310" t="s">
        <v>22863</v>
      </c>
      <c r="B155" s="310" t="s">
        <v>22920</v>
      </c>
      <c r="C155" s="310" t="s">
        <v>22921</v>
      </c>
      <c r="D155" s="310" t="s">
        <v>1154</v>
      </c>
      <c r="E155" s="312">
        <v>3.04</v>
      </c>
      <c r="F155" s="310" t="s">
        <v>1153</v>
      </c>
      <c r="G155" s="310" t="s">
        <v>630</v>
      </c>
      <c r="H155" s="320">
        <v>14336</v>
      </c>
    </row>
    <row r="156" spans="1:13" ht="15" customHeight="1" x14ac:dyDescent="0.25">
      <c r="A156" s="310" t="s">
        <v>22863</v>
      </c>
      <c r="B156" s="310" t="s">
        <v>22922</v>
      </c>
      <c r="C156" s="310" t="s">
        <v>22923</v>
      </c>
      <c r="D156" s="310" t="s">
        <v>11205</v>
      </c>
      <c r="E156" s="312">
        <v>7.84</v>
      </c>
      <c r="F156" s="310" t="s">
        <v>11204</v>
      </c>
      <c r="G156" s="310" t="s">
        <v>630</v>
      </c>
      <c r="H156" s="320">
        <v>14337</v>
      </c>
      <c r="J156" t="s">
        <v>1519</v>
      </c>
      <c r="M156" t="s">
        <v>1518</v>
      </c>
    </row>
    <row r="157" spans="1:13" ht="15" customHeight="1" x14ac:dyDescent="0.25">
      <c r="A157" s="310" t="s">
        <v>22863</v>
      </c>
      <c r="B157" s="310" t="s">
        <v>22924</v>
      </c>
      <c r="C157" s="310" t="s">
        <v>22925</v>
      </c>
      <c r="D157" s="310" t="s">
        <v>1210</v>
      </c>
      <c r="E157" s="312">
        <v>6.29</v>
      </c>
      <c r="F157" s="310" t="s">
        <v>1209</v>
      </c>
      <c r="G157" s="310" t="s">
        <v>630</v>
      </c>
      <c r="H157" s="320">
        <v>14338</v>
      </c>
    </row>
    <row r="158" spans="1:13" ht="15" customHeight="1" x14ac:dyDescent="0.25">
      <c r="A158" s="310" t="s">
        <v>22863</v>
      </c>
      <c r="B158" s="310" t="s">
        <v>22926</v>
      </c>
      <c r="C158" s="310" t="s">
        <v>22927</v>
      </c>
      <c r="D158" s="310" t="s">
        <v>19781</v>
      </c>
      <c r="E158" s="312">
        <v>2.95</v>
      </c>
      <c r="F158" s="310" t="s">
        <v>19782</v>
      </c>
      <c r="G158" s="310" t="s">
        <v>630</v>
      </c>
      <c r="H158" s="320">
        <v>14339</v>
      </c>
    </row>
    <row r="159" spans="1:13" ht="15" customHeight="1" x14ac:dyDescent="0.25">
      <c r="A159" s="310" t="s">
        <v>22863</v>
      </c>
      <c r="B159" s="310" t="s">
        <v>22928</v>
      </c>
      <c r="C159" s="310" t="s">
        <v>22929</v>
      </c>
      <c r="D159" s="310" t="s">
        <v>1038</v>
      </c>
      <c r="E159" s="312">
        <v>4.1100000000000003</v>
      </c>
      <c r="F159" s="310" t="s">
        <v>1037</v>
      </c>
      <c r="G159" s="310" t="s">
        <v>630</v>
      </c>
      <c r="H159" s="320">
        <v>14340</v>
      </c>
    </row>
    <row r="160" spans="1:13" ht="15" customHeight="1" x14ac:dyDescent="0.25">
      <c r="A160" s="310"/>
      <c r="B160" s="310"/>
      <c r="C160" s="310"/>
      <c r="D160" s="324" t="s">
        <v>3727</v>
      </c>
      <c r="E160" s="313">
        <f>SUM(E129:E159)</f>
        <v>208.06</v>
      </c>
      <c r="F160" s="310"/>
      <c r="G160" s="310"/>
      <c r="H160" s="320"/>
    </row>
    <row r="161" spans="1:15" ht="15" customHeight="1" x14ac:dyDescent="0.25">
      <c r="A161" s="310" t="s">
        <v>22930</v>
      </c>
      <c r="B161" s="310" t="s">
        <v>22931</v>
      </c>
      <c r="C161" s="310" t="s">
        <v>22932</v>
      </c>
      <c r="D161" s="310" t="s">
        <v>5711</v>
      </c>
      <c r="E161" s="312">
        <v>5.66</v>
      </c>
      <c r="F161" s="310" t="s">
        <v>5712</v>
      </c>
      <c r="G161" s="310" t="s">
        <v>630</v>
      </c>
      <c r="H161" s="320">
        <v>14341</v>
      </c>
    </row>
    <row r="162" spans="1:15" ht="15" customHeight="1" x14ac:dyDescent="0.25">
      <c r="A162" s="310" t="s">
        <v>22930</v>
      </c>
      <c r="B162" s="310" t="s">
        <v>22933</v>
      </c>
      <c r="C162" s="310" t="s">
        <v>22934</v>
      </c>
      <c r="D162" s="310" t="s">
        <v>16028</v>
      </c>
      <c r="E162" s="312">
        <v>11.05</v>
      </c>
      <c r="F162" s="310" t="s">
        <v>16027</v>
      </c>
      <c r="G162" s="310" t="s">
        <v>630</v>
      </c>
      <c r="H162" s="320">
        <v>14342</v>
      </c>
      <c r="L162" t="s">
        <v>1517</v>
      </c>
      <c r="O162" t="s">
        <v>1516</v>
      </c>
    </row>
    <row r="163" spans="1:15" ht="15" customHeight="1" x14ac:dyDescent="0.25">
      <c r="A163" s="310" t="s">
        <v>22930</v>
      </c>
      <c r="B163" s="310" t="s">
        <v>11050</v>
      </c>
      <c r="C163" s="310" t="s">
        <v>22935</v>
      </c>
      <c r="D163" s="310" t="s">
        <v>677</v>
      </c>
      <c r="E163" s="312">
        <v>5.04</v>
      </c>
      <c r="F163" s="310" t="s">
        <v>676</v>
      </c>
      <c r="G163" s="310" t="s">
        <v>630</v>
      </c>
      <c r="H163" s="320">
        <v>14343</v>
      </c>
    </row>
    <row r="164" spans="1:15" ht="15" customHeight="1" x14ac:dyDescent="0.25">
      <c r="A164" s="310" t="s">
        <v>22930</v>
      </c>
      <c r="B164" s="310" t="s">
        <v>22936</v>
      </c>
      <c r="C164" s="310" t="s">
        <v>22937</v>
      </c>
      <c r="D164" s="310" t="s">
        <v>1004</v>
      </c>
      <c r="E164" s="312">
        <v>7.69</v>
      </c>
      <c r="F164" s="310" t="s">
        <v>1003</v>
      </c>
      <c r="G164" s="310" t="s">
        <v>630</v>
      </c>
      <c r="H164" s="320">
        <v>14344</v>
      </c>
    </row>
    <row r="165" spans="1:15" ht="15" customHeight="1" x14ac:dyDescent="0.3">
      <c r="A165" s="310" t="s">
        <v>22930</v>
      </c>
      <c r="B165" s="310" t="s">
        <v>22938</v>
      </c>
      <c r="C165" s="310" t="s">
        <v>22939</v>
      </c>
      <c r="D165" s="310" t="s">
        <v>3586</v>
      </c>
      <c r="E165" s="312">
        <v>3.56</v>
      </c>
      <c r="F165" s="310" t="s">
        <v>3587</v>
      </c>
      <c r="G165" s="310" t="s">
        <v>630</v>
      </c>
      <c r="H165" s="320">
        <v>14345</v>
      </c>
      <c r="K165" s="135"/>
    </row>
    <row r="166" spans="1:15" ht="15" customHeight="1" x14ac:dyDescent="0.25">
      <c r="A166" s="310" t="s">
        <v>22930</v>
      </c>
      <c r="B166" s="310" t="s">
        <v>22940</v>
      </c>
      <c r="C166" s="310" t="s">
        <v>22941</v>
      </c>
      <c r="D166" s="310" t="s">
        <v>2989</v>
      </c>
      <c r="E166" s="312">
        <v>2.41</v>
      </c>
      <c r="F166" s="310" t="s">
        <v>2990</v>
      </c>
      <c r="G166" s="310" t="s">
        <v>630</v>
      </c>
      <c r="H166" s="320">
        <v>14346</v>
      </c>
    </row>
    <row r="167" spans="1:15" ht="15" customHeight="1" x14ac:dyDescent="0.25">
      <c r="A167" s="310" t="s">
        <v>22930</v>
      </c>
      <c r="B167" s="310" t="s">
        <v>16481</v>
      </c>
      <c r="C167" s="310" t="s">
        <v>22942</v>
      </c>
      <c r="D167" s="310" t="s">
        <v>1176</v>
      </c>
      <c r="E167" s="312">
        <v>4.8899999999999997</v>
      </c>
      <c r="F167" s="310" t="s">
        <v>1175</v>
      </c>
      <c r="G167" s="310" t="s">
        <v>630</v>
      </c>
      <c r="H167" s="320">
        <v>14347</v>
      </c>
    </row>
    <row r="168" spans="1:15" ht="15" customHeight="1" x14ac:dyDescent="0.25">
      <c r="A168" s="310" t="s">
        <v>22930</v>
      </c>
      <c r="B168" s="310" t="s">
        <v>22943</v>
      </c>
      <c r="C168" s="310" t="s">
        <v>22944</v>
      </c>
      <c r="D168" s="310" t="s">
        <v>22945</v>
      </c>
      <c r="E168" s="312">
        <v>2.11</v>
      </c>
      <c r="F168" s="310" t="s">
        <v>22946</v>
      </c>
      <c r="G168" s="310" t="s">
        <v>630</v>
      </c>
      <c r="H168" s="320">
        <v>14348</v>
      </c>
    </row>
    <row r="169" spans="1:15" ht="15" customHeight="1" x14ac:dyDescent="0.25">
      <c r="A169" s="310" t="s">
        <v>22930</v>
      </c>
      <c r="B169" s="310" t="s">
        <v>22947</v>
      </c>
      <c r="C169" s="310" t="s">
        <v>22948</v>
      </c>
      <c r="D169" s="310" t="s">
        <v>1289</v>
      </c>
      <c r="E169" s="312">
        <v>1.68</v>
      </c>
      <c r="F169" s="310" t="s">
        <v>1288</v>
      </c>
      <c r="G169" s="310" t="s">
        <v>630</v>
      </c>
      <c r="H169" s="320">
        <v>14349</v>
      </c>
    </row>
    <row r="170" spans="1:15" ht="15" customHeight="1" x14ac:dyDescent="0.25">
      <c r="A170" s="310" t="s">
        <v>22930</v>
      </c>
      <c r="B170" s="310" t="s">
        <v>22949</v>
      </c>
      <c r="C170" s="310" t="s">
        <v>22950</v>
      </c>
      <c r="D170" s="310" t="s">
        <v>696</v>
      </c>
      <c r="E170" s="312">
        <v>8.3800000000000008</v>
      </c>
      <c r="F170" s="310" t="s">
        <v>695</v>
      </c>
      <c r="G170" s="310" t="s">
        <v>630</v>
      </c>
      <c r="H170" s="320">
        <v>14350</v>
      </c>
    </row>
    <row r="171" spans="1:15" ht="15" customHeight="1" x14ac:dyDescent="0.25">
      <c r="A171" s="310" t="s">
        <v>22930</v>
      </c>
      <c r="B171" s="310" t="s">
        <v>22951</v>
      </c>
      <c r="C171" s="310" t="s">
        <v>22952</v>
      </c>
      <c r="D171" s="310" t="s">
        <v>1442</v>
      </c>
      <c r="E171" s="312">
        <v>6.17</v>
      </c>
      <c r="F171" s="310" t="s">
        <v>1441</v>
      </c>
      <c r="G171" s="310" t="s">
        <v>630</v>
      </c>
      <c r="H171" s="320">
        <v>14351</v>
      </c>
    </row>
    <row r="172" spans="1:15" ht="15" customHeight="1" x14ac:dyDescent="0.25">
      <c r="A172" s="310"/>
      <c r="B172" s="310"/>
      <c r="C172" s="310"/>
      <c r="D172" s="324" t="s">
        <v>3727</v>
      </c>
      <c r="E172" s="313">
        <f>SUM(E161:E171)</f>
        <v>58.64</v>
      </c>
      <c r="F172" s="310"/>
      <c r="G172" s="310"/>
      <c r="H172" s="320"/>
    </row>
    <row r="173" spans="1:15" ht="15" customHeight="1" x14ac:dyDescent="0.25">
      <c r="A173" s="310" t="s">
        <v>22953</v>
      </c>
      <c r="B173" s="310" t="s">
        <v>22954</v>
      </c>
      <c r="C173" s="310" t="s">
        <v>22955</v>
      </c>
      <c r="D173" s="310" t="s">
        <v>16305</v>
      </c>
      <c r="E173" s="312">
        <v>18.14</v>
      </c>
      <c r="F173" s="310" t="s">
        <v>16304</v>
      </c>
      <c r="G173" s="310" t="s">
        <v>630</v>
      </c>
      <c r="H173" s="320">
        <v>14677</v>
      </c>
    </row>
    <row r="174" spans="1:15" ht="15" customHeight="1" x14ac:dyDescent="0.25">
      <c r="A174" s="310" t="s">
        <v>22953</v>
      </c>
      <c r="B174" s="310" t="s">
        <v>22956</v>
      </c>
      <c r="C174" s="310" t="s">
        <v>22957</v>
      </c>
      <c r="D174" s="310" t="s">
        <v>5925</v>
      </c>
      <c r="E174" s="312">
        <v>10.15</v>
      </c>
      <c r="F174" s="310" t="s">
        <v>5926</v>
      </c>
      <c r="G174" s="310" t="s">
        <v>630</v>
      </c>
      <c r="H174" s="320">
        <v>14678</v>
      </c>
    </row>
    <row r="175" spans="1:15" ht="15" customHeight="1" x14ac:dyDescent="0.25">
      <c r="A175" s="310" t="s">
        <v>22953</v>
      </c>
      <c r="B175" s="310" t="s">
        <v>22958</v>
      </c>
      <c r="C175" s="310" t="s">
        <v>22959</v>
      </c>
      <c r="D175" s="310" t="s">
        <v>4640</v>
      </c>
      <c r="E175" s="312">
        <v>3.72</v>
      </c>
      <c r="F175" s="310" t="s">
        <v>4641</v>
      </c>
      <c r="G175" s="310" t="s">
        <v>630</v>
      </c>
      <c r="H175" s="320">
        <v>14679</v>
      </c>
    </row>
    <row r="176" spans="1:15" ht="15" customHeight="1" x14ac:dyDescent="0.25">
      <c r="A176" s="310" t="s">
        <v>22953</v>
      </c>
      <c r="B176" s="310" t="s">
        <v>22960</v>
      </c>
      <c r="C176" s="310" t="s">
        <v>22961</v>
      </c>
      <c r="D176" s="310" t="s">
        <v>11452</v>
      </c>
      <c r="E176" s="312">
        <v>5.04</v>
      </c>
      <c r="F176" s="310" t="s">
        <v>11451</v>
      </c>
      <c r="G176" s="310" t="s">
        <v>630</v>
      </c>
      <c r="H176" s="320">
        <v>14680</v>
      </c>
    </row>
    <row r="177" spans="1:11" ht="15" customHeight="1" x14ac:dyDescent="0.25">
      <c r="A177" s="310" t="s">
        <v>22953</v>
      </c>
      <c r="B177" s="310" t="s">
        <v>22962</v>
      </c>
      <c r="C177" s="310" t="s">
        <v>22963</v>
      </c>
      <c r="D177" s="310" t="s">
        <v>5318</v>
      </c>
      <c r="E177" s="312">
        <v>5.29</v>
      </c>
      <c r="F177" s="310" t="s">
        <v>5319</v>
      </c>
      <c r="G177" s="310" t="s">
        <v>630</v>
      </c>
      <c r="H177" s="320">
        <v>14681</v>
      </c>
    </row>
    <row r="178" spans="1:11" ht="15" customHeight="1" x14ac:dyDescent="0.25">
      <c r="A178" s="310" t="s">
        <v>22953</v>
      </c>
      <c r="B178" s="310" t="s">
        <v>22964</v>
      </c>
      <c r="C178" s="310" t="s">
        <v>22965</v>
      </c>
      <c r="D178" s="310" t="s">
        <v>3668</v>
      </c>
      <c r="E178" s="312">
        <v>17.66</v>
      </c>
      <c r="F178" s="310" t="s">
        <v>3669</v>
      </c>
      <c r="G178" s="310" t="s">
        <v>630</v>
      </c>
      <c r="H178" s="320">
        <v>14682</v>
      </c>
    </row>
    <row r="179" spans="1:11" ht="15" customHeight="1" x14ac:dyDescent="0.25">
      <c r="A179" s="310" t="s">
        <v>22953</v>
      </c>
      <c r="B179" s="310" t="s">
        <v>22966</v>
      </c>
      <c r="C179" s="310" t="s">
        <v>22967</v>
      </c>
      <c r="D179" s="310" t="s">
        <v>1287</v>
      </c>
      <c r="E179" s="312">
        <v>4.04</v>
      </c>
      <c r="F179" s="310" t="s">
        <v>1286</v>
      </c>
      <c r="G179" s="310" t="s">
        <v>630</v>
      </c>
      <c r="H179" s="320">
        <v>14683</v>
      </c>
    </row>
    <row r="180" spans="1:11" ht="15" customHeight="1" x14ac:dyDescent="0.25">
      <c r="A180" s="310" t="s">
        <v>22953</v>
      </c>
      <c r="B180" s="310" t="s">
        <v>22968</v>
      </c>
      <c r="C180" s="310" t="s">
        <v>22969</v>
      </c>
      <c r="D180" s="310" t="s">
        <v>15927</v>
      </c>
      <c r="E180" s="312">
        <v>2.74</v>
      </c>
      <c r="F180" s="310" t="s">
        <v>15926</v>
      </c>
      <c r="G180" s="310" t="s">
        <v>630</v>
      </c>
      <c r="H180" s="320">
        <v>14684</v>
      </c>
    </row>
    <row r="181" spans="1:11" ht="15" customHeight="1" x14ac:dyDescent="0.25">
      <c r="A181" s="310" t="s">
        <v>22953</v>
      </c>
      <c r="B181" s="310" t="s">
        <v>22970</v>
      </c>
      <c r="C181" s="310" t="s">
        <v>22971</v>
      </c>
      <c r="D181" s="310" t="s">
        <v>3188</v>
      </c>
      <c r="E181" s="312">
        <v>0.11</v>
      </c>
      <c r="F181" s="310" t="s">
        <v>22972</v>
      </c>
      <c r="G181" s="310" t="s">
        <v>630</v>
      </c>
      <c r="H181" s="320">
        <v>14685</v>
      </c>
    </row>
    <row r="182" spans="1:11" ht="15" customHeight="1" x14ac:dyDescent="0.25">
      <c r="A182" s="310" t="s">
        <v>22953</v>
      </c>
      <c r="B182" s="310" t="s">
        <v>19019</v>
      </c>
      <c r="C182" s="310" t="s">
        <v>22973</v>
      </c>
      <c r="D182" s="310" t="s">
        <v>10508</v>
      </c>
      <c r="E182" s="312">
        <v>6.33</v>
      </c>
      <c r="F182" s="310" t="s">
        <v>10507</v>
      </c>
      <c r="G182" s="310" t="s">
        <v>630</v>
      </c>
      <c r="H182" s="320">
        <v>14686</v>
      </c>
    </row>
    <row r="183" spans="1:11" ht="15" customHeight="1" x14ac:dyDescent="0.25">
      <c r="A183" s="310" t="s">
        <v>22953</v>
      </c>
      <c r="B183" s="310" t="s">
        <v>22974</v>
      </c>
      <c r="C183" s="310" t="s">
        <v>22975</v>
      </c>
      <c r="D183" s="310" t="s">
        <v>4621</v>
      </c>
      <c r="E183" s="312">
        <v>2.72</v>
      </c>
      <c r="F183" s="310" t="s">
        <v>4622</v>
      </c>
      <c r="G183" s="310" t="s">
        <v>630</v>
      </c>
      <c r="H183" s="320">
        <v>14687</v>
      </c>
    </row>
    <row r="184" spans="1:11" ht="15" customHeight="1" x14ac:dyDescent="0.25">
      <c r="A184" s="310" t="s">
        <v>22953</v>
      </c>
      <c r="B184" s="310" t="s">
        <v>22976</v>
      </c>
      <c r="C184" s="310" t="s">
        <v>22977</v>
      </c>
      <c r="D184" s="310" t="s">
        <v>20020</v>
      </c>
      <c r="E184" s="312">
        <v>3.2</v>
      </c>
      <c r="F184" s="310" t="s">
        <v>20021</v>
      </c>
      <c r="G184" s="310" t="s">
        <v>630</v>
      </c>
      <c r="H184" s="320">
        <v>14688</v>
      </c>
    </row>
    <row r="185" spans="1:11" ht="15" customHeight="1" x14ac:dyDescent="0.25">
      <c r="A185" s="310" t="s">
        <v>22953</v>
      </c>
      <c r="B185" s="310" t="s">
        <v>22978</v>
      </c>
      <c r="C185" s="310" t="s">
        <v>22979</v>
      </c>
      <c r="D185" s="310" t="s">
        <v>1501</v>
      </c>
      <c r="E185" s="312">
        <v>1.68</v>
      </c>
      <c r="F185" s="310" t="s">
        <v>1500</v>
      </c>
      <c r="G185" s="310" t="s">
        <v>630</v>
      </c>
      <c r="H185" s="320">
        <v>14689</v>
      </c>
    </row>
    <row r="186" spans="1:11" ht="15" customHeight="1" x14ac:dyDescent="0.25">
      <c r="A186" s="310" t="s">
        <v>22953</v>
      </c>
      <c r="B186" s="310" t="s">
        <v>22980</v>
      </c>
      <c r="C186" s="310" t="s">
        <v>22981</v>
      </c>
      <c r="D186" s="310" t="s">
        <v>1353</v>
      </c>
      <c r="E186" s="312">
        <v>6.17</v>
      </c>
      <c r="F186" s="310" t="s">
        <v>1352</v>
      </c>
      <c r="G186" s="310" t="s">
        <v>630</v>
      </c>
      <c r="H186" s="320">
        <v>14690</v>
      </c>
    </row>
    <row r="187" spans="1:11" ht="15" customHeight="1" x14ac:dyDescent="0.25">
      <c r="A187" s="310" t="s">
        <v>22953</v>
      </c>
      <c r="B187" s="310" t="s">
        <v>22982</v>
      </c>
      <c r="C187" s="310" t="s">
        <v>22983</v>
      </c>
      <c r="D187" s="310" t="s">
        <v>22984</v>
      </c>
      <c r="E187" s="312">
        <v>7.0000000000000007E-2</v>
      </c>
      <c r="F187" s="310" t="s">
        <v>22985</v>
      </c>
      <c r="G187" s="310" t="s">
        <v>630</v>
      </c>
      <c r="H187" s="320">
        <v>14691</v>
      </c>
    </row>
    <row r="188" spans="1:11" ht="15" customHeight="1" x14ac:dyDescent="0.25">
      <c r="A188" s="310" t="s">
        <v>22953</v>
      </c>
      <c r="B188" s="310" t="s">
        <v>22986</v>
      </c>
      <c r="C188" s="310" t="s">
        <v>22987</v>
      </c>
      <c r="D188" s="310" t="s">
        <v>1395</v>
      </c>
      <c r="E188" s="312">
        <v>4.13</v>
      </c>
      <c r="F188" s="310" t="s">
        <v>1394</v>
      </c>
      <c r="G188" s="310" t="s">
        <v>630</v>
      </c>
      <c r="H188" s="320">
        <v>14692</v>
      </c>
    </row>
    <row r="189" spans="1:11" ht="15" customHeight="1" x14ac:dyDescent="0.25">
      <c r="A189" s="310" t="s">
        <v>22953</v>
      </c>
      <c r="B189" s="310" t="s">
        <v>22988</v>
      </c>
      <c r="C189" s="310" t="s">
        <v>22989</v>
      </c>
      <c r="D189" s="310" t="s">
        <v>1512</v>
      </c>
      <c r="E189" s="312">
        <v>1.22</v>
      </c>
      <c r="F189" s="310" t="s">
        <v>1511</v>
      </c>
      <c r="G189" s="310" t="s">
        <v>630</v>
      </c>
      <c r="H189" s="320">
        <v>14693</v>
      </c>
      <c r="I189" s="36"/>
      <c r="K189" s="11"/>
    </row>
    <row r="190" spans="1:11" ht="15" customHeight="1" x14ac:dyDescent="0.25">
      <c r="A190" s="310" t="s">
        <v>22953</v>
      </c>
      <c r="B190" s="310" t="s">
        <v>22990</v>
      </c>
      <c r="C190" s="310" t="s">
        <v>22991</v>
      </c>
      <c r="D190" s="310" t="s">
        <v>972</v>
      </c>
      <c r="E190" s="312">
        <v>4.63</v>
      </c>
      <c r="F190" s="310" t="s">
        <v>971</v>
      </c>
      <c r="G190" s="310" t="s">
        <v>630</v>
      </c>
      <c r="H190" s="320">
        <v>14694</v>
      </c>
    </row>
    <row r="191" spans="1:11" ht="15" customHeight="1" x14ac:dyDescent="0.25">
      <c r="A191" s="310" t="s">
        <v>22953</v>
      </c>
      <c r="B191" s="310" t="s">
        <v>22992</v>
      </c>
      <c r="C191" s="310" t="s">
        <v>22993</v>
      </c>
      <c r="D191" s="310" t="s">
        <v>3626</v>
      </c>
      <c r="E191" s="312">
        <v>3.45</v>
      </c>
      <c r="F191" s="310" t="s">
        <v>3627</v>
      </c>
      <c r="G191" s="310" t="s">
        <v>630</v>
      </c>
      <c r="H191" s="320">
        <v>14695</v>
      </c>
    </row>
    <row r="192" spans="1:11" ht="15" customHeight="1" x14ac:dyDescent="0.25">
      <c r="A192" s="310" t="s">
        <v>22953</v>
      </c>
      <c r="B192" s="310" t="s">
        <v>22994</v>
      </c>
      <c r="C192" s="310" t="s">
        <v>22995</v>
      </c>
      <c r="D192" s="310" t="s">
        <v>22996</v>
      </c>
      <c r="E192" s="312">
        <v>1.04</v>
      </c>
      <c r="F192" s="310" t="s">
        <v>22997</v>
      </c>
      <c r="G192" s="310" t="s">
        <v>630</v>
      </c>
      <c r="H192" s="320">
        <v>14696</v>
      </c>
    </row>
    <row r="193" spans="1:8" ht="15" customHeight="1" x14ac:dyDescent="0.25">
      <c r="A193" s="310" t="s">
        <v>22953</v>
      </c>
      <c r="B193" s="310" t="s">
        <v>16216</v>
      </c>
      <c r="C193" s="310" t="s">
        <v>22998</v>
      </c>
      <c r="D193" s="310" t="s">
        <v>1064</v>
      </c>
      <c r="E193" s="312">
        <v>2.23</v>
      </c>
      <c r="F193" s="310" t="s">
        <v>1063</v>
      </c>
      <c r="G193" s="310" t="s">
        <v>630</v>
      </c>
      <c r="H193" s="320">
        <v>14697</v>
      </c>
    </row>
    <row r="194" spans="1:8" ht="15" customHeight="1" x14ac:dyDescent="0.25">
      <c r="A194" s="310" t="s">
        <v>22953</v>
      </c>
      <c r="B194" s="310" t="s">
        <v>22999</v>
      </c>
      <c r="C194" s="310" t="s">
        <v>23000</v>
      </c>
      <c r="D194" s="310" t="s">
        <v>658</v>
      </c>
      <c r="E194" s="312">
        <v>1.68</v>
      </c>
      <c r="F194" s="310" t="s">
        <v>657</v>
      </c>
      <c r="G194" s="310" t="s">
        <v>630</v>
      </c>
      <c r="H194" s="320">
        <v>14698</v>
      </c>
    </row>
    <row r="195" spans="1:8" ht="15" customHeight="1" x14ac:dyDescent="0.25">
      <c r="A195" s="310" t="s">
        <v>22953</v>
      </c>
      <c r="B195" s="310" t="s">
        <v>23001</v>
      </c>
      <c r="C195" s="310" t="s">
        <v>23002</v>
      </c>
      <c r="D195" s="310" t="s">
        <v>4400</v>
      </c>
      <c r="E195" s="312">
        <v>4.8899999999999997</v>
      </c>
      <c r="F195" s="310" t="s">
        <v>4401</v>
      </c>
      <c r="G195" s="310" t="s">
        <v>630</v>
      </c>
      <c r="H195" s="320">
        <v>14699</v>
      </c>
    </row>
    <row r="196" spans="1:8" ht="15" customHeight="1" x14ac:dyDescent="0.25">
      <c r="A196" s="310" t="s">
        <v>22953</v>
      </c>
      <c r="B196" s="310" t="s">
        <v>23003</v>
      </c>
      <c r="C196" s="310" t="s">
        <v>23004</v>
      </c>
      <c r="D196" s="310" t="s">
        <v>4871</v>
      </c>
      <c r="E196" s="312">
        <v>7.06</v>
      </c>
      <c r="F196" s="310" t="s">
        <v>4872</v>
      </c>
      <c r="G196" s="310" t="s">
        <v>630</v>
      </c>
      <c r="H196" s="320">
        <v>14700</v>
      </c>
    </row>
    <row r="197" spans="1:8" ht="15" customHeight="1" x14ac:dyDescent="0.25">
      <c r="A197" s="310" t="s">
        <v>22953</v>
      </c>
      <c r="B197" s="310" t="s">
        <v>23005</v>
      </c>
      <c r="C197" s="310" t="s">
        <v>23006</v>
      </c>
      <c r="D197" s="310" t="s">
        <v>23007</v>
      </c>
      <c r="E197" s="312">
        <v>0.01</v>
      </c>
      <c r="F197" s="310" t="s">
        <v>23008</v>
      </c>
      <c r="G197" s="310" t="s">
        <v>630</v>
      </c>
      <c r="H197" s="320">
        <v>14701</v>
      </c>
    </row>
    <row r="198" spans="1:8" ht="15" customHeight="1" x14ac:dyDescent="0.25">
      <c r="A198" s="310" t="s">
        <v>22953</v>
      </c>
      <c r="B198" s="310" t="s">
        <v>23009</v>
      </c>
      <c r="C198" s="310" t="s">
        <v>23010</v>
      </c>
      <c r="D198" s="310" t="s">
        <v>13351</v>
      </c>
      <c r="E198" s="312">
        <v>4.1900000000000004</v>
      </c>
      <c r="F198" s="310" t="s">
        <v>13350</v>
      </c>
      <c r="G198" s="310" t="s">
        <v>630</v>
      </c>
      <c r="H198" s="320">
        <v>14702</v>
      </c>
    </row>
    <row r="199" spans="1:8" ht="15" customHeight="1" x14ac:dyDescent="0.25">
      <c r="A199" s="310" t="s">
        <v>22953</v>
      </c>
      <c r="B199" s="310" t="s">
        <v>23011</v>
      </c>
      <c r="C199" s="310" t="s">
        <v>23012</v>
      </c>
      <c r="D199" s="310" t="s">
        <v>23013</v>
      </c>
      <c r="E199" s="312">
        <v>12.64</v>
      </c>
      <c r="F199" s="310" t="s">
        <v>23014</v>
      </c>
      <c r="G199" s="310" t="s">
        <v>630</v>
      </c>
      <c r="H199" s="320">
        <v>14703</v>
      </c>
    </row>
    <row r="200" spans="1:8" ht="15" customHeight="1" x14ac:dyDescent="0.25">
      <c r="A200" s="310" t="s">
        <v>22953</v>
      </c>
      <c r="B200" s="310" t="s">
        <v>23015</v>
      </c>
      <c r="C200" s="310" t="s">
        <v>23016</v>
      </c>
      <c r="D200" s="310" t="s">
        <v>869</v>
      </c>
      <c r="E200" s="312">
        <v>2.2599999999999998</v>
      </c>
      <c r="F200" s="310" t="s">
        <v>868</v>
      </c>
      <c r="G200" s="310" t="s">
        <v>630</v>
      </c>
      <c r="H200" s="320">
        <v>14704</v>
      </c>
    </row>
    <row r="201" spans="1:8" ht="15" customHeight="1" x14ac:dyDescent="0.25">
      <c r="A201" s="310" t="s">
        <v>22953</v>
      </c>
      <c r="B201" s="310" t="s">
        <v>3845</v>
      </c>
      <c r="C201" s="310" t="s">
        <v>23017</v>
      </c>
      <c r="D201" s="310" t="s">
        <v>1465</v>
      </c>
      <c r="E201" s="312">
        <v>1.8</v>
      </c>
      <c r="F201" s="310" t="s">
        <v>1464</v>
      </c>
      <c r="G201" s="310" t="s">
        <v>630</v>
      </c>
      <c r="H201" s="320">
        <v>14705</v>
      </c>
    </row>
    <row r="202" spans="1:8" ht="15" customHeight="1" x14ac:dyDescent="0.25">
      <c r="A202" s="310" t="s">
        <v>22953</v>
      </c>
      <c r="B202" s="310" t="s">
        <v>23018</v>
      </c>
      <c r="C202" s="310" t="s">
        <v>23019</v>
      </c>
      <c r="D202" s="310" t="s">
        <v>650</v>
      </c>
      <c r="E202" s="312">
        <v>4.07</v>
      </c>
      <c r="F202" s="310" t="s">
        <v>649</v>
      </c>
      <c r="G202" s="310" t="s">
        <v>630</v>
      </c>
      <c r="H202" s="320">
        <v>14706</v>
      </c>
    </row>
    <row r="203" spans="1:8" ht="15" customHeight="1" x14ac:dyDescent="0.25">
      <c r="A203" s="310" t="s">
        <v>22953</v>
      </c>
      <c r="B203" s="310" t="s">
        <v>18858</v>
      </c>
      <c r="C203" s="310" t="s">
        <v>23020</v>
      </c>
      <c r="D203" s="310" t="s">
        <v>3648</v>
      </c>
      <c r="E203" s="312">
        <v>2.58</v>
      </c>
      <c r="F203" s="310" t="s">
        <v>3649</v>
      </c>
      <c r="G203" s="310" t="s">
        <v>630</v>
      </c>
      <c r="H203" s="320">
        <v>14707</v>
      </c>
    </row>
    <row r="204" spans="1:8" ht="15" customHeight="1" x14ac:dyDescent="0.25">
      <c r="A204" s="310" t="s">
        <v>22953</v>
      </c>
      <c r="B204" s="310" t="s">
        <v>23021</v>
      </c>
      <c r="C204" s="310" t="s">
        <v>23022</v>
      </c>
      <c r="D204" s="310" t="s">
        <v>1193</v>
      </c>
      <c r="E204" s="312">
        <v>1.68</v>
      </c>
      <c r="F204" s="310" t="s">
        <v>1192</v>
      </c>
      <c r="G204" s="310" t="s">
        <v>630</v>
      </c>
      <c r="H204" s="320">
        <v>14708</v>
      </c>
    </row>
    <row r="205" spans="1:8" ht="15" customHeight="1" x14ac:dyDescent="0.25">
      <c r="A205" s="310"/>
      <c r="B205" s="310"/>
      <c r="C205" s="310"/>
      <c r="D205" s="324" t="s">
        <v>3727</v>
      </c>
      <c r="E205" s="313">
        <f>SUM(E173:E204)</f>
        <v>146.62000000000003</v>
      </c>
      <c r="F205" s="310"/>
      <c r="G205" s="310"/>
      <c r="H205" s="320"/>
    </row>
    <row r="206" spans="1:8" ht="15" customHeight="1" x14ac:dyDescent="0.25">
      <c r="A206" s="310" t="s">
        <v>23023</v>
      </c>
      <c r="B206" s="310" t="s">
        <v>23024</v>
      </c>
      <c r="C206" s="310" t="s">
        <v>23025</v>
      </c>
      <c r="D206" s="310" t="s">
        <v>11077</v>
      </c>
      <c r="E206" s="312">
        <v>8.77</v>
      </c>
      <c r="F206" s="310" t="s">
        <v>11076</v>
      </c>
      <c r="G206" s="310" t="s">
        <v>630</v>
      </c>
      <c r="H206" s="320">
        <v>14730</v>
      </c>
    </row>
    <row r="207" spans="1:8" ht="15" customHeight="1" x14ac:dyDescent="0.25">
      <c r="A207" s="310" t="s">
        <v>23023</v>
      </c>
      <c r="B207" s="310" t="s">
        <v>23026</v>
      </c>
      <c r="C207" s="310" t="s">
        <v>23027</v>
      </c>
      <c r="D207" s="310" t="s">
        <v>3986</v>
      </c>
      <c r="E207" s="312">
        <v>11.93</v>
      </c>
      <c r="F207" s="310" t="s">
        <v>3987</v>
      </c>
      <c r="G207" s="310" t="s">
        <v>630</v>
      </c>
      <c r="H207" s="320">
        <v>14731</v>
      </c>
    </row>
    <row r="208" spans="1:8" ht="15" customHeight="1" x14ac:dyDescent="0.25">
      <c r="A208" s="310" t="s">
        <v>23023</v>
      </c>
      <c r="B208" s="310" t="s">
        <v>23028</v>
      </c>
      <c r="C208" s="310" t="s">
        <v>23029</v>
      </c>
      <c r="D208" s="310" t="s">
        <v>3313</v>
      </c>
      <c r="E208" s="312">
        <v>1.74</v>
      </c>
      <c r="F208" s="310" t="s">
        <v>3314</v>
      </c>
      <c r="G208" s="310" t="s">
        <v>630</v>
      </c>
      <c r="H208" s="320">
        <v>14732</v>
      </c>
    </row>
    <row r="209" spans="1:8" ht="15" customHeight="1" x14ac:dyDescent="0.25">
      <c r="A209" s="310" t="s">
        <v>23023</v>
      </c>
      <c r="B209" s="310" t="s">
        <v>23030</v>
      </c>
      <c r="C209" s="310" t="s">
        <v>23031</v>
      </c>
      <c r="D209" s="310" t="s">
        <v>776</v>
      </c>
      <c r="E209" s="312">
        <v>4.9800000000000004</v>
      </c>
      <c r="F209" s="310" t="s">
        <v>775</v>
      </c>
      <c r="G209" s="310" t="s">
        <v>630</v>
      </c>
      <c r="H209" s="320">
        <v>14733</v>
      </c>
    </row>
    <row r="210" spans="1:8" ht="15" customHeight="1" x14ac:dyDescent="0.25">
      <c r="A210" s="310" t="s">
        <v>23023</v>
      </c>
      <c r="B210" s="310" t="s">
        <v>23032</v>
      </c>
      <c r="C210" s="310" t="s">
        <v>23033</v>
      </c>
      <c r="D210" s="310" t="s">
        <v>777</v>
      </c>
      <c r="E210" s="312">
        <v>2.04</v>
      </c>
      <c r="F210" s="310" t="s">
        <v>775</v>
      </c>
      <c r="G210" s="310" t="s">
        <v>630</v>
      </c>
      <c r="H210" s="320">
        <v>14734</v>
      </c>
    </row>
    <row r="211" spans="1:8" ht="15" customHeight="1" x14ac:dyDescent="0.25">
      <c r="A211" s="310" t="s">
        <v>23023</v>
      </c>
      <c r="B211" s="310" t="s">
        <v>23034</v>
      </c>
      <c r="C211" s="310" t="s">
        <v>23035</v>
      </c>
      <c r="D211" s="310" t="s">
        <v>4078</v>
      </c>
      <c r="E211" s="312">
        <v>1.72</v>
      </c>
      <c r="F211" s="310" t="s">
        <v>4079</v>
      </c>
      <c r="G211" s="310" t="s">
        <v>630</v>
      </c>
      <c r="H211" s="320">
        <v>14735</v>
      </c>
    </row>
    <row r="212" spans="1:8" ht="15" customHeight="1" x14ac:dyDescent="0.25">
      <c r="A212" s="310" t="s">
        <v>23023</v>
      </c>
      <c r="B212" s="310" t="s">
        <v>23036</v>
      </c>
      <c r="C212" s="310" t="s">
        <v>23037</v>
      </c>
      <c r="D212" s="310" t="s">
        <v>11355</v>
      </c>
      <c r="E212" s="312">
        <v>5.42</v>
      </c>
      <c r="F212" s="310" t="s">
        <v>11351</v>
      </c>
      <c r="G212" s="310" t="s">
        <v>630</v>
      </c>
      <c r="H212" s="320">
        <v>14736</v>
      </c>
    </row>
    <row r="213" spans="1:8" ht="15" customHeight="1" x14ac:dyDescent="0.25">
      <c r="A213" s="310" t="s">
        <v>23023</v>
      </c>
      <c r="B213" s="310" t="s">
        <v>23038</v>
      </c>
      <c r="C213" s="310" t="s">
        <v>23039</v>
      </c>
      <c r="D213" s="310" t="s">
        <v>11352</v>
      </c>
      <c r="E213" s="312">
        <v>3.57</v>
      </c>
      <c r="F213" s="310" t="s">
        <v>11351</v>
      </c>
      <c r="G213" s="310" t="s">
        <v>630</v>
      </c>
      <c r="H213" s="320">
        <v>14737</v>
      </c>
    </row>
    <row r="214" spans="1:8" ht="15" customHeight="1" x14ac:dyDescent="0.25">
      <c r="A214" s="310" t="s">
        <v>23023</v>
      </c>
      <c r="B214" s="310" t="s">
        <v>23040</v>
      </c>
      <c r="C214" s="310" t="s">
        <v>23041</v>
      </c>
      <c r="D214" s="310" t="s">
        <v>648</v>
      </c>
      <c r="E214" s="312">
        <v>5.04</v>
      </c>
      <c r="F214" s="310" t="s">
        <v>647</v>
      </c>
      <c r="G214" s="310" t="s">
        <v>630</v>
      </c>
      <c r="H214" s="320">
        <v>14738</v>
      </c>
    </row>
    <row r="215" spans="1:8" ht="15" customHeight="1" x14ac:dyDescent="0.25">
      <c r="A215" s="310" t="s">
        <v>23023</v>
      </c>
      <c r="B215" s="310" t="s">
        <v>23042</v>
      </c>
      <c r="C215" s="310" t="s">
        <v>23043</v>
      </c>
      <c r="D215" s="310" t="s">
        <v>4829</v>
      </c>
      <c r="E215" s="312">
        <v>2.17</v>
      </c>
      <c r="F215" s="310" t="s">
        <v>4830</v>
      </c>
      <c r="G215" s="310" t="s">
        <v>630</v>
      </c>
      <c r="H215" s="320">
        <v>14739</v>
      </c>
    </row>
    <row r="216" spans="1:8" ht="15" customHeight="1" x14ac:dyDescent="0.25">
      <c r="A216" s="310" t="s">
        <v>23023</v>
      </c>
      <c r="B216" s="310" t="s">
        <v>23044</v>
      </c>
      <c r="C216" s="310" t="s">
        <v>23045</v>
      </c>
      <c r="D216" s="310" t="s">
        <v>662</v>
      </c>
      <c r="E216" s="312">
        <v>3.76</v>
      </c>
      <c r="F216" s="310" t="s">
        <v>661</v>
      </c>
      <c r="G216" s="310" t="s">
        <v>630</v>
      </c>
      <c r="H216" s="320">
        <v>14740</v>
      </c>
    </row>
    <row r="217" spans="1:8" ht="15" customHeight="1" x14ac:dyDescent="0.25">
      <c r="A217" s="310" t="s">
        <v>23023</v>
      </c>
      <c r="B217" s="310" t="s">
        <v>23046</v>
      </c>
      <c r="C217" s="310" t="s">
        <v>23047</v>
      </c>
      <c r="D217" s="310" t="s">
        <v>23048</v>
      </c>
      <c r="E217" s="312">
        <v>5.47</v>
      </c>
      <c r="F217" s="310" t="s">
        <v>23049</v>
      </c>
      <c r="G217" s="310" t="s">
        <v>630</v>
      </c>
      <c r="H217" s="320">
        <v>14741</v>
      </c>
    </row>
    <row r="218" spans="1:8" ht="15" customHeight="1" x14ac:dyDescent="0.25">
      <c r="A218" s="310" t="s">
        <v>23023</v>
      </c>
      <c r="B218" s="310" t="s">
        <v>23050</v>
      </c>
      <c r="C218" s="310" t="s">
        <v>23051</v>
      </c>
      <c r="D218" s="310" t="s">
        <v>20117</v>
      </c>
      <c r="E218" s="312">
        <v>4.29</v>
      </c>
      <c r="F218" s="310" t="s">
        <v>23052</v>
      </c>
      <c r="G218" s="310" t="s">
        <v>630</v>
      </c>
      <c r="H218" s="320">
        <v>14742</v>
      </c>
    </row>
    <row r="219" spans="1:8" ht="15" customHeight="1" x14ac:dyDescent="0.25">
      <c r="A219" s="310" t="s">
        <v>23023</v>
      </c>
      <c r="B219" s="310" t="s">
        <v>23053</v>
      </c>
      <c r="C219" s="310" t="s">
        <v>23054</v>
      </c>
      <c r="D219" s="310" t="s">
        <v>23055</v>
      </c>
      <c r="E219" s="312">
        <v>5.04</v>
      </c>
      <c r="F219" s="310" t="s">
        <v>23056</v>
      </c>
      <c r="G219" s="310" t="s">
        <v>630</v>
      </c>
      <c r="H219" s="320">
        <v>14743</v>
      </c>
    </row>
    <row r="220" spans="1:8" ht="15" customHeight="1" x14ac:dyDescent="0.25">
      <c r="A220" s="310" t="s">
        <v>23023</v>
      </c>
      <c r="B220" s="310" t="s">
        <v>23057</v>
      </c>
      <c r="C220" s="310" t="s">
        <v>23058</v>
      </c>
      <c r="D220" s="310" t="s">
        <v>20024</v>
      </c>
      <c r="E220" s="312">
        <v>3.6</v>
      </c>
      <c r="F220" s="310" t="s">
        <v>20025</v>
      </c>
      <c r="G220" s="310" t="s">
        <v>630</v>
      </c>
      <c r="H220" s="320">
        <v>14744</v>
      </c>
    </row>
    <row r="221" spans="1:8" ht="15" customHeight="1" x14ac:dyDescent="0.25">
      <c r="A221" s="310" t="s">
        <v>23023</v>
      </c>
      <c r="B221" s="310" t="s">
        <v>23059</v>
      </c>
      <c r="C221" s="310" t="s">
        <v>23060</v>
      </c>
      <c r="D221" s="310" t="s">
        <v>18862</v>
      </c>
      <c r="E221" s="312">
        <v>1.68</v>
      </c>
      <c r="F221" s="310" t="s">
        <v>18861</v>
      </c>
      <c r="G221" s="310" t="s">
        <v>630</v>
      </c>
      <c r="H221" s="320">
        <v>14745</v>
      </c>
    </row>
    <row r="222" spans="1:8" ht="15" customHeight="1" x14ac:dyDescent="0.25">
      <c r="A222" s="310" t="s">
        <v>23023</v>
      </c>
      <c r="B222" s="310" t="s">
        <v>23061</v>
      </c>
      <c r="C222" s="310" t="s">
        <v>23062</v>
      </c>
      <c r="D222" s="310" t="s">
        <v>636</v>
      </c>
      <c r="E222" s="312">
        <v>10.73</v>
      </c>
      <c r="F222" s="310" t="s">
        <v>635</v>
      </c>
      <c r="G222" s="310" t="s">
        <v>630</v>
      </c>
      <c r="H222" s="320">
        <v>14746</v>
      </c>
    </row>
    <row r="223" spans="1:8" ht="15" customHeight="1" x14ac:dyDescent="0.25">
      <c r="A223" s="310" t="s">
        <v>23023</v>
      </c>
      <c r="B223" s="310" t="s">
        <v>23063</v>
      </c>
      <c r="C223" s="310" t="s">
        <v>23064</v>
      </c>
      <c r="D223" s="310" t="s">
        <v>849</v>
      </c>
      <c r="E223" s="312">
        <v>7.9</v>
      </c>
      <c r="F223" s="310" t="s">
        <v>848</v>
      </c>
      <c r="G223" s="310" t="s">
        <v>630</v>
      </c>
      <c r="H223" s="320">
        <v>14747</v>
      </c>
    </row>
    <row r="224" spans="1:8" ht="15" customHeight="1" x14ac:dyDescent="0.25">
      <c r="A224" s="310" t="s">
        <v>23023</v>
      </c>
      <c r="B224" s="310" t="s">
        <v>23065</v>
      </c>
      <c r="C224" s="310" t="s">
        <v>23066</v>
      </c>
      <c r="D224" s="310" t="s">
        <v>3590</v>
      </c>
      <c r="E224" s="312">
        <v>1.68</v>
      </c>
      <c r="F224" s="310" t="s">
        <v>3591</v>
      </c>
      <c r="G224" s="310" t="s">
        <v>630</v>
      </c>
      <c r="H224" s="320">
        <v>14748</v>
      </c>
    </row>
    <row r="225" spans="1:8" ht="15" customHeight="1" x14ac:dyDescent="0.25">
      <c r="A225" s="310" t="s">
        <v>23023</v>
      </c>
      <c r="B225" s="310" t="s">
        <v>23067</v>
      </c>
      <c r="C225" s="310" t="s">
        <v>23068</v>
      </c>
      <c r="D225" s="310" t="s">
        <v>13583</v>
      </c>
      <c r="E225" s="312">
        <v>2.69</v>
      </c>
      <c r="F225" s="310" t="s">
        <v>13582</v>
      </c>
      <c r="G225" s="310" t="s">
        <v>630</v>
      </c>
      <c r="H225" s="320">
        <v>14749</v>
      </c>
    </row>
    <row r="226" spans="1:8" ht="15" customHeight="1" x14ac:dyDescent="0.25">
      <c r="A226" s="310" t="s">
        <v>23023</v>
      </c>
      <c r="B226" s="310" t="s">
        <v>23069</v>
      </c>
      <c r="C226" s="310" t="s">
        <v>23070</v>
      </c>
      <c r="D226" s="310" t="s">
        <v>1405</v>
      </c>
      <c r="E226" s="312">
        <v>4.1900000000000004</v>
      </c>
      <c r="F226" s="310" t="s">
        <v>1404</v>
      </c>
      <c r="G226" s="310" t="s">
        <v>630</v>
      </c>
      <c r="H226" s="320">
        <v>14750</v>
      </c>
    </row>
    <row r="227" spans="1:8" ht="15" customHeight="1" x14ac:dyDescent="0.25">
      <c r="A227" s="310" t="s">
        <v>23023</v>
      </c>
      <c r="B227" s="310" t="s">
        <v>23071</v>
      </c>
      <c r="C227" s="310" t="s">
        <v>23072</v>
      </c>
      <c r="D227" s="310" t="s">
        <v>19459</v>
      </c>
      <c r="E227" s="312">
        <v>4.8099999999999996</v>
      </c>
      <c r="F227" s="310" t="s">
        <v>19460</v>
      </c>
      <c r="G227" s="310" t="s">
        <v>630</v>
      </c>
      <c r="H227" s="320">
        <v>14751</v>
      </c>
    </row>
    <row r="228" spans="1:8" ht="15" customHeight="1" x14ac:dyDescent="0.25">
      <c r="A228" s="310" t="s">
        <v>23023</v>
      </c>
      <c r="B228" s="310" t="s">
        <v>23073</v>
      </c>
      <c r="C228" s="310" t="s">
        <v>23074</v>
      </c>
      <c r="D228" s="310" t="s">
        <v>5625</v>
      </c>
      <c r="E228" s="312">
        <v>1.77</v>
      </c>
      <c r="F228" s="310" t="s">
        <v>5626</v>
      </c>
      <c r="G228" s="310" t="s">
        <v>630</v>
      </c>
      <c r="H228" s="320">
        <v>14752</v>
      </c>
    </row>
    <row r="229" spans="1:8" ht="15" customHeight="1" x14ac:dyDescent="0.25">
      <c r="A229" s="310" t="s">
        <v>23023</v>
      </c>
      <c r="B229" s="310" t="s">
        <v>23075</v>
      </c>
      <c r="C229" s="310" t="s">
        <v>23076</v>
      </c>
      <c r="D229" s="310" t="s">
        <v>806</v>
      </c>
      <c r="E229" s="312">
        <v>1.86</v>
      </c>
      <c r="F229" s="310" t="s">
        <v>805</v>
      </c>
      <c r="G229" s="310" t="s">
        <v>630</v>
      </c>
      <c r="H229" s="320">
        <v>14753</v>
      </c>
    </row>
    <row r="230" spans="1:8" ht="15" customHeight="1" x14ac:dyDescent="0.25">
      <c r="A230" s="310" t="s">
        <v>23023</v>
      </c>
      <c r="B230" s="310" t="s">
        <v>23077</v>
      </c>
      <c r="C230" s="310" t="s">
        <v>23078</v>
      </c>
      <c r="D230" s="310" t="s">
        <v>993</v>
      </c>
      <c r="E230" s="312">
        <v>22.17</v>
      </c>
      <c r="F230" s="310" t="s">
        <v>992</v>
      </c>
      <c r="G230" s="310" t="s">
        <v>630</v>
      </c>
      <c r="H230" s="320">
        <v>14754</v>
      </c>
    </row>
    <row r="231" spans="1:8" ht="15" customHeight="1" x14ac:dyDescent="0.25">
      <c r="A231" s="310" t="s">
        <v>23023</v>
      </c>
      <c r="B231" s="310" t="s">
        <v>19493</v>
      </c>
      <c r="C231" s="310" t="s">
        <v>23079</v>
      </c>
      <c r="D231" s="310" t="s">
        <v>997</v>
      </c>
      <c r="E231" s="312">
        <v>1.68</v>
      </c>
      <c r="F231" s="310" t="s">
        <v>996</v>
      </c>
      <c r="G231" s="310" t="s">
        <v>630</v>
      </c>
      <c r="H231" s="320">
        <v>14755</v>
      </c>
    </row>
    <row r="232" spans="1:8" ht="15" customHeight="1" x14ac:dyDescent="0.25">
      <c r="A232" s="310" t="s">
        <v>23023</v>
      </c>
      <c r="B232" s="310" t="s">
        <v>14279</v>
      </c>
      <c r="C232" s="310" t="s">
        <v>23080</v>
      </c>
      <c r="D232" s="310" t="s">
        <v>1372</v>
      </c>
      <c r="E232" s="312">
        <v>3.91</v>
      </c>
      <c r="F232" s="310" t="s">
        <v>1371</v>
      </c>
      <c r="G232" s="310" t="s">
        <v>630</v>
      </c>
      <c r="H232" s="320">
        <v>14756</v>
      </c>
    </row>
    <row r="233" spans="1:8" ht="15" customHeight="1" x14ac:dyDescent="0.25">
      <c r="A233" s="310" t="s">
        <v>23023</v>
      </c>
      <c r="B233" s="310" t="s">
        <v>23081</v>
      </c>
      <c r="C233" s="310" t="s">
        <v>23082</v>
      </c>
      <c r="D233" s="310" t="s">
        <v>5375</v>
      </c>
      <c r="E233" s="312">
        <v>5.04</v>
      </c>
      <c r="F233" s="310" t="s">
        <v>5376</v>
      </c>
      <c r="G233" s="310" t="s">
        <v>630</v>
      </c>
      <c r="H233" s="320">
        <v>14757</v>
      </c>
    </row>
    <row r="234" spans="1:8" ht="15" customHeight="1" x14ac:dyDescent="0.25">
      <c r="A234" s="310" t="s">
        <v>23023</v>
      </c>
      <c r="B234" s="310" t="s">
        <v>23083</v>
      </c>
      <c r="C234" s="310" t="s">
        <v>23084</v>
      </c>
      <c r="D234" s="310" t="s">
        <v>1281</v>
      </c>
      <c r="E234" s="312">
        <v>6.06</v>
      </c>
      <c r="F234" s="310" t="s">
        <v>1280</v>
      </c>
      <c r="G234" s="310" t="s">
        <v>630</v>
      </c>
      <c r="H234" s="320">
        <v>14758</v>
      </c>
    </row>
    <row r="235" spans="1:8" ht="15" customHeight="1" x14ac:dyDescent="0.25">
      <c r="A235" s="310" t="s">
        <v>23023</v>
      </c>
      <c r="B235" s="310" t="s">
        <v>23085</v>
      </c>
      <c r="C235" s="310" t="s">
        <v>23086</v>
      </c>
      <c r="D235" s="310" t="s">
        <v>3719</v>
      </c>
      <c r="E235" s="312">
        <v>1.86</v>
      </c>
      <c r="F235" s="310" t="s">
        <v>3720</v>
      </c>
      <c r="G235" s="310" t="s">
        <v>630</v>
      </c>
      <c r="H235" s="320">
        <v>14759</v>
      </c>
    </row>
    <row r="236" spans="1:8" ht="15" customHeight="1" x14ac:dyDescent="0.25">
      <c r="A236" s="310" t="s">
        <v>23023</v>
      </c>
      <c r="B236" s="310" t="s">
        <v>23087</v>
      </c>
      <c r="C236" s="310" t="s">
        <v>23088</v>
      </c>
      <c r="D236" s="310" t="s">
        <v>760</v>
      </c>
      <c r="E236" s="312">
        <v>2.4500000000000002</v>
      </c>
      <c r="F236" s="310" t="s">
        <v>759</v>
      </c>
      <c r="G236" s="310" t="s">
        <v>630</v>
      </c>
      <c r="H236" s="320">
        <v>14760</v>
      </c>
    </row>
    <row r="237" spans="1:8" ht="15" customHeight="1" x14ac:dyDescent="0.25">
      <c r="A237" s="310" t="s">
        <v>23023</v>
      </c>
      <c r="B237" s="310" t="s">
        <v>23089</v>
      </c>
      <c r="C237" s="310" t="s">
        <v>23090</v>
      </c>
      <c r="D237" s="310" t="s">
        <v>4516</v>
      </c>
      <c r="E237" s="312">
        <v>5.81</v>
      </c>
      <c r="F237" s="310" t="s">
        <v>4517</v>
      </c>
      <c r="G237" s="310" t="s">
        <v>630</v>
      </c>
      <c r="H237" s="320">
        <v>14761</v>
      </c>
    </row>
    <row r="238" spans="1:8" ht="15" customHeight="1" x14ac:dyDescent="0.25">
      <c r="A238" s="310" t="s">
        <v>23023</v>
      </c>
      <c r="B238" s="310" t="s">
        <v>23091</v>
      </c>
      <c r="C238" s="310" t="s">
        <v>23092</v>
      </c>
      <c r="D238" s="310" t="s">
        <v>16024</v>
      </c>
      <c r="E238" s="312">
        <v>1.47</v>
      </c>
      <c r="F238" s="310" t="s">
        <v>16023</v>
      </c>
      <c r="G238" s="310" t="s">
        <v>630</v>
      </c>
      <c r="H238" s="320">
        <v>14762</v>
      </c>
    </row>
    <row r="239" spans="1:8" ht="15" customHeight="1" x14ac:dyDescent="0.25">
      <c r="A239" s="310" t="s">
        <v>23023</v>
      </c>
      <c r="B239" s="310" t="s">
        <v>23093</v>
      </c>
      <c r="C239" s="310" t="s">
        <v>23094</v>
      </c>
      <c r="D239" s="310" t="s">
        <v>4483</v>
      </c>
      <c r="E239" s="312">
        <v>4.1900000000000004</v>
      </c>
      <c r="F239" s="310" t="s">
        <v>4484</v>
      </c>
      <c r="G239" s="310" t="s">
        <v>630</v>
      </c>
      <c r="H239" s="320">
        <v>14763</v>
      </c>
    </row>
    <row r="240" spans="1:8" ht="15" customHeight="1" x14ac:dyDescent="0.25">
      <c r="A240" s="310" t="s">
        <v>23023</v>
      </c>
      <c r="B240" s="310" t="s">
        <v>23095</v>
      </c>
      <c r="C240" s="310" t="s">
        <v>23096</v>
      </c>
      <c r="D240" s="310" t="s">
        <v>18276</v>
      </c>
      <c r="E240" s="312">
        <v>5.17</v>
      </c>
      <c r="F240" s="310" t="s">
        <v>23097</v>
      </c>
      <c r="G240" s="310" t="s">
        <v>630</v>
      </c>
      <c r="H240" s="320">
        <v>14764</v>
      </c>
    </row>
    <row r="241" spans="1:8" ht="15" customHeight="1" x14ac:dyDescent="0.25">
      <c r="A241" s="310" t="s">
        <v>23023</v>
      </c>
      <c r="B241" s="310" t="s">
        <v>23098</v>
      </c>
      <c r="C241" s="310" t="s">
        <v>23099</v>
      </c>
      <c r="D241" s="310" t="s">
        <v>916</v>
      </c>
      <c r="E241" s="312">
        <v>2.16</v>
      </c>
      <c r="F241" s="310" t="s">
        <v>915</v>
      </c>
      <c r="G241" s="310" t="s">
        <v>630</v>
      </c>
      <c r="H241" s="320">
        <v>14765</v>
      </c>
    </row>
    <row r="242" spans="1:8" ht="15" customHeight="1" x14ac:dyDescent="0.25">
      <c r="A242" s="310" t="s">
        <v>23023</v>
      </c>
      <c r="B242" s="310" t="s">
        <v>23100</v>
      </c>
      <c r="C242" s="310" t="s">
        <v>23101</v>
      </c>
      <c r="D242" s="310" t="s">
        <v>1060</v>
      </c>
      <c r="E242" s="312">
        <v>2.08</v>
      </c>
      <c r="F242" s="310" t="s">
        <v>1059</v>
      </c>
      <c r="G242" s="310" t="s">
        <v>630</v>
      </c>
      <c r="H242" s="320">
        <v>14766</v>
      </c>
    </row>
    <row r="243" spans="1:8" ht="15" customHeight="1" x14ac:dyDescent="0.25">
      <c r="A243" s="310" t="s">
        <v>23023</v>
      </c>
      <c r="B243" s="310" t="s">
        <v>23102</v>
      </c>
      <c r="C243" s="310" t="s">
        <v>23103</v>
      </c>
      <c r="D243" s="310" t="s">
        <v>847</v>
      </c>
      <c r="E243" s="312">
        <v>2.44</v>
      </c>
      <c r="F243" s="310" t="s">
        <v>846</v>
      </c>
      <c r="G243" s="310" t="s">
        <v>630</v>
      </c>
      <c r="H243" s="320">
        <v>14767</v>
      </c>
    </row>
    <row r="244" spans="1:8" ht="15" customHeight="1" x14ac:dyDescent="0.25">
      <c r="A244" s="310"/>
      <c r="B244" s="310"/>
      <c r="C244" s="310"/>
      <c r="D244" s="324" t="s">
        <v>3727</v>
      </c>
      <c r="E244" s="313">
        <f>SUM(E206:E243)</f>
        <v>173.34</v>
      </c>
      <c r="F244" s="310"/>
      <c r="G244" s="310"/>
      <c r="H244" s="320"/>
    </row>
    <row r="245" spans="1:8" ht="15" customHeight="1" x14ac:dyDescent="0.25">
      <c r="A245" s="310" t="s">
        <v>23104</v>
      </c>
      <c r="B245" s="310" t="s">
        <v>23105</v>
      </c>
      <c r="C245" s="310" t="s">
        <v>23106</v>
      </c>
      <c r="D245" s="310" t="s">
        <v>1315</v>
      </c>
      <c r="E245" s="312">
        <v>4.26</v>
      </c>
      <c r="F245" s="310" t="s">
        <v>1314</v>
      </c>
      <c r="G245" s="310" t="s">
        <v>630</v>
      </c>
      <c r="H245" s="320">
        <v>14903</v>
      </c>
    </row>
    <row r="246" spans="1:8" ht="15" customHeight="1" x14ac:dyDescent="0.25">
      <c r="A246" s="310" t="s">
        <v>23104</v>
      </c>
      <c r="B246" s="310" t="s">
        <v>23107</v>
      </c>
      <c r="C246" s="310" t="s">
        <v>23108</v>
      </c>
      <c r="D246" s="310" t="s">
        <v>14204</v>
      </c>
      <c r="E246" s="312">
        <v>5.13</v>
      </c>
      <c r="F246" s="310" t="s">
        <v>14203</v>
      </c>
      <c r="G246" s="310" t="s">
        <v>630</v>
      </c>
      <c r="H246" s="320">
        <v>14904</v>
      </c>
    </row>
    <row r="247" spans="1:8" ht="15" customHeight="1" x14ac:dyDescent="0.25">
      <c r="A247" s="310" t="s">
        <v>23104</v>
      </c>
      <c r="B247" s="310" t="s">
        <v>23109</v>
      </c>
      <c r="C247" s="310" t="s">
        <v>23110</v>
      </c>
      <c r="D247" s="310" t="s">
        <v>1477</v>
      </c>
      <c r="E247" s="312">
        <v>3.4</v>
      </c>
      <c r="F247" s="310" t="s">
        <v>1476</v>
      </c>
      <c r="G247" s="310" t="s">
        <v>630</v>
      </c>
      <c r="H247" s="320">
        <v>14905</v>
      </c>
    </row>
    <row r="248" spans="1:8" ht="15" customHeight="1" x14ac:dyDescent="0.25">
      <c r="A248" s="310" t="s">
        <v>23104</v>
      </c>
      <c r="B248" s="310" t="s">
        <v>5472</v>
      </c>
      <c r="C248" s="310" t="s">
        <v>23111</v>
      </c>
      <c r="D248" s="310" t="s">
        <v>1024</v>
      </c>
      <c r="E248" s="312">
        <v>1.98</v>
      </c>
      <c r="F248" s="310" t="s">
        <v>1023</v>
      </c>
      <c r="G248" s="310" t="s">
        <v>630</v>
      </c>
      <c r="H248" s="320">
        <v>14906</v>
      </c>
    </row>
    <row r="249" spans="1:8" ht="15" customHeight="1" x14ac:dyDescent="0.25">
      <c r="A249" s="310" t="s">
        <v>23104</v>
      </c>
      <c r="B249" s="310" t="s">
        <v>23112</v>
      </c>
      <c r="C249" s="310" t="s">
        <v>23113</v>
      </c>
      <c r="D249" s="310" t="s">
        <v>4570</v>
      </c>
      <c r="E249" s="312">
        <v>9.3000000000000007</v>
      </c>
      <c r="F249" s="310" t="s">
        <v>4571</v>
      </c>
      <c r="G249" s="310" t="s">
        <v>630</v>
      </c>
      <c r="H249" s="320">
        <v>14907</v>
      </c>
    </row>
    <row r="250" spans="1:8" ht="15" customHeight="1" x14ac:dyDescent="0.25">
      <c r="A250" s="310" t="s">
        <v>23104</v>
      </c>
      <c r="B250" s="310" t="s">
        <v>23114</v>
      </c>
      <c r="C250" s="310" t="s">
        <v>23115</v>
      </c>
      <c r="D250" s="310" t="s">
        <v>1040</v>
      </c>
      <c r="E250" s="312">
        <v>1.68</v>
      </c>
      <c r="F250" s="310" t="s">
        <v>1039</v>
      </c>
      <c r="G250" s="310" t="s">
        <v>630</v>
      </c>
      <c r="H250" s="320">
        <v>14908</v>
      </c>
    </row>
    <row r="251" spans="1:8" ht="15" customHeight="1" x14ac:dyDescent="0.25">
      <c r="A251" s="310" t="s">
        <v>23104</v>
      </c>
      <c r="B251" s="310" t="s">
        <v>23116</v>
      </c>
      <c r="C251" s="310" t="s">
        <v>23117</v>
      </c>
      <c r="D251" s="310" t="s">
        <v>788</v>
      </c>
      <c r="E251" s="312">
        <v>8.83</v>
      </c>
      <c r="F251" s="310" t="s">
        <v>787</v>
      </c>
      <c r="G251" s="310" t="s">
        <v>630</v>
      </c>
      <c r="H251" s="320">
        <v>14909</v>
      </c>
    </row>
    <row r="252" spans="1:8" ht="15" customHeight="1" x14ac:dyDescent="0.25">
      <c r="A252" s="310" t="s">
        <v>23104</v>
      </c>
      <c r="B252" s="310" t="s">
        <v>22243</v>
      </c>
      <c r="C252" s="310" t="s">
        <v>23118</v>
      </c>
      <c r="D252" s="310" t="s">
        <v>5752</v>
      </c>
      <c r="E252" s="312">
        <v>5.82</v>
      </c>
      <c r="F252" s="310" t="s">
        <v>5753</v>
      </c>
      <c r="G252" s="310" t="s">
        <v>630</v>
      </c>
      <c r="H252" s="320">
        <v>14910</v>
      </c>
    </row>
    <row r="253" spans="1:8" ht="15" customHeight="1" x14ac:dyDescent="0.25">
      <c r="A253" s="310" t="s">
        <v>23104</v>
      </c>
      <c r="B253" s="310" t="s">
        <v>23119</v>
      </c>
      <c r="C253" s="310" t="s">
        <v>23120</v>
      </c>
      <c r="D253" s="310" t="s">
        <v>23121</v>
      </c>
      <c r="E253" s="312">
        <v>6.07</v>
      </c>
      <c r="F253" s="310" t="s">
        <v>23122</v>
      </c>
      <c r="G253" s="310" t="s">
        <v>630</v>
      </c>
      <c r="H253" s="320">
        <v>14911</v>
      </c>
    </row>
    <row r="254" spans="1:8" ht="15" customHeight="1" x14ac:dyDescent="0.25">
      <c r="A254" s="310" t="s">
        <v>23104</v>
      </c>
      <c r="B254" s="310" t="s">
        <v>23123</v>
      </c>
      <c r="C254" s="310" t="s">
        <v>23124</v>
      </c>
      <c r="D254" s="310" t="s">
        <v>4744</v>
      </c>
      <c r="E254" s="312">
        <v>2.21</v>
      </c>
      <c r="F254" s="310" t="s">
        <v>4745</v>
      </c>
      <c r="G254" s="310" t="s">
        <v>630</v>
      </c>
      <c r="H254" s="320">
        <v>14912</v>
      </c>
    </row>
    <row r="255" spans="1:8" ht="15" customHeight="1" x14ac:dyDescent="0.25">
      <c r="A255" s="310" t="s">
        <v>23104</v>
      </c>
      <c r="B255" s="310" t="s">
        <v>23125</v>
      </c>
      <c r="C255" s="310" t="s">
        <v>23126</v>
      </c>
      <c r="D255" s="310" t="s">
        <v>4199</v>
      </c>
      <c r="E255" s="312">
        <v>3.16</v>
      </c>
      <c r="F255" s="310" t="s">
        <v>4200</v>
      </c>
      <c r="G255" s="310" t="s">
        <v>630</v>
      </c>
      <c r="H255" s="320">
        <v>14913</v>
      </c>
    </row>
    <row r="256" spans="1:8" ht="15" customHeight="1" x14ac:dyDescent="0.25">
      <c r="A256" s="310" t="s">
        <v>23104</v>
      </c>
      <c r="B256" s="310" t="s">
        <v>23127</v>
      </c>
      <c r="C256" s="310" t="s">
        <v>23128</v>
      </c>
      <c r="D256" s="310" t="s">
        <v>1160</v>
      </c>
      <c r="E256" s="312">
        <v>1.72</v>
      </c>
      <c r="F256" s="310" t="s">
        <v>1159</v>
      </c>
      <c r="G256" s="310" t="s">
        <v>630</v>
      </c>
      <c r="H256" s="320">
        <v>14914</v>
      </c>
    </row>
    <row r="257" spans="1:8" ht="15" customHeight="1" x14ac:dyDescent="0.25">
      <c r="A257" s="310" t="s">
        <v>23104</v>
      </c>
      <c r="B257" s="310" t="s">
        <v>23129</v>
      </c>
      <c r="C257" s="310" t="s">
        <v>23130</v>
      </c>
      <c r="D257" s="310" t="s">
        <v>5982</v>
      </c>
      <c r="E257" s="312">
        <v>3.55</v>
      </c>
      <c r="F257" s="310" t="s">
        <v>5983</v>
      </c>
      <c r="G257" s="310" t="s">
        <v>630</v>
      </c>
      <c r="H257" s="320">
        <v>14915</v>
      </c>
    </row>
    <row r="258" spans="1:8" ht="15" customHeight="1" x14ac:dyDescent="0.25">
      <c r="A258" s="310" t="s">
        <v>23104</v>
      </c>
      <c r="B258" s="310" t="s">
        <v>23131</v>
      </c>
      <c r="C258" s="310" t="s">
        <v>23132</v>
      </c>
      <c r="D258" s="310" t="s">
        <v>16208</v>
      </c>
      <c r="E258" s="312">
        <v>14.45</v>
      </c>
      <c r="F258" s="310" t="s">
        <v>16207</v>
      </c>
      <c r="G258" s="310" t="s">
        <v>630</v>
      </c>
      <c r="H258" s="320">
        <v>14916</v>
      </c>
    </row>
    <row r="259" spans="1:8" ht="15" customHeight="1" x14ac:dyDescent="0.25">
      <c r="A259" s="310" t="s">
        <v>23104</v>
      </c>
      <c r="B259" s="310" t="s">
        <v>23133</v>
      </c>
      <c r="C259" s="310" t="s">
        <v>23134</v>
      </c>
      <c r="D259" s="310" t="s">
        <v>4082</v>
      </c>
      <c r="E259" s="312">
        <v>1.94</v>
      </c>
      <c r="F259" s="310" t="s">
        <v>4083</v>
      </c>
      <c r="G259" s="310" t="s">
        <v>630</v>
      </c>
      <c r="H259" s="320">
        <v>14917</v>
      </c>
    </row>
    <row r="260" spans="1:8" ht="15" customHeight="1" x14ac:dyDescent="0.25">
      <c r="A260" s="310" t="s">
        <v>23104</v>
      </c>
      <c r="B260" s="310" t="s">
        <v>23135</v>
      </c>
      <c r="C260" s="310" t="s">
        <v>23136</v>
      </c>
      <c r="D260" s="310" t="s">
        <v>13841</v>
      </c>
      <c r="E260" s="312">
        <v>4.6100000000000003</v>
      </c>
      <c r="F260" s="310" t="s">
        <v>13840</v>
      </c>
      <c r="G260" s="310" t="s">
        <v>630</v>
      </c>
      <c r="H260" s="320">
        <v>14918</v>
      </c>
    </row>
    <row r="261" spans="1:8" ht="15" customHeight="1" x14ac:dyDescent="0.25">
      <c r="A261" s="310" t="s">
        <v>23104</v>
      </c>
      <c r="B261" s="310" t="s">
        <v>13897</v>
      </c>
      <c r="C261" s="310" t="s">
        <v>23137</v>
      </c>
      <c r="D261" s="310" t="s">
        <v>16321</v>
      </c>
      <c r="E261" s="312">
        <v>3.54</v>
      </c>
      <c r="F261" s="310" t="s">
        <v>13840</v>
      </c>
      <c r="G261" s="310" t="s">
        <v>630</v>
      </c>
      <c r="H261" s="320">
        <v>14919</v>
      </c>
    </row>
    <row r="262" spans="1:8" ht="15" customHeight="1" x14ac:dyDescent="0.25">
      <c r="A262" s="310" t="s">
        <v>23104</v>
      </c>
      <c r="B262" s="310" t="s">
        <v>23138</v>
      </c>
      <c r="C262" s="310" t="s">
        <v>23139</v>
      </c>
      <c r="D262" s="310" t="s">
        <v>15925</v>
      </c>
      <c r="E262" s="312">
        <v>4.17</v>
      </c>
      <c r="F262" s="310" t="s">
        <v>15924</v>
      </c>
      <c r="G262" s="310" t="s">
        <v>630</v>
      </c>
      <c r="H262" s="320">
        <v>14920</v>
      </c>
    </row>
    <row r="263" spans="1:8" ht="15" customHeight="1" x14ac:dyDescent="0.25">
      <c r="A263" s="310" t="s">
        <v>23104</v>
      </c>
      <c r="B263" s="310" t="s">
        <v>23140</v>
      </c>
      <c r="C263" s="310" t="s">
        <v>23141</v>
      </c>
      <c r="D263" s="310" t="s">
        <v>4408</v>
      </c>
      <c r="E263" s="312">
        <v>5.07</v>
      </c>
      <c r="F263" s="310" t="s">
        <v>4409</v>
      </c>
      <c r="G263" s="310" t="s">
        <v>630</v>
      </c>
      <c r="H263" s="320">
        <v>14921</v>
      </c>
    </row>
    <row r="264" spans="1:8" ht="15" customHeight="1" x14ac:dyDescent="0.25">
      <c r="A264" s="310" t="s">
        <v>23104</v>
      </c>
      <c r="B264" s="310" t="s">
        <v>23142</v>
      </c>
      <c r="C264" s="310" t="s">
        <v>23143</v>
      </c>
      <c r="D264" s="310" t="s">
        <v>23144</v>
      </c>
      <c r="E264" s="312">
        <v>2.62</v>
      </c>
      <c r="F264" s="310" t="s">
        <v>23145</v>
      </c>
      <c r="G264" s="310" t="s">
        <v>630</v>
      </c>
      <c r="H264" s="320">
        <v>14922</v>
      </c>
    </row>
    <row r="265" spans="1:8" ht="15" customHeight="1" x14ac:dyDescent="0.25">
      <c r="A265" s="310" t="s">
        <v>23104</v>
      </c>
      <c r="B265" s="310" t="s">
        <v>23146</v>
      </c>
      <c r="C265" s="310" t="s">
        <v>23147</v>
      </c>
      <c r="D265" s="310" t="s">
        <v>1185</v>
      </c>
      <c r="E265" s="312">
        <v>3.86</v>
      </c>
      <c r="F265" s="310" t="s">
        <v>1184</v>
      </c>
      <c r="G265" s="310" t="s">
        <v>630</v>
      </c>
      <c r="H265" s="320">
        <v>14923</v>
      </c>
    </row>
    <row r="266" spans="1:8" ht="15" customHeight="1" x14ac:dyDescent="0.25">
      <c r="A266" s="310" t="s">
        <v>23104</v>
      </c>
      <c r="B266" s="310" t="s">
        <v>23148</v>
      </c>
      <c r="C266" s="310" t="s">
        <v>23149</v>
      </c>
      <c r="D266" s="310" t="s">
        <v>16259</v>
      </c>
      <c r="E266" s="312">
        <v>4.07</v>
      </c>
      <c r="F266" s="310" t="s">
        <v>16258</v>
      </c>
      <c r="G266" s="310" t="s">
        <v>630</v>
      </c>
      <c r="H266" s="320">
        <v>14924</v>
      </c>
    </row>
    <row r="267" spans="1:8" ht="15" customHeight="1" x14ac:dyDescent="0.25">
      <c r="A267" s="310" t="s">
        <v>23104</v>
      </c>
      <c r="B267" s="310" t="s">
        <v>5699</v>
      </c>
      <c r="C267" s="310" t="s">
        <v>23150</v>
      </c>
      <c r="D267" s="310" t="s">
        <v>1045</v>
      </c>
      <c r="E267" s="312">
        <v>1.68</v>
      </c>
      <c r="F267" s="310" t="s">
        <v>1044</v>
      </c>
      <c r="G267" s="310" t="s">
        <v>630</v>
      </c>
      <c r="H267" s="320">
        <v>14925</v>
      </c>
    </row>
    <row r="268" spans="1:8" ht="15" customHeight="1" x14ac:dyDescent="0.25">
      <c r="A268" s="310" t="s">
        <v>23104</v>
      </c>
      <c r="B268" s="310" t="s">
        <v>23151</v>
      </c>
      <c r="C268" s="310" t="s">
        <v>23152</v>
      </c>
      <c r="D268" s="310" t="s">
        <v>5352</v>
      </c>
      <c r="E268" s="312">
        <v>1.85</v>
      </c>
      <c r="F268" s="310" t="s">
        <v>5353</v>
      </c>
      <c r="G268" s="310" t="s">
        <v>630</v>
      </c>
      <c r="H268" s="320">
        <v>14926</v>
      </c>
    </row>
    <row r="269" spans="1:8" ht="15" customHeight="1" x14ac:dyDescent="0.25">
      <c r="A269" s="310" t="s">
        <v>23104</v>
      </c>
      <c r="B269" s="310" t="s">
        <v>1247</v>
      </c>
      <c r="C269" s="310" t="s">
        <v>23153</v>
      </c>
      <c r="D269" s="310" t="s">
        <v>4135</v>
      </c>
      <c r="E269" s="312">
        <v>0.84</v>
      </c>
      <c r="F269" s="310" t="s">
        <v>4136</v>
      </c>
      <c r="G269" s="310" t="s">
        <v>630</v>
      </c>
      <c r="H269" s="320">
        <v>14927</v>
      </c>
    </row>
    <row r="270" spans="1:8" ht="15" customHeight="1" x14ac:dyDescent="0.25">
      <c r="A270" s="310" t="s">
        <v>23104</v>
      </c>
      <c r="B270" s="310" t="s">
        <v>23154</v>
      </c>
      <c r="C270" s="310" t="s">
        <v>23155</v>
      </c>
      <c r="D270" s="310" t="s">
        <v>964</v>
      </c>
      <c r="E270" s="312">
        <v>3.08</v>
      </c>
      <c r="F270" s="310" t="s">
        <v>963</v>
      </c>
      <c r="G270" s="310" t="s">
        <v>630</v>
      </c>
      <c r="H270" s="320">
        <v>14928</v>
      </c>
    </row>
    <row r="271" spans="1:8" ht="15" customHeight="1" x14ac:dyDescent="0.25">
      <c r="A271" s="310" t="s">
        <v>23104</v>
      </c>
      <c r="B271" s="310" t="s">
        <v>23156</v>
      </c>
      <c r="C271" s="310" t="s">
        <v>23157</v>
      </c>
      <c r="D271" s="310" t="s">
        <v>16487</v>
      </c>
      <c r="E271" s="312">
        <v>19.54</v>
      </c>
      <c r="F271" s="310" t="s">
        <v>16486</v>
      </c>
      <c r="G271" s="310" t="s">
        <v>630</v>
      </c>
      <c r="H271" s="320">
        <v>14929</v>
      </c>
    </row>
    <row r="272" spans="1:8" ht="15" customHeight="1" x14ac:dyDescent="0.25">
      <c r="A272" s="310" t="s">
        <v>23104</v>
      </c>
      <c r="B272" s="310" t="s">
        <v>23158</v>
      </c>
      <c r="C272" s="310" t="s">
        <v>23159</v>
      </c>
      <c r="D272" s="310" t="s">
        <v>4132</v>
      </c>
      <c r="E272" s="312">
        <v>1.75</v>
      </c>
      <c r="F272" s="310" t="s">
        <v>4129</v>
      </c>
      <c r="G272" s="310" t="s">
        <v>630</v>
      </c>
      <c r="H272" s="320">
        <v>14930</v>
      </c>
    </row>
    <row r="273" spans="1:8" ht="15" customHeight="1" x14ac:dyDescent="0.25">
      <c r="A273" s="310" t="s">
        <v>23104</v>
      </c>
      <c r="B273" s="310" t="s">
        <v>23160</v>
      </c>
      <c r="C273" s="310" t="s">
        <v>23161</v>
      </c>
      <c r="D273" s="310" t="s">
        <v>4128</v>
      </c>
      <c r="E273" s="312">
        <v>2.7</v>
      </c>
      <c r="F273" s="310" t="s">
        <v>4129</v>
      </c>
      <c r="G273" s="310" t="s">
        <v>630</v>
      </c>
      <c r="H273" s="320">
        <v>14931</v>
      </c>
    </row>
    <row r="274" spans="1:8" ht="15" customHeight="1" x14ac:dyDescent="0.25">
      <c r="A274" s="310" t="s">
        <v>23104</v>
      </c>
      <c r="B274" s="310" t="s">
        <v>4447</v>
      </c>
      <c r="C274" s="310" t="s">
        <v>23162</v>
      </c>
      <c r="D274" s="310" t="s">
        <v>13831</v>
      </c>
      <c r="E274" s="312">
        <v>8.81</v>
      </c>
      <c r="F274" s="310" t="s">
        <v>13830</v>
      </c>
      <c r="G274" s="310" t="s">
        <v>630</v>
      </c>
      <c r="H274" s="320">
        <v>14932</v>
      </c>
    </row>
    <row r="275" spans="1:8" ht="15" customHeight="1" x14ac:dyDescent="0.25">
      <c r="A275" s="310" t="s">
        <v>23104</v>
      </c>
      <c r="B275" s="310" t="s">
        <v>23163</v>
      </c>
      <c r="C275" s="310" t="s">
        <v>23164</v>
      </c>
      <c r="D275" s="310" t="s">
        <v>1140</v>
      </c>
      <c r="E275" s="312">
        <v>1.68</v>
      </c>
      <c r="F275" s="310" t="s">
        <v>1139</v>
      </c>
      <c r="G275" s="310" t="s">
        <v>630</v>
      </c>
      <c r="H275" s="320">
        <v>14933</v>
      </c>
    </row>
    <row r="276" spans="1:8" ht="15" customHeight="1" x14ac:dyDescent="0.25">
      <c r="A276" s="310" t="s">
        <v>23104</v>
      </c>
      <c r="B276" s="310" t="s">
        <v>23165</v>
      </c>
      <c r="C276" s="310" t="s">
        <v>23166</v>
      </c>
      <c r="D276" s="310" t="s">
        <v>18702</v>
      </c>
      <c r="E276" s="312">
        <v>5.38</v>
      </c>
      <c r="F276" s="310" t="s">
        <v>18701</v>
      </c>
      <c r="G276" s="310" t="s">
        <v>630</v>
      </c>
      <c r="H276" s="320">
        <v>14934</v>
      </c>
    </row>
    <row r="277" spans="1:8" ht="15" customHeight="1" x14ac:dyDescent="0.25">
      <c r="A277" s="310" t="s">
        <v>23104</v>
      </c>
      <c r="B277" s="310" t="s">
        <v>23167</v>
      </c>
      <c r="C277" s="310" t="s">
        <v>23168</v>
      </c>
      <c r="D277" s="310" t="s">
        <v>10640</v>
      </c>
      <c r="E277" s="312">
        <v>12.37</v>
      </c>
      <c r="F277" s="310" t="s">
        <v>10639</v>
      </c>
      <c r="G277" s="310" t="s">
        <v>630</v>
      </c>
      <c r="H277" s="320">
        <v>14935</v>
      </c>
    </row>
    <row r="278" spans="1:8" ht="15" customHeight="1" x14ac:dyDescent="0.25">
      <c r="A278" s="310" t="s">
        <v>23104</v>
      </c>
      <c r="B278" s="310" t="s">
        <v>23169</v>
      </c>
      <c r="C278" s="310" t="s">
        <v>23170</v>
      </c>
      <c r="D278" s="310" t="s">
        <v>23171</v>
      </c>
      <c r="E278" s="312">
        <v>37.18</v>
      </c>
      <c r="F278" s="310" t="s">
        <v>23172</v>
      </c>
      <c r="G278" s="310" t="s">
        <v>630</v>
      </c>
      <c r="H278" s="320">
        <v>14936</v>
      </c>
    </row>
    <row r="279" spans="1:8" ht="15" customHeight="1" x14ac:dyDescent="0.25">
      <c r="A279" s="310"/>
      <c r="B279" s="310"/>
      <c r="C279" s="310"/>
      <c r="D279" s="324" t="s">
        <v>3727</v>
      </c>
      <c r="E279" s="313">
        <f>SUM(E245:E278)</f>
        <v>198.30000000000004</v>
      </c>
      <c r="F279" s="310"/>
      <c r="G279" s="310"/>
      <c r="H279" s="320"/>
    </row>
    <row r="280" spans="1:8" ht="15" customHeight="1" x14ac:dyDescent="0.25">
      <c r="A280" s="310"/>
      <c r="B280" s="310"/>
      <c r="C280" s="310"/>
      <c r="D280" s="325" t="s">
        <v>21503</v>
      </c>
      <c r="E280" s="326">
        <f>+E128+E160+E172+E205+E244+E279</f>
        <v>918.68000000000018</v>
      </c>
      <c r="F280" s="310"/>
      <c r="G280" s="310"/>
      <c r="H280" s="320"/>
    </row>
    <row r="281" spans="1:8" ht="15" customHeight="1" x14ac:dyDescent="0.25">
      <c r="A281" s="310" t="s">
        <v>23173</v>
      </c>
      <c r="B281" s="310" t="s">
        <v>23174</v>
      </c>
      <c r="C281" s="310" t="s">
        <v>23175</v>
      </c>
      <c r="D281" s="310" t="s">
        <v>3200</v>
      </c>
      <c r="E281" s="312">
        <v>5.98</v>
      </c>
      <c r="F281" s="310" t="s">
        <v>3201</v>
      </c>
      <c r="G281" s="310" t="s">
        <v>630</v>
      </c>
      <c r="H281" s="320">
        <v>14984</v>
      </c>
    </row>
    <row r="282" spans="1:8" ht="15" customHeight="1" x14ac:dyDescent="0.25">
      <c r="A282" s="310" t="s">
        <v>23173</v>
      </c>
      <c r="B282" s="310" t="s">
        <v>23176</v>
      </c>
      <c r="C282" s="310" t="s">
        <v>23177</v>
      </c>
      <c r="D282" s="310" t="s">
        <v>956</v>
      </c>
      <c r="E282" s="312">
        <v>12.57</v>
      </c>
      <c r="F282" s="310" t="s">
        <v>955</v>
      </c>
      <c r="G282" s="310" t="s">
        <v>630</v>
      </c>
      <c r="H282" s="320">
        <v>14985</v>
      </c>
    </row>
    <row r="283" spans="1:8" ht="15" customHeight="1" x14ac:dyDescent="0.25">
      <c r="A283" s="310" t="s">
        <v>23173</v>
      </c>
      <c r="B283" s="310" t="s">
        <v>23178</v>
      </c>
      <c r="C283" s="310" t="s">
        <v>23179</v>
      </c>
      <c r="D283" s="310" t="s">
        <v>21941</v>
      </c>
      <c r="E283" s="312">
        <v>0.72</v>
      </c>
      <c r="F283" s="310" t="s">
        <v>21942</v>
      </c>
      <c r="G283" s="310" t="s">
        <v>630</v>
      </c>
      <c r="H283" s="320">
        <v>14986</v>
      </c>
    </row>
    <row r="284" spans="1:8" ht="15" customHeight="1" x14ac:dyDescent="0.25">
      <c r="A284" s="310" t="s">
        <v>23173</v>
      </c>
      <c r="B284" s="310" t="s">
        <v>23180</v>
      </c>
      <c r="C284" s="310" t="s">
        <v>23181</v>
      </c>
      <c r="D284" s="310" t="s">
        <v>4988</v>
      </c>
      <c r="E284" s="312">
        <v>5.71</v>
      </c>
      <c r="F284" s="310" t="s">
        <v>4989</v>
      </c>
      <c r="G284" s="310" t="s">
        <v>630</v>
      </c>
      <c r="H284" s="320">
        <v>14987</v>
      </c>
    </row>
    <row r="285" spans="1:8" ht="15" customHeight="1" x14ac:dyDescent="0.25">
      <c r="A285" s="310" t="s">
        <v>23173</v>
      </c>
      <c r="B285" s="310" t="s">
        <v>23182</v>
      </c>
      <c r="C285" s="310" t="s">
        <v>23183</v>
      </c>
      <c r="D285" s="310" t="s">
        <v>804</v>
      </c>
      <c r="E285" s="312">
        <v>7.55</v>
      </c>
      <c r="F285" s="310" t="s">
        <v>803</v>
      </c>
      <c r="G285" s="310" t="s">
        <v>630</v>
      </c>
      <c r="H285" s="320">
        <v>14988</v>
      </c>
    </row>
    <row r="286" spans="1:8" ht="15" customHeight="1" x14ac:dyDescent="0.25">
      <c r="A286" s="310" t="s">
        <v>23173</v>
      </c>
      <c r="B286" s="310" t="s">
        <v>23184</v>
      </c>
      <c r="C286" s="310" t="s">
        <v>23185</v>
      </c>
      <c r="D286" s="310" t="s">
        <v>3814</v>
      </c>
      <c r="E286" s="312">
        <v>4.95</v>
      </c>
      <c r="F286" s="310" t="s">
        <v>3815</v>
      </c>
      <c r="G286" s="310" t="s">
        <v>630</v>
      </c>
      <c r="H286" s="320">
        <v>14989</v>
      </c>
    </row>
    <row r="287" spans="1:8" ht="15" customHeight="1" x14ac:dyDescent="0.25">
      <c r="A287" s="310" t="s">
        <v>23173</v>
      </c>
      <c r="B287" s="310" t="s">
        <v>23186</v>
      </c>
      <c r="C287" s="310" t="s">
        <v>23187</v>
      </c>
      <c r="D287" s="310" t="s">
        <v>19823</v>
      </c>
      <c r="E287" s="312">
        <v>0.78</v>
      </c>
      <c r="F287" s="310" t="s">
        <v>19824</v>
      </c>
      <c r="G287" s="310" t="s">
        <v>630</v>
      </c>
      <c r="H287" s="320">
        <v>14990</v>
      </c>
    </row>
    <row r="288" spans="1:8" ht="15" customHeight="1" x14ac:dyDescent="0.25">
      <c r="A288" s="310" t="s">
        <v>23173</v>
      </c>
      <c r="B288" s="310" t="s">
        <v>22036</v>
      </c>
      <c r="C288" s="310" t="s">
        <v>23188</v>
      </c>
      <c r="D288" s="310" t="s">
        <v>23189</v>
      </c>
      <c r="E288" s="312">
        <v>18.68</v>
      </c>
      <c r="F288" s="310" t="s">
        <v>23190</v>
      </c>
      <c r="G288" s="310" t="s">
        <v>630</v>
      </c>
      <c r="H288" s="320">
        <v>14991</v>
      </c>
    </row>
    <row r="289" spans="1:8" ht="15" customHeight="1" x14ac:dyDescent="0.25">
      <c r="A289" s="310" t="s">
        <v>23173</v>
      </c>
      <c r="B289" s="310" t="s">
        <v>23191</v>
      </c>
      <c r="C289" s="310" t="s">
        <v>23192</v>
      </c>
      <c r="D289" s="310" t="s">
        <v>796</v>
      </c>
      <c r="E289" s="312">
        <v>1.68</v>
      </c>
      <c r="F289" s="310" t="s">
        <v>795</v>
      </c>
      <c r="G289" s="310" t="s">
        <v>630</v>
      </c>
      <c r="H289" s="320">
        <v>14992</v>
      </c>
    </row>
    <row r="290" spans="1:8" ht="15" customHeight="1" x14ac:dyDescent="0.25">
      <c r="A290" s="310" t="s">
        <v>23173</v>
      </c>
      <c r="B290" s="310" t="s">
        <v>23193</v>
      </c>
      <c r="C290" s="310" t="s">
        <v>23194</v>
      </c>
      <c r="D290" s="310" t="s">
        <v>23195</v>
      </c>
      <c r="E290" s="312">
        <v>0.01</v>
      </c>
      <c r="F290" s="310" t="s">
        <v>23196</v>
      </c>
      <c r="G290" s="310" t="s">
        <v>630</v>
      </c>
      <c r="H290" s="320">
        <v>14993</v>
      </c>
    </row>
    <row r="291" spans="1:8" ht="15" customHeight="1" x14ac:dyDescent="0.25">
      <c r="A291" s="310" t="s">
        <v>23173</v>
      </c>
      <c r="B291" s="310" t="s">
        <v>23197</v>
      </c>
      <c r="C291" s="310" t="s">
        <v>23198</v>
      </c>
      <c r="D291" s="310" t="s">
        <v>780</v>
      </c>
      <c r="E291" s="312">
        <v>5.23</v>
      </c>
      <c r="F291" s="310" t="s">
        <v>1458</v>
      </c>
      <c r="G291" s="310" t="s">
        <v>630</v>
      </c>
      <c r="H291" s="320">
        <v>14994</v>
      </c>
    </row>
    <row r="292" spans="1:8" ht="15" customHeight="1" x14ac:dyDescent="0.25">
      <c r="A292" s="310" t="s">
        <v>23173</v>
      </c>
      <c r="B292" s="310" t="s">
        <v>23199</v>
      </c>
      <c r="C292" s="310" t="s">
        <v>23200</v>
      </c>
      <c r="D292" s="310" t="s">
        <v>18768</v>
      </c>
      <c r="E292" s="312">
        <v>19.5</v>
      </c>
      <c r="F292" s="310" t="s">
        <v>18767</v>
      </c>
      <c r="G292" s="310" t="s">
        <v>630</v>
      </c>
      <c r="H292" s="320">
        <v>14995</v>
      </c>
    </row>
    <row r="293" spans="1:8" ht="15" customHeight="1" x14ac:dyDescent="0.25">
      <c r="A293" s="310" t="s">
        <v>23173</v>
      </c>
      <c r="B293" s="310" t="s">
        <v>23201</v>
      </c>
      <c r="C293" s="310" t="s">
        <v>23202</v>
      </c>
      <c r="D293" s="310" t="s">
        <v>18771</v>
      </c>
      <c r="E293" s="312">
        <v>4.38</v>
      </c>
      <c r="F293" s="310" t="s">
        <v>18767</v>
      </c>
      <c r="G293" s="310" t="s">
        <v>630</v>
      </c>
      <c r="H293" s="320">
        <v>14996</v>
      </c>
    </row>
    <row r="294" spans="1:8" ht="15" customHeight="1" x14ac:dyDescent="0.25">
      <c r="A294" s="310" t="s">
        <v>23173</v>
      </c>
      <c r="B294" s="310" t="s">
        <v>23203</v>
      </c>
      <c r="C294" s="310" t="s">
        <v>23204</v>
      </c>
      <c r="D294" s="310" t="s">
        <v>719</v>
      </c>
      <c r="E294" s="312">
        <v>1.68</v>
      </c>
      <c r="F294" s="310" t="s">
        <v>718</v>
      </c>
      <c r="G294" s="310" t="s">
        <v>630</v>
      </c>
      <c r="H294" s="320">
        <v>14997</v>
      </c>
    </row>
    <row r="295" spans="1:8" ht="15" customHeight="1" x14ac:dyDescent="0.25">
      <c r="A295" s="310" t="s">
        <v>23173</v>
      </c>
      <c r="B295" s="310" t="s">
        <v>23205</v>
      </c>
      <c r="C295" s="310" t="s">
        <v>23206</v>
      </c>
      <c r="D295" s="310" t="s">
        <v>3874</v>
      </c>
      <c r="E295" s="312">
        <v>8.24</v>
      </c>
      <c r="F295" s="310" t="s">
        <v>3875</v>
      </c>
      <c r="G295" s="310" t="s">
        <v>630</v>
      </c>
      <c r="H295" s="320">
        <v>14998</v>
      </c>
    </row>
    <row r="296" spans="1:8" ht="15" customHeight="1" x14ac:dyDescent="0.25">
      <c r="A296" s="310" t="s">
        <v>23173</v>
      </c>
      <c r="B296" s="310" t="s">
        <v>23207</v>
      </c>
      <c r="C296" s="310" t="s">
        <v>23208</v>
      </c>
      <c r="D296" s="310" t="s">
        <v>4028</v>
      </c>
      <c r="E296" s="312">
        <v>5.69</v>
      </c>
      <c r="F296" s="310" t="s">
        <v>4029</v>
      </c>
      <c r="G296" s="310" t="s">
        <v>630</v>
      </c>
      <c r="H296" s="320">
        <v>14999</v>
      </c>
    </row>
    <row r="297" spans="1:8" ht="15" customHeight="1" x14ac:dyDescent="0.25">
      <c r="A297" s="310" t="s">
        <v>23173</v>
      </c>
      <c r="B297" s="310" t="s">
        <v>19705</v>
      </c>
      <c r="C297" s="310" t="s">
        <v>23209</v>
      </c>
      <c r="D297" s="310" t="s">
        <v>4114</v>
      </c>
      <c r="E297" s="312">
        <v>26.59</v>
      </c>
      <c r="F297" s="310" t="s">
        <v>4115</v>
      </c>
      <c r="G297" s="310" t="s">
        <v>630</v>
      </c>
      <c r="H297" s="320">
        <v>15000</v>
      </c>
    </row>
    <row r="298" spans="1:8" ht="15" customHeight="1" x14ac:dyDescent="0.25">
      <c r="A298" s="310" t="s">
        <v>23173</v>
      </c>
      <c r="B298" s="310" t="s">
        <v>23210</v>
      </c>
      <c r="C298" s="310" t="s">
        <v>23211</v>
      </c>
      <c r="D298" s="310" t="s">
        <v>4139</v>
      </c>
      <c r="E298" s="312">
        <v>4.18</v>
      </c>
      <c r="F298" s="310" t="s">
        <v>4140</v>
      </c>
      <c r="G298" s="310" t="s">
        <v>630</v>
      </c>
      <c r="H298" s="320">
        <v>15001</v>
      </c>
    </row>
    <row r="299" spans="1:8" ht="15" customHeight="1" x14ac:dyDescent="0.25">
      <c r="A299" s="310" t="s">
        <v>23173</v>
      </c>
      <c r="B299" s="310" t="s">
        <v>23212</v>
      </c>
      <c r="C299" s="310" t="s">
        <v>23213</v>
      </c>
      <c r="D299" s="310" t="s">
        <v>4143</v>
      </c>
      <c r="E299" s="312">
        <v>3.64</v>
      </c>
      <c r="F299" s="310" t="s">
        <v>4140</v>
      </c>
      <c r="G299" s="310" t="s">
        <v>630</v>
      </c>
      <c r="H299" s="320">
        <v>15002</v>
      </c>
    </row>
    <row r="300" spans="1:8" ht="15" customHeight="1" x14ac:dyDescent="0.25">
      <c r="A300" s="310" t="s">
        <v>23173</v>
      </c>
      <c r="B300" s="310" t="s">
        <v>23214</v>
      </c>
      <c r="C300" s="310" t="s">
        <v>23215</v>
      </c>
      <c r="D300" s="310" t="s">
        <v>14013</v>
      </c>
      <c r="E300" s="312">
        <v>1.87</v>
      </c>
      <c r="F300" s="310" t="s">
        <v>14012</v>
      </c>
      <c r="G300" s="310" t="s">
        <v>630</v>
      </c>
      <c r="H300" s="320">
        <v>15003</v>
      </c>
    </row>
    <row r="301" spans="1:8" ht="15" customHeight="1" x14ac:dyDescent="0.25">
      <c r="A301" s="310" t="s">
        <v>23173</v>
      </c>
      <c r="B301" s="310" t="s">
        <v>23216</v>
      </c>
      <c r="C301" s="310" t="s">
        <v>23217</v>
      </c>
      <c r="D301" s="310" t="s">
        <v>942</v>
      </c>
      <c r="E301" s="312">
        <v>5.49</v>
      </c>
      <c r="F301" s="310" t="s">
        <v>941</v>
      </c>
      <c r="G301" s="310" t="s">
        <v>630</v>
      </c>
      <c r="H301" s="320">
        <v>15004</v>
      </c>
    </row>
    <row r="302" spans="1:8" ht="15" customHeight="1" x14ac:dyDescent="0.25">
      <c r="A302" s="310" t="s">
        <v>23173</v>
      </c>
      <c r="B302" s="310" t="s">
        <v>23218</v>
      </c>
      <c r="C302" s="310" t="s">
        <v>23219</v>
      </c>
      <c r="D302" s="310" t="s">
        <v>10609</v>
      </c>
      <c r="E302" s="312">
        <v>1.68</v>
      </c>
      <c r="F302" s="310" t="s">
        <v>10608</v>
      </c>
      <c r="G302" s="310" t="s">
        <v>630</v>
      </c>
      <c r="H302" s="320">
        <v>15005</v>
      </c>
    </row>
    <row r="303" spans="1:8" ht="15" customHeight="1" x14ac:dyDescent="0.25">
      <c r="A303" s="310"/>
      <c r="B303" s="310"/>
      <c r="C303" s="310"/>
      <c r="D303" s="324" t="s">
        <v>3567</v>
      </c>
      <c r="E303" s="313">
        <f>SUM(E281:E302)</f>
        <v>146.80000000000001</v>
      </c>
      <c r="F303" s="310"/>
      <c r="G303" s="310"/>
      <c r="H303" s="320"/>
    </row>
    <row r="304" spans="1:8" ht="15" customHeight="1" x14ac:dyDescent="0.25">
      <c r="A304" s="310" t="s">
        <v>23220</v>
      </c>
      <c r="B304" s="310" t="s">
        <v>23221</v>
      </c>
      <c r="C304" s="310" t="s">
        <v>23222</v>
      </c>
      <c r="D304" s="310" t="s">
        <v>4575</v>
      </c>
      <c r="E304" s="312">
        <v>2.9</v>
      </c>
      <c r="F304" s="310" t="s">
        <v>4576</v>
      </c>
      <c r="G304" s="310" t="s">
        <v>630</v>
      </c>
      <c r="H304" s="320">
        <v>15006</v>
      </c>
    </row>
    <row r="305" spans="1:8" ht="15" customHeight="1" x14ac:dyDescent="0.25">
      <c r="A305" s="310" t="s">
        <v>23220</v>
      </c>
      <c r="B305" s="310" t="s">
        <v>18740</v>
      </c>
      <c r="C305" s="310" t="s">
        <v>23223</v>
      </c>
      <c r="D305" s="310" t="s">
        <v>23224</v>
      </c>
      <c r="E305" s="312">
        <v>1.48</v>
      </c>
      <c r="F305" s="310" t="s">
        <v>23225</v>
      </c>
      <c r="G305" s="310" t="s">
        <v>630</v>
      </c>
      <c r="H305" s="320">
        <v>15007</v>
      </c>
    </row>
    <row r="306" spans="1:8" ht="15" customHeight="1" x14ac:dyDescent="0.25">
      <c r="A306" s="310" t="s">
        <v>23220</v>
      </c>
      <c r="B306" s="310" t="s">
        <v>23226</v>
      </c>
      <c r="C306" s="310" t="s">
        <v>23227</v>
      </c>
      <c r="D306" s="310" t="s">
        <v>4312</v>
      </c>
      <c r="E306" s="312">
        <v>4.1100000000000003</v>
      </c>
      <c r="F306" s="310" t="s">
        <v>4313</v>
      </c>
      <c r="G306" s="310" t="s">
        <v>630</v>
      </c>
      <c r="H306" s="320">
        <v>15008</v>
      </c>
    </row>
    <row r="307" spans="1:8" ht="15" customHeight="1" x14ac:dyDescent="0.25">
      <c r="A307" s="310" t="s">
        <v>23220</v>
      </c>
      <c r="B307" s="310" t="s">
        <v>23228</v>
      </c>
      <c r="C307" s="310" t="s">
        <v>23229</v>
      </c>
      <c r="D307" s="310" t="s">
        <v>962</v>
      </c>
      <c r="E307" s="312">
        <v>3.18</v>
      </c>
      <c r="F307" s="310" t="s">
        <v>961</v>
      </c>
      <c r="G307" s="310" t="s">
        <v>630</v>
      </c>
      <c r="H307" s="320">
        <v>15009</v>
      </c>
    </row>
    <row r="308" spans="1:8" ht="15" customHeight="1" x14ac:dyDescent="0.25">
      <c r="A308" s="310" t="s">
        <v>23220</v>
      </c>
      <c r="B308" s="310" t="s">
        <v>13285</v>
      </c>
      <c r="C308" s="310" t="s">
        <v>23230</v>
      </c>
      <c r="D308" s="310" t="s">
        <v>1294</v>
      </c>
      <c r="E308" s="312">
        <v>3.36</v>
      </c>
      <c r="F308" s="310" t="s">
        <v>1293</v>
      </c>
      <c r="G308" s="310" t="s">
        <v>630</v>
      </c>
      <c r="H308" s="320">
        <v>15010</v>
      </c>
    </row>
    <row r="309" spans="1:8" ht="15" customHeight="1" x14ac:dyDescent="0.25">
      <c r="A309" s="310" t="s">
        <v>23220</v>
      </c>
      <c r="B309" s="310" t="s">
        <v>23231</v>
      </c>
      <c r="C309" s="310" t="s">
        <v>23232</v>
      </c>
      <c r="D309" s="310" t="s">
        <v>970</v>
      </c>
      <c r="E309" s="312">
        <v>12.66</v>
      </c>
      <c r="F309" s="310" t="s">
        <v>969</v>
      </c>
      <c r="G309" s="310" t="s">
        <v>630</v>
      </c>
      <c r="H309" s="320">
        <v>15011</v>
      </c>
    </row>
    <row r="310" spans="1:8" ht="15" customHeight="1" x14ac:dyDescent="0.25">
      <c r="A310" s="310" t="s">
        <v>23220</v>
      </c>
      <c r="B310" s="310" t="s">
        <v>23233</v>
      </c>
      <c r="C310" s="310" t="s">
        <v>23234</v>
      </c>
      <c r="D310" s="310" t="s">
        <v>23235</v>
      </c>
      <c r="E310" s="312">
        <v>5.82</v>
      </c>
      <c r="F310" s="310" t="s">
        <v>23236</v>
      </c>
      <c r="G310" s="310" t="s">
        <v>630</v>
      </c>
      <c r="H310" s="320">
        <v>15012</v>
      </c>
    </row>
    <row r="311" spans="1:8" ht="15" customHeight="1" x14ac:dyDescent="0.25">
      <c r="A311" s="310" t="s">
        <v>23220</v>
      </c>
      <c r="B311" s="310" t="s">
        <v>23237</v>
      </c>
      <c r="C311" s="310" t="s">
        <v>23238</v>
      </c>
      <c r="D311" s="310" t="s">
        <v>23239</v>
      </c>
      <c r="E311" s="312">
        <v>1.75</v>
      </c>
      <c r="F311" s="310" t="s">
        <v>23240</v>
      </c>
      <c r="G311" s="310" t="s">
        <v>630</v>
      </c>
      <c r="H311" s="320">
        <v>15013</v>
      </c>
    </row>
    <row r="312" spans="1:8" ht="15" customHeight="1" x14ac:dyDescent="0.25">
      <c r="A312" s="310"/>
      <c r="B312" s="310"/>
      <c r="C312" s="310"/>
      <c r="D312" s="324" t="s">
        <v>3567</v>
      </c>
      <c r="E312" s="313">
        <f>SUM(E304:E311)</f>
        <v>35.26</v>
      </c>
      <c r="F312" s="310"/>
      <c r="G312" s="310"/>
      <c r="H312" s="320"/>
    </row>
    <row r="313" spans="1:8" ht="15" customHeight="1" x14ac:dyDescent="0.25">
      <c r="A313" s="310" t="s">
        <v>23241</v>
      </c>
      <c r="B313" s="310" t="s">
        <v>23242</v>
      </c>
      <c r="C313" s="310" t="s">
        <v>23243</v>
      </c>
      <c r="D313" s="310" t="s">
        <v>23244</v>
      </c>
      <c r="E313" s="312">
        <v>4.67</v>
      </c>
      <c r="F313" s="310" t="s">
        <v>23245</v>
      </c>
      <c r="G313" s="310" t="s">
        <v>630</v>
      </c>
      <c r="H313" s="320">
        <v>15014</v>
      </c>
    </row>
    <row r="314" spans="1:8" ht="15" customHeight="1" x14ac:dyDescent="0.25">
      <c r="A314" s="310" t="s">
        <v>23241</v>
      </c>
      <c r="B314" s="310" t="s">
        <v>16248</v>
      </c>
      <c r="C314" s="310" t="s">
        <v>23246</v>
      </c>
      <c r="D314" s="310" t="s">
        <v>10654</v>
      </c>
      <c r="E314" s="312">
        <v>2.02</v>
      </c>
      <c r="F314" s="310" t="s">
        <v>10653</v>
      </c>
      <c r="G314" s="310" t="s">
        <v>630</v>
      </c>
      <c r="H314" s="320">
        <v>15015</v>
      </c>
    </row>
    <row r="315" spans="1:8" ht="15" customHeight="1" x14ac:dyDescent="0.25">
      <c r="A315" s="310" t="s">
        <v>23241</v>
      </c>
      <c r="B315" s="310" t="s">
        <v>16358</v>
      </c>
      <c r="C315" s="310" t="s">
        <v>23247</v>
      </c>
      <c r="D315" s="310" t="s">
        <v>3824</v>
      </c>
      <c r="E315" s="312">
        <v>5.07</v>
      </c>
      <c r="F315" s="310" t="s">
        <v>3825</v>
      </c>
      <c r="G315" s="310" t="s">
        <v>630</v>
      </c>
      <c r="H315" s="320">
        <v>15016</v>
      </c>
    </row>
    <row r="316" spans="1:8" ht="15" customHeight="1" x14ac:dyDescent="0.25">
      <c r="A316" s="310" t="s">
        <v>23241</v>
      </c>
      <c r="B316" s="310" t="s">
        <v>23248</v>
      </c>
      <c r="C316" s="310" t="s">
        <v>23249</v>
      </c>
      <c r="D316" s="310" t="s">
        <v>19754</v>
      </c>
      <c r="E316" s="312">
        <v>4.96</v>
      </c>
      <c r="F316" s="310" t="s">
        <v>19755</v>
      </c>
      <c r="G316" s="310" t="s">
        <v>630</v>
      </c>
      <c r="H316" s="320">
        <v>15017</v>
      </c>
    </row>
    <row r="317" spans="1:8" ht="15" customHeight="1" x14ac:dyDescent="0.25">
      <c r="A317" s="310" t="s">
        <v>23241</v>
      </c>
      <c r="B317" s="310" t="s">
        <v>19700</v>
      </c>
      <c r="C317" s="310" t="s">
        <v>23250</v>
      </c>
      <c r="D317" s="310" t="s">
        <v>1191</v>
      </c>
      <c r="E317" s="312">
        <v>1.68</v>
      </c>
      <c r="F317" s="310" t="s">
        <v>1190</v>
      </c>
      <c r="G317" s="310" t="s">
        <v>630</v>
      </c>
      <c r="H317" s="320">
        <v>15018</v>
      </c>
    </row>
    <row r="318" spans="1:8" ht="15" customHeight="1" x14ac:dyDescent="0.25">
      <c r="A318" s="310" t="s">
        <v>23241</v>
      </c>
      <c r="B318" s="310" t="s">
        <v>23251</v>
      </c>
      <c r="C318" s="310" t="s">
        <v>23252</v>
      </c>
      <c r="D318" s="310" t="s">
        <v>15933</v>
      </c>
      <c r="E318" s="312">
        <v>0.72</v>
      </c>
      <c r="F318" s="310" t="s">
        <v>15932</v>
      </c>
      <c r="G318" s="310" t="s">
        <v>630</v>
      </c>
      <c r="H318" s="320">
        <v>15019</v>
      </c>
    </row>
    <row r="319" spans="1:8" ht="15" customHeight="1" x14ac:dyDescent="0.25">
      <c r="A319" s="310" t="s">
        <v>23241</v>
      </c>
      <c r="B319" s="310" t="s">
        <v>23253</v>
      </c>
      <c r="C319" s="310" t="s">
        <v>23254</v>
      </c>
      <c r="D319" s="310" t="s">
        <v>3982</v>
      </c>
      <c r="E319" s="312">
        <v>3.36</v>
      </c>
      <c r="F319" s="310" t="s">
        <v>3983</v>
      </c>
      <c r="G319" s="310" t="s">
        <v>630</v>
      </c>
      <c r="H319" s="320">
        <v>15020</v>
      </c>
    </row>
    <row r="320" spans="1:8" ht="15" customHeight="1" x14ac:dyDescent="0.25">
      <c r="A320" s="310" t="s">
        <v>23241</v>
      </c>
      <c r="B320" s="310" t="s">
        <v>23255</v>
      </c>
      <c r="C320" s="310" t="s">
        <v>23256</v>
      </c>
      <c r="D320" s="310" t="s">
        <v>991</v>
      </c>
      <c r="E320" s="312">
        <v>3.36</v>
      </c>
      <c r="F320" s="310" t="s">
        <v>990</v>
      </c>
      <c r="G320" s="310" t="s">
        <v>630</v>
      </c>
      <c r="H320" s="320">
        <v>15021</v>
      </c>
    </row>
    <row r="321" spans="1:8" ht="15" customHeight="1" x14ac:dyDescent="0.25">
      <c r="A321" s="310" t="s">
        <v>23241</v>
      </c>
      <c r="B321" s="310" t="s">
        <v>23257</v>
      </c>
      <c r="C321" s="310" t="s">
        <v>23258</v>
      </c>
      <c r="D321" s="310" t="s">
        <v>23259</v>
      </c>
      <c r="E321" s="312">
        <v>1.1499999999999999</v>
      </c>
      <c r="F321" s="310" t="s">
        <v>23260</v>
      </c>
      <c r="G321" s="310" t="s">
        <v>630</v>
      </c>
      <c r="H321" s="320">
        <v>15022</v>
      </c>
    </row>
    <row r="322" spans="1:8" ht="15" customHeight="1" x14ac:dyDescent="0.25">
      <c r="A322" s="310"/>
      <c r="B322" s="310"/>
      <c r="C322" s="310"/>
      <c r="D322" s="324" t="s">
        <v>3567</v>
      </c>
      <c r="E322" s="313">
        <f>SUM(E313:E321)</f>
        <v>26.989999999999995</v>
      </c>
      <c r="F322" s="310"/>
      <c r="G322" s="310"/>
      <c r="H322" s="320"/>
    </row>
    <row r="323" spans="1:8" ht="15" customHeight="1" x14ac:dyDescent="0.25">
      <c r="A323" s="310" t="s">
        <v>23261</v>
      </c>
      <c r="B323" s="310" t="s">
        <v>23262</v>
      </c>
      <c r="C323" s="310" t="s">
        <v>23263</v>
      </c>
      <c r="D323" s="310" t="s">
        <v>1285</v>
      </c>
      <c r="E323" s="312">
        <v>10.42</v>
      </c>
      <c r="F323" s="310" t="s">
        <v>1284</v>
      </c>
      <c r="G323" s="310" t="s">
        <v>630</v>
      </c>
      <c r="H323" s="320">
        <v>15023</v>
      </c>
    </row>
    <row r="324" spans="1:8" ht="15" customHeight="1" x14ac:dyDescent="0.25">
      <c r="A324" s="310" t="s">
        <v>23261</v>
      </c>
      <c r="B324" s="310" t="s">
        <v>23264</v>
      </c>
      <c r="C324" s="310" t="s">
        <v>23265</v>
      </c>
      <c r="D324" s="310" t="s">
        <v>22231</v>
      </c>
      <c r="E324" s="312">
        <v>3.54</v>
      </c>
      <c r="F324" s="310" t="s">
        <v>22232</v>
      </c>
      <c r="G324" s="310" t="s">
        <v>630</v>
      </c>
      <c r="H324" s="320">
        <v>15024</v>
      </c>
    </row>
    <row r="325" spans="1:8" ht="15" customHeight="1" x14ac:dyDescent="0.25">
      <c r="A325" s="310" t="s">
        <v>23261</v>
      </c>
      <c r="B325" s="310" t="s">
        <v>23266</v>
      </c>
      <c r="C325" s="310" t="s">
        <v>23267</v>
      </c>
      <c r="D325" s="310" t="s">
        <v>19736</v>
      </c>
      <c r="E325" s="312">
        <v>1.31</v>
      </c>
      <c r="F325" s="310" t="s">
        <v>19737</v>
      </c>
      <c r="G325" s="310" t="s">
        <v>630</v>
      </c>
      <c r="H325" s="320">
        <v>15025</v>
      </c>
    </row>
    <row r="326" spans="1:8" ht="15" customHeight="1" x14ac:dyDescent="0.25">
      <c r="A326" s="310" t="s">
        <v>23261</v>
      </c>
      <c r="B326" s="310" t="s">
        <v>23268</v>
      </c>
      <c r="C326" s="310" t="s">
        <v>23269</v>
      </c>
      <c r="D326" s="310" t="s">
        <v>11290</v>
      </c>
      <c r="E326" s="312">
        <v>6.26</v>
      </c>
      <c r="F326" s="310" t="s">
        <v>11289</v>
      </c>
      <c r="G326" s="310" t="s">
        <v>630</v>
      </c>
      <c r="H326" s="320">
        <v>15026</v>
      </c>
    </row>
    <row r="327" spans="1:8" ht="15" customHeight="1" x14ac:dyDescent="0.25">
      <c r="A327" s="310" t="s">
        <v>23261</v>
      </c>
      <c r="B327" s="310" t="s">
        <v>23270</v>
      </c>
      <c r="C327" s="310" t="s">
        <v>23271</v>
      </c>
      <c r="D327" s="310" t="s">
        <v>23272</v>
      </c>
      <c r="E327" s="312">
        <v>3.36</v>
      </c>
      <c r="F327" s="310" t="s">
        <v>23273</v>
      </c>
      <c r="G327" s="310" t="s">
        <v>630</v>
      </c>
      <c r="H327" s="320">
        <v>15027</v>
      </c>
    </row>
    <row r="328" spans="1:8" ht="15" customHeight="1" x14ac:dyDescent="0.25">
      <c r="A328" s="310" t="s">
        <v>23261</v>
      </c>
      <c r="B328" s="310" t="s">
        <v>23274</v>
      </c>
      <c r="C328" s="310" t="s">
        <v>23275</v>
      </c>
      <c r="D328" s="310" t="s">
        <v>10590</v>
      </c>
      <c r="E328" s="312">
        <v>1.87</v>
      </c>
      <c r="F328" s="310" t="s">
        <v>10589</v>
      </c>
      <c r="G328" s="310" t="s">
        <v>630</v>
      </c>
      <c r="H328" s="320">
        <v>15028</v>
      </c>
    </row>
    <row r="329" spans="1:8" ht="15" customHeight="1" x14ac:dyDescent="0.25">
      <c r="A329" s="310"/>
      <c r="B329" s="310"/>
      <c r="C329" s="310"/>
      <c r="D329" s="324" t="s">
        <v>3567</v>
      </c>
      <c r="E329" s="313">
        <f>SUM(E323:E328)</f>
        <v>26.76</v>
      </c>
      <c r="F329" s="310"/>
      <c r="G329" s="310"/>
      <c r="H329" s="320"/>
    </row>
    <row r="330" spans="1:8" ht="15" customHeight="1" x14ac:dyDescent="0.25">
      <c r="A330" s="310" t="s">
        <v>23276</v>
      </c>
      <c r="B330" s="310" t="s">
        <v>23277</v>
      </c>
      <c r="C330" s="310" t="s">
        <v>23278</v>
      </c>
      <c r="D330" s="310" t="s">
        <v>3697</v>
      </c>
      <c r="E330" s="312">
        <v>4.38</v>
      </c>
      <c r="F330" s="310" t="s">
        <v>3698</v>
      </c>
      <c r="G330" s="310" t="s">
        <v>630</v>
      </c>
      <c r="H330" s="320">
        <v>15083</v>
      </c>
    </row>
    <row r="331" spans="1:8" ht="15" customHeight="1" x14ac:dyDescent="0.25">
      <c r="A331" s="310" t="s">
        <v>23276</v>
      </c>
      <c r="B331" s="310" t="s">
        <v>23279</v>
      </c>
      <c r="C331" s="310" t="s">
        <v>23280</v>
      </c>
      <c r="D331" s="310" t="s">
        <v>960</v>
      </c>
      <c r="E331" s="312">
        <v>8.3800000000000008</v>
      </c>
      <c r="F331" s="310" t="s">
        <v>959</v>
      </c>
      <c r="G331" s="310" t="s">
        <v>630</v>
      </c>
      <c r="H331" s="320">
        <v>15084</v>
      </c>
    </row>
    <row r="332" spans="1:8" ht="15" customHeight="1" x14ac:dyDescent="0.25">
      <c r="A332" s="310" t="s">
        <v>23276</v>
      </c>
      <c r="B332" s="310" t="s">
        <v>23281</v>
      </c>
      <c r="C332" s="310" t="s">
        <v>23282</v>
      </c>
      <c r="D332" s="310" t="s">
        <v>14019</v>
      </c>
      <c r="E332" s="312">
        <v>2.36</v>
      </c>
      <c r="F332" s="310" t="s">
        <v>14018</v>
      </c>
      <c r="G332" s="310" t="s">
        <v>630</v>
      </c>
      <c r="H332" s="320">
        <v>15085</v>
      </c>
    </row>
    <row r="333" spans="1:8" ht="15" customHeight="1" x14ac:dyDescent="0.25">
      <c r="A333" s="310" t="s">
        <v>23276</v>
      </c>
      <c r="B333" s="310" t="s">
        <v>23283</v>
      </c>
      <c r="C333" s="310" t="s">
        <v>23284</v>
      </c>
      <c r="D333" s="310" t="s">
        <v>989</v>
      </c>
      <c r="E333" s="312">
        <v>1.85</v>
      </c>
      <c r="F333" s="310" t="s">
        <v>988</v>
      </c>
      <c r="G333" s="310" t="s">
        <v>630</v>
      </c>
      <c r="H333" s="320">
        <v>15086</v>
      </c>
    </row>
    <row r="334" spans="1:8" ht="15" customHeight="1" x14ac:dyDescent="0.25">
      <c r="A334" s="310" t="s">
        <v>23276</v>
      </c>
      <c r="B334" s="310" t="s">
        <v>23285</v>
      </c>
      <c r="C334" s="310" t="s">
        <v>23286</v>
      </c>
      <c r="D334" s="310" t="s">
        <v>21698</v>
      </c>
      <c r="E334" s="312">
        <v>1.08</v>
      </c>
      <c r="F334" s="310" t="s">
        <v>21699</v>
      </c>
      <c r="G334" s="310" t="s">
        <v>630</v>
      </c>
      <c r="H334" s="320">
        <v>15087</v>
      </c>
    </row>
    <row r="335" spans="1:8" ht="15" customHeight="1" x14ac:dyDescent="0.25">
      <c r="A335" s="310" t="s">
        <v>23276</v>
      </c>
      <c r="B335" s="310" t="s">
        <v>18564</v>
      </c>
      <c r="C335" s="310" t="s">
        <v>23287</v>
      </c>
      <c r="D335" s="310" t="s">
        <v>11483</v>
      </c>
      <c r="E335" s="312">
        <v>2.04</v>
      </c>
      <c r="F335" s="310" t="s">
        <v>11482</v>
      </c>
      <c r="G335" s="310" t="s">
        <v>630</v>
      </c>
      <c r="H335" s="320">
        <v>15088</v>
      </c>
    </row>
    <row r="336" spans="1:8" ht="15" customHeight="1" x14ac:dyDescent="0.25">
      <c r="A336" s="310" t="s">
        <v>23276</v>
      </c>
      <c r="B336" s="310" t="s">
        <v>23288</v>
      </c>
      <c r="C336" s="310" t="s">
        <v>23289</v>
      </c>
      <c r="D336" s="310" t="s">
        <v>5259</v>
      </c>
      <c r="E336" s="312">
        <v>5.1100000000000003</v>
      </c>
      <c r="F336" s="310" t="s">
        <v>728</v>
      </c>
      <c r="G336" s="310" t="s">
        <v>630</v>
      </c>
      <c r="H336" s="320">
        <v>15089</v>
      </c>
    </row>
    <row r="337" spans="1:8" ht="15" customHeight="1" x14ac:dyDescent="0.25">
      <c r="A337" s="310" t="s">
        <v>23276</v>
      </c>
      <c r="B337" s="310" t="s">
        <v>23290</v>
      </c>
      <c r="C337" s="310" t="s">
        <v>23291</v>
      </c>
      <c r="D337" s="310" t="s">
        <v>5949</v>
      </c>
      <c r="E337" s="312">
        <v>5.04</v>
      </c>
      <c r="F337" s="310" t="s">
        <v>5950</v>
      </c>
      <c r="G337" s="310" t="s">
        <v>630</v>
      </c>
      <c r="H337" s="320">
        <v>15090</v>
      </c>
    </row>
    <row r="338" spans="1:8" ht="15" customHeight="1" x14ac:dyDescent="0.25">
      <c r="A338" s="310" t="s">
        <v>23276</v>
      </c>
      <c r="B338" s="310" t="s">
        <v>23292</v>
      </c>
      <c r="C338" s="310" t="s">
        <v>23293</v>
      </c>
      <c r="D338" s="310" t="s">
        <v>22177</v>
      </c>
      <c r="E338" s="312">
        <v>3.1</v>
      </c>
      <c r="F338" s="310" t="s">
        <v>22178</v>
      </c>
      <c r="G338" s="310" t="s">
        <v>630</v>
      </c>
      <c r="H338" s="320">
        <v>15091</v>
      </c>
    </row>
    <row r="339" spans="1:8" ht="15" customHeight="1" x14ac:dyDescent="0.25">
      <c r="A339" s="310" t="s">
        <v>23276</v>
      </c>
      <c r="B339" s="310" t="s">
        <v>23294</v>
      </c>
      <c r="C339" s="310" t="s">
        <v>23295</v>
      </c>
      <c r="D339" s="310" t="s">
        <v>11414</v>
      </c>
      <c r="E339" s="312">
        <v>3.36</v>
      </c>
      <c r="F339" s="310" t="s">
        <v>11413</v>
      </c>
      <c r="G339" s="310" t="s">
        <v>630</v>
      </c>
      <c r="H339" s="320">
        <v>15092</v>
      </c>
    </row>
    <row r="340" spans="1:8" ht="15" customHeight="1" x14ac:dyDescent="0.25">
      <c r="A340" s="310" t="s">
        <v>23276</v>
      </c>
      <c r="B340" s="310" t="s">
        <v>23296</v>
      </c>
      <c r="C340" s="310" t="s">
        <v>23297</v>
      </c>
      <c r="D340" s="310" t="s">
        <v>3644</v>
      </c>
      <c r="E340" s="312">
        <v>3.19</v>
      </c>
      <c r="F340" s="310" t="s">
        <v>3645</v>
      </c>
      <c r="G340" s="310" t="s">
        <v>630</v>
      </c>
      <c r="H340" s="320">
        <v>15093</v>
      </c>
    </row>
    <row r="341" spans="1:8" ht="15" customHeight="1" x14ac:dyDescent="0.25">
      <c r="A341" s="310" t="s">
        <v>23276</v>
      </c>
      <c r="B341" s="310" t="s">
        <v>23298</v>
      </c>
      <c r="C341" s="310" t="s">
        <v>23299</v>
      </c>
      <c r="D341" s="310" t="s">
        <v>3078</v>
      </c>
      <c r="E341" s="312">
        <v>2.88</v>
      </c>
      <c r="F341" s="310" t="s">
        <v>3079</v>
      </c>
      <c r="G341" s="310" t="s">
        <v>630</v>
      </c>
      <c r="H341" s="320">
        <v>15094</v>
      </c>
    </row>
    <row r="342" spans="1:8" ht="15" customHeight="1" x14ac:dyDescent="0.25">
      <c r="A342" s="310" t="s">
        <v>23276</v>
      </c>
      <c r="B342" s="310" t="s">
        <v>23300</v>
      </c>
      <c r="C342" s="310" t="s">
        <v>23301</v>
      </c>
      <c r="D342" s="310" t="s">
        <v>10563</v>
      </c>
      <c r="E342" s="312">
        <v>14.99</v>
      </c>
      <c r="F342" s="310" t="s">
        <v>10562</v>
      </c>
      <c r="G342" s="310" t="s">
        <v>630</v>
      </c>
      <c r="H342" s="320">
        <v>15095</v>
      </c>
    </row>
    <row r="343" spans="1:8" ht="15" customHeight="1" x14ac:dyDescent="0.25">
      <c r="A343" s="310" t="s">
        <v>23276</v>
      </c>
      <c r="B343" s="310" t="s">
        <v>23302</v>
      </c>
      <c r="C343" s="310" t="s">
        <v>23303</v>
      </c>
      <c r="D343" s="310" t="s">
        <v>18667</v>
      </c>
      <c r="E343" s="312">
        <v>20.46</v>
      </c>
      <c r="F343" s="310" t="s">
        <v>18666</v>
      </c>
      <c r="G343" s="310" t="s">
        <v>630</v>
      </c>
      <c r="H343" s="320">
        <v>15096</v>
      </c>
    </row>
    <row r="344" spans="1:8" ht="15" customHeight="1" x14ac:dyDescent="0.25">
      <c r="A344" s="310" t="s">
        <v>23276</v>
      </c>
      <c r="B344" s="310" t="s">
        <v>23304</v>
      </c>
      <c r="C344" s="310" t="s">
        <v>23305</v>
      </c>
      <c r="D344" s="310" t="s">
        <v>954</v>
      </c>
      <c r="E344" s="312">
        <v>6.17</v>
      </c>
      <c r="F344" s="310" t="s">
        <v>953</v>
      </c>
      <c r="G344" s="310" t="s">
        <v>630</v>
      </c>
      <c r="H344" s="320">
        <v>15097</v>
      </c>
    </row>
    <row r="345" spans="1:8" ht="15" customHeight="1" x14ac:dyDescent="0.25">
      <c r="A345" s="310" t="s">
        <v>23276</v>
      </c>
      <c r="B345" s="310" t="s">
        <v>16535</v>
      </c>
      <c r="C345" s="310" t="s">
        <v>23306</v>
      </c>
      <c r="D345" s="310" t="s">
        <v>4412</v>
      </c>
      <c r="E345" s="312">
        <v>11.31</v>
      </c>
      <c r="F345" s="310" t="s">
        <v>4413</v>
      </c>
      <c r="G345" s="310" t="s">
        <v>630</v>
      </c>
      <c r="H345" s="320">
        <v>15098</v>
      </c>
    </row>
    <row r="346" spans="1:8" ht="15" customHeight="1" x14ac:dyDescent="0.25">
      <c r="A346" s="310" t="s">
        <v>23276</v>
      </c>
      <c r="B346" s="310" t="s">
        <v>23307</v>
      </c>
      <c r="C346" s="310" t="s">
        <v>23308</v>
      </c>
      <c r="D346" s="310" t="s">
        <v>5232</v>
      </c>
      <c r="E346" s="312">
        <v>7.21</v>
      </c>
      <c r="F346" s="310" t="s">
        <v>5233</v>
      </c>
      <c r="G346" s="310" t="s">
        <v>630</v>
      </c>
      <c r="H346" s="320">
        <v>15099</v>
      </c>
    </row>
    <row r="347" spans="1:8" ht="15" customHeight="1" x14ac:dyDescent="0.25">
      <c r="A347" s="310" t="s">
        <v>23276</v>
      </c>
      <c r="B347" s="310" t="s">
        <v>23309</v>
      </c>
      <c r="C347" s="310" t="s">
        <v>23310</v>
      </c>
      <c r="D347" s="310" t="s">
        <v>4487</v>
      </c>
      <c r="E347" s="312">
        <v>1.68</v>
      </c>
      <c r="F347" s="310" t="s">
        <v>4488</v>
      </c>
      <c r="G347" s="310" t="s">
        <v>630</v>
      </c>
      <c r="H347" s="320">
        <v>15100</v>
      </c>
    </row>
    <row r="348" spans="1:8" ht="15" customHeight="1" x14ac:dyDescent="0.25">
      <c r="A348" s="310" t="s">
        <v>23276</v>
      </c>
      <c r="B348" s="310" t="s">
        <v>23311</v>
      </c>
      <c r="C348" s="310" t="s">
        <v>23312</v>
      </c>
      <c r="D348" s="310" t="s">
        <v>751</v>
      </c>
      <c r="E348" s="312">
        <v>1.68</v>
      </c>
      <c r="F348" s="310" t="s">
        <v>750</v>
      </c>
      <c r="G348" s="310" t="s">
        <v>630</v>
      </c>
      <c r="H348" s="320">
        <v>15101</v>
      </c>
    </row>
    <row r="349" spans="1:8" ht="15" customHeight="1" x14ac:dyDescent="0.25">
      <c r="A349" s="310" t="s">
        <v>23276</v>
      </c>
      <c r="B349" s="310" t="s">
        <v>23313</v>
      </c>
      <c r="C349" s="310" t="s">
        <v>23314</v>
      </c>
      <c r="D349" s="310" t="s">
        <v>14062</v>
      </c>
      <c r="E349" s="312">
        <v>16.87</v>
      </c>
      <c r="F349" s="310" t="s">
        <v>14061</v>
      </c>
      <c r="G349" s="310" t="s">
        <v>630</v>
      </c>
      <c r="H349" s="320">
        <v>15102</v>
      </c>
    </row>
    <row r="350" spans="1:8" ht="15" customHeight="1" x14ac:dyDescent="0.25">
      <c r="A350" s="310" t="s">
        <v>23276</v>
      </c>
      <c r="B350" s="310" t="s">
        <v>23315</v>
      </c>
      <c r="C350" s="310" t="s">
        <v>23316</v>
      </c>
      <c r="D350" s="310" t="s">
        <v>3922</v>
      </c>
      <c r="E350" s="312">
        <v>3.27</v>
      </c>
      <c r="F350" s="310" t="s">
        <v>3923</v>
      </c>
      <c r="G350" s="310" t="s">
        <v>630</v>
      </c>
      <c r="H350" s="320">
        <v>15103</v>
      </c>
    </row>
    <row r="351" spans="1:8" ht="15" customHeight="1" x14ac:dyDescent="0.25">
      <c r="A351" s="310"/>
      <c r="B351" s="310"/>
      <c r="C351" s="310"/>
      <c r="D351" s="324" t="s">
        <v>3567</v>
      </c>
      <c r="E351" s="313">
        <f>SUM(E330:E350)</f>
        <v>126.41000000000001</v>
      </c>
      <c r="F351" s="310"/>
      <c r="G351" s="310"/>
      <c r="H351" s="320"/>
    </row>
    <row r="352" spans="1:8" ht="15" customHeight="1" x14ac:dyDescent="0.25">
      <c r="A352" s="310" t="s">
        <v>23317</v>
      </c>
      <c r="B352" s="310" t="s">
        <v>23318</v>
      </c>
      <c r="C352" s="310" t="s">
        <v>23319</v>
      </c>
      <c r="D352" s="310" t="s">
        <v>5961</v>
      </c>
      <c r="E352" s="312">
        <v>1.68</v>
      </c>
      <c r="F352" s="310" t="s">
        <v>5962</v>
      </c>
      <c r="G352" s="310" t="s">
        <v>630</v>
      </c>
      <c r="H352" s="320">
        <v>15125</v>
      </c>
    </row>
    <row r="353" spans="1:8" ht="15" customHeight="1" x14ac:dyDescent="0.25">
      <c r="A353" s="310" t="s">
        <v>23317</v>
      </c>
      <c r="B353" s="310" t="s">
        <v>23320</v>
      </c>
      <c r="C353" s="310" t="s">
        <v>23321</v>
      </c>
      <c r="D353" s="310" t="s">
        <v>1377</v>
      </c>
      <c r="E353" s="312">
        <v>6.72</v>
      </c>
      <c r="F353" s="310" t="s">
        <v>1376</v>
      </c>
      <c r="G353" s="310" t="s">
        <v>630</v>
      </c>
      <c r="H353" s="320">
        <v>15126</v>
      </c>
    </row>
    <row r="354" spans="1:8" ht="15" customHeight="1" x14ac:dyDescent="0.25">
      <c r="A354" s="310" t="s">
        <v>23317</v>
      </c>
      <c r="B354" s="310" t="s">
        <v>23322</v>
      </c>
      <c r="C354" s="310" t="s">
        <v>23323</v>
      </c>
      <c r="D354" s="310" t="s">
        <v>4280</v>
      </c>
      <c r="E354" s="312">
        <v>5.24</v>
      </c>
      <c r="F354" s="310" t="s">
        <v>4281</v>
      </c>
      <c r="G354" s="310" t="s">
        <v>630</v>
      </c>
      <c r="H354" s="320">
        <v>15127</v>
      </c>
    </row>
    <row r="355" spans="1:8" ht="15" customHeight="1" x14ac:dyDescent="0.25">
      <c r="A355" s="310" t="s">
        <v>23317</v>
      </c>
      <c r="B355" s="310" t="s">
        <v>23324</v>
      </c>
      <c r="C355" s="310" t="s">
        <v>23325</v>
      </c>
      <c r="D355" s="310" t="s">
        <v>4373</v>
      </c>
      <c r="E355" s="312">
        <v>3.43</v>
      </c>
      <c r="F355" s="310" t="s">
        <v>4374</v>
      </c>
      <c r="G355" s="310" t="s">
        <v>630</v>
      </c>
      <c r="H355" s="320">
        <v>15128</v>
      </c>
    </row>
    <row r="356" spans="1:8" ht="15" customHeight="1" x14ac:dyDescent="0.25">
      <c r="A356" s="310" t="s">
        <v>23317</v>
      </c>
      <c r="B356" s="310" t="s">
        <v>23326</v>
      </c>
      <c r="C356" s="310" t="s">
        <v>23327</v>
      </c>
      <c r="D356" s="310" t="s">
        <v>5079</v>
      </c>
      <c r="E356" s="312">
        <v>8.4499999999999993</v>
      </c>
      <c r="F356" s="310" t="s">
        <v>5080</v>
      </c>
      <c r="G356" s="310" t="s">
        <v>630</v>
      </c>
      <c r="H356" s="320">
        <v>15129</v>
      </c>
    </row>
    <row r="357" spans="1:8" ht="15" customHeight="1" x14ac:dyDescent="0.25">
      <c r="A357" s="310" t="s">
        <v>23317</v>
      </c>
      <c r="B357" s="310" t="s">
        <v>23328</v>
      </c>
      <c r="C357" s="310" t="s">
        <v>23329</v>
      </c>
      <c r="D357" s="310" t="s">
        <v>23330</v>
      </c>
      <c r="E357" s="312">
        <v>1.65</v>
      </c>
      <c r="F357" s="310" t="s">
        <v>23331</v>
      </c>
      <c r="G357" s="310" t="s">
        <v>630</v>
      </c>
      <c r="H357" s="320">
        <v>15130</v>
      </c>
    </row>
    <row r="358" spans="1:8" ht="15" customHeight="1" x14ac:dyDescent="0.25">
      <c r="A358" s="310" t="s">
        <v>23317</v>
      </c>
      <c r="B358" s="310" t="s">
        <v>23332</v>
      </c>
      <c r="C358" s="310" t="s">
        <v>23333</v>
      </c>
      <c r="D358" s="310" t="s">
        <v>768</v>
      </c>
      <c r="E358" s="312">
        <v>3.82</v>
      </c>
      <c r="F358" s="310" t="s">
        <v>767</v>
      </c>
      <c r="G358" s="310" t="s">
        <v>630</v>
      </c>
      <c r="H358" s="320">
        <v>15131</v>
      </c>
    </row>
    <row r="359" spans="1:8" ht="15" customHeight="1" x14ac:dyDescent="0.25">
      <c r="A359" s="310" t="s">
        <v>23317</v>
      </c>
      <c r="B359" s="310" t="s">
        <v>23334</v>
      </c>
      <c r="C359" s="310" t="s">
        <v>23335</v>
      </c>
      <c r="D359" s="310" t="s">
        <v>977</v>
      </c>
      <c r="E359" s="312">
        <v>10.41</v>
      </c>
      <c r="F359" s="310" t="s">
        <v>976</v>
      </c>
      <c r="G359" s="310" t="s">
        <v>630</v>
      </c>
      <c r="H359" s="320">
        <v>15132</v>
      </c>
    </row>
    <row r="360" spans="1:8" ht="15" customHeight="1" x14ac:dyDescent="0.25">
      <c r="A360" s="310" t="s">
        <v>23317</v>
      </c>
      <c r="B360" s="310" t="s">
        <v>23336</v>
      </c>
      <c r="C360" s="310" t="s">
        <v>23337</v>
      </c>
      <c r="D360" s="310" t="s">
        <v>23338</v>
      </c>
      <c r="E360" s="312">
        <v>0.52</v>
      </c>
      <c r="F360" s="310" t="s">
        <v>23339</v>
      </c>
      <c r="G360" s="310" t="s">
        <v>630</v>
      </c>
      <c r="H360" s="320">
        <v>15133</v>
      </c>
    </row>
    <row r="361" spans="1:8" ht="15" customHeight="1" x14ac:dyDescent="0.25">
      <c r="A361" s="310" t="s">
        <v>23317</v>
      </c>
      <c r="B361" s="310" t="s">
        <v>23340</v>
      </c>
      <c r="C361" s="310" t="s">
        <v>23341</v>
      </c>
      <c r="D361" s="310" t="s">
        <v>1335</v>
      </c>
      <c r="E361" s="312">
        <v>8.92</v>
      </c>
      <c r="F361" s="310" t="s">
        <v>1334</v>
      </c>
      <c r="G361" s="310" t="s">
        <v>630</v>
      </c>
      <c r="H361" s="320">
        <v>15134</v>
      </c>
    </row>
    <row r="362" spans="1:8" ht="15" customHeight="1" x14ac:dyDescent="0.25">
      <c r="A362" s="310" t="s">
        <v>23317</v>
      </c>
      <c r="B362" s="310" t="s">
        <v>23342</v>
      </c>
      <c r="C362" s="310" t="s">
        <v>23343</v>
      </c>
      <c r="D362" s="310" t="s">
        <v>4593</v>
      </c>
      <c r="E362" s="312">
        <v>2.17</v>
      </c>
      <c r="F362" s="310" t="s">
        <v>4594</v>
      </c>
      <c r="G362" s="310" t="s">
        <v>630</v>
      </c>
      <c r="H362" s="320">
        <v>15135</v>
      </c>
    </row>
    <row r="363" spans="1:8" ht="15" customHeight="1" x14ac:dyDescent="0.25">
      <c r="A363" s="310" t="s">
        <v>23317</v>
      </c>
      <c r="B363" s="310" t="s">
        <v>23344</v>
      </c>
      <c r="C363" s="310" t="s">
        <v>23345</v>
      </c>
      <c r="D363" s="310" t="s">
        <v>13618</v>
      </c>
      <c r="E363" s="312">
        <v>33.22</v>
      </c>
      <c r="F363" s="310" t="s">
        <v>13617</v>
      </c>
      <c r="G363" s="310" t="s">
        <v>630</v>
      </c>
      <c r="H363" s="320">
        <v>15136</v>
      </c>
    </row>
    <row r="364" spans="1:8" ht="15" customHeight="1" x14ac:dyDescent="0.25">
      <c r="A364" s="310" t="s">
        <v>23317</v>
      </c>
      <c r="B364" s="310" t="s">
        <v>23346</v>
      </c>
      <c r="C364" s="310" t="s">
        <v>23347</v>
      </c>
      <c r="D364" s="310" t="s">
        <v>23348</v>
      </c>
      <c r="E364" s="312">
        <v>2.0299999999999998</v>
      </c>
      <c r="F364" s="310" t="s">
        <v>23349</v>
      </c>
      <c r="G364" s="310" t="s">
        <v>630</v>
      </c>
      <c r="H364" s="320">
        <v>15137</v>
      </c>
    </row>
    <row r="365" spans="1:8" ht="15" customHeight="1" x14ac:dyDescent="0.25">
      <c r="A365" s="310" t="s">
        <v>23317</v>
      </c>
      <c r="B365" s="310" t="s">
        <v>23350</v>
      </c>
      <c r="C365" s="310" t="s">
        <v>23351</v>
      </c>
      <c r="D365" s="310" t="s">
        <v>4728</v>
      </c>
      <c r="E365" s="312">
        <v>19.32</v>
      </c>
      <c r="F365" s="310" t="s">
        <v>4729</v>
      </c>
      <c r="G365" s="310" t="s">
        <v>630</v>
      </c>
      <c r="H365" s="320">
        <v>15138</v>
      </c>
    </row>
    <row r="366" spans="1:8" ht="15" customHeight="1" x14ac:dyDescent="0.25">
      <c r="A366" s="310" t="s">
        <v>23317</v>
      </c>
      <c r="B366" s="310" t="s">
        <v>23352</v>
      </c>
      <c r="C366" s="310" t="s">
        <v>23353</v>
      </c>
      <c r="D366" s="310" t="s">
        <v>745</v>
      </c>
      <c r="E366" s="312">
        <v>4.59</v>
      </c>
      <c r="F366" s="310" t="s">
        <v>744</v>
      </c>
      <c r="G366" s="310" t="s">
        <v>630</v>
      </c>
      <c r="H366" s="320">
        <v>15139</v>
      </c>
    </row>
    <row r="367" spans="1:8" ht="15" customHeight="1" x14ac:dyDescent="0.25">
      <c r="A367" s="310" t="s">
        <v>23317</v>
      </c>
      <c r="B367" s="310" t="s">
        <v>23354</v>
      </c>
      <c r="C367" s="310" t="s">
        <v>23355</v>
      </c>
      <c r="D367" s="310" t="s">
        <v>811</v>
      </c>
      <c r="E367" s="312">
        <v>13.83</v>
      </c>
      <c r="F367" s="310" t="s">
        <v>810</v>
      </c>
      <c r="G367" s="310" t="s">
        <v>630</v>
      </c>
      <c r="H367" s="320">
        <v>15140</v>
      </c>
    </row>
    <row r="368" spans="1:8" ht="15" customHeight="1" x14ac:dyDescent="0.25">
      <c r="A368" s="310" t="s">
        <v>23317</v>
      </c>
      <c r="B368" s="310" t="s">
        <v>23356</v>
      </c>
      <c r="C368" s="310" t="s">
        <v>23357</v>
      </c>
      <c r="D368" s="310" t="s">
        <v>19611</v>
      </c>
      <c r="E368" s="312">
        <v>3.36</v>
      </c>
      <c r="F368" s="310" t="s">
        <v>19612</v>
      </c>
      <c r="G368" s="310" t="s">
        <v>630</v>
      </c>
      <c r="H368" s="320">
        <v>15141</v>
      </c>
    </row>
    <row r="369" spans="1:8" ht="15" customHeight="1" x14ac:dyDescent="0.25">
      <c r="A369" s="310" t="s">
        <v>23317</v>
      </c>
      <c r="B369" s="310" t="s">
        <v>23358</v>
      </c>
      <c r="C369" s="310" t="s">
        <v>23359</v>
      </c>
      <c r="D369" s="310" t="s">
        <v>10791</v>
      </c>
      <c r="E369" s="312">
        <v>3.44</v>
      </c>
      <c r="F369" s="310" t="s">
        <v>10790</v>
      </c>
      <c r="G369" s="310" t="s">
        <v>630</v>
      </c>
      <c r="H369" s="320">
        <v>15142</v>
      </c>
    </row>
    <row r="370" spans="1:8" ht="15" customHeight="1" x14ac:dyDescent="0.25">
      <c r="A370" s="310"/>
      <c r="B370" s="310"/>
      <c r="C370" s="310"/>
      <c r="D370" s="324" t="s">
        <v>3567</v>
      </c>
      <c r="E370" s="313">
        <f>SUM(E352:E369)</f>
        <v>132.80000000000001</v>
      </c>
      <c r="F370" s="310"/>
      <c r="G370" s="310"/>
      <c r="H370" s="320"/>
    </row>
    <row r="371" spans="1:8" ht="15" customHeight="1" x14ac:dyDescent="0.25">
      <c r="A371" s="310" t="s">
        <v>23360</v>
      </c>
      <c r="B371" s="310" t="s">
        <v>23361</v>
      </c>
      <c r="C371" s="310" t="s">
        <v>23362</v>
      </c>
      <c r="D371" s="310" t="s">
        <v>4863</v>
      </c>
      <c r="E371" s="312">
        <v>8.3800000000000008</v>
      </c>
      <c r="F371" s="310" t="s">
        <v>4864</v>
      </c>
      <c r="G371" s="310" t="s">
        <v>630</v>
      </c>
      <c r="H371" s="320">
        <v>15169</v>
      </c>
    </row>
    <row r="372" spans="1:8" ht="15" customHeight="1" x14ac:dyDescent="0.25">
      <c r="A372" s="310" t="s">
        <v>23360</v>
      </c>
      <c r="B372" s="310" t="s">
        <v>23363</v>
      </c>
      <c r="C372" s="310" t="s">
        <v>23364</v>
      </c>
      <c r="D372" s="310" t="s">
        <v>5588</v>
      </c>
      <c r="E372" s="312">
        <v>11.64</v>
      </c>
      <c r="F372" s="310" t="s">
        <v>5589</v>
      </c>
      <c r="G372" s="310" t="s">
        <v>630</v>
      </c>
      <c r="H372" s="320">
        <v>15170</v>
      </c>
    </row>
    <row r="373" spans="1:8" ht="15" customHeight="1" x14ac:dyDescent="0.25">
      <c r="A373" s="310" t="s">
        <v>23360</v>
      </c>
      <c r="B373" s="310" t="s">
        <v>23365</v>
      </c>
      <c r="C373" s="310" t="s">
        <v>23366</v>
      </c>
      <c r="D373" s="310" t="s">
        <v>23367</v>
      </c>
      <c r="E373" s="312">
        <v>3.74</v>
      </c>
      <c r="F373" s="310" t="s">
        <v>23368</v>
      </c>
      <c r="G373" s="310" t="s">
        <v>630</v>
      </c>
      <c r="H373" s="320">
        <v>15171</v>
      </c>
    </row>
    <row r="374" spans="1:8" ht="15" customHeight="1" x14ac:dyDescent="0.25">
      <c r="A374" s="310" t="s">
        <v>23360</v>
      </c>
      <c r="B374" s="310" t="s">
        <v>22446</v>
      </c>
      <c r="C374" s="310" t="s">
        <v>23369</v>
      </c>
      <c r="D374" s="310" t="s">
        <v>1374</v>
      </c>
      <c r="E374" s="312">
        <v>3.25</v>
      </c>
      <c r="F374" s="310" t="s">
        <v>1373</v>
      </c>
      <c r="G374" s="310" t="s">
        <v>630</v>
      </c>
      <c r="H374" s="320">
        <v>15172</v>
      </c>
    </row>
    <row r="375" spans="1:8" ht="15" customHeight="1" x14ac:dyDescent="0.25">
      <c r="A375" s="310" t="s">
        <v>23360</v>
      </c>
      <c r="B375" s="310" t="s">
        <v>23370</v>
      </c>
      <c r="C375" s="310" t="s">
        <v>23371</v>
      </c>
      <c r="D375" s="310" t="s">
        <v>944</v>
      </c>
      <c r="E375" s="312">
        <v>0.62</v>
      </c>
      <c r="F375" s="310" t="s">
        <v>23372</v>
      </c>
      <c r="G375" s="310" t="s">
        <v>630</v>
      </c>
      <c r="H375" s="320">
        <v>15173</v>
      </c>
    </row>
    <row r="376" spans="1:8" ht="15" customHeight="1" x14ac:dyDescent="0.25">
      <c r="A376" s="310" t="s">
        <v>23360</v>
      </c>
      <c r="B376" s="310" t="s">
        <v>23373</v>
      </c>
      <c r="C376" s="310" t="s">
        <v>23374</v>
      </c>
      <c r="D376" s="310" t="s">
        <v>832</v>
      </c>
      <c r="E376" s="312">
        <v>6.78</v>
      </c>
      <c r="F376" s="310" t="s">
        <v>831</v>
      </c>
      <c r="G376" s="310" t="s">
        <v>630</v>
      </c>
      <c r="H376" s="320">
        <v>15174</v>
      </c>
    </row>
    <row r="377" spans="1:8" ht="15" customHeight="1" x14ac:dyDescent="0.25">
      <c r="A377" s="310" t="s">
        <v>23360</v>
      </c>
      <c r="B377" s="310" t="s">
        <v>23375</v>
      </c>
      <c r="C377" s="310" t="s">
        <v>23376</v>
      </c>
      <c r="D377" s="310" t="s">
        <v>1491</v>
      </c>
      <c r="E377" s="312">
        <v>7.62</v>
      </c>
      <c r="F377" s="310" t="s">
        <v>1490</v>
      </c>
      <c r="G377" s="310" t="s">
        <v>630</v>
      </c>
      <c r="H377" s="320">
        <v>15175</v>
      </c>
    </row>
    <row r="378" spans="1:8" ht="15" customHeight="1" x14ac:dyDescent="0.25">
      <c r="A378" s="310" t="s">
        <v>23360</v>
      </c>
      <c r="B378" s="310" t="s">
        <v>23377</v>
      </c>
      <c r="C378" s="310" t="s">
        <v>23378</v>
      </c>
      <c r="D378" s="310" t="s">
        <v>10536</v>
      </c>
      <c r="E378" s="312">
        <v>3.88</v>
      </c>
      <c r="F378" s="310" t="s">
        <v>10535</v>
      </c>
      <c r="G378" s="310" t="s">
        <v>630</v>
      </c>
      <c r="H378" s="320">
        <v>15176</v>
      </c>
    </row>
    <row r="379" spans="1:8" ht="15" customHeight="1" x14ac:dyDescent="0.25">
      <c r="A379" s="310" t="s">
        <v>23360</v>
      </c>
      <c r="B379" s="310" t="s">
        <v>23379</v>
      </c>
      <c r="C379" s="310" t="s">
        <v>23380</v>
      </c>
      <c r="D379" s="310" t="s">
        <v>3896</v>
      </c>
      <c r="E379" s="312">
        <v>6.41</v>
      </c>
      <c r="F379" s="310" t="s">
        <v>3897</v>
      </c>
      <c r="G379" s="310" t="s">
        <v>630</v>
      </c>
      <c r="H379" s="320">
        <v>15177</v>
      </c>
    </row>
    <row r="380" spans="1:8" ht="15" customHeight="1" x14ac:dyDescent="0.25">
      <c r="A380" s="310" t="s">
        <v>23360</v>
      </c>
      <c r="B380" s="310" t="s">
        <v>23381</v>
      </c>
      <c r="C380" s="310" t="s">
        <v>23382</v>
      </c>
      <c r="D380" s="310" t="s">
        <v>4158</v>
      </c>
      <c r="E380" s="312">
        <v>2.4500000000000002</v>
      </c>
      <c r="F380" s="310" t="s">
        <v>4159</v>
      </c>
      <c r="G380" s="310" t="s">
        <v>630</v>
      </c>
      <c r="H380" s="320">
        <v>15178</v>
      </c>
    </row>
    <row r="381" spans="1:8" ht="15" customHeight="1" x14ac:dyDescent="0.25">
      <c r="A381" s="310" t="s">
        <v>23360</v>
      </c>
      <c r="B381" s="310" t="s">
        <v>23383</v>
      </c>
      <c r="C381" s="310" t="s">
        <v>23384</v>
      </c>
      <c r="D381" s="310" t="s">
        <v>843</v>
      </c>
      <c r="E381" s="312">
        <v>5.2</v>
      </c>
      <c r="F381" s="310" t="s">
        <v>842</v>
      </c>
      <c r="G381" s="310" t="s">
        <v>630</v>
      </c>
      <c r="H381" s="320">
        <v>15179</v>
      </c>
    </row>
    <row r="382" spans="1:8" ht="15" customHeight="1" x14ac:dyDescent="0.25">
      <c r="A382" s="310" t="s">
        <v>23360</v>
      </c>
      <c r="B382" s="310" t="s">
        <v>23385</v>
      </c>
      <c r="C382" s="310" t="s">
        <v>23386</v>
      </c>
      <c r="D382" s="310" t="s">
        <v>1279</v>
      </c>
      <c r="E382" s="312">
        <v>16.760000000000002</v>
      </c>
      <c r="F382" s="310" t="s">
        <v>1278</v>
      </c>
      <c r="G382" s="310" t="s">
        <v>630</v>
      </c>
      <c r="H382" s="320">
        <v>15180</v>
      </c>
    </row>
    <row r="383" spans="1:8" ht="15" customHeight="1" x14ac:dyDescent="0.25">
      <c r="A383" s="310" t="s">
        <v>23360</v>
      </c>
      <c r="B383" s="310" t="s">
        <v>23387</v>
      </c>
      <c r="C383" s="310" t="s">
        <v>23388</v>
      </c>
      <c r="D383" s="310" t="s">
        <v>6035</v>
      </c>
      <c r="E383" s="312">
        <v>6.36</v>
      </c>
      <c r="F383" s="310" t="s">
        <v>6036</v>
      </c>
      <c r="G383" s="310" t="s">
        <v>630</v>
      </c>
      <c r="H383" s="320">
        <v>15181</v>
      </c>
    </row>
    <row r="384" spans="1:8" ht="15" customHeight="1" x14ac:dyDescent="0.25">
      <c r="A384" s="310" t="s">
        <v>23360</v>
      </c>
      <c r="B384" s="310" t="s">
        <v>23389</v>
      </c>
      <c r="C384" s="310" t="s">
        <v>23390</v>
      </c>
      <c r="D384" s="310" t="s">
        <v>4324</v>
      </c>
      <c r="E384" s="312">
        <v>1.1000000000000001</v>
      </c>
      <c r="F384" s="310" t="s">
        <v>4325</v>
      </c>
      <c r="G384" s="310" t="s">
        <v>630</v>
      </c>
      <c r="H384" s="320">
        <v>15182</v>
      </c>
    </row>
    <row r="385" spans="1:8" ht="15" customHeight="1" x14ac:dyDescent="0.25">
      <c r="A385" s="310" t="s">
        <v>23360</v>
      </c>
      <c r="B385" s="310" t="s">
        <v>23391</v>
      </c>
      <c r="C385" s="310" t="s">
        <v>23392</v>
      </c>
      <c r="D385" s="310" t="s">
        <v>23393</v>
      </c>
      <c r="E385" s="312">
        <v>20.32</v>
      </c>
      <c r="F385" s="310" t="s">
        <v>23394</v>
      </c>
      <c r="G385" s="310" t="s">
        <v>630</v>
      </c>
      <c r="H385" s="320">
        <v>15183</v>
      </c>
    </row>
    <row r="386" spans="1:8" ht="15" customHeight="1" x14ac:dyDescent="0.25">
      <c r="A386" s="310" t="s">
        <v>23360</v>
      </c>
      <c r="B386" s="310" t="s">
        <v>19668</v>
      </c>
      <c r="C386" s="310" t="s">
        <v>23395</v>
      </c>
      <c r="D386" s="310" t="s">
        <v>15921</v>
      </c>
      <c r="E386" s="312">
        <v>3.45</v>
      </c>
      <c r="F386" s="310" t="s">
        <v>15920</v>
      </c>
      <c r="G386" s="310" t="s">
        <v>630</v>
      </c>
      <c r="H386" s="320">
        <v>15184</v>
      </c>
    </row>
    <row r="387" spans="1:8" ht="15" customHeight="1" x14ac:dyDescent="0.25">
      <c r="A387" s="310" t="s">
        <v>23360</v>
      </c>
      <c r="B387" s="310" t="s">
        <v>5780</v>
      </c>
      <c r="C387" s="310" t="s">
        <v>23396</v>
      </c>
      <c r="D387" s="310" t="s">
        <v>19694</v>
      </c>
      <c r="E387" s="312">
        <v>4.49</v>
      </c>
      <c r="F387" s="310" t="s">
        <v>19695</v>
      </c>
      <c r="G387" s="310" t="s">
        <v>630</v>
      </c>
      <c r="H387" s="320">
        <v>15185</v>
      </c>
    </row>
    <row r="388" spans="1:8" ht="15" customHeight="1" x14ac:dyDescent="0.25">
      <c r="A388" s="310" t="s">
        <v>23360</v>
      </c>
      <c r="B388" s="310" t="s">
        <v>23397</v>
      </c>
      <c r="C388" s="310" t="s">
        <v>23398</v>
      </c>
      <c r="D388" s="310" t="s">
        <v>18591</v>
      </c>
      <c r="E388" s="312">
        <v>56.09</v>
      </c>
      <c r="F388" s="310" t="s">
        <v>18590</v>
      </c>
      <c r="G388" s="310" t="s">
        <v>630</v>
      </c>
      <c r="H388" s="320">
        <v>15186</v>
      </c>
    </row>
    <row r="389" spans="1:8" ht="15" customHeight="1" x14ac:dyDescent="0.25">
      <c r="A389" s="310"/>
      <c r="B389" s="310"/>
      <c r="C389" s="310"/>
      <c r="D389" s="324" t="s">
        <v>3567</v>
      </c>
      <c r="E389" s="313">
        <f>SUM(E371:E388)</f>
        <v>168.54000000000002</v>
      </c>
      <c r="F389" s="310"/>
      <c r="G389" s="310"/>
      <c r="H389" s="320"/>
    </row>
    <row r="390" spans="1:8" ht="15" customHeight="1" x14ac:dyDescent="0.25">
      <c r="A390" s="310" t="s">
        <v>23399</v>
      </c>
      <c r="B390" s="310" t="s">
        <v>23400</v>
      </c>
      <c r="C390" s="310" t="s">
        <v>23401</v>
      </c>
      <c r="D390" s="310" t="s">
        <v>23402</v>
      </c>
      <c r="E390" s="312">
        <v>6.14</v>
      </c>
      <c r="F390" s="310" t="s">
        <v>23403</v>
      </c>
      <c r="G390" s="310" t="s">
        <v>630</v>
      </c>
      <c r="H390" s="320">
        <v>15204</v>
      </c>
    </row>
    <row r="391" spans="1:8" ht="15" customHeight="1" x14ac:dyDescent="0.25">
      <c r="A391" s="310" t="s">
        <v>23399</v>
      </c>
      <c r="B391" s="310" t="s">
        <v>23404</v>
      </c>
      <c r="C391" s="310" t="s">
        <v>23405</v>
      </c>
      <c r="D391" s="310" t="s">
        <v>23406</v>
      </c>
      <c r="E391" s="312">
        <v>8.2799999999999994</v>
      </c>
      <c r="F391" s="310" t="s">
        <v>23407</v>
      </c>
      <c r="G391" s="310" t="s">
        <v>630</v>
      </c>
      <c r="H391" s="320">
        <v>15205</v>
      </c>
    </row>
    <row r="392" spans="1:8" ht="15" customHeight="1" x14ac:dyDescent="0.25">
      <c r="A392" s="310" t="s">
        <v>23399</v>
      </c>
      <c r="B392" s="310" t="s">
        <v>23408</v>
      </c>
      <c r="C392" s="310" t="s">
        <v>23409</v>
      </c>
      <c r="D392" s="310" t="s">
        <v>747</v>
      </c>
      <c r="E392" s="312">
        <v>7.15</v>
      </c>
      <c r="F392" s="310" t="s">
        <v>746</v>
      </c>
      <c r="G392" s="310" t="s">
        <v>630</v>
      </c>
      <c r="H392" s="320">
        <v>15206</v>
      </c>
    </row>
    <row r="393" spans="1:8" ht="15" customHeight="1" x14ac:dyDescent="0.25">
      <c r="A393" s="310" t="s">
        <v>23399</v>
      </c>
      <c r="B393" s="310" t="s">
        <v>23410</v>
      </c>
      <c r="C393" s="310" t="s">
        <v>23411</v>
      </c>
      <c r="D393" s="310" t="s">
        <v>16507</v>
      </c>
      <c r="E393" s="312">
        <v>2.7</v>
      </c>
      <c r="F393" s="310" t="s">
        <v>16506</v>
      </c>
      <c r="G393" s="310" t="s">
        <v>630</v>
      </c>
      <c r="H393" s="320">
        <v>15207</v>
      </c>
    </row>
    <row r="394" spans="1:8" ht="15" customHeight="1" x14ac:dyDescent="0.25">
      <c r="A394" s="310" t="s">
        <v>23399</v>
      </c>
      <c r="B394" s="310" t="s">
        <v>23412</v>
      </c>
      <c r="C394" s="310" t="s">
        <v>23413</v>
      </c>
      <c r="D394" s="310" t="s">
        <v>23414</v>
      </c>
      <c r="E394" s="312">
        <v>1.66</v>
      </c>
      <c r="F394" s="310" t="s">
        <v>23415</v>
      </c>
      <c r="G394" s="310" t="s">
        <v>630</v>
      </c>
      <c r="H394" s="320">
        <v>15208</v>
      </c>
    </row>
    <row r="395" spans="1:8" ht="15" customHeight="1" x14ac:dyDescent="0.25">
      <c r="A395" s="310" t="s">
        <v>23399</v>
      </c>
      <c r="B395" s="310" t="s">
        <v>23416</v>
      </c>
      <c r="C395" s="310" t="s">
        <v>23417</v>
      </c>
      <c r="D395" s="310" t="s">
        <v>1144</v>
      </c>
      <c r="E395" s="312">
        <v>15.03</v>
      </c>
      <c r="F395" s="310" t="s">
        <v>1143</v>
      </c>
      <c r="G395" s="310" t="s">
        <v>630</v>
      </c>
      <c r="H395" s="320">
        <v>15209</v>
      </c>
    </row>
    <row r="396" spans="1:8" ht="15" customHeight="1" x14ac:dyDescent="0.25">
      <c r="A396" s="310" t="s">
        <v>23399</v>
      </c>
      <c r="B396" s="310" t="s">
        <v>23418</v>
      </c>
      <c r="C396" s="310" t="s">
        <v>23419</v>
      </c>
      <c r="D396" s="310" t="s">
        <v>802</v>
      </c>
      <c r="E396" s="312">
        <v>8</v>
      </c>
      <c r="F396" s="310" t="s">
        <v>801</v>
      </c>
      <c r="G396" s="310" t="s">
        <v>630</v>
      </c>
      <c r="H396" s="320">
        <v>15210</v>
      </c>
    </row>
    <row r="397" spans="1:8" ht="15" customHeight="1" x14ac:dyDescent="0.25">
      <c r="A397" s="310" t="s">
        <v>23399</v>
      </c>
      <c r="B397" s="310" t="s">
        <v>10925</v>
      </c>
      <c r="C397" s="310" t="s">
        <v>23420</v>
      </c>
      <c r="D397" s="310" t="s">
        <v>3701</v>
      </c>
      <c r="E397" s="312">
        <v>5.15</v>
      </c>
      <c r="F397" s="310" t="s">
        <v>3702</v>
      </c>
      <c r="G397" s="310" t="s">
        <v>630</v>
      </c>
      <c r="H397" s="320">
        <v>15211</v>
      </c>
    </row>
    <row r="398" spans="1:8" ht="15" customHeight="1" x14ac:dyDescent="0.25">
      <c r="A398" s="310" t="s">
        <v>23399</v>
      </c>
      <c r="B398" s="310" t="s">
        <v>23421</v>
      </c>
      <c r="C398" s="310" t="s">
        <v>23422</v>
      </c>
      <c r="D398" s="310" t="s">
        <v>1245</v>
      </c>
      <c r="E398" s="312">
        <v>9.5500000000000007</v>
      </c>
      <c r="F398" s="310" t="s">
        <v>1244</v>
      </c>
      <c r="G398" s="310" t="s">
        <v>630</v>
      </c>
      <c r="H398" s="320">
        <v>15212</v>
      </c>
    </row>
    <row r="399" spans="1:8" ht="15" customHeight="1" x14ac:dyDescent="0.25">
      <c r="A399" s="310" t="s">
        <v>23399</v>
      </c>
      <c r="B399" s="310" t="s">
        <v>23423</v>
      </c>
      <c r="C399" s="310" t="s">
        <v>23424</v>
      </c>
      <c r="D399" s="310" t="s">
        <v>1052</v>
      </c>
      <c r="E399" s="312">
        <v>8.3800000000000008</v>
      </c>
      <c r="F399" s="310" t="s">
        <v>1051</v>
      </c>
      <c r="G399" s="310" t="s">
        <v>630</v>
      </c>
      <c r="H399" s="320">
        <v>15213</v>
      </c>
    </row>
    <row r="400" spans="1:8" ht="15" customHeight="1" x14ac:dyDescent="0.25">
      <c r="A400" s="310" t="s">
        <v>23399</v>
      </c>
      <c r="B400" s="310" t="s">
        <v>23425</v>
      </c>
      <c r="C400" s="310" t="s">
        <v>23426</v>
      </c>
      <c r="D400" s="310" t="s">
        <v>11014</v>
      </c>
      <c r="E400" s="312">
        <v>3.69</v>
      </c>
      <c r="F400" s="310" t="s">
        <v>11013</v>
      </c>
      <c r="G400" s="310" t="s">
        <v>630</v>
      </c>
      <c r="H400" s="320">
        <v>15214</v>
      </c>
    </row>
    <row r="401" spans="1:8" ht="15" customHeight="1" x14ac:dyDescent="0.25">
      <c r="A401" s="310" t="s">
        <v>23399</v>
      </c>
      <c r="B401" s="310" t="s">
        <v>23427</v>
      </c>
      <c r="C401" s="310" t="s">
        <v>23428</v>
      </c>
      <c r="D401" s="310" t="s">
        <v>3618</v>
      </c>
      <c r="E401" s="312">
        <v>3.39</v>
      </c>
      <c r="F401" s="310" t="s">
        <v>3619</v>
      </c>
      <c r="G401" s="310" t="s">
        <v>630</v>
      </c>
      <c r="H401" s="320">
        <v>15215</v>
      </c>
    </row>
    <row r="402" spans="1:8" ht="15" customHeight="1" x14ac:dyDescent="0.25">
      <c r="A402" s="310" t="s">
        <v>23399</v>
      </c>
      <c r="B402" s="310" t="s">
        <v>23429</v>
      </c>
      <c r="C402" s="310" t="s">
        <v>23430</v>
      </c>
      <c r="D402" s="310" t="s">
        <v>3970</v>
      </c>
      <c r="E402" s="312">
        <v>7.49</v>
      </c>
      <c r="F402" s="310" t="s">
        <v>3971</v>
      </c>
      <c r="G402" s="310" t="s">
        <v>630</v>
      </c>
      <c r="H402" s="320">
        <v>15216</v>
      </c>
    </row>
    <row r="403" spans="1:8" ht="15" customHeight="1" x14ac:dyDescent="0.25">
      <c r="A403" s="310" t="s">
        <v>23399</v>
      </c>
      <c r="B403" s="310" t="s">
        <v>23431</v>
      </c>
      <c r="C403" s="310" t="s">
        <v>23432</v>
      </c>
      <c r="D403" s="310" t="s">
        <v>16274</v>
      </c>
      <c r="E403" s="312">
        <v>2.5299999999999998</v>
      </c>
      <c r="F403" s="310" t="s">
        <v>16273</v>
      </c>
      <c r="G403" s="310" t="s">
        <v>630</v>
      </c>
      <c r="H403" s="320">
        <v>15217</v>
      </c>
    </row>
    <row r="404" spans="1:8" ht="15" customHeight="1" x14ac:dyDescent="0.25">
      <c r="A404" s="310" t="s">
        <v>23399</v>
      </c>
      <c r="B404" s="310" t="s">
        <v>23433</v>
      </c>
      <c r="C404" s="310" t="s">
        <v>23434</v>
      </c>
      <c r="D404" s="310" t="s">
        <v>19797</v>
      </c>
      <c r="E404" s="312">
        <v>5.68</v>
      </c>
      <c r="F404" s="310" t="s">
        <v>19798</v>
      </c>
      <c r="G404" s="310" t="s">
        <v>630</v>
      </c>
      <c r="H404" s="320">
        <v>15218</v>
      </c>
    </row>
    <row r="405" spans="1:8" ht="15" customHeight="1" x14ac:dyDescent="0.25">
      <c r="A405" s="310" t="s">
        <v>23399</v>
      </c>
      <c r="B405" s="310" t="s">
        <v>23435</v>
      </c>
      <c r="C405" s="310" t="s">
        <v>23436</v>
      </c>
      <c r="D405" s="310" t="s">
        <v>4718</v>
      </c>
      <c r="E405" s="312">
        <v>3.62</v>
      </c>
      <c r="F405" s="310" t="s">
        <v>4719</v>
      </c>
      <c r="G405" s="310" t="s">
        <v>630</v>
      </c>
      <c r="H405" s="320">
        <v>15219</v>
      </c>
    </row>
    <row r="406" spans="1:8" ht="15" customHeight="1" x14ac:dyDescent="0.25">
      <c r="A406" s="310" t="s">
        <v>23399</v>
      </c>
      <c r="B406" s="310" t="s">
        <v>23437</v>
      </c>
      <c r="C406" s="310" t="s">
        <v>23438</v>
      </c>
      <c r="D406" s="310" t="s">
        <v>1170</v>
      </c>
      <c r="E406" s="312">
        <v>2.91</v>
      </c>
      <c r="F406" s="310" t="s">
        <v>1169</v>
      </c>
      <c r="G406" s="310" t="s">
        <v>630</v>
      </c>
      <c r="H406" s="320">
        <v>15220</v>
      </c>
    </row>
    <row r="407" spans="1:8" ht="15" customHeight="1" x14ac:dyDescent="0.25">
      <c r="A407" s="310" t="s">
        <v>23399</v>
      </c>
      <c r="B407" s="310" t="s">
        <v>23439</v>
      </c>
      <c r="C407" s="310" t="s">
        <v>23440</v>
      </c>
      <c r="D407" s="310" t="s">
        <v>979</v>
      </c>
      <c r="E407" s="312">
        <v>18.45</v>
      </c>
      <c r="F407" s="310" t="s">
        <v>978</v>
      </c>
      <c r="G407" s="310" t="s">
        <v>630</v>
      </c>
      <c r="H407" s="320">
        <v>15221</v>
      </c>
    </row>
    <row r="408" spans="1:8" ht="15" customHeight="1" x14ac:dyDescent="0.25">
      <c r="A408" s="310" t="s">
        <v>23399</v>
      </c>
      <c r="B408" s="310" t="s">
        <v>23441</v>
      </c>
      <c r="C408" s="310" t="s">
        <v>23442</v>
      </c>
      <c r="D408" s="310" t="s">
        <v>1436</v>
      </c>
      <c r="E408" s="312">
        <v>20.82</v>
      </c>
      <c r="F408" s="310" t="s">
        <v>1435</v>
      </c>
      <c r="G408" s="310" t="s">
        <v>630</v>
      </c>
      <c r="H408" s="320">
        <v>15222</v>
      </c>
    </row>
    <row r="409" spans="1:8" ht="15" customHeight="1" x14ac:dyDescent="0.25">
      <c r="A409" s="310" t="s">
        <v>23399</v>
      </c>
      <c r="B409" s="310" t="s">
        <v>23443</v>
      </c>
      <c r="C409" s="310" t="s">
        <v>23444</v>
      </c>
      <c r="D409" s="310" t="s">
        <v>755</v>
      </c>
      <c r="E409" s="312">
        <v>1.68</v>
      </c>
      <c r="F409" s="310" t="s">
        <v>754</v>
      </c>
      <c r="G409" s="310" t="s">
        <v>630</v>
      </c>
      <c r="H409" s="320">
        <v>15223</v>
      </c>
    </row>
    <row r="410" spans="1:8" ht="15" customHeight="1" x14ac:dyDescent="0.25">
      <c r="A410" s="310"/>
      <c r="B410" s="310"/>
      <c r="C410" s="310"/>
      <c r="D410" s="324" t="s">
        <v>3567</v>
      </c>
      <c r="E410" s="313">
        <f>SUM(E390:E409)</f>
        <v>142.30000000000001</v>
      </c>
      <c r="F410" s="310"/>
      <c r="G410" s="310"/>
      <c r="H410" s="320"/>
    </row>
    <row r="411" spans="1:8" ht="15" customHeight="1" x14ac:dyDescent="0.25">
      <c r="A411" s="310"/>
      <c r="B411" s="310"/>
      <c r="C411" s="287" t="s">
        <v>21502</v>
      </c>
      <c r="D411" s="288"/>
      <c r="E411" s="289">
        <f>+E303+E312+E322+E329+E351+E370+E389+E410</f>
        <v>805.86000000000013</v>
      </c>
      <c r="F411" s="310"/>
      <c r="G411" s="310"/>
      <c r="H411" s="320"/>
    </row>
    <row r="412" spans="1:8" ht="15" customHeight="1" x14ac:dyDescent="0.25">
      <c r="A412" s="310"/>
      <c r="B412" s="310"/>
      <c r="C412" s="290" t="s">
        <v>21498</v>
      </c>
      <c r="D412" s="291"/>
      <c r="E412" s="292">
        <v>80.05</v>
      </c>
      <c r="F412" s="310"/>
      <c r="G412" s="310"/>
      <c r="H412" s="320"/>
    </row>
    <row r="413" spans="1:8" ht="15" customHeight="1" x14ac:dyDescent="0.25">
      <c r="A413" s="310"/>
      <c r="B413" s="310"/>
      <c r="C413" s="293" t="s">
        <v>21504</v>
      </c>
      <c r="D413" s="294"/>
      <c r="E413" s="292">
        <f>+E411-E412</f>
        <v>725.81000000000017</v>
      </c>
      <c r="F413" s="310"/>
      <c r="G413" s="310"/>
      <c r="H413" s="320"/>
    </row>
    <row r="414" spans="1:8" ht="15" customHeight="1" x14ac:dyDescent="0.25">
      <c r="A414" s="310" t="s">
        <v>23445</v>
      </c>
      <c r="B414" s="310" t="s">
        <v>23446</v>
      </c>
      <c r="C414" s="310" t="s">
        <v>23447</v>
      </c>
      <c r="D414" s="310" t="s">
        <v>1313</v>
      </c>
      <c r="E414" s="312">
        <v>1.68</v>
      </c>
      <c r="F414" s="310" t="s">
        <v>1312</v>
      </c>
      <c r="G414" s="310" t="s">
        <v>630</v>
      </c>
      <c r="H414" s="320">
        <v>15244</v>
      </c>
    </row>
    <row r="415" spans="1:8" ht="15" customHeight="1" x14ac:dyDescent="0.25">
      <c r="A415" s="310" t="s">
        <v>23445</v>
      </c>
      <c r="B415" s="310" t="s">
        <v>23448</v>
      </c>
      <c r="C415" s="310" t="s">
        <v>23449</v>
      </c>
      <c r="D415" s="310" t="s">
        <v>23450</v>
      </c>
      <c r="E415" s="312">
        <v>1.81</v>
      </c>
      <c r="F415" s="310" t="s">
        <v>23451</v>
      </c>
      <c r="G415" s="310" t="s">
        <v>630</v>
      </c>
      <c r="H415" s="320">
        <v>15245</v>
      </c>
    </row>
    <row r="416" spans="1:8" ht="15" customHeight="1" x14ac:dyDescent="0.25">
      <c r="A416" s="310" t="s">
        <v>23445</v>
      </c>
      <c r="B416" s="310" t="s">
        <v>23452</v>
      </c>
      <c r="C416" s="310" t="s">
        <v>23453</v>
      </c>
      <c r="D416" s="310" t="s">
        <v>23454</v>
      </c>
      <c r="E416" s="312">
        <v>11.76</v>
      </c>
      <c r="F416" s="310" t="s">
        <v>23455</v>
      </c>
      <c r="G416" s="310" t="s">
        <v>630</v>
      </c>
      <c r="H416" s="320">
        <v>15246</v>
      </c>
    </row>
    <row r="417" spans="1:8" ht="15" customHeight="1" x14ac:dyDescent="0.25">
      <c r="A417" s="310" t="s">
        <v>23445</v>
      </c>
      <c r="B417" s="310" t="s">
        <v>23456</v>
      </c>
      <c r="C417" s="310" t="s">
        <v>23457</v>
      </c>
      <c r="D417" s="310" t="s">
        <v>4804</v>
      </c>
      <c r="E417" s="312">
        <v>2.5099999999999998</v>
      </c>
      <c r="F417" s="310" t="s">
        <v>4805</v>
      </c>
      <c r="G417" s="310" t="s">
        <v>630</v>
      </c>
      <c r="H417" s="320">
        <v>15247</v>
      </c>
    </row>
    <row r="418" spans="1:8" ht="15" customHeight="1" x14ac:dyDescent="0.25">
      <c r="A418" s="310" t="s">
        <v>23445</v>
      </c>
      <c r="B418" s="310" t="s">
        <v>23458</v>
      </c>
      <c r="C418" s="310" t="s">
        <v>23459</v>
      </c>
      <c r="D418" s="310" t="s">
        <v>999</v>
      </c>
      <c r="E418" s="312">
        <v>1.81</v>
      </c>
      <c r="F418" s="310" t="s">
        <v>998</v>
      </c>
      <c r="G418" s="310" t="s">
        <v>630</v>
      </c>
      <c r="H418" s="320">
        <v>15248</v>
      </c>
    </row>
    <row r="419" spans="1:8" ht="15" customHeight="1" x14ac:dyDescent="0.25">
      <c r="A419" s="310" t="s">
        <v>23445</v>
      </c>
      <c r="B419" s="310" t="s">
        <v>23460</v>
      </c>
      <c r="C419" s="310" t="s">
        <v>23461</v>
      </c>
      <c r="D419" s="310" t="s">
        <v>1142</v>
      </c>
      <c r="E419" s="312">
        <v>1.68</v>
      </c>
      <c r="F419" s="310" t="s">
        <v>1141</v>
      </c>
      <c r="G419" s="310" t="s">
        <v>630</v>
      </c>
      <c r="H419" s="320">
        <v>15249</v>
      </c>
    </row>
    <row r="420" spans="1:8" ht="15" customHeight="1" x14ac:dyDescent="0.25">
      <c r="A420" s="310" t="s">
        <v>23445</v>
      </c>
      <c r="B420" s="310" t="s">
        <v>23462</v>
      </c>
      <c r="C420" s="310" t="s">
        <v>23463</v>
      </c>
      <c r="D420" s="310" t="s">
        <v>952</v>
      </c>
      <c r="E420" s="312">
        <v>4.51</v>
      </c>
      <c r="F420" s="310" t="s">
        <v>951</v>
      </c>
      <c r="G420" s="310" t="s">
        <v>630</v>
      </c>
      <c r="H420" s="320">
        <v>15250</v>
      </c>
    </row>
    <row r="421" spans="1:8" ht="15" customHeight="1" x14ac:dyDescent="0.25">
      <c r="A421" s="310" t="s">
        <v>23445</v>
      </c>
      <c r="B421" s="310" t="s">
        <v>23464</v>
      </c>
      <c r="C421" s="310" t="s">
        <v>23465</v>
      </c>
      <c r="D421" s="310" t="s">
        <v>5322</v>
      </c>
      <c r="E421" s="312">
        <v>30.6</v>
      </c>
      <c r="F421" s="310" t="s">
        <v>5323</v>
      </c>
      <c r="G421" s="310" t="s">
        <v>630</v>
      </c>
      <c r="H421" s="320">
        <v>15251</v>
      </c>
    </row>
    <row r="422" spans="1:8" ht="15" customHeight="1" x14ac:dyDescent="0.25">
      <c r="A422" s="310" t="s">
        <v>23445</v>
      </c>
      <c r="B422" s="310" t="s">
        <v>23466</v>
      </c>
      <c r="C422" s="310" t="s">
        <v>23467</v>
      </c>
      <c r="D422" s="310" t="s">
        <v>6031</v>
      </c>
      <c r="E422" s="312">
        <v>2.4500000000000002</v>
      </c>
      <c r="F422" s="310" t="s">
        <v>6032</v>
      </c>
      <c r="G422" s="310" t="s">
        <v>630</v>
      </c>
      <c r="H422" s="320">
        <v>15252</v>
      </c>
    </row>
    <row r="423" spans="1:8" ht="15" customHeight="1" x14ac:dyDescent="0.25">
      <c r="A423" s="310" t="s">
        <v>23445</v>
      </c>
      <c r="B423" s="310" t="s">
        <v>23468</v>
      </c>
      <c r="C423" s="310" t="s">
        <v>23469</v>
      </c>
      <c r="D423" s="310" t="s">
        <v>1450</v>
      </c>
      <c r="E423" s="312">
        <v>7.1</v>
      </c>
      <c r="F423" s="310" t="s">
        <v>1449</v>
      </c>
      <c r="G423" s="310" t="s">
        <v>630</v>
      </c>
      <c r="H423" s="320">
        <v>15253</v>
      </c>
    </row>
    <row r="424" spans="1:8" ht="15" customHeight="1" x14ac:dyDescent="0.25">
      <c r="A424" s="310" t="s">
        <v>23445</v>
      </c>
      <c r="B424" s="310" t="s">
        <v>13322</v>
      </c>
      <c r="C424" s="310" t="s">
        <v>23470</v>
      </c>
      <c r="D424" s="310" t="s">
        <v>15936</v>
      </c>
      <c r="E424" s="312">
        <v>3.97</v>
      </c>
      <c r="F424" s="310" t="s">
        <v>15935</v>
      </c>
      <c r="G424" s="310" t="s">
        <v>630</v>
      </c>
      <c r="H424" s="320">
        <v>15254</v>
      </c>
    </row>
    <row r="425" spans="1:8" ht="15" customHeight="1" x14ac:dyDescent="0.25">
      <c r="A425" s="310" t="s">
        <v>23445</v>
      </c>
      <c r="B425" s="310" t="s">
        <v>23471</v>
      </c>
      <c r="C425" s="310" t="s">
        <v>23472</v>
      </c>
      <c r="D425" s="310" t="s">
        <v>23473</v>
      </c>
      <c r="E425" s="312">
        <v>0.02</v>
      </c>
      <c r="F425" s="310" t="s">
        <v>23474</v>
      </c>
      <c r="G425" s="310" t="s">
        <v>630</v>
      </c>
      <c r="H425" s="320">
        <v>15255</v>
      </c>
    </row>
    <row r="426" spans="1:8" ht="15" customHeight="1" x14ac:dyDescent="0.25">
      <c r="A426" s="310"/>
      <c r="B426" s="310"/>
      <c r="C426" s="310"/>
      <c r="D426" s="324" t="s">
        <v>3568</v>
      </c>
      <c r="E426" s="313">
        <f>SUM(E414:E425)</f>
        <v>69.899999999999991</v>
      </c>
      <c r="F426" s="310"/>
      <c r="G426" s="310"/>
      <c r="H426" s="320"/>
    </row>
    <row r="427" spans="1:8" ht="15" customHeight="1" x14ac:dyDescent="0.25">
      <c r="A427" s="310" t="s">
        <v>23475</v>
      </c>
      <c r="B427" s="310" t="s">
        <v>23476</v>
      </c>
      <c r="C427" s="310" t="s">
        <v>23477</v>
      </c>
      <c r="D427" s="310" t="s">
        <v>23478</v>
      </c>
      <c r="E427" s="312">
        <v>1.37</v>
      </c>
      <c r="F427" s="310" t="s">
        <v>23479</v>
      </c>
      <c r="G427" s="310" t="s">
        <v>630</v>
      </c>
      <c r="H427" s="320">
        <v>15256</v>
      </c>
    </row>
    <row r="428" spans="1:8" ht="15" customHeight="1" x14ac:dyDescent="0.25">
      <c r="A428" s="310" t="s">
        <v>23475</v>
      </c>
      <c r="B428" s="310" t="s">
        <v>23480</v>
      </c>
      <c r="C428" s="310" t="s">
        <v>23481</v>
      </c>
      <c r="D428" s="310" t="s">
        <v>3904</v>
      </c>
      <c r="E428" s="312">
        <v>4.4800000000000004</v>
      </c>
      <c r="F428" s="310" t="s">
        <v>3905</v>
      </c>
      <c r="G428" s="310" t="s">
        <v>630</v>
      </c>
      <c r="H428" s="320">
        <v>15257</v>
      </c>
    </row>
    <row r="429" spans="1:8" ht="15" customHeight="1" x14ac:dyDescent="0.25">
      <c r="A429" s="310" t="s">
        <v>23475</v>
      </c>
      <c r="B429" s="310" t="s">
        <v>23482</v>
      </c>
      <c r="C429" s="310" t="s">
        <v>23483</v>
      </c>
      <c r="D429" s="310" t="s">
        <v>10636</v>
      </c>
      <c r="E429" s="312">
        <v>5.04</v>
      </c>
      <c r="F429" s="310" t="s">
        <v>10635</v>
      </c>
      <c r="G429" s="310" t="s">
        <v>630</v>
      </c>
      <c r="H429" s="320">
        <v>15258</v>
      </c>
    </row>
    <row r="430" spans="1:8" ht="15" customHeight="1" x14ac:dyDescent="0.25">
      <c r="A430" s="310" t="s">
        <v>23475</v>
      </c>
      <c r="B430" s="310" t="s">
        <v>23484</v>
      </c>
      <c r="C430" s="310" t="s">
        <v>23485</v>
      </c>
      <c r="D430" s="310" t="s">
        <v>16009</v>
      </c>
      <c r="E430" s="312">
        <v>4.29</v>
      </c>
      <c r="F430" s="310" t="s">
        <v>16008</v>
      </c>
      <c r="G430" s="310" t="s">
        <v>630</v>
      </c>
      <c r="H430" s="320">
        <v>15259</v>
      </c>
    </row>
    <row r="431" spans="1:8" ht="15" customHeight="1" x14ac:dyDescent="0.25">
      <c r="A431" s="310" t="s">
        <v>23475</v>
      </c>
      <c r="B431" s="310" t="s">
        <v>23486</v>
      </c>
      <c r="C431" s="310" t="s">
        <v>23487</v>
      </c>
      <c r="D431" s="310" t="s">
        <v>4332</v>
      </c>
      <c r="E431" s="312">
        <v>9.2100000000000009</v>
      </c>
      <c r="F431" s="310" t="s">
        <v>4333</v>
      </c>
      <c r="G431" s="310" t="s">
        <v>630</v>
      </c>
      <c r="H431" s="320">
        <v>15260</v>
      </c>
    </row>
    <row r="432" spans="1:8" ht="15" customHeight="1" x14ac:dyDescent="0.25">
      <c r="A432" s="310" t="s">
        <v>23475</v>
      </c>
      <c r="B432" s="310" t="s">
        <v>23488</v>
      </c>
      <c r="C432" s="310" t="s">
        <v>23489</v>
      </c>
      <c r="D432" s="310" t="s">
        <v>1131</v>
      </c>
      <c r="E432" s="312">
        <v>1.72</v>
      </c>
      <c r="F432" s="310" t="s">
        <v>1130</v>
      </c>
      <c r="G432" s="310" t="s">
        <v>630</v>
      </c>
      <c r="H432" s="320">
        <v>15261</v>
      </c>
    </row>
    <row r="433" spans="1:8" ht="15" customHeight="1" x14ac:dyDescent="0.25">
      <c r="A433" s="310" t="s">
        <v>23475</v>
      </c>
      <c r="B433" s="310" t="s">
        <v>23490</v>
      </c>
      <c r="C433" s="310" t="s">
        <v>23491</v>
      </c>
      <c r="D433" s="310" t="s">
        <v>5091</v>
      </c>
      <c r="E433" s="312">
        <v>1.89</v>
      </c>
      <c r="F433" s="310" t="s">
        <v>5092</v>
      </c>
      <c r="G433" s="310" t="s">
        <v>630</v>
      </c>
      <c r="H433" s="320">
        <v>15262</v>
      </c>
    </row>
    <row r="434" spans="1:8" ht="15" customHeight="1" x14ac:dyDescent="0.25">
      <c r="A434" s="310" t="s">
        <v>23475</v>
      </c>
      <c r="B434" s="310" t="s">
        <v>23492</v>
      </c>
      <c r="C434" s="310" t="s">
        <v>23493</v>
      </c>
      <c r="D434" s="310" t="s">
        <v>749</v>
      </c>
      <c r="E434" s="312">
        <v>10.09</v>
      </c>
      <c r="F434" s="310" t="s">
        <v>748</v>
      </c>
      <c r="G434" s="310" t="s">
        <v>630</v>
      </c>
      <c r="H434" s="320">
        <v>15263</v>
      </c>
    </row>
    <row r="435" spans="1:8" ht="15" customHeight="1" x14ac:dyDescent="0.25">
      <c r="A435" s="310"/>
      <c r="B435" s="310"/>
      <c r="C435" s="310"/>
      <c r="D435" s="324" t="s">
        <v>3568</v>
      </c>
      <c r="E435" s="313">
        <f>SUM(E427:E434)</f>
        <v>38.090000000000003</v>
      </c>
      <c r="F435" s="310"/>
      <c r="G435" s="310"/>
      <c r="H435" s="320"/>
    </row>
    <row r="436" spans="1:8" ht="15" customHeight="1" x14ac:dyDescent="0.25">
      <c r="A436" s="310" t="s">
        <v>23494</v>
      </c>
      <c r="B436" s="310" t="s">
        <v>1378</v>
      </c>
      <c r="C436" s="310" t="s">
        <v>23495</v>
      </c>
      <c r="D436" s="310" t="s">
        <v>1384</v>
      </c>
      <c r="E436" s="312">
        <v>3.14</v>
      </c>
      <c r="F436" s="310" t="s">
        <v>1383</v>
      </c>
      <c r="G436" s="310" t="s">
        <v>630</v>
      </c>
      <c r="H436" s="320">
        <v>15264</v>
      </c>
    </row>
    <row r="437" spans="1:8" ht="15" customHeight="1" x14ac:dyDescent="0.25">
      <c r="A437" s="310" t="s">
        <v>23494</v>
      </c>
      <c r="B437" s="310" t="s">
        <v>23496</v>
      </c>
      <c r="C437" s="310" t="s">
        <v>23497</v>
      </c>
      <c r="D437" s="310" t="s">
        <v>10516</v>
      </c>
      <c r="E437" s="312">
        <v>3.63</v>
      </c>
      <c r="F437" s="310" t="s">
        <v>10515</v>
      </c>
      <c r="G437" s="310" t="s">
        <v>630</v>
      </c>
      <c r="H437" s="320">
        <v>15265</v>
      </c>
    </row>
    <row r="438" spans="1:8" ht="15" customHeight="1" x14ac:dyDescent="0.25">
      <c r="A438" s="310" t="s">
        <v>23494</v>
      </c>
      <c r="B438" s="310" t="s">
        <v>23498</v>
      </c>
      <c r="C438" s="310" t="s">
        <v>23499</v>
      </c>
      <c r="D438" s="310" t="s">
        <v>1208</v>
      </c>
      <c r="E438" s="312">
        <v>11.24</v>
      </c>
      <c r="F438" s="310" t="s">
        <v>1207</v>
      </c>
      <c r="G438" s="310" t="s">
        <v>630</v>
      </c>
      <c r="H438" s="320">
        <v>15266</v>
      </c>
    </row>
    <row r="439" spans="1:8" ht="15" customHeight="1" x14ac:dyDescent="0.25">
      <c r="A439" s="310"/>
      <c r="B439" s="310"/>
      <c r="C439" s="310"/>
      <c r="D439" s="324" t="s">
        <v>3568</v>
      </c>
      <c r="E439" s="313">
        <f>SUM(E436:E438)</f>
        <v>18.009999999999998</v>
      </c>
      <c r="F439" s="310"/>
      <c r="G439" s="310"/>
      <c r="H439" s="320"/>
    </row>
    <row r="440" spans="1:8" ht="15" customHeight="1" x14ac:dyDescent="0.25">
      <c r="A440" s="310" t="s">
        <v>23500</v>
      </c>
      <c r="B440" s="310" t="s">
        <v>23501</v>
      </c>
      <c r="C440" s="310" t="s">
        <v>23502</v>
      </c>
      <c r="D440" s="310" t="s">
        <v>936</v>
      </c>
      <c r="E440" s="312">
        <v>14.8</v>
      </c>
      <c r="F440" s="310" t="s">
        <v>935</v>
      </c>
      <c r="G440" s="310" t="s">
        <v>630</v>
      </c>
      <c r="H440" s="320">
        <v>15364</v>
      </c>
    </row>
    <row r="441" spans="1:8" ht="15" customHeight="1" x14ac:dyDescent="0.25">
      <c r="A441" s="310" t="s">
        <v>23500</v>
      </c>
      <c r="B441" s="310" t="s">
        <v>23503</v>
      </c>
      <c r="C441" s="310" t="s">
        <v>23504</v>
      </c>
      <c r="D441" s="310" t="s">
        <v>922</v>
      </c>
      <c r="E441" s="312">
        <v>4.04</v>
      </c>
      <c r="F441" s="310" t="s">
        <v>23505</v>
      </c>
      <c r="G441" s="310" t="s">
        <v>630</v>
      </c>
      <c r="H441" s="320">
        <v>15365</v>
      </c>
    </row>
    <row r="442" spans="1:8" ht="15" customHeight="1" x14ac:dyDescent="0.25">
      <c r="A442" s="310" t="s">
        <v>23500</v>
      </c>
      <c r="B442" s="310" t="s">
        <v>23506</v>
      </c>
      <c r="C442" s="310" t="s">
        <v>23507</v>
      </c>
      <c r="D442" s="310" t="s">
        <v>1351</v>
      </c>
      <c r="E442" s="312">
        <v>12.3</v>
      </c>
      <c r="F442" s="310" t="s">
        <v>1350</v>
      </c>
      <c r="G442" s="310" t="s">
        <v>630</v>
      </c>
      <c r="H442" s="320">
        <v>15366</v>
      </c>
    </row>
    <row r="443" spans="1:8" ht="15" customHeight="1" x14ac:dyDescent="0.25">
      <c r="A443" s="310" t="s">
        <v>23500</v>
      </c>
      <c r="B443" s="310" t="s">
        <v>23508</v>
      </c>
      <c r="C443" s="310" t="s">
        <v>23509</v>
      </c>
      <c r="D443" s="310" t="s">
        <v>4811</v>
      </c>
      <c r="E443" s="312">
        <v>1.68</v>
      </c>
      <c r="F443" s="310" t="s">
        <v>4812</v>
      </c>
      <c r="G443" s="310" t="s">
        <v>630</v>
      </c>
      <c r="H443" s="320">
        <v>15367</v>
      </c>
    </row>
    <row r="444" spans="1:8" ht="15" customHeight="1" x14ac:dyDescent="0.25">
      <c r="A444" s="310" t="s">
        <v>23500</v>
      </c>
      <c r="B444" s="310" t="s">
        <v>23510</v>
      </c>
      <c r="C444" s="310" t="s">
        <v>23511</v>
      </c>
      <c r="D444" s="310" t="s">
        <v>23512</v>
      </c>
      <c r="E444" s="312">
        <v>3.92</v>
      </c>
      <c r="F444" s="310" t="s">
        <v>23513</v>
      </c>
      <c r="G444" s="310" t="s">
        <v>630</v>
      </c>
      <c r="H444" s="320">
        <v>15368</v>
      </c>
    </row>
    <row r="445" spans="1:8" ht="15" customHeight="1" x14ac:dyDescent="0.25">
      <c r="A445" s="310" t="s">
        <v>23500</v>
      </c>
      <c r="B445" s="310" t="s">
        <v>23514</v>
      </c>
      <c r="C445" s="310" t="s">
        <v>23515</v>
      </c>
      <c r="D445" s="310" t="s">
        <v>5812</v>
      </c>
      <c r="E445" s="312">
        <v>12.61</v>
      </c>
      <c r="F445" s="310" t="s">
        <v>5813</v>
      </c>
      <c r="G445" s="310" t="s">
        <v>630</v>
      </c>
      <c r="H445" s="320">
        <v>15369</v>
      </c>
    </row>
    <row r="446" spans="1:8" ht="15" customHeight="1" x14ac:dyDescent="0.25">
      <c r="A446" s="310" t="s">
        <v>23500</v>
      </c>
      <c r="B446" s="310" t="s">
        <v>23516</v>
      </c>
      <c r="C446" s="310" t="s">
        <v>23517</v>
      </c>
      <c r="D446" s="310" t="s">
        <v>1235</v>
      </c>
      <c r="E446" s="312">
        <v>1.68</v>
      </c>
      <c r="F446" s="310" t="s">
        <v>1234</v>
      </c>
      <c r="G446" s="310" t="s">
        <v>630</v>
      </c>
      <c r="H446" s="320">
        <v>15370</v>
      </c>
    </row>
    <row r="447" spans="1:8" ht="15" customHeight="1" x14ac:dyDescent="0.25">
      <c r="A447" s="310" t="s">
        <v>23500</v>
      </c>
      <c r="B447" s="310" t="s">
        <v>23518</v>
      </c>
      <c r="C447" s="310" t="s">
        <v>23519</v>
      </c>
      <c r="D447" s="310" t="s">
        <v>1231</v>
      </c>
      <c r="E447" s="312">
        <v>2.06</v>
      </c>
      <c r="F447" s="310" t="s">
        <v>1230</v>
      </c>
      <c r="G447" s="310" t="s">
        <v>630</v>
      </c>
      <c r="H447" s="320">
        <v>15371</v>
      </c>
    </row>
    <row r="448" spans="1:8" ht="15" customHeight="1" x14ac:dyDescent="0.25">
      <c r="A448" s="310" t="s">
        <v>23500</v>
      </c>
      <c r="B448" s="310" t="s">
        <v>22139</v>
      </c>
      <c r="C448" s="310" t="s">
        <v>23520</v>
      </c>
      <c r="D448" s="310" t="s">
        <v>815</v>
      </c>
      <c r="E448" s="312">
        <v>2.69</v>
      </c>
      <c r="F448" s="310" t="s">
        <v>814</v>
      </c>
      <c r="G448" s="310" t="s">
        <v>630</v>
      </c>
      <c r="H448" s="320">
        <v>15372</v>
      </c>
    </row>
    <row r="449" spans="1:8" ht="15" customHeight="1" x14ac:dyDescent="0.25">
      <c r="A449" s="310" t="s">
        <v>23500</v>
      </c>
      <c r="B449" s="310" t="s">
        <v>2736</v>
      </c>
      <c r="C449" s="310" t="s">
        <v>23521</v>
      </c>
      <c r="D449" s="310" t="s">
        <v>4342</v>
      </c>
      <c r="E449" s="312">
        <v>6.24</v>
      </c>
      <c r="F449" s="310" t="s">
        <v>4343</v>
      </c>
      <c r="G449" s="310" t="s">
        <v>630</v>
      </c>
      <c r="H449" s="320">
        <v>15373</v>
      </c>
    </row>
    <row r="450" spans="1:8" ht="15" customHeight="1" x14ac:dyDescent="0.25">
      <c r="A450" s="310" t="s">
        <v>23500</v>
      </c>
      <c r="B450" s="310" t="s">
        <v>19709</v>
      </c>
      <c r="C450" s="310" t="s">
        <v>23522</v>
      </c>
      <c r="D450" s="310" t="s">
        <v>18499</v>
      </c>
      <c r="E450" s="312">
        <v>0.49</v>
      </c>
      <c r="F450" s="310" t="s">
        <v>18498</v>
      </c>
      <c r="G450" s="310" t="s">
        <v>630</v>
      </c>
      <c r="H450" s="320">
        <v>15374</v>
      </c>
    </row>
    <row r="451" spans="1:8" ht="15" customHeight="1" x14ac:dyDescent="0.25">
      <c r="A451" s="310" t="s">
        <v>23500</v>
      </c>
      <c r="B451" s="310" t="s">
        <v>23523</v>
      </c>
      <c r="C451" s="310" t="s">
        <v>23524</v>
      </c>
      <c r="D451" s="310" t="s">
        <v>1265</v>
      </c>
      <c r="E451" s="312">
        <v>5.88</v>
      </c>
      <c r="F451" s="310" t="s">
        <v>1264</v>
      </c>
      <c r="G451" s="310" t="s">
        <v>630</v>
      </c>
      <c r="H451" s="320">
        <v>15375</v>
      </c>
    </row>
    <row r="452" spans="1:8" ht="15" customHeight="1" x14ac:dyDescent="0.25">
      <c r="A452" s="310" t="s">
        <v>23500</v>
      </c>
      <c r="B452" s="310" t="s">
        <v>23525</v>
      </c>
      <c r="C452" s="310" t="s">
        <v>23526</v>
      </c>
      <c r="D452" s="310" t="s">
        <v>4611</v>
      </c>
      <c r="E452" s="312">
        <v>0.64</v>
      </c>
      <c r="F452" s="310" t="s">
        <v>4612</v>
      </c>
      <c r="G452" s="310" t="s">
        <v>630</v>
      </c>
      <c r="H452" s="320">
        <v>15376</v>
      </c>
    </row>
    <row r="453" spans="1:8" ht="15" customHeight="1" x14ac:dyDescent="0.25">
      <c r="A453" s="310" t="s">
        <v>23500</v>
      </c>
      <c r="B453" s="310" t="s">
        <v>23527</v>
      </c>
      <c r="C453" s="310" t="s">
        <v>23528</v>
      </c>
      <c r="D453" s="310" t="s">
        <v>23529</v>
      </c>
      <c r="E453" s="312">
        <v>4.0999999999999996</v>
      </c>
      <c r="F453" s="310" t="s">
        <v>23530</v>
      </c>
      <c r="G453" s="310" t="s">
        <v>630</v>
      </c>
      <c r="H453" s="320">
        <v>15377</v>
      </c>
    </row>
    <row r="454" spans="1:8" ht="15" customHeight="1" x14ac:dyDescent="0.25">
      <c r="A454" s="310" t="s">
        <v>23500</v>
      </c>
      <c r="B454" s="310" t="s">
        <v>23531</v>
      </c>
      <c r="C454" s="310" t="s">
        <v>23532</v>
      </c>
      <c r="D454" s="310" t="s">
        <v>4364</v>
      </c>
      <c r="E454" s="312">
        <v>1.68</v>
      </c>
      <c r="F454" s="310" t="s">
        <v>4365</v>
      </c>
      <c r="G454" s="310" t="s">
        <v>630</v>
      </c>
      <c r="H454" s="320">
        <v>15378</v>
      </c>
    </row>
    <row r="455" spans="1:8" ht="15" customHeight="1" x14ac:dyDescent="0.25">
      <c r="A455" s="310"/>
      <c r="B455" s="310"/>
      <c r="C455" s="310"/>
      <c r="D455" s="324" t="s">
        <v>3568</v>
      </c>
      <c r="E455" s="313">
        <f>SUM(E440:E454)</f>
        <v>74.81</v>
      </c>
      <c r="F455" s="310"/>
      <c r="G455" s="310"/>
      <c r="H455" s="320"/>
    </row>
    <row r="456" spans="1:8" ht="15" customHeight="1" x14ac:dyDescent="0.25">
      <c r="A456" s="310" t="s">
        <v>23533</v>
      </c>
      <c r="B456" s="310" t="s">
        <v>23534</v>
      </c>
      <c r="C456" s="310" t="s">
        <v>23535</v>
      </c>
      <c r="D456" s="310" t="s">
        <v>702</v>
      </c>
      <c r="E456" s="312">
        <v>2.0699999999999998</v>
      </c>
      <c r="F456" s="310" t="s">
        <v>701</v>
      </c>
      <c r="G456" s="310" t="s">
        <v>630</v>
      </c>
      <c r="H456" s="320">
        <v>15381</v>
      </c>
    </row>
    <row r="457" spans="1:8" ht="15" customHeight="1" x14ac:dyDescent="0.25">
      <c r="A457" s="310" t="s">
        <v>23533</v>
      </c>
      <c r="B457" s="310" t="s">
        <v>23536</v>
      </c>
      <c r="C457" s="310" t="s">
        <v>23537</v>
      </c>
      <c r="D457" s="310" t="s">
        <v>10890</v>
      </c>
      <c r="E457" s="312">
        <v>2.95</v>
      </c>
      <c r="F457" s="310" t="s">
        <v>10889</v>
      </c>
      <c r="G457" s="310" t="s">
        <v>630</v>
      </c>
      <c r="H457" s="320">
        <v>15382</v>
      </c>
    </row>
    <row r="458" spans="1:8" ht="15" customHeight="1" x14ac:dyDescent="0.25">
      <c r="A458" s="310" t="s">
        <v>23533</v>
      </c>
      <c r="B458" s="310" t="s">
        <v>23538</v>
      </c>
      <c r="C458" s="310" t="s">
        <v>23539</v>
      </c>
      <c r="D458" s="310" t="s">
        <v>782</v>
      </c>
      <c r="E458" s="312">
        <v>5.64</v>
      </c>
      <c r="F458" s="310" t="s">
        <v>781</v>
      </c>
      <c r="G458" s="310" t="s">
        <v>630</v>
      </c>
      <c r="H458" s="320">
        <v>15383</v>
      </c>
    </row>
    <row r="459" spans="1:8" ht="15" customHeight="1" x14ac:dyDescent="0.25">
      <c r="A459" s="310" t="s">
        <v>23533</v>
      </c>
      <c r="B459" s="310" t="s">
        <v>23540</v>
      </c>
      <c r="C459" s="310" t="s">
        <v>23541</v>
      </c>
      <c r="D459" s="310" t="s">
        <v>845</v>
      </c>
      <c r="E459" s="312">
        <v>12.16</v>
      </c>
      <c r="F459" s="310" t="s">
        <v>844</v>
      </c>
      <c r="G459" s="310" t="s">
        <v>630</v>
      </c>
      <c r="H459" s="320">
        <v>15384</v>
      </c>
    </row>
    <row r="460" spans="1:8" ht="15" customHeight="1" x14ac:dyDescent="0.25">
      <c r="A460" s="310" t="s">
        <v>23533</v>
      </c>
      <c r="B460" s="310" t="s">
        <v>23542</v>
      </c>
      <c r="C460" s="310" t="s">
        <v>23543</v>
      </c>
      <c r="D460" s="310" t="s">
        <v>1363</v>
      </c>
      <c r="E460" s="312">
        <v>12.57</v>
      </c>
      <c r="F460" s="310" t="s">
        <v>1362</v>
      </c>
      <c r="G460" s="310" t="s">
        <v>630</v>
      </c>
      <c r="H460" s="320">
        <v>15385</v>
      </c>
    </row>
    <row r="461" spans="1:8" ht="15" customHeight="1" x14ac:dyDescent="0.25">
      <c r="A461" s="310" t="s">
        <v>23533</v>
      </c>
      <c r="B461" s="310" t="s">
        <v>23544</v>
      </c>
      <c r="C461" s="310" t="s">
        <v>23545</v>
      </c>
      <c r="D461" s="310" t="s">
        <v>23546</v>
      </c>
      <c r="E461" s="312">
        <v>4.8600000000000003</v>
      </c>
      <c r="F461" s="310" t="s">
        <v>23547</v>
      </c>
      <c r="G461" s="310" t="s">
        <v>630</v>
      </c>
      <c r="H461" s="320">
        <v>15386</v>
      </c>
    </row>
    <row r="462" spans="1:8" ht="15" customHeight="1" x14ac:dyDescent="0.25">
      <c r="A462" s="310" t="s">
        <v>23533</v>
      </c>
      <c r="B462" s="310" t="s">
        <v>23548</v>
      </c>
      <c r="C462" s="310" t="s">
        <v>23549</v>
      </c>
      <c r="D462" s="310" t="s">
        <v>5554</v>
      </c>
      <c r="E462" s="312">
        <v>1.94</v>
      </c>
      <c r="F462" s="310" t="s">
        <v>5555</v>
      </c>
      <c r="G462" s="310" t="s">
        <v>630</v>
      </c>
      <c r="H462" s="320">
        <v>15387</v>
      </c>
    </row>
    <row r="463" spans="1:8" ht="15" customHeight="1" x14ac:dyDescent="0.25">
      <c r="A463" s="310" t="s">
        <v>23533</v>
      </c>
      <c r="B463" s="310" t="s">
        <v>23550</v>
      </c>
      <c r="C463" s="310" t="s">
        <v>23551</v>
      </c>
      <c r="D463" s="310" t="s">
        <v>5558</v>
      </c>
      <c r="E463" s="312">
        <v>9.9600000000000009</v>
      </c>
      <c r="F463" s="310" t="s">
        <v>5555</v>
      </c>
      <c r="G463" s="310" t="s">
        <v>630</v>
      </c>
      <c r="H463" s="320">
        <v>15388</v>
      </c>
    </row>
    <row r="464" spans="1:8" ht="15" customHeight="1" x14ac:dyDescent="0.25">
      <c r="A464" s="310" t="s">
        <v>23533</v>
      </c>
      <c r="B464" s="310" t="s">
        <v>23552</v>
      </c>
      <c r="C464" s="310" t="s">
        <v>23553</v>
      </c>
      <c r="D464" s="310" t="s">
        <v>11452</v>
      </c>
      <c r="E464" s="312">
        <v>5.04</v>
      </c>
      <c r="F464" s="310" t="s">
        <v>11451</v>
      </c>
      <c r="G464" s="310" t="s">
        <v>630</v>
      </c>
      <c r="H464" s="320" t="s">
        <v>23554</v>
      </c>
    </row>
    <row r="465" spans="1:8" ht="15" customHeight="1" x14ac:dyDescent="0.25">
      <c r="A465" s="310" t="s">
        <v>23533</v>
      </c>
      <c r="B465" s="310" t="s">
        <v>23555</v>
      </c>
      <c r="C465" s="310" t="s">
        <v>23556</v>
      </c>
      <c r="D465" s="310" t="s">
        <v>715</v>
      </c>
      <c r="E465" s="312">
        <v>7.68</v>
      </c>
      <c r="F465" s="310" t="s">
        <v>714</v>
      </c>
      <c r="G465" s="310" t="s">
        <v>630</v>
      </c>
      <c r="H465" s="320">
        <v>15389</v>
      </c>
    </row>
    <row r="466" spans="1:8" ht="15" customHeight="1" x14ac:dyDescent="0.25">
      <c r="A466" s="310" t="s">
        <v>23533</v>
      </c>
      <c r="B466" s="310" t="s">
        <v>23557</v>
      </c>
      <c r="C466" s="310" t="s">
        <v>23558</v>
      </c>
      <c r="D466" s="310" t="s">
        <v>23559</v>
      </c>
      <c r="E466" s="312">
        <v>0.9</v>
      </c>
      <c r="F466" s="310" t="s">
        <v>23560</v>
      </c>
      <c r="G466" s="310" t="s">
        <v>630</v>
      </c>
      <c r="H466" s="320">
        <v>15390</v>
      </c>
    </row>
    <row r="467" spans="1:8" ht="15" customHeight="1" x14ac:dyDescent="0.25">
      <c r="A467" s="310" t="s">
        <v>23533</v>
      </c>
      <c r="B467" s="310" t="s">
        <v>23561</v>
      </c>
      <c r="C467" s="310" t="s">
        <v>23562</v>
      </c>
      <c r="D467" s="310" t="s">
        <v>10751</v>
      </c>
      <c r="E467" s="312">
        <v>4.29</v>
      </c>
      <c r="F467" s="310" t="s">
        <v>10750</v>
      </c>
      <c r="G467" s="310" t="s">
        <v>630</v>
      </c>
      <c r="H467" s="320">
        <v>15391</v>
      </c>
    </row>
    <row r="468" spans="1:8" ht="15" customHeight="1" x14ac:dyDescent="0.25">
      <c r="A468" s="310" t="s">
        <v>23533</v>
      </c>
      <c r="B468" s="310" t="s">
        <v>23563</v>
      </c>
      <c r="C468" s="310" t="s">
        <v>23564</v>
      </c>
      <c r="D468" s="310" t="s">
        <v>1569</v>
      </c>
      <c r="E468" s="312">
        <v>12.94</v>
      </c>
      <c r="F468" s="310" t="s">
        <v>1570</v>
      </c>
      <c r="G468" s="310" t="s">
        <v>630</v>
      </c>
      <c r="H468" s="320">
        <v>15392</v>
      </c>
    </row>
    <row r="469" spans="1:8" ht="15" customHeight="1" x14ac:dyDescent="0.25">
      <c r="A469" s="310" t="s">
        <v>23533</v>
      </c>
      <c r="B469" s="310" t="s">
        <v>23565</v>
      </c>
      <c r="C469" s="310" t="s">
        <v>23566</v>
      </c>
      <c r="D469" s="310" t="s">
        <v>13641</v>
      </c>
      <c r="E469" s="312">
        <v>9.33</v>
      </c>
      <c r="F469" s="310" t="s">
        <v>13640</v>
      </c>
      <c r="G469" s="310" t="s">
        <v>630</v>
      </c>
      <c r="H469" s="320">
        <v>15393</v>
      </c>
    </row>
    <row r="470" spans="1:8" ht="15" customHeight="1" x14ac:dyDescent="0.25">
      <c r="A470" s="310" t="s">
        <v>23533</v>
      </c>
      <c r="B470" s="310" t="s">
        <v>5107</v>
      </c>
      <c r="C470" s="310" t="s">
        <v>23567</v>
      </c>
      <c r="D470" s="310" t="s">
        <v>1241</v>
      </c>
      <c r="E470" s="312">
        <v>3.05</v>
      </c>
      <c r="F470" s="310" t="s">
        <v>1240</v>
      </c>
      <c r="G470" s="310" t="s">
        <v>630</v>
      </c>
      <c r="H470" s="320">
        <v>15394</v>
      </c>
    </row>
    <row r="471" spans="1:8" ht="15" customHeight="1" x14ac:dyDescent="0.25">
      <c r="A471" s="310" t="s">
        <v>23533</v>
      </c>
      <c r="B471" s="310" t="s">
        <v>23568</v>
      </c>
      <c r="C471" s="310" t="s">
        <v>23569</v>
      </c>
      <c r="D471" s="310" t="s">
        <v>1432</v>
      </c>
      <c r="E471" s="312">
        <v>8.3800000000000008</v>
      </c>
      <c r="F471" s="310" t="s">
        <v>1431</v>
      </c>
      <c r="G471" s="310" t="s">
        <v>630</v>
      </c>
      <c r="H471" s="320">
        <v>15395</v>
      </c>
    </row>
    <row r="472" spans="1:8" ht="15" customHeight="1" x14ac:dyDescent="0.25">
      <c r="A472" s="310" t="s">
        <v>23533</v>
      </c>
      <c r="B472" s="310" t="s">
        <v>23570</v>
      </c>
      <c r="C472" s="310" t="s">
        <v>23571</v>
      </c>
      <c r="D472" s="310" t="s">
        <v>16456</v>
      </c>
      <c r="E472" s="312">
        <v>1.93</v>
      </c>
      <c r="F472" s="310" t="s">
        <v>16455</v>
      </c>
      <c r="G472" s="310" t="s">
        <v>630</v>
      </c>
      <c r="H472" s="320">
        <v>15396</v>
      </c>
    </row>
    <row r="473" spans="1:8" ht="15" customHeight="1" x14ac:dyDescent="0.25">
      <c r="A473" s="310" t="s">
        <v>23533</v>
      </c>
      <c r="B473" s="310" t="s">
        <v>23572</v>
      </c>
      <c r="C473" s="310" t="s">
        <v>23573</v>
      </c>
      <c r="D473" s="310" t="s">
        <v>1263</v>
      </c>
      <c r="E473" s="312">
        <v>4.01</v>
      </c>
      <c r="F473" s="310" t="s">
        <v>1262</v>
      </c>
      <c r="G473" s="310" t="s">
        <v>630</v>
      </c>
      <c r="H473" s="320">
        <v>15397</v>
      </c>
    </row>
    <row r="474" spans="1:8" ht="15" customHeight="1" x14ac:dyDescent="0.25">
      <c r="A474" s="310" t="s">
        <v>23533</v>
      </c>
      <c r="B474" s="310" t="s">
        <v>23574</v>
      </c>
      <c r="C474" s="310" t="s">
        <v>23575</v>
      </c>
      <c r="D474" s="310" t="s">
        <v>13240</v>
      </c>
      <c r="E474" s="312">
        <v>5.61</v>
      </c>
      <c r="F474" s="310" t="s">
        <v>13239</v>
      </c>
      <c r="G474" s="310" t="s">
        <v>630</v>
      </c>
      <c r="H474" s="320">
        <v>15398</v>
      </c>
    </row>
    <row r="475" spans="1:8" ht="15" customHeight="1" x14ac:dyDescent="0.25">
      <c r="A475" s="310" t="s">
        <v>23533</v>
      </c>
      <c r="B475" s="310" t="s">
        <v>23576</v>
      </c>
      <c r="C475" s="310" t="s">
        <v>23577</v>
      </c>
      <c r="D475" s="310" t="s">
        <v>1166</v>
      </c>
      <c r="E475" s="312">
        <v>3.83</v>
      </c>
      <c r="F475" s="310" t="s">
        <v>1165</v>
      </c>
      <c r="G475" s="310" t="s">
        <v>630</v>
      </c>
      <c r="H475" s="320">
        <v>15399</v>
      </c>
    </row>
    <row r="476" spans="1:8" ht="15" customHeight="1" x14ac:dyDescent="0.25">
      <c r="A476" s="310"/>
      <c r="B476" s="310"/>
      <c r="C476" s="310"/>
      <c r="D476" s="324" t="s">
        <v>3568</v>
      </c>
      <c r="E476" s="313">
        <f>SUM(E456:E475)</f>
        <v>119.14000000000001</v>
      </c>
      <c r="F476" s="310"/>
      <c r="G476" s="310"/>
      <c r="H476" s="320"/>
    </row>
    <row r="477" spans="1:8" ht="15" customHeight="1" x14ac:dyDescent="0.25">
      <c r="A477" s="310" t="s">
        <v>23578</v>
      </c>
      <c r="B477" s="310" t="s">
        <v>23579</v>
      </c>
      <c r="C477" s="310" t="s">
        <v>23580</v>
      </c>
      <c r="D477" s="310" t="s">
        <v>23581</v>
      </c>
      <c r="E477" s="312">
        <v>3.2</v>
      </c>
      <c r="F477" s="310" t="s">
        <v>23582</v>
      </c>
      <c r="G477" s="310" t="s">
        <v>630</v>
      </c>
      <c r="H477" s="320">
        <v>15432</v>
      </c>
    </row>
    <row r="478" spans="1:8" ht="15" customHeight="1" x14ac:dyDescent="0.25">
      <c r="A478" s="310" t="s">
        <v>23578</v>
      </c>
      <c r="B478" s="310" t="s">
        <v>21612</v>
      </c>
      <c r="C478" s="310" t="s">
        <v>23583</v>
      </c>
      <c r="D478" s="310" t="s">
        <v>13717</v>
      </c>
      <c r="E478" s="312">
        <v>5.36</v>
      </c>
      <c r="F478" s="310" t="s">
        <v>13716</v>
      </c>
      <c r="G478" s="310" t="s">
        <v>630</v>
      </c>
      <c r="H478" s="320">
        <v>15433</v>
      </c>
    </row>
    <row r="479" spans="1:8" ht="15" customHeight="1" x14ac:dyDescent="0.25">
      <c r="A479" s="310" t="s">
        <v>23578</v>
      </c>
      <c r="B479" s="310" t="s">
        <v>23584</v>
      </c>
      <c r="C479" s="310" t="s">
        <v>23585</v>
      </c>
      <c r="D479" s="310" t="s">
        <v>6045</v>
      </c>
      <c r="E479" s="312">
        <v>10.29</v>
      </c>
      <c r="F479" s="310" t="s">
        <v>6046</v>
      </c>
      <c r="G479" s="310" t="s">
        <v>630</v>
      </c>
      <c r="H479" s="320">
        <v>15434</v>
      </c>
    </row>
    <row r="480" spans="1:8" ht="15" customHeight="1" x14ac:dyDescent="0.25">
      <c r="A480" s="310" t="s">
        <v>23578</v>
      </c>
      <c r="B480" s="310" t="s">
        <v>23586</v>
      </c>
      <c r="C480" s="310" t="s">
        <v>23587</v>
      </c>
      <c r="D480" s="310" t="s">
        <v>3685</v>
      </c>
      <c r="E480" s="312">
        <v>23.39</v>
      </c>
      <c r="F480" s="310" t="s">
        <v>3686</v>
      </c>
      <c r="G480" s="310" t="s">
        <v>630</v>
      </c>
      <c r="H480" s="320">
        <v>15435</v>
      </c>
    </row>
    <row r="481" spans="1:8" ht="15" customHeight="1" x14ac:dyDescent="0.25">
      <c r="A481" s="310" t="s">
        <v>23578</v>
      </c>
      <c r="B481" s="310" t="s">
        <v>5915</v>
      </c>
      <c r="C481" s="310" t="s">
        <v>23588</v>
      </c>
      <c r="D481" s="310" t="s">
        <v>5892</v>
      </c>
      <c r="E481" s="312">
        <v>1.88</v>
      </c>
      <c r="F481" s="310" t="s">
        <v>5893</v>
      </c>
      <c r="G481" s="310" t="s">
        <v>630</v>
      </c>
      <c r="H481" s="320">
        <v>15436</v>
      </c>
    </row>
    <row r="482" spans="1:8" ht="15" customHeight="1" x14ac:dyDescent="0.25">
      <c r="A482" s="310" t="s">
        <v>23578</v>
      </c>
      <c r="B482" s="310" t="s">
        <v>23589</v>
      </c>
      <c r="C482" s="310" t="s">
        <v>23590</v>
      </c>
      <c r="D482" s="310" t="s">
        <v>21753</v>
      </c>
      <c r="E482" s="312">
        <v>0.12</v>
      </c>
      <c r="F482" s="310" t="s">
        <v>21754</v>
      </c>
      <c r="G482" s="310" t="s">
        <v>630</v>
      </c>
      <c r="H482" s="320">
        <v>15437</v>
      </c>
    </row>
    <row r="483" spans="1:8" ht="15" customHeight="1" x14ac:dyDescent="0.25">
      <c r="A483" s="310" t="s">
        <v>23578</v>
      </c>
      <c r="B483" s="310" t="s">
        <v>23591</v>
      </c>
      <c r="C483" s="310" t="s">
        <v>23592</v>
      </c>
      <c r="D483" s="310" t="s">
        <v>23593</v>
      </c>
      <c r="E483" s="312">
        <v>1.7</v>
      </c>
      <c r="F483" s="310" t="s">
        <v>23594</v>
      </c>
      <c r="G483" s="310" t="s">
        <v>630</v>
      </c>
      <c r="H483" s="320">
        <v>15438</v>
      </c>
    </row>
    <row r="484" spans="1:8" ht="15" customHeight="1" x14ac:dyDescent="0.25">
      <c r="A484" s="310" t="s">
        <v>23578</v>
      </c>
      <c r="B484" s="310" t="s">
        <v>23595</v>
      </c>
      <c r="C484" s="310" t="s">
        <v>23596</v>
      </c>
      <c r="D484" s="310" t="s">
        <v>4183</v>
      </c>
      <c r="E484" s="312">
        <v>1.99</v>
      </c>
      <c r="F484" s="310" t="s">
        <v>4184</v>
      </c>
      <c r="G484" s="310" t="s">
        <v>630</v>
      </c>
      <c r="H484" s="320">
        <v>15439</v>
      </c>
    </row>
    <row r="485" spans="1:8" ht="15" customHeight="1" x14ac:dyDescent="0.25">
      <c r="A485" s="310" t="s">
        <v>23578</v>
      </c>
      <c r="B485" s="310" t="s">
        <v>23597</v>
      </c>
      <c r="C485" s="310" t="s">
        <v>23598</v>
      </c>
      <c r="D485" s="310" t="s">
        <v>855</v>
      </c>
      <c r="E485" s="312">
        <v>4.1900000000000004</v>
      </c>
      <c r="F485" s="310" t="s">
        <v>854</v>
      </c>
      <c r="G485" s="310" t="s">
        <v>630</v>
      </c>
      <c r="H485" s="320">
        <v>15440</v>
      </c>
    </row>
    <row r="486" spans="1:8" ht="15" customHeight="1" x14ac:dyDescent="0.25">
      <c r="A486" s="310" t="s">
        <v>23578</v>
      </c>
      <c r="B486" s="310" t="s">
        <v>23599</v>
      </c>
      <c r="C486" s="310" t="s">
        <v>23600</v>
      </c>
      <c r="D486" s="310" t="s">
        <v>18554</v>
      </c>
      <c r="E486" s="312">
        <v>2.38</v>
      </c>
      <c r="F486" s="310" t="s">
        <v>18553</v>
      </c>
      <c r="G486" s="310" t="s">
        <v>630</v>
      </c>
      <c r="H486" s="320">
        <v>15441</v>
      </c>
    </row>
    <row r="487" spans="1:8" ht="15" customHeight="1" x14ac:dyDescent="0.25">
      <c r="A487" s="310" t="s">
        <v>23578</v>
      </c>
      <c r="B487" s="310" t="s">
        <v>23601</v>
      </c>
      <c r="C487" s="310" t="s">
        <v>23602</v>
      </c>
      <c r="D487" s="310" t="s">
        <v>1483</v>
      </c>
      <c r="E487" s="312">
        <v>2.0499999999999998</v>
      </c>
      <c r="F487" s="310" t="s">
        <v>1482</v>
      </c>
      <c r="G487" s="310" t="s">
        <v>630</v>
      </c>
      <c r="H487" s="320">
        <v>15442</v>
      </c>
    </row>
    <row r="488" spans="1:8" ht="15" customHeight="1" x14ac:dyDescent="0.25">
      <c r="A488" s="310" t="s">
        <v>23578</v>
      </c>
      <c r="B488" s="310" t="s">
        <v>23603</v>
      </c>
      <c r="C488" s="310" t="s">
        <v>23604</v>
      </c>
      <c r="D488" s="310" t="s">
        <v>4815</v>
      </c>
      <c r="E488" s="312">
        <v>4.04</v>
      </c>
      <c r="F488" s="310" t="s">
        <v>4816</v>
      </c>
      <c r="G488" s="310" t="s">
        <v>630</v>
      </c>
      <c r="H488" s="320">
        <v>15443</v>
      </c>
    </row>
    <row r="489" spans="1:8" ht="15" customHeight="1" x14ac:dyDescent="0.25">
      <c r="A489" s="310" t="s">
        <v>23578</v>
      </c>
      <c r="B489" s="310" t="s">
        <v>23605</v>
      </c>
      <c r="C489" s="310" t="s">
        <v>23606</v>
      </c>
      <c r="D489" s="310" t="s">
        <v>23607</v>
      </c>
      <c r="E489" s="312">
        <v>8.3800000000000008</v>
      </c>
      <c r="F489" s="310" t="s">
        <v>23608</v>
      </c>
      <c r="G489" s="310" t="s">
        <v>630</v>
      </c>
      <c r="H489" s="320">
        <v>15444</v>
      </c>
    </row>
    <row r="490" spans="1:8" ht="15" customHeight="1" x14ac:dyDescent="0.25">
      <c r="A490" s="310" t="s">
        <v>23578</v>
      </c>
      <c r="B490" s="310" t="s">
        <v>23609</v>
      </c>
      <c r="C490" s="310" t="s">
        <v>23610</v>
      </c>
      <c r="D490" s="310" t="s">
        <v>1028</v>
      </c>
      <c r="E490" s="312">
        <v>10.4</v>
      </c>
      <c r="F490" s="310" t="s">
        <v>1027</v>
      </c>
      <c r="G490" s="310" t="s">
        <v>630</v>
      </c>
      <c r="H490" s="320">
        <v>15445</v>
      </c>
    </row>
    <row r="491" spans="1:8" ht="15" customHeight="1" x14ac:dyDescent="0.25">
      <c r="A491" s="310" t="s">
        <v>23578</v>
      </c>
      <c r="B491" s="310" t="s">
        <v>23611</v>
      </c>
      <c r="C491" s="310" t="s">
        <v>23612</v>
      </c>
      <c r="D491" s="310" t="s">
        <v>798</v>
      </c>
      <c r="E491" s="312">
        <v>2.36</v>
      </c>
      <c r="F491" s="310" t="s">
        <v>797</v>
      </c>
      <c r="G491" s="310" t="s">
        <v>630</v>
      </c>
      <c r="H491" s="320">
        <v>15446</v>
      </c>
    </row>
    <row r="492" spans="1:8" ht="15" customHeight="1" x14ac:dyDescent="0.25">
      <c r="A492" s="310" t="s">
        <v>23578</v>
      </c>
      <c r="B492" s="310" t="s">
        <v>23613</v>
      </c>
      <c r="C492" s="310" t="s">
        <v>23614</v>
      </c>
      <c r="D492" s="310" t="s">
        <v>3220</v>
      </c>
      <c r="E492" s="312">
        <v>8.3800000000000008</v>
      </c>
      <c r="F492" s="310" t="s">
        <v>3221</v>
      </c>
      <c r="G492" s="310" t="s">
        <v>630</v>
      </c>
      <c r="H492" s="320">
        <v>15447</v>
      </c>
    </row>
    <row r="493" spans="1:8" ht="15" customHeight="1" x14ac:dyDescent="0.25">
      <c r="A493" s="310" t="s">
        <v>23578</v>
      </c>
      <c r="B493" s="310" t="s">
        <v>23615</v>
      </c>
      <c r="C493" s="310" t="s">
        <v>23616</v>
      </c>
      <c r="D493" s="310" t="s">
        <v>6027</v>
      </c>
      <c r="E493" s="312">
        <v>10.16</v>
      </c>
      <c r="F493" s="310" t="s">
        <v>6028</v>
      </c>
      <c r="G493" s="310" t="s">
        <v>630</v>
      </c>
      <c r="H493" s="320">
        <v>15448</v>
      </c>
    </row>
    <row r="494" spans="1:8" ht="15" customHeight="1" x14ac:dyDescent="0.25">
      <c r="A494" s="310" t="s">
        <v>23578</v>
      </c>
      <c r="B494" s="310" t="s">
        <v>23617</v>
      </c>
      <c r="C494" s="310" t="s">
        <v>23618</v>
      </c>
      <c r="D494" s="310" t="s">
        <v>6037</v>
      </c>
      <c r="E494" s="312">
        <v>5.33</v>
      </c>
      <c r="F494" s="310" t="s">
        <v>6038</v>
      </c>
      <c r="G494" s="310" t="s">
        <v>630</v>
      </c>
      <c r="H494" s="320">
        <v>15449</v>
      </c>
    </row>
    <row r="495" spans="1:8" ht="15" customHeight="1" x14ac:dyDescent="0.25">
      <c r="A495" s="310"/>
      <c r="B495" s="310"/>
      <c r="C495" s="310"/>
      <c r="D495" s="324" t="s">
        <v>3568</v>
      </c>
      <c r="E495" s="313">
        <f>SUM(E477:E494)</f>
        <v>105.6</v>
      </c>
      <c r="F495" s="310"/>
      <c r="G495" s="310"/>
      <c r="H495" s="320"/>
    </row>
    <row r="496" spans="1:8" ht="15" customHeight="1" x14ac:dyDescent="0.25">
      <c r="A496" s="310" t="s">
        <v>23619</v>
      </c>
      <c r="B496" s="310" t="s">
        <v>23620</v>
      </c>
      <c r="C496" s="310" t="s">
        <v>23621</v>
      </c>
      <c r="D496" s="310" t="s">
        <v>794</v>
      </c>
      <c r="E496" s="312">
        <v>5.33</v>
      </c>
      <c r="F496" s="310" t="s">
        <v>793</v>
      </c>
      <c r="G496" s="310" t="s">
        <v>630</v>
      </c>
      <c r="H496" s="320">
        <v>15487</v>
      </c>
    </row>
    <row r="497" spans="1:8" ht="15" customHeight="1" x14ac:dyDescent="0.25">
      <c r="A497" s="310" t="s">
        <v>23619</v>
      </c>
      <c r="B497" s="310" t="s">
        <v>23622</v>
      </c>
      <c r="C497" s="310" t="s">
        <v>23623</v>
      </c>
      <c r="D497" s="310" t="s">
        <v>18417</v>
      </c>
      <c r="E497" s="312">
        <v>5.42</v>
      </c>
      <c r="F497" s="310" t="s">
        <v>18416</v>
      </c>
      <c r="G497" s="310" t="s">
        <v>630</v>
      </c>
      <c r="H497" s="320">
        <v>15488</v>
      </c>
    </row>
    <row r="498" spans="1:8" ht="15" customHeight="1" x14ac:dyDescent="0.25">
      <c r="A498" s="310" t="s">
        <v>23619</v>
      </c>
      <c r="B498" s="310" t="s">
        <v>23624</v>
      </c>
      <c r="C498" s="310" t="s">
        <v>23625</v>
      </c>
      <c r="D498" s="310" t="s">
        <v>1473</v>
      </c>
      <c r="E498" s="312">
        <v>1.94</v>
      </c>
      <c r="F498" s="310" t="s">
        <v>1472</v>
      </c>
      <c r="G498" s="310" t="s">
        <v>630</v>
      </c>
      <c r="H498" s="320">
        <v>15489</v>
      </c>
    </row>
    <row r="499" spans="1:8" ht="15" customHeight="1" x14ac:dyDescent="0.25">
      <c r="A499" s="310" t="s">
        <v>23619</v>
      </c>
      <c r="B499" s="310" t="s">
        <v>23626</v>
      </c>
      <c r="C499" s="310" t="s">
        <v>23627</v>
      </c>
      <c r="D499" s="310" t="s">
        <v>23628</v>
      </c>
      <c r="E499" s="312">
        <v>6.52</v>
      </c>
      <c r="F499" s="310" t="s">
        <v>23629</v>
      </c>
      <c r="G499" s="310" t="s">
        <v>630</v>
      </c>
      <c r="H499" s="320">
        <v>15490</v>
      </c>
    </row>
    <row r="500" spans="1:8" ht="15" customHeight="1" x14ac:dyDescent="0.25">
      <c r="A500" s="310" t="s">
        <v>23619</v>
      </c>
      <c r="B500" s="310" t="s">
        <v>23630</v>
      </c>
      <c r="C500" s="310" t="s">
        <v>23631</v>
      </c>
      <c r="D500" s="310" t="s">
        <v>918</v>
      </c>
      <c r="E500" s="312">
        <v>3.86</v>
      </c>
      <c r="F500" s="310" t="s">
        <v>917</v>
      </c>
      <c r="G500" s="310" t="s">
        <v>630</v>
      </c>
      <c r="H500" s="320">
        <v>15491</v>
      </c>
    </row>
    <row r="501" spans="1:8" ht="15" customHeight="1" x14ac:dyDescent="0.25">
      <c r="A501" s="310" t="s">
        <v>23619</v>
      </c>
      <c r="B501" s="310" t="s">
        <v>23632</v>
      </c>
      <c r="C501" s="310" t="s">
        <v>23633</v>
      </c>
      <c r="D501" s="310" t="s">
        <v>1200</v>
      </c>
      <c r="E501" s="312">
        <v>3.7</v>
      </c>
      <c r="F501" s="310" t="s">
        <v>1199</v>
      </c>
      <c r="G501" s="310" t="s">
        <v>630</v>
      </c>
      <c r="H501" s="320">
        <v>15492</v>
      </c>
    </row>
    <row r="502" spans="1:8" ht="15" customHeight="1" x14ac:dyDescent="0.25">
      <c r="A502" s="310" t="s">
        <v>23619</v>
      </c>
      <c r="B502" s="310" t="s">
        <v>23634</v>
      </c>
      <c r="C502" s="310" t="s">
        <v>23635</v>
      </c>
      <c r="D502" s="310" t="s">
        <v>3473</v>
      </c>
      <c r="E502" s="312">
        <v>11.66</v>
      </c>
      <c r="F502" s="310" t="s">
        <v>3474</v>
      </c>
      <c r="G502" s="310" t="s">
        <v>630</v>
      </c>
      <c r="H502" s="320">
        <v>15493</v>
      </c>
    </row>
    <row r="503" spans="1:8" ht="15" customHeight="1" x14ac:dyDescent="0.25">
      <c r="A503" s="310" t="s">
        <v>23619</v>
      </c>
      <c r="B503" s="310" t="s">
        <v>23636</v>
      </c>
      <c r="C503" s="310" t="s">
        <v>23637</v>
      </c>
      <c r="D503" s="310" t="s">
        <v>3808</v>
      </c>
      <c r="E503" s="312">
        <v>5.76</v>
      </c>
      <c r="F503" s="310" t="s">
        <v>3809</v>
      </c>
      <c r="G503" s="310" t="s">
        <v>630</v>
      </c>
      <c r="H503" s="320">
        <v>15494</v>
      </c>
    </row>
    <row r="504" spans="1:8" ht="15" customHeight="1" x14ac:dyDescent="0.25">
      <c r="A504" s="310" t="s">
        <v>23619</v>
      </c>
      <c r="B504" s="310" t="s">
        <v>16527</v>
      </c>
      <c r="C504" s="310" t="s">
        <v>23638</v>
      </c>
      <c r="D504" s="310" t="s">
        <v>18272</v>
      </c>
      <c r="E504" s="312">
        <v>2.09</v>
      </c>
      <c r="F504" s="310" t="s">
        <v>18271</v>
      </c>
      <c r="G504" s="310" t="s">
        <v>630</v>
      </c>
      <c r="H504" s="320">
        <v>15495</v>
      </c>
    </row>
    <row r="505" spans="1:8" ht="15" customHeight="1" x14ac:dyDescent="0.25">
      <c r="A505" s="310" t="s">
        <v>23619</v>
      </c>
      <c r="B505" s="310" t="s">
        <v>20001</v>
      </c>
      <c r="C505" s="310" t="s">
        <v>23639</v>
      </c>
      <c r="D505" s="310" t="s">
        <v>5820</v>
      </c>
      <c r="E505" s="312">
        <v>3.36</v>
      </c>
      <c r="F505" s="310" t="s">
        <v>5821</v>
      </c>
      <c r="G505" s="310" t="s">
        <v>630</v>
      </c>
      <c r="H505" s="320">
        <v>15496</v>
      </c>
    </row>
    <row r="506" spans="1:8" ht="15" customHeight="1" x14ac:dyDescent="0.25">
      <c r="A506" s="310" t="s">
        <v>23619</v>
      </c>
      <c r="B506" s="310" t="s">
        <v>23640</v>
      </c>
      <c r="C506" s="310" t="s">
        <v>23641</v>
      </c>
      <c r="D506" s="310" t="s">
        <v>3866</v>
      </c>
      <c r="E506" s="312">
        <v>6.19</v>
      </c>
      <c r="F506" s="310" t="s">
        <v>3867</v>
      </c>
      <c r="G506" s="310" t="s">
        <v>630</v>
      </c>
      <c r="H506" s="320">
        <v>15497</v>
      </c>
    </row>
    <row r="507" spans="1:8" ht="15" customHeight="1" x14ac:dyDescent="0.25">
      <c r="A507" s="310"/>
      <c r="B507" s="310"/>
      <c r="C507" s="310"/>
      <c r="D507" s="324" t="s">
        <v>3568</v>
      </c>
      <c r="E507" s="313">
        <f>SUM(E496:E506)</f>
        <v>55.83</v>
      </c>
      <c r="F507" s="310"/>
      <c r="G507" s="310"/>
      <c r="H507" s="320"/>
    </row>
    <row r="508" spans="1:8" ht="15" customHeight="1" x14ac:dyDescent="0.25">
      <c r="A508" s="310"/>
      <c r="B508" s="310"/>
      <c r="C508" s="310"/>
      <c r="D508" s="327" t="s">
        <v>21500</v>
      </c>
      <c r="E508" s="328">
        <f>+E426+E435+E439+E455+E476+E495+E507</f>
        <v>481.38000000000005</v>
      </c>
      <c r="F508" s="310"/>
      <c r="G508" s="310"/>
      <c r="H508" s="320"/>
    </row>
    <row r="509" spans="1:8" ht="15" customHeight="1" x14ac:dyDescent="0.25">
      <c r="A509" s="310" t="s">
        <v>23642</v>
      </c>
      <c r="B509" s="310" t="s">
        <v>23643</v>
      </c>
      <c r="C509" s="310" t="s">
        <v>23644</v>
      </c>
      <c r="D509" s="310" t="s">
        <v>23645</v>
      </c>
      <c r="E509" s="312">
        <v>5.38</v>
      </c>
      <c r="F509" s="310" t="s">
        <v>23646</v>
      </c>
      <c r="G509" s="310" t="s">
        <v>630</v>
      </c>
      <c r="H509" s="320">
        <v>15528</v>
      </c>
    </row>
    <row r="510" spans="1:8" ht="15" customHeight="1" x14ac:dyDescent="0.25">
      <c r="A510" s="310" t="s">
        <v>23642</v>
      </c>
      <c r="B510" s="310" t="s">
        <v>23647</v>
      </c>
      <c r="C510" s="310" t="s">
        <v>23648</v>
      </c>
      <c r="D510" s="310" t="s">
        <v>1515</v>
      </c>
      <c r="E510" s="312">
        <v>12.34</v>
      </c>
      <c r="F510" s="310" t="s">
        <v>1514</v>
      </c>
      <c r="G510" s="310" t="s">
        <v>630</v>
      </c>
      <c r="H510" s="320">
        <v>15529</v>
      </c>
    </row>
    <row r="511" spans="1:8" ht="15" customHeight="1" x14ac:dyDescent="0.25">
      <c r="A511" s="310" t="s">
        <v>23642</v>
      </c>
      <c r="B511" s="310" t="s">
        <v>23649</v>
      </c>
      <c r="C511" s="310" t="s">
        <v>23650</v>
      </c>
      <c r="D511" s="310" t="s">
        <v>880</v>
      </c>
      <c r="E511" s="312">
        <v>2.44</v>
      </c>
      <c r="F511" s="310" t="s">
        <v>879</v>
      </c>
      <c r="G511" s="310" t="s">
        <v>630</v>
      </c>
      <c r="H511" s="320">
        <v>15530</v>
      </c>
    </row>
    <row r="512" spans="1:8" ht="15" customHeight="1" x14ac:dyDescent="0.25">
      <c r="A512" s="310" t="s">
        <v>23642</v>
      </c>
      <c r="B512" s="310" t="s">
        <v>23651</v>
      </c>
      <c r="C512" s="310" t="s">
        <v>23652</v>
      </c>
      <c r="D512" s="310" t="s">
        <v>23653</v>
      </c>
      <c r="E512" s="312">
        <v>3.49</v>
      </c>
      <c r="F512" s="310" t="s">
        <v>23654</v>
      </c>
      <c r="G512" s="310" t="s">
        <v>630</v>
      </c>
      <c r="H512" s="320">
        <v>15531</v>
      </c>
    </row>
    <row r="513" spans="1:8" ht="15" customHeight="1" x14ac:dyDescent="0.25">
      <c r="A513" s="310" t="s">
        <v>23642</v>
      </c>
      <c r="B513" s="310" t="s">
        <v>23655</v>
      </c>
      <c r="C513" s="310" t="s">
        <v>23656</v>
      </c>
      <c r="D513" s="310" t="s">
        <v>3572</v>
      </c>
      <c r="E513" s="312">
        <v>1.68</v>
      </c>
      <c r="F513" s="310" t="s">
        <v>3573</v>
      </c>
      <c r="G513" s="310" t="s">
        <v>630</v>
      </c>
      <c r="H513" s="320">
        <v>15532</v>
      </c>
    </row>
    <row r="514" spans="1:8" ht="15" customHeight="1" x14ac:dyDescent="0.25">
      <c r="A514" s="310" t="s">
        <v>23642</v>
      </c>
      <c r="B514" s="310" t="s">
        <v>23657</v>
      </c>
      <c r="C514" s="310" t="s">
        <v>23658</v>
      </c>
      <c r="D514" s="310" t="s">
        <v>5468</v>
      </c>
      <c r="E514" s="312">
        <v>2.17</v>
      </c>
      <c r="F514" s="310" t="s">
        <v>5469</v>
      </c>
      <c r="G514" s="310" t="s">
        <v>630</v>
      </c>
      <c r="H514" s="320">
        <v>15533</v>
      </c>
    </row>
    <row r="515" spans="1:8" ht="15" customHeight="1" x14ac:dyDescent="0.25">
      <c r="A515" s="310" t="s">
        <v>23642</v>
      </c>
      <c r="B515" s="310" t="s">
        <v>23659</v>
      </c>
      <c r="C515" s="310" t="s">
        <v>23660</v>
      </c>
      <c r="D515" s="310" t="s">
        <v>5606</v>
      </c>
      <c r="E515" s="312">
        <v>4.38</v>
      </c>
      <c r="F515" s="310" t="s">
        <v>5607</v>
      </c>
      <c r="G515" s="310" t="s">
        <v>630</v>
      </c>
      <c r="H515" s="320">
        <v>15534</v>
      </c>
    </row>
    <row r="516" spans="1:8" ht="15" customHeight="1" x14ac:dyDescent="0.25">
      <c r="A516" s="310" t="s">
        <v>23642</v>
      </c>
      <c r="B516" s="310" t="s">
        <v>23661</v>
      </c>
      <c r="C516" s="310" t="s">
        <v>23662</v>
      </c>
      <c r="D516" s="310" t="s">
        <v>774</v>
      </c>
      <c r="E516" s="312">
        <v>1.81</v>
      </c>
      <c r="F516" s="310" t="s">
        <v>773</v>
      </c>
      <c r="G516" s="310" t="s">
        <v>630</v>
      </c>
      <c r="H516" s="320">
        <v>15535</v>
      </c>
    </row>
    <row r="517" spans="1:8" ht="15" customHeight="1" x14ac:dyDescent="0.25">
      <c r="A517" s="310" t="s">
        <v>23642</v>
      </c>
      <c r="B517" s="310" t="s">
        <v>23663</v>
      </c>
      <c r="C517" s="310" t="s">
        <v>23664</v>
      </c>
      <c r="D517" s="310" t="s">
        <v>13461</v>
      </c>
      <c r="E517" s="312">
        <v>2.33</v>
      </c>
      <c r="F517" s="310" t="s">
        <v>13460</v>
      </c>
      <c r="G517" s="310" t="s">
        <v>630</v>
      </c>
      <c r="H517" s="320">
        <v>15536</v>
      </c>
    </row>
    <row r="518" spans="1:8" ht="15" customHeight="1" x14ac:dyDescent="0.25">
      <c r="A518" s="310" t="s">
        <v>23642</v>
      </c>
      <c r="B518" s="310" t="s">
        <v>23665</v>
      </c>
      <c r="C518" s="310" t="s">
        <v>23666</v>
      </c>
      <c r="D518" s="310" t="s">
        <v>10911</v>
      </c>
      <c r="E518" s="312">
        <v>7.12</v>
      </c>
      <c r="F518" s="310" t="s">
        <v>10910</v>
      </c>
      <c r="G518" s="310" t="s">
        <v>630</v>
      </c>
      <c r="H518" s="320">
        <v>15537</v>
      </c>
    </row>
    <row r="519" spans="1:8" ht="15" customHeight="1" x14ac:dyDescent="0.25">
      <c r="A519" s="310" t="s">
        <v>23642</v>
      </c>
      <c r="B519" s="310" t="s">
        <v>23667</v>
      </c>
      <c r="C519" s="310" t="s">
        <v>23668</v>
      </c>
      <c r="D519" s="310" t="s">
        <v>4443</v>
      </c>
      <c r="E519" s="312">
        <v>1.68</v>
      </c>
      <c r="F519" s="310" t="s">
        <v>4444</v>
      </c>
      <c r="G519" s="310" t="s">
        <v>630</v>
      </c>
      <c r="H519" s="320">
        <v>15538</v>
      </c>
    </row>
    <row r="520" spans="1:8" ht="15" customHeight="1" x14ac:dyDescent="0.25">
      <c r="A520" s="310" t="s">
        <v>23642</v>
      </c>
      <c r="B520" s="310" t="s">
        <v>23669</v>
      </c>
      <c r="C520" s="310" t="s">
        <v>23670</v>
      </c>
      <c r="D520" s="310" t="s">
        <v>975</v>
      </c>
      <c r="E520" s="312">
        <v>1.71</v>
      </c>
      <c r="F520" s="310" t="s">
        <v>974</v>
      </c>
      <c r="G520" s="310" t="s">
        <v>630</v>
      </c>
      <c r="H520" s="320">
        <v>15539</v>
      </c>
    </row>
    <row r="521" spans="1:8" ht="15" customHeight="1" x14ac:dyDescent="0.25">
      <c r="A521" s="310" t="s">
        <v>23642</v>
      </c>
      <c r="B521" s="310" t="s">
        <v>23671</v>
      </c>
      <c r="C521" s="310" t="s">
        <v>23672</v>
      </c>
      <c r="D521" s="310" t="s">
        <v>11542</v>
      </c>
      <c r="E521" s="312">
        <v>7.46</v>
      </c>
      <c r="F521" s="310" t="s">
        <v>11541</v>
      </c>
      <c r="G521" s="310" t="s">
        <v>630</v>
      </c>
      <c r="H521" s="320">
        <v>15540</v>
      </c>
    </row>
    <row r="522" spans="1:8" ht="15" customHeight="1" x14ac:dyDescent="0.25">
      <c r="A522" s="310" t="s">
        <v>23642</v>
      </c>
      <c r="B522" s="310" t="s">
        <v>23673</v>
      </c>
      <c r="C522" s="310" t="s">
        <v>23674</v>
      </c>
      <c r="D522" s="310" t="s">
        <v>946</v>
      </c>
      <c r="E522" s="312">
        <v>2.2200000000000002</v>
      </c>
      <c r="F522" s="310" t="s">
        <v>945</v>
      </c>
      <c r="G522" s="310" t="s">
        <v>630</v>
      </c>
      <c r="H522" s="320">
        <v>15541</v>
      </c>
    </row>
    <row r="523" spans="1:8" ht="15" customHeight="1" x14ac:dyDescent="0.25">
      <c r="A523" s="310" t="s">
        <v>23642</v>
      </c>
      <c r="B523" s="310" t="s">
        <v>23675</v>
      </c>
      <c r="C523" s="310" t="s">
        <v>23676</v>
      </c>
      <c r="D523" s="310" t="s">
        <v>907</v>
      </c>
      <c r="E523" s="312">
        <v>4.28</v>
      </c>
      <c r="F523" s="310" t="s">
        <v>906</v>
      </c>
      <c r="G523" s="310" t="s">
        <v>630</v>
      </c>
      <c r="H523" s="320">
        <v>15542</v>
      </c>
    </row>
    <row r="524" spans="1:8" ht="15" customHeight="1" x14ac:dyDescent="0.25">
      <c r="A524" s="310" t="s">
        <v>23642</v>
      </c>
      <c r="B524" s="310" t="s">
        <v>23677</v>
      </c>
      <c r="C524" s="310" t="s">
        <v>23678</v>
      </c>
      <c r="D524" s="310" t="s">
        <v>5215</v>
      </c>
      <c r="E524" s="312">
        <v>4.1900000000000004</v>
      </c>
      <c r="F524" s="310" t="s">
        <v>5216</v>
      </c>
      <c r="G524" s="310" t="s">
        <v>630</v>
      </c>
      <c r="H524" s="320">
        <v>15543</v>
      </c>
    </row>
    <row r="525" spans="1:8" ht="15" customHeight="1" x14ac:dyDescent="0.25">
      <c r="A525" s="310" t="s">
        <v>23642</v>
      </c>
      <c r="B525" s="310" t="s">
        <v>23679</v>
      </c>
      <c r="C525" s="310" t="s">
        <v>23680</v>
      </c>
      <c r="D525" s="310" t="s">
        <v>981</v>
      </c>
      <c r="E525" s="312">
        <v>3.47</v>
      </c>
      <c r="F525" s="310" t="s">
        <v>980</v>
      </c>
      <c r="G525" s="310" t="s">
        <v>630</v>
      </c>
      <c r="H525" s="320">
        <v>15544</v>
      </c>
    </row>
    <row r="526" spans="1:8" ht="15" customHeight="1" x14ac:dyDescent="0.25">
      <c r="A526" s="310"/>
      <c r="B526" s="310"/>
      <c r="C526" s="310"/>
      <c r="D526" s="324" t="s">
        <v>3729</v>
      </c>
      <c r="E526" s="313">
        <f>SUM(E509:E525)</f>
        <v>68.149999999999991</v>
      </c>
      <c r="F526" s="310"/>
      <c r="G526" s="310"/>
      <c r="H526" s="320"/>
    </row>
    <row r="527" spans="1:8" ht="15" customHeight="1" x14ac:dyDescent="0.25">
      <c r="A527" s="310" t="s">
        <v>23681</v>
      </c>
      <c r="B527" s="310" t="s">
        <v>23682</v>
      </c>
      <c r="C527" s="310" t="s">
        <v>23683</v>
      </c>
      <c r="D527" s="310" t="s">
        <v>10510</v>
      </c>
      <c r="E527" s="312">
        <v>9.64</v>
      </c>
      <c r="F527" s="310" t="s">
        <v>10509</v>
      </c>
      <c r="G527" s="310" t="s">
        <v>630</v>
      </c>
      <c r="H527" s="320">
        <v>15546</v>
      </c>
    </row>
    <row r="528" spans="1:8" ht="15" customHeight="1" x14ac:dyDescent="0.25">
      <c r="A528" s="310" t="s">
        <v>23681</v>
      </c>
      <c r="B528" s="310" t="s">
        <v>23684</v>
      </c>
      <c r="C528" s="310" t="s">
        <v>23685</v>
      </c>
      <c r="D528" s="310" t="s">
        <v>4535</v>
      </c>
      <c r="E528" s="312">
        <v>4.8099999999999996</v>
      </c>
      <c r="F528" s="310" t="s">
        <v>4536</v>
      </c>
      <c r="G528" s="310" t="s">
        <v>630</v>
      </c>
      <c r="H528" s="320">
        <v>15547</v>
      </c>
    </row>
    <row r="529" spans="1:8" ht="15" customHeight="1" x14ac:dyDescent="0.25">
      <c r="A529" s="310" t="s">
        <v>23681</v>
      </c>
      <c r="B529" s="310" t="s">
        <v>16263</v>
      </c>
      <c r="C529" s="310" t="s">
        <v>23686</v>
      </c>
      <c r="D529" s="310" t="s">
        <v>4086</v>
      </c>
      <c r="E529" s="312">
        <v>5.8</v>
      </c>
      <c r="F529" s="310" t="s">
        <v>4087</v>
      </c>
      <c r="G529" s="310" t="s">
        <v>630</v>
      </c>
      <c r="H529" s="320">
        <v>15548</v>
      </c>
    </row>
    <row r="530" spans="1:8" ht="15" customHeight="1" x14ac:dyDescent="0.25">
      <c r="A530" s="310" t="s">
        <v>23681</v>
      </c>
      <c r="B530" s="310" t="s">
        <v>16533</v>
      </c>
      <c r="C530" s="310" t="s">
        <v>23687</v>
      </c>
      <c r="D530" s="310" t="s">
        <v>4328</v>
      </c>
      <c r="E530" s="312">
        <v>1.75</v>
      </c>
      <c r="F530" s="310" t="s">
        <v>4329</v>
      </c>
      <c r="G530" s="310" t="s">
        <v>630</v>
      </c>
      <c r="H530" s="320">
        <v>15549</v>
      </c>
    </row>
    <row r="531" spans="1:8" ht="15" customHeight="1" x14ac:dyDescent="0.25">
      <c r="A531" s="310" t="s">
        <v>23681</v>
      </c>
      <c r="B531" s="310" t="s">
        <v>23688</v>
      </c>
      <c r="C531" s="310" t="s">
        <v>23689</v>
      </c>
      <c r="D531" s="310" t="s">
        <v>4483</v>
      </c>
      <c r="E531" s="312">
        <v>4.1900000000000004</v>
      </c>
      <c r="F531" s="310" t="s">
        <v>4484</v>
      </c>
      <c r="G531" s="310" t="s">
        <v>630</v>
      </c>
      <c r="H531" s="320">
        <v>15550</v>
      </c>
    </row>
    <row r="532" spans="1:8" ht="15" customHeight="1" x14ac:dyDescent="0.25">
      <c r="A532" s="310" t="s">
        <v>23681</v>
      </c>
      <c r="B532" s="310" t="s">
        <v>23690</v>
      </c>
      <c r="C532" s="310" t="s">
        <v>23691</v>
      </c>
      <c r="D532" s="310" t="s">
        <v>6049</v>
      </c>
      <c r="E532" s="312">
        <v>4.05</v>
      </c>
      <c r="F532" s="310" t="s">
        <v>6050</v>
      </c>
      <c r="G532" s="310" t="s">
        <v>630</v>
      </c>
      <c r="H532" s="320">
        <v>15551</v>
      </c>
    </row>
    <row r="533" spans="1:8" ht="15" customHeight="1" x14ac:dyDescent="0.25">
      <c r="A533" s="310" t="s">
        <v>23681</v>
      </c>
      <c r="B533" s="310" t="s">
        <v>23692</v>
      </c>
      <c r="C533" s="310" t="s">
        <v>23693</v>
      </c>
      <c r="D533" s="310" t="s">
        <v>5864</v>
      </c>
      <c r="E533" s="312">
        <v>5.59</v>
      </c>
      <c r="F533" s="310" t="s">
        <v>5865</v>
      </c>
      <c r="G533" s="310" t="s">
        <v>630</v>
      </c>
      <c r="H533" s="320">
        <v>15552</v>
      </c>
    </row>
    <row r="534" spans="1:8" ht="15" customHeight="1" x14ac:dyDescent="0.25">
      <c r="A534" s="310"/>
      <c r="B534" s="310"/>
      <c r="C534" s="310"/>
      <c r="D534" s="324" t="s">
        <v>3729</v>
      </c>
      <c r="E534" s="313">
        <f>SUM(E527:E533)</f>
        <v>35.83</v>
      </c>
      <c r="F534" s="310"/>
      <c r="G534" s="310"/>
      <c r="H534" s="320"/>
    </row>
    <row r="535" spans="1:8" ht="15" customHeight="1" x14ac:dyDescent="0.25">
      <c r="A535" s="310" t="s">
        <v>23694</v>
      </c>
      <c r="B535" s="310" t="s">
        <v>23695</v>
      </c>
      <c r="C535" s="310" t="s">
        <v>23696</v>
      </c>
      <c r="D535" s="310" t="s">
        <v>10903</v>
      </c>
      <c r="E535" s="312">
        <v>9.61</v>
      </c>
      <c r="F535" s="310" t="s">
        <v>10902</v>
      </c>
      <c r="G535" s="310" t="s">
        <v>630</v>
      </c>
      <c r="H535" s="320">
        <v>15553</v>
      </c>
    </row>
    <row r="536" spans="1:8" ht="15" customHeight="1" x14ac:dyDescent="0.25">
      <c r="A536" s="310"/>
      <c r="B536" s="310"/>
      <c r="C536" s="310"/>
      <c r="D536" s="324" t="s">
        <v>3729</v>
      </c>
      <c r="E536" s="313">
        <f>SUM(E535)</f>
        <v>9.61</v>
      </c>
      <c r="F536" s="310"/>
      <c r="G536" s="310"/>
      <c r="H536" s="320"/>
    </row>
    <row r="537" spans="1:8" ht="15" customHeight="1" x14ac:dyDescent="0.25">
      <c r="A537" s="310" t="s">
        <v>23697</v>
      </c>
      <c r="B537" s="310" t="s">
        <v>23698</v>
      </c>
      <c r="C537" s="310" t="s">
        <v>23699</v>
      </c>
      <c r="D537" s="310" t="s">
        <v>5884</v>
      </c>
      <c r="E537" s="312">
        <v>9.34</v>
      </c>
      <c r="F537" s="310" t="s">
        <v>5885</v>
      </c>
      <c r="G537" s="310" t="s">
        <v>630</v>
      </c>
      <c r="H537" s="320">
        <v>15610</v>
      </c>
    </row>
    <row r="538" spans="1:8" ht="15" customHeight="1" x14ac:dyDescent="0.25">
      <c r="A538" s="310" t="s">
        <v>23697</v>
      </c>
      <c r="B538" s="310" t="s">
        <v>23700</v>
      </c>
      <c r="C538" s="310" t="s">
        <v>23701</v>
      </c>
      <c r="D538" s="310" t="s">
        <v>737</v>
      </c>
      <c r="E538" s="312">
        <v>5.04</v>
      </c>
      <c r="F538" s="310" t="s">
        <v>736</v>
      </c>
      <c r="G538" s="310" t="s">
        <v>630</v>
      </c>
      <c r="H538" s="320">
        <v>15611</v>
      </c>
    </row>
    <row r="539" spans="1:8" ht="15" customHeight="1" x14ac:dyDescent="0.25">
      <c r="A539" s="310" t="s">
        <v>23697</v>
      </c>
      <c r="B539" s="310" t="s">
        <v>23702</v>
      </c>
      <c r="C539" s="310" t="s">
        <v>23703</v>
      </c>
      <c r="D539" s="310" t="s">
        <v>3926</v>
      </c>
      <c r="E539" s="312">
        <v>6.94</v>
      </c>
      <c r="F539" s="310" t="s">
        <v>3927</v>
      </c>
      <c r="G539" s="310" t="s">
        <v>630</v>
      </c>
      <c r="H539" s="320">
        <v>15612</v>
      </c>
    </row>
    <row r="540" spans="1:8" ht="15" customHeight="1" x14ac:dyDescent="0.25">
      <c r="A540" s="310" t="s">
        <v>23697</v>
      </c>
      <c r="B540" s="310" t="s">
        <v>23704</v>
      </c>
      <c r="C540" s="310" t="s">
        <v>23705</v>
      </c>
      <c r="D540" s="310" t="s">
        <v>1032</v>
      </c>
      <c r="E540" s="312">
        <v>4.0199999999999996</v>
      </c>
      <c r="F540" s="310" t="s">
        <v>1031</v>
      </c>
      <c r="G540" s="310" t="s">
        <v>630</v>
      </c>
      <c r="H540" s="320">
        <v>15613</v>
      </c>
    </row>
    <row r="541" spans="1:8" ht="15" customHeight="1" x14ac:dyDescent="0.25">
      <c r="A541" s="310" t="s">
        <v>23697</v>
      </c>
      <c r="B541" s="310" t="s">
        <v>23706</v>
      </c>
      <c r="C541" s="310" t="s">
        <v>23707</v>
      </c>
      <c r="D541" s="310" t="s">
        <v>13351</v>
      </c>
      <c r="E541" s="312">
        <v>4.1900000000000004</v>
      </c>
      <c r="F541" s="310" t="s">
        <v>13350</v>
      </c>
      <c r="G541" s="310" t="s">
        <v>630</v>
      </c>
      <c r="H541" s="320">
        <v>15614</v>
      </c>
    </row>
    <row r="542" spans="1:8" ht="15" customHeight="1" x14ac:dyDescent="0.25">
      <c r="A542" s="310" t="s">
        <v>23697</v>
      </c>
      <c r="B542" s="310" t="s">
        <v>23708</v>
      </c>
      <c r="C542" s="310" t="s">
        <v>23709</v>
      </c>
      <c r="D542" s="310" t="s">
        <v>5352</v>
      </c>
      <c r="E542" s="312">
        <v>1.85</v>
      </c>
      <c r="F542" s="310" t="s">
        <v>5353</v>
      </c>
      <c r="G542" s="310" t="s">
        <v>630</v>
      </c>
      <c r="H542" s="320">
        <v>15615</v>
      </c>
    </row>
    <row r="543" spans="1:8" ht="15" customHeight="1" x14ac:dyDescent="0.25">
      <c r="A543" s="310" t="s">
        <v>23697</v>
      </c>
      <c r="B543" s="310" t="s">
        <v>13679</v>
      </c>
      <c r="C543" s="310" t="s">
        <v>23710</v>
      </c>
      <c r="D543" s="310" t="s">
        <v>760</v>
      </c>
      <c r="E543" s="312">
        <v>2.4500000000000002</v>
      </c>
      <c r="F543" s="310" t="s">
        <v>759</v>
      </c>
      <c r="G543" s="310" t="s">
        <v>630</v>
      </c>
      <c r="H543" s="320">
        <v>15616</v>
      </c>
    </row>
    <row r="544" spans="1:8" ht="15" customHeight="1" x14ac:dyDescent="0.25">
      <c r="A544" s="310" t="s">
        <v>23697</v>
      </c>
      <c r="B544" s="310" t="s">
        <v>23711</v>
      </c>
      <c r="C544" s="310" t="s">
        <v>23712</v>
      </c>
      <c r="D544" s="310" t="s">
        <v>1189</v>
      </c>
      <c r="E544" s="312">
        <v>5.04</v>
      </c>
      <c r="F544" s="310" t="s">
        <v>1188</v>
      </c>
      <c r="G544" s="310" t="s">
        <v>630</v>
      </c>
      <c r="H544" s="320">
        <v>15617</v>
      </c>
    </row>
    <row r="545" spans="1:8" ht="15" customHeight="1" x14ac:dyDescent="0.25">
      <c r="A545" s="310" t="s">
        <v>23697</v>
      </c>
      <c r="B545" s="310" t="s">
        <v>23713</v>
      </c>
      <c r="C545" s="310" t="s">
        <v>23714</v>
      </c>
      <c r="D545" s="310" t="s">
        <v>1475</v>
      </c>
      <c r="E545" s="312">
        <v>8.4700000000000006</v>
      </c>
      <c r="F545" s="310" t="s">
        <v>1474</v>
      </c>
      <c r="G545" s="310" t="s">
        <v>630</v>
      </c>
      <c r="H545" s="320">
        <v>15618</v>
      </c>
    </row>
    <row r="546" spans="1:8" ht="15" customHeight="1" x14ac:dyDescent="0.25">
      <c r="A546" s="310" t="s">
        <v>23697</v>
      </c>
      <c r="B546" s="310" t="s">
        <v>23715</v>
      </c>
      <c r="C546" s="310" t="s">
        <v>23716</v>
      </c>
      <c r="D546" s="310" t="s">
        <v>3944</v>
      </c>
      <c r="E546" s="312">
        <v>5.89</v>
      </c>
      <c r="F546" s="310" t="s">
        <v>3945</v>
      </c>
      <c r="G546" s="310" t="s">
        <v>630</v>
      </c>
      <c r="H546" s="320">
        <v>15619</v>
      </c>
    </row>
    <row r="547" spans="1:8" ht="15" customHeight="1" x14ac:dyDescent="0.25">
      <c r="A547" s="310"/>
      <c r="B547" s="310"/>
      <c r="C547" s="310"/>
      <c r="D547" s="324" t="s">
        <v>3729</v>
      </c>
      <c r="E547" s="313">
        <f>SUM(E537:E546)</f>
        <v>53.230000000000004</v>
      </c>
      <c r="F547" s="310"/>
      <c r="G547" s="310"/>
      <c r="H547" s="320"/>
    </row>
    <row r="548" spans="1:8" ht="15" customHeight="1" x14ac:dyDescent="0.25">
      <c r="A548" s="310" t="s">
        <v>23717</v>
      </c>
      <c r="B548" s="310" t="s">
        <v>23718</v>
      </c>
      <c r="C548" s="310" t="s">
        <v>23719</v>
      </c>
      <c r="D548" s="310" t="s">
        <v>23272</v>
      </c>
      <c r="E548" s="312">
        <v>3.36</v>
      </c>
      <c r="F548" s="310" t="s">
        <v>23273</v>
      </c>
      <c r="G548" s="310" t="s">
        <v>630</v>
      </c>
      <c r="H548" s="320">
        <v>15659</v>
      </c>
    </row>
    <row r="549" spans="1:8" ht="15" customHeight="1" x14ac:dyDescent="0.25">
      <c r="A549" s="310" t="s">
        <v>23717</v>
      </c>
      <c r="B549" s="310" t="s">
        <v>23720</v>
      </c>
      <c r="C549" s="310" t="s">
        <v>23721</v>
      </c>
      <c r="D549" s="310" t="s">
        <v>857</v>
      </c>
      <c r="E549" s="312">
        <v>4.4800000000000004</v>
      </c>
      <c r="F549" s="310" t="s">
        <v>856</v>
      </c>
      <c r="G549" s="310" t="s">
        <v>630</v>
      </c>
      <c r="H549" s="320">
        <v>15660</v>
      </c>
    </row>
    <row r="550" spans="1:8" ht="15" customHeight="1" x14ac:dyDescent="0.25">
      <c r="A550" s="310" t="s">
        <v>23717</v>
      </c>
      <c r="B550" s="310" t="s">
        <v>23722</v>
      </c>
      <c r="C550" s="310" t="s">
        <v>23723</v>
      </c>
      <c r="D550" s="310" t="s">
        <v>5041</v>
      </c>
      <c r="E550" s="312">
        <v>3.95</v>
      </c>
      <c r="F550" s="310" t="s">
        <v>5042</v>
      </c>
      <c r="G550" s="310" t="s">
        <v>630</v>
      </c>
      <c r="H550" s="320">
        <v>15661</v>
      </c>
    </row>
    <row r="551" spans="1:8" ht="15" customHeight="1" x14ac:dyDescent="0.25">
      <c r="A551" s="310" t="s">
        <v>23717</v>
      </c>
      <c r="B551" s="310" t="s">
        <v>23724</v>
      </c>
      <c r="C551" s="310" t="s">
        <v>23725</v>
      </c>
      <c r="D551" s="310" t="s">
        <v>871</v>
      </c>
      <c r="E551" s="312">
        <v>1.69</v>
      </c>
      <c r="F551" s="310" t="s">
        <v>870</v>
      </c>
      <c r="G551" s="310" t="s">
        <v>630</v>
      </c>
      <c r="H551" s="320">
        <v>15662</v>
      </c>
    </row>
    <row r="552" spans="1:8" ht="15" customHeight="1" x14ac:dyDescent="0.25">
      <c r="A552" s="310" t="s">
        <v>23717</v>
      </c>
      <c r="B552" s="310" t="s">
        <v>23726</v>
      </c>
      <c r="C552" s="310" t="s">
        <v>23727</v>
      </c>
      <c r="D552" s="310" t="s">
        <v>640</v>
      </c>
      <c r="E552" s="312">
        <v>2.5</v>
      </c>
      <c r="F552" s="310" t="s">
        <v>639</v>
      </c>
      <c r="G552" s="310" t="s">
        <v>630</v>
      </c>
      <c r="H552" s="320">
        <v>15663</v>
      </c>
    </row>
    <row r="553" spans="1:8" ht="15" customHeight="1" x14ac:dyDescent="0.25">
      <c r="A553" s="310" t="s">
        <v>23717</v>
      </c>
      <c r="B553" s="310" t="s">
        <v>23728</v>
      </c>
      <c r="C553" s="310" t="s">
        <v>23729</v>
      </c>
      <c r="D553" s="310" t="s">
        <v>13728</v>
      </c>
      <c r="E553" s="312">
        <v>3.08</v>
      </c>
      <c r="F553" s="310" t="s">
        <v>13727</v>
      </c>
      <c r="G553" s="310" t="s">
        <v>630</v>
      </c>
      <c r="H553" s="320">
        <v>15664</v>
      </c>
    </row>
    <row r="554" spans="1:8" ht="15" customHeight="1" x14ac:dyDescent="0.25">
      <c r="A554" s="310" t="s">
        <v>23717</v>
      </c>
      <c r="B554" s="310" t="s">
        <v>23730</v>
      </c>
      <c r="C554" s="310" t="s">
        <v>23731</v>
      </c>
      <c r="D554" s="310" t="s">
        <v>23732</v>
      </c>
      <c r="E554" s="312">
        <v>1.68</v>
      </c>
      <c r="F554" s="310" t="s">
        <v>23733</v>
      </c>
      <c r="G554" s="310" t="s">
        <v>630</v>
      </c>
      <c r="H554" s="320">
        <v>15665</v>
      </c>
    </row>
    <row r="555" spans="1:8" ht="15" customHeight="1" x14ac:dyDescent="0.25">
      <c r="A555" s="310" t="s">
        <v>23717</v>
      </c>
      <c r="B555" s="310" t="s">
        <v>23734</v>
      </c>
      <c r="C555" s="310" t="s">
        <v>23735</v>
      </c>
      <c r="D555" s="310" t="s">
        <v>13392</v>
      </c>
      <c r="E555" s="312">
        <v>7.02</v>
      </c>
      <c r="F555" s="310" t="s">
        <v>13391</v>
      </c>
      <c r="G555" s="310" t="s">
        <v>630</v>
      </c>
      <c r="H555" s="320">
        <v>15666</v>
      </c>
    </row>
    <row r="556" spans="1:8" ht="15" customHeight="1" x14ac:dyDescent="0.25">
      <c r="A556" s="310" t="s">
        <v>23717</v>
      </c>
      <c r="B556" s="310" t="s">
        <v>23736</v>
      </c>
      <c r="C556" s="310" t="s">
        <v>23737</v>
      </c>
      <c r="D556" s="310" t="s">
        <v>13388</v>
      </c>
      <c r="E556" s="312">
        <v>0.03</v>
      </c>
      <c r="F556" s="310" t="s">
        <v>13387</v>
      </c>
      <c r="G556" s="310" t="s">
        <v>630</v>
      </c>
      <c r="H556" s="320">
        <v>15667</v>
      </c>
    </row>
    <row r="557" spans="1:8" ht="15" customHeight="1" x14ac:dyDescent="0.25">
      <c r="A557" s="310" t="s">
        <v>23717</v>
      </c>
      <c r="B557" s="310" t="s">
        <v>23738</v>
      </c>
      <c r="C557" s="310" t="s">
        <v>23739</v>
      </c>
      <c r="D557" s="310" t="s">
        <v>10636</v>
      </c>
      <c r="E557" s="312">
        <v>5.04</v>
      </c>
      <c r="F557" s="310" t="s">
        <v>10635</v>
      </c>
      <c r="G557" s="310" t="s">
        <v>630</v>
      </c>
      <c r="H557" s="320">
        <v>15668</v>
      </c>
    </row>
    <row r="558" spans="1:8" ht="15" customHeight="1" x14ac:dyDescent="0.25">
      <c r="A558" s="310" t="s">
        <v>23717</v>
      </c>
      <c r="B558" s="310" t="s">
        <v>23740</v>
      </c>
      <c r="C558" s="310" t="s">
        <v>23741</v>
      </c>
      <c r="D558" s="310" t="s">
        <v>830</v>
      </c>
      <c r="E558" s="312">
        <v>4.17</v>
      </c>
      <c r="F558" s="310" t="s">
        <v>829</v>
      </c>
      <c r="G558" s="310" t="s">
        <v>630</v>
      </c>
      <c r="H558" s="320">
        <v>15669</v>
      </c>
    </row>
    <row r="559" spans="1:8" ht="15" customHeight="1" x14ac:dyDescent="0.25">
      <c r="A559" s="310" t="s">
        <v>23717</v>
      </c>
      <c r="B559" s="310" t="s">
        <v>23742</v>
      </c>
      <c r="C559" s="310" t="s">
        <v>23743</v>
      </c>
      <c r="D559" s="310" t="s">
        <v>1423</v>
      </c>
      <c r="E559" s="312">
        <v>1.9</v>
      </c>
      <c r="F559" s="310" t="s">
        <v>1422</v>
      </c>
      <c r="G559" s="310" t="s">
        <v>630</v>
      </c>
      <c r="H559" s="320">
        <v>15670</v>
      </c>
    </row>
    <row r="560" spans="1:8" ht="15" customHeight="1" x14ac:dyDescent="0.25">
      <c r="A560" s="310" t="s">
        <v>23717</v>
      </c>
      <c r="B560" s="310" t="s">
        <v>23744</v>
      </c>
      <c r="C560" s="310" t="s">
        <v>23745</v>
      </c>
      <c r="D560" s="310" t="s">
        <v>23746</v>
      </c>
      <c r="E560" s="312">
        <v>1.91</v>
      </c>
      <c r="F560" s="310" t="s">
        <v>23747</v>
      </c>
      <c r="G560" s="310" t="s">
        <v>630</v>
      </c>
      <c r="H560" s="320">
        <v>15671</v>
      </c>
    </row>
    <row r="561" spans="1:8" ht="15" customHeight="1" x14ac:dyDescent="0.25">
      <c r="A561" s="310" t="s">
        <v>23717</v>
      </c>
      <c r="B561" s="310" t="s">
        <v>23748</v>
      </c>
      <c r="C561" s="310" t="s">
        <v>23749</v>
      </c>
      <c r="D561" s="310" t="s">
        <v>10549</v>
      </c>
      <c r="E561" s="312">
        <v>4.5599999999999996</v>
      </c>
      <c r="F561" s="310" t="s">
        <v>10548</v>
      </c>
      <c r="G561" s="310" t="s">
        <v>630</v>
      </c>
      <c r="H561" s="320">
        <v>15672</v>
      </c>
    </row>
    <row r="562" spans="1:8" ht="15" customHeight="1" x14ac:dyDescent="0.25">
      <c r="A562" s="310" t="s">
        <v>23717</v>
      </c>
      <c r="B562" s="310" t="s">
        <v>23750</v>
      </c>
      <c r="C562" s="310" t="s">
        <v>23751</v>
      </c>
      <c r="D562" s="310" t="s">
        <v>11556</v>
      </c>
      <c r="E562" s="312">
        <v>9.26</v>
      </c>
      <c r="F562" s="310" t="s">
        <v>11555</v>
      </c>
      <c r="G562" s="310" t="s">
        <v>630</v>
      </c>
      <c r="H562" s="320">
        <v>15673</v>
      </c>
    </row>
    <row r="563" spans="1:8" ht="15" customHeight="1" x14ac:dyDescent="0.25">
      <c r="A563" s="310" t="s">
        <v>23717</v>
      </c>
      <c r="B563" s="310" t="s">
        <v>23752</v>
      </c>
      <c r="C563" s="310" t="s">
        <v>23753</v>
      </c>
      <c r="D563" s="310" t="s">
        <v>23754</v>
      </c>
      <c r="E563" s="312">
        <v>4.0999999999999996</v>
      </c>
      <c r="F563" s="310" t="s">
        <v>23755</v>
      </c>
      <c r="G563" s="310" t="s">
        <v>630</v>
      </c>
      <c r="H563" s="320">
        <v>15674</v>
      </c>
    </row>
    <row r="564" spans="1:8" ht="15" customHeight="1" x14ac:dyDescent="0.25">
      <c r="A564" s="310" t="s">
        <v>23717</v>
      </c>
      <c r="B564" s="310" t="s">
        <v>23756</v>
      </c>
      <c r="C564" s="310" t="s">
        <v>23757</v>
      </c>
      <c r="D564" s="310" t="s">
        <v>23758</v>
      </c>
      <c r="E564" s="312">
        <v>2.41</v>
      </c>
      <c r="F564" s="310" t="s">
        <v>23759</v>
      </c>
      <c r="G564" s="310" t="s">
        <v>630</v>
      </c>
      <c r="H564" s="320">
        <v>15675</v>
      </c>
    </row>
    <row r="565" spans="1:8" ht="15" customHeight="1" x14ac:dyDescent="0.25">
      <c r="A565" s="310" t="s">
        <v>23717</v>
      </c>
      <c r="B565" s="310" t="s">
        <v>23760</v>
      </c>
      <c r="C565" s="310" t="s">
        <v>23761</v>
      </c>
      <c r="D565" s="310" t="s">
        <v>4984</v>
      </c>
      <c r="E565" s="312">
        <v>1.68</v>
      </c>
      <c r="F565" s="310" t="s">
        <v>4985</v>
      </c>
      <c r="G565" s="310" t="s">
        <v>630</v>
      </c>
      <c r="H565" s="320">
        <v>15676</v>
      </c>
    </row>
    <row r="566" spans="1:8" ht="15" customHeight="1" x14ac:dyDescent="0.25">
      <c r="A566" s="310" t="s">
        <v>23717</v>
      </c>
      <c r="B566" s="310" t="s">
        <v>23762</v>
      </c>
      <c r="C566" s="310" t="s">
        <v>23763</v>
      </c>
      <c r="D566" s="310" t="s">
        <v>1512</v>
      </c>
      <c r="E566" s="312">
        <v>1.22</v>
      </c>
      <c r="F566" s="310" t="s">
        <v>1511</v>
      </c>
      <c r="G566" s="310" t="s">
        <v>630</v>
      </c>
      <c r="H566" s="320">
        <v>15677</v>
      </c>
    </row>
    <row r="567" spans="1:8" ht="15" customHeight="1" x14ac:dyDescent="0.25">
      <c r="A567" s="310"/>
      <c r="B567" s="310"/>
      <c r="C567" s="310"/>
      <c r="D567" s="324" t="s">
        <v>3729</v>
      </c>
      <c r="E567" s="313">
        <f>SUM(E548:E566)</f>
        <v>64.040000000000006</v>
      </c>
      <c r="F567" s="310"/>
      <c r="G567" s="310"/>
      <c r="H567" s="320"/>
    </row>
    <row r="568" spans="1:8" ht="15" customHeight="1" x14ac:dyDescent="0.25">
      <c r="A568" s="310" t="s">
        <v>23764</v>
      </c>
      <c r="B568" s="310" t="s">
        <v>23765</v>
      </c>
      <c r="C568" s="310" t="s">
        <v>23766</v>
      </c>
      <c r="D568" s="310" t="s">
        <v>4360</v>
      </c>
      <c r="E568" s="312">
        <v>2.37</v>
      </c>
      <c r="F568" s="310" t="s">
        <v>4361</v>
      </c>
      <c r="G568" s="310" t="s">
        <v>630</v>
      </c>
      <c r="H568" s="320">
        <v>15710</v>
      </c>
    </row>
    <row r="569" spans="1:8" ht="15" customHeight="1" x14ac:dyDescent="0.25">
      <c r="A569" s="310" t="s">
        <v>23764</v>
      </c>
      <c r="B569" s="310" t="s">
        <v>23767</v>
      </c>
      <c r="C569" s="310" t="s">
        <v>23768</v>
      </c>
      <c r="D569" s="310" t="s">
        <v>4804</v>
      </c>
      <c r="E569" s="312">
        <v>2.5099999999999998</v>
      </c>
      <c r="F569" s="310" t="s">
        <v>4805</v>
      </c>
      <c r="G569" s="310" t="s">
        <v>630</v>
      </c>
      <c r="H569" s="320">
        <v>15711</v>
      </c>
    </row>
    <row r="570" spans="1:8" ht="15" customHeight="1" x14ac:dyDescent="0.25">
      <c r="A570" s="310" t="s">
        <v>23764</v>
      </c>
      <c r="B570" s="310" t="s">
        <v>23769</v>
      </c>
      <c r="C570" s="310" t="s">
        <v>23770</v>
      </c>
      <c r="D570" s="310" t="s">
        <v>920</v>
      </c>
      <c r="E570" s="312">
        <v>6.78</v>
      </c>
      <c r="F570" s="310" t="s">
        <v>919</v>
      </c>
      <c r="G570" s="310" t="s">
        <v>630</v>
      </c>
      <c r="H570" s="320">
        <v>15712</v>
      </c>
    </row>
    <row r="571" spans="1:8" ht="15" customHeight="1" x14ac:dyDescent="0.25">
      <c r="A571" s="310" t="s">
        <v>23764</v>
      </c>
      <c r="B571" s="310" t="s">
        <v>23771</v>
      </c>
      <c r="C571" s="310" t="s">
        <v>23772</v>
      </c>
      <c r="D571" s="310" t="s">
        <v>899</v>
      </c>
      <c r="E571" s="312">
        <v>3.86</v>
      </c>
      <c r="F571" s="310" t="s">
        <v>898</v>
      </c>
      <c r="G571" s="310" t="s">
        <v>630</v>
      </c>
      <c r="H571" s="320">
        <v>15713</v>
      </c>
    </row>
    <row r="572" spans="1:8" ht="15" customHeight="1" x14ac:dyDescent="0.25">
      <c r="A572" s="310" t="s">
        <v>23764</v>
      </c>
      <c r="B572" s="310" t="s">
        <v>23773</v>
      </c>
      <c r="C572" s="310" t="s">
        <v>23774</v>
      </c>
      <c r="D572" s="310" t="s">
        <v>23775</v>
      </c>
      <c r="E572" s="312">
        <v>0.72</v>
      </c>
      <c r="F572" s="310" t="s">
        <v>23776</v>
      </c>
      <c r="G572" s="310" t="s">
        <v>630</v>
      </c>
      <c r="H572" s="320">
        <v>15714</v>
      </c>
    </row>
    <row r="573" spans="1:8" ht="15" customHeight="1" x14ac:dyDescent="0.25">
      <c r="A573" s="310" t="s">
        <v>23764</v>
      </c>
      <c r="B573" s="310" t="s">
        <v>23777</v>
      </c>
      <c r="C573" s="310" t="s">
        <v>23778</v>
      </c>
      <c r="D573" s="310" t="s">
        <v>1042</v>
      </c>
      <c r="E573" s="312">
        <v>1.68</v>
      </c>
      <c r="F573" s="310" t="s">
        <v>1041</v>
      </c>
      <c r="G573" s="310" t="s">
        <v>630</v>
      </c>
      <c r="H573" s="320">
        <v>15715</v>
      </c>
    </row>
    <row r="574" spans="1:8" ht="15" customHeight="1" x14ac:dyDescent="0.25">
      <c r="A574" s="310" t="s">
        <v>23764</v>
      </c>
      <c r="B574" s="310" t="s">
        <v>23779</v>
      </c>
      <c r="C574" s="310" t="s">
        <v>23780</v>
      </c>
      <c r="D574" s="310" t="s">
        <v>3660</v>
      </c>
      <c r="E574" s="312">
        <v>5.04</v>
      </c>
      <c r="F574" s="310" t="s">
        <v>3661</v>
      </c>
      <c r="G574" s="310" t="s">
        <v>630</v>
      </c>
      <c r="H574" s="320">
        <v>15716</v>
      </c>
    </row>
    <row r="575" spans="1:8" ht="15" customHeight="1" x14ac:dyDescent="0.25">
      <c r="A575" s="310" t="s">
        <v>23764</v>
      </c>
      <c r="B575" s="310" t="s">
        <v>23781</v>
      </c>
      <c r="C575" s="310" t="s">
        <v>23782</v>
      </c>
      <c r="D575" s="310" t="s">
        <v>11577</v>
      </c>
      <c r="E575" s="312">
        <v>2.06</v>
      </c>
      <c r="F575" s="310" t="s">
        <v>23783</v>
      </c>
      <c r="G575" s="310" t="s">
        <v>630</v>
      </c>
      <c r="H575" s="320">
        <v>15717</v>
      </c>
    </row>
    <row r="576" spans="1:8" ht="15" customHeight="1" x14ac:dyDescent="0.25">
      <c r="A576" s="310" t="s">
        <v>23764</v>
      </c>
      <c r="B576" s="310" t="s">
        <v>23784</v>
      </c>
      <c r="C576" s="310" t="s">
        <v>23785</v>
      </c>
      <c r="D576" s="310" t="s">
        <v>23786</v>
      </c>
      <c r="E576" s="312">
        <v>7.94</v>
      </c>
      <c r="F576" s="310" t="s">
        <v>23787</v>
      </c>
      <c r="G576" s="310" t="s">
        <v>630</v>
      </c>
      <c r="H576" s="320">
        <v>15718</v>
      </c>
    </row>
    <row r="577" spans="1:8" ht="15" customHeight="1" x14ac:dyDescent="0.25">
      <c r="A577" s="310" t="s">
        <v>23764</v>
      </c>
      <c r="B577" s="310" t="s">
        <v>23788</v>
      </c>
      <c r="C577" s="310" t="s">
        <v>23789</v>
      </c>
      <c r="D577" s="310" t="s">
        <v>928</v>
      </c>
      <c r="E577" s="312">
        <v>5.04</v>
      </c>
      <c r="F577" s="310" t="s">
        <v>927</v>
      </c>
      <c r="G577" s="310" t="s">
        <v>630</v>
      </c>
      <c r="H577" s="320">
        <v>15719</v>
      </c>
    </row>
    <row r="578" spans="1:8" ht="15" customHeight="1" x14ac:dyDescent="0.25">
      <c r="A578" s="310" t="s">
        <v>23764</v>
      </c>
      <c r="B578" s="310" t="s">
        <v>23790</v>
      </c>
      <c r="C578" s="310" t="s">
        <v>23791</v>
      </c>
      <c r="D578" s="310" t="s">
        <v>4940</v>
      </c>
      <c r="E578" s="312">
        <v>10.99</v>
      </c>
      <c r="F578" s="310" t="s">
        <v>4941</v>
      </c>
      <c r="G578" s="310" t="s">
        <v>630</v>
      </c>
      <c r="H578" s="320">
        <v>15720</v>
      </c>
    </row>
    <row r="579" spans="1:8" ht="15" customHeight="1" x14ac:dyDescent="0.25">
      <c r="A579" s="310" t="s">
        <v>23764</v>
      </c>
      <c r="B579" s="310" t="s">
        <v>23792</v>
      </c>
      <c r="C579" s="310" t="s">
        <v>23793</v>
      </c>
      <c r="D579" s="310" t="s">
        <v>15927</v>
      </c>
      <c r="E579" s="312">
        <v>2.74</v>
      </c>
      <c r="F579" s="310" t="s">
        <v>15926</v>
      </c>
      <c r="G579" s="310" t="s">
        <v>630</v>
      </c>
      <c r="H579" s="320">
        <v>15721</v>
      </c>
    </row>
    <row r="580" spans="1:8" ht="15" customHeight="1" x14ac:dyDescent="0.25">
      <c r="A580" s="310" t="s">
        <v>23764</v>
      </c>
      <c r="B580" s="310" t="s">
        <v>23794</v>
      </c>
      <c r="C580" s="310" t="s">
        <v>23795</v>
      </c>
      <c r="D580" s="310" t="s">
        <v>1374</v>
      </c>
      <c r="E580" s="312">
        <v>3.25</v>
      </c>
      <c r="F580" s="310" t="s">
        <v>1373</v>
      </c>
      <c r="G580" s="310" t="s">
        <v>630</v>
      </c>
      <c r="H580" s="320">
        <v>15722</v>
      </c>
    </row>
    <row r="581" spans="1:8" ht="15" customHeight="1" x14ac:dyDescent="0.25">
      <c r="A581" s="310"/>
      <c r="B581" s="310"/>
      <c r="C581" s="310"/>
      <c r="D581" s="324" t="s">
        <v>3729</v>
      </c>
      <c r="E581" s="313">
        <f>SUM(E568:E580)</f>
        <v>54.98</v>
      </c>
      <c r="F581" s="310"/>
      <c r="G581" s="310"/>
      <c r="H581" s="320"/>
    </row>
    <row r="582" spans="1:8" ht="15" customHeight="1" x14ac:dyDescent="0.25">
      <c r="A582" s="310" t="s">
        <v>23796</v>
      </c>
      <c r="B582" s="310" t="s">
        <v>23797</v>
      </c>
      <c r="C582" s="310" t="s">
        <v>23798</v>
      </c>
      <c r="D582" s="310" t="s">
        <v>2934</v>
      </c>
      <c r="E582" s="312">
        <v>3.82</v>
      </c>
      <c r="F582" s="310" t="s">
        <v>2935</v>
      </c>
      <c r="G582" s="310" t="s">
        <v>630</v>
      </c>
      <c r="H582" s="320">
        <v>15748</v>
      </c>
    </row>
    <row r="583" spans="1:8" ht="15" customHeight="1" x14ac:dyDescent="0.25">
      <c r="A583" s="310" t="s">
        <v>23796</v>
      </c>
      <c r="B583" s="310" t="s">
        <v>23799</v>
      </c>
      <c r="C583" s="310" t="s">
        <v>23800</v>
      </c>
      <c r="D583" s="310" t="s">
        <v>10691</v>
      </c>
      <c r="E583" s="312">
        <v>1.68</v>
      </c>
      <c r="F583" s="310" t="s">
        <v>10690</v>
      </c>
      <c r="G583" s="310" t="s">
        <v>630</v>
      </c>
      <c r="H583" s="320">
        <v>15749</v>
      </c>
    </row>
    <row r="584" spans="1:8" ht="15" customHeight="1" x14ac:dyDescent="0.25">
      <c r="A584" s="310" t="s">
        <v>23796</v>
      </c>
      <c r="B584" s="310" t="s">
        <v>23801</v>
      </c>
      <c r="C584" s="310" t="s">
        <v>23802</v>
      </c>
      <c r="D584" s="310" t="s">
        <v>1156</v>
      </c>
      <c r="E584" s="312">
        <v>2.11</v>
      </c>
      <c r="F584" s="310" t="s">
        <v>1155</v>
      </c>
      <c r="G584" s="310" t="s">
        <v>630</v>
      </c>
      <c r="H584" s="320">
        <v>15750</v>
      </c>
    </row>
    <row r="585" spans="1:8" ht="15" customHeight="1" x14ac:dyDescent="0.25">
      <c r="A585" s="310" t="s">
        <v>23796</v>
      </c>
      <c r="B585" s="310" t="s">
        <v>23803</v>
      </c>
      <c r="C585" s="310" t="s">
        <v>23804</v>
      </c>
      <c r="D585" s="310" t="s">
        <v>727</v>
      </c>
      <c r="E585" s="312">
        <v>1.74</v>
      </c>
      <c r="F585" s="310" t="s">
        <v>726</v>
      </c>
      <c r="G585" s="310" t="s">
        <v>630</v>
      </c>
      <c r="H585" s="320">
        <v>15751</v>
      </c>
    </row>
    <row r="586" spans="1:8" ht="15" customHeight="1" x14ac:dyDescent="0.25">
      <c r="A586" s="310" t="s">
        <v>23796</v>
      </c>
      <c r="B586" s="310" t="s">
        <v>23805</v>
      </c>
      <c r="C586" s="310" t="s">
        <v>23806</v>
      </c>
      <c r="D586" s="310" t="s">
        <v>23807</v>
      </c>
      <c r="E586" s="312">
        <v>1.75</v>
      </c>
      <c r="F586" s="310" t="s">
        <v>23808</v>
      </c>
      <c r="G586" s="310" t="s">
        <v>630</v>
      </c>
      <c r="H586" s="320">
        <v>15752</v>
      </c>
    </row>
    <row r="587" spans="1:8" ht="15" customHeight="1" x14ac:dyDescent="0.25">
      <c r="A587" s="310" t="s">
        <v>23796</v>
      </c>
      <c r="B587" s="310" t="s">
        <v>23809</v>
      </c>
      <c r="C587" s="310" t="s">
        <v>23810</v>
      </c>
      <c r="D587" s="310" t="s">
        <v>751</v>
      </c>
      <c r="E587" s="312">
        <v>1.68</v>
      </c>
      <c r="F587" s="310" t="s">
        <v>750</v>
      </c>
      <c r="G587" s="310" t="s">
        <v>630</v>
      </c>
      <c r="H587" s="320">
        <v>15753</v>
      </c>
    </row>
    <row r="588" spans="1:8" ht="15" customHeight="1" x14ac:dyDescent="0.25">
      <c r="A588" s="310" t="s">
        <v>23796</v>
      </c>
      <c r="B588" s="310" t="s">
        <v>11456</v>
      </c>
      <c r="C588" s="310" t="s">
        <v>23811</v>
      </c>
      <c r="D588" s="310" t="s">
        <v>4284</v>
      </c>
      <c r="E588" s="312">
        <v>20.58</v>
      </c>
      <c r="F588" s="310" t="s">
        <v>4285</v>
      </c>
      <c r="G588" s="310" t="s">
        <v>630</v>
      </c>
      <c r="H588" s="320">
        <v>15754</v>
      </c>
    </row>
    <row r="589" spans="1:8" ht="15" customHeight="1" x14ac:dyDescent="0.25">
      <c r="A589" s="310"/>
      <c r="B589" s="310"/>
      <c r="C589" s="310"/>
      <c r="D589" s="324" t="s">
        <v>3729</v>
      </c>
      <c r="E589" s="313">
        <f>SUM(E582:E588)</f>
        <v>33.36</v>
      </c>
      <c r="F589" s="310"/>
      <c r="G589" s="310"/>
      <c r="H589" s="320"/>
    </row>
    <row r="590" spans="1:8" ht="15" customHeight="1" x14ac:dyDescent="0.25">
      <c r="A590" s="310"/>
      <c r="B590" s="310"/>
      <c r="C590" s="310"/>
      <c r="D590" s="330" t="s">
        <v>21499</v>
      </c>
      <c r="E590" s="326">
        <f>+E526+E534+E536+E547+E567+E581+E589</f>
        <v>319.20000000000005</v>
      </c>
      <c r="F590" s="310"/>
      <c r="G590" s="310"/>
      <c r="H590" s="320"/>
    </row>
    <row r="591" spans="1:8" ht="15" customHeight="1" x14ac:dyDescent="0.25">
      <c r="A591" s="310"/>
      <c r="B591" s="310"/>
      <c r="C591" s="310"/>
      <c r="D591" s="345"/>
      <c r="E591" s="323"/>
      <c r="F591" s="310"/>
      <c r="G591" s="310"/>
      <c r="H591" s="320"/>
    </row>
    <row r="592" spans="1:8" ht="15" customHeight="1" x14ac:dyDescent="0.25">
      <c r="A592" s="310"/>
      <c r="B592" s="310"/>
      <c r="C592" s="310"/>
      <c r="D592" s="345"/>
      <c r="E592" s="323"/>
      <c r="F592" s="310"/>
      <c r="G592" s="310"/>
      <c r="H592" s="320"/>
    </row>
    <row r="593" spans="1:8" ht="15" customHeight="1" x14ac:dyDescent="0.25">
      <c r="A593" s="310" t="s">
        <v>23812</v>
      </c>
      <c r="B593" s="310" t="s">
        <v>16301</v>
      </c>
      <c r="C593" s="310" t="s">
        <v>23813</v>
      </c>
      <c r="D593" s="310" t="s">
        <v>13610</v>
      </c>
      <c r="E593" s="312">
        <v>31.93</v>
      </c>
      <c r="F593" s="310" t="s">
        <v>13609</v>
      </c>
      <c r="G593" s="310" t="s">
        <v>630</v>
      </c>
      <c r="H593" s="320">
        <v>15816</v>
      </c>
    </row>
    <row r="594" spans="1:8" ht="15" customHeight="1" x14ac:dyDescent="0.25">
      <c r="A594" s="310" t="s">
        <v>23812</v>
      </c>
      <c r="B594" s="310" t="s">
        <v>23814</v>
      </c>
      <c r="C594" s="310" t="s">
        <v>23815</v>
      </c>
      <c r="D594" s="310" t="s">
        <v>796</v>
      </c>
      <c r="E594" s="312">
        <v>1.68</v>
      </c>
      <c r="F594" s="310" t="s">
        <v>795</v>
      </c>
      <c r="G594" s="310" t="s">
        <v>630</v>
      </c>
      <c r="H594" s="320">
        <v>15817</v>
      </c>
    </row>
    <row r="595" spans="1:8" ht="15" customHeight="1" x14ac:dyDescent="0.25">
      <c r="A595" s="310" t="s">
        <v>23812</v>
      </c>
      <c r="B595" s="310" t="s">
        <v>23816</v>
      </c>
      <c r="C595" s="310" t="s">
        <v>23817</v>
      </c>
      <c r="D595" s="310" t="s">
        <v>1446</v>
      </c>
      <c r="E595" s="312">
        <v>4.67</v>
      </c>
      <c r="F595" s="310" t="s">
        <v>1445</v>
      </c>
      <c r="G595" s="310" t="s">
        <v>630</v>
      </c>
      <c r="H595" s="320">
        <v>15818</v>
      </c>
    </row>
    <row r="596" spans="1:8" ht="15" customHeight="1" x14ac:dyDescent="0.25">
      <c r="A596" s="310" t="s">
        <v>23812</v>
      </c>
      <c r="B596" s="310" t="s">
        <v>23508</v>
      </c>
      <c r="C596" s="310" t="s">
        <v>23818</v>
      </c>
      <c r="D596" s="310" t="s">
        <v>14204</v>
      </c>
      <c r="E596" s="312">
        <v>5.13</v>
      </c>
      <c r="F596" s="310" t="s">
        <v>14203</v>
      </c>
      <c r="G596" s="310" t="s">
        <v>630</v>
      </c>
      <c r="H596" s="320">
        <v>15819</v>
      </c>
    </row>
    <row r="597" spans="1:8" ht="15" customHeight="1" x14ac:dyDescent="0.25">
      <c r="A597" s="310" t="s">
        <v>23812</v>
      </c>
      <c r="B597" s="310" t="s">
        <v>23819</v>
      </c>
      <c r="C597" s="310" t="s">
        <v>23820</v>
      </c>
      <c r="D597" s="310" t="s">
        <v>997</v>
      </c>
      <c r="E597" s="312">
        <v>1.68</v>
      </c>
      <c r="F597" s="310" t="s">
        <v>996</v>
      </c>
      <c r="G597" s="310" t="s">
        <v>630</v>
      </c>
      <c r="H597" s="320">
        <v>15820</v>
      </c>
    </row>
    <row r="598" spans="1:8" ht="15" customHeight="1" x14ac:dyDescent="0.25">
      <c r="A598" s="310" t="s">
        <v>23812</v>
      </c>
      <c r="B598" s="310" t="s">
        <v>23821</v>
      </c>
      <c r="C598" s="310" t="s">
        <v>23822</v>
      </c>
      <c r="D598" s="310" t="s">
        <v>1401</v>
      </c>
      <c r="E598" s="312">
        <v>3.36</v>
      </c>
      <c r="F598" s="310" t="s">
        <v>1400</v>
      </c>
      <c r="G598" s="310" t="s">
        <v>630</v>
      </c>
      <c r="H598" s="320">
        <v>15821</v>
      </c>
    </row>
    <row r="599" spans="1:8" ht="15" customHeight="1" x14ac:dyDescent="0.25">
      <c r="A599" s="310" t="s">
        <v>23812</v>
      </c>
      <c r="B599" s="310" t="s">
        <v>23823</v>
      </c>
      <c r="C599" s="310" t="s">
        <v>23824</v>
      </c>
      <c r="D599" s="310" t="s">
        <v>16208</v>
      </c>
      <c r="E599" s="312">
        <v>14.45</v>
      </c>
      <c r="F599" s="310" t="s">
        <v>16207</v>
      </c>
      <c r="G599" s="310" t="s">
        <v>630</v>
      </c>
      <c r="H599" s="320">
        <v>15822</v>
      </c>
    </row>
    <row r="600" spans="1:8" ht="15" customHeight="1" x14ac:dyDescent="0.25">
      <c r="A600" s="310" t="s">
        <v>23812</v>
      </c>
      <c r="B600" s="310" t="s">
        <v>11266</v>
      </c>
      <c r="C600" s="310" t="s">
        <v>23825</v>
      </c>
      <c r="D600" s="310" t="s">
        <v>3590</v>
      </c>
      <c r="E600" s="312">
        <v>1.68</v>
      </c>
      <c r="F600" s="310" t="s">
        <v>3591</v>
      </c>
      <c r="G600" s="310" t="s">
        <v>630</v>
      </c>
      <c r="H600" s="320">
        <v>15823</v>
      </c>
    </row>
    <row r="601" spans="1:8" ht="15" customHeight="1" x14ac:dyDescent="0.25">
      <c r="A601" s="310" t="s">
        <v>23812</v>
      </c>
      <c r="B601" s="310" t="s">
        <v>23826</v>
      </c>
      <c r="C601" s="310" t="s">
        <v>23827</v>
      </c>
      <c r="D601" s="310" t="s">
        <v>1357</v>
      </c>
      <c r="E601" s="312">
        <v>1.86</v>
      </c>
      <c r="F601" s="310" t="s">
        <v>1356</v>
      </c>
      <c r="G601" s="310" t="s">
        <v>630</v>
      </c>
      <c r="H601" s="320">
        <v>15824</v>
      </c>
    </row>
    <row r="602" spans="1:8" ht="15" customHeight="1" x14ac:dyDescent="0.25">
      <c r="A602" s="310" t="s">
        <v>23812</v>
      </c>
      <c r="B602" s="310" t="s">
        <v>14040</v>
      </c>
      <c r="C602" s="310" t="s">
        <v>23828</v>
      </c>
      <c r="D602" s="310" t="s">
        <v>3578</v>
      </c>
      <c r="E602" s="312">
        <v>3.82</v>
      </c>
      <c r="F602" s="310" t="s">
        <v>3579</v>
      </c>
      <c r="G602" s="310" t="s">
        <v>630</v>
      </c>
      <c r="H602" s="320">
        <v>15825</v>
      </c>
    </row>
    <row r="603" spans="1:8" ht="15" customHeight="1" x14ac:dyDescent="0.25">
      <c r="A603" s="310" t="s">
        <v>23812</v>
      </c>
      <c r="B603" s="310" t="s">
        <v>23829</v>
      </c>
      <c r="C603" s="310" t="s">
        <v>23830</v>
      </c>
      <c r="D603" s="310" t="s">
        <v>671</v>
      </c>
      <c r="E603" s="312">
        <v>8.3699999999999992</v>
      </c>
      <c r="F603" s="310" t="s">
        <v>670</v>
      </c>
      <c r="G603" s="310" t="s">
        <v>630</v>
      </c>
      <c r="H603" s="320">
        <v>15826</v>
      </c>
    </row>
    <row r="604" spans="1:8" ht="15" customHeight="1" x14ac:dyDescent="0.25">
      <c r="A604" s="310" t="s">
        <v>23812</v>
      </c>
      <c r="B604" s="310" t="s">
        <v>23831</v>
      </c>
      <c r="C604" s="310" t="s">
        <v>23832</v>
      </c>
      <c r="D604" s="310" t="s">
        <v>4980</v>
      </c>
      <c r="E604" s="312">
        <v>2.06</v>
      </c>
      <c r="F604" s="310" t="s">
        <v>4981</v>
      </c>
      <c r="G604" s="310" t="s">
        <v>630</v>
      </c>
      <c r="H604" s="320">
        <v>15827</v>
      </c>
    </row>
    <row r="605" spans="1:8" ht="15" customHeight="1" x14ac:dyDescent="0.25">
      <c r="A605" s="310" t="s">
        <v>23812</v>
      </c>
      <c r="B605" s="310" t="s">
        <v>10817</v>
      </c>
      <c r="C605" s="310" t="s">
        <v>23833</v>
      </c>
      <c r="D605" s="310" t="s">
        <v>1329</v>
      </c>
      <c r="E605" s="312">
        <v>6.31</v>
      </c>
      <c r="F605" s="310" t="s">
        <v>1328</v>
      </c>
      <c r="G605" s="310" t="s">
        <v>630</v>
      </c>
      <c r="H605" s="320">
        <v>15828</v>
      </c>
    </row>
    <row r="606" spans="1:8" ht="15" customHeight="1" x14ac:dyDescent="0.25">
      <c r="A606" s="310" t="s">
        <v>23812</v>
      </c>
      <c r="B606" s="310" t="s">
        <v>23834</v>
      </c>
      <c r="C606" s="310" t="s">
        <v>23835</v>
      </c>
      <c r="D606" s="310" t="s">
        <v>817</v>
      </c>
      <c r="E606" s="312">
        <v>2.09</v>
      </c>
      <c r="F606" s="310" t="s">
        <v>816</v>
      </c>
      <c r="G606" s="310" t="s">
        <v>630</v>
      </c>
      <c r="H606" s="320">
        <v>15829</v>
      </c>
    </row>
    <row r="607" spans="1:8" ht="15" customHeight="1" x14ac:dyDescent="0.25">
      <c r="A607" s="310" t="s">
        <v>23836</v>
      </c>
      <c r="B607" s="310" t="s">
        <v>23837</v>
      </c>
      <c r="C607" s="310" t="s">
        <v>23838</v>
      </c>
      <c r="D607" s="310" t="s">
        <v>10654</v>
      </c>
      <c r="E607" s="312">
        <v>2.02</v>
      </c>
      <c r="F607" s="310" t="s">
        <v>10653</v>
      </c>
      <c r="G607" s="310" t="s">
        <v>630</v>
      </c>
      <c r="H607" s="320">
        <v>15830</v>
      </c>
    </row>
    <row r="608" spans="1:8" ht="15" customHeight="1" x14ac:dyDescent="0.25">
      <c r="A608" s="310"/>
      <c r="B608" s="310"/>
      <c r="C608" s="310"/>
      <c r="D608" s="310"/>
      <c r="E608" s="313">
        <f>SUM(E593:E607)</f>
        <v>91.110000000000014</v>
      </c>
      <c r="F608" s="310"/>
      <c r="G608" s="310"/>
      <c r="H608" s="320"/>
    </row>
    <row r="609" spans="1:8" ht="15" customHeight="1" x14ac:dyDescent="0.25">
      <c r="A609" s="310" t="s">
        <v>23836</v>
      </c>
      <c r="B609" s="310" t="s">
        <v>23839</v>
      </c>
      <c r="C609" s="310" t="s">
        <v>23840</v>
      </c>
      <c r="D609" s="310" t="s">
        <v>23244</v>
      </c>
      <c r="E609" s="312">
        <v>4.67</v>
      </c>
      <c r="F609" s="310" t="s">
        <v>23245</v>
      </c>
      <c r="G609" s="310" t="s">
        <v>630</v>
      </c>
      <c r="H609" s="320">
        <v>15831</v>
      </c>
    </row>
    <row r="610" spans="1:8" ht="15" customHeight="1" x14ac:dyDescent="0.25">
      <c r="A610" s="310" t="s">
        <v>23836</v>
      </c>
      <c r="B610" s="310" t="s">
        <v>23841</v>
      </c>
      <c r="C610" s="310" t="s">
        <v>23842</v>
      </c>
      <c r="D610" s="310" t="s">
        <v>1008</v>
      </c>
      <c r="E610" s="312">
        <v>1.72</v>
      </c>
      <c r="F610" s="310" t="s">
        <v>1007</v>
      </c>
      <c r="G610" s="310" t="s">
        <v>630</v>
      </c>
      <c r="H610" s="320">
        <v>15832</v>
      </c>
    </row>
    <row r="611" spans="1:8" ht="15" customHeight="1" x14ac:dyDescent="0.25">
      <c r="A611" s="310" t="s">
        <v>23836</v>
      </c>
      <c r="B611" s="310" t="s">
        <v>23843</v>
      </c>
      <c r="C611" s="310" t="s">
        <v>23844</v>
      </c>
      <c r="D611" s="310" t="s">
        <v>21974</v>
      </c>
      <c r="E611" s="312">
        <v>4.22</v>
      </c>
      <c r="F611" s="310" t="s">
        <v>21975</v>
      </c>
      <c r="G611" s="310" t="s">
        <v>630</v>
      </c>
      <c r="H611" s="320">
        <v>15833</v>
      </c>
    </row>
    <row r="612" spans="1:8" ht="15" customHeight="1" x14ac:dyDescent="0.25">
      <c r="A612" s="310" t="s">
        <v>23836</v>
      </c>
      <c r="B612" s="310" t="s">
        <v>23845</v>
      </c>
      <c r="C612" s="310" t="s">
        <v>23846</v>
      </c>
      <c r="D612" s="310" t="s">
        <v>4758</v>
      </c>
      <c r="E612" s="312">
        <v>3.84</v>
      </c>
      <c r="F612" s="310" t="s">
        <v>4759</v>
      </c>
      <c r="G612" s="310" t="s">
        <v>630</v>
      </c>
      <c r="H612" s="320">
        <v>15834</v>
      </c>
    </row>
    <row r="613" spans="1:8" ht="15" customHeight="1" x14ac:dyDescent="0.25">
      <c r="A613" s="310" t="s">
        <v>23836</v>
      </c>
      <c r="B613" s="310" t="s">
        <v>23847</v>
      </c>
      <c r="C613" s="310" t="s">
        <v>23848</v>
      </c>
      <c r="D613" s="310" t="s">
        <v>21941</v>
      </c>
      <c r="E613" s="312">
        <v>0.72</v>
      </c>
      <c r="F613" s="310" t="s">
        <v>21942</v>
      </c>
      <c r="G613" s="310" t="s">
        <v>630</v>
      </c>
      <c r="H613" s="320">
        <v>15835</v>
      </c>
    </row>
    <row r="614" spans="1:8" ht="15" customHeight="1" x14ac:dyDescent="0.25">
      <c r="A614" s="310" t="s">
        <v>23836</v>
      </c>
      <c r="B614" s="310" t="s">
        <v>23849</v>
      </c>
      <c r="C614" s="310" t="s">
        <v>23850</v>
      </c>
      <c r="D614" s="310" t="s">
        <v>16582</v>
      </c>
      <c r="E614" s="312">
        <v>13.4</v>
      </c>
      <c r="F614" s="310" t="s">
        <v>16581</v>
      </c>
      <c r="G614" s="310" t="s">
        <v>630</v>
      </c>
      <c r="H614" s="320">
        <v>15836</v>
      </c>
    </row>
    <row r="615" spans="1:8" ht="15" customHeight="1" x14ac:dyDescent="0.25">
      <c r="A615" s="310" t="s">
        <v>23836</v>
      </c>
      <c r="B615" s="310" t="s">
        <v>22309</v>
      </c>
      <c r="C615" s="310" t="s">
        <v>23851</v>
      </c>
      <c r="D615" s="310" t="s">
        <v>1343</v>
      </c>
      <c r="E615" s="312">
        <v>5.04</v>
      </c>
      <c r="F615" s="310" t="s">
        <v>1342</v>
      </c>
      <c r="G615" s="310" t="s">
        <v>630</v>
      </c>
      <c r="H615" s="320">
        <v>15837</v>
      </c>
    </row>
    <row r="616" spans="1:8" ht="15" customHeight="1" x14ac:dyDescent="0.25">
      <c r="A616" s="310" t="s">
        <v>23836</v>
      </c>
      <c r="B616" s="310" t="s">
        <v>23852</v>
      </c>
      <c r="C616" s="310" t="s">
        <v>23853</v>
      </c>
      <c r="D616" s="310" t="s">
        <v>13799</v>
      </c>
      <c r="E616" s="312">
        <v>1.88</v>
      </c>
      <c r="F616" s="310" t="s">
        <v>13798</v>
      </c>
      <c r="G616" s="310" t="s">
        <v>630</v>
      </c>
      <c r="H616" s="320">
        <v>15838</v>
      </c>
    </row>
    <row r="617" spans="1:8" ht="15" customHeight="1" x14ac:dyDescent="0.25">
      <c r="A617" s="310" t="s">
        <v>23836</v>
      </c>
      <c r="B617" s="310" t="s">
        <v>23854</v>
      </c>
      <c r="C617" s="310" t="s">
        <v>23855</v>
      </c>
      <c r="D617" s="310" t="s">
        <v>3188</v>
      </c>
      <c r="E617" s="312">
        <v>0.11</v>
      </c>
      <c r="F617" s="310" t="s">
        <v>22972</v>
      </c>
      <c r="G617" s="310" t="s">
        <v>630</v>
      </c>
      <c r="H617" s="320">
        <v>15839</v>
      </c>
    </row>
    <row r="618" spans="1:8" ht="15" customHeight="1" x14ac:dyDescent="0.25">
      <c r="A618" s="310" t="s">
        <v>23836</v>
      </c>
      <c r="B618" s="310" t="s">
        <v>23856</v>
      </c>
      <c r="C618" s="310" t="s">
        <v>23857</v>
      </c>
      <c r="D618" s="310" t="s">
        <v>1064</v>
      </c>
      <c r="E618" s="312">
        <v>2.23</v>
      </c>
      <c r="F618" s="310" t="s">
        <v>1063</v>
      </c>
      <c r="G618" s="310" t="s">
        <v>630</v>
      </c>
      <c r="H618" s="320">
        <v>15840</v>
      </c>
    </row>
    <row r="619" spans="1:8" ht="15" customHeight="1" x14ac:dyDescent="0.25">
      <c r="A619" s="310" t="s">
        <v>23836</v>
      </c>
      <c r="B619" s="310" t="s">
        <v>23858</v>
      </c>
      <c r="C619" s="310" t="s">
        <v>23859</v>
      </c>
      <c r="D619" s="310" t="s">
        <v>1127</v>
      </c>
      <c r="E619" s="312">
        <v>1.7</v>
      </c>
      <c r="F619" s="310" t="s">
        <v>1126</v>
      </c>
      <c r="G619" s="310" t="s">
        <v>630</v>
      </c>
      <c r="H619" s="320">
        <v>15841</v>
      </c>
    </row>
    <row r="620" spans="1:8" ht="15" customHeight="1" x14ac:dyDescent="0.25">
      <c r="A620" s="310"/>
      <c r="B620" s="310"/>
      <c r="C620" s="310"/>
      <c r="D620" s="310"/>
      <c r="E620" s="313">
        <f>SUM(E609:E619)</f>
        <v>39.53</v>
      </c>
      <c r="F620" s="310"/>
      <c r="G620" s="310"/>
      <c r="H620" s="320"/>
    </row>
    <row r="621" spans="1:8" ht="15" customHeight="1" x14ac:dyDescent="0.25">
      <c r="A621" s="310" t="s">
        <v>23860</v>
      </c>
      <c r="B621" s="310" t="s">
        <v>23861</v>
      </c>
      <c r="C621" s="310" t="s">
        <v>23862</v>
      </c>
      <c r="D621" s="310" t="s">
        <v>23338</v>
      </c>
      <c r="E621" s="312">
        <v>0.52</v>
      </c>
      <c r="F621" s="310" t="s">
        <v>23339</v>
      </c>
      <c r="G621" s="310" t="s">
        <v>630</v>
      </c>
      <c r="H621" s="320">
        <v>15842</v>
      </c>
    </row>
    <row r="622" spans="1:8" ht="15" customHeight="1" x14ac:dyDescent="0.25">
      <c r="A622" s="310" t="s">
        <v>23860</v>
      </c>
      <c r="B622" s="310" t="s">
        <v>23863</v>
      </c>
      <c r="C622" s="310" t="s">
        <v>23864</v>
      </c>
      <c r="D622" s="310" t="s">
        <v>682</v>
      </c>
      <c r="E622" s="312">
        <v>13.54</v>
      </c>
      <c r="F622" s="310" t="s">
        <v>681</v>
      </c>
      <c r="G622" s="310" t="s">
        <v>630</v>
      </c>
      <c r="H622" s="320">
        <v>15843</v>
      </c>
    </row>
    <row r="623" spans="1:8" ht="15" customHeight="1" x14ac:dyDescent="0.25">
      <c r="A623" s="310" t="s">
        <v>23860</v>
      </c>
      <c r="B623" s="310" t="s">
        <v>23865</v>
      </c>
      <c r="C623" s="310" t="s">
        <v>23866</v>
      </c>
      <c r="D623" s="310" t="s">
        <v>4524</v>
      </c>
      <c r="E623" s="312">
        <v>3.58</v>
      </c>
      <c r="F623" s="310" t="s">
        <v>4525</v>
      </c>
      <c r="G623" s="310" t="s">
        <v>630</v>
      </c>
      <c r="H623" s="320">
        <v>15844</v>
      </c>
    </row>
    <row r="624" spans="1:8" x14ac:dyDescent="0.25">
      <c r="A624" s="310"/>
      <c r="B624" s="310"/>
      <c r="C624" s="310"/>
      <c r="D624" s="310"/>
      <c r="E624" s="313">
        <f>SUM(E621:E623)</f>
        <v>17.64</v>
      </c>
      <c r="F624" s="310"/>
      <c r="G624" s="310"/>
      <c r="H624" s="320"/>
    </row>
    <row r="625" spans="1:8" x14ac:dyDescent="0.25">
      <c r="A625" s="310"/>
      <c r="B625" s="310"/>
      <c r="C625" s="310"/>
      <c r="D625" s="310"/>
      <c r="E625" s="312"/>
      <c r="F625" s="310"/>
      <c r="G625" s="310"/>
      <c r="H625" s="320"/>
    </row>
    <row r="626" spans="1:8" ht="15.75" x14ac:dyDescent="0.25">
      <c r="A626" s="310"/>
      <c r="B626" s="310"/>
      <c r="C626" s="310"/>
      <c r="D626" s="310"/>
      <c r="E626" s="312"/>
      <c r="F626" s="310"/>
      <c r="G626" s="310"/>
      <c r="H626" s="264"/>
    </row>
    <row r="627" spans="1:8" ht="15.75" x14ac:dyDescent="0.25">
      <c r="A627" s="310"/>
      <c r="B627" s="310"/>
      <c r="C627" s="310"/>
      <c r="D627" s="310"/>
      <c r="E627" s="312"/>
      <c r="F627" s="310"/>
      <c r="G627" s="310"/>
      <c r="H627" s="264"/>
    </row>
    <row r="628" spans="1:8" ht="15.75" x14ac:dyDescent="0.25">
      <c r="A628" s="310"/>
      <c r="B628" s="310"/>
      <c r="C628" s="310"/>
      <c r="D628" s="310"/>
      <c r="E628" s="312"/>
      <c r="F628" s="310"/>
      <c r="G628" s="310"/>
      <c r="H628" s="264"/>
    </row>
    <row r="629" spans="1:8" ht="15.75" x14ac:dyDescent="0.25">
      <c r="A629" s="310"/>
      <c r="B629" s="310"/>
      <c r="C629" s="310"/>
      <c r="D629" s="310"/>
      <c r="E629" s="312"/>
      <c r="F629" s="310"/>
      <c r="G629" s="310"/>
      <c r="H629" s="264"/>
    </row>
    <row r="630" spans="1:8" ht="15.75" x14ac:dyDescent="0.25">
      <c r="A630" s="310"/>
      <c r="B630" s="310"/>
      <c r="C630" s="310"/>
      <c r="D630" s="310"/>
      <c r="E630" s="312"/>
      <c r="F630" s="310"/>
      <c r="G630" s="310"/>
      <c r="H630" s="264"/>
    </row>
    <row r="631" spans="1:8" ht="15.75" x14ac:dyDescent="0.25">
      <c r="A631" s="310"/>
      <c r="B631" s="310"/>
      <c r="C631" s="310"/>
      <c r="D631" s="310"/>
      <c r="E631" s="312"/>
      <c r="F631" s="310"/>
      <c r="G631" s="310"/>
      <c r="H631" s="264"/>
    </row>
    <row r="632" spans="1:8" ht="15.75" x14ac:dyDescent="0.25">
      <c r="A632" s="310"/>
      <c r="B632" s="310"/>
      <c r="C632" s="310"/>
      <c r="D632" s="310"/>
      <c r="E632" s="312"/>
      <c r="F632" s="310"/>
      <c r="G632" s="310"/>
      <c r="H632" s="264"/>
    </row>
    <row r="633" spans="1:8" ht="15.75" x14ac:dyDescent="0.25">
      <c r="A633" s="310"/>
      <c r="B633" s="310"/>
      <c r="C633" s="310"/>
      <c r="D633" s="310"/>
      <c r="E633" s="312"/>
      <c r="F633" s="310"/>
      <c r="G633" s="310"/>
      <c r="H633" s="264"/>
    </row>
    <row r="634" spans="1:8" ht="15.75" x14ac:dyDescent="0.25">
      <c r="A634" s="310"/>
      <c r="B634" s="310"/>
      <c r="C634" s="310"/>
      <c r="D634" s="310"/>
      <c r="E634" s="312"/>
      <c r="F634" s="310"/>
      <c r="G634" s="310"/>
      <c r="H634" s="264"/>
    </row>
    <row r="635" spans="1:8" ht="15.75" x14ac:dyDescent="0.25">
      <c r="A635" s="310"/>
      <c r="B635" s="310"/>
      <c r="C635" s="310"/>
      <c r="D635" s="310"/>
      <c r="E635" s="312"/>
      <c r="F635" s="310"/>
      <c r="G635" s="310"/>
      <c r="H635" s="264"/>
    </row>
    <row r="636" spans="1:8" ht="15.75" x14ac:dyDescent="0.25">
      <c r="A636" s="310"/>
      <c r="B636" s="310"/>
      <c r="C636" s="310"/>
      <c r="D636" s="310"/>
      <c r="E636" s="312"/>
      <c r="F636" s="310"/>
      <c r="G636" s="310"/>
      <c r="H636" s="264"/>
    </row>
    <row r="637" spans="1:8" ht="15.75" x14ac:dyDescent="0.25">
      <c r="A637" s="310"/>
      <c r="B637" s="310"/>
      <c r="C637" s="310"/>
      <c r="D637" s="310"/>
      <c r="E637" s="312"/>
      <c r="F637" s="310"/>
      <c r="G637" s="310"/>
      <c r="H637" s="264"/>
    </row>
    <row r="638" spans="1:8" ht="15.75" x14ac:dyDescent="0.25">
      <c r="A638" s="310"/>
      <c r="B638" s="310"/>
      <c r="C638" s="310"/>
      <c r="D638" s="310"/>
      <c r="E638" s="312"/>
      <c r="F638" s="310"/>
      <c r="G638" s="310"/>
      <c r="H638" s="264"/>
    </row>
    <row r="639" spans="1:8" ht="15.75" x14ac:dyDescent="0.25">
      <c r="A639" s="310"/>
      <c r="B639" s="310"/>
      <c r="C639" s="310"/>
      <c r="D639" s="310"/>
      <c r="E639" s="312"/>
      <c r="F639" s="310"/>
      <c r="G639" s="310"/>
      <c r="H639" s="264"/>
    </row>
    <row r="640" spans="1:8" ht="15.75" x14ac:dyDescent="0.25">
      <c r="A640" s="310"/>
      <c r="B640" s="310"/>
      <c r="C640" s="310"/>
      <c r="D640" s="310"/>
      <c r="E640" s="312"/>
      <c r="F640" s="310"/>
      <c r="G640" s="310"/>
      <c r="H640" s="264"/>
    </row>
    <row r="641" spans="1:8" ht="15.75" x14ac:dyDescent="0.25">
      <c r="A641" s="310"/>
      <c r="B641" s="310"/>
      <c r="C641" s="310"/>
      <c r="D641" s="310"/>
      <c r="E641" s="312"/>
      <c r="F641" s="310"/>
      <c r="G641" s="310"/>
      <c r="H641" s="264"/>
    </row>
    <row r="642" spans="1:8" ht="15.75" x14ac:dyDescent="0.25">
      <c r="A642" s="310"/>
      <c r="B642" s="310"/>
      <c r="C642" s="310"/>
      <c r="D642" s="310"/>
      <c r="E642" s="312"/>
      <c r="F642" s="310"/>
      <c r="G642" s="310"/>
      <c r="H642" s="264"/>
    </row>
    <row r="643" spans="1:8" ht="15.75" x14ac:dyDescent="0.25">
      <c r="A643" s="310"/>
      <c r="B643" s="310"/>
      <c r="C643" s="310"/>
      <c r="D643" s="310"/>
      <c r="E643" s="312"/>
      <c r="F643" s="310"/>
      <c r="G643" s="310"/>
      <c r="H643" s="264"/>
    </row>
    <row r="644" spans="1:8" ht="15.75" x14ac:dyDescent="0.25">
      <c r="A644" s="310"/>
      <c r="B644" s="310"/>
      <c r="C644" s="310"/>
      <c r="D644" s="310"/>
      <c r="E644" s="312"/>
      <c r="F644" s="310"/>
      <c r="G644" s="310"/>
      <c r="H644" s="264"/>
    </row>
    <row r="645" spans="1:8" ht="15.75" x14ac:dyDescent="0.25">
      <c r="A645" s="310"/>
      <c r="B645" s="310"/>
      <c r="C645" s="310"/>
      <c r="D645" s="310"/>
      <c r="E645" s="312"/>
      <c r="F645" s="310"/>
      <c r="G645" s="310"/>
      <c r="H645" s="264"/>
    </row>
    <row r="646" spans="1:8" ht="15.75" x14ac:dyDescent="0.25">
      <c r="A646" s="310"/>
      <c r="B646" s="310"/>
      <c r="C646" s="310"/>
      <c r="D646" s="310"/>
      <c r="E646" s="312"/>
      <c r="F646" s="310"/>
      <c r="G646" s="310"/>
      <c r="H646" s="264"/>
    </row>
    <row r="647" spans="1:8" ht="15.75" x14ac:dyDescent="0.25">
      <c r="A647" s="310"/>
      <c r="B647" s="310"/>
      <c r="C647" s="310"/>
      <c r="D647" s="310"/>
      <c r="E647" s="312"/>
      <c r="F647" s="310"/>
      <c r="G647" s="310"/>
      <c r="H647" s="264"/>
    </row>
    <row r="648" spans="1:8" ht="15.75" x14ac:dyDescent="0.25">
      <c r="A648" s="310"/>
      <c r="B648" s="310"/>
      <c r="C648" s="310"/>
      <c r="D648" s="310"/>
      <c r="E648" s="312"/>
      <c r="F648" s="310"/>
      <c r="G648" s="310"/>
      <c r="H648" s="264"/>
    </row>
    <row r="649" spans="1:8" ht="15.75" x14ac:dyDescent="0.25">
      <c r="A649" s="310"/>
      <c r="B649" s="310"/>
      <c r="C649" s="310"/>
      <c r="D649" s="310"/>
      <c r="E649" s="312"/>
      <c r="F649" s="310"/>
      <c r="G649" s="310"/>
      <c r="H649" s="264"/>
    </row>
    <row r="650" spans="1:8" ht="15.75" x14ac:dyDescent="0.25">
      <c r="A650" s="310"/>
      <c r="B650" s="310"/>
      <c r="C650" s="310"/>
      <c r="D650" s="310"/>
      <c r="E650" s="312"/>
      <c r="F650" s="310"/>
      <c r="G650" s="310"/>
      <c r="H650" s="264"/>
    </row>
    <row r="651" spans="1:8" ht="15.75" x14ac:dyDescent="0.25">
      <c r="A651" s="310"/>
      <c r="B651" s="310"/>
      <c r="C651" s="310"/>
      <c r="D651" s="310"/>
      <c r="E651" s="312"/>
      <c r="F651" s="310"/>
      <c r="G651" s="310"/>
      <c r="H651" s="264"/>
    </row>
    <row r="652" spans="1:8" ht="15.75" x14ac:dyDescent="0.25">
      <c r="A652" s="310"/>
      <c r="B652" s="310"/>
      <c r="C652" s="310"/>
      <c r="D652" s="310"/>
      <c r="E652" s="312"/>
      <c r="F652" s="310"/>
      <c r="G652" s="310"/>
      <c r="H652" s="264"/>
    </row>
    <row r="653" spans="1:8" ht="15.75" x14ac:dyDescent="0.25">
      <c r="A653" s="310"/>
      <c r="B653" s="310"/>
      <c r="C653" s="310"/>
      <c r="D653" s="310"/>
      <c r="E653" s="312"/>
      <c r="F653" s="310"/>
      <c r="G653" s="310"/>
      <c r="H653" s="264"/>
    </row>
    <row r="654" spans="1:8" ht="15.75" x14ac:dyDescent="0.25">
      <c r="A654" s="310"/>
      <c r="B654" s="310"/>
      <c r="C654" s="310"/>
      <c r="D654" s="310"/>
      <c r="E654" s="312"/>
      <c r="F654" s="310"/>
      <c r="G654" s="310"/>
      <c r="H654" s="264"/>
    </row>
    <row r="655" spans="1:8" ht="15.75" x14ac:dyDescent="0.25">
      <c r="A655" s="310"/>
      <c r="B655" s="310"/>
      <c r="C655" s="310"/>
      <c r="D655" s="310"/>
      <c r="E655" s="312"/>
      <c r="F655" s="310"/>
      <c r="G655" s="310"/>
      <c r="H655" s="264"/>
    </row>
    <row r="656" spans="1:8" ht="15.75" x14ac:dyDescent="0.25">
      <c r="A656" s="310"/>
      <c r="B656" s="310"/>
      <c r="C656" s="310"/>
      <c r="D656" s="310"/>
      <c r="E656" s="312"/>
      <c r="F656" s="310"/>
      <c r="G656" s="310"/>
      <c r="H656" s="264"/>
    </row>
    <row r="657" spans="1:8" ht="15.75" x14ac:dyDescent="0.25">
      <c r="A657" s="310"/>
      <c r="B657" s="310"/>
      <c r="C657" s="310"/>
      <c r="D657" s="310"/>
      <c r="E657" s="312"/>
      <c r="F657" s="310"/>
      <c r="G657" s="310"/>
      <c r="H657" s="264"/>
    </row>
    <row r="658" spans="1:8" ht="15.75" x14ac:dyDescent="0.25">
      <c r="A658" s="310"/>
      <c r="B658" s="310"/>
      <c r="C658" s="310"/>
      <c r="D658" s="310"/>
      <c r="E658" s="312"/>
      <c r="F658" s="310"/>
      <c r="G658" s="310"/>
      <c r="H658" s="264"/>
    </row>
    <row r="659" spans="1:8" ht="15.75" x14ac:dyDescent="0.25">
      <c r="A659" s="310"/>
      <c r="B659" s="310"/>
      <c r="C659" s="310"/>
      <c r="D659" s="310"/>
      <c r="E659" s="312"/>
      <c r="F659" s="310"/>
      <c r="G659" s="310"/>
      <c r="H659" s="264"/>
    </row>
    <row r="660" spans="1:8" ht="15.75" x14ac:dyDescent="0.25">
      <c r="A660" s="310"/>
      <c r="B660" s="310"/>
      <c r="C660" s="310"/>
      <c r="D660" s="310"/>
      <c r="E660" s="312"/>
      <c r="F660" s="310"/>
      <c r="G660" s="310"/>
      <c r="H660" s="264"/>
    </row>
    <row r="661" spans="1:8" ht="15.75" x14ac:dyDescent="0.25">
      <c r="A661" s="310"/>
      <c r="B661" s="310"/>
      <c r="C661" s="310"/>
      <c r="D661" s="310"/>
      <c r="E661" s="312"/>
      <c r="F661" s="310"/>
      <c r="G661" s="310"/>
      <c r="H661" s="264"/>
    </row>
    <row r="662" spans="1:8" ht="15.75" x14ac:dyDescent="0.25">
      <c r="A662" s="310"/>
      <c r="B662" s="310"/>
      <c r="C662" s="310"/>
      <c r="D662" s="310"/>
      <c r="E662" s="312"/>
      <c r="F662" s="310"/>
      <c r="G662" s="310"/>
      <c r="H662" s="264"/>
    </row>
    <row r="663" spans="1:8" ht="15.75" x14ac:dyDescent="0.25">
      <c r="A663" s="310"/>
      <c r="B663" s="310"/>
      <c r="C663" s="310"/>
      <c r="D663" s="310"/>
      <c r="E663" s="312"/>
      <c r="F663" s="310"/>
      <c r="G663" s="310"/>
      <c r="H663" s="264"/>
    </row>
    <row r="664" spans="1:8" ht="15.75" x14ac:dyDescent="0.25">
      <c r="A664" s="310"/>
      <c r="B664" s="310"/>
      <c r="C664" s="310"/>
      <c r="D664" s="310"/>
      <c r="E664" s="312"/>
      <c r="F664" s="310"/>
      <c r="G664" s="310"/>
      <c r="H664" s="264"/>
    </row>
    <row r="665" spans="1:8" ht="15.75" x14ac:dyDescent="0.25">
      <c r="A665" s="310"/>
      <c r="B665" s="310"/>
      <c r="C665" s="310"/>
      <c r="D665" s="310"/>
      <c r="E665" s="312"/>
      <c r="F665" s="310"/>
      <c r="G665" s="310"/>
      <c r="H665" s="264"/>
    </row>
    <row r="666" spans="1:8" ht="15.75" x14ac:dyDescent="0.25">
      <c r="A666" s="310"/>
      <c r="B666" s="310"/>
      <c r="C666" s="310"/>
      <c r="D666" s="310"/>
      <c r="E666" s="312"/>
      <c r="F666" s="310"/>
      <c r="G666" s="310"/>
      <c r="H666" s="264"/>
    </row>
    <row r="667" spans="1:8" ht="15.75" x14ac:dyDescent="0.25">
      <c r="A667" s="310"/>
      <c r="B667" s="310"/>
      <c r="C667" s="310"/>
      <c r="D667" s="310"/>
      <c r="E667" s="312"/>
      <c r="F667" s="310"/>
      <c r="G667" s="310"/>
      <c r="H667" s="264"/>
    </row>
    <row r="668" spans="1:8" ht="15.75" x14ac:dyDescent="0.25">
      <c r="A668" s="310"/>
      <c r="B668" s="310"/>
      <c r="C668" s="310"/>
      <c r="D668" s="310"/>
      <c r="E668" s="312"/>
      <c r="F668" s="310"/>
      <c r="G668" s="310"/>
      <c r="H668" s="264"/>
    </row>
    <row r="669" spans="1:8" ht="15.75" x14ac:dyDescent="0.25">
      <c r="A669" s="310"/>
      <c r="B669" s="310"/>
      <c r="C669" s="310"/>
      <c r="D669" s="310"/>
      <c r="E669" s="312"/>
      <c r="F669" s="310"/>
      <c r="G669" s="310"/>
      <c r="H669" s="264"/>
    </row>
    <row r="670" spans="1:8" ht="15.75" x14ac:dyDescent="0.25">
      <c r="A670" s="310"/>
      <c r="B670" s="310"/>
      <c r="C670" s="310"/>
      <c r="D670" s="310"/>
      <c r="E670" s="312"/>
      <c r="F670" s="310"/>
      <c r="G670" s="310"/>
      <c r="H670" s="264"/>
    </row>
    <row r="671" spans="1:8" ht="15.75" x14ac:dyDescent="0.25">
      <c r="A671" s="310"/>
      <c r="B671" s="310"/>
      <c r="C671" s="310"/>
      <c r="D671" s="310"/>
      <c r="E671" s="312"/>
      <c r="F671" s="310"/>
      <c r="G671" s="310"/>
      <c r="H671" s="264"/>
    </row>
    <row r="672" spans="1:8" ht="15.75" x14ac:dyDescent="0.25">
      <c r="A672" s="310"/>
      <c r="B672" s="310"/>
      <c r="C672" s="310"/>
      <c r="D672" s="310"/>
      <c r="E672" s="312"/>
      <c r="F672" s="310"/>
      <c r="G672" s="310"/>
      <c r="H672" s="264"/>
    </row>
    <row r="673" spans="1:8" ht="15.75" x14ac:dyDescent="0.25">
      <c r="A673" s="310"/>
      <c r="B673" s="310"/>
      <c r="C673" s="310"/>
      <c r="D673" s="310"/>
      <c r="E673" s="312"/>
      <c r="F673" s="310"/>
      <c r="G673" s="310"/>
      <c r="H673" s="264"/>
    </row>
    <row r="674" spans="1:8" ht="15.75" x14ac:dyDescent="0.25">
      <c r="A674" s="310"/>
      <c r="B674" s="310"/>
      <c r="C674" s="310"/>
      <c r="D674" s="310"/>
      <c r="E674" s="312"/>
      <c r="F674" s="310"/>
      <c r="G674" s="310"/>
      <c r="H674" s="264"/>
    </row>
    <row r="675" spans="1:8" ht="15.75" x14ac:dyDescent="0.25">
      <c r="A675" s="310"/>
      <c r="B675" s="310"/>
      <c r="C675" s="310"/>
      <c r="D675" s="310"/>
      <c r="E675" s="312"/>
      <c r="F675" s="310"/>
      <c r="G675" s="310"/>
      <c r="H675" s="264"/>
    </row>
    <row r="676" spans="1:8" ht="15.75" x14ac:dyDescent="0.25">
      <c r="A676" s="310"/>
      <c r="B676" s="310"/>
      <c r="C676" s="310"/>
      <c r="D676" s="310"/>
      <c r="E676" s="312"/>
      <c r="F676" s="310"/>
      <c r="G676" s="310"/>
      <c r="H676" s="264"/>
    </row>
    <row r="677" spans="1:8" ht="15.75" x14ac:dyDescent="0.25">
      <c r="A677" s="310"/>
      <c r="B677" s="310"/>
      <c r="C677" s="310"/>
      <c r="D677" s="310"/>
      <c r="E677" s="312"/>
      <c r="F677" s="310"/>
      <c r="G677" s="310"/>
      <c r="H677" s="264"/>
    </row>
    <row r="678" spans="1:8" ht="15.75" x14ac:dyDescent="0.25">
      <c r="A678" s="310"/>
      <c r="B678" s="310"/>
      <c r="C678" s="310"/>
      <c r="D678" s="310"/>
      <c r="E678" s="312"/>
      <c r="F678" s="310"/>
      <c r="G678" s="310"/>
      <c r="H678" s="264"/>
    </row>
    <row r="679" spans="1:8" ht="15.75" x14ac:dyDescent="0.25">
      <c r="A679" s="310"/>
      <c r="B679" s="310"/>
      <c r="C679" s="310"/>
      <c r="D679" s="310"/>
      <c r="E679" s="312"/>
      <c r="F679" s="310"/>
      <c r="G679" s="310"/>
      <c r="H679" s="264"/>
    </row>
    <row r="680" spans="1:8" ht="15.75" x14ac:dyDescent="0.25">
      <c r="A680" s="310"/>
      <c r="B680" s="310"/>
      <c r="C680" s="310"/>
      <c r="D680" s="310"/>
      <c r="E680" s="312"/>
      <c r="F680" s="310"/>
      <c r="G680" s="310"/>
      <c r="H680" s="264"/>
    </row>
    <row r="681" spans="1:8" ht="15.75" x14ac:dyDescent="0.25">
      <c r="A681" s="310"/>
      <c r="B681" s="310"/>
      <c r="C681" s="310"/>
      <c r="D681" s="310"/>
      <c r="E681" s="312"/>
      <c r="F681" s="310"/>
      <c r="G681" s="310"/>
      <c r="H681" s="264"/>
    </row>
    <row r="682" spans="1:8" ht="15.75" x14ac:dyDescent="0.25">
      <c r="A682" s="310"/>
      <c r="B682" s="310"/>
      <c r="C682" s="310"/>
      <c r="D682" s="310"/>
      <c r="E682" s="312"/>
      <c r="F682" s="310"/>
      <c r="G682" s="310"/>
      <c r="H682" s="264"/>
    </row>
    <row r="683" spans="1:8" ht="15.75" x14ac:dyDescent="0.25">
      <c r="A683" s="310"/>
      <c r="B683" s="310"/>
      <c r="C683" s="310"/>
      <c r="D683" s="310"/>
      <c r="E683" s="312"/>
      <c r="F683" s="310"/>
      <c r="G683" s="310"/>
      <c r="H683" s="264"/>
    </row>
    <row r="684" spans="1:8" ht="15.75" x14ac:dyDescent="0.25">
      <c r="A684" s="310"/>
      <c r="B684" s="310"/>
      <c r="C684" s="310"/>
      <c r="D684" s="310"/>
      <c r="E684" s="312"/>
      <c r="F684" s="310"/>
      <c r="G684" s="310"/>
      <c r="H684" s="264"/>
    </row>
    <row r="685" spans="1:8" ht="15.75" x14ac:dyDescent="0.25">
      <c r="A685" s="310"/>
      <c r="B685" s="310"/>
      <c r="C685" s="310"/>
      <c r="D685" s="310"/>
      <c r="E685" s="312"/>
      <c r="F685" s="310"/>
      <c r="G685" s="310"/>
      <c r="H685" s="264"/>
    </row>
    <row r="686" spans="1:8" ht="15.75" x14ac:dyDescent="0.25">
      <c r="A686" s="310"/>
      <c r="B686" s="310"/>
      <c r="C686" s="310"/>
      <c r="D686" s="310"/>
      <c r="E686" s="312"/>
      <c r="F686" s="310"/>
      <c r="G686" s="310"/>
      <c r="H686" s="264"/>
    </row>
    <row r="687" spans="1:8" ht="15.75" x14ac:dyDescent="0.25">
      <c r="A687" s="310"/>
      <c r="B687" s="310"/>
      <c r="C687" s="310"/>
      <c r="D687" s="310"/>
      <c r="E687" s="312"/>
      <c r="F687" s="310"/>
      <c r="G687" s="310"/>
      <c r="H687" s="264"/>
    </row>
    <row r="688" spans="1:8" ht="15.75" x14ac:dyDescent="0.25">
      <c r="A688" s="310"/>
      <c r="B688" s="310"/>
      <c r="C688" s="310"/>
      <c r="D688" s="310"/>
      <c r="E688" s="312"/>
      <c r="F688" s="310"/>
      <c r="G688" s="310"/>
      <c r="H688" s="264"/>
    </row>
    <row r="689" spans="1:8" ht="15.75" x14ac:dyDescent="0.25">
      <c r="A689" s="310"/>
      <c r="B689" s="310"/>
      <c r="C689" s="310"/>
      <c r="D689" s="310"/>
      <c r="E689" s="312"/>
      <c r="F689" s="310"/>
      <c r="G689" s="310"/>
      <c r="H689" s="264"/>
    </row>
    <row r="690" spans="1:8" ht="15.75" x14ac:dyDescent="0.25">
      <c r="A690" s="310"/>
      <c r="B690" s="310"/>
      <c r="C690" s="310"/>
      <c r="D690" s="310"/>
      <c r="E690" s="312"/>
      <c r="F690" s="310"/>
      <c r="G690" s="310"/>
      <c r="H690" s="264"/>
    </row>
    <row r="691" spans="1:8" ht="15.75" x14ac:dyDescent="0.25">
      <c r="A691" s="310"/>
      <c r="B691" s="310"/>
      <c r="C691" s="310"/>
      <c r="D691" s="310"/>
      <c r="E691" s="312"/>
      <c r="F691" s="310"/>
      <c r="G691" s="310"/>
      <c r="H691" s="264"/>
    </row>
    <row r="692" spans="1:8" ht="15.75" x14ac:dyDescent="0.25">
      <c r="A692" s="310"/>
      <c r="B692" s="310"/>
      <c r="C692" s="310"/>
      <c r="D692" s="310"/>
      <c r="E692" s="312"/>
      <c r="F692" s="310"/>
      <c r="G692" s="310"/>
      <c r="H692" s="264"/>
    </row>
    <row r="693" spans="1:8" ht="15.75" x14ac:dyDescent="0.25">
      <c r="A693" s="310"/>
      <c r="B693" s="310"/>
      <c r="C693" s="310"/>
      <c r="D693" s="310"/>
      <c r="E693" s="312"/>
      <c r="F693" s="310"/>
      <c r="G693" s="310"/>
      <c r="H693" s="264"/>
    </row>
    <row r="694" spans="1:8" ht="15.75" x14ac:dyDescent="0.25">
      <c r="A694" s="310"/>
      <c r="B694" s="310"/>
      <c r="C694" s="310"/>
      <c r="D694" s="310"/>
      <c r="E694" s="312"/>
      <c r="F694" s="310"/>
      <c r="G694" s="310"/>
      <c r="H694" s="264"/>
    </row>
    <row r="695" spans="1:8" ht="15.75" x14ac:dyDescent="0.25">
      <c r="A695" s="310"/>
      <c r="B695" s="310"/>
      <c r="C695" s="310"/>
      <c r="D695" s="310"/>
      <c r="E695" s="312"/>
      <c r="F695" s="310"/>
      <c r="G695" s="310"/>
      <c r="H695" s="264"/>
    </row>
    <row r="696" spans="1:8" ht="15.75" x14ac:dyDescent="0.25">
      <c r="A696" s="310"/>
      <c r="B696" s="310"/>
      <c r="C696" s="310"/>
      <c r="D696" s="310"/>
      <c r="E696" s="312"/>
      <c r="F696" s="310"/>
      <c r="G696" s="310"/>
      <c r="H696" s="264"/>
    </row>
    <row r="697" spans="1:8" ht="15.75" x14ac:dyDescent="0.25">
      <c r="A697" s="310"/>
      <c r="B697" s="310"/>
      <c r="C697" s="310"/>
      <c r="D697" s="310"/>
      <c r="E697" s="312"/>
      <c r="F697" s="310"/>
      <c r="G697" s="310"/>
      <c r="H697" s="264"/>
    </row>
    <row r="698" spans="1:8" ht="15.75" x14ac:dyDescent="0.25">
      <c r="A698" s="310"/>
      <c r="B698" s="310"/>
      <c r="C698" s="310"/>
      <c r="D698" s="310"/>
      <c r="E698" s="312"/>
      <c r="F698" s="310"/>
      <c r="G698" s="310"/>
      <c r="H698" s="264"/>
    </row>
    <row r="699" spans="1:8" ht="15.75" x14ac:dyDescent="0.25">
      <c r="A699" s="310"/>
      <c r="B699" s="310"/>
      <c r="C699" s="310"/>
      <c r="D699" s="310"/>
      <c r="E699" s="312"/>
      <c r="F699" s="310"/>
      <c r="G699" s="310"/>
      <c r="H699" s="264"/>
    </row>
    <row r="700" spans="1:8" ht="15.75" x14ac:dyDescent="0.25">
      <c r="A700" s="310"/>
      <c r="B700" s="310"/>
      <c r="C700" s="310"/>
      <c r="D700" s="310"/>
      <c r="E700" s="312"/>
      <c r="F700" s="310"/>
      <c r="G700" s="310"/>
      <c r="H700" s="264"/>
    </row>
    <row r="701" spans="1:8" ht="15.75" x14ac:dyDescent="0.25">
      <c r="A701" s="310"/>
      <c r="B701" s="310"/>
      <c r="C701" s="310"/>
      <c r="D701" s="310"/>
      <c r="E701" s="312"/>
      <c r="F701" s="310"/>
      <c r="G701" s="310"/>
      <c r="H701" s="264"/>
    </row>
    <row r="702" spans="1:8" ht="15.75" x14ac:dyDescent="0.25">
      <c r="A702" s="310"/>
      <c r="B702" s="310"/>
      <c r="C702" s="310"/>
      <c r="D702" s="310"/>
      <c r="E702" s="312"/>
      <c r="F702" s="310"/>
      <c r="G702" s="310"/>
      <c r="H702" s="264"/>
    </row>
    <row r="703" spans="1:8" ht="15.75" x14ac:dyDescent="0.25">
      <c r="A703" s="310"/>
      <c r="B703" s="310"/>
      <c r="C703" s="310"/>
      <c r="D703" s="310"/>
      <c r="E703" s="312"/>
      <c r="F703" s="310"/>
      <c r="G703" s="310"/>
      <c r="H703" s="264"/>
    </row>
    <row r="704" spans="1:8" ht="15.75" x14ac:dyDescent="0.25">
      <c r="A704" s="310"/>
      <c r="B704" s="310"/>
      <c r="C704" s="310"/>
      <c r="D704" s="310"/>
      <c r="E704" s="312"/>
      <c r="F704" s="310"/>
      <c r="G704" s="310"/>
      <c r="H704" s="264"/>
    </row>
    <row r="705" spans="1:8" ht="15.75" x14ac:dyDescent="0.25">
      <c r="A705" s="310"/>
      <c r="B705" s="310"/>
      <c r="C705" s="310"/>
      <c r="D705" s="310"/>
      <c r="E705" s="312"/>
      <c r="F705" s="310"/>
      <c r="G705" s="310"/>
      <c r="H705" s="264"/>
    </row>
    <row r="706" spans="1:8" ht="15.75" x14ac:dyDescent="0.25">
      <c r="A706" s="310"/>
      <c r="B706" s="310"/>
      <c r="C706" s="310"/>
      <c r="D706" s="310"/>
      <c r="E706" s="312"/>
      <c r="F706" s="310"/>
      <c r="G706" s="310"/>
      <c r="H706" s="264"/>
    </row>
    <row r="707" spans="1:8" ht="15.75" x14ac:dyDescent="0.25">
      <c r="A707" s="310"/>
      <c r="B707" s="310"/>
      <c r="C707" s="310"/>
      <c r="D707" s="310"/>
      <c r="E707" s="312"/>
      <c r="F707" s="310"/>
      <c r="G707" s="310"/>
      <c r="H707" s="264"/>
    </row>
    <row r="708" spans="1:8" ht="15.75" x14ac:dyDescent="0.25">
      <c r="A708" s="310"/>
      <c r="B708" s="310"/>
      <c r="C708" s="310"/>
      <c r="D708" s="310"/>
      <c r="E708" s="312"/>
      <c r="F708" s="310"/>
      <c r="G708" s="310"/>
      <c r="H708" s="264"/>
    </row>
    <row r="709" spans="1:8" ht="15.75" x14ac:dyDescent="0.25">
      <c r="A709" s="310"/>
      <c r="B709" s="310"/>
      <c r="C709" s="310"/>
      <c r="D709" s="310"/>
      <c r="E709" s="312"/>
      <c r="F709" s="310"/>
      <c r="G709" s="310"/>
      <c r="H709" s="264"/>
    </row>
    <row r="710" spans="1:8" ht="15.75" x14ac:dyDescent="0.25">
      <c r="A710" s="310"/>
      <c r="B710" s="310"/>
      <c r="C710" s="310"/>
      <c r="D710" s="310"/>
      <c r="E710" s="312"/>
      <c r="F710" s="310"/>
      <c r="G710" s="310"/>
      <c r="H710" s="264"/>
    </row>
    <row r="711" spans="1:8" ht="15.75" x14ac:dyDescent="0.25">
      <c r="A711" s="310"/>
      <c r="B711" s="310"/>
      <c r="C711" s="310"/>
      <c r="D711" s="310"/>
      <c r="E711" s="312"/>
      <c r="F711" s="310"/>
      <c r="G711" s="310"/>
      <c r="H711" s="264"/>
    </row>
    <row r="712" spans="1:8" ht="15.75" x14ac:dyDescent="0.25">
      <c r="A712" s="310"/>
      <c r="B712" s="310"/>
      <c r="C712" s="310"/>
      <c r="D712" s="310"/>
      <c r="E712" s="312"/>
      <c r="F712" s="310"/>
      <c r="G712" s="310"/>
      <c r="H712" s="264"/>
    </row>
    <row r="713" spans="1:8" ht="15.75" x14ac:dyDescent="0.25">
      <c r="A713" s="310"/>
      <c r="B713" s="310"/>
      <c r="C713" s="310"/>
      <c r="D713" s="310"/>
      <c r="E713" s="312"/>
      <c r="F713" s="310"/>
      <c r="G713" s="310"/>
      <c r="H713" s="264"/>
    </row>
    <row r="714" spans="1:8" ht="15.75" x14ac:dyDescent="0.25">
      <c r="A714" s="310"/>
      <c r="B714" s="310"/>
      <c r="C714" s="310"/>
      <c r="D714" s="310"/>
      <c r="E714" s="312"/>
      <c r="F714" s="310"/>
      <c r="G714" s="310"/>
      <c r="H714" s="264"/>
    </row>
    <row r="715" spans="1:8" ht="15.75" x14ac:dyDescent="0.25">
      <c r="A715" s="310"/>
      <c r="B715" s="310"/>
      <c r="C715" s="310"/>
      <c r="D715" s="310"/>
      <c r="E715" s="312"/>
      <c r="F715" s="310"/>
      <c r="G715" s="310"/>
      <c r="H715" s="264"/>
    </row>
    <row r="716" spans="1:8" ht="15.75" x14ac:dyDescent="0.25">
      <c r="A716" s="310"/>
      <c r="B716" s="310"/>
      <c r="C716" s="310"/>
      <c r="D716" s="310"/>
      <c r="E716" s="312"/>
      <c r="F716" s="310"/>
      <c r="G716" s="310"/>
      <c r="H716" s="264"/>
    </row>
    <row r="717" spans="1:8" ht="15.75" x14ac:dyDescent="0.25">
      <c r="A717" s="310"/>
      <c r="B717" s="310"/>
      <c r="C717" s="310"/>
      <c r="D717" s="310"/>
      <c r="E717" s="312"/>
      <c r="F717" s="310"/>
      <c r="G717" s="310"/>
      <c r="H717" s="264"/>
    </row>
    <row r="718" spans="1:8" ht="15.75" x14ac:dyDescent="0.25">
      <c r="A718" s="310"/>
      <c r="B718" s="310"/>
      <c r="C718" s="310"/>
      <c r="D718" s="310"/>
      <c r="E718" s="312"/>
      <c r="F718" s="310"/>
      <c r="G718" s="310"/>
      <c r="H718" s="264"/>
    </row>
    <row r="719" spans="1:8" ht="15.75" x14ac:dyDescent="0.25">
      <c r="A719" s="310"/>
      <c r="B719" s="310"/>
      <c r="C719" s="310"/>
      <c r="D719" s="310"/>
      <c r="E719" s="312"/>
      <c r="F719" s="310"/>
      <c r="G719" s="310"/>
      <c r="H719" s="264"/>
    </row>
    <row r="720" spans="1:8" ht="15.75" x14ac:dyDescent="0.25">
      <c r="A720" s="310"/>
      <c r="B720" s="310"/>
      <c r="C720" s="310"/>
      <c r="D720" s="310"/>
      <c r="E720" s="312"/>
      <c r="F720" s="310"/>
      <c r="G720" s="310"/>
      <c r="H720" s="264"/>
    </row>
    <row r="721" spans="1:8" ht="15.75" x14ac:dyDescent="0.25">
      <c r="A721" s="310"/>
      <c r="B721" s="310"/>
      <c r="C721" s="310"/>
      <c r="D721" s="310"/>
      <c r="E721" s="312"/>
      <c r="F721" s="310"/>
      <c r="G721" s="310"/>
      <c r="H721" s="264"/>
    </row>
    <row r="722" spans="1:8" ht="15.75" x14ac:dyDescent="0.25">
      <c r="A722" s="310"/>
      <c r="B722" s="310"/>
      <c r="C722" s="310"/>
      <c r="D722" s="310"/>
      <c r="E722" s="312"/>
      <c r="F722" s="310"/>
      <c r="G722" s="310"/>
      <c r="H722" s="264"/>
    </row>
    <row r="723" spans="1:8" ht="15.75" x14ac:dyDescent="0.25">
      <c r="A723" s="310"/>
      <c r="B723" s="310"/>
      <c r="C723" s="310"/>
      <c r="D723" s="310"/>
      <c r="E723" s="312"/>
      <c r="F723" s="310"/>
      <c r="G723" s="310"/>
      <c r="H723" s="264"/>
    </row>
    <row r="724" spans="1:8" ht="15.75" x14ac:dyDescent="0.25">
      <c r="A724" s="310"/>
      <c r="B724" s="310"/>
      <c r="C724" s="310"/>
      <c r="D724" s="310"/>
      <c r="E724" s="312"/>
      <c r="F724" s="310"/>
      <c r="G724" s="310"/>
      <c r="H724" s="264"/>
    </row>
    <row r="725" spans="1:8" ht="15.75" x14ac:dyDescent="0.25">
      <c r="A725" s="310"/>
      <c r="B725" s="310"/>
      <c r="C725" s="310"/>
      <c r="D725" s="310"/>
      <c r="E725" s="312"/>
      <c r="F725" s="310"/>
      <c r="G725" s="310"/>
      <c r="H725" s="264"/>
    </row>
    <row r="726" spans="1:8" ht="15.75" x14ac:dyDescent="0.25">
      <c r="A726" s="310"/>
      <c r="B726" s="310"/>
      <c r="C726" s="310"/>
      <c r="D726" s="310"/>
      <c r="E726" s="312"/>
      <c r="F726" s="310"/>
      <c r="G726" s="310"/>
      <c r="H726" s="264"/>
    </row>
    <row r="727" spans="1:8" ht="15.75" x14ac:dyDescent="0.25">
      <c r="A727" s="310"/>
      <c r="B727" s="310"/>
      <c r="C727" s="310"/>
      <c r="D727" s="310"/>
      <c r="E727" s="312"/>
      <c r="F727" s="310"/>
      <c r="G727" s="310"/>
      <c r="H727" s="264"/>
    </row>
    <row r="728" spans="1:8" ht="15.75" x14ac:dyDescent="0.25">
      <c r="A728" s="310"/>
      <c r="B728" s="310"/>
      <c r="C728" s="310"/>
      <c r="D728" s="310"/>
      <c r="E728" s="312"/>
      <c r="F728" s="310"/>
      <c r="G728" s="310"/>
      <c r="H728" s="264"/>
    </row>
    <row r="729" spans="1:8" ht="15.75" x14ac:dyDescent="0.25">
      <c r="A729" s="310"/>
      <c r="B729" s="310"/>
      <c r="C729" s="310"/>
      <c r="D729" s="310"/>
      <c r="E729" s="312"/>
      <c r="F729" s="310"/>
      <c r="G729" s="310"/>
      <c r="H729" s="264"/>
    </row>
    <row r="730" spans="1:8" ht="15.75" x14ac:dyDescent="0.25">
      <c r="A730" s="310"/>
      <c r="B730" s="310"/>
      <c r="C730" s="310"/>
      <c r="D730" s="310"/>
      <c r="E730" s="312"/>
      <c r="F730" s="310"/>
      <c r="G730" s="310"/>
      <c r="H730" s="264"/>
    </row>
    <row r="731" spans="1:8" ht="15.75" x14ac:dyDescent="0.25">
      <c r="A731" s="310"/>
      <c r="B731" s="310"/>
      <c r="C731" s="310"/>
      <c r="D731" s="310"/>
      <c r="E731" s="312"/>
      <c r="F731" s="310"/>
      <c r="G731" s="310"/>
      <c r="H731" s="264"/>
    </row>
    <row r="732" spans="1:8" ht="15.75" x14ac:dyDescent="0.25">
      <c r="A732" s="310"/>
      <c r="B732" s="310"/>
      <c r="C732" s="310"/>
      <c r="D732" s="310"/>
      <c r="E732" s="312"/>
      <c r="F732" s="310"/>
      <c r="G732" s="310"/>
      <c r="H732" s="264"/>
    </row>
    <row r="733" spans="1:8" ht="15.75" x14ac:dyDescent="0.25">
      <c r="A733" s="310"/>
      <c r="B733" s="310"/>
      <c r="C733" s="310"/>
      <c r="D733" s="310"/>
      <c r="E733" s="312"/>
      <c r="F733" s="310"/>
      <c r="G733" s="310"/>
      <c r="H733" s="264"/>
    </row>
    <row r="734" spans="1:8" ht="15.75" x14ac:dyDescent="0.25">
      <c r="A734" s="310"/>
      <c r="B734" s="310"/>
      <c r="C734" s="310"/>
      <c r="D734" s="310"/>
      <c r="E734" s="312"/>
      <c r="F734" s="310"/>
      <c r="G734" s="310"/>
      <c r="H734" s="264"/>
    </row>
    <row r="735" spans="1:8" ht="15.75" x14ac:dyDescent="0.25">
      <c r="A735" s="310"/>
      <c r="B735" s="310"/>
      <c r="C735" s="310"/>
      <c r="D735" s="310"/>
      <c r="E735" s="312"/>
      <c r="F735" s="310"/>
      <c r="G735" s="310"/>
      <c r="H735" s="264"/>
    </row>
    <row r="736" spans="1:8" ht="15.75" x14ac:dyDescent="0.25">
      <c r="A736" s="310"/>
      <c r="B736" s="310"/>
      <c r="C736" s="310"/>
      <c r="D736" s="310"/>
      <c r="E736" s="312"/>
      <c r="F736" s="310"/>
      <c r="G736" s="310"/>
      <c r="H736" s="264"/>
    </row>
    <row r="737" spans="1:8" ht="15.75" x14ac:dyDescent="0.25">
      <c r="A737" s="310"/>
      <c r="B737" s="310"/>
      <c r="C737" s="310"/>
      <c r="D737" s="310"/>
      <c r="E737" s="312"/>
      <c r="F737" s="310"/>
      <c r="G737" s="310"/>
      <c r="H737" s="264"/>
    </row>
    <row r="738" spans="1:8" ht="15.75" x14ac:dyDescent="0.25">
      <c r="A738" s="310"/>
      <c r="B738" s="310"/>
      <c r="C738" s="310"/>
      <c r="D738" s="310"/>
      <c r="E738" s="312"/>
      <c r="F738" s="310"/>
      <c r="G738" s="310"/>
      <c r="H738" s="264"/>
    </row>
    <row r="739" spans="1:8" ht="15.75" x14ac:dyDescent="0.25">
      <c r="A739" s="310"/>
      <c r="B739" s="310"/>
      <c r="C739" s="310"/>
      <c r="D739" s="310"/>
      <c r="E739" s="312"/>
      <c r="F739" s="310"/>
      <c r="G739" s="310"/>
      <c r="H739" s="264"/>
    </row>
    <row r="740" spans="1:8" ht="15.75" x14ac:dyDescent="0.25">
      <c r="A740" s="310"/>
      <c r="B740" s="310"/>
      <c r="C740" s="310"/>
      <c r="D740" s="310"/>
      <c r="E740" s="312"/>
      <c r="F740" s="310"/>
      <c r="G740" s="310"/>
      <c r="H740" s="264"/>
    </row>
    <row r="741" spans="1:8" ht="15.75" x14ac:dyDescent="0.25">
      <c r="A741" s="310"/>
      <c r="B741" s="310"/>
      <c r="C741" s="310"/>
      <c r="D741" s="310"/>
      <c r="E741" s="312"/>
      <c r="F741" s="310"/>
      <c r="G741" s="310"/>
      <c r="H741" s="264"/>
    </row>
    <row r="742" spans="1:8" ht="15.75" x14ac:dyDescent="0.25">
      <c r="A742" s="310"/>
      <c r="B742" s="310"/>
      <c r="C742" s="310"/>
      <c r="D742" s="310"/>
      <c r="E742" s="312"/>
      <c r="F742" s="310"/>
      <c r="G742" s="310"/>
      <c r="H742" s="264"/>
    </row>
    <row r="743" spans="1:8" ht="15.75" x14ac:dyDescent="0.25">
      <c r="A743" s="310"/>
      <c r="B743" s="310"/>
      <c r="C743" s="310"/>
      <c r="D743" s="310"/>
      <c r="E743" s="312"/>
      <c r="F743" s="310"/>
      <c r="G743" s="310"/>
      <c r="H743" s="264"/>
    </row>
    <row r="744" spans="1:8" ht="15.75" x14ac:dyDescent="0.25">
      <c r="A744" s="310"/>
      <c r="B744" s="310"/>
      <c r="C744" s="310"/>
      <c r="D744" s="310"/>
      <c r="E744" s="312"/>
      <c r="F744" s="310"/>
      <c r="G744" s="310"/>
      <c r="H744" s="264"/>
    </row>
    <row r="745" spans="1:8" ht="15.75" x14ac:dyDescent="0.25">
      <c r="A745" s="310"/>
      <c r="B745" s="310"/>
      <c r="C745" s="310"/>
      <c r="D745" s="310"/>
      <c r="E745" s="312"/>
      <c r="F745" s="310"/>
      <c r="G745" s="310"/>
      <c r="H745" s="264"/>
    </row>
    <row r="746" spans="1:8" ht="15.75" x14ac:dyDescent="0.25">
      <c r="A746" s="310"/>
      <c r="B746" s="310"/>
      <c r="C746" s="310"/>
      <c r="D746" s="310"/>
      <c r="E746" s="312"/>
      <c r="F746" s="310"/>
      <c r="G746" s="310"/>
      <c r="H746" s="264"/>
    </row>
    <row r="747" spans="1:8" ht="15.75" x14ac:dyDescent="0.25">
      <c r="A747" s="310"/>
      <c r="B747" s="310"/>
      <c r="C747" s="310"/>
      <c r="D747" s="310"/>
      <c r="E747" s="312"/>
      <c r="F747" s="310"/>
      <c r="G747" s="310"/>
      <c r="H747" s="264"/>
    </row>
    <row r="748" spans="1:8" ht="15.75" x14ac:dyDescent="0.25">
      <c r="A748" s="310"/>
      <c r="B748" s="310"/>
      <c r="C748" s="310"/>
      <c r="D748" s="310"/>
      <c r="E748" s="312"/>
      <c r="F748" s="310"/>
      <c r="G748" s="310"/>
      <c r="H748" s="264"/>
    </row>
    <row r="749" spans="1:8" ht="15.75" x14ac:dyDescent="0.25">
      <c r="A749" s="310"/>
      <c r="B749" s="310"/>
      <c r="C749" s="310"/>
      <c r="D749" s="310"/>
      <c r="E749" s="312"/>
      <c r="F749" s="310"/>
      <c r="G749" s="310"/>
      <c r="H749" s="264"/>
    </row>
    <row r="750" spans="1:8" ht="15.75" x14ac:dyDescent="0.25">
      <c r="A750" s="310"/>
      <c r="B750" s="310"/>
      <c r="C750" s="310"/>
      <c r="D750" s="310"/>
      <c r="E750" s="312"/>
      <c r="F750" s="310"/>
      <c r="G750" s="310"/>
      <c r="H750" s="264"/>
    </row>
    <row r="751" spans="1:8" ht="15.75" x14ac:dyDescent="0.25">
      <c r="A751" s="310"/>
      <c r="B751" s="310"/>
      <c r="C751" s="310"/>
      <c r="D751" s="310"/>
      <c r="E751" s="312"/>
      <c r="F751" s="310"/>
      <c r="G751" s="310"/>
      <c r="H751" s="264"/>
    </row>
    <row r="752" spans="1:8" ht="15.75" x14ac:dyDescent="0.25">
      <c r="A752" s="310"/>
      <c r="B752" s="310"/>
      <c r="C752" s="310"/>
      <c r="D752" s="310"/>
      <c r="E752" s="312"/>
      <c r="F752" s="310"/>
      <c r="G752" s="310"/>
      <c r="H752" s="264"/>
    </row>
    <row r="753" spans="1:8" ht="15.75" x14ac:dyDescent="0.25">
      <c r="A753" s="310"/>
      <c r="B753" s="310"/>
      <c r="C753" s="310"/>
      <c r="D753" s="310"/>
      <c r="E753" s="312"/>
      <c r="F753" s="310"/>
      <c r="G753" s="310"/>
      <c r="H753" s="264"/>
    </row>
    <row r="754" spans="1:8" ht="15.75" x14ac:dyDescent="0.25">
      <c r="A754" s="310"/>
      <c r="B754" s="310"/>
      <c r="C754" s="310"/>
      <c r="D754" s="310"/>
      <c r="E754" s="312"/>
      <c r="F754" s="310"/>
      <c r="G754" s="310"/>
      <c r="H754" s="264"/>
    </row>
    <row r="755" spans="1:8" ht="15.75" x14ac:dyDescent="0.25">
      <c r="A755" s="310"/>
      <c r="B755" s="310"/>
      <c r="C755" s="310"/>
      <c r="D755" s="310"/>
      <c r="E755" s="312"/>
      <c r="F755" s="310"/>
      <c r="G755" s="310"/>
      <c r="H755" s="264"/>
    </row>
    <row r="756" spans="1:8" ht="15.75" x14ac:dyDescent="0.25">
      <c r="A756" s="310"/>
      <c r="B756" s="310"/>
      <c r="C756" s="310"/>
      <c r="D756" s="310"/>
      <c r="E756" s="312"/>
      <c r="F756" s="310"/>
      <c r="G756" s="310"/>
      <c r="H756" s="264"/>
    </row>
    <row r="757" spans="1:8" ht="15.75" x14ac:dyDescent="0.25">
      <c r="A757" s="310"/>
      <c r="B757" s="310"/>
      <c r="C757" s="310"/>
      <c r="D757" s="310"/>
      <c r="E757" s="312"/>
      <c r="F757" s="310"/>
      <c r="G757" s="310"/>
      <c r="H757" s="264"/>
    </row>
    <row r="758" spans="1:8" ht="15.75" x14ac:dyDescent="0.25">
      <c r="A758" s="310"/>
      <c r="B758" s="310"/>
      <c r="C758" s="310"/>
      <c r="D758" s="310"/>
      <c r="E758" s="312"/>
      <c r="F758" s="310"/>
      <c r="G758" s="310"/>
      <c r="H758" s="264"/>
    </row>
    <row r="759" spans="1:8" ht="15.75" x14ac:dyDescent="0.25">
      <c r="A759" s="310"/>
      <c r="B759" s="310"/>
      <c r="C759" s="310"/>
      <c r="D759" s="310"/>
      <c r="E759" s="312"/>
      <c r="F759" s="310"/>
      <c r="G759" s="310"/>
      <c r="H759" s="264"/>
    </row>
    <row r="760" spans="1:8" ht="15.75" x14ac:dyDescent="0.25">
      <c r="A760" s="310"/>
      <c r="B760" s="310"/>
      <c r="C760" s="310"/>
      <c r="D760" s="310"/>
      <c r="E760" s="312"/>
      <c r="F760" s="310"/>
      <c r="G760" s="310"/>
      <c r="H760" s="264"/>
    </row>
    <row r="761" spans="1:8" ht="15.75" x14ac:dyDescent="0.25">
      <c r="A761" s="310"/>
      <c r="B761" s="310"/>
      <c r="C761" s="310"/>
      <c r="D761" s="310"/>
      <c r="E761" s="312"/>
      <c r="F761" s="310"/>
      <c r="G761" s="310"/>
      <c r="H761" s="264"/>
    </row>
    <row r="762" spans="1:8" ht="15.75" x14ac:dyDescent="0.25">
      <c r="A762" s="310"/>
      <c r="B762" s="310"/>
      <c r="C762" s="310"/>
      <c r="D762" s="310"/>
      <c r="E762" s="312"/>
      <c r="F762" s="310"/>
      <c r="G762" s="310"/>
      <c r="H762" s="264"/>
    </row>
    <row r="763" spans="1:8" ht="15.75" x14ac:dyDescent="0.25">
      <c r="A763" s="310"/>
      <c r="B763" s="310"/>
      <c r="C763" s="310"/>
      <c r="D763" s="310"/>
      <c r="E763" s="312"/>
      <c r="F763" s="310"/>
      <c r="G763" s="310"/>
      <c r="H763" s="264"/>
    </row>
    <row r="764" spans="1:8" ht="15.75" x14ac:dyDescent="0.25">
      <c r="A764" s="310"/>
      <c r="B764" s="310"/>
      <c r="C764" s="310"/>
      <c r="D764" s="310"/>
      <c r="E764" s="312"/>
      <c r="F764" s="310"/>
      <c r="G764" s="310"/>
      <c r="H764" s="264"/>
    </row>
    <row r="765" spans="1:8" ht="15.75" x14ac:dyDescent="0.25">
      <c r="A765" s="310"/>
      <c r="B765" s="310"/>
      <c r="C765" s="310"/>
      <c r="D765" s="310"/>
      <c r="E765" s="312"/>
      <c r="F765" s="310"/>
      <c r="G765" s="310"/>
      <c r="H765" s="264"/>
    </row>
    <row r="766" spans="1:8" ht="15.75" x14ac:dyDescent="0.25">
      <c r="A766" s="310"/>
      <c r="B766" s="310"/>
      <c r="C766" s="310"/>
      <c r="D766" s="310"/>
      <c r="E766" s="312"/>
      <c r="F766" s="310"/>
      <c r="G766" s="310"/>
      <c r="H766" s="264"/>
    </row>
    <row r="767" spans="1:8" ht="15.75" x14ac:dyDescent="0.25">
      <c r="A767" s="310"/>
      <c r="B767" s="310"/>
      <c r="C767" s="310"/>
      <c r="D767" s="310"/>
      <c r="E767" s="312"/>
      <c r="F767" s="310"/>
      <c r="G767" s="310"/>
      <c r="H767" s="264"/>
    </row>
    <row r="768" spans="1:8" ht="15.75" x14ac:dyDescent="0.25">
      <c r="A768" s="310"/>
      <c r="B768" s="310"/>
      <c r="C768" s="310"/>
      <c r="D768" s="310"/>
      <c r="E768" s="311"/>
      <c r="F768" s="310"/>
      <c r="G768" s="310"/>
      <c r="H768" s="264"/>
    </row>
    <row r="769" spans="1:8" ht="15.75" x14ac:dyDescent="0.25">
      <c r="A769" s="310"/>
      <c r="B769" s="310"/>
      <c r="C769" s="310"/>
      <c r="D769" s="310"/>
      <c r="E769" s="311"/>
      <c r="F769" s="310"/>
      <c r="G769" s="310"/>
      <c r="H769" s="264"/>
    </row>
    <row r="770" spans="1:8" ht="15.75" x14ac:dyDescent="0.25">
      <c r="A770" s="310"/>
      <c r="B770" s="310"/>
      <c r="C770" s="310"/>
      <c r="D770" s="310"/>
      <c r="E770" s="311"/>
      <c r="F770" s="310"/>
      <c r="G770" s="310"/>
      <c r="H770" s="264"/>
    </row>
    <row r="771" spans="1:8" ht="15.75" x14ac:dyDescent="0.25">
      <c r="A771" s="310"/>
      <c r="B771" s="310"/>
      <c r="C771" s="310"/>
      <c r="D771" s="310"/>
      <c r="E771" s="311"/>
      <c r="F771" s="310"/>
      <c r="G771" s="310"/>
      <c r="H771" s="264"/>
    </row>
    <row r="772" spans="1:8" ht="15.75" x14ac:dyDescent="0.25">
      <c r="A772" s="310"/>
      <c r="B772" s="310"/>
      <c r="C772" s="310"/>
      <c r="D772" s="310"/>
      <c r="E772" s="311"/>
      <c r="F772" s="310"/>
      <c r="G772" s="310"/>
      <c r="H772" s="264"/>
    </row>
    <row r="773" spans="1:8" ht="15.75" x14ac:dyDescent="0.25">
      <c r="A773" s="310"/>
      <c r="B773" s="310"/>
      <c r="C773" s="310"/>
      <c r="D773" s="310"/>
      <c r="E773" s="311"/>
      <c r="F773" s="310"/>
      <c r="G773" s="310"/>
      <c r="H773" s="264"/>
    </row>
    <row r="774" spans="1:8" ht="15.75" x14ac:dyDescent="0.25">
      <c r="A774" s="310"/>
      <c r="B774" s="310"/>
      <c r="C774" s="310"/>
      <c r="D774" s="310"/>
      <c r="E774" s="311"/>
      <c r="F774" s="310"/>
      <c r="G774" s="310"/>
      <c r="H774" s="264"/>
    </row>
    <row r="775" spans="1:8" ht="15.75" x14ac:dyDescent="0.25">
      <c r="A775" s="310"/>
      <c r="B775" s="310"/>
      <c r="C775" s="310"/>
      <c r="D775" s="310"/>
      <c r="E775" s="311"/>
      <c r="F775" s="310"/>
      <c r="G775" s="310"/>
      <c r="H775" s="264"/>
    </row>
    <row r="776" spans="1:8" ht="15.75" x14ac:dyDescent="0.25">
      <c r="A776" s="310"/>
      <c r="B776" s="310"/>
      <c r="C776" s="310"/>
      <c r="D776" s="310"/>
      <c r="E776" s="311"/>
      <c r="F776" s="310"/>
      <c r="G776" s="310"/>
      <c r="H776" s="264"/>
    </row>
    <row r="777" spans="1:8" ht="15.75" x14ac:dyDescent="0.25">
      <c r="A777" s="310"/>
      <c r="B777" s="310"/>
      <c r="C777" s="310"/>
      <c r="D777" s="310"/>
      <c r="E777" s="311"/>
      <c r="F777" s="310"/>
      <c r="G777" s="310"/>
      <c r="H777" s="264"/>
    </row>
    <row r="778" spans="1:8" ht="15.75" x14ac:dyDescent="0.25">
      <c r="A778" s="310"/>
      <c r="B778" s="310"/>
      <c r="C778" s="310"/>
      <c r="D778" s="310"/>
      <c r="E778" s="311"/>
      <c r="F778" s="310"/>
      <c r="G778" s="310"/>
      <c r="H778" s="264"/>
    </row>
    <row r="779" spans="1:8" ht="15.75" x14ac:dyDescent="0.25">
      <c r="A779" s="310"/>
      <c r="B779" s="310"/>
      <c r="C779" s="310"/>
      <c r="D779" s="310"/>
      <c r="E779" s="311"/>
      <c r="F779" s="310"/>
      <c r="G779" s="310"/>
      <c r="H779" s="264"/>
    </row>
    <row r="780" spans="1:8" ht="15.75" x14ac:dyDescent="0.25">
      <c r="A780" s="310"/>
      <c r="B780" s="310"/>
      <c r="C780" s="310"/>
      <c r="D780" s="310"/>
      <c r="E780" s="311"/>
      <c r="F780" s="310"/>
      <c r="G780" s="310"/>
      <c r="H780" s="264"/>
    </row>
    <row r="781" spans="1:8" ht="15.75" x14ac:dyDescent="0.25">
      <c r="A781" s="310"/>
      <c r="B781" s="310"/>
      <c r="C781" s="310"/>
      <c r="D781" s="310"/>
      <c r="E781" s="311"/>
      <c r="F781" s="310"/>
      <c r="G781" s="310"/>
      <c r="H781" s="264"/>
    </row>
    <row r="782" spans="1:8" ht="15.75" x14ac:dyDescent="0.25">
      <c r="A782" s="310"/>
      <c r="B782" s="310"/>
      <c r="C782" s="310"/>
      <c r="D782" s="310"/>
      <c r="E782" s="311"/>
      <c r="F782" s="310"/>
      <c r="G782" s="310"/>
      <c r="H782" s="264"/>
    </row>
    <row r="783" spans="1:8" ht="15.75" x14ac:dyDescent="0.25">
      <c r="A783" s="310"/>
      <c r="B783" s="310"/>
      <c r="C783" s="310"/>
      <c r="D783" s="310"/>
      <c r="E783" s="311"/>
      <c r="F783" s="310"/>
      <c r="G783" s="310"/>
      <c r="H783" s="264"/>
    </row>
    <row r="784" spans="1:8" ht="15.75" x14ac:dyDescent="0.25">
      <c r="A784" s="310"/>
      <c r="B784" s="310"/>
      <c r="C784" s="310"/>
      <c r="D784" s="310"/>
      <c r="E784" s="311"/>
      <c r="F784" s="310"/>
      <c r="G784" s="310"/>
      <c r="H784" s="264"/>
    </row>
    <row r="785" spans="1:8" ht="15.75" x14ac:dyDescent="0.25">
      <c r="A785" s="310"/>
      <c r="B785" s="310"/>
      <c r="C785" s="310"/>
      <c r="D785" s="310"/>
      <c r="E785" s="311"/>
      <c r="F785" s="310"/>
      <c r="G785" s="310"/>
      <c r="H785" s="264"/>
    </row>
    <row r="786" spans="1:8" ht="15.75" x14ac:dyDescent="0.25">
      <c r="A786" s="310"/>
      <c r="B786" s="310"/>
      <c r="C786" s="310"/>
      <c r="D786" s="310"/>
      <c r="E786" s="311"/>
      <c r="F786" s="310"/>
      <c r="G786" s="310"/>
      <c r="H786" s="264"/>
    </row>
    <row r="787" spans="1:8" ht="15.75" x14ac:dyDescent="0.25">
      <c r="A787" s="310"/>
      <c r="B787" s="310"/>
      <c r="C787" s="310"/>
      <c r="D787" s="310"/>
      <c r="E787" s="311"/>
      <c r="F787" s="310"/>
      <c r="G787" s="310"/>
      <c r="H787" s="264"/>
    </row>
    <row r="788" spans="1:8" ht="15.75" x14ac:dyDescent="0.25">
      <c r="A788" s="310"/>
      <c r="B788" s="310"/>
      <c r="C788" s="310"/>
      <c r="D788" s="310"/>
      <c r="E788" s="311"/>
      <c r="F788" s="310"/>
      <c r="G788" s="310"/>
      <c r="H788" s="264"/>
    </row>
    <row r="789" spans="1:8" ht="15.75" x14ac:dyDescent="0.25">
      <c r="A789" s="310"/>
      <c r="B789" s="310"/>
      <c r="C789" s="310"/>
      <c r="D789" s="310"/>
      <c r="E789" s="311"/>
      <c r="F789" s="310"/>
      <c r="G789" s="310"/>
      <c r="H789" s="264"/>
    </row>
    <row r="790" spans="1:8" ht="15.75" x14ac:dyDescent="0.25">
      <c r="A790" s="310"/>
      <c r="B790" s="310"/>
      <c r="C790" s="310"/>
      <c r="D790" s="310"/>
      <c r="E790" s="311"/>
      <c r="F790" s="310"/>
      <c r="G790" s="310"/>
      <c r="H790" s="264"/>
    </row>
    <row r="791" spans="1:8" ht="15.75" x14ac:dyDescent="0.25">
      <c r="A791" s="310"/>
      <c r="B791" s="310"/>
      <c r="C791" s="310"/>
      <c r="D791" s="310"/>
      <c r="E791" s="311"/>
      <c r="F791" s="310"/>
      <c r="G791" s="310"/>
      <c r="H791" s="264"/>
    </row>
    <row r="792" spans="1:8" ht="15.75" x14ac:dyDescent="0.25">
      <c r="A792" s="310"/>
      <c r="B792" s="310"/>
      <c r="C792" s="310"/>
      <c r="D792" s="310"/>
      <c r="E792" s="311"/>
      <c r="F792" s="310"/>
      <c r="G792" s="310"/>
      <c r="H792" s="264"/>
    </row>
    <row r="793" spans="1:8" ht="15.75" x14ac:dyDescent="0.25">
      <c r="A793" s="310"/>
      <c r="B793" s="310"/>
      <c r="C793" s="310"/>
      <c r="D793" s="310"/>
      <c r="E793" s="311"/>
      <c r="F793" s="310"/>
      <c r="G793" s="310"/>
      <c r="H793" s="264"/>
    </row>
    <row r="794" spans="1:8" ht="15.75" x14ac:dyDescent="0.25">
      <c r="A794" s="310"/>
      <c r="B794" s="310"/>
      <c r="C794" s="310"/>
      <c r="D794" s="310"/>
      <c r="E794" s="311"/>
      <c r="F794" s="310"/>
      <c r="G794" s="310"/>
      <c r="H794" s="264"/>
    </row>
    <row r="795" spans="1:8" ht="15.75" x14ac:dyDescent="0.25">
      <c r="A795" s="310"/>
      <c r="B795" s="310"/>
      <c r="C795" s="310"/>
      <c r="D795" s="310"/>
      <c r="E795" s="311"/>
      <c r="F795" s="310"/>
      <c r="G795" s="310"/>
      <c r="H795" s="264"/>
    </row>
    <row r="796" spans="1:8" ht="15.75" x14ac:dyDescent="0.25">
      <c r="A796" s="310"/>
      <c r="B796" s="310"/>
      <c r="C796" s="310"/>
      <c r="D796" s="310"/>
      <c r="E796" s="311"/>
      <c r="F796" s="310"/>
      <c r="G796" s="310"/>
      <c r="H796" s="264"/>
    </row>
    <row r="797" spans="1:8" ht="15.75" x14ac:dyDescent="0.25">
      <c r="A797" s="310"/>
      <c r="B797" s="310"/>
      <c r="C797" s="310"/>
      <c r="D797" s="310"/>
      <c r="E797" s="311"/>
      <c r="F797" s="310"/>
      <c r="G797" s="310"/>
      <c r="H797" s="264"/>
    </row>
    <row r="798" spans="1:8" ht="15.75" x14ac:dyDescent="0.25">
      <c r="A798" s="310"/>
      <c r="B798" s="310"/>
      <c r="C798" s="310"/>
      <c r="D798" s="310"/>
      <c r="E798" s="311"/>
      <c r="F798" s="310"/>
      <c r="G798" s="310"/>
      <c r="H798" s="264"/>
    </row>
    <row r="799" spans="1:8" ht="15.75" x14ac:dyDescent="0.25">
      <c r="A799" s="310"/>
      <c r="B799" s="310"/>
      <c r="C799" s="310"/>
      <c r="D799" s="310"/>
      <c r="E799" s="311"/>
      <c r="F799" s="310"/>
      <c r="G799" s="310"/>
      <c r="H799" s="264"/>
    </row>
    <row r="800" spans="1:8" ht="15.75" x14ac:dyDescent="0.25">
      <c r="A800" s="310"/>
      <c r="B800" s="310"/>
      <c r="C800" s="310"/>
      <c r="D800" s="310"/>
      <c r="E800" s="311"/>
      <c r="F800" s="310"/>
      <c r="G800" s="310"/>
      <c r="H800" s="264"/>
    </row>
    <row r="801" spans="1:8" ht="15.75" x14ac:dyDescent="0.25">
      <c r="A801" s="310"/>
      <c r="B801" s="310"/>
      <c r="C801" s="310"/>
      <c r="D801" s="310"/>
      <c r="E801" s="311"/>
      <c r="F801" s="310"/>
      <c r="G801" s="310"/>
      <c r="H801" s="264"/>
    </row>
    <row r="802" spans="1:8" ht="15.75" x14ac:dyDescent="0.25">
      <c r="A802" s="310"/>
      <c r="B802" s="310"/>
      <c r="C802" s="310"/>
      <c r="D802" s="310"/>
      <c r="E802" s="311"/>
      <c r="F802" s="310"/>
      <c r="G802" s="310"/>
      <c r="H802" s="264"/>
    </row>
    <row r="803" spans="1:8" x14ac:dyDescent="0.25">
      <c r="A803" s="310"/>
      <c r="B803" s="310"/>
      <c r="C803" s="310"/>
      <c r="D803" s="310"/>
      <c r="E803" s="311"/>
      <c r="F803" s="310"/>
      <c r="G803" s="310"/>
    </row>
    <row r="804" spans="1:8" x14ac:dyDescent="0.25">
      <c r="A804" s="310"/>
      <c r="B804" s="310"/>
      <c r="C804" s="310"/>
      <c r="D804" s="310"/>
      <c r="E804" s="311"/>
      <c r="F804" s="310"/>
      <c r="G804" s="310"/>
    </row>
    <row r="805" spans="1:8" x14ac:dyDescent="0.25">
      <c r="A805" s="310"/>
      <c r="B805" s="310"/>
      <c r="C805" s="310"/>
      <c r="D805" s="310"/>
      <c r="E805" s="311"/>
      <c r="F805" s="310"/>
      <c r="G805" s="310"/>
    </row>
    <row r="806" spans="1:8" x14ac:dyDescent="0.25">
      <c r="A806" s="310"/>
      <c r="B806" s="310"/>
      <c r="C806" s="310"/>
      <c r="D806" s="310"/>
      <c r="E806" s="311"/>
      <c r="F806" s="310"/>
      <c r="G806" s="310"/>
    </row>
    <row r="807" spans="1:8" x14ac:dyDescent="0.25">
      <c r="A807" s="310"/>
      <c r="B807" s="310"/>
      <c r="C807" s="310"/>
      <c r="D807" s="310"/>
      <c r="E807" s="311"/>
      <c r="F807" s="310"/>
      <c r="G807" s="310"/>
    </row>
    <row r="808" spans="1:8" x14ac:dyDescent="0.25">
      <c r="A808" s="310"/>
      <c r="B808" s="310"/>
      <c r="C808" s="310"/>
      <c r="D808" s="310"/>
      <c r="E808" s="311"/>
      <c r="F808" s="310"/>
      <c r="G808" s="310"/>
    </row>
    <row r="809" spans="1:8" x14ac:dyDescent="0.25">
      <c r="A809" s="310"/>
      <c r="B809" s="310"/>
      <c r="C809" s="310"/>
      <c r="D809" s="310"/>
      <c r="E809" s="311"/>
      <c r="F809" s="310"/>
      <c r="G809" s="310"/>
    </row>
    <row r="810" spans="1:8" x14ac:dyDescent="0.25">
      <c r="A810" s="310"/>
      <c r="B810" s="310"/>
      <c r="C810" s="310"/>
      <c r="D810" s="310"/>
      <c r="E810" s="311"/>
      <c r="F810" s="310"/>
      <c r="G810" s="310"/>
    </row>
    <row r="811" spans="1:8" x14ac:dyDescent="0.25">
      <c r="A811" s="310"/>
      <c r="B811" s="310"/>
      <c r="C811" s="310"/>
      <c r="D811" s="310"/>
      <c r="E811" s="311"/>
      <c r="F811" s="310"/>
      <c r="G811" s="310"/>
    </row>
    <row r="812" spans="1:8" x14ac:dyDescent="0.25">
      <c r="A812" s="310"/>
      <c r="B812" s="310"/>
      <c r="C812" s="310"/>
      <c r="D812" s="310"/>
      <c r="E812" s="311"/>
      <c r="F812" s="310"/>
      <c r="G812" s="310"/>
    </row>
    <row r="813" spans="1:8" x14ac:dyDescent="0.25">
      <c r="A813" s="310"/>
      <c r="B813" s="310"/>
      <c r="C813" s="310"/>
      <c r="D813" s="310"/>
      <c r="E813" s="311"/>
      <c r="F813" s="310"/>
      <c r="G813" s="310"/>
    </row>
    <row r="814" spans="1:8" x14ac:dyDescent="0.25">
      <c r="A814" s="310"/>
      <c r="B814" s="310"/>
      <c r="C814" s="310"/>
      <c r="D814" s="310"/>
      <c r="E814" s="311"/>
      <c r="F814" s="310"/>
      <c r="G814" s="310"/>
    </row>
    <row r="815" spans="1:8" x14ac:dyDescent="0.25">
      <c r="A815" s="310"/>
      <c r="B815" s="310"/>
      <c r="C815" s="310"/>
      <c r="D815" s="310"/>
      <c r="E815" s="311"/>
      <c r="F815" s="310"/>
      <c r="G815" s="310"/>
    </row>
    <row r="816" spans="1:8" x14ac:dyDescent="0.25">
      <c r="A816" s="310"/>
      <c r="B816" s="310"/>
      <c r="C816" s="310"/>
      <c r="D816" s="310"/>
      <c r="E816" s="311"/>
      <c r="F816" s="310"/>
      <c r="G816" s="310"/>
    </row>
    <row r="817" spans="1:7" x14ac:dyDescent="0.25">
      <c r="A817" s="310"/>
      <c r="B817" s="310"/>
      <c r="C817" s="310"/>
      <c r="D817" s="310"/>
      <c r="E817" s="311"/>
      <c r="F817" s="310"/>
      <c r="G817" s="310"/>
    </row>
    <row r="818" spans="1:7" x14ac:dyDescent="0.25">
      <c r="A818" s="310"/>
      <c r="B818" s="310"/>
      <c r="C818" s="310"/>
      <c r="D818" s="310"/>
      <c r="E818" s="311"/>
      <c r="F818" s="310"/>
      <c r="G818" s="310"/>
    </row>
    <row r="819" spans="1:7" x14ac:dyDescent="0.25">
      <c r="A819" s="310"/>
      <c r="B819" s="310"/>
      <c r="C819" s="310"/>
      <c r="D819" s="310"/>
      <c r="E819" s="311"/>
      <c r="F819" s="310"/>
      <c r="G819" s="310"/>
    </row>
    <row r="820" spans="1:7" x14ac:dyDescent="0.25">
      <c r="A820" s="310"/>
      <c r="B820" s="310"/>
      <c r="C820" s="310"/>
      <c r="D820" s="310"/>
      <c r="E820" s="311"/>
      <c r="F820" s="310"/>
      <c r="G820" s="310"/>
    </row>
    <row r="821" spans="1:7" x14ac:dyDescent="0.25">
      <c r="A821" s="310"/>
      <c r="B821" s="310"/>
      <c r="C821" s="310"/>
      <c r="D821" s="310"/>
      <c r="E821" s="311"/>
      <c r="F821" s="310"/>
      <c r="G821" s="310"/>
    </row>
    <row r="822" spans="1:7" x14ac:dyDescent="0.25">
      <c r="A822" s="310"/>
      <c r="B822" s="310"/>
      <c r="C822" s="310"/>
      <c r="D822" s="310"/>
      <c r="E822" s="311"/>
      <c r="F822" s="310"/>
      <c r="G822" s="310"/>
    </row>
    <row r="823" spans="1:7" x14ac:dyDescent="0.25">
      <c r="A823" s="310"/>
      <c r="B823" s="310"/>
      <c r="C823" s="310"/>
      <c r="D823" s="310"/>
      <c r="E823" s="311"/>
      <c r="F823" s="310"/>
      <c r="G823" s="310"/>
    </row>
    <row r="824" spans="1:7" x14ac:dyDescent="0.25">
      <c r="A824" s="310"/>
      <c r="B824" s="310"/>
      <c r="C824" s="310"/>
      <c r="D824" s="310"/>
      <c r="E824" s="311"/>
      <c r="F824" s="310"/>
      <c r="G824" s="310"/>
    </row>
    <row r="825" spans="1:7" x14ac:dyDescent="0.25">
      <c r="A825" s="310"/>
      <c r="B825" s="310"/>
      <c r="C825" s="310"/>
      <c r="D825" s="310"/>
      <c r="E825" s="311"/>
      <c r="F825" s="310"/>
      <c r="G825" s="310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79" fitToHeight="0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C2B7C-E08C-447D-86C9-26984FDC5F73}">
  <sheetPr>
    <pageSetUpPr fitToPage="1"/>
  </sheetPr>
  <dimension ref="A1:Q73"/>
  <sheetViews>
    <sheetView showGridLines="0" zoomScale="86" zoomScaleNormal="86" workbookViewId="0">
      <selection activeCell="C18" sqref="C18"/>
    </sheetView>
  </sheetViews>
  <sheetFormatPr baseColWidth="10" defaultRowHeight="15" x14ac:dyDescent="0.25"/>
  <cols>
    <col min="1" max="1" width="9.7109375" style="143" customWidth="1"/>
    <col min="2" max="2" width="35.5703125" customWidth="1"/>
    <col min="3" max="3" width="22.140625" customWidth="1"/>
    <col min="4" max="4" width="10.85546875" customWidth="1"/>
    <col min="5" max="5" width="9.28515625" style="143" customWidth="1"/>
    <col min="6" max="6" width="10.28515625" style="477" customWidth="1"/>
    <col min="7" max="7" width="16.28515625" customWidth="1"/>
    <col min="8" max="9" width="11.42578125" customWidth="1"/>
    <col min="10" max="10" width="11.7109375" customWidth="1"/>
  </cols>
  <sheetData>
    <row r="1" spans="1:8" ht="26.25" customHeight="1" x14ac:dyDescent="0.25">
      <c r="C1" s="431"/>
      <c r="D1" s="431"/>
      <c r="E1" s="431"/>
      <c r="F1" s="431"/>
      <c r="G1" s="431"/>
    </row>
    <row r="2" spans="1:8" ht="15" customHeight="1" x14ac:dyDescent="0.25">
      <c r="A2" s="552" t="s">
        <v>30500</v>
      </c>
      <c r="B2" s="552"/>
      <c r="C2" s="552"/>
      <c r="D2" s="552"/>
      <c r="E2" s="432"/>
      <c r="F2" s="433"/>
      <c r="G2" s="49"/>
    </row>
    <row r="3" spans="1:8" ht="4.5" customHeight="1" x14ac:dyDescent="0.25">
      <c r="A3" s="434"/>
      <c r="B3" s="49"/>
      <c r="C3" s="434"/>
      <c r="D3" s="49"/>
      <c r="E3" s="432"/>
      <c r="F3" s="433"/>
      <c r="G3" s="49"/>
    </row>
    <row r="4" spans="1:8" ht="22.5" customHeight="1" x14ac:dyDescent="0.3">
      <c r="A4" s="553" t="s">
        <v>30501</v>
      </c>
      <c r="B4" s="553"/>
      <c r="C4" s="553"/>
      <c r="D4" s="553"/>
      <c r="E4" s="435"/>
      <c r="F4" s="433"/>
      <c r="G4" s="49"/>
    </row>
    <row r="5" spans="1:8" ht="5.25" customHeight="1" x14ac:dyDescent="0.25">
      <c r="A5" s="432"/>
      <c r="B5" s="49"/>
      <c r="C5" s="49"/>
      <c r="D5" s="49"/>
      <c r="E5" s="432"/>
      <c r="F5" s="433"/>
      <c r="G5" s="49"/>
    </row>
    <row r="6" spans="1:8" ht="15" customHeight="1" x14ac:dyDescent="0.25">
      <c r="A6" s="554" t="s">
        <v>30528</v>
      </c>
      <c r="B6" s="554"/>
      <c r="C6" s="554"/>
      <c r="D6" s="554"/>
      <c r="E6" s="432"/>
      <c r="F6" s="433"/>
      <c r="G6" s="49"/>
    </row>
    <row r="7" spans="1:8" ht="4.5" customHeight="1" x14ac:dyDescent="0.25">
      <c r="A7" s="432"/>
      <c r="B7" s="434"/>
      <c r="C7" s="49"/>
      <c r="D7" s="49"/>
      <c r="E7" s="432"/>
      <c r="F7" s="433"/>
      <c r="G7" s="49"/>
    </row>
    <row r="8" spans="1:8" ht="15" customHeight="1" x14ac:dyDescent="0.25">
      <c r="A8" s="555" t="s">
        <v>30524</v>
      </c>
      <c r="B8" s="555"/>
      <c r="C8" s="555"/>
      <c r="D8" s="555"/>
      <c r="E8" s="432"/>
      <c r="F8" s="433"/>
      <c r="G8" s="49"/>
    </row>
    <row r="9" spans="1:8" ht="15.75" x14ac:dyDescent="0.25">
      <c r="A9" s="432"/>
      <c r="B9" s="434"/>
      <c r="C9" s="49"/>
      <c r="D9" s="49"/>
      <c r="E9" s="432"/>
      <c r="F9" s="433"/>
      <c r="G9" s="49"/>
    </row>
    <row r="10" spans="1:8" x14ac:dyDescent="0.25">
      <c r="A10" s="432"/>
      <c r="B10" s="436" t="s">
        <v>23867</v>
      </c>
      <c r="C10" s="437"/>
      <c r="D10" s="49"/>
      <c r="E10" s="432"/>
      <c r="F10" s="433"/>
      <c r="G10" s="482">
        <v>124686.48</v>
      </c>
    </row>
    <row r="11" spans="1:8" x14ac:dyDescent="0.25">
      <c r="A11" s="432"/>
      <c r="B11" s="49"/>
      <c r="C11" s="49"/>
      <c r="D11" s="49"/>
      <c r="E11" s="432"/>
      <c r="F11" s="433"/>
      <c r="G11" s="49"/>
    </row>
    <row r="12" spans="1:8" x14ac:dyDescent="0.25">
      <c r="A12" s="432"/>
      <c r="B12" s="439" t="s">
        <v>0</v>
      </c>
      <c r="C12" s="49"/>
      <c r="D12" s="49"/>
      <c r="E12" s="432"/>
      <c r="F12" s="433"/>
      <c r="G12" s="49"/>
    </row>
    <row r="13" spans="1:8" x14ac:dyDescent="0.25">
      <c r="A13" s="432"/>
      <c r="B13" s="440" t="s">
        <v>30503</v>
      </c>
      <c r="C13" s="49"/>
      <c r="D13" s="49"/>
      <c r="E13" s="432"/>
      <c r="F13" s="433"/>
      <c r="G13" s="49"/>
    </row>
    <row r="14" spans="1:8" x14ac:dyDescent="0.25">
      <c r="A14" s="419" t="s">
        <v>1</v>
      </c>
      <c r="B14" s="440" t="s">
        <v>30504</v>
      </c>
      <c r="C14" s="440"/>
      <c r="D14" s="419" t="s">
        <v>30505</v>
      </c>
      <c r="E14" s="419" t="s">
        <v>30506</v>
      </c>
      <c r="F14" s="441" t="s">
        <v>2</v>
      </c>
      <c r="G14" s="49"/>
    </row>
    <row r="15" spans="1:8" x14ac:dyDescent="0.25">
      <c r="A15" s="478"/>
      <c r="B15" s="556"/>
      <c r="C15" s="556"/>
      <c r="D15" s="443"/>
      <c r="E15" s="444"/>
      <c r="F15" s="445"/>
      <c r="H15" s="446"/>
    </row>
    <row r="16" spans="1:8" x14ac:dyDescent="0.25">
      <c r="A16" s="478"/>
      <c r="B16" s="447"/>
      <c r="C16" s="447"/>
      <c r="D16" s="443"/>
      <c r="E16" s="444"/>
      <c r="F16" s="433"/>
      <c r="G16" s="448">
        <f>SUM(F15:F15)</f>
        <v>0</v>
      </c>
      <c r="H16" s="446"/>
    </row>
    <row r="17" spans="1:17" x14ac:dyDescent="0.25">
      <c r="A17" s="478"/>
      <c r="B17" s="449"/>
      <c r="C17" s="440"/>
      <c r="D17" s="450"/>
      <c r="E17" s="444"/>
      <c r="F17" s="433"/>
      <c r="G17" s="49"/>
    </row>
    <row r="18" spans="1:17" x14ac:dyDescent="0.25">
      <c r="A18" s="456"/>
      <c r="B18" s="452" t="s">
        <v>4</v>
      </c>
      <c r="C18" s="49"/>
      <c r="D18" s="453"/>
      <c r="E18" s="453"/>
      <c r="F18" s="433"/>
      <c r="G18" s="448"/>
      <c r="M18" s="454"/>
      <c r="N18" s="454"/>
      <c r="O18" s="454"/>
      <c r="P18" s="454"/>
      <c r="Q18" s="455"/>
    </row>
    <row r="19" spans="1:17" x14ac:dyDescent="0.25">
      <c r="A19" s="456" t="s">
        <v>1</v>
      </c>
      <c r="B19" s="457" t="s">
        <v>30507</v>
      </c>
      <c r="C19" s="49"/>
      <c r="D19" s="453"/>
      <c r="E19" s="453"/>
      <c r="F19" s="441" t="s">
        <v>2</v>
      </c>
      <c r="G19" s="448"/>
    </row>
    <row r="20" spans="1:17" x14ac:dyDescent="0.25">
      <c r="A20" s="480"/>
      <c r="B20" s="459"/>
      <c r="C20" s="49"/>
      <c r="D20" s="49"/>
      <c r="E20" s="432"/>
      <c r="F20" s="445"/>
    </row>
    <row r="21" spans="1:17" x14ac:dyDescent="0.25">
      <c r="A21" s="480"/>
      <c r="B21" s="459"/>
      <c r="C21" s="49"/>
      <c r="D21" s="49"/>
      <c r="E21" s="432"/>
      <c r="F21" s="433"/>
      <c r="G21" s="448">
        <f>SUM(F20:F20)</f>
        <v>0</v>
      </c>
    </row>
    <row r="22" spans="1:17" x14ac:dyDescent="0.25">
      <c r="A22" s="453"/>
      <c r="B22" s="49"/>
      <c r="C22" s="49"/>
      <c r="D22" s="49"/>
      <c r="E22" s="432"/>
      <c r="F22" s="433"/>
      <c r="G22" s="448"/>
    </row>
    <row r="23" spans="1:17" x14ac:dyDescent="0.25">
      <c r="A23" s="453"/>
      <c r="B23" s="452" t="s">
        <v>0</v>
      </c>
      <c r="C23" s="49"/>
      <c r="D23" s="49"/>
      <c r="E23" s="432"/>
      <c r="F23" s="433"/>
      <c r="G23" s="49"/>
    </row>
    <row r="24" spans="1:17" x14ac:dyDescent="0.25">
      <c r="A24" s="419" t="s">
        <v>1</v>
      </c>
      <c r="B24" s="457" t="s">
        <v>30508</v>
      </c>
      <c r="C24" s="440"/>
      <c r="D24" s="440"/>
      <c r="E24" s="460"/>
      <c r="F24" s="441" t="s">
        <v>2</v>
      </c>
      <c r="G24" s="49"/>
    </row>
    <row r="25" spans="1:17" x14ac:dyDescent="0.25">
      <c r="A25" s="478"/>
      <c r="B25" s="459"/>
      <c r="C25" s="49"/>
      <c r="D25" s="49"/>
      <c r="E25" s="432"/>
      <c r="F25" s="445"/>
    </row>
    <row r="26" spans="1:17" x14ac:dyDescent="0.25">
      <c r="A26" s="478"/>
      <c r="B26" s="459"/>
      <c r="C26" s="49"/>
      <c r="D26" s="49"/>
      <c r="E26" s="432"/>
      <c r="F26" s="433"/>
      <c r="G26" s="448">
        <f>SUM(F25:F25)</f>
        <v>0</v>
      </c>
    </row>
    <row r="27" spans="1:17" x14ac:dyDescent="0.25">
      <c r="A27" s="478"/>
      <c r="B27" s="49"/>
      <c r="C27" s="49"/>
      <c r="D27" s="49"/>
      <c r="E27" s="432"/>
      <c r="F27" s="433"/>
      <c r="G27" s="461"/>
    </row>
    <row r="28" spans="1:17" x14ac:dyDescent="0.25">
      <c r="A28" s="419"/>
      <c r="B28" s="439" t="s">
        <v>4</v>
      </c>
      <c r="C28" s="440"/>
      <c r="D28" s="440"/>
      <c r="E28" s="460"/>
      <c r="F28" s="433"/>
      <c r="G28" s="49"/>
    </row>
    <row r="29" spans="1:17" x14ac:dyDescent="0.25">
      <c r="A29" s="419" t="s">
        <v>1</v>
      </c>
      <c r="B29" s="457" t="s">
        <v>30509</v>
      </c>
      <c r="C29" s="440"/>
      <c r="D29" s="419" t="s">
        <v>30510</v>
      </c>
      <c r="E29" s="460"/>
      <c r="F29" s="441" t="s">
        <v>2</v>
      </c>
      <c r="G29" s="49"/>
    </row>
    <row r="30" spans="1:17" x14ac:dyDescent="0.25">
      <c r="A30" s="367">
        <v>44498</v>
      </c>
      <c r="B30" s="366" t="s">
        <v>26115</v>
      </c>
      <c r="C30" s="440"/>
      <c r="D30" s="368" t="s">
        <v>26143</v>
      </c>
      <c r="E30" s="460"/>
      <c r="F30" s="505">
        <v>31.93</v>
      </c>
      <c r="G30" s="49"/>
    </row>
    <row r="31" spans="1:17" x14ac:dyDescent="0.25">
      <c r="A31" s="367">
        <v>44498</v>
      </c>
      <c r="B31" s="366" t="s">
        <v>26172</v>
      </c>
      <c r="C31" s="440"/>
      <c r="D31" s="368" t="s">
        <v>26171</v>
      </c>
      <c r="E31" s="460"/>
      <c r="F31" s="506">
        <v>1.68</v>
      </c>
      <c r="G31" s="49"/>
    </row>
    <row r="32" spans="1:17" x14ac:dyDescent="0.25">
      <c r="A32" s="367">
        <v>44498</v>
      </c>
      <c r="B32" s="366" t="s">
        <v>26116</v>
      </c>
      <c r="C32" s="440"/>
      <c r="D32" s="368" t="s">
        <v>26144</v>
      </c>
      <c r="E32" s="460"/>
      <c r="F32" s="505">
        <v>4.67</v>
      </c>
      <c r="G32" s="49"/>
    </row>
    <row r="33" spans="1:7" x14ac:dyDescent="0.25">
      <c r="A33" s="367">
        <v>44498</v>
      </c>
      <c r="B33" s="366" t="s">
        <v>26117</v>
      </c>
      <c r="C33" s="440"/>
      <c r="D33" s="368" t="s">
        <v>26145</v>
      </c>
      <c r="E33" s="460"/>
      <c r="F33" s="505">
        <v>5.13</v>
      </c>
      <c r="G33" s="49"/>
    </row>
    <row r="34" spans="1:7" x14ac:dyDescent="0.25">
      <c r="A34" s="367">
        <v>44498</v>
      </c>
      <c r="B34" s="366" t="s">
        <v>26118</v>
      </c>
      <c r="C34" s="440"/>
      <c r="D34" s="368" t="s">
        <v>26146</v>
      </c>
      <c r="E34" s="460"/>
      <c r="F34" s="505">
        <v>1.68</v>
      </c>
      <c r="G34" s="49"/>
    </row>
    <row r="35" spans="1:7" x14ac:dyDescent="0.25">
      <c r="A35" s="367">
        <v>44498</v>
      </c>
      <c r="B35" s="366" t="s">
        <v>26119</v>
      </c>
      <c r="C35" s="440"/>
      <c r="D35" s="368" t="s">
        <v>26147</v>
      </c>
      <c r="E35" s="460"/>
      <c r="F35" s="505">
        <v>3.36</v>
      </c>
      <c r="G35" s="49"/>
    </row>
    <row r="36" spans="1:7" x14ac:dyDescent="0.25">
      <c r="A36" s="367">
        <v>44498</v>
      </c>
      <c r="B36" s="366" t="s">
        <v>26120</v>
      </c>
      <c r="C36" s="440"/>
      <c r="D36" s="368" t="s">
        <v>26148</v>
      </c>
      <c r="E36" s="460"/>
      <c r="F36" s="505">
        <v>14.45</v>
      </c>
      <c r="G36" s="49"/>
    </row>
    <row r="37" spans="1:7" x14ac:dyDescent="0.25">
      <c r="A37" s="367">
        <v>44498</v>
      </c>
      <c r="B37" s="366" t="s">
        <v>26121</v>
      </c>
      <c r="C37" s="440"/>
      <c r="D37" s="368" t="s">
        <v>26149</v>
      </c>
      <c r="E37" s="460"/>
      <c r="F37" s="505">
        <v>1.68</v>
      </c>
      <c r="G37" s="49"/>
    </row>
    <row r="38" spans="1:7" x14ac:dyDescent="0.25">
      <c r="A38" s="367">
        <v>44498</v>
      </c>
      <c r="B38" s="366" t="s">
        <v>26122</v>
      </c>
      <c r="C38" s="440"/>
      <c r="D38" s="368" t="s">
        <v>26150</v>
      </c>
      <c r="E38" s="460"/>
      <c r="F38" s="505">
        <v>1.86</v>
      </c>
      <c r="G38" s="49"/>
    </row>
    <row r="39" spans="1:7" x14ac:dyDescent="0.25">
      <c r="A39" s="367">
        <v>44498</v>
      </c>
      <c r="B39" s="366" t="s">
        <v>26123</v>
      </c>
      <c r="C39" s="440"/>
      <c r="D39" s="368" t="s">
        <v>26151</v>
      </c>
      <c r="E39" s="460"/>
      <c r="F39" s="505">
        <v>3.82</v>
      </c>
      <c r="G39" s="49"/>
    </row>
    <row r="40" spans="1:7" x14ac:dyDescent="0.25">
      <c r="A40" s="367">
        <v>44498</v>
      </c>
      <c r="B40" s="366" t="s">
        <v>26124</v>
      </c>
      <c r="C40" s="440"/>
      <c r="D40" s="368" t="s">
        <v>26152</v>
      </c>
      <c r="E40" s="460"/>
      <c r="F40" s="505">
        <v>8.3699999999999992</v>
      </c>
      <c r="G40" s="49"/>
    </row>
    <row r="41" spans="1:7" x14ac:dyDescent="0.25">
      <c r="A41" s="367">
        <v>44498</v>
      </c>
      <c r="B41" s="366" t="s">
        <v>26125</v>
      </c>
      <c r="C41" s="440"/>
      <c r="D41" s="368" t="s">
        <v>26153</v>
      </c>
      <c r="E41" s="460"/>
      <c r="F41" s="505">
        <v>2.06</v>
      </c>
      <c r="G41" s="49"/>
    </row>
    <row r="42" spans="1:7" x14ac:dyDescent="0.25">
      <c r="A42" s="367">
        <v>44498</v>
      </c>
      <c r="B42" s="366" t="s">
        <v>26126</v>
      </c>
      <c r="C42" s="440"/>
      <c r="D42" s="368" t="s">
        <v>26154</v>
      </c>
      <c r="E42" s="460"/>
      <c r="F42" s="505">
        <v>6.31</v>
      </c>
      <c r="G42" s="49"/>
    </row>
    <row r="43" spans="1:7" x14ac:dyDescent="0.25">
      <c r="A43" s="367">
        <v>44498</v>
      </c>
      <c r="B43" s="366" t="s">
        <v>26127</v>
      </c>
      <c r="C43" s="440"/>
      <c r="D43" s="368" t="s">
        <v>26155</v>
      </c>
      <c r="E43" s="460"/>
      <c r="F43" s="505">
        <v>2.09</v>
      </c>
      <c r="G43" s="49"/>
    </row>
    <row r="44" spans="1:7" x14ac:dyDescent="0.25">
      <c r="A44" s="367">
        <v>44499</v>
      </c>
      <c r="B44" s="366" t="s">
        <v>26128</v>
      </c>
      <c r="C44" s="440"/>
      <c r="D44" s="368" t="s">
        <v>26156</v>
      </c>
      <c r="E44" s="460"/>
      <c r="F44" s="505">
        <v>2.02</v>
      </c>
      <c r="G44" s="49"/>
    </row>
    <row r="45" spans="1:7" x14ac:dyDescent="0.25">
      <c r="A45" s="367">
        <v>44499</v>
      </c>
      <c r="B45" s="366" t="s">
        <v>26129</v>
      </c>
      <c r="C45" s="440"/>
      <c r="D45" s="368" t="s">
        <v>26157</v>
      </c>
      <c r="E45" s="460"/>
      <c r="F45" s="505">
        <v>4.67</v>
      </c>
      <c r="G45" s="49"/>
    </row>
    <row r="46" spans="1:7" x14ac:dyDescent="0.25">
      <c r="A46" s="367">
        <v>44499</v>
      </c>
      <c r="B46" s="366" t="s">
        <v>26130</v>
      </c>
      <c r="C46" s="484"/>
      <c r="D46" s="368" t="s">
        <v>26158</v>
      </c>
      <c r="E46" s="490"/>
      <c r="F46" s="505">
        <v>1.72</v>
      </c>
      <c r="G46" s="49"/>
    </row>
    <row r="47" spans="1:7" x14ac:dyDescent="0.25">
      <c r="A47" s="367">
        <v>44499</v>
      </c>
      <c r="B47" s="366" t="s">
        <v>26131</v>
      </c>
      <c r="C47" s="484"/>
      <c r="D47" s="368" t="s">
        <v>26159</v>
      </c>
      <c r="E47" s="490"/>
      <c r="F47" s="505">
        <v>4.22</v>
      </c>
      <c r="G47" s="49"/>
    </row>
    <row r="48" spans="1:7" x14ac:dyDescent="0.25">
      <c r="A48" s="367">
        <v>44499</v>
      </c>
      <c r="B48" s="366" t="s">
        <v>26132</v>
      </c>
      <c r="C48" s="484"/>
      <c r="D48" s="368" t="s">
        <v>26160</v>
      </c>
      <c r="E48" s="490"/>
      <c r="F48" s="505">
        <v>3.84</v>
      </c>
      <c r="G48" s="49"/>
    </row>
    <row r="49" spans="1:7" x14ac:dyDescent="0.25">
      <c r="A49" s="367">
        <v>44499</v>
      </c>
      <c r="B49" s="366" t="s">
        <v>26133</v>
      </c>
      <c r="C49" s="484"/>
      <c r="D49" s="368" t="s">
        <v>26161</v>
      </c>
      <c r="E49" s="490"/>
      <c r="F49" s="505">
        <v>0.72</v>
      </c>
      <c r="G49" s="49"/>
    </row>
    <row r="50" spans="1:7" x14ac:dyDescent="0.25">
      <c r="A50" s="367">
        <v>44499</v>
      </c>
      <c r="B50" s="366" t="s">
        <v>26134</v>
      </c>
      <c r="C50" s="484"/>
      <c r="D50" s="368" t="s">
        <v>26162</v>
      </c>
      <c r="E50" s="490"/>
      <c r="F50" s="505">
        <v>13.4</v>
      </c>
      <c r="G50" s="49"/>
    </row>
    <row r="51" spans="1:7" x14ac:dyDescent="0.25">
      <c r="A51" s="367">
        <v>44499</v>
      </c>
      <c r="B51" s="366" t="s">
        <v>26135</v>
      </c>
      <c r="C51" s="484"/>
      <c r="D51" s="368" t="s">
        <v>26163</v>
      </c>
      <c r="E51" s="490"/>
      <c r="F51" s="505">
        <v>5.04</v>
      </c>
      <c r="G51" s="49"/>
    </row>
    <row r="52" spans="1:7" x14ac:dyDescent="0.25">
      <c r="A52" s="367">
        <v>44499</v>
      </c>
      <c r="B52" s="366" t="s">
        <v>26136</v>
      </c>
      <c r="C52" s="484"/>
      <c r="D52" s="368" t="s">
        <v>26164</v>
      </c>
      <c r="E52" s="490"/>
      <c r="F52" s="505">
        <v>1.88</v>
      </c>
      <c r="G52" s="49"/>
    </row>
    <row r="53" spans="1:7" x14ac:dyDescent="0.25">
      <c r="A53" s="367">
        <v>44499</v>
      </c>
      <c r="B53" s="366" t="s">
        <v>26137</v>
      </c>
      <c r="C53" s="484"/>
      <c r="D53" s="368" t="s">
        <v>26165</v>
      </c>
      <c r="E53" s="490"/>
      <c r="F53" s="505">
        <v>0.11</v>
      </c>
      <c r="G53" s="49"/>
    </row>
    <row r="54" spans="1:7" x14ac:dyDescent="0.25">
      <c r="A54" s="367">
        <v>44499</v>
      </c>
      <c r="B54" s="366" t="s">
        <v>26138</v>
      </c>
      <c r="C54" s="484"/>
      <c r="D54" s="368" t="s">
        <v>26166</v>
      </c>
      <c r="E54" s="490"/>
      <c r="F54" s="505">
        <v>2.23</v>
      </c>
      <c r="G54" s="49"/>
    </row>
    <row r="55" spans="1:7" x14ac:dyDescent="0.25">
      <c r="A55" s="367">
        <v>44499</v>
      </c>
      <c r="B55" s="366" t="s">
        <v>26139</v>
      </c>
      <c r="C55" s="484"/>
      <c r="D55" s="368" t="s">
        <v>26167</v>
      </c>
      <c r="E55" s="490"/>
      <c r="F55" s="505">
        <v>1.7</v>
      </c>
      <c r="G55" s="49"/>
    </row>
    <row r="56" spans="1:7" x14ac:dyDescent="0.25">
      <c r="A56" s="367">
        <v>44500</v>
      </c>
      <c r="B56" s="366" t="s">
        <v>26140</v>
      </c>
      <c r="C56" s="484"/>
      <c r="D56" s="368" t="s">
        <v>26168</v>
      </c>
      <c r="E56" s="490"/>
      <c r="F56" s="505">
        <v>0.52</v>
      </c>
      <c r="G56" s="49"/>
    </row>
    <row r="57" spans="1:7" x14ac:dyDescent="0.25">
      <c r="A57" s="367">
        <v>44500</v>
      </c>
      <c r="B57" s="366" t="s">
        <v>26141</v>
      </c>
      <c r="C57" s="484"/>
      <c r="D57" s="368" t="s">
        <v>26169</v>
      </c>
      <c r="E57" s="490"/>
      <c r="F57" s="505">
        <v>13.54</v>
      </c>
      <c r="G57" s="49"/>
    </row>
    <row r="58" spans="1:7" x14ac:dyDescent="0.25">
      <c r="A58" s="367">
        <v>44500</v>
      </c>
      <c r="B58" s="366" t="s">
        <v>26142</v>
      </c>
      <c r="C58" s="484"/>
      <c r="D58" s="368" t="s">
        <v>26170</v>
      </c>
      <c r="E58" s="490"/>
      <c r="F58" s="507">
        <v>3.58</v>
      </c>
      <c r="G58" s="49"/>
    </row>
    <row r="59" spans="1:7" x14ac:dyDescent="0.25">
      <c r="A59" s="464"/>
      <c r="B59" s="465"/>
      <c r="C59" s="49"/>
      <c r="D59" s="466"/>
      <c r="E59" s="432"/>
      <c r="F59" s="467"/>
      <c r="G59" s="448">
        <f>SUM(F30:F58)</f>
        <v>148.28000000000003</v>
      </c>
    </row>
    <row r="60" spans="1:7" x14ac:dyDescent="0.25">
      <c r="A60" s="432"/>
      <c r="B60" s="49"/>
      <c r="C60" s="49"/>
      <c r="D60" s="49"/>
      <c r="E60" s="432"/>
      <c r="F60" s="433"/>
      <c r="G60" s="49"/>
    </row>
    <row r="61" spans="1:7" ht="15.75" thickBot="1" x14ac:dyDescent="0.3">
      <c r="A61" s="468"/>
      <c r="B61" s="469" t="s">
        <v>23868</v>
      </c>
      <c r="C61" s="470"/>
      <c r="D61" s="471"/>
      <c r="E61" s="468"/>
      <c r="F61" s="472"/>
      <c r="G61" s="473">
        <f>+G10-G16+G21-G26+G59</f>
        <v>124834.76</v>
      </c>
    </row>
    <row r="62" spans="1:7" ht="15.75" thickTop="1" x14ac:dyDescent="0.25">
      <c r="A62" s="432"/>
      <c r="B62" s="49"/>
      <c r="C62" s="49"/>
      <c r="D62" s="49"/>
      <c r="E62" s="432"/>
      <c r="F62" s="433"/>
      <c r="G62" s="49"/>
    </row>
    <row r="63" spans="1:7" x14ac:dyDescent="0.25">
      <c r="A63" s="432"/>
      <c r="B63" s="49"/>
      <c r="C63" s="49"/>
      <c r="D63" s="49"/>
      <c r="E63" s="432"/>
      <c r="F63" s="433"/>
      <c r="G63" s="49"/>
    </row>
    <row r="64" spans="1:7" x14ac:dyDescent="0.25">
      <c r="A64" s="432"/>
      <c r="B64" s="49"/>
      <c r="C64" s="49"/>
      <c r="D64" s="49"/>
      <c r="E64" s="432"/>
      <c r="F64" s="433"/>
      <c r="G64" s="49"/>
    </row>
    <row r="65" spans="1:7" x14ac:dyDescent="0.25">
      <c r="A65" s="432"/>
      <c r="B65" s="419" t="s">
        <v>5</v>
      </c>
      <c r="C65" s="49"/>
      <c r="D65" s="459"/>
      <c r="E65" s="419" t="s">
        <v>6</v>
      </c>
      <c r="F65" s="433"/>
      <c r="G65" s="49"/>
    </row>
    <row r="66" spans="1:7" x14ac:dyDescent="0.25">
      <c r="A66" s="432"/>
      <c r="B66" s="419"/>
      <c r="C66" s="49"/>
      <c r="D66" s="459"/>
      <c r="E66" s="419"/>
      <c r="F66" s="433"/>
      <c r="G66" s="49"/>
    </row>
    <row r="67" spans="1:7" x14ac:dyDescent="0.25">
      <c r="A67" s="432"/>
      <c r="B67" s="419"/>
      <c r="C67" s="49"/>
      <c r="D67" s="459"/>
      <c r="E67" s="419"/>
      <c r="F67" s="433"/>
      <c r="G67" s="49"/>
    </row>
    <row r="68" spans="1:7" x14ac:dyDescent="0.25">
      <c r="A68" s="432"/>
      <c r="B68" s="474"/>
      <c r="C68" s="49"/>
      <c r="D68" s="474"/>
      <c r="E68" s="475"/>
      <c r="F68" s="445"/>
      <c r="G68" s="49"/>
    </row>
    <row r="69" spans="1:7" x14ac:dyDescent="0.25">
      <c r="A69" s="432"/>
      <c r="B69" s="49"/>
      <c r="C69" s="49"/>
      <c r="D69" s="49"/>
      <c r="E69" s="49"/>
      <c r="F69" s="453"/>
      <c r="G69" s="49"/>
    </row>
    <row r="70" spans="1:7" x14ac:dyDescent="0.25">
      <c r="A70" s="432"/>
      <c r="B70" s="49"/>
      <c r="C70" s="49"/>
      <c r="D70" s="49"/>
      <c r="E70" s="49"/>
      <c r="F70" s="453"/>
      <c r="G70" s="49"/>
    </row>
    <row r="71" spans="1:7" x14ac:dyDescent="0.25">
      <c r="A71" s="432"/>
      <c r="B71" s="49"/>
      <c r="C71" s="49"/>
      <c r="D71" s="49"/>
      <c r="E71" s="49"/>
      <c r="F71" s="453"/>
      <c r="G71" s="49"/>
    </row>
    <row r="72" spans="1:7" x14ac:dyDescent="0.25">
      <c r="E72"/>
      <c r="F72" s="476"/>
    </row>
    <row r="73" spans="1:7" x14ac:dyDescent="0.25">
      <c r="E73"/>
      <c r="F73" s="476"/>
    </row>
  </sheetData>
  <mergeCells count="5">
    <mergeCell ref="A2:D2"/>
    <mergeCell ref="A4:D4"/>
    <mergeCell ref="A6:D6"/>
    <mergeCell ref="A8:D8"/>
    <mergeCell ref="B15:C15"/>
  </mergeCells>
  <pageMargins left="0.70866141732283472" right="0.70866141732283472" top="0.74803149606299213" bottom="0.74803149606299213" header="0.31496062992125984" footer="0.31496062992125984"/>
  <pageSetup paperSize="9" scale="77" fitToHeight="0" orientation="portrait" r:id="rId1"/>
  <headerFooter>
    <oddFooter>&amp;C&amp;P</oddFooter>
  </headerFooter>
  <rowBreaks count="1" manualBreakCount="1">
    <brk id="55" max="6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DB6BF-7A83-469C-BC75-B4728E65DC64}">
  <dimension ref="A2:K785"/>
  <sheetViews>
    <sheetView topLeftCell="A773" workbookViewId="0">
      <selection activeCell="H21" sqref="H21"/>
    </sheetView>
  </sheetViews>
  <sheetFormatPr baseColWidth="10" defaultRowHeight="12.75" x14ac:dyDescent="0.2"/>
  <cols>
    <col min="1" max="16384" width="11.42578125" style="1"/>
  </cols>
  <sheetData>
    <row r="2" spans="1:11" ht="19.5" x14ac:dyDescent="0.2">
      <c r="F2" s="22" t="s">
        <v>531</v>
      </c>
      <c r="J2" s="423" t="s">
        <v>530</v>
      </c>
      <c r="K2" s="430">
        <v>1</v>
      </c>
    </row>
    <row r="3" spans="1:11" x14ac:dyDescent="0.2">
      <c r="J3" s="423" t="s">
        <v>529</v>
      </c>
      <c r="K3" s="429">
        <v>44635</v>
      </c>
    </row>
    <row r="5" spans="1:11" x14ac:dyDescent="0.2">
      <c r="E5" s="21" t="s">
        <v>528</v>
      </c>
      <c r="F5" s="19" t="s">
        <v>30499</v>
      </c>
      <c r="G5" s="21" t="s">
        <v>527</v>
      </c>
      <c r="H5" s="19" t="s">
        <v>30499</v>
      </c>
      <c r="J5" s="428">
        <v>0.52701388888888889</v>
      </c>
    </row>
    <row r="7" spans="1:11" x14ac:dyDescent="0.2">
      <c r="J7" s="423" t="s">
        <v>526</v>
      </c>
      <c r="K7" s="18" t="s">
        <v>1568</v>
      </c>
    </row>
    <row r="8" spans="1:11" x14ac:dyDescent="0.2">
      <c r="C8" s="20" t="s">
        <v>525</v>
      </c>
      <c r="D8" s="19" t="s">
        <v>524</v>
      </c>
      <c r="F8" s="20" t="s">
        <v>523</v>
      </c>
      <c r="G8" s="19" t="s">
        <v>521</v>
      </c>
      <c r="I8" s="20" t="s">
        <v>522</v>
      </c>
      <c r="J8" s="19" t="s">
        <v>521</v>
      </c>
    </row>
    <row r="11" spans="1:11" x14ac:dyDescent="0.2">
      <c r="A11" s="426" t="s">
        <v>520</v>
      </c>
      <c r="C11" s="425" t="s">
        <v>519</v>
      </c>
      <c r="D11" s="425" t="s">
        <v>518</v>
      </c>
      <c r="F11" s="427" t="s">
        <v>517</v>
      </c>
      <c r="I11" s="423" t="s">
        <v>11</v>
      </c>
      <c r="J11" s="423" t="s">
        <v>10</v>
      </c>
      <c r="K11" s="423" t="s">
        <v>516</v>
      </c>
    </row>
    <row r="14" spans="1:11" x14ac:dyDescent="0.2">
      <c r="A14" s="426" t="s">
        <v>515</v>
      </c>
      <c r="B14" s="16" t="s">
        <v>514</v>
      </c>
    </row>
    <row r="16" spans="1:11" x14ac:dyDescent="0.2">
      <c r="A16" s="425" t="s">
        <v>513</v>
      </c>
      <c r="B16" s="18" t="s">
        <v>512</v>
      </c>
      <c r="J16" s="423" t="s">
        <v>12</v>
      </c>
      <c r="K16" s="15">
        <v>124834.76</v>
      </c>
    </row>
    <row r="18" spans="3:11" x14ac:dyDescent="0.2">
      <c r="C18" s="18" t="s">
        <v>30498</v>
      </c>
      <c r="D18" s="17">
        <v>44501</v>
      </c>
      <c r="E18" s="16" t="s">
        <v>30497</v>
      </c>
      <c r="I18" s="15">
        <v>0.75</v>
      </c>
      <c r="K18" s="15">
        <v>124835.51</v>
      </c>
    </row>
    <row r="19" spans="3:11" x14ac:dyDescent="0.2">
      <c r="C19" s="18" t="s">
        <v>30496</v>
      </c>
      <c r="D19" s="17">
        <v>44501</v>
      </c>
      <c r="E19" s="16" t="s">
        <v>30495</v>
      </c>
      <c r="I19" s="15">
        <v>8.3800000000000008</v>
      </c>
      <c r="K19" s="15">
        <v>124843.89</v>
      </c>
    </row>
    <row r="20" spans="3:11" x14ac:dyDescent="0.2">
      <c r="C20" s="18" t="s">
        <v>30494</v>
      </c>
      <c r="D20" s="17">
        <v>44501</v>
      </c>
      <c r="E20" s="16" t="s">
        <v>30493</v>
      </c>
      <c r="I20" s="15">
        <v>8.49</v>
      </c>
      <c r="K20" s="15">
        <v>124852.38</v>
      </c>
    </row>
    <row r="21" spans="3:11" x14ac:dyDescent="0.2">
      <c r="C21" s="18" t="s">
        <v>30492</v>
      </c>
      <c r="D21" s="17">
        <v>44501</v>
      </c>
      <c r="E21" s="16" t="s">
        <v>30491</v>
      </c>
      <c r="I21" s="15">
        <v>3.36</v>
      </c>
      <c r="K21" s="15">
        <v>124855.74</v>
      </c>
    </row>
    <row r="22" spans="3:11" x14ac:dyDescent="0.2">
      <c r="C22" s="18" t="s">
        <v>30490</v>
      </c>
      <c r="D22" s="17">
        <v>44501</v>
      </c>
      <c r="E22" s="16" t="s">
        <v>30489</v>
      </c>
      <c r="I22" s="15">
        <v>4.8099999999999996</v>
      </c>
      <c r="K22" s="15">
        <v>124860.55</v>
      </c>
    </row>
    <row r="23" spans="3:11" x14ac:dyDescent="0.2">
      <c r="C23" s="18" t="s">
        <v>30488</v>
      </c>
      <c r="D23" s="17">
        <v>44501</v>
      </c>
      <c r="E23" s="16" t="s">
        <v>30487</v>
      </c>
      <c r="I23" s="15">
        <v>15</v>
      </c>
      <c r="K23" s="15">
        <v>124875.55</v>
      </c>
    </row>
    <row r="24" spans="3:11" x14ac:dyDescent="0.2">
      <c r="C24" s="18" t="s">
        <v>30486</v>
      </c>
      <c r="D24" s="17">
        <v>44501</v>
      </c>
      <c r="E24" s="16" t="s">
        <v>30485</v>
      </c>
      <c r="I24" s="15">
        <v>6.92</v>
      </c>
      <c r="K24" s="15">
        <v>124882.47</v>
      </c>
    </row>
    <row r="25" spans="3:11" x14ac:dyDescent="0.2">
      <c r="C25" s="18" t="s">
        <v>30484</v>
      </c>
      <c r="D25" s="17">
        <v>44502</v>
      </c>
      <c r="E25" s="16" t="s">
        <v>30483</v>
      </c>
      <c r="I25" s="15">
        <v>6.06</v>
      </c>
      <c r="K25" s="15">
        <v>124888.53</v>
      </c>
    </row>
    <row r="26" spans="3:11" x14ac:dyDescent="0.2">
      <c r="C26" s="18" t="s">
        <v>30482</v>
      </c>
      <c r="D26" s="17">
        <v>44502</v>
      </c>
      <c r="E26" s="16" t="s">
        <v>30481</v>
      </c>
      <c r="I26" s="15">
        <v>1.68</v>
      </c>
      <c r="K26" s="15">
        <v>124890.21</v>
      </c>
    </row>
    <row r="27" spans="3:11" x14ac:dyDescent="0.2">
      <c r="C27" s="18" t="s">
        <v>30480</v>
      </c>
      <c r="D27" s="17">
        <v>44502</v>
      </c>
      <c r="E27" s="16" t="s">
        <v>30479</v>
      </c>
      <c r="I27" s="15">
        <v>12.76</v>
      </c>
      <c r="K27" s="15">
        <v>124902.97</v>
      </c>
    </row>
    <row r="28" spans="3:11" x14ac:dyDescent="0.2">
      <c r="C28" s="18" t="s">
        <v>30478</v>
      </c>
      <c r="D28" s="17">
        <v>44502</v>
      </c>
      <c r="E28" s="16" t="s">
        <v>30477</v>
      </c>
      <c r="I28" s="15">
        <v>5.04</v>
      </c>
      <c r="K28" s="15">
        <v>124908.01</v>
      </c>
    </row>
    <row r="29" spans="3:11" x14ac:dyDescent="0.2">
      <c r="C29" s="18" t="s">
        <v>30476</v>
      </c>
      <c r="D29" s="17">
        <v>44502</v>
      </c>
      <c r="E29" s="16" t="s">
        <v>30475</v>
      </c>
      <c r="I29" s="15">
        <v>17.66</v>
      </c>
      <c r="K29" s="15">
        <v>124925.67</v>
      </c>
    </row>
    <row r="30" spans="3:11" x14ac:dyDescent="0.2">
      <c r="C30" s="18" t="s">
        <v>30474</v>
      </c>
      <c r="D30" s="17">
        <v>44502</v>
      </c>
      <c r="E30" s="16" t="s">
        <v>30473</v>
      </c>
      <c r="I30" s="15">
        <v>5.99</v>
      </c>
      <c r="K30" s="15">
        <v>124931.66</v>
      </c>
    </row>
    <row r="31" spans="3:11" x14ac:dyDescent="0.2">
      <c r="C31" s="18" t="s">
        <v>30472</v>
      </c>
      <c r="D31" s="17">
        <v>44503</v>
      </c>
      <c r="E31" s="16" t="s">
        <v>30471</v>
      </c>
      <c r="I31" s="15">
        <v>0.52</v>
      </c>
      <c r="K31" s="15">
        <v>124932.18</v>
      </c>
    </row>
    <row r="32" spans="3:11" x14ac:dyDescent="0.2">
      <c r="C32" s="18" t="s">
        <v>30470</v>
      </c>
      <c r="D32" s="17">
        <v>44503</v>
      </c>
      <c r="E32" s="16" t="s">
        <v>30469</v>
      </c>
      <c r="I32" s="15">
        <v>7.0000000000000007E-2</v>
      </c>
      <c r="K32" s="15">
        <v>124932.25</v>
      </c>
    </row>
    <row r="33" spans="3:11" x14ac:dyDescent="0.2">
      <c r="C33" s="18" t="s">
        <v>30468</v>
      </c>
      <c r="D33" s="17">
        <v>44503</v>
      </c>
      <c r="E33" s="16" t="s">
        <v>30467</v>
      </c>
      <c r="I33" s="15">
        <v>4.1900000000000004</v>
      </c>
      <c r="K33" s="15">
        <v>124936.44</v>
      </c>
    </row>
    <row r="34" spans="3:11" x14ac:dyDescent="0.2">
      <c r="C34" s="18" t="s">
        <v>30466</v>
      </c>
      <c r="D34" s="17">
        <v>44503</v>
      </c>
      <c r="E34" s="16" t="s">
        <v>30465</v>
      </c>
      <c r="I34" s="15">
        <v>8.5299999999999994</v>
      </c>
      <c r="K34" s="15">
        <v>124944.97</v>
      </c>
    </row>
    <row r="35" spans="3:11" x14ac:dyDescent="0.2">
      <c r="C35" s="18" t="s">
        <v>30464</v>
      </c>
      <c r="D35" s="17">
        <v>44503</v>
      </c>
      <c r="E35" s="16" t="s">
        <v>30463</v>
      </c>
      <c r="I35" s="15">
        <v>6.07</v>
      </c>
      <c r="K35" s="15">
        <v>124951.03999999999</v>
      </c>
    </row>
    <row r="36" spans="3:11" x14ac:dyDescent="0.2">
      <c r="C36" s="18" t="s">
        <v>30462</v>
      </c>
      <c r="D36" s="17">
        <v>44503</v>
      </c>
      <c r="E36" s="16" t="s">
        <v>30461</v>
      </c>
      <c r="I36" s="15">
        <v>5.47</v>
      </c>
      <c r="K36" s="15">
        <v>124956.51</v>
      </c>
    </row>
    <row r="37" spans="3:11" x14ac:dyDescent="0.2">
      <c r="C37" s="18" t="s">
        <v>30460</v>
      </c>
      <c r="D37" s="17">
        <v>44503</v>
      </c>
      <c r="E37" s="16" t="s">
        <v>30459</v>
      </c>
      <c r="I37" s="15">
        <v>1.68</v>
      </c>
      <c r="K37" s="15">
        <v>124958.19</v>
      </c>
    </row>
    <row r="38" spans="3:11" x14ac:dyDescent="0.2">
      <c r="C38" s="18" t="s">
        <v>30458</v>
      </c>
      <c r="D38" s="17">
        <v>44503</v>
      </c>
      <c r="E38" s="16" t="s">
        <v>30457</v>
      </c>
      <c r="I38" s="15">
        <v>4.07</v>
      </c>
      <c r="K38" s="15">
        <v>124962.26</v>
      </c>
    </row>
    <row r="39" spans="3:11" x14ac:dyDescent="0.2">
      <c r="C39" s="18" t="s">
        <v>30456</v>
      </c>
      <c r="D39" s="17">
        <v>44503</v>
      </c>
      <c r="E39" s="16" t="s">
        <v>30455</v>
      </c>
      <c r="I39" s="15">
        <v>30.6</v>
      </c>
      <c r="K39" s="15">
        <v>124992.86</v>
      </c>
    </row>
    <row r="40" spans="3:11" x14ac:dyDescent="0.2">
      <c r="C40" s="18" t="s">
        <v>30454</v>
      </c>
      <c r="D40" s="17">
        <v>44504</v>
      </c>
      <c r="E40" s="16" t="s">
        <v>30453</v>
      </c>
      <c r="I40" s="15">
        <v>38.64</v>
      </c>
      <c r="K40" s="15">
        <v>125031.5</v>
      </c>
    </row>
    <row r="41" spans="3:11" x14ac:dyDescent="0.2">
      <c r="C41" s="18" t="s">
        <v>30452</v>
      </c>
      <c r="D41" s="17">
        <v>44504</v>
      </c>
      <c r="E41" s="16" t="s">
        <v>30451</v>
      </c>
      <c r="I41" s="15">
        <v>7.51</v>
      </c>
      <c r="K41" s="15">
        <v>125039.01</v>
      </c>
    </row>
    <row r="42" spans="3:11" x14ac:dyDescent="0.2">
      <c r="C42" s="18" t="s">
        <v>30450</v>
      </c>
      <c r="D42" s="17">
        <v>44504</v>
      </c>
      <c r="E42" s="16" t="s">
        <v>30449</v>
      </c>
      <c r="I42" s="15">
        <v>1.39</v>
      </c>
      <c r="K42" s="15">
        <v>125040.4</v>
      </c>
    </row>
    <row r="43" spans="3:11" x14ac:dyDescent="0.2">
      <c r="C43" s="18" t="s">
        <v>30448</v>
      </c>
      <c r="D43" s="17">
        <v>44504</v>
      </c>
      <c r="E43" s="16" t="s">
        <v>30447</v>
      </c>
      <c r="I43" s="15">
        <v>2.35</v>
      </c>
      <c r="K43" s="15">
        <v>125042.75</v>
      </c>
    </row>
    <row r="44" spans="3:11" x14ac:dyDescent="0.2">
      <c r="C44" s="18" t="s">
        <v>30446</v>
      </c>
      <c r="D44" s="17">
        <v>44504</v>
      </c>
      <c r="E44" s="16" t="s">
        <v>30445</v>
      </c>
      <c r="I44" s="15">
        <v>3.84</v>
      </c>
      <c r="K44" s="15">
        <v>125046.59</v>
      </c>
    </row>
    <row r="45" spans="3:11" x14ac:dyDescent="0.2">
      <c r="C45" s="18" t="s">
        <v>30444</v>
      </c>
      <c r="D45" s="17">
        <v>44504</v>
      </c>
      <c r="E45" s="16" t="s">
        <v>30443</v>
      </c>
      <c r="I45" s="15">
        <v>3.36</v>
      </c>
      <c r="K45" s="15">
        <v>125049.95</v>
      </c>
    </row>
    <row r="46" spans="3:11" x14ac:dyDescent="0.2">
      <c r="C46" s="18" t="s">
        <v>30442</v>
      </c>
      <c r="D46" s="17">
        <v>44504</v>
      </c>
      <c r="E46" s="16" t="s">
        <v>30441</v>
      </c>
      <c r="I46" s="15">
        <v>5.26</v>
      </c>
      <c r="K46" s="15">
        <v>125055.21</v>
      </c>
    </row>
    <row r="47" spans="3:11" x14ac:dyDescent="0.2">
      <c r="C47" s="18" t="s">
        <v>30440</v>
      </c>
      <c r="D47" s="17">
        <v>44504</v>
      </c>
      <c r="E47" s="16" t="s">
        <v>30439</v>
      </c>
      <c r="I47" s="15">
        <v>1.68</v>
      </c>
      <c r="K47" s="15">
        <v>125056.89</v>
      </c>
    </row>
    <row r="48" spans="3:11" x14ac:dyDescent="0.2">
      <c r="C48" s="18" t="s">
        <v>30438</v>
      </c>
      <c r="D48" s="17">
        <v>44504</v>
      </c>
      <c r="E48" s="16" t="s">
        <v>30437</v>
      </c>
      <c r="I48" s="15">
        <v>5.35</v>
      </c>
      <c r="K48" s="15">
        <v>125062.24</v>
      </c>
    </row>
    <row r="49" spans="3:11" x14ac:dyDescent="0.2">
      <c r="C49" s="18" t="s">
        <v>30436</v>
      </c>
      <c r="D49" s="17">
        <v>44504</v>
      </c>
      <c r="E49" s="16" t="s">
        <v>30435</v>
      </c>
      <c r="I49" s="15">
        <v>13.88</v>
      </c>
      <c r="K49" s="15">
        <v>125076.12</v>
      </c>
    </row>
    <row r="50" spans="3:11" x14ac:dyDescent="0.2">
      <c r="C50" s="18" t="s">
        <v>30434</v>
      </c>
      <c r="D50" s="17">
        <v>44504</v>
      </c>
      <c r="E50" s="16" t="s">
        <v>30433</v>
      </c>
      <c r="I50" s="15">
        <v>8.3800000000000008</v>
      </c>
      <c r="K50" s="15">
        <v>125084.5</v>
      </c>
    </row>
    <row r="51" spans="3:11" x14ac:dyDescent="0.2">
      <c r="C51" s="18" t="s">
        <v>30432</v>
      </c>
      <c r="D51" s="17">
        <v>44504</v>
      </c>
      <c r="E51" s="16" t="s">
        <v>30431</v>
      </c>
      <c r="I51" s="15">
        <v>5.97</v>
      </c>
      <c r="K51" s="15">
        <v>125090.47</v>
      </c>
    </row>
    <row r="52" spans="3:11" x14ac:dyDescent="0.2">
      <c r="C52" s="18" t="s">
        <v>30430</v>
      </c>
      <c r="D52" s="17">
        <v>44504</v>
      </c>
      <c r="E52" s="16" t="s">
        <v>30429</v>
      </c>
      <c r="I52" s="15">
        <v>5.31</v>
      </c>
      <c r="K52" s="15">
        <v>125095.78</v>
      </c>
    </row>
    <row r="53" spans="3:11" x14ac:dyDescent="0.2">
      <c r="C53" s="18" t="s">
        <v>30428</v>
      </c>
      <c r="D53" s="17">
        <v>44504</v>
      </c>
      <c r="E53" s="16" t="s">
        <v>30427</v>
      </c>
      <c r="I53" s="15">
        <v>17.899999999999999</v>
      </c>
      <c r="K53" s="15">
        <v>125113.68</v>
      </c>
    </row>
    <row r="54" spans="3:11" x14ac:dyDescent="0.2">
      <c r="C54" s="18" t="s">
        <v>30426</v>
      </c>
      <c r="D54" s="17">
        <v>44504</v>
      </c>
      <c r="E54" s="16" t="s">
        <v>30425</v>
      </c>
      <c r="I54" s="15">
        <v>4.1900000000000004</v>
      </c>
      <c r="K54" s="15">
        <v>125117.87</v>
      </c>
    </row>
    <row r="55" spans="3:11" x14ac:dyDescent="0.2">
      <c r="C55" s="18" t="s">
        <v>30424</v>
      </c>
      <c r="D55" s="17">
        <v>44504</v>
      </c>
      <c r="E55" s="16" t="s">
        <v>30423</v>
      </c>
      <c r="I55" s="15">
        <v>2.15</v>
      </c>
      <c r="K55" s="15">
        <v>125120.02</v>
      </c>
    </row>
    <row r="56" spans="3:11" x14ac:dyDescent="0.2">
      <c r="C56" s="18" t="s">
        <v>30422</v>
      </c>
      <c r="D56" s="17">
        <v>44504</v>
      </c>
      <c r="E56" s="16" t="s">
        <v>30421</v>
      </c>
      <c r="I56" s="15">
        <v>5.6</v>
      </c>
      <c r="K56" s="15">
        <v>125125.62</v>
      </c>
    </row>
    <row r="57" spans="3:11" x14ac:dyDescent="0.2">
      <c r="C57" s="18" t="s">
        <v>30420</v>
      </c>
      <c r="D57" s="17">
        <v>44504</v>
      </c>
      <c r="E57" s="16" t="s">
        <v>30419</v>
      </c>
      <c r="I57" s="15">
        <v>8.3800000000000008</v>
      </c>
      <c r="K57" s="15">
        <v>125134</v>
      </c>
    </row>
    <row r="58" spans="3:11" x14ac:dyDescent="0.2">
      <c r="C58" s="18" t="s">
        <v>30418</v>
      </c>
      <c r="D58" s="17">
        <v>44504</v>
      </c>
      <c r="E58" s="16" t="s">
        <v>30417</v>
      </c>
      <c r="I58" s="15">
        <v>6.94</v>
      </c>
      <c r="K58" s="15">
        <v>125140.94</v>
      </c>
    </row>
    <row r="59" spans="3:11" x14ac:dyDescent="0.2">
      <c r="C59" s="18" t="s">
        <v>30416</v>
      </c>
      <c r="D59" s="17">
        <v>44504</v>
      </c>
      <c r="E59" s="16" t="s">
        <v>30415</v>
      </c>
      <c r="I59" s="15">
        <v>6.94</v>
      </c>
      <c r="K59" s="15">
        <v>125147.88</v>
      </c>
    </row>
    <row r="60" spans="3:11" x14ac:dyDescent="0.2">
      <c r="C60" s="18" t="s">
        <v>30414</v>
      </c>
      <c r="D60" s="17">
        <v>44504</v>
      </c>
      <c r="E60" s="16" t="s">
        <v>30413</v>
      </c>
      <c r="I60" s="15">
        <v>1.68</v>
      </c>
      <c r="K60" s="15">
        <v>125149.56</v>
      </c>
    </row>
    <row r="61" spans="3:11" x14ac:dyDescent="0.2">
      <c r="C61" s="18" t="s">
        <v>30412</v>
      </c>
      <c r="D61" s="17">
        <v>44504</v>
      </c>
      <c r="E61" s="16" t="s">
        <v>30411</v>
      </c>
      <c r="I61" s="15">
        <v>2.1800000000000002</v>
      </c>
      <c r="K61" s="15">
        <v>125151.74</v>
      </c>
    </row>
    <row r="62" spans="3:11" x14ac:dyDescent="0.2">
      <c r="C62" s="18" t="s">
        <v>30410</v>
      </c>
      <c r="D62" s="17">
        <v>44504</v>
      </c>
      <c r="E62" s="16" t="s">
        <v>30409</v>
      </c>
      <c r="I62" s="15">
        <v>8.3800000000000008</v>
      </c>
      <c r="K62" s="15">
        <v>125160.12</v>
      </c>
    </row>
    <row r="63" spans="3:11" x14ac:dyDescent="0.2">
      <c r="C63" s="18" t="s">
        <v>30408</v>
      </c>
      <c r="D63" s="17">
        <v>44504</v>
      </c>
      <c r="E63" s="16" t="s">
        <v>30407</v>
      </c>
      <c r="I63" s="15">
        <v>8.5299999999999994</v>
      </c>
      <c r="K63" s="15">
        <v>125168.65</v>
      </c>
    </row>
    <row r="64" spans="3:11" x14ac:dyDescent="0.2">
      <c r="C64" s="18" t="s">
        <v>30406</v>
      </c>
      <c r="D64" s="17">
        <v>44504</v>
      </c>
      <c r="E64" s="16" t="s">
        <v>30405</v>
      </c>
      <c r="I64" s="15">
        <v>8.3800000000000008</v>
      </c>
      <c r="K64" s="15">
        <v>125177.03</v>
      </c>
    </row>
    <row r="65" spans="3:11" x14ac:dyDescent="0.2">
      <c r="C65" s="18" t="s">
        <v>30404</v>
      </c>
      <c r="D65" s="17">
        <v>44504</v>
      </c>
      <c r="E65" s="16" t="s">
        <v>30403</v>
      </c>
      <c r="I65" s="15">
        <v>7.82</v>
      </c>
      <c r="K65" s="15">
        <v>125184.85</v>
      </c>
    </row>
    <row r="66" spans="3:11" x14ac:dyDescent="0.2">
      <c r="C66" s="18" t="s">
        <v>30402</v>
      </c>
      <c r="D66" s="17">
        <v>44504</v>
      </c>
      <c r="E66" s="16" t="s">
        <v>30401</v>
      </c>
      <c r="I66" s="15">
        <v>3.48</v>
      </c>
      <c r="K66" s="15">
        <v>125188.33</v>
      </c>
    </row>
    <row r="67" spans="3:11" x14ac:dyDescent="0.2">
      <c r="C67" s="18" t="s">
        <v>30400</v>
      </c>
      <c r="D67" s="17">
        <v>44504</v>
      </c>
      <c r="E67" s="16" t="s">
        <v>30399</v>
      </c>
      <c r="I67" s="15">
        <v>3.02</v>
      </c>
      <c r="K67" s="15">
        <v>125191.35</v>
      </c>
    </row>
    <row r="68" spans="3:11" x14ac:dyDescent="0.2">
      <c r="C68" s="18" t="s">
        <v>30398</v>
      </c>
      <c r="D68" s="17">
        <v>44504</v>
      </c>
      <c r="E68" s="16" t="s">
        <v>30397</v>
      </c>
      <c r="I68" s="15">
        <v>7.09</v>
      </c>
      <c r="K68" s="15">
        <v>125198.44</v>
      </c>
    </row>
    <row r="69" spans="3:11" x14ac:dyDescent="0.2">
      <c r="C69" s="18" t="s">
        <v>30396</v>
      </c>
      <c r="D69" s="17">
        <v>44504</v>
      </c>
      <c r="E69" s="16" t="s">
        <v>30395</v>
      </c>
      <c r="I69" s="15">
        <v>9.4</v>
      </c>
      <c r="K69" s="15">
        <v>125207.84</v>
      </c>
    </row>
    <row r="70" spans="3:11" x14ac:dyDescent="0.2">
      <c r="C70" s="18" t="s">
        <v>30394</v>
      </c>
      <c r="D70" s="17">
        <v>44504</v>
      </c>
      <c r="E70" s="16" t="s">
        <v>30393</v>
      </c>
      <c r="I70" s="15">
        <v>2.44</v>
      </c>
      <c r="K70" s="15">
        <v>125210.28</v>
      </c>
    </row>
    <row r="71" spans="3:11" x14ac:dyDescent="0.2">
      <c r="C71" s="18" t="s">
        <v>30392</v>
      </c>
      <c r="D71" s="17">
        <v>44504</v>
      </c>
      <c r="E71" s="16" t="s">
        <v>30391</v>
      </c>
      <c r="I71" s="15">
        <v>0.84</v>
      </c>
      <c r="K71" s="15">
        <v>125211.12</v>
      </c>
    </row>
    <row r="72" spans="3:11" x14ac:dyDescent="0.2">
      <c r="C72" s="18" t="s">
        <v>30390</v>
      </c>
      <c r="D72" s="17">
        <v>44504</v>
      </c>
      <c r="E72" s="16" t="s">
        <v>30389</v>
      </c>
      <c r="I72" s="15">
        <v>1.68</v>
      </c>
      <c r="K72" s="15">
        <v>125212.8</v>
      </c>
    </row>
    <row r="73" spans="3:11" x14ac:dyDescent="0.2">
      <c r="C73" s="18" t="s">
        <v>30388</v>
      </c>
      <c r="D73" s="17">
        <v>44504</v>
      </c>
      <c r="E73" s="16" t="s">
        <v>30387</v>
      </c>
      <c r="I73" s="15">
        <v>17.899999999999999</v>
      </c>
      <c r="K73" s="15">
        <v>125230.7</v>
      </c>
    </row>
    <row r="74" spans="3:11" x14ac:dyDescent="0.2">
      <c r="C74" s="18" t="s">
        <v>30386</v>
      </c>
      <c r="D74" s="17">
        <v>44504</v>
      </c>
      <c r="E74" s="16" t="s">
        <v>30385</v>
      </c>
      <c r="I74" s="15">
        <v>8.3800000000000008</v>
      </c>
      <c r="K74" s="15">
        <v>125239.08</v>
      </c>
    </row>
    <row r="75" spans="3:11" x14ac:dyDescent="0.2">
      <c r="C75" s="18" t="s">
        <v>30384</v>
      </c>
      <c r="D75" s="17">
        <v>44504</v>
      </c>
      <c r="E75" s="16" t="s">
        <v>30383</v>
      </c>
      <c r="I75" s="15">
        <v>3.36</v>
      </c>
      <c r="K75" s="15">
        <v>125242.44</v>
      </c>
    </row>
    <row r="76" spans="3:11" x14ac:dyDescent="0.2">
      <c r="C76" s="18" t="s">
        <v>30382</v>
      </c>
      <c r="D76" s="17">
        <v>44504</v>
      </c>
      <c r="E76" s="16" t="s">
        <v>30381</v>
      </c>
      <c r="I76" s="15">
        <v>2.3199999999999998</v>
      </c>
      <c r="K76" s="15">
        <v>125244.76</v>
      </c>
    </row>
    <row r="77" spans="3:11" x14ac:dyDescent="0.2">
      <c r="C77" s="18" t="s">
        <v>30380</v>
      </c>
      <c r="D77" s="17">
        <v>44504</v>
      </c>
      <c r="E77" s="16" t="s">
        <v>30379</v>
      </c>
      <c r="I77" s="15">
        <v>24.6</v>
      </c>
      <c r="K77" s="15">
        <v>125269.36</v>
      </c>
    </row>
    <row r="78" spans="3:11" x14ac:dyDescent="0.2">
      <c r="C78" s="18" t="s">
        <v>30378</v>
      </c>
      <c r="D78" s="17">
        <v>44504</v>
      </c>
      <c r="E78" s="16" t="s">
        <v>30377</v>
      </c>
      <c r="I78" s="15">
        <v>1.84</v>
      </c>
      <c r="K78" s="15">
        <v>125271.2</v>
      </c>
    </row>
    <row r="79" spans="3:11" x14ac:dyDescent="0.2">
      <c r="C79" s="18" t="s">
        <v>30376</v>
      </c>
      <c r="D79" s="17">
        <v>44504</v>
      </c>
      <c r="E79" s="16" t="s">
        <v>30375</v>
      </c>
      <c r="I79" s="15">
        <v>4.13</v>
      </c>
      <c r="K79" s="15">
        <v>125275.33</v>
      </c>
    </row>
    <row r="80" spans="3:11" x14ac:dyDescent="0.2">
      <c r="C80" s="18" t="s">
        <v>30374</v>
      </c>
      <c r="D80" s="17">
        <v>44504</v>
      </c>
      <c r="E80" s="16" t="s">
        <v>30373</v>
      </c>
      <c r="I80" s="15">
        <v>4.1900000000000004</v>
      </c>
      <c r="K80" s="15">
        <v>125279.52</v>
      </c>
    </row>
    <row r="81" spans="3:11" x14ac:dyDescent="0.2">
      <c r="C81" s="18" t="s">
        <v>30372</v>
      </c>
      <c r="D81" s="17">
        <v>44504</v>
      </c>
      <c r="E81" s="16" t="s">
        <v>30371</v>
      </c>
      <c r="I81" s="15">
        <v>7.82</v>
      </c>
      <c r="K81" s="15">
        <v>125287.34</v>
      </c>
    </row>
    <row r="82" spans="3:11" x14ac:dyDescent="0.2">
      <c r="C82" s="18" t="s">
        <v>30370</v>
      </c>
      <c r="D82" s="17">
        <v>44504</v>
      </c>
      <c r="E82" s="16" t="s">
        <v>30369</v>
      </c>
      <c r="I82" s="15">
        <v>4.1900000000000004</v>
      </c>
      <c r="K82" s="15">
        <v>125291.53</v>
      </c>
    </row>
    <row r="83" spans="3:11" x14ac:dyDescent="0.2">
      <c r="C83" s="18" t="s">
        <v>30368</v>
      </c>
      <c r="D83" s="17">
        <v>44504</v>
      </c>
      <c r="E83" s="16" t="s">
        <v>30367</v>
      </c>
      <c r="I83" s="15">
        <v>1.78</v>
      </c>
      <c r="K83" s="15">
        <v>125293.31</v>
      </c>
    </row>
    <row r="84" spans="3:11" x14ac:dyDescent="0.2">
      <c r="C84" s="18" t="s">
        <v>30366</v>
      </c>
      <c r="D84" s="17">
        <v>44504</v>
      </c>
      <c r="E84" s="16" t="s">
        <v>30365</v>
      </c>
      <c r="I84" s="15">
        <v>1.68</v>
      </c>
      <c r="K84" s="15">
        <v>125294.99</v>
      </c>
    </row>
    <row r="85" spans="3:11" x14ac:dyDescent="0.2">
      <c r="C85" s="18" t="s">
        <v>30364</v>
      </c>
      <c r="D85" s="17">
        <v>44504</v>
      </c>
      <c r="E85" s="16" t="s">
        <v>30363</v>
      </c>
      <c r="I85" s="15">
        <v>7.82</v>
      </c>
      <c r="K85" s="15">
        <v>125302.81</v>
      </c>
    </row>
    <row r="86" spans="3:11" x14ac:dyDescent="0.2">
      <c r="C86" s="18" t="s">
        <v>30362</v>
      </c>
      <c r="D86" s="17">
        <v>44504</v>
      </c>
      <c r="E86" s="16" t="s">
        <v>30361</v>
      </c>
      <c r="I86" s="15">
        <v>2.59</v>
      </c>
      <c r="K86" s="15">
        <v>125305.4</v>
      </c>
    </row>
    <row r="87" spans="3:11" x14ac:dyDescent="0.2">
      <c r="C87" s="18" t="s">
        <v>30360</v>
      </c>
      <c r="D87" s="17">
        <v>44504</v>
      </c>
      <c r="E87" s="16" t="s">
        <v>30359</v>
      </c>
      <c r="I87" s="15">
        <v>1.71</v>
      </c>
      <c r="K87" s="15">
        <v>125307.11</v>
      </c>
    </row>
    <row r="88" spans="3:11" x14ac:dyDescent="0.2">
      <c r="C88" s="18" t="s">
        <v>30358</v>
      </c>
      <c r="D88" s="17">
        <v>44504</v>
      </c>
      <c r="E88" s="16" t="s">
        <v>30357</v>
      </c>
      <c r="I88" s="15">
        <v>4.5599999999999996</v>
      </c>
      <c r="K88" s="15">
        <v>125311.67</v>
      </c>
    </row>
    <row r="89" spans="3:11" x14ac:dyDescent="0.2">
      <c r="C89" s="18" t="s">
        <v>30356</v>
      </c>
      <c r="D89" s="17">
        <v>44504</v>
      </c>
      <c r="E89" s="16" t="s">
        <v>30355</v>
      </c>
      <c r="I89" s="15">
        <v>1.99</v>
      </c>
      <c r="K89" s="15">
        <v>125313.66</v>
      </c>
    </row>
    <row r="90" spans="3:11" x14ac:dyDescent="0.2">
      <c r="C90" s="18" t="s">
        <v>30354</v>
      </c>
      <c r="D90" s="17">
        <v>44504</v>
      </c>
      <c r="E90" s="16" t="s">
        <v>30353</v>
      </c>
      <c r="I90" s="15">
        <v>1.94</v>
      </c>
      <c r="K90" s="15">
        <v>125315.6</v>
      </c>
    </row>
    <row r="91" spans="3:11" x14ac:dyDescent="0.2">
      <c r="C91" s="18" t="s">
        <v>30352</v>
      </c>
      <c r="D91" s="17">
        <v>44504</v>
      </c>
      <c r="E91" s="16" t="s">
        <v>30351</v>
      </c>
      <c r="I91" s="15">
        <v>4.21</v>
      </c>
      <c r="K91" s="15">
        <v>125319.81</v>
      </c>
    </row>
    <row r="92" spans="3:11" x14ac:dyDescent="0.2">
      <c r="C92" s="18" t="s">
        <v>30350</v>
      </c>
      <c r="D92" s="17">
        <v>44504</v>
      </c>
      <c r="E92" s="16" t="s">
        <v>30349</v>
      </c>
      <c r="I92" s="15">
        <v>1.94</v>
      </c>
      <c r="K92" s="15">
        <v>125321.75</v>
      </c>
    </row>
    <row r="93" spans="3:11" x14ac:dyDescent="0.2">
      <c r="C93" s="18" t="s">
        <v>30348</v>
      </c>
      <c r="D93" s="17">
        <v>44504</v>
      </c>
      <c r="E93" s="16" t="s">
        <v>30347</v>
      </c>
      <c r="I93" s="15">
        <v>1.94</v>
      </c>
      <c r="K93" s="15">
        <v>125323.69</v>
      </c>
    </row>
    <row r="94" spans="3:11" x14ac:dyDescent="0.2">
      <c r="C94" s="18" t="s">
        <v>30346</v>
      </c>
      <c r="D94" s="17">
        <v>44504</v>
      </c>
      <c r="E94" s="16" t="s">
        <v>30345</v>
      </c>
      <c r="I94" s="15">
        <v>11.3</v>
      </c>
      <c r="K94" s="15">
        <v>125334.99</v>
      </c>
    </row>
    <row r="95" spans="3:11" x14ac:dyDescent="0.2">
      <c r="C95" s="18" t="s">
        <v>30344</v>
      </c>
      <c r="D95" s="17">
        <v>44504</v>
      </c>
      <c r="E95" s="16" t="s">
        <v>30343</v>
      </c>
      <c r="I95" s="15">
        <v>42</v>
      </c>
      <c r="K95" s="15">
        <v>125376.99</v>
      </c>
    </row>
    <row r="96" spans="3:11" x14ac:dyDescent="0.2">
      <c r="C96" s="18" t="s">
        <v>30342</v>
      </c>
      <c r="D96" s="17">
        <v>44504</v>
      </c>
      <c r="E96" s="16" t="s">
        <v>30341</v>
      </c>
      <c r="I96" s="15">
        <v>2.72</v>
      </c>
      <c r="K96" s="15">
        <v>125379.71</v>
      </c>
    </row>
    <row r="97" spans="3:11" x14ac:dyDescent="0.2">
      <c r="C97" s="18" t="s">
        <v>30340</v>
      </c>
      <c r="D97" s="17">
        <v>44505</v>
      </c>
      <c r="E97" s="16" t="s">
        <v>30339</v>
      </c>
      <c r="I97" s="15">
        <v>3.36</v>
      </c>
      <c r="K97" s="15">
        <v>125383.07</v>
      </c>
    </row>
    <row r="98" spans="3:11" x14ac:dyDescent="0.2">
      <c r="C98" s="18" t="s">
        <v>30338</v>
      </c>
      <c r="D98" s="17">
        <v>44505</v>
      </c>
      <c r="E98" s="16" t="s">
        <v>30337</v>
      </c>
      <c r="I98" s="15">
        <v>1</v>
      </c>
      <c r="K98" s="15">
        <v>125384.07</v>
      </c>
    </row>
    <row r="99" spans="3:11" x14ac:dyDescent="0.2">
      <c r="C99" s="18" t="s">
        <v>30336</v>
      </c>
      <c r="D99" s="17">
        <v>44505</v>
      </c>
      <c r="E99" s="16" t="s">
        <v>30335</v>
      </c>
      <c r="I99" s="15">
        <v>2.5</v>
      </c>
      <c r="K99" s="15">
        <v>125386.57</v>
      </c>
    </row>
    <row r="100" spans="3:11" x14ac:dyDescent="0.2">
      <c r="C100" s="18" t="s">
        <v>30334</v>
      </c>
      <c r="D100" s="17">
        <v>44505</v>
      </c>
      <c r="E100" s="16" t="s">
        <v>30333</v>
      </c>
      <c r="I100" s="15">
        <v>3.39</v>
      </c>
      <c r="K100" s="15">
        <v>125389.96</v>
      </c>
    </row>
    <row r="101" spans="3:11" x14ac:dyDescent="0.2">
      <c r="C101" s="18" t="s">
        <v>30332</v>
      </c>
      <c r="D101" s="17">
        <v>44505</v>
      </c>
      <c r="E101" s="16" t="s">
        <v>30331</v>
      </c>
      <c r="I101" s="15">
        <v>1.68</v>
      </c>
      <c r="K101" s="15">
        <v>125391.64</v>
      </c>
    </row>
    <row r="102" spans="3:11" x14ac:dyDescent="0.2">
      <c r="C102" s="18" t="s">
        <v>30330</v>
      </c>
      <c r="D102" s="17">
        <v>44505</v>
      </c>
      <c r="E102" s="16" t="s">
        <v>30329</v>
      </c>
      <c r="I102" s="15">
        <v>2.92</v>
      </c>
      <c r="K102" s="15">
        <v>125394.56</v>
      </c>
    </row>
    <row r="103" spans="3:11" x14ac:dyDescent="0.2">
      <c r="C103" s="18" t="s">
        <v>30328</v>
      </c>
      <c r="D103" s="17">
        <v>44505</v>
      </c>
      <c r="E103" s="16" t="s">
        <v>30327</v>
      </c>
      <c r="I103" s="15">
        <v>3.82</v>
      </c>
      <c r="K103" s="15">
        <v>125398.38</v>
      </c>
    </row>
    <row r="104" spans="3:11" x14ac:dyDescent="0.2">
      <c r="C104" s="18" t="s">
        <v>30326</v>
      </c>
      <c r="D104" s="17">
        <v>44505</v>
      </c>
      <c r="E104" s="16" t="s">
        <v>30325</v>
      </c>
      <c r="I104" s="15">
        <v>1.87</v>
      </c>
      <c r="K104" s="15">
        <v>125400.25</v>
      </c>
    </row>
    <row r="105" spans="3:11" x14ac:dyDescent="0.2">
      <c r="C105" s="18" t="s">
        <v>30324</v>
      </c>
      <c r="D105" s="17">
        <v>44505</v>
      </c>
      <c r="E105" s="16" t="s">
        <v>30323</v>
      </c>
      <c r="I105" s="15">
        <v>5.04</v>
      </c>
      <c r="K105" s="15">
        <v>125405.29</v>
      </c>
    </row>
    <row r="106" spans="3:11" x14ac:dyDescent="0.2">
      <c r="C106" s="18" t="s">
        <v>30322</v>
      </c>
      <c r="D106" s="17">
        <v>44505</v>
      </c>
      <c r="E106" s="16" t="s">
        <v>30321</v>
      </c>
      <c r="I106" s="15">
        <v>4.72</v>
      </c>
      <c r="K106" s="15">
        <v>125410.01</v>
      </c>
    </row>
    <row r="107" spans="3:11" x14ac:dyDescent="0.2">
      <c r="C107" s="18" t="s">
        <v>30320</v>
      </c>
      <c r="D107" s="17">
        <v>44505</v>
      </c>
      <c r="E107" s="16" t="s">
        <v>30319</v>
      </c>
      <c r="I107" s="15">
        <v>4.7</v>
      </c>
      <c r="K107" s="15">
        <v>125414.71</v>
      </c>
    </row>
    <row r="108" spans="3:11" x14ac:dyDescent="0.2">
      <c r="C108" s="18" t="s">
        <v>30318</v>
      </c>
      <c r="D108" s="17">
        <v>44505</v>
      </c>
      <c r="E108" s="16" t="s">
        <v>30317</v>
      </c>
      <c r="I108" s="15">
        <v>3.36</v>
      </c>
      <c r="K108" s="15">
        <v>125418.07</v>
      </c>
    </row>
    <row r="109" spans="3:11" x14ac:dyDescent="0.2">
      <c r="C109" s="18" t="s">
        <v>30316</v>
      </c>
      <c r="D109" s="17">
        <v>44505</v>
      </c>
      <c r="E109" s="16" t="s">
        <v>30315</v>
      </c>
      <c r="I109" s="15">
        <v>5.8</v>
      </c>
      <c r="K109" s="15">
        <v>125423.87</v>
      </c>
    </row>
    <row r="110" spans="3:11" x14ac:dyDescent="0.2">
      <c r="C110" s="18" t="s">
        <v>30314</v>
      </c>
      <c r="D110" s="17">
        <v>44505</v>
      </c>
      <c r="E110" s="16" t="s">
        <v>30313</v>
      </c>
      <c r="I110" s="15">
        <v>7.32</v>
      </c>
      <c r="K110" s="15">
        <v>125431.19</v>
      </c>
    </row>
    <row r="111" spans="3:11" x14ac:dyDescent="0.2">
      <c r="C111" s="18" t="s">
        <v>30312</v>
      </c>
      <c r="D111" s="17">
        <v>44505</v>
      </c>
      <c r="E111" s="16" t="s">
        <v>30311</v>
      </c>
      <c r="I111" s="15">
        <v>5.52</v>
      </c>
      <c r="K111" s="15">
        <v>125436.71</v>
      </c>
    </row>
    <row r="112" spans="3:11" x14ac:dyDescent="0.2">
      <c r="C112" s="18" t="s">
        <v>30310</v>
      </c>
      <c r="D112" s="17">
        <v>44505</v>
      </c>
      <c r="E112" s="16" t="s">
        <v>30309</v>
      </c>
      <c r="I112" s="15">
        <v>6.88</v>
      </c>
      <c r="K112" s="15">
        <v>125443.59</v>
      </c>
    </row>
    <row r="113" spans="3:11" x14ac:dyDescent="0.2">
      <c r="C113" s="18" t="s">
        <v>30308</v>
      </c>
      <c r="D113" s="17">
        <v>44505</v>
      </c>
      <c r="E113" s="16" t="s">
        <v>30307</v>
      </c>
      <c r="I113" s="15">
        <v>2.0699999999999998</v>
      </c>
      <c r="K113" s="15">
        <v>125445.66</v>
      </c>
    </row>
    <row r="114" spans="3:11" x14ac:dyDescent="0.2">
      <c r="C114" s="18" t="s">
        <v>30306</v>
      </c>
      <c r="D114" s="17">
        <v>44505</v>
      </c>
      <c r="E114" s="16" t="s">
        <v>30305</v>
      </c>
      <c r="I114" s="15">
        <v>2.0499999999999998</v>
      </c>
      <c r="K114" s="15">
        <v>125447.71</v>
      </c>
    </row>
    <row r="115" spans="3:11" x14ac:dyDescent="0.2">
      <c r="C115" s="18" t="s">
        <v>30304</v>
      </c>
      <c r="D115" s="17">
        <v>44505</v>
      </c>
      <c r="E115" s="16" t="s">
        <v>30303</v>
      </c>
      <c r="I115" s="15">
        <v>1.68</v>
      </c>
      <c r="K115" s="15">
        <v>125449.39</v>
      </c>
    </row>
    <row r="116" spans="3:11" x14ac:dyDescent="0.2">
      <c r="C116" s="18" t="s">
        <v>30302</v>
      </c>
      <c r="D116" s="17">
        <v>44505</v>
      </c>
      <c r="E116" s="16" t="s">
        <v>30301</v>
      </c>
      <c r="I116" s="15">
        <v>1.74</v>
      </c>
      <c r="K116" s="15">
        <v>125451.13</v>
      </c>
    </row>
    <row r="117" spans="3:11" x14ac:dyDescent="0.2">
      <c r="C117" s="18" t="s">
        <v>30300</v>
      </c>
      <c r="D117" s="17">
        <v>44505</v>
      </c>
      <c r="E117" s="16" t="s">
        <v>30299</v>
      </c>
      <c r="I117" s="15">
        <v>2.04</v>
      </c>
      <c r="K117" s="15">
        <v>125453.17</v>
      </c>
    </row>
    <row r="118" spans="3:11" x14ac:dyDescent="0.2">
      <c r="C118" s="18" t="s">
        <v>30298</v>
      </c>
      <c r="D118" s="17">
        <v>44505</v>
      </c>
      <c r="E118" s="16" t="s">
        <v>30297</v>
      </c>
      <c r="I118" s="15">
        <v>2.42</v>
      </c>
      <c r="K118" s="15">
        <v>125455.59</v>
      </c>
    </row>
    <row r="119" spans="3:11" x14ac:dyDescent="0.2">
      <c r="C119" s="18" t="s">
        <v>30296</v>
      </c>
      <c r="D119" s="17">
        <v>44505</v>
      </c>
      <c r="E119" s="16" t="s">
        <v>30295</v>
      </c>
      <c r="I119" s="15">
        <v>8.49</v>
      </c>
      <c r="K119" s="15">
        <v>125464.08</v>
      </c>
    </row>
    <row r="120" spans="3:11" x14ac:dyDescent="0.2">
      <c r="C120" s="18" t="s">
        <v>30294</v>
      </c>
      <c r="D120" s="17">
        <v>44505</v>
      </c>
      <c r="E120" s="16" t="s">
        <v>30293</v>
      </c>
      <c r="I120" s="15">
        <v>11.24</v>
      </c>
      <c r="K120" s="15">
        <v>125475.32</v>
      </c>
    </row>
    <row r="121" spans="3:11" x14ac:dyDescent="0.2">
      <c r="C121" s="18" t="s">
        <v>30292</v>
      </c>
      <c r="D121" s="17">
        <v>44505</v>
      </c>
      <c r="E121" s="16" t="s">
        <v>30291</v>
      </c>
      <c r="I121" s="15">
        <v>7.4</v>
      </c>
      <c r="K121" s="15">
        <v>125482.72</v>
      </c>
    </row>
    <row r="122" spans="3:11" x14ac:dyDescent="0.2">
      <c r="C122" s="18" t="s">
        <v>30290</v>
      </c>
      <c r="D122" s="17">
        <v>44505</v>
      </c>
      <c r="E122" s="16" t="s">
        <v>30289</v>
      </c>
      <c r="I122" s="15">
        <v>3.36</v>
      </c>
      <c r="K122" s="15">
        <v>125486.08</v>
      </c>
    </row>
    <row r="123" spans="3:11" x14ac:dyDescent="0.2">
      <c r="C123" s="18" t="s">
        <v>30288</v>
      </c>
      <c r="D123" s="17">
        <v>44505</v>
      </c>
      <c r="E123" s="16" t="s">
        <v>30287</v>
      </c>
      <c r="I123" s="15">
        <v>1.78</v>
      </c>
      <c r="K123" s="15">
        <v>125487.86</v>
      </c>
    </row>
    <row r="124" spans="3:11" x14ac:dyDescent="0.2">
      <c r="C124" s="18" t="s">
        <v>30286</v>
      </c>
      <c r="D124" s="17">
        <v>44505</v>
      </c>
      <c r="E124" s="16" t="s">
        <v>30285</v>
      </c>
      <c r="I124" s="15">
        <v>8.3800000000000008</v>
      </c>
      <c r="K124" s="15">
        <v>125496.24</v>
      </c>
    </row>
    <row r="125" spans="3:11" x14ac:dyDescent="0.2">
      <c r="C125" s="18" t="s">
        <v>30284</v>
      </c>
      <c r="D125" s="17">
        <v>44505</v>
      </c>
      <c r="E125" s="16" t="s">
        <v>30283</v>
      </c>
      <c r="I125" s="15">
        <v>8.3800000000000008</v>
      </c>
      <c r="K125" s="15">
        <v>125504.62</v>
      </c>
    </row>
    <row r="126" spans="3:11" x14ac:dyDescent="0.2">
      <c r="C126" s="18" t="s">
        <v>30282</v>
      </c>
      <c r="D126" s="17">
        <v>44505</v>
      </c>
      <c r="E126" s="16" t="s">
        <v>30281</v>
      </c>
      <c r="I126" s="15">
        <v>2.04</v>
      </c>
      <c r="K126" s="15">
        <v>125506.66</v>
      </c>
    </row>
    <row r="127" spans="3:11" x14ac:dyDescent="0.2">
      <c r="C127" s="18" t="s">
        <v>30280</v>
      </c>
      <c r="D127" s="17">
        <v>44505</v>
      </c>
      <c r="E127" s="16" t="s">
        <v>30279</v>
      </c>
      <c r="I127" s="15">
        <v>8.41</v>
      </c>
      <c r="K127" s="15">
        <v>125515.07</v>
      </c>
    </row>
    <row r="128" spans="3:11" x14ac:dyDescent="0.2">
      <c r="C128" s="18" t="s">
        <v>30278</v>
      </c>
      <c r="D128" s="17">
        <v>44505</v>
      </c>
      <c r="E128" s="16" t="s">
        <v>30277</v>
      </c>
      <c r="I128" s="15">
        <v>2.4</v>
      </c>
      <c r="K128" s="15">
        <v>125517.47</v>
      </c>
    </row>
    <row r="129" spans="3:11" x14ac:dyDescent="0.2">
      <c r="C129" s="18" t="s">
        <v>30276</v>
      </c>
      <c r="D129" s="17">
        <v>44505</v>
      </c>
      <c r="E129" s="16" t="s">
        <v>30275</v>
      </c>
      <c r="I129" s="15">
        <v>10.52</v>
      </c>
      <c r="K129" s="15">
        <v>125527.99</v>
      </c>
    </row>
    <row r="130" spans="3:11" x14ac:dyDescent="0.2">
      <c r="C130" s="18" t="s">
        <v>30274</v>
      </c>
      <c r="D130" s="17">
        <v>44505</v>
      </c>
      <c r="E130" s="16" t="s">
        <v>30273</v>
      </c>
      <c r="I130" s="15">
        <v>7.68</v>
      </c>
      <c r="K130" s="15">
        <v>125535.67</v>
      </c>
    </row>
    <row r="131" spans="3:11" x14ac:dyDescent="0.2">
      <c r="C131" s="18" t="s">
        <v>30272</v>
      </c>
      <c r="D131" s="17">
        <v>44505</v>
      </c>
      <c r="E131" s="16" t="s">
        <v>30271</v>
      </c>
      <c r="I131" s="15">
        <v>3.95</v>
      </c>
      <c r="K131" s="15">
        <v>125539.62</v>
      </c>
    </row>
    <row r="132" spans="3:11" x14ac:dyDescent="0.2">
      <c r="C132" s="18" t="s">
        <v>30270</v>
      </c>
      <c r="D132" s="17">
        <v>44505</v>
      </c>
      <c r="E132" s="16" t="s">
        <v>30269</v>
      </c>
      <c r="I132" s="15">
        <v>6.94</v>
      </c>
      <c r="K132" s="15">
        <v>125546.56</v>
      </c>
    </row>
    <row r="133" spans="3:11" x14ac:dyDescent="0.2">
      <c r="C133" s="18" t="s">
        <v>30268</v>
      </c>
      <c r="D133" s="17">
        <v>44505</v>
      </c>
      <c r="E133" s="16" t="s">
        <v>30267</v>
      </c>
      <c r="I133" s="15">
        <v>2.54</v>
      </c>
      <c r="K133" s="15">
        <v>125549.1</v>
      </c>
    </row>
    <row r="134" spans="3:11" x14ac:dyDescent="0.2">
      <c r="C134" s="18" t="s">
        <v>30266</v>
      </c>
      <c r="D134" s="17">
        <v>44505</v>
      </c>
      <c r="E134" s="16" t="s">
        <v>30265</v>
      </c>
      <c r="I134" s="15">
        <v>3.09</v>
      </c>
      <c r="K134" s="15">
        <v>125552.19</v>
      </c>
    </row>
    <row r="135" spans="3:11" x14ac:dyDescent="0.2">
      <c r="C135" s="18" t="s">
        <v>30264</v>
      </c>
      <c r="D135" s="17">
        <v>44505</v>
      </c>
      <c r="E135" s="16" t="s">
        <v>30263</v>
      </c>
      <c r="I135" s="15">
        <v>1.68</v>
      </c>
      <c r="K135" s="15">
        <v>125553.87</v>
      </c>
    </row>
    <row r="136" spans="3:11" x14ac:dyDescent="0.2">
      <c r="C136" s="18" t="s">
        <v>30262</v>
      </c>
      <c r="D136" s="17">
        <v>44505</v>
      </c>
      <c r="E136" s="16" t="s">
        <v>30261</v>
      </c>
      <c r="I136" s="15">
        <v>2.1800000000000002</v>
      </c>
      <c r="K136" s="15">
        <v>125556.05</v>
      </c>
    </row>
    <row r="137" spans="3:11" x14ac:dyDescent="0.2">
      <c r="C137" s="18" t="s">
        <v>30260</v>
      </c>
      <c r="D137" s="17">
        <v>44505</v>
      </c>
      <c r="E137" s="16" t="s">
        <v>30259</v>
      </c>
      <c r="I137" s="15">
        <v>1.22</v>
      </c>
      <c r="K137" s="15">
        <v>125557.27</v>
      </c>
    </row>
    <row r="138" spans="3:11" x14ac:dyDescent="0.2">
      <c r="C138" s="18" t="s">
        <v>30258</v>
      </c>
      <c r="D138" s="17">
        <v>44505</v>
      </c>
      <c r="E138" s="16" t="s">
        <v>30257</v>
      </c>
      <c r="I138" s="15">
        <v>1.97</v>
      </c>
      <c r="K138" s="15">
        <v>125559.24</v>
      </c>
    </row>
    <row r="139" spans="3:11" x14ac:dyDescent="0.2">
      <c r="C139" s="18" t="s">
        <v>30256</v>
      </c>
      <c r="D139" s="17">
        <v>44505</v>
      </c>
      <c r="E139" s="16" t="s">
        <v>30255</v>
      </c>
      <c r="I139" s="15">
        <v>5.79</v>
      </c>
      <c r="K139" s="15">
        <v>125565.03</v>
      </c>
    </row>
    <row r="140" spans="3:11" x14ac:dyDescent="0.2">
      <c r="C140" s="18" t="s">
        <v>30254</v>
      </c>
      <c r="D140" s="17">
        <v>44505</v>
      </c>
      <c r="E140" s="16" t="s">
        <v>30253</v>
      </c>
      <c r="I140" s="15">
        <v>6.47</v>
      </c>
      <c r="K140" s="15">
        <v>125571.5</v>
      </c>
    </row>
    <row r="141" spans="3:11" x14ac:dyDescent="0.2">
      <c r="C141" s="18" t="s">
        <v>30252</v>
      </c>
      <c r="D141" s="17">
        <v>44505</v>
      </c>
      <c r="E141" s="16" t="s">
        <v>30251</v>
      </c>
      <c r="I141" s="15">
        <v>3.26</v>
      </c>
      <c r="K141" s="15">
        <v>125574.76</v>
      </c>
    </row>
    <row r="142" spans="3:11" x14ac:dyDescent="0.2">
      <c r="C142" s="18" t="s">
        <v>30250</v>
      </c>
      <c r="D142" s="17">
        <v>44505</v>
      </c>
      <c r="E142" s="16" t="s">
        <v>30249</v>
      </c>
      <c r="I142" s="15">
        <v>3.36</v>
      </c>
      <c r="K142" s="15">
        <v>125578.12</v>
      </c>
    </row>
    <row r="143" spans="3:11" x14ac:dyDescent="0.2">
      <c r="C143" s="18" t="s">
        <v>30248</v>
      </c>
      <c r="D143" s="17">
        <v>44505</v>
      </c>
      <c r="E143" s="16" t="s">
        <v>30247</v>
      </c>
      <c r="I143" s="15">
        <v>4.66</v>
      </c>
      <c r="K143" s="15">
        <v>125582.78</v>
      </c>
    </row>
    <row r="144" spans="3:11" x14ac:dyDescent="0.2">
      <c r="C144" s="18" t="s">
        <v>30246</v>
      </c>
      <c r="D144" s="17">
        <v>44505</v>
      </c>
      <c r="E144" s="16" t="s">
        <v>30245</v>
      </c>
      <c r="I144" s="15">
        <v>3.36</v>
      </c>
      <c r="K144" s="15">
        <v>125586.14</v>
      </c>
    </row>
    <row r="145" spans="3:11" x14ac:dyDescent="0.2">
      <c r="C145" s="18" t="s">
        <v>30244</v>
      </c>
      <c r="D145" s="17">
        <v>44505</v>
      </c>
      <c r="E145" s="16" t="s">
        <v>30243</v>
      </c>
      <c r="I145" s="15">
        <v>5</v>
      </c>
      <c r="K145" s="15">
        <v>125591.14</v>
      </c>
    </row>
    <row r="146" spans="3:11" x14ac:dyDescent="0.2">
      <c r="C146" s="18" t="s">
        <v>30242</v>
      </c>
      <c r="D146" s="17">
        <v>44505</v>
      </c>
      <c r="E146" s="16" t="s">
        <v>30241</v>
      </c>
      <c r="I146" s="15">
        <v>2.79</v>
      </c>
      <c r="K146" s="15">
        <v>125593.93</v>
      </c>
    </row>
    <row r="147" spans="3:11" x14ac:dyDescent="0.2">
      <c r="C147" s="18" t="s">
        <v>30240</v>
      </c>
      <c r="D147" s="17">
        <v>44506</v>
      </c>
      <c r="E147" s="16" t="s">
        <v>30239</v>
      </c>
      <c r="I147" s="15">
        <v>2.06</v>
      </c>
      <c r="K147" s="15">
        <v>125595.99</v>
      </c>
    </row>
    <row r="148" spans="3:11" x14ac:dyDescent="0.2">
      <c r="C148" s="18" t="s">
        <v>30238</v>
      </c>
      <c r="D148" s="17">
        <v>44506</v>
      </c>
      <c r="E148" s="16" t="s">
        <v>30237</v>
      </c>
      <c r="I148" s="15">
        <v>7.0000000000000007E-2</v>
      </c>
      <c r="K148" s="15">
        <v>125596.06</v>
      </c>
    </row>
    <row r="149" spans="3:11" x14ac:dyDescent="0.2">
      <c r="C149" s="18" t="s">
        <v>30236</v>
      </c>
      <c r="D149" s="17">
        <v>44506</v>
      </c>
      <c r="E149" s="16" t="s">
        <v>30235</v>
      </c>
      <c r="I149" s="15">
        <v>2.91</v>
      </c>
      <c r="K149" s="15">
        <v>125598.97</v>
      </c>
    </row>
    <row r="150" spans="3:11" x14ac:dyDescent="0.2">
      <c r="C150" s="18" t="s">
        <v>30234</v>
      </c>
      <c r="D150" s="17">
        <v>44506</v>
      </c>
      <c r="E150" s="16" t="s">
        <v>30233</v>
      </c>
      <c r="I150" s="15">
        <v>3.48</v>
      </c>
      <c r="K150" s="15">
        <v>125602.45</v>
      </c>
    </row>
    <row r="151" spans="3:11" x14ac:dyDescent="0.2">
      <c r="C151" s="18" t="s">
        <v>30232</v>
      </c>
      <c r="D151" s="17">
        <v>44506</v>
      </c>
      <c r="E151" s="16" t="s">
        <v>30231</v>
      </c>
      <c r="I151" s="15">
        <v>2.95</v>
      </c>
      <c r="K151" s="15">
        <v>125605.4</v>
      </c>
    </row>
    <row r="152" spans="3:11" x14ac:dyDescent="0.2">
      <c r="C152" s="18" t="s">
        <v>30230</v>
      </c>
      <c r="D152" s="17">
        <v>44506</v>
      </c>
      <c r="E152" s="16" t="s">
        <v>30229</v>
      </c>
      <c r="I152" s="15">
        <v>1.68</v>
      </c>
      <c r="K152" s="15">
        <v>125607.08</v>
      </c>
    </row>
    <row r="153" spans="3:11" x14ac:dyDescent="0.2">
      <c r="C153" s="18" t="s">
        <v>30228</v>
      </c>
      <c r="D153" s="17">
        <v>44506</v>
      </c>
      <c r="E153" s="16" t="s">
        <v>30227</v>
      </c>
      <c r="I153" s="15">
        <v>1.69</v>
      </c>
      <c r="K153" s="15">
        <v>125608.77</v>
      </c>
    </row>
    <row r="154" spans="3:11" x14ac:dyDescent="0.2">
      <c r="C154" s="18" t="s">
        <v>30226</v>
      </c>
      <c r="D154" s="17">
        <v>44506</v>
      </c>
      <c r="E154" s="16" t="s">
        <v>30225</v>
      </c>
      <c r="I154" s="15">
        <v>2.2200000000000002</v>
      </c>
      <c r="K154" s="15">
        <v>125610.99</v>
      </c>
    </row>
    <row r="155" spans="3:11" x14ac:dyDescent="0.2">
      <c r="C155" s="18" t="s">
        <v>30224</v>
      </c>
      <c r="D155" s="17">
        <v>44506</v>
      </c>
      <c r="E155" s="16" t="s">
        <v>30223</v>
      </c>
      <c r="I155" s="15">
        <v>1.76</v>
      </c>
      <c r="K155" s="15">
        <v>125612.75</v>
      </c>
    </row>
    <row r="156" spans="3:11" x14ac:dyDescent="0.2">
      <c r="C156" s="18" t="s">
        <v>30222</v>
      </c>
      <c r="D156" s="17">
        <v>44506</v>
      </c>
      <c r="E156" s="16" t="s">
        <v>30221</v>
      </c>
      <c r="I156" s="15">
        <v>9.17</v>
      </c>
      <c r="K156" s="15">
        <v>125621.92</v>
      </c>
    </row>
    <row r="157" spans="3:11" x14ac:dyDescent="0.2">
      <c r="C157" s="18" t="s">
        <v>30220</v>
      </c>
      <c r="D157" s="17">
        <v>44506</v>
      </c>
      <c r="E157" s="16" t="s">
        <v>30219</v>
      </c>
      <c r="I157" s="15">
        <v>3.42</v>
      </c>
      <c r="K157" s="15">
        <v>125625.34</v>
      </c>
    </row>
    <row r="158" spans="3:11" x14ac:dyDescent="0.2">
      <c r="C158" s="18" t="s">
        <v>30218</v>
      </c>
      <c r="D158" s="17">
        <v>44506</v>
      </c>
      <c r="E158" s="16" t="s">
        <v>30217</v>
      </c>
      <c r="I158" s="15">
        <v>3.4</v>
      </c>
      <c r="K158" s="15">
        <v>125628.74</v>
      </c>
    </row>
    <row r="159" spans="3:11" x14ac:dyDescent="0.2">
      <c r="C159" s="18" t="s">
        <v>30216</v>
      </c>
      <c r="D159" s="17">
        <v>44506</v>
      </c>
      <c r="E159" s="16" t="s">
        <v>30215</v>
      </c>
      <c r="I159" s="15">
        <v>0.97</v>
      </c>
      <c r="K159" s="15">
        <v>125629.71</v>
      </c>
    </row>
    <row r="160" spans="3:11" x14ac:dyDescent="0.2">
      <c r="C160" s="18" t="s">
        <v>30214</v>
      </c>
      <c r="D160" s="17">
        <v>44507</v>
      </c>
      <c r="E160" s="16" t="s">
        <v>30213</v>
      </c>
      <c r="I160" s="15">
        <v>5.97</v>
      </c>
      <c r="K160" s="15">
        <v>125635.68</v>
      </c>
    </row>
    <row r="161" spans="3:11" x14ac:dyDescent="0.2">
      <c r="C161" s="18" t="s">
        <v>30212</v>
      </c>
      <c r="D161" s="17">
        <v>44507</v>
      </c>
      <c r="E161" s="16" t="s">
        <v>30211</v>
      </c>
      <c r="I161" s="15">
        <v>4.12</v>
      </c>
      <c r="K161" s="15">
        <v>125639.8</v>
      </c>
    </row>
    <row r="162" spans="3:11" x14ac:dyDescent="0.2">
      <c r="C162" s="18" t="s">
        <v>30210</v>
      </c>
      <c r="D162" s="17">
        <v>44507</v>
      </c>
      <c r="E162" s="16" t="s">
        <v>30209</v>
      </c>
      <c r="I162" s="15">
        <v>1.71</v>
      </c>
      <c r="K162" s="15">
        <v>125641.51</v>
      </c>
    </row>
    <row r="163" spans="3:11" x14ac:dyDescent="0.2">
      <c r="C163" s="18" t="s">
        <v>30208</v>
      </c>
      <c r="D163" s="17">
        <v>44507</v>
      </c>
      <c r="E163" s="16" t="s">
        <v>30207</v>
      </c>
      <c r="I163" s="15">
        <v>3.81</v>
      </c>
      <c r="K163" s="15">
        <v>125645.32</v>
      </c>
    </row>
    <row r="164" spans="3:11" x14ac:dyDescent="0.2">
      <c r="C164" s="18" t="s">
        <v>30206</v>
      </c>
      <c r="D164" s="17">
        <v>44507</v>
      </c>
      <c r="E164" s="16" t="s">
        <v>30205</v>
      </c>
      <c r="I164" s="15">
        <v>1.76</v>
      </c>
      <c r="K164" s="15">
        <v>125647.08</v>
      </c>
    </row>
    <row r="165" spans="3:11" x14ac:dyDescent="0.2">
      <c r="C165" s="18" t="s">
        <v>30204</v>
      </c>
      <c r="D165" s="17">
        <v>44507</v>
      </c>
      <c r="E165" s="16" t="s">
        <v>30203</v>
      </c>
      <c r="I165" s="15">
        <v>1.68</v>
      </c>
      <c r="K165" s="15">
        <v>125648.76</v>
      </c>
    </row>
    <row r="166" spans="3:11" x14ac:dyDescent="0.2">
      <c r="C166" s="18" t="s">
        <v>30202</v>
      </c>
      <c r="D166" s="17">
        <v>44507</v>
      </c>
      <c r="E166" s="16" t="s">
        <v>30201</v>
      </c>
      <c r="I166" s="15">
        <v>7.2</v>
      </c>
      <c r="K166" s="15">
        <v>125655.96</v>
      </c>
    </row>
    <row r="167" spans="3:11" x14ac:dyDescent="0.2">
      <c r="C167" s="18" t="s">
        <v>30200</v>
      </c>
      <c r="D167" s="17">
        <v>44507</v>
      </c>
      <c r="E167" s="16" t="s">
        <v>30199</v>
      </c>
      <c r="I167" s="15">
        <v>1.49</v>
      </c>
      <c r="K167" s="15">
        <v>125657.45</v>
      </c>
    </row>
    <row r="168" spans="3:11" x14ac:dyDescent="0.2">
      <c r="C168" s="18" t="s">
        <v>30198</v>
      </c>
      <c r="D168" s="17">
        <v>44507</v>
      </c>
      <c r="E168" s="16" t="s">
        <v>30197</v>
      </c>
      <c r="I168" s="15">
        <v>1.68</v>
      </c>
      <c r="K168" s="15">
        <v>125659.13</v>
      </c>
    </row>
    <row r="169" spans="3:11" x14ac:dyDescent="0.2">
      <c r="C169" s="18" t="s">
        <v>30196</v>
      </c>
      <c r="D169" s="17">
        <v>44507</v>
      </c>
      <c r="E169" s="16" t="s">
        <v>30195</v>
      </c>
      <c r="I169" s="15">
        <v>2.23</v>
      </c>
      <c r="K169" s="15">
        <v>125661.36</v>
      </c>
    </row>
    <row r="170" spans="3:11" x14ac:dyDescent="0.2">
      <c r="C170" s="18" t="s">
        <v>30194</v>
      </c>
      <c r="D170" s="17">
        <v>44508</v>
      </c>
      <c r="E170" s="16" t="s">
        <v>30193</v>
      </c>
      <c r="I170" s="15">
        <v>7.26</v>
      </c>
      <c r="K170" s="15">
        <v>125668.62</v>
      </c>
    </row>
    <row r="171" spans="3:11" x14ac:dyDescent="0.2">
      <c r="C171" s="18" t="s">
        <v>30192</v>
      </c>
      <c r="D171" s="17">
        <v>44508</v>
      </c>
      <c r="E171" s="16" t="s">
        <v>30191</v>
      </c>
      <c r="I171" s="15">
        <v>3338.83</v>
      </c>
      <c r="K171" s="15">
        <v>129007.45</v>
      </c>
    </row>
    <row r="172" spans="3:11" x14ac:dyDescent="0.2">
      <c r="C172" s="18" t="s">
        <v>30190</v>
      </c>
      <c r="D172" s="17">
        <v>44508</v>
      </c>
      <c r="E172" s="16" t="s">
        <v>30189</v>
      </c>
      <c r="I172" s="15">
        <v>2.41</v>
      </c>
      <c r="K172" s="15">
        <v>129009.86</v>
      </c>
    </row>
    <row r="173" spans="3:11" x14ac:dyDescent="0.2">
      <c r="C173" s="18" t="s">
        <v>30188</v>
      </c>
      <c r="D173" s="17">
        <v>44508</v>
      </c>
      <c r="E173" s="16" t="s">
        <v>30187</v>
      </c>
      <c r="I173" s="15">
        <v>11.95</v>
      </c>
      <c r="K173" s="15">
        <v>129021.81</v>
      </c>
    </row>
    <row r="174" spans="3:11" x14ac:dyDescent="0.2">
      <c r="C174" s="18" t="s">
        <v>30186</v>
      </c>
      <c r="D174" s="17">
        <v>44508</v>
      </c>
      <c r="E174" s="16" t="s">
        <v>30185</v>
      </c>
      <c r="I174" s="15">
        <v>8.4700000000000006</v>
      </c>
      <c r="K174" s="15">
        <v>129030.28</v>
      </c>
    </row>
    <row r="175" spans="3:11" x14ac:dyDescent="0.2">
      <c r="C175" s="18" t="s">
        <v>30184</v>
      </c>
      <c r="D175" s="17">
        <v>44508</v>
      </c>
      <c r="E175" s="16" t="s">
        <v>30183</v>
      </c>
      <c r="I175" s="15">
        <v>1.68</v>
      </c>
      <c r="K175" s="15">
        <v>129031.96</v>
      </c>
    </row>
    <row r="176" spans="3:11" x14ac:dyDescent="0.2">
      <c r="C176" s="18" t="s">
        <v>30182</v>
      </c>
      <c r="D176" s="17">
        <v>44508</v>
      </c>
      <c r="E176" s="16" t="s">
        <v>30181</v>
      </c>
      <c r="I176" s="15">
        <v>2.02</v>
      </c>
      <c r="K176" s="15">
        <v>129033.98</v>
      </c>
    </row>
    <row r="177" spans="3:11" x14ac:dyDescent="0.2">
      <c r="C177" s="18" t="s">
        <v>30180</v>
      </c>
      <c r="D177" s="17">
        <v>44508</v>
      </c>
      <c r="E177" s="16" t="s">
        <v>30179</v>
      </c>
      <c r="I177" s="15">
        <v>2.65</v>
      </c>
      <c r="K177" s="15">
        <v>129036.63</v>
      </c>
    </row>
    <row r="178" spans="3:11" x14ac:dyDescent="0.2">
      <c r="C178" s="18" t="s">
        <v>30178</v>
      </c>
      <c r="D178" s="17">
        <v>44508</v>
      </c>
      <c r="E178" s="16" t="s">
        <v>30177</v>
      </c>
      <c r="I178" s="15">
        <v>3.67</v>
      </c>
      <c r="K178" s="15">
        <v>129040.3</v>
      </c>
    </row>
    <row r="179" spans="3:11" x14ac:dyDescent="0.2">
      <c r="C179" s="18" t="s">
        <v>30176</v>
      </c>
      <c r="D179" s="17">
        <v>44508</v>
      </c>
      <c r="E179" s="16" t="s">
        <v>30175</v>
      </c>
      <c r="I179" s="15">
        <v>5.04</v>
      </c>
      <c r="K179" s="15">
        <v>129045.34</v>
      </c>
    </row>
    <row r="180" spans="3:11" x14ac:dyDescent="0.2">
      <c r="C180" s="18" t="s">
        <v>30174</v>
      </c>
      <c r="D180" s="17">
        <v>44508</v>
      </c>
      <c r="E180" s="16" t="s">
        <v>30173</v>
      </c>
      <c r="I180" s="15">
        <v>6.17</v>
      </c>
      <c r="K180" s="15">
        <v>129051.51</v>
      </c>
    </row>
    <row r="181" spans="3:11" x14ac:dyDescent="0.2">
      <c r="C181" s="18" t="s">
        <v>30172</v>
      </c>
      <c r="D181" s="17">
        <v>44508</v>
      </c>
      <c r="E181" s="16" t="s">
        <v>30171</v>
      </c>
      <c r="I181" s="15">
        <v>1.8</v>
      </c>
      <c r="K181" s="15">
        <v>129053.31</v>
      </c>
    </row>
    <row r="182" spans="3:11" x14ac:dyDescent="0.2">
      <c r="C182" s="18" t="s">
        <v>30170</v>
      </c>
      <c r="D182" s="17">
        <v>44508</v>
      </c>
      <c r="E182" s="16" t="s">
        <v>30169</v>
      </c>
      <c r="I182" s="15">
        <v>4.2300000000000004</v>
      </c>
      <c r="K182" s="15">
        <v>129057.54</v>
      </c>
    </row>
    <row r="183" spans="3:11" x14ac:dyDescent="0.2">
      <c r="C183" s="18" t="s">
        <v>30168</v>
      </c>
      <c r="D183" s="17">
        <v>44508</v>
      </c>
      <c r="E183" s="16" t="s">
        <v>30167</v>
      </c>
      <c r="I183" s="15">
        <v>2.92</v>
      </c>
      <c r="K183" s="15">
        <v>129060.46</v>
      </c>
    </row>
    <row r="184" spans="3:11" x14ac:dyDescent="0.2">
      <c r="C184" s="18" t="s">
        <v>30166</v>
      </c>
      <c r="D184" s="17">
        <v>44508</v>
      </c>
      <c r="E184" s="16" t="s">
        <v>30165</v>
      </c>
      <c r="I184" s="15">
        <v>15.5</v>
      </c>
      <c r="K184" s="15">
        <v>129075.96</v>
      </c>
    </row>
    <row r="185" spans="3:11" x14ac:dyDescent="0.2">
      <c r="C185" s="18" t="s">
        <v>30164</v>
      </c>
      <c r="D185" s="17">
        <v>44508</v>
      </c>
      <c r="E185" s="16" t="s">
        <v>30163</v>
      </c>
      <c r="I185" s="15">
        <v>10.9</v>
      </c>
      <c r="K185" s="15">
        <v>129086.86</v>
      </c>
    </row>
    <row r="186" spans="3:11" x14ac:dyDescent="0.2">
      <c r="C186" s="18" t="s">
        <v>30162</v>
      </c>
      <c r="D186" s="17">
        <v>44508</v>
      </c>
      <c r="E186" s="16" t="s">
        <v>30161</v>
      </c>
      <c r="I186" s="15">
        <v>3.36</v>
      </c>
      <c r="K186" s="15">
        <v>129090.22</v>
      </c>
    </row>
    <row r="187" spans="3:11" x14ac:dyDescent="0.2">
      <c r="C187" s="18" t="s">
        <v>30160</v>
      </c>
      <c r="D187" s="17">
        <v>44508</v>
      </c>
      <c r="E187" s="16" t="s">
        <v>30159</v>
      </c>
      <c r="I187" s="15">
        <v>3.36</v>
      </c>
      <c r="K187" s="15">
        <v>129093.58</v>
      </c>
    </row>
    <row r="188" spans="3:11" x14ac:dyDescent="0.2">
      <c r="C188" s="18" t="s">
        <v>30158</v>
      </c>
      <c r="D188" s="17">
        <v>44508</v>
      </c>
      <c r="E188" s="16" t="s">
        <v>30157</v>
      </c>
      <c r="I188" s="15">
        <v>1.74</v>
      </c>
      <c r="K188" s="15">
        <v>129095.32</v>
      </c>
    </row>
    <row r="189" spans="3:11" x14ac:dyDescent="0.2">
      <c r="C189" s="18" t="s">
        <v>30156</v>
      </c>
      <c r="D189" s="17">
        <v>44508</v>
      </c>
      <c r="E189" s="16" t="s">
        <v>30155</v>
      </c>
      <c r="I189" s="15">
        <v>2.15</v>
      </c>
      <c r="K189" s="15">
        <v>129097.47</v>
      </c>
    </row>
    <row r="190" spans="3:11" x14ac:dyDescent="0.2">
      <c r="C190" s="18" t="s">
        <v>30154</v>
      </c>
      <c r="D190" s="17">
        <v>44508</v>
      </c>
      <c r="E190" s="16" t="s">
        <v>30153</v>
      </c>
      <c r="I190" s="15">
        <v>5.76</v>
      </c>
      <c r="K190" s="15">
        <v>129103.23</v>
      </c>
    </row>
    <row r="191" spans="3:11" x14ac:dyDescent="0.2">
      <c r="C191" s="18" t="s">
        <v>30152</v>
      </c>
      <c r="D191" s="17">
        <v>44508</v>
      </c>
      <c r="E191" s="16" t="s">
        <v>30151</v>
      </c>
      <c r="I191" s="15">
        <v>0.87</v>
      </c>
      <c r="K191" s="15">
        <v>129104.1</v>
      </c>
    </row>
    <row r="192" spans="3:11" x14ac:dyDescent="0.2">
      <c r="C192" s="18" t="s">
        <v>30150</v>
      </c>
      <c r="D192" s="17">
        <v>44508</v>
      </c>
      <c r="E192" s="16" t="s">
        <v>30149</v>
      </c>
      <c r="I192" s="15">
        <v>5.3</v>
      </c>
      <c r="K192" s="15">
        <v>129109.4</v>
      </c>
    </row>
    <row r="193" spans="3:11" x14ac:dyDescent="0.2">
      <c r="C193" s="18" t="s">
        <v>30148</v>
      </c>
      <c r="D193" s="17">
        <v>44508</v>
      </c>
      <c r="E193" s="16" t="s">
        <v>30147</v>
      </c>
      <c r="I193" s="15">
        <v>5.26</v>
      </c>
      <c r="K193" s="15">
        <v>129114.66</v>
      </c>
    </row>
    <row r="194" spans="3:11" x14ac:dyDescent="0.2">
      <c r="C194" s="18" t="s">
        <v>30146</v>
      </c>
      <c r="D194" s="17">
        <v>44508</v>
      </c>
      <c r="E194" s="16" t="s">
        <v>30145</v>
      </c>
      <c r="I194" s="15">
        <v>6.94</v>
      </c>
      <c r="K194" s="15">
        <v>129121.60000000001</v>
      </c>
    </row>
    <row r="195" spans="3:11" x14ac:dyDescent="0.2">
      <c r="C195" s="18" t="s">
        <v>30144</v>
      </c>
      <c r="D195" s="17">
        <v>44508</v>
      </c>
      <c r="E195" s="16" t="s">
        <v>30143</v>
      </c>
      <c r="I195" s="15">
        <v>6.57</v>
      </c>
      <c r="K195" s="15">
        <v>129128.17</v>
      </c>
    </row>
    <row r="196" spans="3:11" x14ac:dyDescent="0.2">
      <c r="C196" s="18" t="s">
        <v>30142</v>
      </c>
      <c r="D196" s="17">
        <v>44508</v>
      </c>
      <c r="E196" s="16" t="s">
        <v>30141</v>
      </c>
      <c r="I196" s="15">
        <v>4.04</v>
      </c>
      <c r="K196" s="15">
        <v>129132.21</v>
      </c>
    </row>
    <row r="197" spans="3:11" x14ac:dyDescent="0.2">
      <c r="C197" s="18" t="s">
        <v>30140</v>
      </c>
      <c r="D197" s="17">
        <v>44508</v>
      </c>
      <c r="E197" s="16" t="s">
        <v>30139</v>
      </c>
      <c r="I197" s="15">
        <v>8.2799999999999994</v>
      </c>
      <c r="K197" s="15">
        <v>129140.49</v>
      </c>
    </row>
    <row r="198" spans="3:11" x14ac:dyDescent="0.2">
      <c r="C198" s="18" t="s">
        <v>30138</v>
      </c>
      <c r="D198" s="17">
        <v>44508</v>
      </c>
      <c r="E198" s="16" t="s">
        <v>30137</v>
      </c>
      <c r="I198" s="15">
        <v>1.88</v>
      </c>
      <c r="K198" s="15">
        <v>129142.37</v>
      </c>
    </row>
    <row r="199" spans="3:11" x14ac:dyDescent="0.2">
      <c r="C199" s="18" t="s">
        <v>30136</v>
      </c>
      <c r="D199" s="17">
        <v>44508</v>
      </c>
      <c r="E199" s="16" t="s">
        <v>30135</v>
      </c>
      <c r="I199" s="15">
        <v>2.77</v>
      </c>
      <c r="K199" s="15">
        <v>129145.14</v>
      </c>
    </row>
    <row r="200" spans="3:11" x14ac:dyDescent="0.2">
      <c r="C200" s="18" t="s">
        <v>30134</v>
      </c>
      <c r="D200" s="17">
        <v>44508</v>
      </c>
      <c r="E200" s="16" t="s">
        <v>30133</v>
      </c>
      <c r="I200" s="15">
        <v>1.0900000000000001</v>
      </c>
      <c r="K200" s="15">
        <v>129146.23</v>
      </c>
    </row>
    <row r="201" spans="3:11" x14ac:dyDescent="0.2">
      <c r="C201" s="18" t="s">
        <v>30132</v>
      </c>
      <c r="D201" s="17">
        <v>44508</v>
      </c>
      <c r="E201" s="16" t="s">
        <v>30131</v>
      </c>
      <c r="I201" s="15">
        <v>8.3800000000000008</v>
      </c>
      <c r="K201" s="15">
        <v>129154.61</v>
      </c>
    </row>
    <row r="202" spans="3:11" x14ac:dyDescent="0.2">
      <c r="C202" s="18" t="s">
        <v>30130</v>
      </c>
      <c r="D202" s="17">
        <v>44508</v>
      </c>
      <c r="E202" s="16" t="s">
        <v>30129</v>
      </c>
      <c r="I202" s="15">
        <v>3.36</v>
      </c>
      <c r="K202" s="15">
        <v>129157.97</v>
      </c>
    </row>
    <row r="203" spans="3:11" x14ac:dyDescent="0.2">
      <c r="C203" s="18" t="s">
        <v>30128</v>
      </c>
      <c r="D203" s="17">
        <v>44508</v>
      </c>
      <c r="E203" s="16" t="s">
        <v>30127</v>
      </c>
      <c r="I203" s="15">
        <v>7.09</v>
      </c>
      <c r="K203" s="15">
        <v>129165.06</v>
      </c>
    </row>
    <row r="204" spans="3:11" x14ac:dyDescent="0.2">
      <c r="C204" s="18" t="s">
        <v>30126</v>
      </c>
      <c r="D204" s="17">
        <v>44508</v>
      </c>
      <c r="E204" s="16" t="s">
        <v>30125</v>
      </c>
      <c r="I204" s="15">
        <v>5.7</v>
      </c>
      <c r="K204" s="15">
        <v>129170.76</v>
      </c>
    </row>
    <row r="205" spans="3:11" x14ac:dyDescent="0.2">
      <c r="C205" s="18" t="s">
        <v>30124</v>
      </c>
      <c r="D205" s="17">
        <v>44508</v>
      </c>
      <c r="E205" s="16" t="s">
        <v>30123</v>
      </c>
      <c r="I205" s="15">
        <v>3.92</v>
      </c>
      <c r="K205" s="15">
        <v>129174.68</v>
      </c>
    </row>
    <row r="206" spans="3:11" x14ac:dyDescent="0.2">
      <c r="C206" s="18" t="s">
        <v>30122</v>
      </c>
      <c r="D206" s="17">
        <v>44508</v>
      </c>
      <c r="E206" s="16" t="s">
        <v>30121</v>
      </c>
      <c r="I206" s="15">
        <v>15.3</v>
      </c>
      <c r="K206" s="15">
        <v>129189.98</v>
      </c>
    </row>
    <row r="207" spans="3:11" x14ac:dyDescent="0.2">
      <c r="C207" s="18" t="s">
        <v>30120</v>
      </c>
      <c r="D207" s="17">
        <v>44508</v>
      </c>
      <c r="E207" s="16" t="s">
        <v>30119</v>
      </c>
      <c r="I207" s="15">
        <v>3.36</v>
      </c>
      <c r="K207" s="15">
        <v>129193.34</v>
      </c>
    </row>
    <row r="208" spans="3:11" x14ac:dyDescent="0.2">
      <c r="C208" s="18" t="s">
        <v>30118</v>
      </c>
      <c r="D208" s="17">
        <v>44508</v>
      </c>
      <c r="E208" s="16" t="s">
        <v>30117</v>
      </c>
      <c r="I208" s="15">
        <v>2.86</v>
      </c>
      <c r="K208" s="15">
        <v>129196.2</v>
      </c>
    </row>
    <row r="209" spans="3:11" x14ac:dyDescent="0.2">
      <c r="C209" s="18" t="s">
        <v>30116</v>
      </c>
      <c r="D209" s="17">
        <v>44508</v>
      </c>
      <c r="E209" s="16" t="s">
        <v>30115</v>
      </c>
      <c r="I209" s="15">
        <v>1.94</v>
      </c>
      <c r="K209" s="15">
        <v>129198.14</v>
      </c>
    </row>
    <row r="210" spans="3:11" x14ac:dyDescent="0.2">
      <c r="C210" s="18" t="s">
        <v>30114</v>
      </c>
      <c r="D210" s="17">
        <v>44508</v>
      </c>
      <c r="E210" s="16" t="s">
        <v>30113</v>
      </c>
      <c r="I210" s="15">
        <v>16.760000000000002</v>
      </c>
      <c r="K210" s="15">
        <v>129214.9</v>
      </c>
    </row>
    <row r="211" spans="3:11" x14ac:dyDescent="0.2">
      <c r="C211" s="18" t="s">
        <v>1544</v>
      </c>
      <c r="D211" s="17">
        <v>44508</v>
      </c>
      <c r="E211" s="16" t="s">
        <v>30112</v>
      </c>
      <c r="J211" s="424">
        <v>5.32</v>
      </c>
      <c r="K211" s="15">
        <v>129209.58</v>
      </c>
    </row>
    <row r="212" spans="3:11" x14ac:dyDescent="0.2">
      <c r="C212" s="18" t="s">
        <v>30111</v>
      </c>
      <c r="D212" s="17">
        <v>44509</v>
      </c>
      <c r="E212" s="16" t="s">
        <v>30110</v>
      </c>
      <c r="I212" s="15">
        <v>8.25</v>
      </c>
      <c r="K212" s="15">
        <v>129217.83</v>
      </c>
    </row>
    <row r="213" spans="3:11" x14ac:dyDescent="0.2">
      <c r="C213" s="18" t="s">
        <v>30109</v>
      </c>
      <c r="D213" s="17">
        <v>44509</v>
      </c>
      <c r="E213" s="16" t="s">
        <v>30108</v>
      </c>
      <c r="I213" s="15">
        <v>3.24</v>
      </c>
      <c r="K213" s="15">
        <v>129221.07</v>
      </c>
    </row>
    <row r="214" spans="3:11" x14ac:dyDescent="0.2">
      <c r="C214" s="18" t="s">
        <v>30107</v>
      </c>
      <c r="D214" s="17">
        <v>44509</v>
      </c>
      <c r="E214" s="16" t="s">
        <v>30106</v>
      </c>
      <c r="I214" s="15">
        <v>2</v>
      </c>
      <c r="K214" s="15">
        <v>129223.07</v>
      </c>
    </row>
    <row r="215" spans="3:11" x14ac:dyDescent="0.2">
      <c r="C215" s="18" t="s">
        <v>30105</v>
      </c>
      <c r="D215" s="17">
        <v>44509</v>
      </c>
      <c r="E215" s="16" t="s">
        <v>30104</v>
      </c>
      <c r="I215" s="15">
        <v>13.09</v>
      </c>
      <c r="K215" s="15">
        <v>129236.16</v>
      </c>
    </row>
    <row r="216" spans="3:11" x14ac:dyDescent="0.2">
      <c r="C216" s="18" t="s">
        <v>30103</v>
      </c>
      <c r="D216" s="17">
        <v>44509</v>
      </c>
      <c r="E216" s="16" t="s">
        <v>30102</v>
      </c>
      <c r="I216" s="15">
        <v>2.08</v>
      </c>
      <c r="K216" s="15">
        <v>129238.24</v>
      </c>
    </row>
    <row r="217" spans="3:11" x14ac:dyDescent="0.2">
      <c r="C217" s="18" t="s">
        <v>30101</v>
      </c>
      <c r="D217" s="17">
        <v>44509</v>
      </c>
      <c r="E217" s="16" t="s">
        <v>30100</v>
      </c>
      <c r="I217" s="15">
        <v>3.35</v>
      </c>
      <c r="K217" s="15">
        <v>129241.59</v>
      </c>
    </row>
    <row r="218" spans="3:11" x14ac:dyDescent="0.2">
      <c r="C218" s="18" t="s">
        <v>30099</v>
      </c>
      <c r="D218" s="17">
        <v>44509</v>
      </c>
      <c r="E218" s="16" t="s">
        <v>30098</v>
      </c>
      <c r="I218" s="15">
        <v>3.43</v>
      </c>
      <c r="K218" s="15">
        <v>129245.02</v>
      </c>
    </row>
    <row r="219" spans="3:11" x14ac:dyDescent="0.2">
      <c r="C219" s="18" t="s">
        <v>30097</v>
      </c>
      <c r="D219" s="17">
        <v>44509</v>
      </c>
      <c r="E219" s="16" t="s">
        <v>30096</v>
      </c>
      <c r="I219" s="15">
        <v>2.13</v>
      </c>
      <c r="K219" s="15">
        <v>129247.15</v>
      </c>
    </row>
    <row r="220" spans="3:11" x14ac:dyDescent="0.2">
      <c r="C220" s="18" t="s">
        <v>30095</v>
      </c>
      <c r="D220" s="17">
        <v>44509</v>
      </c>
      <c r="E220" s="16" t="s">
        <v>30094</v>
      </c>
      <c r="I220" s="15">
        <v>1.81</v>
      </c>
      <c r="K220" s="15">
        <v>129248.96000000001</v>
      </c>
    </row>
    <row r="221" spans="3:11" x14ac:dyDescent="0.2">
      <c r="C221" s="18" t="s">
        <v>30093</v>
      </c>
      <c r="D221" s="17">
        <v>44509</v>
      </c>
      <c r="E221" s="16" t="s">
        <v>30092</v>
      </c>
      <c r="I221" s="15">
        <v>14.8</v>
      </c>
      <c r="K221" s="15">
        <v>129263.76</v>
      </c>
    </row>
    <row r="222" spans="3:11" x14ac:dyDescent="0.2">
      <c r="C222" s="18" t="s">
        <v>30091</v>
      </c>
      <c r="D222" s="17">
        <v>44509</v>
      </c>
      <c r="E222" s="16" t="s">
        <v>30090</v>
      </c>
      <c r="I222" s="15">
        <v>8.3800000000000008</v>
      </c>
      <c r="K222" s="15">
        <v>129272.14</v>
      </c>
    </row>
    <row r="223" spans="3:11" x14ac:dyDescent="0.2">
      <c r="C223" s="18" t="s">
        <v>30089</v>
      </c>
      <c r="D223" s="17">
        <v>44509</v>
      </c>
      <c r="E223" s="16" t="s">
        <v>30088</v>
      </c>
      <c r="I223" s="15">
        <v>8.35</v>
      </c>
      <c r="K223" s="15">
        <v>129280.49</v>
      </c>
    </row>
    <row r="224" spans="3:11" x14ac:dyDescent="0.2">
      <c r="C224" s="18" t="s">
        <v>30087</v>
      </c>
      <c r="D224" s="17">
        <v>44509</v>
      </c>
      <c r="E224" s="16" t="s">
        <v>30086</v>
      </c>
      <c r="I224" s="15">
        <v>6.7</v>
      </c>
      <c r="K224" s="15">
        <v>129287.19</v>
      </c>
    </row>
    <row r="225" spans="3:11" x14ac:dyDescent="0.2">
      <c r="C225" s="18" t="s">
        <v>30085</v>
      </c>
      <c r="D225" s="17">
        <v>44509</v>
      </c>
      <c r="E225" s="16" t="s">
        <v>30084</v>
      </c>
      <c r="I225" s="15">
        <v>1.68</v>
      </c>
      <c r="K225" s="15">
        <v>129288.87</v>
      </c>
    </row>
    <row r="226" spans="3:11" x14ac:dyDescent="0.2">
      <c r="C226" s="18" t="s">
        <v>30083</v>
      </c>
      <c r="D226" s="17">
        <v>44509</v>
      </c>
      <c r="E226" s="16" t="s">
        <v>30082</v>
      </c>
      <c r="I226" s="15">
        <v>5.74</v>
      </c>
      <c r="K226" s="15">
        <v>129294.61</v>
      </c>
    </row>
    <row r="227" spans="3:11" x14ac:dyDescent="0.2">
      <c r="C227" s="18" t="s">
        <v>30081</v>
      </c>
      <c r="D227" s="17">
        <v>44509</v>
      </c>
      <c r="E227" s="16" t="s">
        <v>30080</v>
      </c>
      <c r="I227" s="15">
        <v>0.04</v>
      </c>
      <c r="K227" s="15">
        <v>129294.65</v>
      </c>
    </row>
    <row r="228" spans="3:11" x14ac:dyDescent="0.2">
      <c r="C228" s="18" t="s">
        <v>30079</v>
      </c>
      <c r="D228" s="17">
        <v>44509</v>
      </c>
      <c r="E228" s="16" t="s">
        <v>30078</v>
      </c>
      <c r="I228" s="15">
        <v>4.1900000000000004</v>
      </c>
      <c r="K228" s="15">
        <v>129298.84</v>
      </c>
    </row>
    <row r="229" spans="3:11" x14ac:dyDescent="0.2">
      <c r="C229" s="18" t="s">
        <v>30077</v>
      </c>
      <c r="D229" s="17">
        <v>44509</v>
      </c>
      <c r="E229" s="16" t="s">
        <v>30076</v>
      </c>
      <c r="I229" s="15">
        <v>3.43</v>
      </c>
      <c r="K229" s="15">
        <v>129302.27</v>
      </c>
    </row>
    <row r="230" spans="3:11" x14ac:dyDescent="0.2">
      <c r="C230" s="18" t="s">
        <v>30075</v>
      </c>
      <c r="D230" s="17">
        <v>44509</v>
      </c>
      <c r="E230" s="16" t="s">
        <v>30074</v>
      </c>
      <c r="I230" s="15">
        <v>8.25</v>
      </c>
      <c r="K230" s="15">
        <v>129310.52</v>
      </c>
    </row>
    <row r="231" spans="3:11" x14ac:dyDescent="0.2">
      <c r="C231" s="18" t="s">
        <v>30073</v>
      </c>
      <c r="D231" s="17">
        <v>44509</v>
      </c>
      <c r="E231" s="16" t="s">
        <v>30072</v>
      </c>
      <c r="I231" s="15">
        <v>5.92</v>
      </c>
      <c r="K231" s="15">
        <v>129316.44</v>
      </c>
    </row>
    <row r="232" spans="3:11" x14ac:dyDescent="0.2">
      <c r="C232" s="18" t="s">
        <v>30071</v>
      </c>
      <c r="D232" s="17">
        <v>44509</v>
      </c>
      <c r="E232" s="16" t="s">
        <v>30070</v>
      </c>
      <c r="I232" s="15">
        <v>3.93</v>
      </c>
      <c r="K232" s="15">
        <v>129320.37</v>
      </c>
    </row>
    <row r="233" spans="3:11" x14ac:dyDescent="0.2">
      <c r="C233" s="18" t="s">
        <v>30069</v>
      </c>
      <c r="D233" s="17">
        <v>44509</v>
      </c>
      <c r="E233" s="16" t="s">
        <v>30068</v>
      </c>
      <c r="I233" s="15">
        <v>4.4400000000000004</v>
      </c>
      <c r="K233" s="15">
        <v>129324.81</v>
      </c>
    </row>
    <row r="234" spans="3:11" x14ac:dyDescent="0.2">
      <c r="C234" s="18" t="s">
        <v>30067</v>
      </c>
      <c r="D234" s="17">
        <v>44509</v>
      </c>
      <c r="E234" s="16" t="s">
        <v>30066</v>
      </c>
      <c r="I234" s="15">
        <v>12.48</v>
      </c>
      <c r="K234" s="15">
        <v>129337.29</v>
      </c>
    </row>
    <row r="235" spans="3:11" x14ac:dyDescent="0.2">
      <c r="C235" s="18" t="s">
        <v>30065</v>
      </c>
      <c r="D235" s="17">
        <v>44509</v>
      </c>
      <c r="E235" s="16" t="s">
        <v>30064</v>
      </c>
      <c r="I235" s="15">
        <v>3.21</v>
      </c>
      <c r="K235" s="15">
        <v>129340.5</v>
      </c>
    </row>
    <row r="236" spans="3:11" x14ac:dyDescent="0.2">
      <c r="C236" s="18" t="s">
        <v>30063</v>
      </c>
      <c r="D236" s="17">
        <v>44509</v>
      </c>
      <c r="E236" s="16" t="s">
        <v>30062</v>
      </c>
      <c r="I236" s="15">
        <v>4.18</v>
      </c>
      <c r="K236" s="15">
        <v>129344.68</v>
      </c>
    </row>
    <row r="237" spans="3:11" x14ac:dyDescent="0.2">
      <c r="C237" s="18" t="s">
        <v>30061</v>
      </c>
      <c r="D237" s="17">
        <v>44509</v>
      </c>
      <c r="E237" s="16" t="s">
        <v>30060</v>
      </c>
      <c r="I237" s="15">
        <v>6.72</v>
      </c>
      <c r="K237" s="15">
        <v>129351.4</v>
      </c>
    </row>
    <row r="238" spans="3:11" x14ac:dyDescent="0.2">
      <c r="C238" s="18" t="s">
        <v>30059</v>
      </c>
      <c r="D238" s="17">
        <v>44509</v>
      </c>
      <c r="E238" s="16" t="s">
        <v>30058</v>
      </c>
      <c r="I238" s="15">
        <v>13.19</v>
      </c>
      <c r="K238" s="15">
        <v>129364.59</v>
      </c>
    </row>
    <row r="239" spans="3:11" x14ac:dyDescent="0.2">
      <c r="C239" s="18" t="s">
        <v>30057</v>
      </c>
      <c r="D239" s="17">
        <v>44509</v>
      </c>
      <c r="E239" s="16" t="s">
        <v>30056</v>
      </c>
      <c r="I239" s="15">
        <v>2.4</v>
      </c>
      <c r="K239" s="15">
        <v>129366.99</v>
      </c>
    </row>
    <row r="240" spans="3:11" x14ac:dyDescent="0.2">
      <c r="C240" s="18" t="s">
        <v>30055</v>
      </c>
      <c r="D240" s="17">
        <v>44509</v>
      </c>
      <c r="E240" s="16" t="s">
        <v>30054</v>
      </c>
      <c r="I240" s="15">
        <v>11.82</v>
      </c>
      <c r="K240" s="15">
        <v>129378.81</v>
      </c>
    </row>
    <row r="241" spans="3:11" x14ac:dyDescent="0.2">
      <c r="C241" s="18" t="s">
        <v>30053</v>
      </c>
      <c r="D241" s="17">
        <v>44509</v>
      </c>
      <c r="E241" s="16" t="s">
        <v>30052</v>
      </c>
      <c r="I241" s="15">
        <v>8.3800000000000008</v>
      </c>
      <c r="K241" s="15">
        <v>129387.19</v>
      </c>
    </row>
    <row r="242" spans="3:11" x14ac:dyDescent="0.2">
      <c r="C242" s="18" t="s">
        <v>30051</v>
      </c>
      <c r="D242" s="17">
        <v>44509</v>
      </c>
      <c r="E242" s="16" t="s">
        <v>30050</v>
      </c>
      <c r="I242" s="15">
        <v>3.36</v>
      </c>
      <c r="K242" s="15">
        <v>129390.55</v>
      </c>
    </row>
    <row r="243" spans="3:11" x14ac:dyDescent="0.2">
      <c r="C243" s="18" t="s">
        <v>30049</v>
      </c>
      <c r="D243" s="17">
        <v>44509</v>
      </c>
      <c r="E243" s="16" t="s">
        <v>30048</v>
      </c>
      <c r="I243" s="15">
        <v>5.69</v>
      </c>
      <c r="K243" s="15">
        <v>129396.24</v>
      </c>
    </row>
    <row r="244" spans="3:11" x14ac:dyDescent="0.2">
      <c r="C244" s="18" t="s">
        <v>30047</v>
      </c>
      <c r="D244" s="17">
        <v>44509</v>
      </c>
      <c r="E244" s="16" t="s">
        <v>30046</v>
      </c>
      <c r="I244" s="15">
        <v>17.899999999999999</v>
      </c>
      <c r="K244" s="15">
        <v>129414.14</v>
      </c>
    </row>
    <row r="245" spans="3:11" x14ac:dyDescent="0.2">
      <c r="C245" s="18" t="s">
        <v>30045</v>
      </c>
      <c r="D245" s="17">
        <v>44509</v>
      </c>
      <c r="E245" s="16" t="s">
        <v>30044</v>
      </c>
      <c r="I245" s="15">
        <v>16.760000000000002</v>
      </c>
      <c r="K245" s="15">
        <v>129430.9</v>
      </c>
    </row>
    <row r="246" spans="3:11" x14ac:dyDescent="0.2">
      <c r="C246" s="18" t="s">
        <v>30043</v>
      </c>
      <c r="D246" s="17">
        <v>44509</v>
      </c>
      <c r="E246" s="16" t="s">
        <v>30042</v>
      </c>
      <c r="I246" s="15">
        <v>31.58</v>
      </c>
      <c r="K246" s="15">
        <v>129462.48</v>
      </c>
    </row>
    <row r="247" spans="3:11" x14ac:dyDescent="0.2">
      <c r="C247" s="18" t="s">
        <v>30041</v>
      </c>
      <c r="D247" s="17">
        <v>44509</v>
      </c>
      <c r="E247" s="16" t="s">
        <v>30040</v>
      </c>
      <c r="I247" s="15">
        <v>34.99</v>
      </c>
      <c r="K247" s="15">
        <v>129497.47</v>
      </c>
    </row>
    <row r="248" spans="3:11" x14ac:dyDescent="0.2">
      <c r="C248" s="18" t="s">
        <v>30039</v>
      </c>
      <c r="D248" s="17">
        <v>44509</v>
      </c>
      <c r="E248" s="16" t="s">
        <v>30038</v>
      </c>
      <c r="I248" s="15">
        <v>3.91</v>
      </c>
      <c r="K248" s="15">
        <v>129501.38</v>
      </c>
    </row>
    <row r="249" spans="3:11" x14ac:dyDescent="0.2">
      <c r="C249" s="18" t="s">
        <v>30037</v>
      </c>
      <c r="D249" s="17">
        <v>44509</v>
      </c>
      <c r="E249" s="16" t="s">
        <v>30036</v>
      </c>
      <c r="I249" s="15">
        <v>15.97</v>
      </c>
      <c r="K249" s="15">
        <v>129517.35</v>
      </c>
    </row>
    <row r="250" spans="3:11" x14ac:dyDescent="0.2">
      <c r="C250" s="18" t="s">
        <v>30035</v>
      </c>
      <c r="D250" s="17">
        <v>44509</v>
      </c>
      <c r="E250" s="16" t="s">
        <v>30034</v>
      </c>
      <c r="I250" s="15">
        <v>195.65</v>
      </c>
      <c r="K250" s="15">
        <v>129713</v>
      </c>
    </row>
    <row r="251" spans="3:11" x14ac:dyDescent="0.2">
      <c r="C251" s="18" t="s">
        <v>30033</v>
      </c>
      <c r="D251" s="17">
        <v>44509</v>
      </c>
      <c r="E251" s="16" t="s">
        <v>30032</v>
      </c>
      <c r="I251" s="15">
        <v>14.58</v>
      </c>
      <c r="K251" s="15">
        <v>129727.58</v>
      </c>
    </row>
    <row r="252" spans="3:11" x14ac:dyDescent="0.2">
      <c r="C252" s="18" t="s">
        <v>30031</v>
      </c>
      <c r="D252" s="17">
        <v>44509</v>
      </c>
      <c r="E252" s="16" t="s">
        <v>30030</v>
      </c>
      <c r="I252" s="15">
        <v>12.3</v>
      </c>
      <c r="K252" s="15">
        <v>129739.88</v>
      </c>
    </row>
    <row r="253" spans="3:11" x14ac:dyDescent="0.2">
      <c r="C253" s="18" t="s">
        <v>30029</v>
      </c>
      <c r="D253" s="17">
        <v>44509</v>
      </c>
      <c r="E253" s="16" t="s">
        <v>30028</v>
      </c>
      <c r="I253" s="15">
        <v>5.95</v>
      </c>
      <c r="K253" s="15">
        <v>129745.83</v>
      </c>
    </row>
    <row r="254" spans="3:11" x14ac:dyDescent="0.2">
      <c r="C254" s="18" t="s">
        <v>30027</v>
      </c>
      <c r="D254" s="17">
        <v>44509</v>
      </c>
      <c r="E254" s="16" t="s">
        <v>30026</v>
      </c>
      <c r="I254" s="15">
        <v>1.69</v>
      </c>
      <c r="K254" s="15">
        <v>129747.52</v>
      </c>
    </row>
    <row r="255" spans="3:11" x14ac:dyDescent="0.2">
      <c r="C255" s="18" t="s">
        <v>30025</v>
      </c>
      <c r="D255" s="17">
        <v>44509</v>
      </c>
      <c r="E255" s="16" t="s">
        <v>30024</v>
      </c>
      <c r="I255" s="15">
        <v>2.56</v>
      </c>
      <c r="K255" s="15">
        <v>129750.08</v>
      </c>
    </row>
    <row r="256" spans="3:11" x14ac:dyDescent="0.2">
      <c r="C256" s="18" t="s">
        <v>30023</v>
      </c>
      <c r="D256" s="17">
        <v>44509</v>
      </c>
      <c r="E256" s="16" t="s">
        <v>30022</v>
      </c>
      <c r="I256" s="15">
        <v>5.56</v>
      </c>
      <c r="K256" s="15">
        <v>129755.64</v>
      </c>
    </row>
    <row r="257" spans="3:11" x14ac:dyDescent="0.2">
      <c r="C257" s="18" t="s">
        <v>30021</v>
      </c>
      <c r="D257" s="17">
        <v>44509</v>
      </c>
      <c r="E257" s="16" t="s">
        <v>30020</v>
      </c>
      <c r="I257" s="15">
        <v>10</v>
      </c>
      <c r="K257" s="15">
        <v>129765.64</v>
      </c>
    </row>
    <row r="258" spans="3:11" x14ac:dyDescent="0.2">
      <c r="C258" s="18" t="s">
        <v>30019</v>
      </c>
      <c r="D258" s="17">
        <v>44509</v>
      </c>
      <c r="E258" s="16" t="s">
        <v>30018</v>
      </c>
      <c r="I258" s="15">
        <v>1.68</v>
      </c>
      <c r="K258" s="15">
        <v>129767.32</v>
      </c>
    </row>
    <row r="259" spans="3:11" x14ac:dyDescent="0.2">
      <c r="C259" s="18" t="s">
        <v>30017</v>
      </c>
      <c r="D259" s="17">
        <v>44509</v>
      </c>
      <c r="E259" s="16" t="s">
        <v>30016</v>
      </c>
      <c r="I259" s="15">
        <v>13.11</v>
      </c>
      <c r="K259" s="15">
        <v>129780.43</v>
      </c>
    </row>
    <row r="260" spans="3:11" x14ac:dyDescent="0.2">
      <c r="C260" s="18" t="s">
        <v>30015</v>
      </c>
      <c r="D260" s="17">
        <v>44509</v>
      </c>
      <c r="E260" s="16" t="s">
        <v>30014</v>
      </c>
      <c r="I260" s="15">
        <v>3.36</v>
      </c>
      <c r="K260" s="15">
        <v>129783.79</v>
      </c>
    </row>
    <row r="261" spans="3:11" x14ac:dyDescent="0.2">
      <c r="C261" s="18" t="s">
        <v>30013</v>
      </c>
      <c r="D261" s="17">
        <v>44509</v>
      </c>
      <c r="E261" s="16" t="s">
        <v>30012</v>
      </c>
      <c r="I261" s="15">
        <v>5.33</v>
      </c>
      <c r="K261" s="15">
        <v>129789.12</v>
      </c>
    </row>
    <row r="262" spans="3:11" x14ac:dyDescent="0.2">
      <c r="C262" s="18" t="s">
        <v>30011</v>
      </c>
      <c r="D262" s="17">
        <v>44509</v>
      </c>
      <c r="E262" s="16" t="s">
        <v>30010</v>
      </c>
      <c r="I262" s="15">
        <v>2.2200000000000002</v>
      </c>
      <c r="K262" s="15">
        <v>129791.34</v>
      </c>
    </row>
    <row r="263" spans="3:11" x14ac:dyDescent="0.2">
      <c r="C263" s="18" t="s">
        <v>7205</v>
      </c>
      <c r="D263" s="17">
        <v>44509</v>
      </c>
      <c r="E263" s="16" t="s">
        <v>30009</v>
      </c>
      <c r="I263" s="15">
        <v>99.21</v>
      </c>
      <c r="K263" s="15">
        <v>129890.55</v>
      </c>
    </row>
    <row r="264" spans="3:11" x14ac:dyDescent="0.2">
      <c r="C264" s="18" t="s">
        <v>10028</v>
      </c>
      <c r="D264" s="17">
        <v>44509</v>
      </c>
      <c r="E264" s="16" t="s">
        <v>30008</v>
      </c>
      <c r="I264" s="15">
        <v>0.65</v>
      </c>
      <c r="K264" s="15">
        <v>129891.2</v>
      </c>
    </row>
    <row r="265" spans="3:11" x14ac:dyDescent="0.2">
      <c r="C265" s="18" t="s">
        <v>17706</v>
      </c>
      <c r="D265" s="17">
        <v>44509</v>
      </c>
      <c r="E265" s="16" t="s">
        <v>30007</v>
      </c>
      <c r="I265" s="15">
        <v>354.44</v>
      </c>
      <c r="K265" s="15">
        <v>130245.64</v>
      </c>
    </row>
    <row r="266" spans="3:11" x14ac:dyDescent="0.2">
      <c r="C266" s="18" t="s">
        <v>30006</v>
      </c>
      <c r="D266" s="17">
        <v>44510</v>
      </c>
      <c r="E266" s="16" t="s">
        <v>30005</v>
      </c>
      <c r="I266" s="15">
        <v>8.3800000000000008</v>
      </c>
      <c r="K266" s="15">
        <v>130254.02</v>
      </c>
    </row>
    <row r="267" spans="3:11" x14ac:dyDescent="0.2">
      <c r="C267" s="18" t="s">
        <v>30004</v>
      </c>
      <c r="D267" s="17">
        <v>44510</v>
      </c>
      <c r="E267" s="16" t="s">
        <v>30003</v>
      </c>
      <c r="I267" s="15">
        <v>30.09</v>
      </c>
      <c r="K267" s="15">
        <v>130284.11</v>
      </c>
    </row>
    <row r="268" spans="3:11" x14ac:dyDescent="0.2">
      <c r="C268" s="18" t="s">
        <v>30002</v>
      </c>
      <c r="D268" s="17">
        <v>44510</v>
      </c>
      <c r="E268" s="16" t="s">
        <v>30001</v>
      </c>
      <c r="I268" s="15">
        <v>9.07</v>
      </c>
      <c r="K268" s="15">
        <v>130293.18</v>
      </c>
    </row>
    <row r="269" spans="3:11" x14ac:dyDescent="0.2">
      <c r="C269" s="18" t="s">
        <v>30000</v>
      </c>
      <c r="D269" s="17">
        <v>44510</v>
      </c>
      <c r="E269" s="16" t="s">
        <v>29999</v>
      </c>
      <c r="I269" s="15">
        <v>2.5099999999999998</v>
      </c>
      <c r="K269" s="15">
        <v>130295.69</v>
      </c>
    </row>
    <row r="270" spans="3:11" x14ac:dyDescent="0.2">
      <c r="C270" s="18" t="s">
        <v>29998</v>
      </c>
      <c r="D270" s="17">
        <v>44510</v>
      </c>
      <c r="E270" s="16" t="s">
        <v>29997</v>
      </c>
      <c r="I270" s="15">
        <v>3.36</v>
      </c>
      <c r="K270" s="15">
        <v>130299.05</v>
      </c>
    </row>
    <row r="271" spans="3:11" x14ac:dyDescent="0.2">
      <c r="C271" s="18" t="s">
        <v>29996</v>
      </c>
      <c r="D271" s="17">
        <v>44510</v>
      </c>
      <c r="E271" s="16" t="s">
        <v>29995</v>
      </c>
      <c r="I271" s="15">
        <v>4.1399999999999997</v>
      </c>
      <c r="K271" s="15">
        <v>130303.19</v>
      </c>
    </row>
    <row r="272" spans="3:11" x14ac:dyDescent="0.2">
      <c r="C272" s="18" t="s">
        <v>29994</v>
      </c>
      <c r="D272" s="17">
        <v>44510</v>
      </c>
      <c r="E272" s="16" t="s">
        <v>29993</v>
      </c>
      <c r="I272" s="15">
        <v>15.3</v>
      </c>
      <c r="K272" s="15">
        <v>130318.49</v>
      </c>
    </row>
    <row r="273" spans="3:11" x14ac:dyDescent="0.2">
      <c r="C273" s="18" t="s">
        <v>29992</v>
      </c>
      <c r="D273" s="17">
        <v>44510</v>
      </c>
      <c r="E273" s="16" t="s">
        <v>29991</v>
      </c>
      <c r="I273" s="15">
        <v>5.28</v>
      </c>
      <c r="K273" s="15">
        <v>130323.77</v>
      </c>
    </row>
    <row r="274" spans="3:11" x14ac:dyDescent="0.2">
      <c r="C274" s="18" t="s">
        <v>29990</v>
      </c>
      <c r="D274" s="17">
        <v>44510</v>
      </c>
      <c r="E274" s="16" t="s">
        <v>29989</v>
      </c>
      <c r="I274" s="15">
        <v>5.04</v>
      </c>
      <c r="K274" s="15">
        <v>130328.81</v>
      </c>
    </row>
    <row r="275" spans="3:11" x14ac:dyDescent="0.2">
      <c r="C275" s="18" t="s">
        <v>29988</v>
      </c>
      <c r="D275" s="17">
        <v>44510</v>
      </c>
      <c r="E275" s="16" t="s">
        <v>29987</v>
      </c>
      <c r="I275" s="15">
        <v>2.97</v>
      </c>
      <c r="K275" s="15">
        <v>130331.78</v>
      </c>
    </row>
    <row r="276" spans="3:11" x14ac:dyDescent="0.2">
      <c r="C276" s="18" t="s">
        <v>29986</v>
      </c>
      <c r="D276" s="17">
        <v>44510</v>
      </c>
      <c r="E276" s="16" t="s">
        <v>29985</v>
      </c>
      <c r="I276" s="15">
        <v>4.3899999999999997</v>
      </c>
      <c r="K276" s="15">
        <v>130336.17</v>
      </c>
    </row>
    <row r="277" spans="3:11" x14ac:dyDescent="0.2">
      <c r="C277" s="18" t="s">
        <v>29984</v>
      </c>
      <c r="D277" s="17">
        <v>44510</v>
      </c>
      <c r="E277" s="16" t="s">
        <v>29983</v>
      </c>
      <c r="I277" s="15">
        <v>1.68</v>
      </c>
      <c r="K277" s="15">
        <v>130337.85</v>
      </c>
    </row>
    <row r="278" spans="3:11" x14ac:dyDescent="0.2">
      <c r="C278" s="18" t="s">
        <v>29982</v>
      </c>
      <c r="D278" s="17">
        <v>44510</v>
      </c>
      <c r="E278" s="16" t="s">
        <v>29981</v>
      </c>
      <c r="I278" s="15">
        <v>3.55</v>
      </c>
      <c r="K278" s="15">
        <v>130341.4</v>
      </c>
    </row>
    <row r="279" spans="3:11" x14ac:dyDescent="0.2">
      <c r="C279" s="18" t="s">
        <v>29980</v>
      </c>
      <c r="D279" s="17">
        <v>44510</v>
      </c>
      <c r="E279" s="16" t="s">
        <v>29979</v>
      </c>
      <c r="I279" s="15">
        <v>74.41</v>
      </c>
      <c r="K279" s="15">
        <v>130415.81</v>
      </c>
    </row>
    <row r="280" spans="3:11" x14ac:dyDescent="0.2">
      <c r="C280" s="18" t="s">
        <v>29978</v>
      </c>
      <c r="D280" s="17">
        <v>44510</v>
      </c>
      <c r="E280" s="16" t="s">
        <v>29977</v>
      </c>
      <c r="I280" s="15">
        <v>1.78</v>
      </c>
      <c r="K280" s="15">
        <v>130417.59</v>
      </c>
    </row>
    <row r="281" spans="3:11" x14ac:dyDescent="0.2">
      <c r="C281" s="18" t="s">
        <v>29976</v>
      </c>
      <c r="D281" s="17">
        <v>44510</v>
      </c>
      <c r="E281" s="16" t="s">
        <v>29975</v>
      </c>
      <c r="I281" s="15">
        <v>3.68</v>
      </c>
      <c r="K281" s="15">
        <v>130421.27</v>
      </c>
    </row>
    <row r="282" spans="3:11" x14ac:dyDescent="0.2">
      <c r="C282" s="18" t="s">
        <v>29974</v>
      </c>
      <c r="D282" s="17">
        <v>44510</v>
      </c>
      <c r="E282" s="16" t="s">
        <v>29973</v>
      </c>
      <c r="I282" s="15">
        <v>16.760000000000002</v>
      </c>
      <c r="K282" s="15">
        <v>130438.03</v>
      </c>
    </row>
    <row r="283" spans="3:11" x14ac:dyDescent="0.2">
      <c r="C283" s="18" t="s">
        <v>29972</v>
      </c>
      <c r="D283" s="17">
        <v>44510</v>
      </c>
      <c r="E283" s="16" t="s">
        <v>29971</v>
      </c>
      <c r="I283" s="15">
        <v>11.2</v>
      </c>
      <c r="K283" s="15">
        <v>130449.23</v>
      </c>
    </row>
    <row r="284" spans="3:11" x14ac:dyDescent="0.2">
      <c r="C284" s="18" t="s">
        <v>29970</v>
      </c>
      <c r="D284" s="17">
        <v>44510</v>
      </c>
      <c r="E284" s="16" t="s">
        <v>29969</v>
      </c>
      <c r="I284" s="15">
        <v>1.0900000000000001</v>
      </c>
      <c r="K284" s="15">
        <v>130450.32</v>
      </c>
    </row>
    <row r="285" spans="3:11" x14ac:dyDescent="0.2">
      <c r="C285" s="18" t="s">
        <v>29968</v>
      </c>
      <c r="D285" s="17">
        <v>44510</v>
      </c>
      <c r="E285" s="16" t="s">
        <v>29967</v>
      </c>
      <c r="I285" s="15">
        <v>5.92</v>
      </c>
      <c r="K285" s="15">
        <v>130456.24</v>
      </c>
    </row>
    <row r="286" spans="3:11" x14ac:dyDescent="0.2">
      <c r="C286" s="18" t="s">
        <v>29966</v>
      </c>
      <c r="D286" s="17">
        <v>44510</v>
      </c>
      <c r="E286" s="16" t="s">
        <v>29965</v>
      </c>
      <c r="I286" s="15">
        <v>8.17</v>
      </c>
      <c r="K286" s="15">
        <v>130464.41</v>
      </c>
    </row>
    <row r="287" spans="3:11" x14ac:dyDescent="0.2">
      <c r="C287" s="18" t="s">
        <v>29964</v>
      </c>
      <c r="D287" s="17">
        <v>44510</v>
      </c>
      <c r="E287" s="16" t="s">
        <v>29963</v>
      </c>
      <c r="I287" s="15">
        <v>75.42</v>
      </c>
      <c r="K287" s="15">
        <v>130539.83</v>
      </c>
    </row>
    <row r="288" spans="3:11" x14ac:dyDescent="0.2">
      <c r="C288" s="18" t="s">
        <v>29962</v>
      </c>
      <c r="D288" s="17">
        <v>44510</v>
      </c>
      <c r="E288" s="16" t="s">
        <v>29961</v>
      </c>
      <c r="I288" s="15">
        <v>2.21</v>
      </c>
      <c r="K288" s="15">
        <v>130542.04</v>
      </c>
    </row>
    <row r="289" spans="3:11" x14ac:dyDescent="0.2">
      <c r="C289" s="18" t="s">
        <v>29960</v>
      </c>
      <c r="D289" s="17">
        <v>44510</v>
      </c>
      <c r="E289" s="16" t="s">
        <v>29959</v>
      </c>
      <c r="I289" s="15">
        <v>1.71</v>
      </c>
      <c r="K289" s="15">
        <v>130543.75</v>
      </c>
    </row>
    <row r="290" spans="3:11" x14ac:dyDescent="0.2">
      <c r="C290" s="18" t="s">
        <v>29958</v>
      </c>
      <c r="D290" s="17">
        <v>44510</v>
      </c>
      <c r="E290" s="16" t="s">
        <v>29957</v>
      </c>
      <c r="I290" s="15">
        <v>5.04</v>
      </c>
      <c r="K290" s="15">
        <v>130548.79</v>
      </c>
    </row>
    <row r="291" spans="3:11" x14ac:dyDescent="0.2">
      <c r="C291" s="18" t="s">
        <v>29956</v>
      </c>
      <c r="D291" s="17">
        <v>44510</v>
      </c>
      <c r="E291" s="16" t="s">
        <v>29955</v>
      </c>
      <c r="I291" s="15">
        <v>3.37</v>
      </c>
      <c r="K291" s="15">
        <v>130552.16</v>
      </c>
    </row>
    <row r="292" spans="3:11" x14ac:dyDescent="0.2">
      <c r="C292" s="18" t="s">
        <v>29954</v>
      </c>
      <c r="D292" s="17">
        <v>44510</v>
      </c>
      <c r="E292" s="16" t="s">
        <v>29953</v>
      </c>
      <c r="I292" s="15">
        <v>26.9</v>
      </c>
      <c r="K292" s="15">
        <v>130579.06</v>
      </c>
    </row>
    <row r="293" spans="3:11" x14ac:dyDescent="0.2">
      <c r="C293" s="18" t="s">
        <v>29952</v>
      </c>
      <c r="D293" s="17">
        <v>44510</v>
      </c>
      <c r="E293" s="16" t="s">
        <v>29951</v>
      </c>
      <c r="I293" s="15">
        <v>4.33</v>
      </c>
      <c r="K293" s="15">
        <v>130583.39</v>
      </c>
    </row>
    <row r="294" spans="3:11" x14ac:dyDescent="0.2">
      <c r="C294" s="18" t="s">
        <v>29950</v>
      </c>
      <c r="D294" s="17">
        <v>44510</v>
      </c>
      <c r="E294" s="16" t="s">
        <v>29949</v>
      </c>
      <c r="I294" s="15">
        <v>2.62</v>
      </c>
      <c r="K294" s="15">
        <v>130586.01</v>
      </c>
    </row>
    <row r="295" spans="3:11" x14ac:dyDescent="0.2">
      <c r="C295" s="18" t="s">
        <v>29948</v>
      </c>
      <c r="D295" s="17">
        <v>44510</v>
      </c>
      <c r="E295" s="16" t="s">
        <v>29947</v>
      </c>
      <c r="I295" s="15">
        <v>2.59</v>
      </c>
      <c r="K295" s="15">
        <v>130588.6</v>
      </c>
    </row>
    <row r="296" spans="3:11" x14ac:dyDescent="0.2">
      <c r="C296" s="18" t="s">
        <v>29946</v>
      </c>
      <c r="D296" s="17">
        <v>44510</v>
      </c>
      <c r="E296" s="16" t="s">
        <v>29945</v>
      </c>
      <c r="I296" s="15">
        <v>4.37</v>
      </c>
      <c r="K296" s="15">
        <v>130592.97</v>
      </c>
    </row>
    <row r="297" spans="3:11" x14ac:dyDescent="0.2">
      <c r="C297" s="18" t="s">
        <v>29944</v>
      </c>
      <c r="D297" s="17">
        <v>44510</v>
      </c>
      <c r="E297" s="16" t="s">
        <v>29943</v>
      </c>
      <c r="I297" s="15">
        <v>3.91</v>
      </c>
      <c r="K297" s="15">
        <v>130596.88</v>
      </c>
    </row>
    <row r="298" spans="3:11" x14ac:dyDescent="0.2">
      <c r="C298" s="18" t="s">
        <v>29942</v>
      </c>
      <c r="D298" s="17">
        <v>44510</v>
      </c>
      <c r="E298" s="16" t="s">
        <v>29941</v>
      </c>
      <c r="I298" s="15">
        <v>3.9</v>
      </c>
      <c r="K298" s="15">
        <v>130600.78</v>
      </c>
    </row>
    <row r="299" spans="3:11" x14ac:dyDescent="0.2">
      <c r="C299" s="18" t="s">
        <v>29940</v>
      </c>
      <c r="D299" s="17">
        <v>44510</v>
      </c>
      <c r="E299" s="16" t="s">
        <v>29939</v>
      </c>
      <c r="I299" s="15">
        <v>7.22</v>
      </c>
      <c r="K299" s="15">
        <v>130608</v>
      </c>
    </row>
    <row r="300" spans="3:11" x14ac:dyDescent="0.2">
      <c r="C300" s="18" t="s">
        <v>29938</v>
      </c>
      <c r="D300" s="17">
        <v>44510</v>
      </c>
      <c r="E300" s="16" t="s">
        <v>29937</v>
      </c>
      <c r="I300" s="15">
        <v>1.83</v>
      </c>
      <c r="K300" s="15">
        <v>130609.83</v>
      </c>
    </row>
    <row r="301" spans="3:11" x14ac:dyDescent="0.2">
      <c r="C301" s="18" t="s">
        <v>29936</v>
      </c>
      <c r="D301" s="17">
        <v>44510</v>
      </c>
      <c r="E301" s="16" t="s">
        <v>29935</v>
      </c>
      <c r="I301" s="15">
        <v>46.1</v>
      </c>
      <c r="K301" s="15">
        <v>130655.93</v>
      </c>
    </row>
    <row r="302" spans="3:11" x14ac:dyDescent="0.2">
      <c r="C302" s="18" t="s">
        <v>29934</v>
      </c>
      <c r="D302" s="17">
        <v>44510</v>
      </c>
      <c r="E302" s="16" t="s">
        <v>29933</v>
      </c>
      <c r="I302" s="15">
        <v>1.05</v>
      </c>
      <c r="K302" s="15">
        <v>130656.98</v>
      </c>
    </row>
    <row r="303" spans="3:11" x14ac:dyDescent="0.2">
      <c r="C303" s="18" t="s">
        <v>29932</v>
      </c>
      <c r="D303" s="17">
        <v>44510</v>
      </c>
      <c r="E303" s="16" t="s">
        <v>29931</v>
      </c>
      <c r="I303" s="15">
        <v>9.08</v>
      </c>
      <c r="K303" s="15">
        <v>130666.06</v>
      </c>
    </row>
    <row r="304" spans="3:11" x14ac:dyDescent="0.2">
      <c r="C304" s="18" t="s">
        <v>29930</v>
      </c>
      <c r="D304" s="17">
        <v>44510</v>
      </c>
      <c r="E304" s="16" t="s">
        <v>29929</v>
      </c>
      <c r="I304" s="15">
        <v>1.75</v>
      </c>
      <c r="K304" s="15">
        <v>130667.81</v>
      </c>
    </row>
    <row r="305" spans="3:11" x14ac:dyDescent="0.2">
      <c r="C305" s="18" t="s">
        <v>29928</v>
      </c>
      <c r="D305" s="17">
        <v>44510</v>
      </c>
      <c r="E305" s="16" t="s">
        <v>29927</v>
      </c>
      <c r="I305" s="15">
        <v>3.7</v>
      </c>
      <c r="K305" s="15">
        <v>130671.51</v>
      </c>
    </row>
    <row r="306" spans="3:11" x14ac:dyDescent="0.2">
      <c r="C306" s="18" t="s">
        <v>29926</v>
      </c>
      <c r="D306" s="17">
        <v>44510</v>
      </c>
      <c r="E306" s="16" t="s">
        <v>29925</v>
      </c>
      <c r="I306" s="15">
        <v>49.09</v>
      </c>
      <c r="K306" s="15">
        <v>130720.6</v>
      </c>
    </row>
    <row r="307" spans="3:11" x14ac:dyDescent="0.2">
      <c r="C307" s="18" t="s">
        <v>29924</v>
      </c>
      <c r="D307" s="17">
        <v>44510</v>
      </c>
      <c r="E307" s="16" t="s">
        <v>29923</v>
      </c>
      <c r="I307" s="15">
        <v>3.72</v>
      </c>
      <c r="K307" s="15">
        <v>130724.32</v>
      </c>
    </row>
    <row r="308" spans="3:11" x14ac:dyDescent="0.2">
      <c r="C308" s="18" t="s">
        <v>29922</v>
      </c>
      <c r="D308" s="17">
        <v>44510</v>
      </c>
      <c r="E308" s="16" t="s">
        <v>29921</v>
      </c>
      <c r="I308" s="15">
        <v>3.75</v>
      </c>
      <c r="K308" s="15">
        <v>130728.07</v>
      </c>
    </row>
    <row r="309" spans="3:11" x14ac:dyDescent="0.2">
      <c r="C309" s="18" t="s">
        <v>29920</v>
      </c>
      <c r="D309" s="17">
        <v>44510</v>
      </c>
      <c r="E309" s="16" t="s">
        <v>29919</v>
      </c>
      <c r="I309" s="15">
        <v>6.33</v>
      </c>
      <c r="K309" s="15">
        <v>130734.39999999999</v>
      </c>
    </row>
    <row r="310" spans="3:11" x14ac:dyDescent="0.2">
      <c r="C310" s="18" t="s">
        <v>29918</v>
      </c>
      <c r="D310" s="17">
        <v>44511</v>
      </c>
      <c r="E310" s="16" t="s">
        <v>29917</v>
      </c>
      <c r="I310" s="15">
        <v>5.56</v>
      </c>
      <c r="K310" s="15">
        <v>130739.96</v>
      </c>
    </row>
    <row r="311" spans="3:11" x14ac:dyDescent="0.2">
      <c r="C311" s="18" t="s">
        <v>29916</v>
      </c>
      <c r="D311" s="17">
        <v>44511</v>
      </c>
      <c r="E311" s="16" t="s">
        <v>29915</v>
      </c>
      <c r="I311" s="15">
        <v>3.74</v>
      </c>
      <c r="K311" s="15">
        <v>130743.7</v>
      </c>
    </row>
    <row r="312" spans="3:11" x14ac:dyDescent="0.2">
      <c r="C312" s="18" t="s">
        <v>29914</v>
      </c>
      <c r="D312" s="17">
        <v>44511</v>
      </c>
      <c r="E312" s="16" t="s">
        <v>29913</v>
      </c>
      <c r="I312" s="15">
        <v>3.72</v>
      </c>
      <c r="K312" s="15">
        <v>130747.42</v>
      </c>
    </row>
    <row r="313" spans="3:11" x14ac:dyDescent="0.2">
      <c r="C313" s="18" t="s">
        <v>29912</v>
      </c>
      <c r="D313" s="17">
        <v>44511</v>
      </c>
      <c r="E313" s="16" t="s">
        <v>29911</v>
      </c>
      <c r="I313" s="15">
        <v>4.9400000000000004</v>
      </c>
      <c r="K313" s="15">
        <v>130752.36</v>
      </c>
    </row>
    <row r="314" spans="3:11" x14ac:dyDescent="0.2">
      <c r="C314" s="18" t="s">
        <v>29910</v>
      </c>
      <c r="D314" s="17">
        <v>44511</v>
      </c>
      <c r="E314" s="16" t="s">
        <v>29909</v>
      </c>
      <c r="I314" s="15">
        <v>1.68</v>
      </c>
      <c r="K314" s="15">
        <v>130754.04</v>
      </c>
    </row>
    <row r="315" spans="3:11" x14ac:dyDescent="0.2">
      <c r="C315" s="18" t="s">
        <v>29908</v>
      </c>
      <c r="D315" s="17">
        <v>44511</v>
      </c>
      <c r="E315" s="16" t="s">
        <v>29907</v>
      </c>
      <c r="I315" s="15">
        <v>1.75</v>
      </c>
      <c r="K315" s="15">
        <v>130755.79</v>
      </c>
    </row>
    <row r="316" spans="3:11" x14ac:dyDescent="0.2">
      <c r="C316" s="18" t="s">
        <v>29906</v>
      </c>
      <c r="D316" s="17">
        <v>44511</v>
      </c>
      <c r="E316" s="16" t="s">
        <v>29905</v>
      </c>
      <c r="I316" s="15">
        <v>5.0599999999999996</v>
      </c>
      <c r="K316" s="15">
        <v>130760.85</v>
      </c>
    </row>
    <row r="317" spans="3:11" x14ac:dyDescent="0.2">
      <c r="C317" s="18" t="s">
        <v>29904</v>
      </c>
      <c r="D317" s="17">
        <v>44511</v>
      </c>
      <c r="E317" s="16" t="s">
        <v>29903</v>
      </c>
      <c r="I317" s="15">
        <v>15.3</v>
      </c>
      <c r="K317" s="15">
        <v>130776.15</v>
      </c>
    </row>
    <row r="318" spans="3:11" x14ac:dyDescent="0.2">
      <c r="C318" s="18" t="s">
        <v>29902</v>
      </c>
      <c r="D318" s="17">
        <v>44511</v>
      </c>
      <c r="E318" s="16" t="s">
        <v>29901</v>
      </c>
      <c r="I318" s="15">
        <v>15.37</v>
      </c>
      <c r="K318" s="15">
        <v>130791.52</v>
      </c>
    </row>
    <row r="319" spans="3:11" x14ac:dyDescent="0.2">
      <c r="C319" s="18" t="s">
        <v>29900</v>
      </c>
      <c r="D319" s="17">
        <v>44511</v>
      </c>
      <c r="E319" s="16" t="s">
        <v>29899</v>
      </c>
      <c r="I319" s="15">
        <v>1.1599999999999999</v>
      </c>
      <c r="K319" s="15">
        <v>130792.68</v>
      </c>
    </row>
    <row r="320" spans="3:11" x14ac:dyDescent="0.2">
      <c r="C320" s="18" t="s">
        <v>29898</v>
      </c>
      <c r="D320" s="17">
        <v>44511</v>
      </c>
      <c r="E320" s="16" t="s">
        <v>29897</v>
      </c>
      <c r="I320" s="15">
        <v>0.08</v>
      </c>
      <c r="K320" s="15">
        <v>130792.76</v>
      </c>
    </row>
    <row r="321" spans="3:11" x14ac:dyDescent="0.2">
      <c r="C321" s="18" t="s">
        <v>29896</v>
      </c>
      <c r="D321" s="17">
        <v>44511</v>
      </c>
      <c r="E321" s="16" t="s">
        <v>29895</v>
      </c>
      <c r="I321" s="15">
        <v>3.79</v>
      </c>
      <c r="K321" s="15">
        <v>130796.55</v>
      </c>
    </row>
    <row r="322" spans="3:11" x14ac:dyDescent="0.2">
      <c r="C322" s="18" t="s">
        <v>29894</v>
      </c>
      <c r="D322" s="17">
        <v>44511</v>
      </c>
      <c r="E322" s="16" t="s">
        <v>29893</v>
      </c>
      <c r="I322" s="15">
        <v>3.04</v>
      </c>
      <c r="K322" s="15">
        <v>130799.59</v>
      </c>
    </row>
    <row r="323" spans="3:11" x14ac:dyDescent="0.2">
      <c r="C323" s="18" t="s">
        <v>29892</v>
      </c>
      <c r="D323" s="17">
        <v>44511</v>
      </c>
      <c r="E323" s="16" t="s">
        <v>29891</v>
      </c>
      <c r="I323" s="15">
        <v>19.46</v>
      </c>
      <c r="K323" s="15">
        <v>130819.05</v>
      </c>
    </row>
    <row r="324" spans="3:11" x14ac:dyDescent="0.2">
      <c r="C324" s="18" t="s">
        <v>29890</v>
      </c>
      <c r="D324" s="17">
        <v>44511</v>
      </c>
      <c r="E324" s="16" t="s">
        <v>29889</v>
      </c>
      <c r="I324" s="15">
        <v>9.34</v>
      </c>
      <c r="K324" s="15">
        <v>130828.39</v>
      </c>
    </row>
    <row r="325" spans="3:11" x14ac:dyDescent="0.2">
      <c r="C325" s="18" t="s">
        <v>29888</v>
      </c>
      <c r="D325" s="17">
        <v>44511</v>
      </c>
      <c r="E325" s="16" t="s">
        <v>29887</v>
      </c>
      <c r="I325" s="15">
        <v>3.36</v>
      </c>
      <c r="K325" s="15">
        <v>130831.75</v>
      </c>
    </row>
    <row r="326" spans="3:11" x14ac:dyDescent="0.2">
      <c r="C326" s="18" t="s">
        <v>29886</v>
      </c>
      <c r="D326" s="17">
        <v>44511</v>
      </c>
      <c r="E326" s="16" t="s">
        <v>29885</v>
      </c>
      <c r="I326" s="15">
        <v>4.91</v>
      </c>
      <c r="K326" s="15">
        <v>130836.66</v>
      </c>
    </row>
    <row r="327" spans="3:11" x14ac:dyDescent="0.2">
      <c r="C327" s="18" t="s">
        <v>29884</v>
      </c>
      <c r="D327" s="17">
        <v>44511</v>
      </c>
      <c r="E327" s="16" t="s">
        <v>29883</v>
      </c>
      <c r="I327" s="15">
        <v>6.8</v>
      </c>
      <c r="K327" s="15">
        <v>130843.46</v>
      </c>
    </row>
    <row r="328" spans="3:11" x14ac:dyDescent="0.2">
      <c r="C328" s="18" t="s">
        <v>29882</v>
      </c>
      <c r="D328" s="17">
        <v>44511</v>
      </c>
      <c r="E328" s="16" t="s">
        <v>29881</v>
      </c>
      <c r="I328" s="15">
        <v>14.27</v>
      </c>
      <c r="K328" s="15">
        <v>130857.73</v>
      </c>
    </row>
    <row r="329" spans="3:11" x14ac:dyDescent="0.2">
      <c r="C329" s="18" t="s">
        <v>29880</v>
      </c>
      <c r="D329" s="17">
        <v>44511</v>
      </c>
      <c r="E329" s="16" t="s">
        <v>29879</v>
      </c>
      <c r="I329" s="15">
        <v>3.86</v>
      </c>
      <c r="K329" s="15">
        <v>130861.59</v>
      </c>
    </row>
    <row r="330" spans="3:11" x14ac:dyDescent="0.2">
      <c r="C330" s="18" t="s">
        <v>29878</v>
      </c>
      <c r="D330" s="17">
        <v>44511</v>
      </c>
      <c r="E330" s="16" t="s">
        <v>29877</v>
      </c>
      <c r="I330" s="15">
        <v>8.93</v>
      </c>
      <c r="K330" s="15">
        <v>130870.52</v>
      </c>
    </row>
    <row r="331" spans="3:11" x14ac:dyDescent="0.2">
      <c r="C331" s="18" t="s">
        <v>29876</v>
      </c>
      <c r="D331" s="17">
        <v>44511</v>
      </c>
      <c r="E331" s="16" t="s">
        <v>29875</v>
      </c>
      <c r="I331" s="15">
        <v>0.84</v>
      </c>
      <c r="K331" s="15">
        <v>130871.36</v>
      </c>
    </row>
    <row r="332" spans="3:11" x14ac:dyDescent="0.2">
      <c r="C332" s="18" t="s">
        <v>29874</v>
      </c>
      <c r="D332" s="17">
        <v>44511</v>
      </c>
      <c r="E332" s="16" t="s">
        <v>29873</v>
      </c>
      <c r="I332" s="15">
        <v>4.26</v>
      </c>
      <c r="K332" s="15">
        <v>130875.62</v>
      </c>
    </row>
    <row r="333" spans="3:11" x14ac:dyDescent="0.2">
      <c r="C333" s="18" t="s">
        <v>29872</v>
      </c>
      <c r="D333" s="17">
        <v>44511</v>
      </c>
      <c r="E333" s="16" t="s">
        <v>29871</v>
      </c>
      <c r="I333" s="15">
        <v>1.04</v>
      </c>
      <c r="K333" s="15">
        <v>130876.66</v>
      </c>
    </row>
    <row r="334" spans="3:11" x14ac:dyDescent="0.2">
      <c r="C334" s="18" t="s">
        <v>29870</v>
      </c>
      <c r="D334" s="17">
        <v>44511</v>
      </c>
      <c r="E334" s="16" t="s">
        <v>29869</v>
      </c>
      <c r="I334" s="15">
        <v>3.3</v>
      </c>
      <c r="K334" s="15">
        <v>130879.96</v>
      </c>
    </row>
    <row r="335" spans="3:11" x14ac:dyDescent="0.2">
      <c r="C335" s="18" t="s">
        <v>29868</v>
      </c>
      <c r="D335" s="17">
        <v>44511</v>
      </c>
      <c r="E335" s="16" t="s">
        <v>29867</v>
      </c>
      <c r="I335" s="15">
        <v>3.36</v>
      </c>
      <c r="K335" s="15">
        <v>130883.32</v>
      </c>
    </row>
    <row r="336" spans="3:11" x14ac:dyDescent="0.2">
      <c r="C336" s="18" t="s">
        <v>29866</v>
      </c>
      <c r="D336" s="17">
        <v>44511</v>
      </c>
      <c r="E336" s="16" t="s">
        <v>29865</v>
      </c>
      <c r="I336" s="15">
        <v>22.22</v>
      </c>
      <c r="K336" s="15">
        <v>130905.54</v>
      </c>
    </row>
    <row r="337" spans="3:11" x14ac:dyDescent="0.2">
      <c r="C337" s="18" t="s">
        <v>29864</v>
      </c>
      <c r="D337" s="17">
        <v>44511</v>
      </c>
      <c r="E337" s="16" t="s">
        <v>29863</v>
      </c>
      <c r="I337" s="15">
        <v>2.4500000000000002</v>
      </c>
      <c r="K337" s="15">
        <v>130907.99</v>
      </c>
    </row>
    <row r="338" spans="3:11" x14ac:dyDescent="0.2">
      <c r="C338" s="18" t="s">
        <v>29862</v>
      </c>
      <c r="D338" s="17">
        <v>44511</v>
      </c>
      <c r="E338" s="16" t="s">
        <v>29861</v>
      </c>
      <c r="I338" s="15">
        <v>6.25</v>
      </c>
      <c r="K338" s="15">
        <v>130914.24000000001</v>
      </c>
    </row>
    <row r="339" spans="3:11" x14ac:dyDescent="0.2">
      <c r="C339" s="18" t="s">
        <v>29860</v>
      </c>
      <c r="D339" s="17">
        <v>44511</v>
      </c>
      <c r="E339" s="16" t="s">
        <v>29859</v>
      </c>
      <c r="I339" s="15">
        <v>12.21</v>
      </c>
      <c r="K339" s="15">
        <v>130926.45</v>
      </c>
    </row>
    <row r="340" spans="3:11" x14ac:dyDescent="0.2">
      <c r="C340" s="18" t="s">
        <v>29858</v>
      </c>
      <c r="D340" s="17">
        <v>44511</v>
      </c>
      <c r="E340" s="16" t="s">
        <v>29857</v>
      </c>
      <c r="I340" s="15">
        <v>4.8099999999999996</v>
      </c>
      <c r="K340" s="15">
        <v>130931.26</v>
      </c>
    </row>
    <row r="341" spans="3:11" x14ac:dyDescent="0.2">
      <c r="C341" s="18" t="s">
        <v>29856</v>
      </c>
      <c r="D341" s="17">
        <v>44511</v>
      </c>
      <c r="E341" s="16" t="s">
        <v>29855</v>
      </c>
      <c r="I341" s="15">
        <v>5.63</v>
      </c>
      <c r="K341" s="15">
        <v>130936.89</v>
      </c>
    </row>
    <row r="342" spans="3:11" x14ac:dyDescent="0.2">
      <c r="C342" s="18" t="s">
        <v>29854</v>
      </c>
      <c r="D342" s="17">
        <v>44511</v>
      </c>
      <c r="E342" s="16" t="s">
        <v>29853</v>
      </c>
      <c r="I342" s="15">
        <v>1.96</v>
      </c>
      <c r="K342" s="15">
        <v>130938.85</v>
      </c>
    </row>
    <row r="343" spans="3:11" x14ac:dyDescent="0.2">
      <c r="C343" s="18" t="s">
        <v>29852</v>
      </c>
      <c r="D343" s="17">
        <v>44511</v>
      </c>
      <c r="E343" s="16" t="s">
        <v>29851</v>
      </c>
      <c r="I343" s="15">
        <v>8.5</v>
      </c>
      <c r="K343" s="15">
        <v>130947.35</v>
      </c>
    </row>
    <row r="344" spans="3:11" x14ac:dyDescent="0.2">
      <c r="C344" s="18" t="s">
        <v>1533</v>
      </c>
      <c r="D344" s="17">
        <v>44511</v>
      </c>
      <c r="E344" s="16" t="s">
        <v>29850</v>
      </c>
      <c r="J344" s="424">
        <v>653.15</v>
      </c>
      <c r="K344" s="15">
        <v>130294.2</v>
      </c>
    </row>
    <row r="345" spans="3:11" x14ac:dyDescent="0.2">
      <c r="C345" s="18" t="s">
        <v>29849</v>
      </c>
      <c r="D345" s="17">
        <v>44512</v>
      </c>
      <c r="E345" s="16" t="s">
        <v>29848</v>
      </c>
      <c r="I345" s="15">
        <v>10</v>
      </c>
      <c r="K345" s="15">
        <v>130304.2</v>
      </c>
    </row>
    <row r="346" spans="3:11" x14ac:dyDescent="0.2">
      <c r="C346" s="18" t="s">
        <v>29847</v>
      </c>
      <c r="D346" s="17">
        <v>44512</v>
      </c>
      <c r="E346" s="16" t="s">
        <v>29846</v>
      </c>
      <c r="I346" s="15">
        <v>41.49</v>
      </c>
      <c r="K346" s="15">
        <v>130345.69</v>
      </c>
    </row>
    <row r="347" spans="3:11" x14ac:dyDescent="0.2">
      <c r="C347" s="18" t="s">
        <v>29845</v>
      </c>
      <c r="D347" s="17">
        <v>44512</v>
      </c>
      <c r="E347" s="16" t="s">
        <v>29844</v>
      </c>
      <c r="I347" s="15">
        <v>70.45</v>
      </c>
      <c r="K347" s="15">
        <v>130416.14</v>
      </c>
    </row>
    <row r="348" spans="3:11" x14ac:dyDescent="0.2">
      <c r="C348" s="18" t="s">
        <v>29843</v>
      </c>
      <c r="D348" s="17">
        <v>44512</v>
      </c>
      <c r="E348" s="16" t="s">
        <v>29842</v>
      </c>
      <c r="I348" s="15">
        <v>2.65</v>
      </c>
      <c r="K348" s="15">
        <v>130418.79</v>
      </c>
    </row>
    <row r="349" spans="3:11" x14ac:dyDescent="0.2">
      <c r="C349" s="18" t="s">
        <v>29841</v>
      </c>
      <c r="D349" s="17">
        <v>44512</v>
      </c>
      <c r="E349" s="16" t="s">
        <v>29840</v>
      </c>
      <c r="I349" s="15">
        <v>2.39</v>
      </c>
      <c r="K349" s="15">
        <v>130421.18</v>
      </c>
    </row>
    <row r="350" spans="3:11" x14ac:dyDescent="0.2">
      <c r="C350" s="18" t="s">
        <v>29839</v>
      </c>
      <c r="D350" s="17">
        <v>44512</v>
      </c>
      <c r="E350" s="16" t="s">
        <v>29838</v>
      </c>
      <c r="I350" s="15">
        <v>3.36</v>
      </c>
      <c r="K350" s="15">
        <v>130424.54</v>
      </c>
    </row>
    <row r="351" spans="3:11" x14ac:dyDescent="0.2">
      <c r="C351" s="18" t="s">
        <v>29837</v>
      </c>
      <c r="D351" s="17">
        <v>44512</v>
      </c>
      <c r="E351" s="16" t="s">
        <v>29836</v>
      </c>
      <c r="I351" s="15">
        <v>2.81</v>
      </c>
      <c r="K351" s="15">
        <v>130427.35</v>
      </c>
    </row>
    <row r="352" spans="3:11" x14ac:dyDescent="0.2">
      <c r="C352" s="18" t="s">
        <v>29835</v>
      </c>
      <c r="D352" s="17">
        <v>44512</v>
      </c>
      <c r="E352" s="16" t="s">
        <v>29834</v>
      </c>
      <c r="I352" s="15">
        <v>3.78</v>
      </c>
      <c r="K352" s="15">
        <v>130431.13</v>
      </c>
    </row>
    <row r="353" spans="3:11" x14ac:dyDescent="0.2">
      <c r="C353" s="18" t="s">
        <v>29833</v>
      </c>
      <c r="D353" s="17">
        <v>44512</v>
      </c>
      <c r="E353" s="16" t="s">
        <v>29832</v>
      </c>
      <c r="I353" s="15">
        <v>6.4</v>
      </c>
      <c r="K353" s="15">
        <v>130437.53</v>
      </c>
    </row>
    <row r="354" spans="3:11" x14ac:dyDescent="0.2">
      <c r="C354" s="18" t="s">
        <v>29831</v>
      </c>
      <c r="D354" s="17">
        <v>44512</v>
      </c>
      <c r="E354" s="16" t="s">
        <v>29830</v>
      </c>
      <c r="I354" s="15">
        <v>4.21</v>
      </c>
      <c r="K354" s="15">
        <v>130441.74</v>
      </c>
    </row>
    <row r="355" spans="3:11" x14ac:dyDescent="0.2">
      <c r="C355" s="18" t="s">
        <v>29829</v>
      </c>
      <c r="D355" s="17">
        <v>44512</v>
      </c>
      <c r="E355" s="16" t="s">
        <v>29828</v>
      </c>
      <c r="I355" s="15">
        <v>0.86</v>
      </c>
      <c r="K355" s="15">
        <v>130442.6</v>
      </c>
    </row>
    <row r="356" spans="3:11" x14ac:dyDescent="0.2">
      <c r="C356" s="18" t="s">
        <v>29827</v>
      </c>
      <c r="D356" s="17">
        <v>44512</v>
      </c>
      <c r="E356" s="16" t="s">
        <v>29826</v>
      </c>
      <c r="I356" s="15">
        <v>1.68</v>
      </c>
      <c r="K356" s="15">
        <v>130444.28</v>
      </c>
    </row>
    <row r="357" spans="3:11" x14ac:dyDescent="0.2">
      <c r="C357" s="18" t="s">
        <v>29825</v>
      </c>
      <c r="D357" s="17">
        <v>44512</v>
      </c>
      <c r="E357" s="16" t="s">
        <v>29824</v>
      </c>
      <c r="I357" s="15">
        <v>5.14</v>
      </c>
      <c r="K357" s="15">
        <v>130449.42</v>
      </c>
    </row>
    <row r="358" spans="3:11" x14ac:dyDescent="0.2">
      <c r="C358" s="18" t="s">
        <v>29823</v>
      </c>
      <c r="D358" s="17">
        <v>44512</v>
      </c>
      <c r="E358" s="16" t="s">
        <v>29822</v>
      </c>
      <c r="I358" s="15">
        <v>1.68</v>
      </c>
      <c r="K358" s="15">
        <v>130451.1</v>
      </c>
    </row>
    <row r="359" spans="3:11" x14ac:dyDescent="0.2">
      <c r="C359" s="18" t="s">
        <v>29821</v>
      </c>
      <c r="D359" s="17">
        <v>44512</v>
      </c>
      <c r="E359" s="16" t="s">
        <v>29820</v>
      </c>
      <c r="I359" s="15">
        <v>6.77</v>
      </c>
      <c r="K359" s="15">
        <v>130457.87</v>
      </c>
    </row>
    <row r="360" spans="3:11" x14ac:dyDescent="0.2">
      <c r="C360" s="18" t="s">
        <v>29819</v>
      </c>
      <c r="D360" s="17">
        <v>44512</v>
      </c>
      <c r="E360" s="16" t="s">
        <v>29818</v>
      </c>
      <c r="I360" s="15">
        <v>2.73</v>
      </c>
      <c r="K360" s="15">
        <v>130460.6</v>
      </c>
    </row>
    <row r="361" spans="3:11" x14ac:dyDescent="0.2">
      <c r="C361" s="18" t="s">
        <v>29817</v>
      </c>
      <c r="D361" s="17">
        <v>44512</v>
      </c>
      <c r="E361" s="16" t="s">
        <v>29816</v>
      </c>
      <c r="I361" s="15">
        <v>6.54</v>
      </c>
      <c r="K361" s="15">
        <v>130467.14</v>
      </c>
    </row>
    <row r="362" spans="3:11" x14ac:dyDescent="0.2">
      <c r="C362" s="18" t="s">
        <v>29815</v>
      </c>
      <c r="D362" s="17">
        <v>44512</v>
      </c>
      <c r="E362" s="16" t="s">
        <v>29814</v>
      </c>
      <c r="I362" s="15">
        <v>2.4300000000000002</v>
      </c>
      <c r="K362" s="15">
        <v>130469.57</v>
      </c>
    </row>
    <row r="363" spans="3:11" x14ac:dyDescent="0.2">
      <c r="C363" s="18" t="s">
        <v>29813</v>
      </c>
      <c r="D363" s="17">
        <v>44512</v>
      </c>
      <c r="E363" s="16" t="s">
        <v>29812</v>
      </c>
      <c r="I363" s="15">
        <v>2.4500000000000002</v>
      </c>
      <c r="K363" s="15">
        <v>130472.02</v>
      </c>
    </row>
    <row r="364" spans="3:11" x14ac:dyDescent="0.2">
      <c r="C364" s="18" t="s">
        <v>29811</v>
      </c>
      <c r="D364" s="17">
        <v>44512</v>
      </c>
      <c r="E364" s="16" t="s">
        <v>29810</v>
      </c>
      <c r="I364" s="15">
        <v>0.82</v>
      </c>
      <c r="K364" s="15">
        <v>130472.84</v>
      </c>
    </row>
    <row r="365" spans="3:11" x14ac:dyDescent="0.2">
      <c r="C365" s="18" t="s">
        <v>29809</v>
      </c>
      <c r="D365" s="17">
        <v>44512</v>
      </c>
      <c r="E365" s="16" t="s">
        <v>29808</v>
      </c>
      <c r="I365" s="15">
        <v>9.27</v>
      </c>
      <c r="K365" s="15">
        <v>130482.11</v>
      </c>
    </row>
    <row r="366" spans="3:11" x14ac:dyDescent="0.2">
      <c r="C366" s="18" t="s">
        <v>29807</v>
      </c>
      <c r="D366" s="17">
        <v>44512</v>
      </c>
      <c r="E366" s="16" t="s">
        <v>29806</v>
      </c>
      <c r="I366" s="15">
        <v>2.91</v>
      </c>
      <c r="K366" s="15">
        <v>130485.02</v>
      </c>
    </row>
    <row r="367" spans="3:11" x14ac:dyDescent="0.2">
      <c r="C367" s="18" t="s">
        <v>29805</v>
      </c>
      <c r="D367" s="17">
        <v>44512</v>
      </c>
      <c r="E367" s="16" t="s">
        <v>29804</v>
      </c>
      <c r="I367" s="15">
        <v>2.08</v>
      </c>
      <c r="K367" s="15">
        <v>130487.1</v>
      </c>
    </row>
    <row r="368" spans="3:11" x14ac:dyDescent="0.2">
      <c r="C368" s="18" t="s">
        <v>29803</v>
      </c>
      <c r="D368" s="17">
        <v>44512</v>
      </c>
      <c r="E368" s="16" t="s">
        <v>29802</v>
      </c>
      <c r="I368" s="15">
        <v>1.69</v>
      </c>
      <c r="K368" s="15">
        <v>130488.79</v>
      </c>
    </row>
    <row r="369" spans="3:11" x14ac:dyDescent="0.2">
      <c r="C369" s="18" t="s">
        <v>29801</v>
      </c>
      <c r="D369" s="17">
        <v>44512</v>
      </c>
      <c r="E369" s="16" t="s">
        <v>29800</v>
      </c>
      <c r="I369" s="15">
        <v>1.85</v>
      </c>
      <c r="K369" s="15">
        <v>130490.64</v>
      </c>
    </row>
    <row r="370" spans="3:11" x14ac:dyDescent="0.2">
      <c r="C370" s="18" t="s">
        <v>29799</v>
      </c>
      <c r="D370" s="17">
        <v>44512</v>
      </c>
      <c r="E370" s="16" t="s">
        <v>29798</v>
      </c>
      <c r="I370" s="15">
        <v>41.01</v>
      </c>
      <c r="K370" s="15">
        <v>130531.65</v>
      </c>
    </row>
    <row r="371" spans="3:11" x14ac:dyDescent="0.2">
      <c r="C371" s="18" t="s">
        <v>29797</v>
      </c>
      <c r="D371" s="17">
        <v>44512</v>
      </c>
      <c r="E371" s="16" t="s">
        <v>29796</v>
      </c>
      <c r="I371" s="15">
        <v>1.68</v>
      </c>
      <c r="K371" s="15">
        <v>130533.33</v>
      </c>
    </row>
    <row r="372" spans="3:11" x14ac:dyDescent="0.2">
      <c r="C372" s="18" t="s">
        <v>29795</v>
      </c>
      <c r="D372" s="17">
        <v>44512</v>
      </c>
      <c r="E372" s="16" t="s">
        <v>29794</v>
      </c>
      <c r="I372" s="15">
        <v>1.68</v>
      </c>
      <c r="K372" s="15">
        <v>130535.01</v>
      </c>
    </row>
    <row r="373" spans="3:11" x14ac:dyDescent="0.2">
      <c r="C373" s="18" t="s">
        <v>29793</v>
      </c>
      <c r="D373" s="17">
        <v>44512</v>
      </c>
      <c r="E373" s="16" t="s">
        <v>29792</v>
      </c>
      <c r="I373" s="15">
        <v>13.87</v>
      </c>
      <c r="K373" s="15">
        <v>130548.88</v>
      </c>
    </row>
    <row r="374" spans="3:11" x14ac:dyDescent="0.2">
      <c r="C374" s="18" t="s">
        <v>29791</v>
      </c>
      <c r="D374" s="17">
        <v>44512</v>
      </c>
      <c r="E374" s="16" t="s">
        <v>29790</v>
      </c>
      <c r="I374" s="15">
        <v>41.13</v>
      </c>
      <c r="K374" s="15">
        <v>130590.01</v>
      </c>
    </row>
    <row r="375" spans="3:11" x14ac:dyDescent="0.2">
      <c r="C375" s="18" t="s">
        <v>29789</v>
      </c>
      <c r="D375" s="17">
        <v>44512</v>
      </c>
      <c r="E375" s="16" t="s">
        <v>29788</v>
      </c>
      <c r="I375" s="15">
        <v>39.97</v>
      </c>
      <c r="K375" s="15">
        <v>130629.98</v>
      </c>
    </row>
    <row r="376" spans="3:11" x14ac:dyDescent="0.2">
      <c r="C376" s="18" t="s">
        <v>29787</v>
      </c>
      <c r="D376" s="17">
        <v>44512</v>
      </c>
      <c r="E376" s="16" t="s">
        <v>29786</v>
      </c>
      <c r="I376" s="15">
        <v>1.68</v>
      </c>
      <c r="K376" s="15">
        <v>130631.66</v>
      </c>
    </row>
    <row r="377" spans="3:11" x14ac:dyDescent="0.2">
      <c r="C377" s="18" t="s">
        <v>29785</v>
      </c>
      <c r="D377" s="17">
        <v>44512</v>
      </c>
      <c r="E377" s="16" t="s">
        <v>29784</v>
      </c>
      <c r="I377" s="15">
        <v>13.88</v>
      </c>
      <c r="K377" s="15">
        <v>130645.54</v>
      </c>
    </row>
    <row r="378" spans="3:11" x14ac:dyDescent="0.2">
      <c r="C378" s="18" t="s">
        <v>29783</v>
      </c>
      <c r="D378" s="17">
        <v>44512</v>
      </c>
      <c r="E378" s="16" t="s">
        <v>29782</v>
      </c>
      <c r="I378" s="15">
        <v>5.59</v>
      </c>
      <c r="K378" s="15">
        <v>130651.13</v>
      </c>
    </row>
    <row r="379" spans="3:11" x14ac:dyDescent="0.2">
      <c r="C379" s="18" t="s">
        <v>9627</v>
      </c>
      <c r="D379" s="17">
        <v>44512</v>
      </c>
      <c r="E379" s="16" t="s">
        <v>29781</v>
      </c>
      <c r="J379" s="424">
        <v>116.99</v>
      </c>
      <c r="K379" s="15">
        <v>130534.14</v>
      </c>
    </row>
    <row r="380" spans="3:11" x14ac:dyDescent="0.2">
      <c r="C380" s="18" t="s">
        <v>205</v>
      </c>
      <c r="D380" s="17">
        <v>44512</v>
      </c>
      <c r="E380" s="16" t="s">
        <v>29780</v>
      </c>
      <c r="J380" s="424">
        <v>567.66</v>
      </c>
      <c r="K380" s="15">
        <v>129966.48</v>
      </c>
    </row>
    <row r="381" spans="3:11" x14ac:dyDescent="0.2">
      <c r="C381" s="18" t="s">
        <v>204</v>
      </c>
      <c r="D381" s="17">
        <v>44512</v>
      </c>
      <c r="E381" s="16" t="s">
        <v>29779</v>
      </c>
      <c r="J381" s="424">
        <v>107.17</v>
      </c>
      <c r="K381" s="15">
        <v>129859.31</v>
      </c>
    </row>
    <row r="382" spans="3:11" x14ac:dyDescent="0.2">
      <c r="C382" s="18" t="s">
        <v>203</v>
      </c>
      <c r="D382" s="17">
        <v>44512</v>
      </c>
      <c r="E382" s="16" t="s">
        <v>29778</v>
      </c>
      <c r="J382" s="424">
        <v>1665.83</v>
      </c>
      <c r="K382" s="15">
        <v>128193.48</v>
      </c>
    </row>
    <row r="383" spans="3:11" x14ac:dyDescent="0.2">
      <c r="C383" s="18" t="s">
        <v>1521</v>
      </c>
      <c r="D383" s="17">
        <v>44512</v>
      </c>
      <c r="E383" s="16" t="s">
        <v>29777</v>
      </c>
      <c r="J383" s="424">
        <v>88</v>
      </c>
      <c r="K383" s="15">
        <v>128105.48</v>
      </c>
    </row>
    <row r="384" spans="3:11" x14ac:dyDescent="0.2">
      <c r="C384" s="18" t="s">
        <v>1535</v>
      </c>
      <c r="D384" s="17">
        <v>44512</v>
      </c>
      <c r="E384" s="16" t="s">
        <v>29776</v>
      </c>
      <c r="J384" s="424">
        <v>9.6199999999999992</v>
      </c>
      <c r="K384" s="15">
        <v>128095.86</v>
      </c>
    </row>
    <row r="385" spans="3:11" x14ac:dyDescent="0.2">
      <c r="C385" s="18" t="s">
        <v>1538</v>
      </c>
      <c r="D385" s="17">
        <v>44512</v>
      </c>
      <c r="E385" s="16" t="s">
        <v>29775</v>
      </c>
      <c r="J385" s="424">
        <v>20.350000000000001</v>
      </c>
      <c r="K385" s="15">
        <v>128075.51</v>
      </c>
    </row>
    <row r="386" spans="3:11" x14ac:dyDescent="0.2">
      <c r="C386" s="18" t="s">
        <v>1537</v>
      </c>
      <c r="D386" s="17">
        <v>44512</v>
      </c>
      <c r="E386" s="16" t="s">
        <v>29774</v>
      </c>
      <c r="J386" s="424">
        <v>13.52</v>
      </c>
      <c r="K386" s="15">
        <v>128061.99</v>
      </c>
    </row>
    <row r="387" spans="3:11" x14ac:dyDescent="0.2">
      <c r="C387" s="18" t="s">
        <v>1536</v>
      </c>
      <c r="D387" s="17">
        <v>44512</v>
      </c>
      <c r="E387" s="16" t="s">
        <v>29773</v>
      </c>
      <c r="J387" s="424">
        <v>11.95</v>
      </c>
      <c r="K387" s="15">
        <v>128050.04</v>
      </c>
    </row>
    <row r="388" spans="3:11" x14ac:dyDescent="0.2">
      <c r="C388" s="18" t="s">
        <v>29772</v>
      </c>
      <c r="D388" s="17">
        <v>44513</v>
      </c>
      <c r="E388" s="16" t="s">
        <v>29771</v>
      </c>
      <c r="I388" s="15">
        <v>1.68</v>
      </c>
      <c r="K388" s="15">
        <v>128051.72</v>
      </c>
    </row>
    <row r="389" spans="3:11" x14ac:dyDescent="0.2">
      <c r="C389" s="18" t="s">
        <v>29770</v>
      </c>
      <c r="D389" s="17">
        <v>44513</v>
      </c>
      <c r="E389" s="16" t="s">
        <v>29769</v>
      </c>
      <c r="I389" s="15">
        <v>4.1100000000000003</v>
      </c>
      <c r="K389" s="15">
        <v>128055.83</v>
      </c>
    </row>
    <row r="390" spans="3:11" x14ac:dyDescent="0.2">
      <c r="C390" s="18" t="s">
        <v>29768</v>
      </c>
      <c r="D390" s="17">
        <v>44513</v>
      </c>
      <c r="E390" s="16" t="s">
        <v>29767</v>
      </c>
      <c r="I390" s="15">
        <v>1.99</v>
      </c>
      <c r="K390" s="15">
        <v>128057.82</v>
      </c>
    </row>
    <row r="391" spans="3:11" x14ac:dyDescent="0.2">
      <c r="C391" s="18" t="s">
        <v>29766</v>
      </c>
      <c r="D391" s="17">
        <v>44513</v>
      </c>
      <c r="E391" s="16" t="s">
        <v>29765</v>
      </c>
      <c r="I391" s="15">
        <v>3.25</v>
      </c>
      <c r="K391" s="15">
        <v>128061.07</v>
      </c>
    </row>
    <row r="392" spans="3:11" x14ac:dyDescent="0.2">
      <c r="C392" s="18" t="s">
        <v>29764</v>
      </c>
      <c r="D392" s="17">
        <v>44513</v>
      </c>
      <c r="E392" s="16" t="s">
        <v>29763</v>
      </c>
      <c r="I392" s="15">
        <v>4.07</v>
      </c>
      <c r="K392" s="15">
        <v>128065.14</v>
      </c>
    </row>
    <row r="393" spans="3:11" x14ac:dyDescent="0.2">
      <c r="C393" s="18" t="s">
        <v>29762</v>
      </c>
      <c r="D393" s="17">
        <v>44513</v>
      </c>
      <c r="E393" s="16" t="s">
        <v>29761</v>
      </c>
      <c r="I393" s="15">
        <v>1.63</v>
      </c>
      <c r="K393" s="15">
        <v>128066.77</v>
      </c>
    </row>
    <row r="394" spans="3:11" x14ac:dyDescent="0.2">
      <c r="C394" s="18" t="s">
        <v>9621</v>
      </c>
      <c r="D394" s="17">
        <v>44513</v>
      </c>
      <c r="E394" s="16" t="s">
        <v>29760</v>
      </c>
      <c r="J394" s="424">
        <v>681.64</v>
      </c>
      <c r="K394" s="15">
        <v>127385.13</v>
      </c>
    </row>
    <row r="395" spans="3:11" x14ac:dyDescent="0.2">
      <c r="C395" s="18" t="s">
        <v>29759</v>
      </c>
      <c r="D395" s="17">
        <v>44514</v>
      </c>
      <c r="E395" s="16" t="s">
        <v>29758</v>
      </c>
      <c r="I395" s="15">
        <v>25.14</v>
      </c>
      <c r="K395" s="15">
        <v>127410.27</v>
      </c>
    </row>
    <row r="396" spans="3:11" x14ac:dyDescent="0.2">
      <c r="C396" s="18" t="s">
        <v>29757</v>
      </c>
      <c r="D396" s="17">
        <v>44514</v>
      </c>
      <c r="E396" s="16" t="s">
        <v>29756</v>
      </c>
      <c r="I396" s="15">
        <v>25.14</v>
      </c>
      <c r="K396" s="15">
        <v>127435.41</v>
      </c>
    </row>
    <row r="397" spans="3:11" x14ac:dyDescent="0.2">
      <c r="C397" s="18" t="s">
        <v>29755</v>
      </c>
      <c r="D397" s="17">
        <v>44514</v>
      </c>
      <c r="E397" s="16" t="s">
        <v>29754</v>
      </c>
      <c r="I397" s="15">
        <v>0.59</v>
      </c>
      <c r="K397" s="15">
        <v>127436</v>
      </c>
    </row>
    <row r="398" spans="3:11" x14ac:dyDescent="0.2">
      <c r="C398" s="18" t="s">
        <v>29753</v>
      </c>
      <c r="D398" s="17">
        <v>44514</v>
      </c>
      <c r="E398" s="16" t="s">
        <v>29752</v>
      </c>
      <c r="I398" s="15">
        <v>5.16</v>
      </c>
      <c r="K398" s="15">
        <v>127441.16</v>
      </c>
    </row>
    <row r="399" spans="3:11" x14ac:dyDescent="0.2">
      <c r="C399" s="18" t="s">
        <v>29751</v>
      </c>
      <c r="D399" s="17">
        <v>44515</v>
      </c>
      <c r="E399" s="16" t="s">
        <v>29750</v>
      </c>
      <c r="I399" s="15">
        <v>1.68</v>
      </c>
      <c r="K399" s="15">
        <v>127442.84</v>
      </c>
    </row>
    <row r="400" spans="3:11" x14ac:dyDescent="0.2">
      <c r="C400" s="18" t="s">
        <v>29749</v>
      </c>
      <c r="D400" s="17">
        <v>44515</v>
      </c>
      <c r="E400" s="16" t="s">
        <v>29748</v>
      </c>
      <c r="I400" s="15">
        <v>1.96</v>
      </c>
      <c r="K400" s="15">
        <v>127444.8</v>
      </c>
    </row>
    <row r="401" spans="3:11" x14ac:dyDescent="0.2">
      <c r="C401" s="18" t="s">
        <v>29747</v>
      </c>
      <c r="D401" s="17">
        <v>44515</v>
      </c>
      <c r="E401" s="16" t="s">
        <v>29746</v>
      </c>
      <c r="I401" s="15">
        <v>15.64</v>
      </c>
      <c r="K401" s="15">
        <v>127460.44</v>
      </c>
    </row>
    <row r="402" spans="3:11" x14ac:dyDescent="0.2">
      <c r="C402" s="18" t="s">
        <v>29745</v>
      </c>
      <c r="D402" s="17">
        <v>44515</v>
      </c>
      <c r="E402" s="16" t="s">
        <v>29744</v>
      </c>
      <c r="I402" s="15">
        <v>1.33</v>
      </c>
      <c r="K402" s="15">
        <v>127461.77</v>
      </c>
    </row>
    <row r="403" spans="3:11" x14ac:dyDescent="0.2">
      <c r="C403" s="18" t="s">
        <v>29743</v>
      </c>
      <c r="D403" s="17">
        <v>44515</v>
      </c>
      <c r="E403" s="16" t="s">
        <v>29742</v>
      </c>
      <c r="I403" s="15">
        <v>7.22</v>
      </c>
      <c r="K403" s="15">
        <v>127468.99</v>
      </c>
    </row>
    <row r="404" spans="3:11" x14ac:dyDescent="0.2">
      <c r="C404" s="18" t="s">
        <v>29741</v>
      </c>
      <c r="D404" s="17">
        <v>44515</v>
      </c>
      <c r="E404" s="16" t="s">
        <v>29740</v>
      </c>
      <c r="I404" s="15">
        <v>21.5</v>
      </c>
      <c r="K404" s="15">
        <v>127490.49</v>
      </c>
    </row>
    <row r="405" spans="3:11" x14ac:dyDescent="0.2">
      <c r="C405" s="18" t="s">
        <v>29739</v>
      </c>
      <c r="D405" s="17">
        <v>44515</v>
      </c>
      <c r="E405" s="16" t="s">
        <v>29738</v>
      </c>
      <c r="I405" s="15">
        <v>1.77</v>
      </c>
      <c r="K405" s="15">
        <v>127492.26</v>
      </c>
    </row>
    <row r="406" spans="3:11" x14ac:dyDescent="0.2">
      <c r="C406" s="18" t="s">
        <v>29737</v>
      </c>
      <c r="D406" s="17">
        <v>44515</v>
      </c>
      <c r="E406" s="16" t="s">
        <v>29736</v>
      </c>
      <c r="I406" s="15">
        <v>5.59</v>
      </c>
      <c r="K406" s="15">
        <v>127497.85</v>
      </c>
    </row>
    <row r="407" spans="3:11" x14ac:dyDescent="0.2">
      <c r="C407" s="18" t="s">
        <v>29735</v>
      </c>
      <c r="D407" s="17">
        <v>44515</v>
      </c>
      <c r="E407" s="16" t="s">
        <v>29734</v>
      </c>
      <c r="I407" s="15">
        <v>2.5</v>
      </c>
      <c r="K407" s="15">
        <v>127500.35</v>
      </c>
    </row>
    <row r="408" spans="3:11" x14ac:dyDescent="0.2">
      <c r="C408" s="18" t="s">
        <v>29733</v>
      </c>
      <c r="D408" s="17">
        <v>44515</v>
      </c>
      <c r="E408" s="16" t="s">
        <v>29732</v>
      </c>
      <c r="I408" s="15">
        <v>7.13</v>
      </c>
      <c r="K408" s="15">
        <v>127507.48</v>
      </c>
    </row>
    <row r="409" spans="3:11" x14ac:dyDescent="0.2">
      <c r="C409" s="18" t="s">
        <v>29731</v>
      </c>
      <c r="D409" s="17">
        <v>44515</v>
      </c>
      <c r="E409" s="16" t="s">
        <v>29730</v>
      </c>
      <c r="I409" s="15">
        <v>9.4</v>
      </c>
      <c r="K409" s="15">
        <v>127516.88</v>
      </c>
    </row>
    <row r="410" spans="3:11" x14ac:dyDescent="0.2">
      <c r="C410" s="18" t="s">
        <v>29729</v>
      </c>
      <c r="D410" s="17">
        <v>44515</v>
      </c>
      <c r="E410" s="16" t="s">
        <v>29728</v>
      </c>
      <c r="I410" s="15">
        <v>16.23</v>
      </c>
      <c r="K410" s="15">
        <v>127533.11</v>
      </c>
    </row>
    <row r="411" spans="3:11" x14ac:dyDescent="0.2">
      <c r="C411" s="18" t="s">
        <v>29727</v>
      </c>
      <c r="D411" s="17">
        <v>44515</v>
      </c>
      <c r="E411" s="16" t="s">
        <v>29726</v>
      </c>
      <c r="I411" s="15">
        <v>1.76</v>
      </c>
      <c r="K411" s="15">
        <v>127534.87</v>
      </c>
    </row>
    <row r="412" spans="3:11" x14ac:dyDescent="0.2">
      <c r="C412" s="18" t="s">
        <v>29725</v>
      </c>
      <c r="D412" s="17">
        <v>44515</v>
      </c>
      <c r="E412" s="16" t="s">
        <v>29724</v>
      </c>
      <c r="I412" s="15">
        <v>10.039999999999999</v>
      </c>
      <c r="K412" s="15">
        <v>127544.91</v>
      </c>
    </row>
    <row r="413" spans="3:11" x14ac:dyDescent="0.2">
      <c r="C413" s="18" t="s">
        <v>29723</v>
      </c>
      <c r="D413" s="17">
        <v>44515</v>
      </c>
      <c r="E413" s="16" t="s">
        <v>29722</v>
      </c>
      <c r="I413" s="15">
        <v>8.9</v>
      </c>
      <c r="K413" s="15">
        <v>127553.81</v>
      </c>
    </row>
    <row r="414" spans="3:11" x14ac:dyDescent="0.2">
      <c r="C414" s="18" t="s">
        <v>29721</v>
      </c>
      <c r="D414" s="17">
        <v>44515</v>
      </c>
      <c r="E414" s="16" t="s">
        <v>29720</v>
      </c>
      <c r="I414" s="15">
        <v>1.99</v>
      </c>
      <c r="K414" s="15">
        <v>127555.8</v>
      </c>
    </row>
    <row r="415" spans="3:11" x14ac:dyDescent="0.2">
      <c r="C415" s="18" t="s">
        <v>29719</v>
      </c>
      <c r="D415" s="17">
        <v>44515</v>
      </c>
      <c r="E415" s="16" t="s">
        <v>29718</v>
      </c>
      <c r="I415" s="15">
        <v>2.04</v>
      </c>
      <c r="K415" s="15">
        <v>127557.84</v>
      </c>
    </row>
    <row r="416" spans="3:11" x14ac:dyDescent="0.2">
      <c r="C416" s="18" t="s">
        <v>29717</v>
      </c>
      <c r="D416" s="17">
        <v>44515</v>
      </c>
      <c r="E416" s="16" t="s">
        <v>29716</v>
      </c>
      <c r="I416" s="15">
        <v>9.5</v>
      </c>
      <c r="K416" s="15">
        <v>127567.34</v>
      </c>
    </row>
    <row r="417" spans="3:11" x14ac:dyDescent="0.2">
      <c r="C417" s="18" t="s">
        <v>29715</v>
      </c>
      <c r="D417" s="17">
        <v>44515</v>
      </c>
      <c r="E417" s="16" t="s">
        <v>29714</v>
      </c>
      <c r="I417" s="15">
        <v>1.98</v>
      </c>
      <c r="K417" s="15">
        <v>127569.32</v>
      </c>
    </row>
    <row r="418" spans="3:11" x14ac:dyDescent="0.2">
      <c r="C418" s="18" t="s">
        <v>29713</v>
      </c>
      <c r="D418" s="17">
        <v>44515</v>
      </c>
      <c r="E418" s="16" t="s">
        <v>29712</v>
      </c>
      <c r="I418" s="15">
        <v>12.3</v>
      </c>
      <c r="K418" s="15">
        <v>127581.62</v>
      </c>
    </row>
    <row r="419" spans="3:11" x14ac:dyDescent="0.2">
      <c r="C419" s="18" t="s">
        <v>29711</v>
      </c>
      <c r="D419" s="17">
        <v>44515</v>
      </c>
      <c r="E419" s="16" t="s">
        <v>29710</v>
      </c>
      <c r="I419" s="15">
        <v>5.28</v>
      </c>
      <c r="K419" s="15">
        <v>127586.9</v>
      </c>
    </row>
    <row r="420" spans="3:11" x14ac:dyDescent="0.2">
      <c r="C420" s="18" t="s">
        <v>29709</v>
      </c>
      <c r="D420" s="17">
        <v>44515</v>
      </c>
      <c r="E420" s="16" t="s">
        <v>29708</v>
      </c>
      <c r="I420" s="15">
        <v>2.81</v>
      </c>
      <c r="K420" s="15">
        <v>127589.71</v>
      </c>
    </row>
    <row r="421" spans="3:11" x14ac:dyDescent="0.2">
      <c r="C421" s="18" t="s">
        <v>29707</v>
      </c>
      <c r="D421" s="17">
        <v>44515</v>
      </c>
      <c r="E421" s="16" t="s">
        <v>29706</v>
      </c>
      <c r="I421" s="15">
        <v>4.3099999999999996</v>
      </c>
      <c r="K421" s="15">
        <v>127594.02</v>
      </c>
    </row>
    <row r="422" spans="3:11" x14ac:dyDescent="0.2">
      <c r="C422" s="18" t="s">
        <v>29705</v>
      </c>
      <c r="D422" s="17">
        <v>44515</v>
      </c>
      <c r="E422" s="16" t="s">
        <v>29704</v>
      </c>
      <c r="I422" s="15">
        <v>6.36</v>
      </c>
      <c r="K422" s="15">
        <v>127600.38</v>
      </c>
    </row>
    <row r="423" spans="3:11" x14ac:dyDescent="0.2">
      <c r="C423" s="18" t="s">
        <v>29703</v>
      </c>
      <c r="D423" s="17">
        <v>44515</v>
      </c>
      <c r="E423" s="16" t="s">
        <v>29702</v>
      </c>
      <c r="I423" s="15">
        <v>24.24</v>
      </c>
      <c r="K423" s="15">
        <v>127624.62</v>
      </c>
    </row>
    <row r="424" spans="3:11" x14ac:dyDescent="0.2">
      <c r="C424" s="18" t="s">
        <v>29701</v>
      </c>
      <c r="D424" s="17">
        <v>44515</v>
      </c>
      <c r="E424" s="16" t="s">
        <v>29700</v>
      </c>
      <c r="I424" s="15">
        <v>12.3</v>
      </c>
      <c r="K424" s="15">
        <v>127636.92</v>
      </c>
    </row>
    <row r="425" spans="3:11" x14ac:dyDescent="0.2">
      <c r="C425" s="18" t="s">
        <v>29699</v>
      </c>
      <c r="D425" s="17">
        <v>44515</v>
      </c>
      <c r="E425" s="16" t="s">
        <v>29698</v>
      </c>
      <c r="I425" s="15">
        <v>8.3800000000000008</v>
      </c>
      <c r="K425" s="15">
        <v>127645.3</v>
      </c>
    </row>
    <row r="426" spans="3:11" x14ac:dyDescent="0.2">
      <c r="C426" s="18" t="s">
        <v>29697</v>
      </c>
      <c r="D426" s="17">
        <v>44515</v>
      </c>
      <c r="E426" s="16" t="s">
        <v>29696</v>
      </c>
      <c r="I426" s="15">
        <v>5.82</v>
      </c>
      <c r="K426" s="15">
        <v>127651.12</v>
      </c>
    </row>
    <row r="427" spans="3:11" x14ac:dyDescent="0.2">
      <c r="C427" s="18" t="s">
        <v>29695</v>
      </c>
      <c r="D427" s="17">
        <v>44515</v>
      </c>
      <c r="E427" s="16" t="s">
        <v>29694</v>
      </c>
      <c r="I427" s="15">
        <v>1.68</v>
      </c>
      <c r="K427" s="15">
        <v>127652.8</v>
      </c>
    </row>
    <row r="428" spans="3:11" x14ac:dyDescent="0.2">
      <c r="C428" s="18" t="s">
        <v>29693</v>
      </c>
      <c r="D428" s="17">
        <v>44515</v>
      </c>
      <c r="E428" s="16" t="s">
        <v>29692</v>
      </c>
      <c r="I428" s="15">
        <v>3.38</v>
      </c>
      <c r="K428" s="15">
        <v>127656.18</v>
      </c>
    </row>
    <row r="429" spans="3:11" x14ac:dyDescent="0.2">
      <c r="C429" s="18" t="s">
        <v>29691</v>
      </c>
      <c r="D429" s="17">
        <v>44515</v>
      </c>
      <c r="E429" s="16" t="s">
        <v>29690</v>
      </c>
      <c r="I429" s="15">
        <v>4.3499999999999996</v>
      </c>
      <c r="K429" s="15">
        <v>127660.53</v>
      </c>
    </row>
    <row r="430" spans="3:11" x14ac:dyDescent="0.2">
      <c r="C430" s="18" t="s">
        <v>29689</v>
      </c>
      <c r="D430" s="17">
        <v>44515</v>
      </c>
      <c r="E430" s="16" t="s">
        <v>29688</v>
      </c>
      <c r="I430" s="15">
        <v>6.3</v>
      </c>
      <c r="K430" s="15">
        <v>127666.83</v>
      </c>
    </row>
    <row r="431" spans="3:11" x14ac:dyDescent="0.2">
      <c r="C431" s="18" t="s">
        <v>29687</v>
      </c>
      <c r="D431" s="17">
        <v>44515</v>
      </c>
      <c r="E431" s="16" t="s">
        <v>29686</v>
      </c>
      <c r="I431" s="15">
        <v>16.760000000000002</v>
      </c>
      <c r="K431" s="15">
        <v>127683.59</v>
      </c>
    </row>
    <row r="432" spans="3:11" x14ac:dyDescent="0.2">
      <c r="C432" s="18" t="s">
        <v>29685</v>
      </c>
      <c r="D432" s="17">
        <v>44515</v>
      </c>
      <c r="E432" s="16" t="s">
        <v>29684</v>
      </c>
      <c r="I432" s="15">
        <v>15.3</v>
      </c>
      <c r="K432" s="15">
        <v>127698.89</v>
      </c>
    </row>
    <row r="433" spans="3:11" x14ac:dyDescent="0.2">
      <c r="C433" s="18" t="s">
        <v>29683</v>
      </c>
      <c r="D433" s="17">
        <v>44515</v>
      </c>
      <c r="E433" s="16" t="s">
        <v>29682</v>
      </c>
      <c r="I433" s="15">
        <v>4.0199999999999996</v>
      </c>
      <c r="K433" s="15">
        <v>127702.91</v>
      </c>
    </row>
    <row r="434" spans="3:11" x14ac:dyDescent="0.2">
      <c r="C434" s="18" t="s">
        <v>29681</v>
      </c>
      <c r="D434" s="17">
        <v>44515</v>
      </c>
      <c r="E434" s="16" t="s">
        <v>29680</v>
      </c>
      <c r="I434" s="15">
        <v>5</v>
      </c>
      <c r="K434" s="15">
        <v>127707.91</v>
      </c>
    </row>
    <row r="435" spans="3:11" x14ac:dyDescent="0.2">
      <c r="C435" s="18" t="s">
        <v>6732</v>
      </c>
      <c r="D435" s="17">
        <v>44515</v>
      </c>
      <c r="E435" s="16" t="s">
        <v>29679</v>
      </c>
      <c r="J435" s="424">
        <v>2860</v>
      </c>
      <c r="K435" s="15">
        <v>124847.91</v>
      </c>
    </row>
    <row r="436" spans="3:11" x14ac:dyDescent="0.2">
      <c r="C436" s="18" t="s">
        <v>6730</v>
      </c>
      <c r="D436" s="17">
        <v>44515</v>
      </c>
      <c r="E436" s="16" t="s">
        <v>29678</v>
      </c>
      <c r="J436" s="424">
        <v>525.45000000000005</v>
      </c>
      <c r="K436" s="15">
        <v>124322.46</v>
      </c>
    </row>
    <row r="437" spans="3:11" x14ac:dyDescent="0.2">
      <c r="C437" s="18" t="s">
        <v>1529</v>
      </c>
      <c r="D437" s="17">
        <v>44515</v>
      </c>
      <c r="E437" s="16" t="s">
        <v>29677</v>
      </c>
      <c r="J437" s="424">
        <v>1800</v>
      </c>
      <c r="K437" s="15">
        <v>122522.46</v>
      </c>
    </row>
    <row r="438" spans="3:11" x14ac:dyDescent="0.2">
      <c r="C438" s="18" t="s">
        <v>29676</v>
      </c>
      <c r="D438" s="17">
        <v>44516</v>
      </c>
      <c r="E438" s="16" t="s">
        <v>29675</v>
      </c>
      <c r="I438" s="15">
        <v>5.97</v>
      </c>
      <c r="K438" s="15">
        <v>122528.43</v>
      </c>
    </row>
    <row r="439" spans="3:11" x14ac:dyDescent="0.2">
      <c r="C439" s="18" t="s">
        <v>29674</v>
      </c>
      <c r="D439" s="17">
        <v>44516</v>
      </c>
      <c r="E439" s="16" t="s">
        <v>29673</v>
      </c>
      <c r="I439" s="15">
        <v>3.68</v>
      </c>
      <c r="K439" s="15">
        <v>122532.11</v>
      </c>
    </row>
    <row r="440" spans="3:11" x14ac:dyDescent="0.2">
      <c r="C440" s="18" t="s">
        <v>29672</v>
      </c>
      <c r="D440" s="17">
        <v>44516</v>
      </c>
      <c r="E440" s="16" t="s">
        <v>29671</v>
      </c>
      <c r="I440" s="15">
        <v>4.6900000000000004</v>
      </c>
      <c r="K440" s="15">
        <v>122536.8</v>
      </c>
    </row>
    <row r="441" spans="3:11" x14ac:dyDescent="0.2">
      <c r="C441" s="18" t="s">
        <v>29670</v>
      </c>
      <c r="D441" s="17">
        <v>44516</v>
      </c>
      <c r="E441" s="16" t="s">
        <v>29669</v>
      </c>
      <c r="I441" s="15">
        <v>3.43</v>
      </c>
      <c r="K441" s="15">
        <v>122540.23</v>
      </c>
    </row>
    <row r="442" spans="3:11" x14ac:dyDescent="0.2">
      <c r="C442" s="18" t="s">
        <v>29668</v>
      </c>
      <c r="D442" s="17">
        <v>44516</v>
      </c>
      <c r="E442" s="16" t="s">
        <v>29667</v>
      </c>
      <c r="I442" s="15">
        <v>2.67</v>
      </c>
      <c r="K442" s="15">
        <v>122542.9</v>
      </c>
    </row>
    <row r="443" spans="3:11" x14ac:dyDescent="0.2">
      <c r="C443" s="18" t="s">
        <v>29666</v>
      </c>
      <c r="D443" s="17">
        <v>44516</v>
      </c>
      <c r="E443" s="16" t="s">
        <v>29665</v>
      </c>
      <c r="I443" s="15">
        <v>5.05</v>
      </c>
      <c r="K443" s="15">
        <v>122547.95</v>
      </c>
    </row>
    <row r="444" spans="3:11" x14ac:dyDescent="0.2">
      <c r="C444" s="18" t="s">
        <v>29664</v>
      </c>
      <c r="D444" s="17">
        <v>44516</v>
      </c>
      <c r="E444" s="16" t="s">
        <v>29663</v>
      </c>
      <c r="I444" s="15">
        <v>9.7799999999999994</v>
      </c>
      <c r="K444" s="15">
        <v>122557.73</v>
      </c>
    </row>
    <row r="445" spans="3:11" x14ac:dyDescent="0.2">
      <c r="C445" s="18" t="s">
        <v>29662</v>
      </c>
      <c r="D445" s="17">
        <v>44516</v>
      </c>
      <c r="E445" s="16" t="s">
        <v>29661</v>
      </c>
      <c r="I445" s="15">
        <v>5.12</v>
      </c>
      <c r="K445" s="15">
        <v>122562.85</v>
      </c>
    </row>
    <row r="446" spans="3:11" x14ac:dyDescent="0.2">
      <c r="C446" s="18" t="s">
        <v>29660</v>
      </c>
      <c r="D446" s="17">
        <v>44516</v>
      </c>
      <c r="E446" s="16" t="s">
        <v>29659</v>
      </c>
      <c r="I446" s="15">
        <v>5.01</v>
      </c>
      <c r="K446" s="15">
        <v>122567.86</v>
      </c>
    </row>
    <row r="447" spans="3:11" x14ac:dyDescent="0.2">
      <c r="C447" s="18" t="s">
        <v>29658</v>
      </c>
      <c r="D447" s="17">
        <v>44516</v>
      </c>
      <c r="E447" s="16" t="s">
        <v>29657</v>
      </c>
      <c r="I447" s="15">
        <v>3.36</v>
      </c>
      <c r="K447" s="15">
        <v>122571.22</v>
      </c>
    </row>
    <row r="448" spans="3:11" x14ac:dyDescent="0.2">
      <c r="C448" s="18" t="s">
        <v>29656</v>
      </c>
      <c r="D448" s="17">
        <v>44516</v>
      </c>
      <c r="E448" s="16" t="s">
        <v>29655</v>
      </c>
      <c r="I448" s="15">
        <v>4.1100000000000003</v>
      </c>
      <c r="K448" s="15">
        <v>122575.33</v>
      </c>
    </row>
    <row r="449" spans="3:11" x14ac:dyDescent="0.2">
      <c r="C449" s="18" t="s">
        <v>29654</v>
      </c>
      <c r="D449" s="17">
        <v>44516</v>
      </c>
      <c r="E449" s="16" t="s">
        <v>29653</v>
      </c>
      <c r="I449" s="15">
        <v>0.53</v>
      </c>
      <c r="K449" s="15">
        <v>122575.86</v>
      </c>
    </row>
    <row r="450" spans="3:11" x14ac:dyDescent="0.2">
      <c r="C450" s="18" t="s">
        <v>29652</v>
      </c>
      <c r="D450" s="17">
        <v>44516</v>
      </c>
      <c r="E450" s="16" t="s">
        <v>29651</v>
      </c>
      <c r="I450" s="15">
        <v>2.58</v>
      </c>
      <c r="K450" s="15">
        <v>122578.44</v>
      </c>
    </row>
    <row r="451" spans="3:11" x14ac:dyDescent="0.2">
      <c r="C451" s="18" t="s">
        <v>29650</v>
      </c>
      <c r="D451" s="17">
        <v>44516</v>
      </c>
      <c r="E451" s="16" t="s">
        <v>29649</v>
      </c>
      <c r="I451" s="15">
        <v>8.86</v>
      </c>
      <c r="K451" s="15">
        <v>122587.3</v>
      </c>
    </row>
    <row r="452" spans="3:11" x14ac:dyDescent="0.2">
      <c r="C452" s="18" t="s">
        <v>29648</v>
      </c>
      <c r="D452" s="17">
        <v>44516</v>
      </c>
      <c r="E452" s="16" t="s">
        <v>29647</v>
      </c>
      <c r="I452" s="15">
        <v>1.43</v>
      </c>
      <c r="K452" s="15">
        <v>122588.73</v>
      </c>
    </row>
    <row r="453" spans="3:11" x14ac:dyDescent="0.2">
      <c r="C453" s="18" t="s">
        <v>29646</v>
      </c>
      <c r="D453" s="17">
        <v>44516</v>
      </c>
      <c r="E453" s="16" t="s">
        <v>29645</v>
      </c>
      <c r="I453" s="15">
        <v>8.67</v>
      </c>
      <c r="K453" s="15">
        <v>122597.4</v>
      </c>
    </row>
    <row r="454" spans="3:11" x14ac:dyDescent="0.2">
      <c r="C454" s="18" t="s">
        <v>29644</v>
      </c>
      <c r="D454" s="17">
        <v>44516</v>
      </c>
      <c r="E454" s="16" t="s">
        <v>29643</v>
      </c>
      <c r="I454" s="15">
        <v>2.89</v>
      </c>
      <c r="K454" s="15">
        <v>122600.29</v>
      </c>
    </row>
    <row r="455" spans="3:11" x14ac:dyDescent="0.2">
      <c r="C455" s="18" t="s">
        <v>29642</v>
      </c>
      <c r="D455" s="17">
        <v>44516</v>
      </c>
      <c r="E455" s="16" t="s">
        <v>29641</v>
      </c>
      <c r="I455" s="15">
        <v>8.3800000000000008</v>
      </c>
      <c r="K455" s="15">
        <v>122608.67</v>
      </c>
    </row>
    <row r="456" spans="3:11" x14ac:dyDescent="0.2">
      <c r="C456" s="18" t="s">
        <v>29640</v>
      </c>
      <c r="D456" s="17">
        <v>44516</v>
      </c>
      <c r="E456" s="16" t="s">
        <v>29639</v>
      </c>
      <c r="I456" s="15">
        <v>16.760000000000002</v>
      </c>
      <c r="K456" s="15">
        <v>122625.43</v>
      </c>
    </row>
    <row r="457" spans="3:11" x14ac:dyDescent="0.2">
      <c r="C457" s="18" t="s">
        <v>29638</v>
      </c>
      <c r="D457" s="17">
        <v>44516</v>
      </c>
      <c r="E457" s="16" t="s">
        <v>29637</v>
      </c>
      <c r="I457" s="15">
        <v>0.54</v>
      </c>
      <c r="K457" s="15">
        <v>122625.97</v>
      </c>
    </row>
    <row r="458" spans="3:11" x14ac:dyDescent="0.2">
      <c r="C458" s="18" t="s">
        <v>29636</v>
      </c>
      <c r="D458" s="17">
        <v>44516</v>
      </c>
      <c r="E458" s="16" t="s">
        <v>29635</v>
      </c>
      <c r="I458" s="15">
        <v>3.51</v>
      </c>
      <c r="K458" s="15">
        <v>122629.48</v>
      </c>
    </row>
    <row r="459" spans="3:11" x14ac:dyDescent="0.2">
      <c r="C459" s="18" t="s">
        <v>29634</v>
      </c>
      <c r="D459" s="17">
        <v>44516</v>
      </c>
      <c r="E459" s="16" t="s">
        <v>29633</v>
      </c>
      <c r="I459" s="15">
        <v>8.3800000000000008</v>
      </c>
      <c r="K459" s="15">
        <v>122637.86</v>
      </c>
    </row>
    <row r="460" spans="3:11" x14ac:dyDescent="0.2">
      <c r="C460" s="18" t="s">
        <v>29632</v>
      </c>
      <c r="D460" s="17">
        <v>44516</v>
      </c>
      <c r="E460" s="16" t="s">
        <v>29631</v>
      </c>
      <c r="I460" s="15">
        <v>5.23</v>
      </c>
      <c r="K460" s="15">
        <v>122643.09</v>
      </c>
    </row>
    <row r="461" spans="3:11" x14ac:dyDescent="0.2">
      <c r="C461" s="18" t="s">
        <v>29630</v>
      </c>
      <c r="D461" s="17">
        <v>44516</v>
      </c>
      <c r="E461" s="16" t="s">
        <v>29629</v>
      </c>
      <c r="I461" s="15">
        <v>8.48</v>
      </c>
      <c r="K461" s="15">
        <v>122651.57</v>
      </c>
    </row>
    <row r="462" spans="3:11" x14ac:dyDescent="0.2">
      <c r="C462" s="18" t="s">
        <v>29628</v>
      </c>
      <c r="D462" s="17">
        <v>44516</v>
      </c>
      <c r="E462" s="16" t="s">
        <v>29627</v>
      </c>
      <c r="I462" s="15">
        <v>2.0299999999999998</v>
      </c>
      <c r="K462" s="15">
        <v>122653.6</v>
      </c>
    </row>
    <row r="463" spans="3:11" x14ac:dyDescent="0.2">
      <c r="C463" s="18" t="s">
        <v>29626</v>
      </c>
      <c r="D463" s="17">
        <v>44516</v>
      </c>
      <c r="E463" s="16" t="s">
        <v>29625</v>
      </c>
      <c r="I463" s="15">
        <v>12709.8</v>
      </c>
      <c r="K463" s="15">
        <v>135363.4</v>
      </c>
    </row>
    <row r="464" spans="3:11" x14ac:dyDescent="0.2">
      <c r="C464" s="18" t="s">
        <v>29624</v>
      </c>
      <c r="D464" s="17">
        <v>44516</v>
      </c>
      <c r="E464" s="16" t="s">
        <v>29623</v>
      </c>
      <c r="I464" s="15">
        <v>3.58</v>
      </c>
      <c r="K464" s="15">
        <v>135366.98000000001</v>
      </c>
    </row>
    <row r="465" spans="3:11" x14ac:dyDescent="0.2">
      <c r="C465" s="18" t="s">
        <v>29622</v>
      </c>
      <c r="D465" s="17">
        <v>44517</v>
      </c>
      <c r="E465" s="16" t="s">
        <v>21109</v>
      </c>
      <c r="I465" s="15">
        <v>1.49</v>
      </c>
      <c r="K465" s="15">
        <v>135368.47</v>
      </c>
    </row>
    <row r="466" spans="3:11" x14ac:dyDescent="0.2">
      <c r="C466" s="18" t="s">
        <v>29621</v>
      </c>
      <c r="D466" s="17">
        <v>44517</v>
      </c>
      <c r="E466" s="16" t="s">
        <v>29620</v>
      </c>
      <c r="I466" s="15">
        <v>1.75</v>
      </c>
      <c r="K466" s="15">
        <v>135370.22</v>
      </c>
    </row>
    <row r="467" spans="3:11" x14ac:dyDescent="0.2">
      <c r="C467" s="18" t="s">
        <v>29619</v>
      </c>
      <c r="D467" s="17">
        <v>44517</v>
      </c>
      <c r="E467" s="16" t="s">
        <v>29618</v>
      </c>
      <c r="I467" s="15">
        <v>62.72</v>
      </c>
      <c r="K467" s="15">
        <v>135432.94</v>
      </c>
    </row>
    <row r="468" spans="3:11" x14ac:dyDescent="0.2">
      <c r="C468" s="18" t="s">
        <v>29617</v>
      </c>
      <c r="D468" s="17">
        <v>44517</v>
      </c>
      <c r="E468" s="16" t="s">
        <v>29616</v>
      </c>
      <c r="I468" s="15">
        <v>5.5</v>
      </c>
      <c r="K468" s="15">
        <v>135438.44</v>
      </c>
    </row>
    <row r="469" spans="3:11" x14ac:dyDescent="0.2">
      <c r="C469" s="18" t="s">
        <v>29615</v>
      </c>
      <c r="D469" s="17">
        <v>44517</v>
      </c>
      <c r="E469" s="16" t="s">
        <v>29614</v>
      </c>
      <c r="I469" s="15">
        <v>8.3800000000000008</v>
      </c>
      <c r="K469" s="15">
        <v>135446.82</v>
      </c>
    </row>
    <row r="470" spans="3:11" x14ac:dyDescent="0.2">
      <c r="C470" s="18" t="s">
        <v>29613</v>
      </c>
      <c r="D470" s="17">
        <v>44517</v>
      </c>
      <c r="E470" s="16" t="s">
        <v>29612</v>
      </c>
      <c r="I470" s="15">
        <v>1.68</v>
      </c>
      <c r="K470" s="15">
        <v>135448.5</v>
      </c>
    </row>
    <row r="471" spans="3:11" x14ac:dyDescent="0.2">
      <c r="C471" s="18" t="s">
        <v>29611</v>
      </c>
      <c r="D471" s="17">
        <v>44517</v>
      </c>
      <c r="E471" s="16" t="s">
        <v>29610</v>
      </c>
      <c r="I471" s="15">
        <v>8.86</v>
      </c>
      <c r="K471" s="15">
        <v>135457.35999999999</v>
      </c>
    </row>
    <row r="472" spans="3:11" x14ac:dyDescent="0.2">
      <c r="C472" s="18" t="s">
        <v>29609</v>
      </c>
      <c r="D472" s="17">
        <v>44517</v>
      </c>
      <c r="E472" s="16" t="s">
        <v>29608</v>
      </c>
      <c r="I472" s="15">
        <v>1.71</v>
      </c>
      <c r="K472" s="15">
        <v>135459.07</v>
      </c>
    </row>
    <row r="473" spans="3:11" x14ac:dyDescent="0.2">
      <c r="C473" s="18" t="s">
        <v>29607</v>
      </c>
      <c r="D473" s="17">
        <v>44517</v>
      </c>
      <c r="E473" s="16" t="s">
        <v>29606</v>
      </c>
      <c r="I473" s="15">
        <v>3.36</v>
      </c>
      <c r="K473" s="15">
        <v>135462.43</v>
      </c>
    </row>
    <row r="474" spans="3:11" x14ac:dyDescent="0.2">
      <c r="C474" s="18" t="s">
        <v>29605</v>
      </c>
      <c r="D474" s="17">
        <v>44517</v>
      </c>
      <c r="E474" s="16" t="s">
        <v>29604</v>
      </c>
      <c r="I474" s="15">
        <v>1.68</v>
      </c>
      <c r="K474" s="15">
        <v>135464.10999999999</v>
      </c>
    </row>
    <row r="475" spans="3:11" x14ac:dyDescent="0.2">
      <c r="C475" s="18" t="s">
        <v>29603</v>
      </c>
      <c r="D475" s="17">
        <v>44517</v>
      </c>
      <c r="E475" s="16" t="s">
        <v>29602</v>
      </c>
      <c r="I475" s="15">
        <v>5.47</v>
      </c>
      <c r="K475" s="15">
        <v>135469.57999999999</v>
      </c>
    </row>
    <row r="476" spans="3:11" x14ac:dyDescent="0.2">
      <c r="C476" s="18" t="s">
        <v>29601</v>
      </c>
      <c r="D476" s="17">
        <v>44517</v>
      </c>
      <c r="E476" s="16" t="s">
        <v>29600</v>
      </c>
      <c r="I476" s="15">
        <v>4.3499999999999996</v>
      </c>
      <c r="K476" s="15">
        <v>135473.93</v>
      </c>
    </row>
    <row r="477" spans="3:11" x14ac:dyDescent="0.2">
      <c r="C477" s="18" t="s">
        <v>29599</v>
      </c>
      <c r="D477" s="17">
        <v>44517</v>
      </c>
      <c r="E477" s="16" t="s">
        <v>29598</v>
      </c>
      <c r="I477" s="15">
        <v>16.760000000000002</v>
      </c>
      <c r="K477" s="15">
        <v>135490.69</v>
      </c>
    </row>
    <row r="478" spans="3:11" x14ac:dyDescent="0.2">
      <c r="C478" s="18" t="s">
        <v>29597</v>
      </c>
      <c r="D478" s="17">
        <v>44517</v>
      </c>
      <c r="E478" s="16" t="s">
        <v>29596</v>
      </c>
      <c r="I478" s="15">
        <v>7.7</v>
      </c>
      <c r="K478" s="15">
        <v>135498.39000000001</v>
      </c>
    </row>
    <row r="479" spans="3:11" x14ac:dyDescent="0.2">
      <c r="C479" s="18" t="s">
        <v>29595</v>
      </c>
      <c r="D479" s="17">
        <v>44517</v>
      </c>
      <c r="E479" s="16" t="s">
        <v>29594</v>
      </c>
      <c r="I479" s="15">
        <v>1.75</v>
      </c>
      <c r="K479" s="15">
        <v>135500.14000000001</v>
      </c>
    </row>
    <row r="480" spans="3:11" x14ac:dyDescent="0.2">
      <c r="C480" s="18" t="s">
        <v>29593</v>
      </c>
      <c r="D480" s="17">
        <v>44517</v>
      </c>
      <c r="E480" s="16" t="s">
        <v>29592</v>
      </c>
      <c r="I480" s="15">
        <v>5.1100000000000003</v>
      </c>
      <c r="K480" s="15">
        <v>135505.25</v>
      </c>
    </row>
    <row r="481" spans="3:11" x14ac:dyDescent="0.2">
      <c r="C481" s="18" t="s">
        <v>29591</v>
      </c>
      <c r="D481" s="17">
        <v>44517</v>
      </c>
      <c r="E481" s="16" t="s">
        <v>29590</v>
      </c>
      <c r="I481" s="15">
        <v>3.99</v>
      </c>
      <c r="K481" s="15">
        <v>135509.24</v>
      </c>
    </row>
    <row r="482" spans="3:11" x14ac:dyDescent="0.2">
      <c r="C482" s="18" t="s">
        <v>29589</v>
      </c>
      <c r="D482" s="17">
        <v>44517</v>
      </c>
      <c r="E482" s="16" t="s">
        <v>29588</v>
      </c>
      <c r="I482" s="15">
        <v>2.5</v>
      </c>
      <c r="K482" s="15">
        <v>135511.74</v>
      </c>
    </row>
    <row r="483" spans="3:11" x14ac:dyDescent="0.2">
      <c r="C483" s="18" t="s">
        <v>29587</v>
      </c>
      <c r="D483" s="17">
        <v>44517</v>
      </c>
      <c r="E483" s="16" t="s">
        <v>29586</v>
      </c>
      <c r="I483" s="15">
        <v>3.83</v>
      </c>
      <c r="K483" s="15">
        <v>135515.57</v>
      </c>
    </row>
    <row r="484" spans="3:11" x14ac:dyDescent="0.2">
      <c r="C484" s="18" t="s">
        <v>29585</v>
      </c>
      <c r="D484" s="17">
        <v>44517</v>
      </c>
      <c r="E484" s="16" t="s">
        <v>29584</v>
      </c>
      <c r="I484" s="15">
        <v>0.68</v>
      </c>
      <c r="K484" s="15">
        <v>135516.25</v>
      </c>
    </row>
    <row r="485" spans="3:11" x14ac:dyDescent="0.2">
      <c r="C485" s="18" t="s">
        <v>29583</v>
      </c>
      <c r="D485" s="17">
        <v>44517</v>
      </c>
      <c r="E485" s="16" t="s">
        <v>29582</v>
      </c>
      <c r="I485" s="15">
        <v>1.84</v>
      </c>
      <c r="K485" s="15">
        <v>135518.09</v>
      </c>
    </row>
    <row r="486" spans="3:11" x14ac:dyDescent="0.2">
      <c r="C486" s="18" t="s">
        <v>29581</v>
      </c>
      <c r="D486" s="17">
        <v>44517</v>
      </c>
      <c r="E486" s="16" t="s">
        <v>29580</v>
      </c>
      <c r="I486" s="15">
        <v>5.57</v>
      </c>
      <c r="K486" s="15">
        <v>135523.66</v>
      </c>
    </row>
    <row r="487" spans="3:11" x14ac:dyDescent="0.2">
      <c r="C487" s="18" t="s">
        <v>29579</v>
      </c>
      <c r="D487" s="17">
        <v>44517</v>
      </c>
      <c r="E487" s="16" t="s">
        <v>29578</v>
      </c>
      <c r="I487" s="15">
        <v>1.68</v>
      </c>
      <c r="K487" s="15">
        <v>135525.34</v>
      </c>
    </row>
    <row r="488" spans="3:11" x14ac:dyDescent="0.2">
      <c r="C488" s="18" t="s">
        <v>29577</v>
      </c>
      <c r="D488" s="17">
        <v>44517</v>
      </c>
      <c r="E488" s="16" t="s">
        <v>29576</v>
      </c>
      <c r="I488" s="15">
        <v>14.95</v>
      </c>
      <c r="K488" s="15">
        <v>135540.29</v>
      </c>
    </row>
    <row r="489" spans="3:11" x14ac:dyDescent="0.2">
      <c r="C489" s="18" t="s">
        <v>29575</v>
      </c>
      <c r="D489" s="17">
        <v>44517</v>
      </c>
      <c r="E489" s="16" t="s">
        <v>29574</v>
      </c>
      <c r="I489" s="15">
        <v>8.11</v>
      </c>
      <c r="K489" s="15">
        <v>135548.4</v>
      </c>
    </row>
    <row r="490" spans="3:11" x14ac:dyDescent="0.2">
      <c r="C490" s="18" t="s">
        <v>29573</v>
      </c>
      <c r="D490" s="17">
        <v>44517</v>
      </c>
      <c r="E490" s="16" t="s">
        <v>29572</v>
      </c>
      <c r="I490" s="15">
        <v>4.76</v>
      </c>
      <c r="K490" s="15">
        <v>135553.16</v>
      </c>
    </row>
    <row r="491" spans="3:11" x14ac:dyDescent="0.2">
      <c r="C491" s="18" t="s">
        <v>29571</v>
      </c>
      <c r="D491" s="17">
        <v>44517</v>
      </c>
      <c r="E491" s="16" t="s">
        <v>29570</v>
      </c>
      <c r="I491" s="15">
        <v>2.5499999999999998</v>
      </c>
      <c r="K491" s="15">
        <v>135555.71</v>
      </c>
    </row>
    <row r="492" spans="3:11" x14ac:dyDescent="0.2">
      <c r="C492" s="18" t="s">
        <v>29569</v>
      </c>
      <c r="D492" s="17">
        <v>44517</v>
      </c>
      <c r="E492" s="16" t="s">
        <v>29568</v>
      </c>
      <c r="I492" s="15">
        <v>6.32</v>
      </c>
      <c r="K492" s="15">
        <v>135562.03</v>
      </c>
    </row>
    <row r="493" spans="3:11" x14ac:dyDescent="0.2">
      <c r="C493" s="18" t="s">
        <v>29567</v>
      </c>
      <c r="D493" s="17">
        <v>44517</v>
      </c>
      <c r="E493" s="16" t="s">
        <v>29566</v>
      </c>
      <c r="I493" s="15">
        <v>17.3</v>
      </c>
      <c r="K493" s="15">
        <v>135579.32999999999</v>
      </c>
    </row>
    <row r="494" spans="3:11" x14ac:dyDescent="0.2">
      <c r="C494" s="18" t="s">
        <v>29565</v>
      </c>
      <c r="D494" s="17">
        <v>44517</v>
      </c>
      <c r="E494" s="16" t="s">
        <v>29564</v>
      </c>
      <c r="I494" s="15">
        <v>1.68</v>
      </c>
      <c r="K494" s="15">
        <v>135581.01</v>
      </c>
    </row>
    <row r="495" spans="3:11" x14ac:dyDescent="0.2">
      <c r="C495" s="18" t="s">
        <v>29563</v>
      </c>
      <c r="D495" s="17">
        <v>44518</v>
      </c>
      <c r="E495" s="16" t="s">
        <v>29562</v>
      </c>
      <c r="I495" s="15">
        <v>1.68</v>
      </c>
      <c r="K495" s="15">
        <v>135582.69</v>
      </c>
    </row>
    <row r="496" spans="3:11" x14ac:dyDescent="0.2">
      <c r="C496" s="18" t="s">
        <v>29561</v>
      </c>
      <c r="D496" s="17">
        <v>44518</v>
      </c>
      <c r="E496" s="16" t="s">
        <v>29560</v>
      </c>
      <c r="I496" s="15">
        <v>17.399999999999999</v>
      </c>
      <c r="K496" s="15">
        <v>135600.09</v>
      </c>
    </row>
    <row r="497" spans="3:11" x14ac:dyDescent="0.2">
      <c r="C497" s="18" t="s">
        <v>29559</v>
      </c>
      <c r="D497" s="17">
        <v>44518</v>
      </c>
      <c r="E497" s="16" t="s">
        <v>29558</v>
      </c>
      <c r="I497" s="15">
        <v>1.1000000000000001</v>
      </c>
      <c r="K497" s="15">
        <v>135601.19</v>
      </c>
    </row>
    <row r="498" spans="3:11" x14ac:dyDescent="0.2">
      <c r="C498" s="18" t="s">
        <v>29557</v>
      </c>
      <c r="D498" s="17">
        <v>44518</v>
      </c>
      <c r="E498" s="16" t="s">
        <v>29556</v>
      </c>
      <c r="I498" s="15">
        <v>1.58</v>
      </c>
      <c r="K498" s="15">
        <v>135602.76999999999</v>
      </c>
    </row>
    <row r="499" spans="3:11" x14ac:dyDescent="0.2">
      <c r="C499" s="18" t="s">
        <v>29555</v>
      </c>
      <c r="D499" s="17">
        <v>44518</v>
      </c>
      <c r="E499" s="16" t="s">
        <v>29554</v>
      </c>
      <c r="I499" s="15">
        <v>5.05</v>
      </c>
      <c r="K499" s="15">
        <v>135607.82</v>
      </c>
    </row>
    <row r="500" spans="3:11" x14ac:dyDescent="0.2">
      <c r="C500" s="18" t="s">
        <v>29553</v>
      </c>
      <c r="D500" s="17">
        <v>44518</v>
      </c>
      <c r="E500" s="16" t="s">
        <v>29552</v>
      </c>
      <c r="I500" s="15">
        <v>5.52</v>
      </c>
      <c r="K500" s="15">
        <v>135613.34</v>
      </c>
    </row>
    <row r="501" spans="3:11" x14ac:dyDescent="0.2">
      <c r="C501" s="18" t="s">
        <v>29551</v>
      </c>
      <c r="D501" s="17">
        <v>44518</v>
      </c>
      <c r="E501" s="16" t="s">
        <v>29550</v>
      </c>
      <c r="I501" s="15">
        <v>41.85</v>
      </c>
      <c r="K501" s="15">
        <v>135655.19</v>
      </c>
    </row>
    <row r="502" spans="3:11" x14ac:dyDescent="0.2">
      <c r="C502" s="18" t="s">
        <v>29549</v>
      </c>
      <c r="D502" s="17">
        <v>44518</v>
      </c>
      <c r="E502" s="16" t="s">
        <v>29548</v>
      </c>
      <c r="I502" s="15">
        <v>13.79</v>
      </c>
      <c r="K502" s="15">
        <v>135668.98000000001</v>
      </c>
    </row>
    <row r="503" spans="3:11" x14ac:dyDescent="0.2">
      <c r="C503" s="18" t="s">
        <v>29547</v>
      </c>
      <c r="D503" s="17">
        <v>44518</v>
      </c>
      <c r="E503" s="16" t="s">
        <v>29546</v>
      </c>
      <c r="I503" s="15">
        <v>4.74</v>
      </c>
      <c r="K503" s="15">
        <v>135673.72</v>
      </c>
    </row>
    <row r="504" spans="3:11" x14ac:dyDescent="0.2">
      <c r="C504" s="18" t="s">
        <v>29545</v>
      </c>
      <c r="D504" s="17">
        <v>44518</v>
      </c>
      <c r="E504" s="16" t="s">
        <v>29544</v>
      </c>
      <c r="I504" s="15">
        <v>2.68</v>
      </c>
      <c r="K504" s="15">
        <v>135676.4</v>
      </c>
    </row>
    <row r="505" spans="3:11" x14ac:dyDescent="0.2">
      <c r="C505" s="18" t="s">
        <v>29543</v>
      </c>
      <c r="D505" s="17">
        <v>44518</v>
      </c>
      <c r="E505" s="16" t="s">
        <v>29542</v>
      </c>
      <c r="I505" s="15">
        <v>1.68</v>
      </c>
      <c r="K505" s="15">
        <v>135678.07999999999</v>
      </c>
    </row>
    <row r="506" spans="3:11" x14ac:dyDescent="0.2">
      <c r="C506" s="18" t="s">
        <v>29541</v>
      </c>
      <c r="D506" s="17">
        <v>44518</v>
      </c>
      <c r="E506" s="16" t="s">
        <v>29540</v>
      </c>
      <c r="I506" s="15">
        <v>8.3800000000000008</v>
      </c>
      <c r="K506" s="15">
        <v>135686.46</v>
      </c>
    </row>
    <row r="507" spans="3:11" x14ac:dyDescent="0.2">
      <c r="C507" s="18" t="s">
        <v>29539</v>
      </c>
      <c r="D507" s="17">
        <v>44518</v>
      </c>
      <c r="E507" s="16" t="s">
        <v>29538</v>
      </c>
      <c r="I507" s="15">
        <v>6.55</v>
      </c>
      <c r="K507" s="15">
        <v>135693.01</v>
      </c>
    </row>
    <row r="508" spans="3:11" x14ac:dyDescent="0.2">
      <c r="C508" s="18" t="s">
        <v>29537</v>
      </c>
      <c r="D508" s="17">
        <v>44518</v>
      </c>
      <c r="E508" s="16" t="s">
        <v>29536</v>
      </c>
      <c r="I508" s="15">
        <v>1.86</v>
      </c>
      <c r="K508" s="15">
        <v>135694.87</v>
      </c>
    </row>
    <row r="509" spans="3:11" x14ac:dyDescent="0.2">
      <c r="C509" s="18" t="s">
        <v>29535</v>
      </c>
      <c r="D509" s="17">
        <v>44518</v>
      </c>
      <c r="E509" s="16" t="s">
        <v>29534</v>
      </c>
      <c r="I509" s="15">
        <v>3.45</v>
      </c>
      <c r="K509" s="15">
        <v>135698.32</v>
      </c>
    </row>
    <row r="510" spans="3:11" x14ac:dyDescent="0.2">
      <c r="C510" s="18" t="s">
        <v>29533</v>
      </c>
      <c r="D510" s="17">
        <v>44518</v>
      </c>
      <c r="E510" s="16" t="s">
        <v>29532</v>
      </c>
      <c r="I510" s="15">
        <v>6.9</v>
      </c>
      <c r="K510" s="15">
        <v>135705.22</v>
      </c>
    </row>
    <row r="511" spans="3:11" x14ac:dyDescent="0.2">
      <c r="C511" s="18" t="s">
        <v>29531</v>
      </c>
      <c r="D511" s="17">
        <v>44518</v>
      </c>
      <c r="E511" s="16" t="s">
        <v>29530</v>
      </c>
      <c r="I511" s="15">
        <v>2.54</v>
      </c>
      <c r="K511" s="15">
        <v>135707.76</v>
      </c>
    </row>
    <row r="512" spans="3:11" x14ac:dyDescent="0.2">
      <c r="C512" s="18" t="s">
        <v>29529</v>
      </c>
      <c r="D512" s="17">
        <v>44518</v>
      </c>
      <c r="E512" s="16" t="s">
        <v>29528</v>
      </c>
      <c r="I512" s="15">
        <v>2.5299999999999998</v>
      </c>
      <c r="K512" s="15">
        <v>135710.29</v>
      </c>
    </row>
    <row r="513" spans="3:11" x14ac:dyDescent="0.2">
      <c r="C513" s="18" t="s">
        <v>29527</v>
      </c>
      <c r="D513" s="17">
        <v>44518</v>
      </c>
      <c r="E513" s="16" t="s">
        <v>29526</v>
      </c>
      <c r="I513" s="15">
        <v>2.08</v>
      </c>
      <c r="K513" s="15">
        <v>135712.37</v>
      </c>
    </row>
    <row r="514" spans="3:11" x14ac:dyDescent="0.2">
      <c r="C514" s="18" t="s">
        <v>29525</v>
      </c>
      <c r="D514" s="17">
        <v>44518</v>
      </c>
      <c r="E514" s="16" t="s">
        <v>29524</v>
      </c>
      <c r="I514" s="15">
        <v>1.68</v>
      </c>
      <c r="K514" s="15">
        <v>135714.04999999999</v>
      </c>
    </row>
    <row r="515" spans="3:11" x14ac:dyDescent="0.2">
      <c r="C515" s="18" t="s">
        <v>29523</v>
      </c>
      <c r="D515" s="17">
        <v>44518</v>
      </c>
      <c r="E515" s="16" t="s">
        <v>29522</v>
      </c>
      <c r="I515" s="15">
        <v>4.08</v>
      </c>
      <c r="K515" s="15">
        <v>135718.13</v>
      </c>
    </row>
    <row r="516" spans="3:11" x14ac:dyDescent="0.2">
      <c r="C516" s="18" t="s">
        <v>29521</v>
      </c>
      <c r="D516" s="17">
        <v>44518</v>
      </c>
      <c r="E516" s="16" t="s">
        <v>29520</v>
      </c>
      <c r="I516" s="15">
        <v>1.69</v>
      </c>
      <c r="K516" s="15">
        <v>135719.82</v>
      </c>
    </row>
    <row r="517" spans="3:11" x14ac:dyDescent="0.2">
      <c r="C517" s="18" t="s">
        <v>29519</v>
      </c>
      <c r="D517" s="17">
        <v>44518</v>
      </c>
      <c r="E517" s="16" t="s">
        <v>29518</v>
      </c>
      <c r="I517" s="15">
        <v>4.6500000000000004</v>
      </c>
      <c r="K517" s="15">
        <v>135724.47</v>
      </c>
    </row>
    <row r="518" spans="3:11" x14ac:dyDescent="0.2">
      <c r="C518" s="18" t="s">
        <v>29517</v>
      </c>
      <c r="D518" s="17">
        <v>44518</v>
      </c>
      <c r="E518" s="16" t="s">
        <v>29516</v>
      </c>
      <c r="I518" s="15">
        <v>2.1800000000000002</v>
      </c>
      <c r="K518" s="15">
        <v>135726.65</v>
      </c>
    </row>
    <row r="519" spans="3:11" x14ac:dyDescent="0.2">
      <c r="C519" s="18" t="s">
        <v>29515</v>
      </c>
      <c r="D519" s="17">
        <v>44518</v>
      </c>
      <c r="E519" s="16" t="s">
        <v>29514</v>
      </c>
      <c r="I519" s="15">
        <v>4.1900000000000004</v>
      </c>
      <c r="K519" s="15">
        <v>135730.84</v>
      </c>
    </row>
    <row r="520" spans="3:11" x14ac:dyDescent="0.2">
      <c r="C520" s="18" t="s">
        <v>29513</v>
      </c>
      <c r="D520" s="17">
        <v>44519</v>
      </c>
      <c r="E520" s="16" t="s">
        <v>29512</v>
      </c>
      <c r="I520" s="15">
        <v>2.6</v>
      </c>
      <c r="K520" s="15">
        <v>135733.44</v>
      </c>
    </row>
    <row r="521" spans="3:11" x14ac:dyDescent="0.2">
      <c r="C521" s="18" t="s">
        <v>29511</v>
      </c>
      <c r="D521" s="17">
        <v>44519</v>
      </c>
      <c r="E521" s="16" t="s">
        <v>29510</v>
      </c>
      <c r="I521" s="15">
        <v>60.26</v>
      </c>
      <c r="K521" s="15">
        <v>135793.70000000001</v>
      </c>
    </row>
    <row r="522" spans="3:11" x14ac:dyDescent="0.2">
      <c r="C522" s="18" t="s">
        <v>29509</v>
      </c>
      <c r="D522" s="17">
        <v>44519</v>
      </c>
      <c r="E522" s="16" t="s">
        <v>29508</v>
      </c>
      <c r="I522" s="15">
        <v>2.6</v>
      </c>
      <c r="K522" s="15">
        <v>135796.29999999999</v>
      </c>
    </row>
    <row r="523" spans="3:11" x14ac:dyDescent="0.2">
      <c r="C523" s="18" t="s">
        <v>29507</v>
      </c>
      <c r="D523" s="17">
        <v>44519</v>
      </c>
      <c r="E523" s="16" t="s">
        <v>29506</v>
      </c>
      <c r="I523" s="15">
        <v>8.25</v>
      </c>
      <c r="K523" s="15">
        <v>135804.54999999999</v>
      </c>
    </row>
    <row r="524" spans="3:11" x14ac:dyDescent="0.2">
      <c r="C524" s="18" t="s">
        <v>29505</v>
      </c>
      <c r="D524" s="17">
        <v>44519</v>
      </c>
      <c r="E524" s="16" t="s">
        <v>29504</v>
      </c>
      <c r="I524" s="15">
        <v>1.68</v>
      </c>
      <c r="K524" s="15">
        <v>135806.23000000001</v>
      </c>
    </row>
    <row r="525" spans="3:11" x14ac:dyDescent="0.2">
      <c r="C525" s="18" t="s">
        <v>29503</v>
      </c>
      <c r="D525" s="17">
        <v>44519</v>
      </c>
      <c r="E525" s="16" t="s">
        <v>29502</v>
      </c>
      <c r="I525" s="15">
        <v>3.36</v>
      </c>
      <c r="K525" s="15">
        <v>135809.59</v>
      </c>
    </row>
    <row r="526" spans="3:11" x14ac:dyDescent="0.2">
      <c r="C526" s="18" t="s">
        <v>29501</v>
      </c>
      <c r="D526" s="17">
        <v>44519</v>
      </c>
      <c r="E526" s="16" t="s">
        <v>29500</v>
      </c>
      <c r="I526" s="15">
        <v>1.74</v>
      </c>
      <c r="K526" s="15">
        <v>135811.32999999999</v>
      </c>
    </row>
    <row r="527" spans="3:11" x14ac:dyDescent="0.2">
      <c r="C527" s="18" t="s">
        <v>29499</v>
      </c>
      <c r="D527" s="17">
        <v>44519</v>
      </c>
      <c r="E527" s="16" t="s">
        <v>29498</v>
      </c>
      <c r="I527" s="15">
        <v>4.54</v>
      </c>
      <c r="K527" s="15">
        <v>135815.87</v>
      </c>
    </row>
    <row r="528" spans="3:11" x14ac:dyDescent="0.2">
      <c r="C528" s="18" t="s">
        <v>29497</v>
      </c>
      <c r="D528" s="17">
        <v>44519</v>
      </c>
      <c r="E528" s="16" t="s">
        <v>29496</v>
      </c>
      <c r="I528" s="15">
        <v>5.19</v>
      </c>
      <c r="K528" s="15">
        <v>135821.06</v>
      </c>
    </row>
    <row r="529" spans="3:11" x14ac:dyDescent="0.2">
      <c r="C529" s="18" t="s">
        <v>29495</v>
      </c>
      <c r="D529" s="17">
        <v>44519</v>
      </c>
      <c r="E529" s="16" t="s">
        <v>29494</v>
      </c>
      <c r="I529" s="15">
        <v>0.27</v>
      </c>
      <c r="K529" s="15">
        <v>135821.32999999999</v>
      </c>
    </row>
    <row r="530" spans="3:11" x14ac:dyDescent="0.2">
      <c r="C530" s="18" t="s">
        <v>29493</v>
      </c>
      <c r="D530" s="17">
        <v>44519</v>
      </c>
      <c r="E530" s="16" t="s">
        <v>29492</v>
      </c>
      <c r="I530" s="15">
        <v>2.2999999999999998</v>
      </c>
      <c r="K530" s="15">
        <v>135823.63</v>
      </c>
    </row>
    <row r="531" spans="3:11" x14ac:dyDescent="0.2">
      <c r="C531" s="18" t="s">
        <v>29491</v>
      </c>
      <c r="D531" s="17">
        <v>44519</v>
      </c>
      <c r="E531" s="16" t="s">
        <v>29490</v>
      </c>
      <c r="I531" s="15">
        <v>3.9</v>
      </c>
      <c r="K531" s="15">
        <v>135827.53</v>
      </c>
    </row>
    <row r="532" spans="3:11" x14ac:dyDescent="0.2">
      <c r="C532" s="18" t="s">
        <v>29489</v>
      </c>
      <c r="D532" s="17">
        <v>44519</v>
      </c>
      <c r="E532" s="16" t="s">
        <v>29488</v>
      </c>
      <c r="I532" s="15">
        <v>2.58</v>
      </c>
      <c r="K532" s="15">
        <v>135830.10999999999</v>
      </c>
    </row>
    <row r="533" spans="3:11" x14ac:dyDescent="0.2">
      <c r="C533" s="18" t="s">
        <v>29487</v>
      </c>
      <c r="D533" s="17">
        <v>44519</v>
      </c>
      <c r="E533" s="16" t="s">
        <v>29486</v>
      </c>
      <c r="I533" s="15">
        <v>30.6</v>
      </c>
      <c r="K533" s="15">
        <v>135860.71</v>
      </c>
    </row>
    <row r="534" spans="3:11" x14ac:dyDescent="0.2">
      <c r="C534" s="18" t="s">
        <v>29485</v>
      </c>
      <c r="D534" s="17">
        <v>44519</v>
      </c>
      <c r="E534" s="16" t="s">
        <v>29484</v>
      </c>
      <c r="I534" s="15">
        <v>1.78</v>
      </c>
      <c r="K534" s="15">
        <v>135862.49</v>
      </c>
    </row>
    <row r="535" spans="3:11" x14ac:dyDescent="0.2">
      <c r="C535" s="18" t="s">
        <v>29483</v>
      </c>
      <c r="D535" s="17">
        <v>44519</v>
      </c>
      <c r="E535" s="16" t="s">
        <v>29482</v>
      </c>
      <c r="I535" s="15">
        <v>1.78</v>
      </c>
      <c r="K535" s="15">
        <v>135864.26999999999</v>
      </c>
    </row>
    <row r="536" spans="3:11" x14ac:dyDescent="0.2">
      <c r="C536" s="18" t="s">
        <v>29481</v>
      </c>
      <c r="D536" s="17">
        <v>44519</v>
      </c>
      <c r="E536" s="16" t="s">
        <v>29480</v>
      </c>
      <c r="I536" s="15">
        <v>3171.14</v>
      </c>
      <c r="K536" s="15">
        <v>139035.41</v>
      </c>
    </row>
    <row r="537" spans="3:11" x14ac:dyDescent="0.2">
      <c r="C537" s="18" t="s">
        <v>29479</v>
      </c>
      <c r="D537" s="17">
        <v>44519</v>
      </c>
      <c r="E537" s="16" t="s">
        <v>29478</v>
      </c>
      <c r="I537" s="15">
        <v>4.18</v>
      </c>
      <c r="K537" s="15">
        <v>139039.59</v>
      </c>
    </row>
    <row r="538" spans="3:11" x14ac:dyDescent="0.2">
      <c r="C538" s="18" t="s">
        <v>290</v>
      </c>
      <c r="D538" s="17">
        <v>44519</v>
      </c>
      <c r="E538" s="16" t="s">
        <v>29477</v>
      </c>
      <c r="J538" s="424">
        <v>84.25</v>
      </c>
      <c r="K538" s="15">
        <v>138955.34</v>
      </c>
    </row>
    <row r="539" spans="3:11" x14ac:dyDescent="0.2">
      <c r="C539" s="18" t="s">
        <v>29476</v>
      </c>
      <c r="D539" s="17">
        <v>44520</v>
      </c>
      <c r="E539" s="16" t="s">
        <v>29475</v>
      </c>
      <c r="I539" s="15">
        <v>3.27</v>
      </c>
      <c r="K539" s="15">
        <v>138958.60999999999</v>
      </c>
    </row>
    <row r="540" spans="3:11" x14ac:dyDescent="0.2">
      <c r="C540" s="18" t="s">
        <v>29474</v>
      </c>
      <c r="D540" s="17">
        <v>44520</v>
      </c>
      <c r="E540" s="16" t="s">
        <v>29473</v>
      </c>
      <c r="I540" s="15">
        <v>3.65</v>
      </c>
      <c r="K540" s="15">
        <v>138962.26</v>
      </c>
    </row>
    <row r="541" spans="3:11" x14ac:dyDescent="0.2">
      <c r="C541" s="18" t="s">
        <v>29472</v>
      </c>
      <c r="D541" s="17">
        <v>44520</v>
      </c>
      <c r="E541" s="16" t="s">
        <v>29471</v>
      </c>
      <c r="I541" s="15">
        <v>2.12</v>
      </c>
      <c r="K541" s="15">
        <v>138964.38</v>
      </c>
    </row>
    <row r="542" spans="3:11" x14ac:dyDescent="0.2">
      <c r="C542" s="18" t="s">
        <v>29470</v>
      </c>
      <c r="D542" s="17">
        <v>44520</v>
      </c>
      <c r="E542" s="16" t="s">
        <v>29469</v>
      </c>
      <c r="I542" s="15">
        <v>7.49</v>
      </c>
      <c r="K542" s="15">
        <v>138971.87</v>
      </c>
    </row>
    <row r="543" spans="3:11" x14ac:dyDescent="0.2">
      <c r="C543" s="18" t="s">
        <v>29468</v>
      </c>
      <c r="D543" s="17">
        <v>44520</v>
      </c>
      <c r="E543" s="16" t="s">
        <v>29467</v>
      </c>
      <c r="I543" s="15">
        <v>8.3800000000000008</v>
      </c>
      <c r="K543" s="15">
        <v>138980.25</v>
      </c>
    </row>
    <row r="544" spans="3:11" x14ac:dyDescent="0.2">
      <c r="C544" s="18" t="s">
        <v>29466</v>
      </c>
      <c r="D544" s="17">
        <v>44520</v>
      </c>
      <c r="E544" s="16" t="s">
        <v>29465</v>
      </c>
      <c r="I544" s="15">
        <v>6.36</v>
      </c>
      <c r="K544" s="15">
        <v>138986.60999999999</v>
      </c>
    </row>
    <row r="545" spans="3:11" x14ac:dyDescent="0.2">
      <c r="C545" s="18" t="s">
        <v>29464</v>
      </c>
      <c r="D545" s="17">
        <v>44520</v>
      </c>
      <c r="E545" s="16" t="s">
        <v>29463</v>
      </c>
      <c r="I545" s="15">
        <v>2.42</v>
      </c>
      <c r="K545" s="15">
        <v>138989.03</v>
      </c>
    </row>
    <row r="546" spans="3:11" x14ac:dyDescent="0.2">
      <c r="C546" s="18" t="s">
        <v>29462</v>
      </c>
      <c r="D546" s="17">
        <v>44521</v>
      </c>
      <c r="E546" s="16" t="s">
        <v>29461</v>
      </c>
      <c r="I546" s="15">
        <v>1.96</v>
      </c>
      <c r="K546" s="15">
        <v>138990.99</v>
      </c>
    </row>
    <row r="547" spans="3:11" x14ac:dyDescent="0.2">
      <c r="C547" s="18" t="s">
        <v>29460</v>
      </c>
      <c r="D547" s="17">
        <v>44522</v>
      </c>
      <c r="E547" s="16" t="s">
        <v>29459</v>
      </c>
      <c r="I547" s="15">
        <v>42</v>
      </c>
      <c r="K547" s="15">
        <v>139032.99</v>
      </c>
    </row>
    <row r="548" spans="3:11" x14ac:dyDescent="0.2">
      <c r="C548" s="18" t="s">
        <v>29458</v>
      </c>
      <c r="D548" s="17">
        <v>44522</v>
      </c>
      <c r="E548" s="16" t="s">
        <v>29457</v>
      </c>
      <c r="I548" s="15">
        <v>14.36</v>
      </c>
      <c r="K548" s="15">
        <v>139047.35</v>
      </c>
    </row>
    <row r="549" spans="3:11" x14ac:dyDescent="0.2">
      <c r="C549" s="18" t="s">
        <v>29456</v>
      </c>
      <c r="D549" s="17">
        <v>44522</v>
      </c>
      <c r="E549" s="16" t="s">
        <v>29455</v>
      </c>
      <c r="I549" s="15">
        <v>1.68</v>
      </c>
      <c r="K549" s="15">
        <v>139049.03</v>
      </c>
    </row>
    <row r="550" spans="3:11" x14ac:dyDescent="0.2">
      <c r="C550" s="18" t="s">
        <v>29454</v>
      </c>
      <c r="D550" s="17">
        <v>44522</v>
      </c>
      <c r="E550" s="16" t="s">
        <v>29453</v>
      </c>
      <c r="I550" s="15">
        <v>8.3800000000000008</v>
      </c>
      <c r="K550" s="15">
        <v>139057.41</v>
      </c>
    </row>
    <row r="551" spans="3:11" x14ac:dyDescent="0.2">
      <c r="C551" s="18" t="s">
        <v>29452</v>
      </c>
      <c r="D551" s="17">
        <v>44522</v>
      </c>
      <c r="E551" s="16" t="s">
        <v>29451</v>
      </c>
      <c r="I551" s="15">
        <v>1.79</v>
      </c>
      <c r="K551" s="15">
        <v>139059.20000000001</v>
      </c>
    </row>
    <row r="552" spans="3:11" x14ac:dyDescent="0.2">
      <c r="C552" s="18" t="s">
        <v>29450</v>
      </c>
      <c r="D552" s="17">
        <v>44522</v>
      </c>
      <c r="E552" s="16" t="s">
        <v>29449</v>
      </c>
      <c r="I552" s="15">
        <v>3.59</v>
      </c>
      <c r="K552" s="15">
        <v>139062.79</v>
      </c>
    </row>
    <row r="553" spans="3:11" x14ac:dyDescent="0.2">
      <c r="C553" s="18" t="s">
        <v>29448</v>
      </c>
      <c r="D553" s="17">
        <v>44522</v>
      </c>
      <c r="E553" s="16" t="s">
        <v>29447</v>
      </c>
      <c r="I553" s="15">
        <v>2.35</v>
      </c>
      <c r="K553" s="15">
        <v>139065.14000000001</v>
      </c>
    </row>
    <row r="554" spans="3:11" x14ac:dyDescent="0.2">
      <c r="C554" s="18" t="s">
        <v>29446</v>
      </c>
      <c r="D554" s="17">
        <v>44522</v>
      </c>
      <c r="E554" s="16" t="s">
        <v>29445</v>
      </c>
      <c r="I554" s="15">
        <v>6.86</v>
      </c>
      <c r="K554" s="15">
        <v>139072</v>
      </c>
    </row>
    <row r="555" spans="3:11" x14ac:dyDescent="0.2">
      <c r="C555" s="18" t="s">
        <v>29444</v>
      </c>
      <c r="D555" s="17">
        <v>44522</v>
      </c>
      <c r="E555" s="16" t="s">
        <v>29443</v>
      </c>
      <c r="I555" s="15">
        <v>12.73</v>
      </c>
      <c r="K555" s="15">
        <v>139084.73000000001</v>
      </c>
    </row>
    <row r="556" spans="3:11" x14ac:dyDescent="0.2">
      <c r="C556" s="18" t="s">
        <v>29442</v>
      </c>
      <c r="D556" s="17">
        <v>44522</v>
      </c>
      <c r="E556" s="16" t="s">
        <v>29441</v>
      </c>
      <c r="I556" s="15">
        <v>2.41</v>
      </c>
      <c r="K556" s="15">
        <v>139087.14000000001</v>
      </c>
    </row>
    <row r="557" spans="3:11" x14ac:dyDescent="0.2">
      <c r="C557" s="18" t="s">
        <v>29440</v>
      </c>
      <c r="D557" s="17">
        <v>44522</v>
      </c>
      <c r="E557" s="16" t="s">
        <v>29439</v>
      </c>
      <c r="I557" s="15">
        <v>4.1900000000000004</v>
      </c>
      <c r="K557" s="15">
        <v>139091.32999999999</v>
      </c>
    </row>
    <row r="558" spans="3:11" x14ac:dyDescent="0.2">
      <c r="C558" s="18" t="s">
        <v>29438</v>
      </c>
      <c r="D558" s="17">
        <v>44522</v>
      </c>
      <c r="E558" s="16" t="s">
        <v>29437</v>
      </c>
      <c r="I558" s="15">
        <v>1.75</v>
      </c>
      <c r="K558" s="15">
        <v>139093.07999999999</v>
      </c>
    </row>
    <row r="559" spans="3:11" x14ac:dyDescent="0.2">
      <c r="C559" s="18" t="s">
        <v>29436</v>
      </c>
      <c r="D559" s="17">
        <v>44522</v>
      </c>
      <c r="E559" s="16" t="s">
        <v>29435</v>
      </c>
      <c r="I559" s="15">
        <v>1.96</v>
      </c>
      <c r="K559" s="15">
        <v>139095.04000000001</v>
      </c>
    </row>
    <row r="560" spans="3:11" x14ac:dyDescent="0.2">
      <c r="C560" s="18" t="s">
        <v>29434</v>
      </c>
      <c r="D560" s="17">
        <v>44522</v>
      </c>
      <c r="E560" s="16" t="s">
        <v>29433</v>
      </c>
      <c r="I560" s="15">
        <v>4.78</v>
      </c>
      <c r="K560" s="15">
        <v>139099.82</v>
      </c>
    </row>
    <row r="561" spans="3:11" x14ac:dyDescent="0.2">
      <c r="C561" s="18" t="s">
        <v>29432</v>
      </c>
      <c r="D561" s="17">
        <v>44522</v>
      </c>
      <c r="E561" s="16" t="s">
        <v>29431</v>
      </c>
      <c r="I561" s="15">
        <v>5.33</v>
      </c>
      <c r="K561" s="15">
        <v>139105.15</v>
      </c>
    </row>
    <row r="562" spans="3:11" x14ac:dyDescent="0.2">
      <c r="C562" s="18" t="s">
        <v>29430</v>
      </c>
      <c r="D562" s="17">
        <v>44522</v>
      </c>
      <c r="E562" s="16" t="s">
        <v>29429</v>
      </c>
      <c r="I562" s="15">
        <v>2.59</v>
      </c>
      <c r="K562" s="15">
        <v>139107.74</v>
      </c>
    </row>
    <row r="563" spans="3:11" x14ac:dyDescent="0.2">
      <c r="C563" s="18" t="s">
        <v>29428</v>
      </c>
      <c r="D563" s="17">
        <v>44522</v>
      </c>
      <c r="E563" s="16" t="s">
        <v>29427</v>
      </c>
      <c r="I563" s="15">
        <v>16.89</v>
      </c>
      <c r="K563" s="15">
        <v>139124.63</v>
      </c>
    </row>
    <row r="564" spans="3:11" x14ac:dyDescent="0.2">
      <c r="C564" s="18" t="s">
        <v>29426</v>
      </c>
      <c r="D564" s="17">
        <v>44522</v>
      </c>
      <c r="E564" s="16" t="s">
        <v>29425</v>
      </c>
      <c r="I564" s="15">
        <v>2.21</v>
      </c>
      <c r="K564" s="15">
        <v>139126.84</v>
      </c>
    </row>
    <row r="565" spans="3:11" x14ac:dyDescent="0.2">
      <c r="C565" s="18" t="s">
        <v>29424</v>
      </c>
      <c r="D565" s="17">
        <v>44522</v>
      </c>
      <c r="E565" s="16" t="s">
        <v>29423</v>
      </c>
      <c r="I565" s="15">
        <v>16.760000000000002</v>
      </c>
      <c r="K565" s="15">
        <v>139143.6</v>
      </c>
    </row>
    <row r="566" spans="3:11" x14ac:dyDescent="0.2">
      <c r="C566" s="18" t="s">
        <v>29422</v>
      </c>
      <c r="D566" s="17">
        <v>44522</v>
      </c>
      <c r="E566" s="16" t="s">
        <v>29421</v>
      </c>
      <c r="I566" s="15">
        <v>8.3800000000000008</v>
      </c>
      <c r="K566" s="15">
        <v>139151.98000000001</v>
      </c>
    </row>
    <row r="567" spans="3:11" x14ac:dyDescent="0.2">
      <c r="C567" s="18" t="s">
        <v>29420</v>
      </c>
      <c r="D567" s="17">
        <v>44522</v>
      </c>
      <c r="E567" s="16" t="s">
        <v>29419</v>
      </c>
      <c r="I567" s="15">
        <v>17.25</v>
      </c>
      <c r="K567" s="15">
        <v>139169.23000000001</v>
      </c>
    </row>
    <row r="568" spans="3:11" x14ac:dyDescent="0.2">
      <c r="C568" s="18" t="s">
        <v>3</v>
      </c>
      <c r="D568" s="17">
        <v>44522</v>
      </c>
      <c r="E568" s="16" t="s">
        <v>29418</v>
      </c>
      <c r="J568" s="424">
        <v>5591.46</v>
      </c>
      <c r="K568" s="15">
        <v>133577.76999999999</v>
      </c>
    </row>
    <row r="569" spans="3:11" x14ac:dyDescent="0.2">
      <c r="C569" s="18" t="s">
        <v>1540</v>
      </c>
      <c r="D569" s="17">
        <v>44522</v>
      </c>
      <c r="E569" s="16" t="s">
        <v>29417</v>
      </c>
      <c r="J569" s="424">
        <v>1394.52</v>
      </c>
      <c r="K569" s="15">
        <v>132183.25</v>
      </c>
    </row>
    <row r="570" spans="3:11" x14ac:dyDescent="0.2">
      <c r="C570" s="18" t="s">
        <v>1543</v>
      </c>
      <c r="D570" s="17">
        <v>44522</v>
      </c>
      <c r="E570" s="16" t="s">
        <v>29416</v>
      </c>
      <c r="J570" s="424">
        <v>1749.93</v>
      </c>
      <c r="K570" s="15">
        <v>130433.32</v>
      </c>
    </row>
    <row r="571" spans="3:11" x14ac:dyDescent="0.2">
      <c r="C571" s="18" t="s">
        <v>9086</v>
      </c>
      <c r="D571" s="17">
        <v>44522</v>
      </c>
      <c r="E571" s="16" t="s">
        <v>29415</v>
      </c>
      <c r="J571" s="424">
        <v>227.42</v>
      </c>
      <c r="K571" s="15">
        <v>130205.9</v>
      </c>
    </row>
    <row r="572" spans="3:11" x14ac:dyDescent="0.2">
      <c r="C572" s="18" t="s">
        <v>29414</v>
      </c>
      <c r="D572" s="17">
        <v>44523</v>
      </c>
      <c r="E572" s="16" t="s">
        <v>29413</v>
      </c>
      <c r="I572" s="15">
        <v>8.3800000000000008</v>
      </c>
      <c r="K572" s="15">
        <v>130214.28</v>
      </c>
    </row>
    <row r="573" spans="3:11" x14ac:dyDescent="0.2">
      <c r="C573" s="18" t="s">
        <v>29412</v>
      </c>
      <c r="D573" s="17">
        <v>44523</v>
      </c>
      <c r="E573" s="16" t="s">
        <v>29411</v>
      </c>
      <c r="I573" s="15">
        <v>10.36</v>
      </c>
      <c r="K573" s="15">
        <v>130224.64</v>
      </c>
    </row>
    <row r="574" spans="3:11" x14ac:dyDescent="0.2">
      <c r="C574" s="18" t="s">
        <v>29410</v>
      </c>
      <c r="D574" s="17">
        <v>44523</v>
      </c>
      <c r="E574" s="16" t="s">
        <v>29409</v>
      </c>
      <c r="I574" s="15">
        <v>6.29</v>
      </c>
      <c r="K574" s="15">
        <v>130230.93</v>
      </c>
    </row>
    <row r="575" spans="3:11" x14ac:dyDescent="0.2">
      <c r="C575" s="18" t="s">
        <v>29408</v>
      </c>
      <c r="D575" s="17">
        <v>44523</v>
      </c>
      <c r="E575" s="16" t="s">
        <v>29407</v>
      </c>
      <c r="I575" s="15">
        <v>3.37</v>
      </c>
      <c r="K575" s="15">
        <v>130234.3</v>
      </c>
    </row>
    <row r="576" spans="3:11" x14ac:dyDescent="0.2">
      <c r="C576" s="18" t="s">
        <v>29406</v>
      </c>
      <c r="D576" s="17">
        <v>44523</v>
      </c>
      <c r="E576" s="16" t="s">
        <v>29405</v>
      </c>
      <c r="I576" s="15">
        <v>3.65</v>
      </c>
      <c r="K576" s="15">
        <v>130237.95</v>
      </c>
    </row>
    <row r="577" spans="3:11" x14ac:dyDescent="0.2">
      <c r="C577" s="18" t="s">
        <v>29404</v>
      </c>
      <c r="D577" s="17">
        <v>44523</v>
      </c>
      <c r="E577" s="16" t="s">
        <v>29403</v>
      </c>
      <c r="I577" s="15">
        <v>4.2</v>
      </c>
      <c r="K577" s="15">
        <v>130242.15</v>
      </c>
    </row>
    <row r="578" spans="3:11" x14ac:dyDescent="0.2">
      <c r="C578" s="18" t="s">
        <v>29402</v>
      </c>
      <c r="D578" s="17">
        <v>44523</v>
      </c>
      <c r="E578" s="16" t="s">
        <v>29401</v>
      </c>
      <c r="I578" s="15">
        <v>5.04</v>
      </c>
      <c r="K578" s="15">
        <v>130247.19</v>
      </c>
    </row>
    <row r="579" spans="3:11" x14ac:dyDescent="0.2">
      <c r="C579" s="18" t="s">
        <v>29400</v>
      </c>
      <c r="D579" s="17">
        <v>44523</v>
      </c>
      <c r="E579" s="16" t="s">
        <v>29399</v>
      </c>
      <c r="I579" s="15">
        <v>1.24</v>
      </c>
      <c r="K579" s="15">
        <v>130248.43</v>
      </c>
    </row>
    <row r="580" spans="3:11" x14ac:dyDescent="0.2">
      <c r="C580" s="18" t="s">
        <v>29398</v>
      </c>
      <c r="D580" s="17">
        <v>44523</v>
      </c>
      <c r="E580" s="16" t="s">
        <v>29397</v>
      </c>
      <c r="I580" s="15">
        <v>3.17</v>
      </c>
      <c r="K580" s="15">
        <v>130251.6</v>
      </c>
    </row>
    <row r="581" spans="3:11" x14ac:dyDescent="0.2">
      <c r="C581" s="18" t="s">
        <v>29396</v>
      </c>
      <c r="D581" s="17">
        <v>44523</v>
      </c>
      <c r="E581" s="16" t="s">
        <v>29395</v>
      </c>
      <c r="I581" s="15">
        <v>5.04</v>
      </c>
      <c r="K581" s="15">
        <v>130256.64</v>
      </c>
    </row>
    <row r="582" spans="3:11" x14ac:dyDescent="0.2">
      <c r="C582" s="18" t="s">
        <v>29394</v>
      </c>
      <c r="D582" s="17">
        <v>44523</v>
      </c>
      <c r="E582" s="16" t="s">
        <v>29393</v>
      </c>
      <c r="I582" s="15">
        <v>3.12</v>
      </c>
      <c r="K582" s="15">
        <v>130259.76</v>
      </c>
    </row>
    <row r="583" spans="3:11" x14ac:dyDescent="0.2">
      <c r="C583" s="18" t="s">
        <v>29392</v>
      </c>
      <c r="D583" s="17">
        <v>44523</v>
      </c>
      <c r="E583" s="16" t="s">
        <v>29391</v>
      </c>
      <c r="I583" s="15">
        <v>5.4</v>
      </c>
      <c r="K583" s="15">
        <v>130265.16</v>
      </c>
    </row>
    <row r="584" spans="3:11" x14ac:dyDescent="0.2">
      <c r="C584" s="18" t="s">
        <v>29390</v>
      </c>
      <c r="D584" s="17">
        <v>44523</v>
      </c>
      <c r="E584" s="16" t="s">
        <v>29389</v>
      </c>
      <c r="I584" s="15">
        <v>3.67</v>
      </c>
      <c r="K584" s="15">
        <v>130268.83</v>
      </c>
    </row>
    <row r="585" spans="3:11" x14ac:dyDescent="0.2">
      <c r="C585" s="18" t="s">
        <v>29388</v>
      </c>
      <c r="D585" s="17">
        <v>44523</v>
      </c>
      <c r="E585" s="16" t="s">
        <v>29387</v>
      </c>
      <c r="I585" s="15">
        <v>20.64</v>
      </c>
      <c r="K585" s="15">
        <v>130289.47</v>
      </c>
    </row>
    <row r="586" spans="3:11" x14ac:dyDescent="0.2">
      <c r="C586" s="18" t="s">
        <v>29386</v>
      </c>
      <c r="D586" s="17">
        <v>44523</v>
      </c>
      <c r="E586" s="16" t="s">
        <v>29385</v>
      </c>
      <c r="I586" s="15">
        <v>2.04</v>
      </c>
      <c r="K586" s="15">
        <v>130291.51</v>
      </c>
    </row>
    <row r="587" spans="3:11" x14ac:dyDescent="0.2">
      <c r="C587" s="18" t="s">
        <v>29384</v>
      </c>
      <c r="D587" s="17">
        <v>44523</v>
      </c>
      <c r="E587" s="16" t="s">
        <v>29383</v>
      </c>
      <c r="I587" s="15">
        <v>5.24</v>
      </c>
      <c r="K587" s="15">
        <v>130296.75</v>
      </c>
    </row>
    <row r="588" spans="3:11" x14ac:dyDescent="0.2">
      <c r="C588" s="18" t="s">
        <v>29382</v>
      </c>
      <c r="D588" s="17">
        <v>44523</v>
      </c>
      <c r="E588" s="16" t="s">
        <v>29381</v>
      </c>
      <c r="I588" s="15">
        <v>2.5299999999999998</v>
      </c>
      <c r="K588" s="15">
        <v>130299.28</v>
      </c>
    </row>
    <row r="589" spans="3:11" x14ac:dyDescent="0.2">
      <c r="C589" s="18" t="s">
        <v>29380</v>
      </c>
      <c r="D589" s="17">
        <v>44523</v>
      </c>
      <c r="E589" s="16" t="s">
        <v>29379</v>
      </c>
      <c r="I589" s="15">
        <v>2.41</v>
      </c>
      <c r="K589" s="15">
        <v>130301.69</v>
      </c>
    </row>
    <row r="590" spans="3:11" x14ac:dyDescent="0.2">
      <c r="C590" s="18" t="s">
        <v>29378</v>
      </c>
      <c r="D590" s="17">
        <v>44523</v>
      </c>
      <c r="E590" s="16" t="s">
        <v>29377</v>
      </c>
      <c r="I590" s="15">
        <v>4.1900000000000004</v>
      </c>
      <c r="K590" s="15">
        <v>130305.88</v>
      </c>
    </row>
    <row r="591" spans="3:11" x14ac:dyDescent="0.2">
      <c r="C591" s="18" t="s">
        <v>29376</v>
      </c>
      <c r="D591" s="17">
        <v>44523</v>
      </c>
      <c r="E591" s="16" t="s">
        <v>29375</v>
      </c>
      <c r="I591" s="15">
        <v>8.39</v>
      </c>
      <c r="K591" s="15">
        <v>130314.27</v>
      </c>
    </row>
    <row r="592" spans="3:11" x14ac:dyDescent="0.2">
      <c r="C592" s="18" t="s">
        <v>29374</v>
      </c>
      <c r="D592" s="17">
        <v>44523</v>
      </c>
      <c r="E592" s="16" t="s">
        <v>29373</v>
      </c>
      <c r="I592" s="15">
        <v>3.92</v>
      </c>
      <c r="K592" s="15">
        <v>130318.19</v>
      </c>
    </row>
    <row r="593" spans="3:11" x14ac:dyDescent="0.2">
      <c r="C593" s="18" t="s">
        <v>29372</v>
      </c>
      <c r="D593" s="17">
        <v>44523</v>
      </c>
      <c r="E593" s="16" t="s">
        <v>29371</v>
      </c>
      <c r="I593" s="15">
        <v>4.18</v>
      </c>
      <c r="K593" s="15">
        <v>130322.37</v>
      </c>
    </row>
    <row r="594" spans="3:11" x14ac:dyDescent="0.2">
      <c r="C594" s="18" t="s">
        <v>29370</v>
      </c>
      <c r="D594" s="17">
        <v>44523</v>
      </c>
      <c r="E594" s="16" t="s">
        <v>29369</v>
      </c>
      <c r="I594" s="15">
        <v>16.22</v>
      </c>
      <c r="K594" s="15">
        <v>130338.59</v>
      </c>
    </row>
    <row r="595" spans="3:11" x14ac:dyDescent="0.2">
      <c r="C595" s="18" t="s">
        <v>29368</v>
      </c>
      <c r="D595" s="17">
        <v>44524</v>
      </c>
      <c r="E595" s="16" t="s">
        <v>29367</v>
      </c>
      <c r="I595" s="15">
        <v>5.05</v>
      </c>
      <c r="K595" s="15">
        <v>130343.64</v>
      </c>
    </row>
    <row r="596" spans="3:11" x14ac:dyDescent="0.2">
      <c r="C596" s="18" t="s">
        <v>29366</v>
      </c>
      <c r="D596" s="17">
        <v>44524</v>
      </c>
      <c r="E596" s="16" t="s">
        <v>29365</v>
      </c>
      <c r="I596" s="15">
        <v>5</v>
      </c>
      <c r="K596" s="15">
        <v>130348.64</v>
      </c>
    </row>
    <row r="597" spans="3:11" x14ac:dyDescent="0.2">
      <c r="C597" s="18" t="s">
        <v>29364</v>
      </c>
      <c r="D597" s="17">
        <v>44524</v>
      </c>
      <c r="E597" s="16" t="s">
        <v>29363</v>
      </c>
      <c r="I597" s="15">
        <v>2</v>
      </c>
      <c r="K597" s="15">
        <v>130350.64</v>
      </c>
    </row>
    <row r="598" spans="3:11" x14ac:dyDescent="0.2">
      <c r="C598" s="18" t="s">
        <v>29362</v>
      </c>
      <c r="D598" s="17">
        <v>44524</v>
      </c>
      <c r="E598" s="16" t="s">
        <v>29361</v>
      </c>
      <c r="I598" s="15">
        <v>10</v>
      </c>
      <c r="K598" s="15">
        <v>130360.64</v>
      </c>
    </row>
    <row r="599" spans="3:11" x14ac:dyDescent="0.2">
      <c r="C599" s="18" t="s">
        <v>29360</v>
      </c>
      <c r="D599" s="17">
        <v>44524</v>
      </c>
      <c r="E599" s="16" t="s">
        <v>29359</v>
      </c>
      <c r="I599" s="15">
        <v>3.36</v>
      </c>
      <c r="K599" s="15">
        <v>130364</v>
      </c>
    </row>
    <row r="600" spans="3:11" x14ac:dyDescent="0.2">
      <c r="C600" s="18" t="s">
        <v>29358</v>
      </c>
      <c r="D600" s="17">
        <v>44524</v>
      </c>
      <c r="E600" s="16" t="s">
        <v>29357</v>
      </c>
      <c r="I600" s="15">
        <v>2.21</v>
      </c>
      <c r="K600" s="15">
        <v>130366.21</v>
      </c>
    </row>
    <row r="601" spans="3:11" x14ac:dyDescent="0.2">
      <c r="C601" s="18" t="s">
        <v>29356</v>
      </c>
      <c r="D601" s="17">
        <v>44524</v>
      </c>
      <c r="E601" s="16" t="s">
        <v>29355</v>
      </c>
      <c r="I601" s="15">
        <v>1.93</v>
      </c>
      <c r="K601" s="15">
        <v>130368.14</v>
      </c>
    </row>
    <row r="602" spans="3:11" x14ac:dyDescent="0.2">
      <c r="C602" s="18" t="s">
        <v>29354</v>
      </c>
      <c r="D602" s="17">
        <v>44524</v>
      </c>
      <c r="E602" s="16" t="s">
        <v>29353</v>
      </c>
      <c r="I602" s="15">
        <v>2.76</v>
      </c>
      <c r="K602" s="15">
        <v>130370.9</v>
      </c>
    </row>
    <row r="603" spans="3:11" x14ac:dyDescent="0.2">
      <c r="C603" s="18" t="s">
        <v>29352</v>
      </c>
      <c r="D603" s="17">
        <v>44524</v>
      </c>
      <c r="E603" s="16" t="s">
        <v>29351</v>
      </c>
      <c r="I603" s="15">
        <v>1.71</v>
      </c>
      <c r="K603" s="15">
        <v>130372.61</v>
      </c>
    </row>
    <row r="604" spans="3:11" x14ac:dyDescent="0.2">
      <c r="C604" s="18" t="s">
        <v>29350</v>
      </c>
      <c r="D604" s="17">
        <v>44524</v>
      </c>
      <c r="E604" s="16" t="s">
        <v>29349</v>
      </c>
      <c r="I604" s="15">
        <v>1.8</v>
      </c>
      <c r="K604" s="15">
        <v>130374.41</v>
      </c>
    </row>
    <row r="605" spans="3:11" x14ac:dyDescent="0.2">
      <c r="C605" s="18" t="s">
        <v>29348</v>
      </c>
      <c r="D605" s="17">
        <v>44524</v>
      </c>
      <c r="E605" s="16" t="s">
        <v>29347</v>
      </c>
      <c r="I605" s="15">
        <v>3.52</v>
      </c>
      <c r="K605" s="15">
        <v>130377.93</v>
      </c>
    </row>
    <row r="606" spans="3:11" x14ac:dyDescent="0.2">
      <c r="C606" s="18" t="s">
        <v>29346</v>
      </c>
      <c r="D606" s="17">
        <v>44524</v>
      </c>
      <c r="E606" s="16" t="s">
        <v>29345</v>
      </c>
      <c r="I606" s="15">
        <v>3.75</v>
      </c>
      <c r="K606" s="15">
        <v>130381.68</v>
      </c>
    </row>
    <row r="607" spans="3:11" x14ac:dyDescent="0.2">
      <c r="C607" s="18" t="s">
        <v>29344</v>
      </c>
      <c r="D607" s="17">
        <v>44524</v>
      </c>
      <c r="E607" s="16" t="s">
        <v>29343</v>
      </c>
      <c r="I607" s="15">
        <v>1.81</v>
      </c>
      <c r="K607" s="15">
        <v>130383.49</v>
      </c>
    </row>
    <row r="608" spans="3:11" x14ac:dyDescent="0.2">
      <c r="C608" s="18" t="s">
        <v>29342</v>
      </c>
      <c r="D608" s="17">
        <v>44524</v>
      </c>
      <c r="E608" s="16" t="s">
        <v>29341</v>
      </c>
      <c r="I608" s="15">
        <v>2.93</v>
      </c>
      <c r="K608" s="15">
        <v>130386.42</v>
      </c>
    </row>
    <row r="609" spans="3:11" x14ac:dyDescent="0.2">
      <c r="C609" s="18" t="s">
        <v>29340</v>
      </c>
      <c r="D609" s="17">
        <v>44524</v>
      </c>
      <c r="E609" s="16" t="s">
        <v>29339</v>
      </c>
      <c r="I609" s="15">
        <v>15.5</v>
      </c>
      <c r="K609" s="15">
        <v>130401.92</v>
      </c>
    </row>
    <row r="610" spans="3:11" x14ac:dyDescent="0.2">
      <c r="C610" s="18" t="s">
        <v>29338</v>
      </c>
      <c r="D610" s="17">
        <v>44524</v>
      </c>
      <c r="E610" s="16" t="s">
        <v>29337</v>
      </c>
      <c r="I610" s="15">
        <v>1.68</v>
      </c>
      <c r="K610" s="15">
        <v>130403.6</v>
      </c>
    </row>
    <row r="611" spans="3:11" x14ac:dyDescent="0.2">
      <c r="C611" s="18" t="s">
        <v>29336</v>
      </c>
      <c r="D611" s="17">
        <v>44524</v>
      </c>
      <c r="E611" s="16" t="s">
        <v>29335</v>
      </c>
      <c r="I611" s="15">
        <v>3.6</v>
      </c>
      <c r="K611" s="15">
        <v>130407.2</v>
      </c>
    </row>
    <row r="612" spans="3:11" x14ac:dyDescent="0.2">
      <c r="C612" s="18" t="s">
        <v>29334</v>
      </c>
      <c r="D612" s="17">
        <v>44524</v>
      </c>
      <c r="E612" s="16" t="s">
        <v>29333</v>
      </c>
      <c r="I612" s="15">
        <v>3.38</v>
      </c>
      <c r="K612" s="15">
        <v>130410.58</v>
      </c>
    </row>
    <row r="613" spans="3:11" x14ac:dyDescent="0.2">
      <c r="C613" s="18" t="s">
        <v>29332</v>
      </c>
      <c r="D613" s="17">
        <v>44524</v>
      </c>
      <c r="E613" s="16" t="s">
        <v>29331</v>
      </c>
      <c r="I613" s="15">
        <v>15.14</v>
      </c>
      <c r="K613" s="15">
        <v>130425.72</v>
      </c>
    </row>
    <row r="614" spans="3:11" x14ac:dyDescent="0.2">
      <c r="C614" s="18" t="s">
        <v>29330</v>
      </c>
      <c r="D614" s="17">
        <v>44524</v>
      </c>
      <c r="E614" s="16" t="s">
        <v>29329</v>
      </c>
      <c r="I614" s="15">
        <v>32.69</v>
      </c>
      <c r="K614" s="15">
        <v>130458.41</v>
      </c>
    </row>
    <row r="615" spans="3:11" x14ac:dyDescent="0.2">
      <c r="C615" s="18" t="s">
        <v>29328</v>
      </c>
      <c r="D615" s="17">
        <v>44524</v>
      </c>
      <c r="E615" s="16" t="s">
        <v>29327</v>
      </c>
      <c r="I615" s="15">
        <v>4.63</v>
      </c>
      <c r="K615" s="15">
        <v>130463.03999999999</v>
      </c>
    </row>
    <row r="616" spans="3:11" x14ac:dyDescent="0.2">
      <c r="C616" s="18" t="s">
        <v>29326</v>
      </c>
      <c r="D616" s="17">
        <v>44524</v>
      </c>
      <c r="E616" s="16" t="s">
        <v>29325</v>
      </c>
      <c r="I616" s="15">
        <v>6.12</v>
      </c>
      <c r="K616" s="15">
        <v>130469.16</v>
      </c>
    </row>
    <row r="617" spans="3:11" x14ac:dyDescent="0.2">
      <c r="C617" s="18" t="s">
        <v>29324</v>
      </c>
      <c r="D617" s="17">
        <v>44524</v>
      </c>
      <c r="E617" s="16" t="s">
        <v>29323</v>
      </c>
      <c r="I617" s="15">
        <v>1.94</v>
      </c>
      <c r="K617" s="15">
        <v>130471.1</v>
      </c>
    </row>
    <row r="618" spans="3:11" x14ac:dyDescent="0.2">
      <c r="C618" s="18" t="s">
        <v>29322</v>
      </c>
      <c r="D618" s="17">
        <v>44524</v>
      </c>
      <c r="E618" s="16" t="s">
        <v>29321</v>
      </c>
      <c r="I618" s="15">
        <v>4.37</v>
      </c>
      <c r="K618" s="15">
        <v>130475.47</v>
      </c>
    </row>
    <row r="619" spans="3:11" x14ac:dyDescent="0.2">
      <c r="C619" s="18" t="s">
        <v>29320</v>
      </c>
      <c r="D619" s="17">
        <v>44524</v>
      </c>
      <c r="E619" s="16" t="s">
        <v>29319</v>
      </c>
      <c r="I619" s="15">
        <v>1.7</v>
      </c>
      <c r="K619" s="15">
        <v>130477.17</v>
      </c>
    </row>
    <row r="620" spans="3:11" x14ac:dyDescent="0.2">
      <c r="C620" s="18" t="s">
        <v>29318</v>
      </c>
      <c r="D620" s="17">
        <v>44524</v>
      </c>
      <c r="E620" s="16" t="s">
        <v>29317</v>
      </c>
      <c r="I620" s="15">
        <v>1.71</v>
      </c>
      <c r="K620" s="15">
        <v>130478.88</v>
      </c>
    </row>
    <row r="621" spans="3:11" x14ac:dyDescent="0.2">
      <c r="C621" s="18" t="s">
        <v>29316</v>
      </c>
      <c r="D621" s="17">
        <v>44524</v>
      </c>
      <c r="E621" s="16" t="s">
        <v>29315</v>
      </c>
      <c r="I621" s="15">
        <v>3.47</v>
      </c>
      <c r="K621" s="15">
        <v>130482.35</v>
      </c>
    </row>
    <row r="622" spans="3:11" x14ac:dyDescent="0.2">
      <c r="C622" s="18" t="s">
        <v>29314</v>
      </c>
      <c r="D622" s="17">
        <v>44524</v>
      </c>
      <c r="E622" s="16" t="s">
        <v>29313</v>
      </c>
      <c r="I622" s="15">
        <v>5.41</v>
      </c>
      <c r="K622" s="15">
        <v>130487.76</v>
      </c>
    </row>
    <row r="623" spans="3:11" x14ac:dyDescent="0.2">
      <c r="C623" s="18" t="s">
        <v>29312</v>
      </c>
      <c r="D623" s="17">
        <v>44524</v>
      </c>
      <c r="E623" s="16" t="s">
        <v>29311</v>
      </c>
      <c r="I623" s="15">
        <v>13.88</v>
      </c>
      <c r="K623" s="15">
        <v>130501.64</v>
      </c>
    </row>
    <row r="624" spans="3:11" x14ac:dyDescent="0.2">
      <c r="C624" s="18" t="s">
        <v>29310</v>
      </c>
      <c r="D624" s="17">
        <v>44525</v>
      </c>
      <c r="E624" s="16" t="s">
        <v>29309</v>
      </c>
      <c r="I624" s="15">
        <v>3.91</v>
      </c>
      <c r="K624" s="15">
        <v>130505.55</v>
      </c>
    </row>
    <row r="625" spans="3:11" x14ac:dyDescent="0.2">
      <c r="C625" s="18" t="s">
        <v>29308</v>
      </c>
      <c r="D625" s="17">
        <v>44525</v>
      </c>
      <c r="E625" s="16" t="s">
        <v>29307</v>
      </c>
      <c r="I625" s="15">
        <v>8.76</v>
      </c>
      <c r="K625" s="15">
        <v>130514.31</v>
      </c>
    </row>
    <row r="626" spans="3:11" x14ac:dyDescent="0.2">
      <c r="C626" s="18" t="s">
        <v>29306</v>
      </c>
      <c r="D626" s="17">
        <v>44525</v>
      </c>
      <c r="E626" s="16" t="s">
        <v>29305</v>
      </c>
      <c r="I626" s="15">
        <v>2.37</v>
      </c>
      <c r="K626" s="15">
        <v>130516.68</v>
      </c>
    </row>
    <row r="627" spans="3:11" x14ac:dyDescent="0.2">
      <c r="C627" s="18" t="s">
        <v>29304</v>
      </c>
      <c r="D627" s="17">
        <v>44525</v>
      </c>
      <c r="E627" s="16" t="s">
        <v>29303</v>
      </c>
      <c r="I627" s="15">
        <v>2.77</v>
      </c>
      <c r="K627" s="15">
        <v>130519.45</v>
      </c>
    </row>
    <row r="628" spans="3:11" x14ac:dyDescent="0.2">
      <c r="C628" s="18" t="s">
        <v>29302</v>
      </c>
      <c r="D628" s="17">
        <v>44525</v>
      </c>
      <c r="E628" s="16" t="s">
        <v>29301</v>
      </c>
      <c r="I628" s="15">
        <v>3.36</v>
      </c>
      <c r="K628" s="15">
        <v>130522.81</v>
      </c>
    </row>
    <row r="629" spans="3:11" x14ac:dyDescent="0.2">
      <c r="C629" s="18" t="s">
        <v>29300</v>
      </c>
      <c r="D629" s="17">
        <v>44525</v>
      </c>
      <c r="E629" s="16" t="s">
        <v>29299</v>
      </c>
      <c r="I629" s="15">
        <v>4.6399999999999997</v>
      </c>
      <c r="K629" s="15">
        <v>130527.45</v>
      </c>
    </row>
    <row r="630" spans="3:11" x14ac:dyDescent="0.2">
      <c r="C630" s="18" t="s">
        <v>29298</v>
      </c>
      <c r="D630" s="17">
        <v>44525</v>
      </c>
      <c r="E630" s="16" t="s">
        <v>29297</v>
      </c>
      <c r="I630" s="15">
        <v>8.31</v>
      </c>
      <c r="K630" s="15">
        <v>130535.76</v>
      </c>
    </row>
    <row r="631" spans="3:11" x14ac:dyDescent="0.2">
      <c r="C631" s="18" t="s">
        <v>29296</v>
      </c>
      <c r="D631" s="17">
        <v>44525</v>
      </c>
      <c r="E631" s="16" t="s">
        <v>29295</v>
      </c>
      <c r="I631" s="15">
        <v>6.45</v>
      </c>
      <c r="K631" s="15">
        <v>130542.21</v>
      </c>
    </row>
    <row r="632" spans="3:11" x14ac:dyDescent="0.2">
      <c r="C632" s="18" t="s">
        <v>29294</v>
      </c>
      <c r="D632" s="17">
        <v>44525</v>
      </c>
      <c r="E632" s="16" t="s">
        <v>29293</v>
      </c>
      <c r="I632" s="15">
        <v>4.17</v>
      </c>
      <c r="K632" s="15">
        <v>130546.38</v>
      </c>
    </row>
    <row r="633" spans="3:11" x14ac:dyDescent="0.2">
      <c r="C633" s="18" t="s">
        <v>29292</v>
      </c>
      <c r="D633" s="17">
        <v>44525</v>
      </c>
      <c r="E633" s="16" t="s">
        <v>29291</v>
      </c>
      <c r="I633" s="15">
        <v>3.36</v>
      </c>
      <c r="K633" s="15">
        <v>130549.74</v>
      </c>
    </row>
    <row r="634" spans="3:11" x14ac:dyDescent="0.2">
      <c r="C634" s="18" t="s">
        <v>29290</v>
      </c>
      <c r="D634" s="17">
        <v>44525</v>
      </c>
      <c r="E634" s="16" t="s">
        <v>29289</v>
      </c>
      <c r="I634" s="15">
        <v>0.84</v>
      </c>
      <c r="K634" s="15">
        <v>130550.58</v>
      </c>
    </row>
    <row r="635" spans="3:11" x14ac:dyDescent="0.2">
      <c r="C635" s="18" t="s">
        <v>29288</v>
      </c>
      <c r="D635" s="17">
        <v>44525</v>
      </c>
      <c r="E635" s="16" t="s">
        <v>29287</v>
      </c>
      <c r="I635" s="15">
        <v>1.68</v>
      </c>
      <c r="K635" s="15">
        <v>130552.26</v>
      </c>
    </row>
    <row r="636" spans="3:11" x14ac:dyDescent="0.2">
      <c r="C636" s="18" t="s">
        <v>29286</v>
      </c>
      <c r="D636" s="17">
        <v>44525</v>
      </c>
      <c r="E636" s="16" t="s">
        <v>29285</v>
      </c>
      <c r="I636" s="15">
        <v>25.14</v>
      </c>
      <c r="K636" s="15">
        <v>130577.4</v>
      </c>
    </row>
    <row r="637" spans="3:11" x14ac:dyDescent="0.2">
      <c r="C637" s="18" t="s">
        <v>29284</v>
      </c>
      <c r="D637" s="17">
        <v>44525</v>
      </c>
      <c r="E637" s="16" t="s">
        <v>29283</v>
      </c>
      <c r="I637" s="15">
        <v>1.94</v>
      </c>
      <c r="K637" s="15">
        <v>130579.34</v>
      </c>
    </row>
    <row r="638" spans="3:11" x14ac:dyDescent="0.2">
      <c r="C638" s="18" t="s">
        <v>29282</v>
      </c>
      <c r="D638" s="17">
        <v>44525</v>
      </c>
      <c r="E638" s="16" t="s">
        <v>29281</v>
      </c>
      <c r="I638" s="15">
        <v>3.36</v>
      </c>
      <c r="K638" s="15">
        <v>130582.7</v>
      </c>
    </row>
    <row r="639" spans="3:11" x14ac:dyDescent="0.2">
      <c r="C639" s="18" t="s">
        <v>29280</v>
      </c>
      <c r="D639" s="17">
        <v>44525</v>
      </c>
      <c r="E639" s="16" t="s">
        <v>29279</v>
      </c>
      <c r="I639" s="15">
        <v>1.68</v>
      </c>
      <c r="K639" s="15">
        <v>130584.38</v>
      </c>
    </row>
    <row r="640" spans="3:11" x14ac:dyDescent="0.2">
      <c r="C640" s="18" t="s">
        <v>29278</v>
      </c>
      <c r="D640" s="17">
        <v>44525</v>
      </c>
      <c r="E640" s="16" t="s">
        <v>29277</v>
      </c>
      <c r="I640" s="15">
        <v>1.68</v>
      </c>
      <c r="K640" s="15">
        <v>130586.06</v>
      </c>
    </row>
    <row r="641" spans="3:11" x14ac:dyDescent="0.2">
      <c r="C641" s="18" t="s">
        <v>29276</v>
      </c>
      <c r="D641" s="17">
        <v>44525</v>
      </c>
      <c r="E641" s="16" t="s">
        <v>29275</v>
      </c>
      <c r="I641" s="15">
        <v>3.93</v>
      </c>
      <c r="K641" s="15">
        <v>130589.99</v>
      </c>
    </row>
    <row r="642" spans="3:11" x14ac:dyDescent="0.2">
      <c r="C642" s="18" t="s">
        <v>29274</v>
      </c>
      <c r="D642" s="17">
        <v>44525</v>
      </c>
      <c r="E642" s="16" t="s">
        <v>29273</v>
      </c>
      <c r="I642" s="15">
        <v>5.21</v>
      </c>
      <c r="K642" s="15">
        <v>130595.2</v>
      </c>
    </row>
    <row r="643" spans="3:11" x14ac:dyDescent="0.2">
      <c r="C643" s="18" t="s">
        <v>29272</v>
      </c>
      <c r="D643" s="17">
        <v>44525</v>
      </c>
      <c r="E643" s="16" t="s">
        <v>29271</v>
      </c>
      <c r="I643" s="15">
        <v>2.42</v>
      </c>
      <c r="K643" s="15">
        <v>130597.62</v>
      </c>
    </row>
    <row r="644" spans="3:11" x14ac:dyDescent="0.2">
      <c r="C644" s="18" t="s">
        <v>29270</v>
      </c>
      <c r="D644" s="17">
        <v>44525</v>
      </c>
      <c r="E644" s="16" t="s">
        <v>29269</v>
      </c>
      <c r="I644" s="15">
        <v>1.74</v>
      </c>
      <c r="K644" s="15">
        <v>130599.36</v>
      </c>
    </row>
    <row r="645" spans="3:11" x14ac:dyDescent="0.2">
      <c r="C645" s="18" t="s">
        <v>29268</v>
      </c>
      <c r="D645" s="17">
        <v>44525</v>
      </c>
      <c r="E645" s="16" t="s">
        <v>29267</v>
      </c>
      <c r="I645" s="15">
        <v>17.899999999999999</v>
      </c>
      <c r="K645" s="15">
        <v>130617.26</v>
      </c>
    </row>
    <row r="646" spans="3:11" x14ac:dyDescent="0.2">
      <c r="C646" s="18" t="s">
        <v>29266</v>
      </c>
      <c r="D646" s="17">
        <v>44525</v>
      </c>
      <c r="E646" s="16" t="s">
        <v>29265</v>
      </c>
      <c r="I646" s="15">
        <v>0.68</v>
      </c>
      <c r="K646" s="15">
        <v>130617.94</v>
      </c>
    </row>
    <row r="647" spans="3:11" x14ac:dyDescent="0.2">
      <c r="C647" s="18" t="s">
        <v>29264</v>
      </c>
      <c r="D647" s="17">
        <v>44525</v>
      </c>
      <c r="E647" s="16" t="s">
        <v>29263</v>
      </c>
      <c r="I647" s="15">
        <v>3.67</v>
      </c>
      <c r="K647" s="15">
        <v>130621.61</v>
      </c>
    </row>
    <row r="648" spans="3:11" x14ac:dyDescent="0.2">
      <c r="C648" s="18" t="s">
        <v>29262</v>
      </c>
      <c r="D648" s="17">
        <v>44525</v>
      </c>
      <c r="E648" s="16" t="s">
        <v>29261</v>
      </c>
      <c r="I648" s="15">
        <v>1.97</v>
      </c>
      <c r="K648" s="15">
        <v>130623.58</v>
      </c>
    </row>
    <row r="649" spans="3:11" x14ac:dyDescent="0.2">
      <c r="C649" s="18" t="s">
        <v>29260</v>
      </c>
      <c r="D649" s="17">
        <v>44525</v>
      </c>
      <c r="E649" s="16" t="s">
        <v>29259</v>
      </c>
      <c r="I649" s="15">
        <v>2.83</v>
      </c>
      <c r="K649" s="15">
        <v>130626.41</v>
      </c>
    </row>
    <row r="650" spans="3:11" x14ac:dyDescent="0.2">
      <c r="C650" s="18" t="s">
        <v>29258</v>
      </c>
      <c r="D650" s="17">
        <v>44525</v>
      </c>
      <c r="E650" s="16" t="s">
        <v>29257</v>
      </c>
      <c r="I650" s="15">
        <v>3.36</v>
      </c>
      <c r="K650" s="15">
        <v>130629.77</v>
      </c>
    </row>
    <row r="651" spans="3:11" x14ac:dyDescent="0.2">
      <c r="C651" s="18" t="s">
        <v>29256</v>
      </c>
      <c r="D651" s="17">
        <v>44525</v>
      </c>
      <c r="E651" s="16" t="s">
        <v>29255</v>
      </c>
      <c r="I651" s="15">
        <v>3.23</v>
      </c>
      <c r="K651" s="15">
        <v>130633</v>
      </c>
    </row>
    <row r="652" spans="3:11" x14ac:dyDescent="0.2">
      <c r="C652" s="18" t="s">
        <v>29254</v>
      </c>
      <c r="D652" s="17">
        <v>44525</v>
      </c>
      <c r="E652" s="16" t="s">
        <v>29253</v>
      </c>
      <c r="I652" s="15">
        <v>1.87</v>
      </c>
      <c r="K652" s="15">
        <v>130634.87</v>
      </c>
    </row>
    <row r="653" spans="3:11" x14ac:dyDescent="0.2">
      <c r="C653" s="18" t="s">
        <v>29252</v>
      </c>
      <c r="D653" s="17">
        <v>44525</v>
      </c>
      <c r="E653" s="16" t="s">
        <v>29251</v>
      </c>
      <c r="I653" s="15">
        <v>4</v>
      </c>
      <c r="K653" s="15">
        <v>130638.87</v>
      </c>
    </row>
    <row r="654" spans="3:11" x14ac:dyDescent="0.2">
      <c r="C654" s="18" t="s">
        <v>29250</v>
      </c>
      <c r="D654" s="17">
        <v>44525</v>
      </c>
      <c r="E654" s="16" t="s">
        <v>29249</v>
      </c>
      <c r="I654" s="15">
        <v>5.12</v>
      </c>
      <c r="K654" s="15">
        <v>130643.99</v>
      </c>
    </row>
    <row r="655" spans="3:11" x14ac:dyDescent="0.2">
      <c r="C655" s="18" t="s">
        <v>29248</v>
      </c>
      <c r="D655" s="17">
        <v>44526</v>
      </c>
      <c r="E655" s="16" t="s">
        <v>29247</v>
      </c>
      <c r="I655" s="15">
        <v>6.99</v>
      </c>
      <c r="K655" s="15">
        <v>130650.98</v>
      </c>
    </row>
    <row r="656" spans="3:11" x14ac:dyDescent="0.2">
      <c r="C656" s="18" t="s">
        <v>29246</v>
      </c>
      <c r="D656" s="17">
        <v>44526</v>
      </c>
      <c r="E656" s="16" t="s">
        <v>29245</v>
      </c>
      <c r="I656" s="15">
        <v>3.36</v>
      </c>
      <c r="K656" s="15">
        <v>130654.34</v>
      </c>
    </row>
    <row r="657" spans="3:11" x14ac:dyDescent="0.2">
      <c r="C657" s="18" t="s">
        <v>29244</v>
      </c>
      <c r="D657" s="17">
        <v>44526</v>
      </c>
      <c r="E657" s="16" t="s">
        <v>29243</v>
      </c>
      <c r="I657" s="15">
        <v>2.74</v>
      </c>
      <c r="K657" s="15">
        <v>130657.08</v>
      </c>
    </row>
    <row r="658" spans="3:11" x14ac:dyDescent="0.2">
      <c r="C658" s="18" t="s">
        <v>29242</v>
      </c>
      <c r="D658" s="17">
        <v>44526</v>
      </c>
      <c r="E658" s="16" t="s">
        <v>29241</v>
      </c>
      <c r="I658" s="15">
        <v>3.44</v>
      </c>
      <c r="K658" s="15">
        <v>130660.52</v>
      </c>
    </row>
    <row r="659" spans="3:11" x14ac:dyDescent="0.2">
      <c r="C659" s="18" t="s">
        <v>29240</v>
      </c>
      <c r="D659" s="17">
        <v>44526</v>
      </c>
      <c r="E659" s="16" t="s">
        <v>29239</v>
      </c>
      <c r="I659" s="15">
        <v>4.67</v>
      </c>
      <c r="K659" s="15">
        <v>130665.19</v>
      </c>
    </row>
    <row r="660" spans="3:11" x14ac:dyDescent="0.2">
      <c r="C660" s="18" t="s">
        <v>29238</v>
      </c>
      <c r="D660" s="17">
        <v>44526</v>
      </c>
      <c r="E660" s="16" t="s">
        <v>29237</v>
      </c>
      <c r="I660" s="15">
        <v>6.26</v>
      </c>
      <c r="K660" s="15">
        <v>130671.45</v>
      </c>
    </row>
    <row r="661" spans="3:11" x14ac:dyDescent="0.2">
      <c r="C661" s="18" t="s">
        <v>29236</v>
      </c>
      <c r="D661" s="17">
        <v>44526</v>
      </c>
      <c r="E661" s="16" t="s">
        <v>29235</v>
      </c>
      <c r="I661" s="15">
        <v>16.760000000000002</v>
      </c>
      <c r="K661" s="15">
        <v>130688.21</v>
      </c>
    </row>
    <row r="662" spans="3:11" x14ac:dyDescent="0.2">
      <c r="C662" s="18" t="s">
        <v>29234</v>
      </c>
      <c r="D662" s="17">
        <v>44526</v>
      </c>
      <c r="E662" s="16" t="s">
        <v>29233</v>
      </c>
      <c r="I662" s="15">
        <v>3</v>
      </c>
      <c r="K662" s="15">
        <v>130691.21</v>
      </c>
    </row>
    <row r="663" spans="3:11" x14ac:dyDescent="0.2">
      <c r="C663" s="18" t="s">
        <v>29232</v>
      </c>
      <c r="D663" s="17">
        <v>44526</v>
      </c>
      <c r="E663" s="16" t="s">
        <v>29231</v>
      </c>
      <c r="I663" s="15">
        <v>3.43</v>
      </c>
      <c r="K663" s="15">
        <v>130694.64</v>
      </c>
    </row>
    <row r="664" spans="3:11" x14ac:dyDescent="0.2">
      <c r="C664" s="18" t="s">
        <v>29230</v>
      </c>
      <c r="D664" s="17">
        <v>44526</v>
      </c>
      <c r="E664" s="16" t="s">
        <v>29229</v>
      </c>
      <c r="I664" s="15">
        <v>2.0499999999999998</v>
      </c>
      <c r="K664" s="15">
        <v>130696.69</v>
      </c>
    </row>
    <row r="665" spans="3:11" x14ac:dyDescent="0.2">
      <c r="C665" s="18" t="s">
        <v>29228</v>
      </c>
      <c r="D665" s="17">
        <v>44526</v>
      </c>
      <c r="E665" s="16" t="s">
        <v>29227</v>
      </c>
      <c r="I665" s="15">
        <v>1.68</v>
      </c>
      <c r="K665" s="15">
        <v>130698.37</v>
      </c>
    </row>
    <row r="666" spans="3:11" x14ac:dyDescent="0.2">
      <c r="C666" s="18" t="s">
        <v>29226</v>
      </c>
      <c r="D666" s="17">
        <v>44526</v>
      </c>
      <c r="E666" s="16" t="s">
        <v>29225</v>
      </c>
      <c r="I666" s="15">
        <v>3.28</v>
      </c>
      <c r="K666" s="15">
        <v>130701.65</v>
      </c>
    </row>
    <row r="667" spans="3:11" x14ac:dyDescent="0.2">
      <c r="C667" s="18" t="s">
        <v>29224</v>
      </c>
      <c r="D667" s="17">
        <v>44526</v>
      </c>
      <c r="E667" s="16" t="s">
        <v>29223</v>
      </c>
      <c r="I667" s="15">
        <v>272.27999999999997</v>
      </c>
      <c r="K667" s="15">
        <v>130973.93</v>
      </c>
    </row>
    <row r="668" spans="3:11" x14ac:dyDescent="0.2">
      <c r="C668" s="18" t="s">
        <v>26252</v>
      </c>
      <c r="D668" s="17">
        <v>44526</v>
      </c>
      <c r="E668" s="16" t="s">
        <v>26175</v>
      </c>
      <c r="I668" s="15">
        <v>1.72</v>
      </c>
      <c r="K668" s="15">
        <v>130975.65</v>
      </c>
    </row>
    <row r="669" spans="3:11" x14ac:dyDescent="0.2">
      <c r="C669" s="18" t="s">
        <v>26253</v>
      </c>
      <c r="D669" s="17">
        <v>44526</v>
      </c>
      <c r="E669" s="16" t="s">
        <v>26176</v>
      </c>
      <c r="I669" s="15">
        <v>1.93</v>
      </c>
      <c r="K669" s="15">
        <v>130977.58</v>
      </c>
    </row>
    <row r="670" spans="3:11" x14ac:dyDescent="0.2">
      <c r="C670" s="18" t="s">
        <v>26254</v>
      </c>
      <c r="D670" s="17">
        <v>44526</v>
      </c>
      <c r="E670" s="16" t="s">
        <v>26177</v>
      </c>
      <c r="I670" s="15">
        <v>8.3800000000000008</v>
      </c>
      <c r="K670" s="15">
        <v>130985.96</v>
      </c>
    </row>
    <row r="671" spans="3:11" x14ac:dyDescent="0.2">
      <c r="C671" s="18" t="s">
        <v>26255</v>
      </c>
      <c r="D671" s="17">
        <v>44526</v>
      </c>
      <c r="E671" s="16" t="s">
        <v>26178</v>
      </c>
      <c r="I671" s="15">
        <v>3.63</v>
      </c>
      <c r="K671" s="15">
        <v>130989.59</v>
      </c>
    </row>
    <row r="672" spans="3:11" x14ac:dyDescent="0.2">
      <c r="C672" s="18" t="s">
        <v>26256</v>
      </c>
      <c r="D672" s="17">
        <v>44526</v>
      </c>
      <c r="E672" s="16" t="s">
        <v>26179</v>
      </c>
      <c r="I672" s="15">
        <v>2.2999999999999998</v>
      </c>
      <c r="K672" s="15">
        <v>130991.89</v>
      </c>
    </row>
    <row r="673" spans="3:11" x14ac:dyDescent="0.2">
      <c r="C673" s="18" t="s">
        <v>26257</v>
      </c>
      <c r="D673" s="17">
        <v>44526</v>
      </c>
      <c r="E673" s="16" t="s">
        <v>26180</v>
      </c>
      <c r="I673" s="15">
        <v>23.15</v>
      </c>
      <c r="K673" s="15">
        <v>131015.03999999999</v>
      </c>
    </row>
    <row r="674" spans="3:11" x14ac:dyDescent="0.2">
      <c r="C674" s="18" t="s">
        <v>26258</v>
      </c>
      <c r="D674" s="17">
        <v>44526</v>
      </c>
      <c r="E674" s="16" t="s">
        <v>26181</v>
      </c>
      <c r="I674" s="15">
        <v>5.58</v>
      </c>
      <c r="K674" s="15">
        <v>131020.62</v>
      </c>
    </row>
    <row r="675" spans="3:11" x14ac:dyDescent="0.2">
      <c r="C675" s="18" t="s">
        <v>26259</v>
      </c>
      <c r="D675" s="17">
        <v>44526</v>
      </c>
      <c r="E675" s="16" t="s">
        <v>26182</v>
      </c>
      <c r="I675" s="15">
        <v>6.94</v>
      </c>
      <c r="K675" s="15">
        <v>131027.56</v>
      </c>
    </row>
    <row r="676" spans="3:11" x14ac:dyDescent="0.2">
      <c r="C676" s="18" t="s">
        <v>26260</v>
      </c>
      <c r="D676" s="17">
        <v>44526</v>
      </c>
      <c r="E676" s="16" t="s">
        <v>26183</v>
      </c>
      <c r="I676" s="15">
        <v>1.68</v>
      </c>
      <c r="K676" s="15">
        <v>131029.24</v>
      </c>
    </row>
    <row r="677" spans="3:11" x14ac:dyDescent="0.2">
      <c r="C677" s="18" t="s">
        <v>26261</v>
      </c>
      <c r="D677" s="17">
        <v>44526</v>
      </c>
      <c r="E677" s="16" t="s">
        <v>26184</v>
      </c>
      <c r="I677" s="15">
        <v>2.4</v>
      </c>
      <c r="K677" s="15">
        <v>131031.64</v>
      </c>
    </row>
    <row r="678" spans="3:11" x14ac:dyDescent="0.2">
      <c r="C678" s="18" t="s">
        <v>26262</v>
      </c>
      <c r="D678" s="17">
        <v>44526</v>
      </c>
      <c r="E678" s="16" t="s">
        <v>26185</v>
      </c>
      <c r="I678" s="15">
        <v>2.5299999999999998</v>
      </c>
      <c r="K678" s="15">
        <v>131034.17</v>
      </c>
    </row>
    <row r="679" spans="3:11" x14ac:dyDescent="0.2">
      <c r="C679" s="18" t="s">
        <v>26263</v>
      </c>
      <c r="D679" s="17">
        <v>44526</v>
      </c>
      <c r="E679" s="16" t="s">
        <v>26186</v>
      </c>
      <c r="I679" s="15">
        <v>6.47</v>
      </c>
      <c r="K679" s="15">
        <v>131040.64</v>
      </c>
    </row>
    <row r="680" spans="3:11" x14ac:dyDescent="0.2">
      <c r="C680" s="18" t="s">
        <v>26264</v>
      </c>
      <c r="D680" s="17">
        <v>44526</v>
      </c>
      <c r="E680" s="16" t="s">
        <v>26187</v>
      </c>
      <c r="I680" s="15">
        <v>8.3800000000000008</v>
      </c>
      <c r="K680" s="15">
        <v>131049.02</v>
      </c>
    </row>
    <row r="681" spans="3:11" x14ac:dyDescent="0.2">
      <c r="C681" s="18" t="s">
        <v>26265</v>
      </c>
      <c r="D681" s="17">
        <v>44526</v>
      </c>
      <c r="E681" s="16" t="s">
        <v>26188</v>
      </c>
      <c r="I681" s="15">
        <v>2.79</v>
      </c>
      <c r="K681" s="15">
        <v>131051.81</v>
      </c>
    </row>
    <row r="682" spans="3:11" x14ac:dyDescent="0.2">
      <c r="C682" s="18" t="s">
        <v>26266</v>
      </c>
      <c r="D682" s="17">
        <v>44526</v>
      </c>
      <c r="E682" s="16" t="s">
        <v>26189</v>
      </c>
      <c r="I682" s="15">
        <v>8.3800000000000008</v>
      </c>
      <c r="K682" s="15">
        <v>131060.19</v>
      </c>
    </row>
    <row r="683" spans="3:11" x14ac:dyDescent="0.2">
      <c r="C683" s="18" t="s">
        <v>26267</v>
      </c>
      <c r="D683" s="17">
        <v>44526</v>
      </c>
      <c r="E683" s="16" t="s">
        <v>26190</v>
      </c>
      <c r="I683" s="15">
        <v>6.6</v>
      </c>
      <c r="K683" s="15">
        <v>131066.79</v>
      </c>
    </row>
    <row r="684" spans="3:11" x14ac:dyDescent="0.2">
      <c r="C684" s="18" t="s">
        <v>26268</v>
      </c>
      <c r="D684" s="17">
        <v>44526</v>
      </c>
      <c r="E684" s="16" t="s">
        <v>26191</v>
      </c>
      <c r="I684" s="15">
        <v>3.36</v>
      </c>
      <c r="K684" s="15">
        <v>131070.15</v>
      </c>
    </row>
    <row r="685" spans="3:11" x14ac:dyDescent="0.2">
      <c r="C685" s="18" t="s">
        <v>26269</v>
      </c>
      <c r="D685" s="17">
        <v>44526</v>
      </c>
      <c r="E685" s="16" t="s">
        <v>26192</v>
      </c>
      <c r="I685" s="15">
        <v>2.39</v>
      </c>
      <c r="K685" s="15">
        <v>131072.54</v>
      </c>
    </row>
    <row r="686" spans="3:11" x14ac:dyDescent="0.2">
      <c r="C686" s="18" t="s">
        <v>26270</v>
      </c>
      <c r="D686" s="17">
        <v>44526</v>
      </c>
      <c r="E686" s="16" t="s">
        <v>26193</v>
      </c>
      <c r="I686" s="15">
        <v>0.84</v>
      </c>
      <c r="K686" s="15">
        <v>131073.38</v>
      </c>
    </row>
    <row r="687" spans="3:11" x14ac:dyDescent="0.2">
      <c r="C687" s="18" t="s">
        <v>26271</v>
      </c>
      <c r="D687" s="17">
        <v>44527</v>
      </c>
      <c r="E687" s="16" t="s">
        <v>26194</v>
      </c>
      <c r="I687" s="15">
        <v>4.37</v>
      </c>
      <c r="K687" s="15">
        <v>131077.75</v>
      </c>
    </row>
    <row r="688" spans="3:11" x14ac:dyDescent="0.2">
      <c r="C688" s="18" t="s">
        <v>29222</v>
      </c>
      <c r="D688" s="17">
        <v>44527</v>
      </c>
      <c r="E688" s="16" t="s">
        <v>21537</v>
      </c>
      <c r="I688" s="15">
        <v>5.15</v>
      </c>
      <c r="K688" s="15">
        <v>131082.9</v>
      </c>
    </row>
    <row r="689" spans="3:11" x14ac:dyDescent="0.2">
      <c r="C689" s="18" t="s">
        <v>26272</v>
      </c>
      <c r="D689" s="17">
        <v>44527</v>
      </c>
      <c r="E689" s="16" t="s">
        <v>26195</v>
      </c>
      <c r="I689" s="15">
        <v>4.2699999999999996</v>
      </c>
      <c r="K689" s="15">
        <v>131087.17000000001</v>
      </c>
    </row>
    <row r="690" spans="3:11" x14ac:dyDescent="0.2">
      <c r="C690" s="18" t="s">
        <v>26273</v>
      </c>
      <c r="D690" s="17">
        <v>44527</v>
      </c>
      <c r="E690" s="16" t="s">
        <v>26196</v>
      </c>
      <c r="I690" s="15">
        <v>2.56</v>
      </c>
      <c r="K690" s="15">
        <v>131089.73000000001</v>
      </c>
    </row>
    <row r="691" spans="3:11" x14ac:dyDescent="0.2">
      <c r="C691" s="18" t="s">
        <v>26274</v>
      </c>
      <c r="D691" s="17">
        <v>44527</v>
      </c>
      <c r="E691" s="16" t="s">
        <v>26197</v>
      </c>
      <c r="I691" s="15">
        <v>7.35</v>
      </c>
      <c r="K691" s="15">
        <v>131097.07999999999</v>
      </c>
    </row>
    <row r="692" spans="3:11" x14ac:dyDescent="0.2">
      <c r="C692" s="18" t="s">
        <v>26275</v>
      </c>
      <c r="D692" s="17">
        <v>44527</v>
      </c>
      <c r="E692" s="16" t="s">
        <v>26198</v>
      </c>
      <c r="I692" s="15">
        <v>4.37</v>
      </c>
      <c r="K692" s="15">
        <v>131101.45000000001</v>
      </c>
    </row>
    <row r="693" spans="3:11" x14ac:dyDescent="0.2">
      <c r="C693" s="18" t="s">
        <v>26276</v>
      </c>
      <c r="D693" s="17">
        <v>44527</v>
      </c>
      <c r="E693" s="16" t="s">
        <v>26199</v>
      </c>
      <c r="I693" s="15">
        <v>3.36</v>
      </c>
      <c r="K693" s="15">
        <v>131104.81</v>
      </c>
    </row>
    <row r="694" spans="3:11" x14ac:dyDescent="0.2">
      <c r="C694" s="18" t="s">
        <v>26277</v>
      </c>
      <c r="D694" s="17">
        <v>44527</v>
      </c>
      <c r="E694" s="16" t="s">
        <v>26200</v>
      </c>
      <c r="I694" s="15">
        <v>4.3099999999999996</v>
      </c>
      <c r="K694" s="15">
        <v>131109.12</v>
      </c>
    </row>
    <row r="695" spans="3:11" x14ac:dyDescent="0.2">
      <c r="C695" s="18" t="s">
        <v>26278</v>
      </c>
      <c r="D695" s="17">
        <v>44527</v>
      </c>
      <c r="E695" s="16" t="s">
        <v>26201</v>
      </c>
      <c r="I695" s="15">
        <v>8.49</v>
      </c>
      <c r="K695" s="15">
        <v>131117.60999999999</v>
      </c>
    </row>
    <row r="696" spans="3:11" x14ac:dyDescent="0.2">
      <c r="C696" s="18" t="s">
        <v>26279</v>
      </c>
      <c r="D696" s="17">
        <v>44527</v>
      </c>
      <c r="E696" s="16" t="s">
        <v>26202</v>
      </c>
      <c r="I696" s="15">
        <v>1.53</v>
      </c>
      <c r="K696" s="15">
        <v>131119.14000000001</v>
      </c>
    </row>
    <row r="697" spans="3:11" x14ac:dyDescent="0.2">
      <c r="C697" s="18" t="s">
        <v>26280</v>
      </c>
      <c r="D697" s="17">
        <v>44527</v>
      </c>
      <c r="E697" s="16" t="s">
        <v>26203</v>
      </c>
      <c r="I697" s="15">
        <v>3.37</v>
      </c>
      <c r="K697" s="15">
        <v>131122.51</v>
      </c>
    </row>
    <row r="698" spans="3:11" x14ac:dyDescent="0.2">
      <c r="C698" s="18" t="s">
        <v>26281</v>
      </c>
      <c r="D698" s="17">
        <v>44527</v>
      </c>
      <c r="E698" s="16" t="s">
        <v>26204</v>
      </c>
      <c r="I698" s="15">
        <v>5.82</v>
      </c>
      <c r="K698" s="15">
        <v>131128.32999999999</v>
      </c>
    </row>
    <row r="699" spans="3:11" x14ac:dyDescent="0.2">
      <c r="C699" s="18" t="s">
        <v>26282</v>
      </c>
      <c r="D699" s="17">
        <v>44527</v>
      </c>
      <c r="E699" s="16" t="s">
        <v>26205</v>
      </c>
      <c r="I699" s="15">
        <v>38.99</v>
      </c>
      <c r="K699" s="15">
        <v>131167.32</v>
      </c>
    </row>
    <row r="700" spans="3:11" x14ac:dyDescent="0.2">
      <c r="C700" s="18" t="s">
        <v>26283</v>
      </c>
      <c r="D700" s="17">
        <v>44527</v>
      </c>
      <c r="E700" s="16" t="s">
        <v>26206</v>
      </c>
      <c r="I700" s="15">
        <v>1.94</v>
      </c>
      <c r="K700" s="15">
        <v>131169.26</v>
      </c>
    </row>
    <row r="701" spans="3:11" x14ac:dyDescent="0.2">
      <c r="C701" s="18" t="s">
        <v>26284</v>
      </c>
      <c r="D701" s="17">
        <v>44527</v>
      </c>
      <c r="E701" s="16" t="s">
        <v>26207</v>
      </c>
      <c r="I701" s="15">
        <v>11.8</v>
      </c>
      <c r="K701" s="15">
        <v>131181.06</v>
      </c>
    </row>
    <row r="702" spans="3:11" x14ac:dyDescent="0.2">
      <c r="C702" s="18" t="s">
        <v>26285</v>
      </c>
      <c r="D702" s="17">
        <v>44527</v>
      </c>
      <c r="E702" s="16" t="s">
        <v>26208</v>
      </c>
      <c r="I702" s="15">
        <v>1.68</v>
      </c>
      <c r="K702" s="15">
        <v>131182.74</v>
      </c>
    </row>
    <row r="703" spans="3:11" x14ac:dyDescent="0.2">
      <c r="C703" s="18" t="s">
        <v>26286</v>
      </c>
      <c r="D703" s="17">
        <v>44527</v>
      </c>
      <c r="E703" s="16" t="s">
        <v>26209</v>
      </c>
      <c r="I703" s="15">
        <v>6.41</v>
      </c>
      <c r="K703" s="15">
        <v>131189.15</v>
      </c>
    </row>
    <row r="704" spans="3:11" x14ac:dyDescent="0.2">
      <c r="C704" s="18" t="s">
        <v>26287</v>
      </c>
      <c r="D704" s="17">
        <v>44527</v>
      </c>
      <c r="E704" s="16" t="s">
        <v>26210</v>
      </c>
      <c r="I704" s="15">
        <v>5.77</v>
      </c>
      <c r="K704" s="15">
        <v>131194.92000000001</v>
      </c>
    </row>
    <row r="705" spans="3:11" x14ac:dyDescent="0.2">
      <c r="C705" s="18" t="s">
        <v>26288</v>
      </c>
      <c r="D705" s="17">
        <v>44527</v>
      </c>
      <c r="E705" s="16" t="s">
        <v>26211</v>
      </c>
      <c r="I705" s="15">
        <v>16.39</v>
      </c>
      <c r="K705" s="15">
        <v>131211.31</v>
      </c>
    </row>
    <row r="706" spans="3:11" x14ac:dyDescent="0.2">
      <c r="C706" s="18" t="s">
        <v>26289</v>
      </c>
      <c r="D706" s="17">
        <v>44527</v>
      </c>
      <c r="E706" s="16" t="s">
        <v>26212</v>
      </c>
      <c r="I706" s="15">
        <v>1.68</v>
      </c>
      <c r="K706" s="15">
        <v>131212.99</v>
      </c>
    </row>
    <row r="707" spans="3:11" x14ac:dyDescent="0.2">
      <c r="C707" s="18" t="s">
        <v>26290</v>
      </c>
      <c r="D707" s="17">
        <v>44528</v>
      </c>
      <c r="E707" s="16" t="s">
        <v>26213</v>
      </c>
      <c r="I707" s="15">
        <v>0.11</v>
      </c>
      <c r="K707" s="15">
        <v>131213.1</v>
      </c>
    </row>
    <row r="708" spans="3:11" x14ac:dyDescent="0.2">
      <c r="C708" s="18" t="s">
        <v>26291</v>
      </c>
      <c r="D708" s="17">
        <v>44528</v>
      </c>
      <c r="E708" s="16" t="s">
        <v>26214</v>
      </c>
      <c r="I708" s="15">
        <v>10.71</v>
      </c>
      <c r="K708" s="15">
        <v>131223.81</v>
      </c>
    </row>
    <row r="709" spans="3:11" x14ac:dyDescent="0.2">
      <c r="C709" s="18" t="s">
        <v>26292</v>
      </c>
      <c r="D709" s="17">
        <v>44528</v>
      </c>
      <c r="E709" s="16" t="s">
        <v>26215</v>
      </c>
      <c r="I709" s="15">
        <v>2.08</v>
      </c>
      <c r="K709" s="15">
        <v>131225.89000000001</v>
      </c>
    </row>
    <row r="710" spans="3:11" x14ac:dyDescent="0.2">
      <c r="C710" s="18" t="s">
        <v>26293</v>
      </c>
      <c r="D710" s="17">
        <v>44528</v>
      </c>
      <c r="E710" s="16" t="s">
        <v>26216</v>
      </c>
      <c r="I710" s="15">
        <v>3.64</v>
      </c>
      <c r="K710" s="15">
        <v>131229.53</v>
      </c>
    </row>
    <row r="711" spans="3:11" x14ac:dyDescent="0.2">
      <c r="C711" s="18" t="s">
        <v>26294</v>
      </c>
      <c r="D711" s="17">
        <v>44528</v>
      </c>
      <c r="E711" s="16" t="s">
        <v>26217</v>
      </c>
      <c r="I711" s="15">
        <v>4.9000000000000004</v>
      </c>
      <c r="K711" s="15">
        <v>131234.43</v>
      </c>
    </row>
    <row r="712" spans="3:11" x14ac:dyDescent="0.2">
      <c r="C712" s="18" t="s">
        <v>26295</v>
      </c>
      <c r="D712" s="17">
        <v>44528</v>
      </c>
      <c r="E712" s="16" t="s">
        <v>26218</v>
      </c>
      <c r="I712" s="15">
        <v>9.16</v>
      </c>
      <c r="K712" s="15">
        <v>131243.59</v>
      </c>
    </row>
    <row r="713" spans="3:11" x14ac:dyDescent="0.2">
      <c r="C713" s="18" t="s">
        <v>26296</v>
      </c>
      <c r="D713" s="17">
        <v>44528</v>
      </c>
      <c r="E713" s="16" t="s">
        <v>26219</v>
      </c>
      <c r="I713" s="15">
        <v>1.71</v>
      </c>
      <c r="K713" s="15">
        <v>131245.29999999999</v>
      </c>
    </row>
    <row r="714" spans="3:11" x14ac:dyDescent="0.2">
      <c r="C714" s="18" t="s">
        <v>26297</v>
      </c>
      <c r="D714" s="17">
        <v>44528</v>
      </c>
      <c r="E714" s="16" t="s">
        <v>26220</v>
      </c>
      <c r="I714" s="15">
        <v>3.36</v>
      </c>
      <c r="K714" s="15">
        <v>131248.66</v>
      </c>
    </row>
    <row r="715" spans="3:11" x14ac:dyDescent="0.2">
      <c r="C715" s="18" t="s">
        <v>29221</v>
      </c>
      <c r="D715" s="17">
        <v>44529</v>
      </c>
      <c r="E715" s="16" t="s">
        <v>29220</v>
      </c>
      <c r="I715" s="15">
        <v>6.94</v>
      </c>
      <c r="K715" s="15">
        <v>131255.6</v>
      </c>
    </row>
    <row r="716" spans="3:11" x14ac:dyDescent="0.2">
      <c r="C716" s="18" t="s">
        <v>29219</v>
      </c>
      <c r="D716" s="17">
        <v>44529</v>
      </c>
      <c r="E716" s="16" t="s">
        <v>29218</v>
      </c>
      <c r="I716" s="15">
        <v>29.06</v>
      </c>
      <c r="K716" s="15">
        <v>131284.66</v>
      </c>
    </row>
    <row r="717" spans="3:11" x14ac:dyDescent="0.2">
      <c r="C717" s="18" t="s">
        <v>29217</v>
      </c>
      <c r="D717" s="17">
        <v>44529</v>
      </c>
      <c r="E717" s="16" t="s">
        <v>29216</v>
      </c>
      <c r="I717" s="15">
        <v>12256.82</v>
      </c>
      <c r="K717" s="15">
        <v>143541.48000000001</v>
      </c>
    </row>
    <row r="718" spans="3:11" x14ac:dyDescent="0.2">
      <c r="C718" s="18" t="s">
        <v>29215</v>
      </c>
      <c r="D718" s="17">
        <v>44529</v>
      </c>
      <c r="E718" s="16" t="s">
        <v>29214</v>
      </c>
      <c r="I718" s="15">
        <v>4.59</v>
      </c>
      <c r="K718" s="15">
        <v>143546.07</v>
      </c>
    </row>
    <row r="719" spans="3:11" x14ac:dyDescent="0.2">
      <c r="C719" s="18" t="s">
        <v>29213</v>
      </c>
      <c r="D719" s="17">
        <v>44529</v>
      </c>
      <c r="E719" s="16" t="s">
        <v>29212</v>
      </c>
      <c r="I719" s="15">
        <v>4.51</v>
      </c>
      <c r="K719" s="15">
        <v>143550.57999999999</v>
      </c>
    </row>
    <row r="720" spans="3:11" x14ac:dyDescent="0.2">
      <c r="C720" s="18" t="s">
        <v>26298</v>
      </c>
      <c r="D720" s="17">
        <v>44529</v>
      </c>
      <c r="E720" s="16" t="s">
        <v>26221</v>
      </c>
      <c r="I720" s="15">
        <v>4.18</v>
      </c>
      <c r="K720" s="15">
        <v>143554.76</v>
      </c>
    </row>
    <row r="721" spans="3:11" x14ac:dyDescent="0.2">
      <c r="C721" s="18" t="s">
        <v>26299</v>
      </c>
      <c r="D721" s="17">
        <v>44529</v>
      </c>
      <c r="E721" s="16" t="s">
        <v>26222</v>
      </c>
      <c r="I721" s="15">
        <v>3.06</v>
      </c>
      <c r="K721" s="15">
        <v>143557.82</v>
      </c>
    </row>
    <row r="722" spans="3:11" x14ac:dyDescent="0.2">
      <c r="C722" s="18" t="s">
        <v>26300</v>
      </c>
      <c r="D722" s="17">
        <v>44529</v>
      </c>
      <c r="E722" s="16" t="s">
        <v>26223</v>
      </c>
      <c r="I722" s="15">
        <v>8.3800000000000008</v>
      </c>
      <c r="K722" s="15">
        <v>143566.20000000001</v>
      </c>
    </row>
    <row r="723" spans="3:11" x14ac:dyDescent="0.2">
      <c r="C723" s="18" t="s">
        <v>26301</v>
      </c>
      <c r="D723" s="17">
        <v>44529</v>
      </c>
      <c r="E723" s="16" t="s">
        <v>26224</v>
      </c>
      <c r="I723" s="15">
        <v>8.9600000000000009</v>
      </c>
      <c r="K723" s="15">
        <v>143575.16</v>
      </c>
    </row>
    <row r="724" spans="3:11" x14ac:dyDescent="0.2">
      <c r="C724" s="18" t="s">
        <v>26302</v>
      </c>
      <c r="D724" s="17">
        <v>44529</v>
      </c>
      <c r="E724" s="16" t="s">
        <v>26225</v>
      </c>
      <c r="I724" s="15">
        <v>8.3800000000000008</v>
      </c>
      <c r="K724" s="15">
        <v>143583.54</v>
      </c>
    </row>
    <row r="725" spans="3:11" x14ac:dyDescent="0.2">
      <c r="C725" s="18" t="s">
        <v>26303</v>
      </c>
      <c r="D725" s="17">
        <v>44529</v>
      </c>
      <c r="E725" s="16" t="s">
        <v>26226</v>
      </c>
      <c r="I725" s="15">
        <v>5.09</v>
      </c>
      <c r="K725" s="15">
        <v>143588.63</v>
      </c>
    </row>
    <row r="726" spans="3:11" x14ac:dyDescent="0.2">
      <c r="C726" s="18" t="s">
        <v>26304</v>
      </c>
      <c r="D726" s="17">
        <v>44529</v>
      </c>
      <c r="E726" s="16" t="s">
        <v>26227</v>
      </c>
      <c r="I726" s="15">
        <v>5.91</v>
      </c>
      <c r="K726" s="15">
        <v>143594.54</v>
      </c>
    </row>
    <row r="727" spans="3:11" x14ac:dyDescent="0.2">
      <c r="C727" s="18" t="s">
        <v>26305</v>
      </c>
      <c r="D727" s="17">
        <v>44529</v>
      </c>
      <c r="E727" s="16" t="s">
        <v>26228</v>
      </c>
      <c r="I727" s="15">
        <v>5.04</v>
      </c>
      <c r="K727" s="15">
        <v>143599.57999999999</v>
      </c>
    </row>
    <row r="728" spans="3:11" x14ac:dyDescent="0.2">
      <c r="C728" s="18" t="s">
        <v>26306</v>
      </c>
      <c r="D728" s="17">
        <v>44529</v>
      </c>
      <c r="E728" s="16" t="s">
        <v>26229</v>
      </c>
      <c r="I728" s="15">
        <v>1.75</v>
      </c>
      <c r="K728" s="15">
        <v>143601.32999999999</v>
      </c>
    </row>
    <row r="729" spans="3:11" x14ac:dyDescent="0.2">
      <c r="C729" s="18" t="s">
        <v>29211</v>
      </c>
      <c r="D729" s="17">
        <v>44529</v>
      </c>
      <c r="E729" s="16" t="s">
        <v>29210</v>
      </c>
      <c r="I729" s="15">
        <v>1.68</v>
      </c>
      <c r="K729" s="15">
        <v>143603.01</v>
      </c>
    </row>
    <row r="730" spans="3:11" x14ac:dyDescent="0.2">
      <c r="C730" s="18" t="s">
        <v>26307</v>
      </c>
      <c r="D730" s="17">
        <v>44529</v>
      </c>
      <c r="E730" s="16" t="s">
        <v>26230</v>
      </c>
      <c r="I730" s="15">
        <v>4.1900000000000004</v>
      </c>
      <c r="K730" s="15">
        <v>143607.20000000001</v>
      </c>
    </row>
    <row r="731" spans="3:11" x14ac:dyDescent="0.2">
      <c r="C731" s="18" t="s">
        <v>26308</v>
      </c>
      <c r="D731" s="17">
        <v>44529</v>
      </c>
      <c r="E731" s="16" t="s">
        <v>26231</v>
      </c>
      <c r="I731" s="15">
        <v>4.47</v>
      </c>
      <c r="K731" s="15">
        <v>143611.67000000001</v>
      </c>
    </row>
    <row r="732" spans="3:11" x14ac:dyDescent="0.2">
      <c r="C732" s="18" t="s">
        <v>26309</v>
      </c>
      <c r="D732" s="17">
        <v>44529</v>
      </c>
      <c r="E732" s="16" t="s">
        <v>26232</v>
      </c>
      <c r="I732" s="15">
        <v>16.7</v>
      </c>
      <c r="K732" s="15">
        <v>143628.37</v>
      </c>
    </row>
    <row r="733" spans="3:11" x14ac:dyDescent="0.2">
      <c r="C733" s="18" t="s">
        <v>26310</v>
      </c>
      <c r="D733" s="17">
        <v>44529</v>
      </c>
      <c r="E733" s="16" t="s">
        <v>26233</v>
      </c>
      <c r="I733" s="15">
        <v>5.1100000000000003</v>
      </c>
      <c r="K733" s="15">
        <v>143633.48000000001</v>
      </c>
    </row>
    <row r="734" spans="3:11" x14ac:dyDescent="0.2">
      <c r="C734" s="18" t="s">
        <v>29209</v>
      </c>
      <c r="D734" s="17">
        <v>44529</v>
      </c>
      <c r="E734" s="16" t="s">
        <v>29208</v>
      </c>
      <c r="I734" s="15">
        <v>7.01</v>
      </c>
      <c r="K734" s="15">
        <v>143640.49</v>
      </c>
    </row>
    <row r="735" spans="3:11" x14ac:dyDescent="0.2">
      <c r="C735" s="18" t="s">
        <v>29207</v>
      </c>
      <c r="D735" s="17">
        <v>44529</v>
      </c>
      <c r="E735" s="16" t="s">
        <v>29206</v>
      </c>
      <c r="I735" s="15">
        <v>2.2200000000000002</v>
      </c>
      <c r="K735" s="15">
        <v>143642.71</v>
      </c>
    </row>
    <row r="736" spans="3:11" x14ac:dyDescent="0.2">
      <c r="C736" s="18" t="s">
        <v>29205</v>
      </c>
      <c r="D736" s="17">
        <v>44529</v>
      </c>
      <c r="E736" s="16" t="s">
        <v>29204</v>
      </c>
      <c r="I736" s="15">
        <v>1.68</v>
      </c>
      <c r="K736" s="15">
        <v>143644.39000000001</v>
      </c>
    </row>
    <row r="737" spans="3:11" x14ac:dyDescent="0.2">
      <c r="C737" s="18" t="s">
        <v>29203</v>
      </c>
      <c r="D737" s="17">
        <v>44529</v>
      </c>
      <c r="E737" s="16" t="s">
        <v>29202</v>
      </c>
      <c r="I737" s="15">
        <v>8.3800000000000008</v>
      </c>
      <c r="K737" s="15">
        <v>143652.76999999999</v>
      </c>
    </row>
    <row r="738" spans="3:11" x14ac:dyDescent="0.2">
      <c r="C738" s="18" t="s">
        <v>29201</v>
      </c>
      <c r="D738" s="17">
        <v>44529</v>
      </c>
      <c r="E738" s="16" t="s">
        <v>29200</v>
      </c>
      <c r="I738" s="15">
        <v>2.2200000000000002</v>
      </c>
      <c r="K738" s="15">
        <v>143654.99</v>
      </c>
    </row>
    <row r="739" spans="3:11" x14ac:dyDescent="0.2">
      <c r="C739" s="18" t="s">
        <v>29199</v>
      </c>
      <c r="D739" s="17">
        <v>44529</v>
      </c>
      <c r="E739" s="16" t="s">
        <v>29198</v>
      </c>
      <c r="I739" s="15">
        <v>4.5599999999999996</v>
      </c>
      <c r="K739" s="15">
        <v>143659.54999999999</v>
      </c>
    </row>
    <row r="740" spans="3:11" x14ac:dyDescent="0.2">
      <c r="C740" s="18" t="s">
        <v>29197</v>
      </c>
      <c r="D740" s="17">
        <v>44529</v>
      </c>
      <c r="E740" s="16" t="s">
        <v>29196</v>
      </c>
      <c r="I740" s="15">
        <v>5.69</v>
      </c>
      <c r="K740" s="15">
        <v>143665.24</v>
      </c>
    </row>
    <row r="741" spans="3:11" x14ac:dyDescent="0.2">
      <c r="C741" s="18" t="s">
        <v>26311</v>
      </c>
      <c r="D741" s="17">
        <v>44529</v>
      </c>
      <c r="E741" s="16" t="s">
        <v>26234</v>
      </c>
      <c r="I741" s="15">
        <v>2.44</v>
      </c>
      <c r="K741" s="15">
        <v>143667.68</v>
      </c>
    </row>
    <row r="742" spans="3:11" x14ac:dyDescent="0.2">
      <c r="C742" s="18" t="s">
        <v>1524</v>
      </c>
      <c r="D742" s="17">
        <v>44529</v>
      </c>
      <c r="E742" s="16" t="s">
        <v>29195</v>
      </c>
      <c r="J742" s="424">
        <v>1211.0999999999999</v>
      </c>
      <c r="K742" s="15">
        <v>142456.57999999999</v>
      </c>
    </row>
    <row r="743" spans="3:11" x14ac:dyDescent="0.2">
      <c r="C743" s="18" t="s">
        <v>1542</v>
      </c>
      <c r="D743" s="17">
        <v>44529</v>
      </c>
      <c r="E743" s="16" t="s">
        <v>29194</v>
      </c>
      <c r="J743" s="424">
        <v>1607.47</v>
      </c>
      <c r="K743" s="15">
        <v>140849.10999999999</v>
      </c>
    </row>
    <row r="744" spans="3:11" x14ac:dyDescent="0.2">
      <c r="C744" s="18" t="s">
        <v>1541</v>
      </c>
      <c r="D744" s="17">
        <v>44529</v>
      </c>
      <c r="E744" s="16" t="s">
        <v>29193</v>
      </c>
      <c r="J744" s="424">
        <v>3627.99</v>
      </c>
      <c r="K744" s="15">
        <v>137221.12</v>
      </c>
    </row>
    <row r="745" spans="3:11" x14ac:dyDescent="0.2">
      <c r="C745" s="18" t="s">
        <v>29192</v>
      </c>
      <c r="D745" s="17">
        <v>44530</v>
      </c>
      <c r="E745" s="16" t="s">
        <v>29191</v>
      </c>
      <c r="J745" s="424">
        <v>103.95</v>
      </c>
      <c r="K745" s="15">
        <v>137117.17000000001</v>
      </c>
    </row>
    <row r="746" spans="3:11" x14ac:dyDescent="0.2">
      <c r="C746" s="18" t="s">
        <v>29190</v>
      </c>
      <c r="D746" s="17">
        <v>44530</v>
      </c>
      <c r="E746" s="16" t="s">
        <v>29189</v>
      </c>
      <c r="I746" s="15">
        <v>53.7</v>
      </c>
      <c r="K746" s="15">
        <v>137170.87</v>
      </c>
    </row>
    <row r="747" spans="3:11" x14ac:dyDescent="0.2">
      <c r="C747" s="18" t="s">
        <v>29188</v>
      </c>
      <c r="D747" s="17">
        <v>44530</v>
      </c>
      <c r="E747" s="16" t="s">
        <v>29187</v>
      </c>
      <c r="I747" s="15">
        <v>8.35</v>
      </c>
      <c r="K747" s="15">
        <v>137179.22</v>
      </c>
    </row>
    <row r="748" spans="3:11" x14ac:dyDescent="0.2">
      <c r="C748" s="18" t="s">
        <v>29186</v>
      </c>
      <c r="D748" s="17">
        <v>44530</v>
      </c>
      <c r="E748" s="16" t="s">
        <v>29185</v>
      </c>
      <c r="I748" s="15">
        <v>3.09</v>
      </c>
      <c r="K748" s="15">
        <v>137182.31</v>
      </c>
    </row>
    <row r="749" spans="3:11" x14ac:dyDescent="0.2">
      <c r="C749" s="18" t="s">
        <v>29184</v>
      </c>
      <c r="D749" s="17">
        <v>44530</v>
      </c>
      <c r="E749" s="16" t="s">
        <v>29183</v>
      </c>
      <c r="I749" s="15">
        <v>6.31</v>
      </c>
      <c r="K749" s="15">
        <v>137188.62</v>
      </c>
    </row>
    <row r="750" spans="3:11" x14ac:dyDescent="0.2">
      <c r="C750" s="18" t="s">
        <v>29182</v>
      </c>
      <c r="D750" s="17">
        <v>44530</v>
      </c>
      <c r="E750" s="16" t="s">
        <v>29181</v>
      </c>
      <c r="I750" s="15">
        <v>3.36</v>
      </c>
      <c r="K750" s="15">
        <v>137191.98000000001</v>
      </c>
    </row>
    <row r="751" spans="3:11" x14ac:dyDescent="0.2">
      <c r="C751" s="18" t="s">
        <v>29180</v>
      </c>
      <c r="D751" s="17">
        <v>44530</v>
      </c>
      <c r="E751" s="16" t="s">
        <v>29179</v>
      </c>
      <c r="I751" s="15">
        <v>2.33</v>
      </c>
      <c r="K751" s="15">
        <v>137194.31</v>
      </c>
    </row>
    <row r="752" spans="3:11" x14ac:dyDescent="0.2">
      <c r="C752" s="18" t="s">
        <v>29178</v>
      </c>
      <c r="D752" s="17">
        <v>44530</v>
      </c>
      <c r="E752" s="16" t="s">
        <v>29177</v>
      </c>
      <c r="I752" s="15">
        <v>1.68</v>
      </c>
      <c r="K752" s="15">
        <v>137195.99</v>
      </c>
    </row>
    <row r="753" spans="3:11" x14ac:dyDescent="0.2">
      <c r="C753" s="18" t="s">
        <v>29176</v>
      </c>
      <c r="D753" s="17">
        <v>44530</v>
      </c>
      <c r="E753" s="16" t="s">
        <v>29175</v>
      </c>
      <c r="I753" s="15">
        <v>1.68</v>
      </c>
      <c r="K753" s="15">
        <v>137197.67000000001</v>
      </c>
    </row>
    <row r="754" spans="3:11" x14ac:dyDescent="0.2">
      <c r="C754" s="18" t="s">
        <v>29174</v>
      </c>
      <c r="D754" s="17">
        <v>44530</v>
      </c>
      <c r="E754" s="16" t="s">
        <v>29173</v>
      </c>
      <c r="I754" s="15">
        <v>3.39</v>
      </c>
      <c r="K754" s="15">
        <v>137201.06</v>
      </c>
    </row>
    <row r="755" spans="3:11" x14ac:dyDescent="0.2">
      <c r="C755" s="18" t="s">
        <v>29172</v>
      </c>
      <c r="D755" s="17">
        <v>44530</v>
      </c>
      <c r="E755" s="16" t="s">
        <v>29171</v>
      </c>
      <c r="I755" s="15">
        <v>2.54</v>
      </c>
      <c r="K755" s="15">
        <v>137203.6</v>
      </c>
    </row>
    <row r="756" spans="3:11" x14ac:dyDescent="0.2">
      <c r="C756" s="18" t="s">
        <v>29170</v>
      </c>
      <c r="D756" s="17">
        <v>44530</v>
      </c>
      <c r="E756" s="16" t="s">
        <v>29169</v>
      </c>
      <c r="I756" s="15">
        <v>3.36</v>
      </c>
      <c r="K756" s="15">
        <v>137206.96</v>
      </c>
    </row>
    <row r="757" spans="3:11" x14ac:dyDescent="0.2">
      <c r="C757" s="18" t="s">
        <v>29168</v>
      </c>
      <c r="D757" s="17">
        <v>44530</v>
      </c>
      <c r="E757" s="16" t="s">
        <v>29167</v>
      </c>
      <c r="I757" s="15">
        <v>12.3</v>
      </c>
      <c r="K757" s="15">
        <v>137219.26</v>
      </c>
    </row>
    <row r="758" spans="3:11" x14ac:dyDescent="0.2">
      <c r="C758" s="18" t="s">
        <v>29166</v>
      </c>
      <c r="D758" s="17">
        <v>44530</v>
      </c>
      <c r="E758" s="16" t="s">
        <v>29165</v>
      </c>
      <c r="I758" s="15">
        <v>1.68</v>
      </c>
      <c r="K758" s="15">
        <v>137220.94</v>
      </c>
    </row>
    <row r="759" spans="3:11" x14ac:dyDescent="0.2">
      <c r="C759" s="18" t="s">
        <v>29164</v>
      </c>
      <c r="D759" s="17">
        <v>44530</v>
      </c>
      <c r="E759" s="16" t="s">
        <v>29163</v>
      </c>
      <c r="I759" s="15">
        <v>12.3</v>
      </c>
      <c r="K759" s="15">
        <v>137233.24</v>
      </c>
    </row>
    <row r="760" spans="3:11" x14ac:dyDescent="0.2">
      <c r="C760" s="18" t="s">
        <v>29162</v>
      </c>
      <c r="D760" s="17">
        <v>44530</v>
      </c>
      <c r="E760" s="16" t="s">
        <v>29161</v>
      </c>
      <c r="I760" s="15">
        <v>3.37</v>
      </c>
      <c r="K760" s="15">
        <v>137236.60999999999</v>
      </c>
    </row>
    <row r="761" spans="3:11" x14ac:dyDescent="0.2">
      <c r="C761" s="18" t="s">
        <v>29160</v>
      </c>
      <c r="D761" s="17">
        <v>44530</v>
      </c>
      <c r="E761" s="16" t="s">
        <v>29159</v>
      </c>
      <c r="I761" s="15">
        <v>5.16</v>
      </c>
      <c r="K761" s="15">
        <v>137241.76999999999</v>
      </c>
    </row>
    <row r="762" spans="3:11" x14ac:dyDescent="0.2">
      <c r="C762" s="18" t="s">
        <v>26312</v>
      </c>
      <c r="D762" s="17">
        <v>44530</v>
      </c>
      <c r="E762" s="16" t="s">
        <v>26235</v>
      </c>
      <c r="I762" s="15">
        <v>4.9400000000000004</v>
      </c>
      <c r="K762" s="15">
        <v>137246.71</v>
      </c>
    </row>
    <row r="763" spans="3:11" x14ac:dyDescent="0.2">
      <c r="C763" s="18" t="s">
        <v>26313</v>
      </c>
      <c r="D763" s="17">
        <v>44530</v>
      </c>
      <c r="E763" s="16" t="s">
        <v>26236</v>
      </c>
      <c r="I763" s="15">
        <v>2.2000000000000002</v>
      </c>
      <c r="K763" s="15">
        <v>137248.91</v>
      </c>
    </row>
    <row r="764" spans="3:11" x14ac:dyDescent="0.2">
      <c r="C764" s="18" t="s">
        <v>26314</v>
      </c>
      <c r="D764" s="17">
        <v>44530</v>
      </c>
      <c r="E764" s="16" t="s">
        <v>26237</v>
      </c>
      <c r="I764" s="15">
        <v>5.97</v>
      </c>
      <c r="K764" s="15">
        <v>137254.88</v>
      </c>
    </row>
    <row r="765" spans="3:11" x14ac:dyDescent="0.2">
      <c r="C765" s="18" t="s">
        <v>26315</v>
      </c>
      <c r="D765" s="17">
        <v>44530</v>
      </c>
      <c r="E765" s="16" t="s">
        <v>26238</v>
      </c>
      <c r="I765" s="15">
        <v>8.25</v>
      </c>
      <c r="K765" s="15">
        <v>137263.13</v>
      </c>
    </row>
    <row r="766" spans="3:11" x14ac:dyDescent="0.2">
      <c r="C766" s="18" t="s">
        <v>26316</v>
      </c>
      <c r="D766" s="17">
        <v>44530</v>
      </c>
      <c r="E766" s="16" t="s">
        <v>26239</v>
      </c>
      <c r="I766" s="15">
        <v>3.85</v>
      </c>
      <c r="K766" s="15">
        <v>137266.98000000001</v>
      </c>
    </row>
    <row r="767" spans="3:11" x14ac:dyDescent="0.2">
      <c r="C767" s="18" t="s">
        <v>26317</v>
      </c>
      <c r="D767" s="17">
        <v>44530</v>
      </c>
      <c r="E767" s="16" t="s">
        <v>26240</v>
      </c>
      <c r="I767" s="15">
        <v>1.63</v>
      </c>
      <c r="K767" s="15">
        <v>137268.60999999999</v>
      </c>
    </row>
    <row r="768" spans="3:11" x14ac:dyDescent="0.2">
      <c r="C768" s="18" t="s">
        <v>26318</v>
      </c>
      <c r="D768" s="17">
        <v>44530</v>
      </c>
      <c r="E768" s="16" t="s">
        <v>26241</v>
      </c>
      <c r="I768" s="15">
        <v>9.98</v>
      </c>
      <c r="K768" s="15">
        <v>137278.59</v>
      </c>
    </row>
    <row r="769" spans="3:11" x14ac:dyDescent="0.2">
      <c r="C769" s="18" t="s">
        <v>26319</v>
      </c>
      <c r="D769" s="17">
        <v>44530</v>
      </c>
      <c r="E769" s="16" t="s">
        <v>26242</v>
      </c>
      <c r="I769" s="15">
        <v>112.79</v>
      </c>
      <c r="K769" s="15">
        <v>137391.38</v>
      </c>
    </row>
    <row r="770" spans="3:11" x14ac:dyDescent="0.2">
      <c r="C770" s="18" t="s">
        <v>26320</v>
      </c>
      <c r="D770" s="17">
        <v>44530</v>
      </c>
      <c r="E770" s="16" t="s">
        <v>26243</v>
      </c>
      <c r="I770" s="15">
        <v>4.0599999999999996</v>
      </c>
      <c r="K770" s="15">
        <v>137395.44</v>
      </c>
    </row>
    <row r="771" spans="3:11" x14ac:dyDescent="0.2">
      <c r="C771" s="18" t="s">
        <v>26321</v>
      </c>
      <c r="D771" s="17">
        <v>44530</v>
      </c>
      <c r="E771" s="16" t="s">
        <v>26244</v>
      </c>
      <c r="I771" s="15">
        <v>3.75</v>
      </c>
      <c r="K771" s="15">
        <v>137399.19</v>
      </c>
    </row>
    <row r="772" spans="3:11" x14ac:dyDescent="0.2">
      <c r="C772" s="18" t="s">
        <v>26322</v>
      </c>
      <c r="D772" s="17">
        <v>44530</v>
      </c>
      <c r="E772" s="16" t="s">
        <v>26245</v>
      </c>
      <c r="I772" s="15">
        <v>4.71</v>
      </c>
      <c r="K772" s="15">
        <v>137403.9</v>
      </c>
    </row>
    <row r="773" spans="3:11" x14ac:dyDescent="0.2">
      <c r="C773" s="18" t="s">
        <v>26323</v>
      </c>
      <c r="D773" s="17">
        <v>44530</v>
      </c>
      <c r="E773" s="16" t="s">
        <v>26246</v>
      </c>
      <c r="I773" s="15">
        <v>1.68</v>
      </c>
      <c r="K773" s="15">
        <v>137405.57999999999</v>
      </c>
    </row>
    <row r="774" spans="3:11" x14ac:dyDescent="0.2">
      <c r="C774" s="18" t="s">
        <v>26324</v>
      </c>
      <c r="D774" s="17">
        <v>44530</v>
      </c>
      <c r="E774" s="16" t="s">
        <v>26247</v>
      </c>
      <c r="I774" s="15">
        <v>9.74</v>
      </c>
      <c r="K774" s="15">
        <v>137415.32</v>
      </c>
    </row>
    <row r="775" spans="3:11" x14ac:dyDescent="0.2">
      <c r="C775" s="18" t="s">
        <v>26325</v>
      </c>
      <c r="D775" s="17">
        <v>44530</v>
      </c>
      <c r="E775" s="16" t="s">
        <v>26248</v>
      </c>
      <c r="I775" s="15">
        <v>3.52</v>
      </c>
      <c r="K775" s="15">
        <v>137418.84</v>
      </c>
    </row>
    <row r="776" spans="3:11" x14ac:dyDescent="0.2">
      <c r="C776" s="18" t="s">
        <v>26326</v>
      </c>
      <c r="D776" s="17">
        <v>44530</v>
      </c>
      <c r="E776" s="16" t="s">
        <v>26249</v>
      </c>
      <c r="I776" s="15">
        <v>1.71</v>
      </c>
      <c r="K776" s="15">
        <v>137420.54999999999</v>
      </c>
    </row>
    <row r="777" spans="3:11" x14ac:dyDescent="0.2">
      <c r="C777" s="18" t="s">
        <v>26327</v>
      </c>
      <c r="D777" s="17">
        <v>44530</v>
      </c>
      <c r="E777" s="16" t="s">
        <v>26250</v>
      </c>
      <c r="I777" s="15">
        <v>1.68</v>
      </c>
      <c r="K777" s="15">
        <v>137422.23000000001</v>
      </c>
    </row>
    <row r="778" spans="3:11" x14ac:dyDescent="0.2">
      <c r="C778" s="18" t="s">
        <v>26328</v>
      </c>
      <c r="D778" s="17">
        <v>44530</v>
      </c>
      <c r="E778" s="16" t="s">
        <v>26251</v>
      </c>
      <c r="I778" s="15">
        <v>8.58</v>
      </c>
      <c r="K778" s="15">
        <v>137430.81</v>
      </c>
    </row>
    <row r="779" spans="3:11" x14ac:dyDescent="0.2">
      <c r="C779" s="18" t="s">
        <v>29158</v>
      </c>
      <c r="D779" s="17">
        <v>44530</v>
      </c>
      <c r="E779" s="16" t="s">
        <v>29157</v>
      </c>
      <c r="I779" s="15">
        <v>8.3800000000000008</v>
      </c>
      <c r="K779" s="15">
        <v>137439.19</v>
      </c>
    </row>
    <row r="780" spans="3:11" x14ac:dyDescent="0.2">
      <c r="C780" s="18" t="s">
        <v>29156</v>
      </c>
      <c r="D780" s="17">
        <v>44530</v>
      </c>
      <c r="E780" s="16" t="s">
        <v>29155</v>
      </c>
      <c r="I780" s="15">
        <v>321.17</v>
      </c>
      <c r="K780" s="15">
        <v>137760.35999999999</v>
      </c>
    </row>
    <row r="781" spans="3:11" x14ac:dyDescent="0.2">
      <c r="C781" s="18" t="s">
        <v>6168</v>
      </c>
      <c r="D781" s="17">
        <v>44530</v>
      </c>
      <c r="E781" s="16" t="s">
        <v>29154</v>
      </c>
      <c r="J781" s="424">
        <v>86.63</v>
      </c>
      <c r="K781" s="15">
        <v>137673.73000000001</v>
      </c>
    </row>
    <row r="782" spans="3:11" x14ac:dyDescent="0.2">
      <c r="C782" s="423" t="s">
        <v>12</v>
      </c>
      <c r="D782" s="422">
        <v>124834.76</v>
      </c>
      <c r="E782" s="423" t="s">
        <v>11</v>
      </c>
      <c r="F782" s="422">
        <v>37650.339999999997</v>
      </c>
      <c r="G782" s="423" t="s">
        <v>10</v>
      </c>
      <c r="H782" s="422">
        <v>24811.37</v>
      </c>
      <c r="J782" s="423" t="s">
        <v>9</v>
      </c>
      <c r="K782" s="422">
        <v>137673.73000000001</v>
      </c>
    </row>
    <row r="785" spans="5:11" x14ac:dyDescent="0.2">
      <c r="E785" s="14" t="s">
        <v>8</v>
      </c>
      <c r="K785" s="13" t="s">
        <v>7</v>
      </c>
    </row>
  </sheetData>
  <pageMargins left="0.75" right="0.75" top="1" bottom="1" header="0" footer="0"/>
  <pageSetup orientation="portrait" errors="NA" horizontalDpi="0" verticalDpi="0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63043-829A-4525-88D8-41B29A9E0029}">
  <sheetPr>
    <pageSetUpPr fitToPage="1"/>
  </sheetPr>
  <dimension ref="A1:G275"/>
  <sheetViews>
    <sheetView topLeftCell="A163" workbookViewId="0">
      <selection activeCell="C175" sqref="C175"/>
    </sheetView>
  </sheetViews>
  <sheetFormatPr baseColWidth="10" defaultColWidth="11.42578125" defaultRowHeight="15" x14ac:dyDescent="0.25"/>
  <cols>
    <col min="2" max="2" width="45.42578125" customWidth="1"/>
    <col min="3" max="3" width="7.7109375" customWidth="1"/>
    <col min="4" max="4" width="12" customWidth="1"/>
    <col min="5" max="5" width="15.7109375" bestFit="1" customWidth="1"/>
    <col min="6" max="6" width="10.28515625" bestFit="1" customWidth="1"/>
    <col min="7" max="7" width="10.7109375" customWidth="1"/>
    <col min="258" max="258" width="45.42578125" customWidth="1"/>
    <col min="259" max="259" width="7.7109375" customWidth="1"/>
    <col min="260" max="260" width="12" customWidth="1"/>
    <col min="261" max="261" width="15.7109375" bestFit="1" customWidth="1"/>
    <col min="262" max="262" width="10.28515625" bestFit="1" customWidth="1"/>
    <col min="263" max="263" width="10.7109375" customWidth="1"/>
    <col min="514" max="514" width="45.42578125" customWidth="1"/>
    <col min="515" max="515" width="7.7109375" customWidth="1"/>
    <col min="516" max="516" width="12" customWidth="1"/>
    <col min="517" max="517" width="15.7109375" bestFit="1" customWidth="1"/>
    <col min="518" max="518" width="10.28515625" bestFit="1" customWidth="1"/>
    <col min="519" max="519" width="10.7109375" customWidth="1"/>
    <col min="770" max="770" width="45.42578125" customWidth="1"/>
    <col min="771" max="771" width="7.7109375" customWidth="1"/>
    <col min="772" max="772" width="12" customWidth="1"/>
    <col min="773" max="773" width="15.7109375" bestFit="1" customWidth="1"/>
    <col min="774" max="774" width="10.28515625" bestFit="1" customWidth="1"/>
    <col min="775" max="775" width="10.7109375" customWidth="1"/>
    <col min="1026" max="1026" width="45.42578125" customWidth="1"/>
    <col min="1027" max="1027" width="7.7109375" customWidth="1"/>
    <col min="1028" max="1028" width="12" customWidth="1"/>
    <col min="1029" max="1029" width="15.7109375" bestFit="1" customWidth="1"/>
    <col min="1030" max="1030" width="10.28515625" bestFit="1" customWidth="1"/>
    <col min="1031" max="1031" width="10.7109375" customWidth="1"/>
    <col min="1282" max="1282" width="45.42578125" customWidth="1"/>
    <col min="1283" max="1283" width="7.7109375" customWidth="1"/>
    <col min="1284" max="1284" width="12" customWidth="1"/>
    <col min="1285" max="1285" width="15.7109375" bestFit="1" customWidth="1"/>
    <col min="1286" max="1286" width="10.28515625" bestFit="1" customWidth="1"/>
    <col min="1287" max="1287" width="10.7109375" customWidth="1"/>
    <col min="1538" max="1538" width="45.42578125" customWidth="1"/>
    <col min="1539" max="1539" width="7.7109375" customWidth="1"/>
    <col min="1540" max="1540" width="12" customWidth="1"/>
    <col min="1541" max="1541" width="15.7109375" bestFit="1" customWidth="1"/>
    <col min="1542" max="1542" width="10.28515625" bestFit="1" customWidth="1"/>
    <col min="1543" max="1543" width="10.7109375" customWidth="1"/>
    <col min="1794" max="1794" width="45.42578125" customWidth="1"/>
    <col min="1795" max="1795" width="7.7109375" customWidth="1"/>
    <col min="1796" max="1796" width="12" customWidth="1"/>
    <col min="1797" max="1797" width="15.7109375" bestFit="1" customWidth="1"/>
    <col min="1798" max="1798" width="10.28515625" bestFit="1" customWidth="1"/>
    <col min="1799" max="1799" width="10.7109375" customWidth="1"/>
    <col min="2050" max="2050" width="45.42578125" customWidth="1"/>
    <col min="2051" max="2051" width="7.7109375" customWidth="1"/>
    <col min="2052" max="2052" width="12" customWidth="1"/>
    <col min="2053" max="2053" width="15.7109375" bestFit="1" customWidth="1"/>
    <col min="2054" max="2054" width="10.28515625" bestFit="1" customWidth="1"/>
    <col min="2055" max="2055" width="10.7109375" customWidth="1"/>
    <col min="2306" max="2306" width="45.42578125" customWidth="1"/>
    <col min="2307" max="2307" width="7.7109375" customWidth="1"/>
    <col min="2308" max="2308" width="12" customWidth="1"/>
    <col min="2309" max="2309" width="15.7109375" bestFit="1" customWidth="1"/>
    <col min="2310" max="2310" width="10.28515625" bestFit="1" customWidth="1"/>
    <col min="2311" max="2311" width="10.7109375" customWidth="1"/>
    <col min="2562" max="2562" width="45.42578125" customWidth="1"/>
    <col min="2563" max="2563" width="7.7109375" customWidth="1"/>
    <col min="2564" max="2564" width="12" customWidth="1"/>
    <col min="2565" max="2565" width="15.7109375" bestFit="1" customWidth="1"/>
    <col min="2566" max="2566" width="10.28515625" bestFit="1" customWidth="1"/>
    <col min="2567" max="2567" width="10.7109375" customWidth="1"/>
    <col min="2818" max="2818" width="45.42578125" customWidth="1"/>
    <col min="2819" max="2819" width="7.7109375" customWidth="1"/>
    <col min="2820" max="2820" width="12" customWidth="1"/>
    <col min="2821" max="2821" width="15.7109375" bestFit="1" customWidth="1"/>
    <col min="2822" max="2822" width="10.28515625" bestFit="1" customWidth="1"/>
    <col min="2823" max="2823" width="10.7109375" customWidth="1"/>
    <col min="3074" max="3074" width="45.42578125" customWidth="1"/>
    <col min="3075" max="3075" width="7.7109375" customWidth="1"/>
    <col min="3076" max="3076" width="12" customWidth="1"/>
    <col min="3077" max="3077" width="15.7109375" bestFit="1" customWidth="1"/>
    <col min="3078" max="3078" width="10.28515625" bestFit="1" customWidth="1"/>
    <col min="3079" max="3079" width="10.7109375" customWidth="1"/>
    <col min="3330" max="3330" width="45.42578125" customWidth="1"/>
    <col min="3331" max="3331" width="7.7109375" customWidth="1"/>
    <col min="3332" max="3332" width="12" customWidth="1"/>
    <col min="3333" max="3333" width="15.7109375" bestFit="1" customWidth="1"/>
    <col min="3334" max="3334" width="10.28515625" bestFit="1" customWidth="1"/>
    <col min="3335" max="3335" width="10.7109375" customWidth="1"/>
    <col min="3586" max="3586" width="45.42578125" customWidth="1"/>
    <col min="3587" max="3587" width="7.7109375" customWidth="1"/>
    <col min="3588" max="3588" width="12" customWidth="1"/>
    <col min="3589" max="3589" width="15.7109375" bestFit="1" customWidth="1"/>
    <col min="3590" max="3590" width="10.28515625" bestFit="1" customWidth="1"/>
    <col min="3591" max="3591" width="10.7109375" customWidth="1"/>
    <col min="3842" max="3842" width="45.42578125" customWidth="1"/>
    <col min="3843" max="3843" width="7.7109375" customWidth="1"/>
    <col min="3844" max="3844" width="12" customWidth="1"/>
    <col min="3845" max="3845" width="15.7109375" bestFit="1" customWidth="1"/>
    <col min="3846" max="3846" width="10.28515625" bestFit="1" customWidth="1"/>
    <col min="3847" max="3847" width="10.7109375" customWidth="1"/>
    <col min="4098" max="4098" width="45.42578125" customWidth="1"/>
    <col min="4099" max="4099" width="7.7109375" customWidth="1"/>
    <col min="4100" max="4100" width="12" customWidth="1"/>
    <col min="4101" max="4101" width="15.7109375" bestFit="1" customWidth="1"/>
    <col min="4102" max="4102" width="10.28515625" bestFit="1" customWidth="1"/>
    <col min="4103" max="4103" width="10.7109375" customWidth="1"/>
    <col min="4354" max="4354" width="45.42578125" customWidth="1"/>
    <col min="4355" max="4355" width="7.7109375" customWidth="1"/>
    <col min="4356" max="4356" width="12" customWidth="1"/>
    <col min="4357" max="4357" width="15.7109375" bestFit="1" customWidth="1"/>
    <col min="4358" max="4358" width="10.28515625" bestFit="1" customWidth="1"/>
    <col min="4359" max="4359" width="10.7109375" customWidth="1"/>
    <col min="4610" max="4610" width="45.42578125" customWidth="1"/>
    <col min="4611" max="4611" width="7.7109375" customWidth="1"/>
    <col min="4612" max="4612" width="12" customWidth="1"/>
    <col min="4613" max="4613" width="15.7109375" bestFit="1" customWidth="1"/>
    <col min="4614" max="4614" width="10.28515625" bestFit="1" customWidth="1"/>
    <col min="4615" max="4615" width="10.7109375" customWidth="1"/>
    <col min="4866" max="4866" width="45.42578125" customWidth="1"/>
    <col min="4867" max="4867" width="7.7109375" customWidth="1"/>
    <col min="4868" max="4868" width="12" customWidth="1"/>
    <col min="4869" max="4869" width="15.7109375" bestFit="1" customWidth="1"/>
    <col min="4870" max="4870" width="10.28515625" bestFit="1" customWidth="1"/>
    <col min="4871" max="4871" width="10.7109375" customWidth="1"/>
    <col min="5122" max="5122" width="45.42578125" customWidth="1"/>
    <col min="5123" max="5123" width="7.7109375" customWidth="1"/>
    <col min="5124" max="5124" width="12" customWidth="1"/>
    <col min="5125" max="5125" width="15.7109375" bestFit="1" customWidth="1"/>
    <col min="5126" max="5126" width="10.28515625" bestFit="1" customWidth="1"/>
    <col min="5127" max="5127" width="10.7109375" customWidth="1"/>
    <col min="5378" max="5378" width="45.42578125" customWidth="1"/>
    <col min="5379" max="5379" width="7.7109375" customWidth="1"/>
    <col min="5380" max="5380" width="12" customWidth="1"/>
    <col min="5381" max="5381" width="15.7109375" bestFit="1" customWidth="1"/>
    <col min="5382" max="5382" width="10.28515625" bestFit="1" customWidth="1"/>
    <col min="5383" max="5383" width="10.7109375" customWidth="1"/>
    <col min="5634" max="5634" width="45.42578125" customWidth="1"/>
    <col min="5635" max="5635" width="7.7109375" customWidth="1"/>
    <col min="5636" max="5636" width="12" customWidth="1"/>
    <col min="5637" max="5637" width="15.7109375" bestFit="1" customWidth="1"/>
    <col min="5638" max="5638" width="10.28515625" bestFit="1" customWidth="1"/>
    <col min="5639" max="5639" width="10.7109375" customWidth="1"/>
    <col min="5890" max="5890" width="45.42578125" customWidth="1"/>
    <col min="5891" max="5891" width="7.7109375" customWidth="1"/>
    <col min="5892" max="5892" width="12" customWidth="1"/>
    <col min="5893" max="5893" width="15.7109375" bestFit="1" customWidth="1"/>
    <col min="5894" max="5894" width="10.28515625" bestFit="1" customWidth="1"/>
    <col min="5895" max="5895" width="10.7109375" customWidth="1"/>
    <col min="6146" max="6146" width="45.42578125" customWidth="1"/>
    <col min="6147" max="6147" width="7.7109375" customWidth="1"/>
    <col min="6148" max="6148" width="12" customWidth="1"/>
    <col min="6149" max="6149" width="15.7109375" bestFit="1" customWidth="1"/>
    <col min="6150" max="6150" width="10.28515625" bestFit="1" customWidth="1"/>
    <col min="6151" max="6151" width="10.7109375" customWidth="1"/>
    <col min="6402" max="6402" width="45.42578125" customWidth="1"/>
    <col min="6403" max="6403" width="7.7109375" customWidth="1"/>
    <col min="6404" max="6404" width="12" customWidth="1"/>
    <col min="6405" max="6405" width="15.7109375" bestFit="1" customWidth="1"/>
    <col min="6406" max="6406" width="10.28515625" bestFit="1" customWidth="1"/>
    <col min="6407" max="6407" width="10.7109375" customWidth="1"/>
    <col min="6658" max="6658" width="45.42578125" customWidth="1"/>
    <col min="6659" max="6659" width="7.7109375" customWidth="1"/>
    <col min="6660" max="6660" width="12" customWidth="1"/>
    <col min="6661" max="6661" width="15.7109375" bestFit="1" customWidth="1"/>
    <col min="6662" max="6662" width="10.28515625" bestFit="1" customWidth="1"/>
    <col min="6663" max="6663" width="10.7109375" customWidth="1"/>
    <col min="6914" max="6914" width="45.42578125" customWidth="1"/>
    <col min="6915" max="6915" width="7.7109375" customWidth="1"/>
    <col min="6916" max="6916" width="12" customWidth="1"/>
    <col min="6917" max="6917" width="15.7109375" bestFit="1" customWidth="1"/>
    <col min="6918" max="6918" width="10.28515625" bestFit="1" customWidth="1"/>
    <col min="6919" max="6919" width="10.7109375" customWidth="1"/>
    <col min="7170" max="7170" width="45.42578125" customWidth="1"/>
    <col min="7171" max="7171" width="7.7109375" customWidth="1"/>
    <col min="7172" max="7172" width="12" customWidth="1"/>
    <col min="7173" max="7173" width="15.7109375" bestFit="1" customWidth="1"/>
    <col min="7174" max="7174" width="10.28515625" bestFit="1" customWidth="1"/>
    <col min="7175" max="7175" width="10.7109375" customWidth="1"/>
    <col min="7426" max="7426" width="45.42578125" customWidth="1"/>
    <col min="7427" max="7427" width="7.7109375" customWidth="1"/>
    <col min="7428" max="7428" width="12" customWidth="1"/>
    <col min="7429" max="7429" width="15.7109375" bestFit="1" customWidth="1"/>
    <col min="7430" max="7430" width="10.28515625" bestFit="1" customWidth="1"/>
    <col min="7431" max="7431" width="10.7109375" customWidth="1"/>
    <col min="7682" max="7682" width="45.42578125" customWidth="1"/>
    <col min="7683" max="7683" width="7.7109375" customWidth="1"/>
    <col min="7684" max="7684" width="12" customWidth="1"/>
    <col min="7685" max="7685" width="15.7109375" bestFit="1" customWidth="1"/>
    <col min="7686" max="7686" width="10.28515625" bestFit="1" customWidth="1"/>
    <col min="7687" max="7687" width="10.7109375" customWidth="1"/>
    <col min="7938" max="7938" width="45.42578125" customWidth="1"/>
    <col min="7939" max="7939" width="7.7109375" customWidth="1"/>
    <col min="7940" max="7940" width="12" customWidth="1"/>
    <col min="7941" max="7941" width="15.7109375" bestFit="1" customWidth="1"/>
    <col min="7942" max="7942" width="10.28515625" bestFit="1" customWidth="1"/>
    <col min="7943" max="7943" width="10.7109375" customWidth="1"/>
    <col min="8194" max="8194" width="45.42578125" customWidth="1"/>
    <col min="8195" max="8195" width="7.7109375" customWidth="1"/>
    <col min="8196" max="8196" width="12" customWidth="1"/>
    <col min="8197" max="8197" width="15.7109375" bestFit="1" customWidth="1"/>
    <col min="8198" max="8198" width="10.28515625" bestFit="1" customWidth="1"/>
    <col min="8199" max="8199" width="10.7109375" customWidth="1"/>
    <col min="8450" max="8450" width="45.42578125" customWidth="1"/>
    <col min="8451" max="8451" width="7.7109375" customWidth="1"/>
    <col min="8452" max="8452" width="12" customWidth="1"/>
    <col min="8453" max="8453" width="15.7109375" bestFit="1" customWidth="1"/>
    <col min="8454" max="8454" width="10.28515625" bestFit="1" customWidth="1"/>
    <col min="8455" max="8455" width="10.7109375" customWidth="1"/>
    <col min="8706" max="8706" width="45.42578125" customWidth="1"/>
    <col min="8707" max="8707" width="7.7109375" customWidth="1"/>
    <col min="8708" max="8708" width="12" customWidth="1"/>
    <col min="8709" max="8709" width="15.7109375" bestFit="1" customWidth="1"/>
    <col min="8710" max="8710" width="10.28515625" bestFit="1" customWidth="1"/>
    <col min="8711" max="8711" width="10.7109375" customWidth="1"/>
    <col min="8962" max="8962" width="45.42578125" customWidth="1"/>
    <col min="8963" max="8963" width="7.7109375" customWidth="1"/>
    <col min="8964" max="8964" width="12" customWidth="1"/>
    <col min="8965" max="8965" width="15.7109375" bestFit="1" customWidth="1"/>
    <col min="8966" max="8966" width="10.28515625" bestFit="1" customWidth="1"/>
    <col min="8967" max="8967" width="10.7109375" customWidth="1"/>
    <col min="9218" max="9218" width="45.42578125" customWidth="1"/>
    <col min="9219" max="9219" width="7.7109375" customWidth="1"/>
    <col min="9220" max="9220" width="12" customWidth="1"/>
    <col min="9221" max="9221" width="15.7109375" bestFit="1" customWidth="1"/>
    <col min="9222" max="9222" width="10.28515625" bestFit="1" customWidth="1"/>
    <col min="9223" max="9223" width="10.7109375" customWidth="1"/>
    <col min="9474" max="9474" width="45.42578125" customWidth="1"/>
    <col min="9475" max="9475" width="7.7109375" customWidth="1"/>
    <col min="9476" max="9476" width="12" customWidth="1"/>
    <col min="9477" max="9477" width="15.7109375" bestFit="1" customWidth="1"/>
    <col min="9478" max="9478" width="10.28515625" bestFit="1" customWidth="1"/>
    <col min="9479" max="9479" width="10.7109375" customWidth="1"/>
    <col min="9730" max="9730" width="45.42578125" customWidth="1"/>
    <col min="9731" max="9731" width="7.7109375" customWidth="1"/>
    <col min="9732" max="9732" width="12" customWidth="1"/>
    <col min="9733" max="9733" width="15.7109375" bestFit="1" customWidth="1"/>
    <col min="9734" max="9734" width="10.28515625" bestFit="1" customWidth="1"/>
    <col min="9735" max="9735" width="10.7109375" customWidth="1"/>
    <col min="9986" max="9986" width="45.42578125" customWidth="1"/>
    <col min="9987" max="9987" width="7.7109375" customWidth="1"/>
    <col min="9988" max="9988" width="12" customWidth="1"/>
    <col min="9989" max="9989" width="15.7109375" bestFit="1" customWidth="1"/>
    <col min="9990" max="9990" width="10.28515625" bestFit="1" customWidth="1"/>
    <col min="9991" max="9991" width="10.7109375" customWidth="1"/>
    <col min="10242" max="10242" width="45.42578125" customWidth="1"/>
    <col min="10243" max="10243" width="7.7109375" customWidth="1"/>
    <col min="10244" max="10244" width="12" customWidth="1"/>
    <col min="10245" max="10245" width="15.7109375" bestFit="1" customWidth="1"/>
    <col min="10246" max="10246" width="10.28515625" bestFit="1" customWidth="1"/>
    <col min="10247" max="10247" width="10.7109375" customWidth="1"/>
    <col min="10498" max="10498" width="45.42578125" customWidth="1"/>
    <col min="10499" max="10499" width="7.7109375" customWidth="1"/>
    <col min="10500" max="10500" width="12" customWidth="1"/>
    <col min="10501" max="10501" width="15.7109375" bestFit="1" customWidth="1"/>
    <col min="10502" max="10502" width="10.28515625" bestFit="1" customWidth="1"/>
    <col min="10503" max="10503" width="10.7109375" customWidth="1"/>
    <col min="10754" max="10754" width="45.42578125" customWidth="1"/>
    <col min="10755" max="10755" width="7.7109375" customWidth="1"/>
    <col min="10756" max="10756" width="12" customWidth="1"/>
    <col min="10757" max="10757" width="15.7109375" bestFit="1" customWidth="1"/>
    <col min="10758" max="10758" width="10.28515625" bestFit="1" customWidth="1"/>
    <col min="10759" max="10759" width="10.7109375" customWidth="1"/>
    <col min="11010" max="11010" width="45.42578125" customWidth="1"/>
    <col min="11011" max="11011" width="7.7109375" customWidth="1"/>
    <col min="11012" max="11012" width="12" customWidth="1"/>
    <col min="11013" max="11013" width="15.7109375" bestFit="1" customWidth="1"/>
    <col min="11014" max="11014" width="10.28515625" bestFit="1" customWidth="1"/>
    <col min="11015" max="11015" width="10.7109375" customWidth="1"/>
    <col min="11266" max="11266" width="45.42578125" customWidth="1"/>
    <col min="11267" max="11267" width="7.7109375" customWidth="1"/>
    <col min="11268" max="11268" width="12" customWidth="1"/>
    <col min="11269" max="11269" width="15.7109375" bestFit="1" customWidth="1"/>
    <col min="11270" max="11270" width="10.28515625" bestFit="1" customWidth="1"/>
    <col min="11271" max="11271" width="10.7109375" customWidth="1"/>
    <col min="11522" max="11522" width="45.42578125" customWidth="1"/>
    <col min="11523" max="11523" width="7.7109375" customWidth="1"/>
    <col min="11524" max="11524" width="12" customWidth="1"/>
    <col min="11525" max="11525" width="15.7109375" bestFit="1" customWidth="1"/>
    <col min="11526" max="11526" width="10.28515625" bestFit="1" customWidth="1"/>
    <col min="11527" max="11527" width="10.7109375" customWidth="1"/>
    <col min="11778" max="11778" width="45.42578125" customWidth="1"/>
    <col min="11779" max="11779" width="7.7109375" customWidth="1"/>
    <col min="11780" max="11780" width="12" customWidth="1"/>
    <col min="11781" max="11781" width="15.7109375" bestFit="1" customWidth="1"/>
    <col min="11782" max="11782" width="10.28515625" bestFit="1" customWidth="1"/>
    <col min="11783" max="11783" width="10.7109375" customWidth="1"/>
    <col min="12034" max="12034" width="45.42578125" customWidth="1"/>
    <col min="12035" max="12035" width="7.7109375" customWidth="1"/>
    <col min="12036" max="12036" width="12" customWidth="1"/>
    <col min="12037" max="12037" width="15.7109375" bestFit="1" customWidth="1"/>
    <col min="12038" max="12038" width="10.28515625" bestFit="1" customWidth="1"/>
    <col min="12039" max="12039" width="10.7109375" customWidth="1"/>
    <col min="12290" max="12290" width="45.42578125" customWidth="1"/>
    <col min="12291" max="12291" width="7.7109375" customWidth="1"/>
    <col min="12292" max="12292" width="12" customWidth="1"/>
    <col min="12293" max="12293" width="15.7109375" bestFit="1" customWidth="1"/>
    <col min="12294" max="12294" width="10.28515625" bestFit="1" customWidth="1"/>
    <col min="12295" max="12295" width="10.7109375" customWidth="1"/>
    <col min="12546" max="12546" width="45.42578125" customWidth="1"/>
    <col min="12547" max="12547" width="7.7109375" customWidth="1"/>
    <col min="12548" max="12548" width="12" customWidth="1"/>
    <col min="12549" max="12549" width="15.7109375" bestFit="1" customWidth="1"/>
    <col min="12550" max="12550" width="10.28515625" bestFit="1" customWidth="1"/>
    <col min="12551" max="12551" width="10.7109375" customWidth="1"/>
    <col min="12802" max="12802" width="45.42578125" customWidth="1"/>
    <col min="12803" max="12803" width="7.7109375" customWidth="1"/>
    <col min="12804" max="12804" width="12" customWidth="1"/>
    <col min="12805" max="12805" width="15.7109375" bestFit="1" customWidth="1"/>
    <col min="12806" max="12806" width="10.28515625" bestFit="1" customWidth="1"/>
    <col min="12807" max="12807" width="10.7109375" customWidth="1"/>
    <col min="13058" max="13058" width="45.42578125" customWidth="1"/>
    <col min="13059" max="13059" width="7.7109375" customWidth="1"/>
    <col min="13060" max="13060" width="12" customWidth="1"/>
    <col min="13061" max="13061" width="15.7109375" bestFit="1" customWidth="1"/>
    <col min="13062" max="13062" width="10.28515625" bestFit="1" customWidth="1"/>
    <col min="13063" max="13063" width="10.7109375" customWidth="1"/>
    <col min="13314" max="13314" width="45.42578125" customWidth="1"/>
    <col min="13315" max="13315" width="7.7109375" customWidth="1"/>
    <col min="13316" max="13316" width="12" customWidth="1"/>
    <col min="13317" max="13317" width="15.7109375" bestFit="1" customWidth="1"/>
    <col min="13318" max="13318" width="10.28515625" bestFit="1" customWidth="1"/>
    <col min="13319" max="13319" width="10.7109375" customWidth="1"/>
    <col min="13570" max="13570" width="45.42578125" customWidth="1"/>
    <col min="13571" max="13571" width="7.7109375" customWidth="1"/>
    <col min="13572" max="13572" width="12" customWidth="1"/>
    <col min="13573" max="13573" width="15.7109375" bestFit="1" customWidth="1"/>
    <col min="13574" max="13574" width="10.28515625" bestFit="1" customWidth="1"/>
    <col min="13575" max="13575" width="10.7109375" customWidth="1"/>
    <col min="13826" max="13826" width="45.42578125" customWidth="1"/>
    <col min="13827" max="13827" width="7.7109375" customWidth="1"/>
    <col min="13828" max="13828" width="12" customWidth="1"/>
    <col min="13829" max="13829" width="15.7109375" bestFit="1" customWidth="1"/>
    <col min="13830" max="13830" width="10.28515625" bestFit="1" customWidth="1"/>
    <col min="13831" max="13831" width="10.7109375" customWidth="1"/>
    <col min="14082" max="14082" width="45.42578125" customWidth="1"/>
    <col min="14083" max="14083" width="7.7109375" customWidth="1"/>
    <col min="14084" max="14084" width="12" customWidth="1"/>
    <col min="14085" max="14085" width="15.7109375" bestFit="1" customWidth="1"/>
    <col min="14086" max="14086" width="10.28515625" bestFit="1" customWidth="1"/>
    <col min="14087" max="14087" width="10.7109375" customWidth="1"/>
    <col min="14338" max="14338" width="45.42578125" customWidth="1"/>
    <col min="14339" max="14339" width="7.7109375" customWidth="1"/>
    <col min="14340" max="14340" width="12" customWidth="1"/>
    <col min="14341" max="14341" width="15.7109375" bestFit="1" customWidth="1"/>
    <col min="14342" max="14342" width="10.28515625" bestFit="1" customWidth="1"/>
    <col min="14343" max="14343" width="10.7109375" customWidth="1"/>
    <col min="14594" max="14594" width="45.42578125" customWidth="1"/>
    <col min="14595" max="14595" width="7.7109375" customWidth="1"/>
    <col min="14596" max="14596" width="12" customWidth="1"/>
    <col min="14597" max="14597" width="15.7109375" bestFit="1" customWidth="1"/>
    <col min="14598" max="14598" width="10.28515625" bestFit="1" customWidth="1"/>
    <col min="14599" max="14599" width="10.7109375" customWidth="1"/>
    <col min="14850" max="14850" width="45.42578125" customWidth="1"/>
    <col min="14851" max="14851" width="7.7109375" customWidth="1"/>
    <col min="14852" max="14852" width="12" customWidth="1"/>
    <col min="14853" max="14853" width="15.7109375" bestFit="1" customWidth="1"/>
    <col min="14854" max="14854" width="10.28515625" bestFit="1" customWidth="1"/>
    <col min="14855" max="14855" width="10.7109375" customWidth="1"/>
    <col min="15106" max="15106" width="45.42578125" customWidth="1"/>
    <col min="15107" max="15107" width="7.7109375" customWidth="1"/>
    <col min="15108" max="15108" width="12" customWidth="1"/>
    <col min="15109" max="15109" width="15.7109375" bestFit="1" customWidth="1"/>
    <col min="15110" max="15110" width="10.28515625" bestFit="1" customWidth="1"/>
    <col min="15111" max="15111" width="10.7109375" customWidth="1"/>
    <col min="15362" max="15362" width="45.42578125" customWidth="1"/>
    <col min="15363" max="15363" width="7.7109375" customWidth="1"/>
    <col min="15364" max="15364" width="12" customWidth="1"/>
    <col min="15365" max="15365" width="15.7109375" bestFit="1" customWidth="1"/>
    <col min="15366" max="15366" width="10.28515625" bestFit="1" customWidth="1"/>
    <col min="15367" max="15367" width="10.7109375" customWidth="1"/>
    <col min="15618" max="15618" width="45.42578125" customWidth="1"/>
    <col min="15619" max="15619" width="7.7109375" customWidth="1"/>
    <col min="15620" max="15620" width="12" customWidth="1"/>
    <col min="15621" max="15621" width="15.7109375" bestFit="1" customWidth="1"/>
    <col min="15622" max="15622" width="10.28515625" bestFit="1" customWidth="1"/>
    <col min="15623" max="15623" width="10.7109375" customWidth="1"/>
    <col min="15874" max="15874" width="45.42578125" customWidth="1"/>
    <col min="15875" max="15875" width="7.7109375" customWidth="1"/>
    <col min="15876" max="15876" width="12" customWidth="1"/>
    <col min="15877" max="15877" width="15.7109375" bestFit="1" customWidth="1"/>
    <col min="15878" max="15878" width="10.28515625" bestFit="1" customWidth="1"/>
    <col min="15879" max="15879" width="10.7109375" customWidth="1"/>
    <col min="16130" max="16130" width="45.42578125" customWidth="1"/>
    <col min="16131" max="16131" width="7.7109375" customWidth="1"/>
    <col min="16132" max="16132" width="12" customWidth="1"/>
    <col min="16133" max="16133" width="15.7109375" bestFit="1" customWidth="1"/>
    <col min="16134" max="16134" width="10.28515625" bestFit="1" customWidth="1"/>
    <col min="16135" max="16135" width="10.7109375" customWidth="1"/>
  </cols>
  <sheetData>
    <row r="1" spans="1:6" x14ac:dyDescent="0.25">
      <c r="A1" s="569" t="s">
        <v>23871</v>
      </c>
      <c r="B1" s="569"/>
      <c r="C1" s="569"/>
      <c r="D1" s="569"/>
      <c r="E1" s="569"/>
      <c r="F1" s="569"/>
    </row>
    <row r="2" spans="1:6" x14ac:dyDescent="0.25">
      <c r="A2" s="331" t="s">
        <v>532</v>
      </c>
      <c r="B2" s="331" t="s">
        <v>533</v>
      </c>
      <c r="C2" s="331" t="s">
        <v>2</v>
      </c>
      <c r="D2" s="331" t="s">
        <v>534</v>
      </c>
      <c r="E2" s="331" t="s">
        <v>1</v>
      </c>
      <c r="F2" s="331" t="s">
        <v>535</v>
      </c>
    </row>
    <row r="3" spans="1:6" x14ac:dyDescent="0.25">
      <c r="A3" s="334" t="str">
        <f>"3900576"</f>
        <v>3900576</v>
      </c>
      <c r="B3" s="334" t="s">
        <v>3780</v>
      </c>
      <c r="C3" s="346">
        <v>3.36</v>
      </c>
      <c r="D3" s="334">
        <v>375074</v>
      </c>
      <c r="E3" s="335">
        <v>44504.408993055556</v>
      </c>
      <c r="F3" s="331">
        <v>15961</v>
      </c>
    </row>
    <row r="4" spans="1:6" x14ac:dyDescent="0.25">
      <c r="A4" s="334" t="str">
        <f>"3909157"</f>
        <v>3909157</v>
      </c>
      <c r="B4" s="334" t="s">
        <v>3788</v>
      </c>
      <c r="C4" s="346">
        <v>5.26</v>
      </c>
      <c r="D4" s="334">
        <v>374795</v>
      </c>
      <c r="E4" s="335">
        <v>44504.481481481482</v>
      </c>
      <c r="F4" s="331">
        <v>15962</v>
      </c>
    </row>
    <row r="5" spans="1:6" x14ac:dyDescent="0.25">
      <c r="A5" s="334" t="str">
        <f>"3908502"</f>
        <v>3908502</v>
      </c>
      <c r="B5" s="334" t="s">
        <v>15905</v>
      </c>
      <c r="C5" s="346">
        <v>1.68</v>
      </c>
      <c r="D5" s="334">
        <v>373911</v>
      </c>
      <c r="E5" s="335">
        <v>44504.593657407408</v>
      </c>
      <c r="F5" s="331">
        <v>15963</v>
      </c>
    </row>
    <row r="6" spans="1:6" x14ac:dyDescent="0.25">
      <c r="A6" s="334" t="str">
        <f>"3907994"</f>
        <v>3907994</v>
      </c>
      <c r="B6" s="334" t="s">
        <v>1100</v>
      </c>
      <c r="C6" s="346">
        <v>5.35</v>
      </c>
      <c r="D6" s="334">
        <v>374845</v>
      </c>
      <c r="E6" s="335">
        <v>44504.727129629631</v>
      </c>
      <c r="F6" s="331">
        <v>15964</v>
      </c>
    </row>
    <row r="7" spans="1:6" x14ac:dyDescent="0.25">
      <c r="A7" s="334" t="str">
        <f>"3907156"</f>
        <v>3907156</v>
      </c>
      <c r="B7" s="334" t="s">
        <v>1111</v>
      </c>
      <c r="C7" s="346">
        <v>13.88</v>
      </c>
      <c r="D7" s="334">
        <v>374195</v>
      </c>
      <c r="E7" s="335">
        <v>44504.868125000001</v>
      </c>
      <c r="F7" s="331">
        <v>15965</v>
      </c>
    </row>
    <row r="8" spans="1:6" x14ac:dyDescent="0.25">
      <c r="A8" s="334" t="str">
        <f>"3945455"</f>
        <v>3945455</v>
      </c>
      <c r="B8" s="334" t="s">
        <v>1117</v>
      </c>
      <c r="C8" s="346">
        <v>8.3800000000000008</v>
      </c>
      <c r="D8" s="334">
        <v>374078</v>
      </c>
      <c r="E8" s="335">
        <v>44504.394907407404</v>
      </c>
      <c r="F8" s="331">
        <v>15966</v>
      </c>
    </row>
    <row r="9" spans="1:6" x14ac:dyDescent="0.25">
      <c r="A9" s="334" t="str">
        <f>"3930391"</f>
        <v>3930391</v>
      </c>
      <c r="B9" s="334" t="s">
        <v>1090</v>
      </c>
      <c r="C9" s="346">
        <v>5.97</v>
      </c>
      <c r="D9" s="334">
        <v>374824</v>
      </c>
      <c r="E9" s="335">
        <v>44504.543090277781</v>
      </c>
      <c r="F9" s="331">
        <v>15967</v>
      </c>
    </row>
    <row r="10" spans="1:6" x14ac:dyDescent="0.25">
      <c r="A10" s="334" t="str">
        <f>"3909922"</f>
        <v>3909922</v>
      </c>
      <c r="B10" s="334" t="s">
        <v>1080</v>
      </c>
      <c r="C10" s="346">
        <v>5.31</v>
      </c>
      <c r="D10" s="334">
        <v>373618</v>
      </c>
      <c r="E10" s="335">
        <v>44504.609872685185</v>
      </c>
      <c r="F10" s="331">
        <v>15968</v>
      </c>
    </row>
    <row r="11" spans="1:6" x14ac:dyDescent="0.25">
      <c r="A11" s="334" t="str">
        <f>"3940887"</f>
        <v>3940887</v>
      </c>
      <c r="B11" s="334" t="s">
        <v>613</v>
      </c>
      <c r="C11" s="346">
        <v>17.899999999999999</v>
      </c>
      <c r="D11" s="334">
        <v>374025</v>
      </c>
      <c r="E11" s="335">
        <v>44504.62400462963</v>
      </c>
      <c r="F11" s="331">
        <v>15969</v>
      </c>
    </row>
    <row r="12" spans="1:6" x14ac:dyDescent="0.25">
      <c r="A12" s="334" t="str">
        <f>"3902750"</f>
        <v>3902750</v>
      </c>
      <c r="B12" s="334" t="s">
        <v>553</v>
      </c>
      <c r="C12" s="346">
        <v>4.1900000000000004</v>
      </c>
      <c r="D12" s="334">
        <v>374135</v>
      </c>
      <c r="E12" s="335">
        <v>44504.933958333335</v>
      </c>
      <c r="F12" s="331">
        <v>15986</v>
      </c>
    </row>
    <row r="13" spans="1:6" x14ac:dyDescent="0.25">
      <c r="A13" s="334" t="str">
        <f>"3907541"</f>
        <v>3907541</v>
      </c>
      <c r="B13" s="334" t="s">
        <v>568</v>
      </c>
      <c r="C13" s="346">
        <v>2.15</v>
      </c>
      <c r="D13" s="334">
        <v>374288</v>
      </c>
      <c r="E13" s="335">
        <v>44504.933958333335</v>
      </c>
      <c r="F13" s="331">
        <v>15987</v>
      </c>
    </row>
    <row r="14" spans="1:6" x14ac:dyDescent="0.25">
      <c r="A14" s="334" t="str">
        <f>"3909936"</f>
        <v>3909936</v>
      </c>
      <c r="B14" s="334" t="s">
        <v>550</v>
      </c>
      <c r="C14" s="346">
        <v>5.6</v>
      </c>
      <c r="D14" s="334">
        <v>374385</v>
      </c>
      <c r="E14" s="335">
        <v>44504.933958333335</v>
      </c>
      <c r="F14" s="331">
        <v>15988</v>
      </c>
    </row>
    <row r="15" spans="1:6" x14ac:dyDescent="0.25">
      <c r="A15" s="334" t="str">
        <f>"3945102"</f>
        <v>3945102</v>
      </c>
      <c r="B15" s="334" t="s">
        <v>562</v>
      </c>
      <c r="C15" s="346">
        <v>8.3800000000000008</v>
      </c>
      <c r="D15" s="334">
        <v>374044</v>
      </c>
      <c r="E15" s="335">
        <v>44504.933958333335</v>
      </c>
      <c r="F15" s="331">
        <v>15989</v>
      </c>
    </row>
    <row r="16" spans="1:6" x14ac:dyDescent="0.25">
      <c r="A16" s="334" t="str">
        <f>"3907239"</f>
        <v>3907239</v>
      </c>
      <c r="B16" s="334" t="s">
        <v>563</v>
      </c>
      <c r="C16" s="346">
        <v>6.94</v>
      </c>
      <c r="D16" s="334">
        <v>374208</v>
      </c>
      <c r="E16" s="335">
        <v>44504.933958333335</v>
      </c>
      <c r="F16" s="331">
        <v>15990</v>
      </c>
    </row>
    <row r="17" spans="1:7" x14ac:dyDescent="0.25">
      <c r="A17" s="334" t="str">
        <f>"3903061"</f>
        <v>3903061</v>
      </c>
      <c r="B17" s="334" t="s">
        <v>559</v>
      </c>
      <c r="C17" s="346">
        <v>6.94</v>
      </c>
      <c r="D17" s="334">
        <v>374217</v>
      </c>
      <c r="E17" s="335">
        <v>44504.933958333335</v>
      </c>
      <c r="F17" s="331">
        <v>15991</v>
      </c>
    </row>
    <row r="18" spans="1:7" x14ac:dyDescent="0.25">
      <c r="A18" s="334" t="str">
        <f>"3903883"</f>
        <v>3903883</v>
      </c>
      <c r="B18" s="334" t="s">
        <v>1092</v>
      </c>
      <c r="C18" s="346">
        <v>1.68</v>
      </c>
      <c r="D18" s="334">
        <v>375449</v>
      </c>
      <c r="E18" s="335">
        <v>44504.933958333335</v>
      </c>
      <c r="F18" s="331">
        <v>15992</v>
      </c>
    </row>
    <row r="19" spans="1:7" x14ac:dyDescent="0.25">
      <c r="A19" s="334" t="str">
        <f>"3909039"</f>
        <v>3909039</v>
      </c>
      <c r="B19" s="334" t="s">
        <v>560</v>
      </c>
      <c r="C19" s="346">
        <v>2.1800000000000002</v>
      </c>
      <c r="D19" s="334">
        <v>374690</v>
      </c>
      <c r="E19" s="335">
        <v>44504.933958333335</v>
      </c>
      <c r="F19" s="331">
        <v>15993</v>
      </c>
    </row>
    <row r="20" spans="1:7" x14ac:dyDescent="0.25">
      <c r="A20" s="334" t="str">
        <f>"3945435"</f>
        <v>3945435</v>
      </c>
      <c r="B20" s="334" t="s">
        <v>561</v>
      </c>
      <c r="C20" s="346">
        <v>8.3800000000000008</v>
      </c>
      <c r="D20" s="334">
        <v>374077</v>
      </c>
      <c r="E20" s="335">
        <v>44504.933958333335</v>
      </c>
      <c r="F20" s="331">
        <v>15994</v>
      </c>
    </row>
    <row r="21" spans="1:7" x14ac:dyDescent="0.25">
      <c r="A21" s="334" t="str">
        <f>"3902419"</f>
        <v>3902419</v>
      </c>
      <c r="B21" s="334" t="s">
        <v>551</v>
      </c>
      <c r="C21" s="346">
        <v>8.5299999999999994</v>
      </c>
      <c r="D21" s="334">
        <v>374854</v>
      </c>
      <c r="E21" s="335">
        <v>44504.933958333335</v>
      </c>
      <c r="F21" s="331">
        <v>15995</v>
      </c>
    </row>
    <row r="22" spans="1:7" x14ac:dyDescent="0.25">
      <c r="A22" s="334" t="str">
        <f>"3950033"</f>
        <v>3950033</v>
      </c>
      <c r="B22" s="334" t="s">
        <v>557</v>
      </c>
      <c r="C22" s="346">
        <v>8.3800000000000008</v>
      </c>
      <c r="D22" s="334">
        <v>374011</v>
      </c>
      <c r="E22" s="335">
        <v>44504.933958333335</v>
      </c>
      <c r="F22" s="331">
        <v>15996</v>
      </c>
    </row>
    <row r="23" spans="1:7" x14ac:dyDescent="0.25">
      <c r="A23" s="334" t="str">
        <f>"3960277"</f>
        <v>3960277</v>
      </c>
      <c r="B23" s="334" t="s">
        <v>565</v>
      </c>
      <c r="C23" s="346">
        <v>7.82</v>
      </c>
      <c r="D23" s="334">
        <v>374022</v>
      </c>
      <c r="E23" s="335">
        <v>44504.933958333335</v>
      </c>
      <c r="F23" s="331">
        <v>15997</v>
      </c>
    </row>
    <row r="24" spans="1:7" x14ac:dyDescent="0.25">
      <c r="A24" s="334" t="str">
        <f>"3900568"</f>
        <v>3900568</v>
      </c>
      <c r="B24" s="334" t="s">
        <v>1108</v>
      </c>
      <c r="C24" s="346">
        <v>3.48</v>
      </c>
      <c r="D24" s="334">
        <v>375072</v>
      </c>
      <c r="E24" s="335">
        <v>44504.933958333335</v>
      </c>
      <c r="F24" s="331">
        <v>15998</v>
      </c>
    </row>
    <row r="25" spans="1:7" x14ac:dyDescent="0.25">
      <c r="A25" s="334" t="str">
        <f>"3901398"</f>
        <v>3901398</v>
      </c>
      <c r="B25" s="334" t="s">
        <v>558</v>
      </c>
      <c r="C25" s="346">
        <v>3.02</v>
      </c>
      <c r="D25" s="334">
        <v>375115</v>
      </c>
      <c r="E25" s="335">
        <v>44504.933958333335</v>
      </c>
      <c r="F25" s="331">
        <v>15999</v>
      </c>
    </row>
    <row r="26" spans="1:7" x14ac:dyDescent="0.25">
      <c r="A26" s="334" t="str">
        <f>"3903364"</f>
        <v>3903364</v>
      </c>
      <c r="B26" s="334" t="s">
        <v>554</v>
      </c>
      <c r="C26" s="346">
        <v>7.09</v>
      </c>
      <c r="D26" s="334">
        <v>374478</v>
      </c>
      <c r="E26" s="335">
        <v>44504.933958333335</v>
      </c>
      <c r="F26" s="331">
        <v>16000</v>
      </c>
    </row>
    <row r="27" spans="1:7" x14ac:dyDescent="0.25">
      <c r="A27" s="334" t="str">
        <f>"3960315"</f>
        <v>3960315</v>
      </c>
      <c r="B27" s="334" t="s">
        <v>555</v>
      </c>
      <c r="C27" s="346">
        <v>9.4</v>
      </c>
      <c r="D27" s="334">
        <v>374096</v>
      </c>
      <c r="E27" s="335">
        <v>44504.933958333335</v>
      </c>
      <c r="F27" s="331">
        <v>16001</v>
      </c>
    </row>
    <row r="28" spans="1:7" x14ac:dyDescent="0.25">
      <c r="A28" s="334" t="str">
        <f>"3900349"</f>
        <v>3900349</v>
      </c>
      <c r="B28" s="334" t="s">
        <v>556</v>
      </c>
      <c r="C28" s="346">
        <v>2.44</v>
      </c>
      <c r="D28" s="334">
        <v>375017</v>
      </c>
      <c r="E28" s="335">
        <v>44504.933958333335</v>
      </c>
      <c r="F28" s="331">
        <v>16002</v>
      </c>
    </row>
    <row r="29" spans="1:7" x14ac:dyDescent="0.25">
      <c r="A29" s="334" t="str">
        <f>"3907942"</f>
        <v>3907942</v>
      </c>
      <c r="B29" s="334" t="s">
        <v>18266</v>
      </c>
      <c r="C29" s="346">
        <v>0.84</v>
      </c>
      <c r="D29" s="334">
        <v>374683</v>
      </c>
      <c r="E29" s="335">
        <v>44504.933958333335</v>
      </c>
      <c r="F29" s="331">
        <v>16003</v>
      </c>
    </row>
    <row r="30" spans="1:7" x14ac:dyDescent="0.25">
      <c r="A30" s="334" t="str">
        <f>"3903127"</f>
        <v>3903127</v>
      </c>
      <c r="B30" s="334" t="s">
        <v>567</v>
      </c>
      <c r="C30" s="346">
        <v>1.68</v>
      </c>
      <c r="D30" s="334">
        <v>374275</v>
      </c>
      <c r="E30" s="335">
        <v>44504.933958333335</v>
      </c>
      <c r="F30" s="331">
        <v>16004</v>
      </c>
    </row>
    <row r="31" spans="1:7" x14ac:dyDescent="0.25">
      <c r="A31" s="334" t="str">
        <f>"3960256"</f>
        <v>3960256</v>
      </c>
      <c r="B31" s="334" t="s">
        <v>570</v>
      </c>
      <c r="C31" s="346">
        <v>17.899999999999999</v>
      </c>
      <c r="D31" s="334">
        <v>374009</v>
      </c>
      <c r="E31" s="335">
        <v>44504.933958333335</v>
      </c>
      <c r="F31" s="331">
        <v>16005</v>
      </c>
    </row>
    <row r="32" spans="1:7" x14ac:dyDescent="0.25">
      <c r="A32" s="334" t="str">
        <f>"3950328"</f>
        <v>3950328</v>
      </c>
      <c r="B32" s="334" t="s">
        <v>575</v>
      </c>
      <c r="C32" s="346">
        <v>8.3800000000000008</v>
      </c>
      <c r="D32" s="334">
        <v>374099</v>
      </c>
      <c r="E32" s="335">
        <v>44504.933958333335</v>
      </c>
      <c r="F32" s="331">
        <v>16006</v>
      </c>
      <c r="G32" s="5"/>
    </row>
    <row r="33" spans="1:6" x14ac:dyDescent="0.25">
      <c r="A33" s="334" t="str">
        <f>"3900963"</f>
        <v>3900963</v>
      </c>
      <c r="B33" s="334" t="s">
        <v>15917</v>
      </c>
      <c r="C33" s="346">
        <v>3.36</v>
      </c>
      <c r="D33" s="334">
        <v>374394</v>
      </c>
      <c r="E33" s="335">
        <v>44504.933958333335</v>
      </c>
      <c r="F33" s="331">
        <v>16007</v>
      </c>
    </row>
    <row r="34" spans="1:6" x14ac:dyDescent="0.25">
      <c r="A34" s="334" t="str">
        <f>"3909223"</f>
        <v>3909223</v>
      </c>
      <c r="B34" s="334" t="s">
        <v>573</v>
      </c>
      <c r="C34" s="346">
        <v>2.3199999999999998</v>
      </c>
      <c r="D34" s="334">
        <v>374902</v>
      </c>
      <c r="E34" s="335">
        <v>44504.933958333335</v>
      </c>
      <c r="F34" s="331">
        <v>16008</v>
      </c>
    </row>
    <row r="35" spans="1:6" x14ac:dyDescent="0.25">
      <c r="A35" s="334" t="str">
        <f>"3960232"</f>
        <v>3960232</v>
      </c>
      <c r="B35" s="334" t="s">
        <v>585</v>
      </c>
      <c r="C35" s="346">
        <v>24.6</v>
      </c>
      <c r="D35" s="334">
        <v>374045</v>
      </c>
      <c r="E35" s="335">
        <v>44504.933958333335</v>
      </c>
      <c r="F35" s="331">
        <v>16009</v>
      </c>
    </row>
    <row r="36" spans="1:6" x14ac:dyDescent="0.25">
      <c r="A36" s="334" t="str">
        <f>"3900389"</f>
        <v>3900389</v>
      </c>
      <c r="B36" s="334" t="s">
        <v>571</v>
      </c>
      <c r="C36" s="346">
        <v>1.84</v>
      </c>
      <c r="D36" s="334">
        <v>375029</v>
      </c>
      <c r="E36" s="335">
        <v>44504.933958333335</v>
      </c>
      <c r="F36" s="331">
        <v>16010</v>
      </c>
    </row>
    <row r="37" spans="1:6" x14ac:dyDescent="0.25">
      <c r="A37" s="334" t="str">
        <f>"3903098"</f>
        <v>3903098</v>
      </c>
      <c r="B37" s="334" t="s">
        <v>576</v>
      </c>
      <c r="C37" s="346">
        <v>4.13</v>
      </c>
      <c r="D37" s="334">
        <v>374225</v>
      </c>
      <c r="E37" s="335">
        <v>44504.933958333335</v>
      </c>
      <c r="F37" s="331">
        <v>16011</v>
      </c>
    </row>
    <row r="38" spans="1:6" x14ac:dyDescent="0.25">
      <c r="A38" s="334" t="str">
        <f>"3906324"</f>
        <v>3906324</v>
      </c>
      <c r="B38" s="334" t="s">
        <v>581</v>
      </c>
      <c r="C38" s="346">
        <v>4.1900000000000004</v>
      </c>
      <c r="D38" s="334">
        <v>374157</v>
      </c>
      <c r="E38" s="335">
        <v>44504.933958333335</v>
      </c>
      <c r="F38" s="331">
        <v>16012</v>
      </c>
    </row>
    <row r="39" spans="1:6" x14ac:dyDescent="0.25">
      <c r="A39" s="334" t="str">
        <f>"3920281"</f>
        <v>3920281</v>
      </c>
      <c r="B39" s="334" t="s">
        <v>578</v>
      </c>
      <c r="C39" s="346">
        <v>7.82</v>
      </c>
      <c r="D39" s="334">
        <v>373997</v>
      </c>
      <c r="E39" s="335">
        <v>44504.933958333335</v>
      </c>
      <c r="F39" s="331">
        <v>16013</v>
      </c>
    </row>
    <row r="40" spans="1:6" x14ac:dyDescent="0.25">
      <c r="A40" s="334" t="str">
        <f>"3945272"</f>
        <v>3945272</v>
      </c>
      <c r="B40" s="334" t="s">
        <v>579</v>
      </c>
      <c r="C40" s="346">
        <v>4.1900000000000004</v>
      </c>
      <c r="D40" s="334">
        <v>374141</v>
      </c>
      <c r="E40" s="335">
        <v>44504.933958333335</v>
      </c>
      <c r="F40" s="331">
        <v>16014</v>
      </c>
    </row>
    <row r="41" spans="1:6" x14ac:dyDescent="0.25">
      <c r="A41" s="334" t="str">
        <f>"3901113"</f>
        <v>3901113</v>
      </c>
      <c r="B41" s="334" t="s">
        <v>582</v>
      </c>
      <c r="C41" s="346">
        <v>1.78</v>
      </c>
      <c r="D41" s="334">
        <v>374518</v>
      </c>
      <c r="E41" s="335">
        <v>44504.933958333335</v>
      </c>
      <c r="F41" s="331">
        <v>16020</v>
      </c>
    </row>
    <row r="42" spans="1:6" x14ac:dyDescent="0.25">
      <c r="A42" s="334" t="str">
        <f>"3900676"</f>
        <v>3900676</v>
      </c>
      <c r="B42" s="334" t="s">
        <v>1093</v>
      </c>
      <c r="C42" s="346">
        <v>1.68</v>
      </c>
      <c r="D42" s="334">
        <v>375366</v>
      </c>
      <c r="E42" s="335">
        <v>44504.933958333335</v>
      </c>
      <c r="F42" s="331">
        <v>16021</v>
      </c>
    </row>
    <row r="43" spans="1:6" x14ac:dyDescent="0.25">
      <c r="A43" s="334" t="str">
        <f>"3960264"</f>
        <v>3960264</v>
      </c>
      <c r="B43" s="334" t="s">
        <v>584</v>
      </c>
      <c r="C43" s="346">
        <v>7.82</v>
      </c>
      <c r="D43" s="334">
        <v>374002</v>
      </c>
      <c r="E43" s="335">
        <v>44504.933958333335</v>
      </c>
      <c r="F43" s="331">
        <v>16022</v>
      </c>
    </row>
    <row r="44" spans="1:6" x14ac:dyDescent="0.25">
      <c r="A44" s="334" t="str">
        <f>"3909981"</f>
        <v>3909981</v>
      </c>
      <c r="B44" s="334" t="s">
        <v>572</v>
      </c>
      <c r="C44" s="346">
        <v>2.59</v>
      </c>
      <c r="D44" s="334">
        <v>374339</v>
      </c>
      <c r="E44" s="335">
        <v>44504.933958333335</v>
      </c>
      <c r="F44" s="331">
        <v>16023</v>
      </c>
    </row>
    <row r="45" spans="1:6" x14ac:dyDescent="0.25">
      <c r="A45" s="334" t="str">
        <f>"3903282"</f>
        <v>3903282</v>
      </c>
      <c r="B45" s="334" t="s">
        <v>574</v>
      </c>
      <c r="C45" s="346">
        <v>1.71</v>
      </c>
      <c r="D45" s="334">
        <v>375223</v>
      </c>
      <c r="E45" s="335">
        <v>44504.933958333335</v>
      </c>
      <c r="F45" s="331">
        <v>16024</v>
      </c>
    </row>
    <row r="46" spans="1:6" x14ac:dyDescent="0.25">
      <c r="A46" s="334" t="str">
        <f>"3906796"</f>
        <v>3906796</v>
      </c>
      <c r="B46" s="334" t="s">
        <v>586</v>
      </c>
      <c r="C46" s="346">
        <v>4.5599999999999996</v>
      </c>
      <c r="D46" s="334">
        <v>376395</v>
      </c>
      <c r="E46" s="335">
        <v>44504.933958333335</v>
      </c>
      <c r="F46" s="331">
        <v>16025</v>
      </c>
    </row>
    <row r="47" spans="1:6" x14ac:dyDescent="0.25">
      <c r="A47" s="334" t="str">
        <f>"3908672"</f>
        <v>3908672</v>
      </c>
      <c r="B47" s="334" t="s">
        <v>588</v>
      </c>
      <c r="C47" s="346">
        <v>1.99</v>
      </c>
      <c r="D47" s="334">
        <v>376298</v>
      </c>
      <c r="E47" s="335">
        <v>44504.933958333335</v>
      </c>
      <c r="F47" s="331">
        <v>16026</v>
      </c>
    </row>
    <row r="48" spans="1:6" x14ac:dyDescent="0.25">
      <c r="A48" s="334" t="str">
        <f>"3908716"</f>
        <v>3908716</v>
      </c>
      <c r="B48" s="334" t="s">
        <v>587</v>
      </c>
      <c r="C48" s="346">
        <v>1.94</v>
      </c>
      <c r="D48" s="334">
        <v>376307</v>
      </c>
      <c r="E48" s="335">
        <v>44504.933958333335</v>
      </c>
      <c r="F48" s="331">
        <v>16027</v>
      </c>
    </row>
    <row r="49" spans="1:6" x14ac:dyDescent="0.25">
      <c r="A49" s="334" t="str">
        <f>"3909585"</f>
        <v>3909585</v>
      </c>
      <c r="B49" s="334" t="s">
        <v>18265</v>
      </c>
      <c r="C49" s="346">
        <v>4.21</v>
      </c>
      <c r="D49" s="334">
        <v>376636</v>
      </c>
      <c r="E49" s="335">
        <v>44504.933958333335</v>
      </c>
      <c r="F49" s="331">
        <v>16028</v>
      </c>
    </row>
    <row r="50" spans="1:6" x14ac:dyDescent="0.25">
      <c r="A50" s="334" t="str">
        <f>"3909007"</f>
        <v>3909007</v>
      </c>
      <c r="B50" s="334" t="s">
        <v>6069</v>
      </c>
      <c r="C50" s="346">
        <v>1.94</v>
      </c>
      <c r="D50" s="334">
        <v>376366</v>
      </c>
      <c r="E50" s="335">
        <v>44504.933958333335</v>
      </c>
      <c r="F50" s="331">
        <v>16029</v>
      </c>
    </row>
    <row r="51" spans="1:6" x14ac:dyDescent="0.25">
      <c r="A51" s="334" t="str">
        <f>"3930195"</f>
        <v>3930195</v>
      </c>
      <c r="B51" s="334" t="s">
        <v>6069</v>
      </c>
      <c r="C51" s="346">
        <v>1.94</v>
      </c>
      <c r="D51" s="334">
        <v>376409</v>
      </c>
      <c r="E51" s="335">
        <v>44504.933958333335</v>
      </c>
      <c r="F51" s="331">
        <v>16030</v>
      </c>
    </row>
    <row r="52" spans="1:6" x14ac:dyDescent="0.25">
      <c r="A52" s="334" t="str">
        <f>"3930053"</f>
        <v>3930053</v>
      </c>
      <c r="B52" s="334" t="s">
        <v>547</v>
      </c>
      <c r="C52" s="346">
        <v>11.3</v>
      </c>
      <c r="D52" s="334">
        <v>376325</v>
      </c>
      <c r="E52" s="335">
        <v>44504.933958333335</v>
      </c>
      <c r="F52" s="331">
        <v>16031</v>
      </c>
    </row>
    <row r="53" spans="1:6" x14ac:dyDescent="0.25">
      <c r="A53" s="334" t="str">
        <f>"3901033"</f>
        <v>3901033</v>
      </c>
      <c r="B53" s="334" t="s">
        <v>591</v>
      </c>
      <c r="C53" s="346">
        <v>42</v>
      </c>
      <c r="D53" s="334">
        <v>376224</v>
      </c>
      <c r="E53" s="335">
        <v>44504.933958333335</v>
      </c>
      <c r="F53" s="331">
        <v>16032</v>
      </c>
    </row>
    <row r="54" spans="1:6" x14ac:dyDescent="0.25">
      <c r="A54" s="334"/>
      <c r="B54" s="336">
        <v>1</v>
      </c>
      <c r="C54" s="347">
        <f>SUM(C3:C53)</f>
        <v>330.4</v>
      </c>
      <c r="D54" s="334"/>
      <c r="E54" s="335"/>
      <c r="F54" s="331"/>
    </row>
    <row r="55" spans="1:6" x14ac:dyDescent="0.25">
      <c r="A55" s="334" t="str">
        <f>"3903866"</f>
        <v>3903866</v>
      </c>
      <c r="B55" s="334" t="s">
        <v>3764</v>
      </c>
      <c r="C55" s="346">
        <v>3.39</v>
      </c>
      <c r="D55" s="334">
        <v>375245</v>
      </c>
      <c r="E55" s="335">
        <v>44505.30028935185</v>
      </c>
      <c r="F55" s="331">
        <v>16226</v>
      </c>
    </row>
    <row r="56" spans="1:6" x14ac:dyDescent="0.25">
      <c r="A56" s="334" t="str">
        <f>"3901940"</f>
        <v>3901940</v>
      </c>
      <c r="B56" s="334" t="s">
        <v>537</v>
      </c>
      <c r="C56" s="346">
        <v>1.68</v>
      </c>
      <c r="D56" s="334">
        <v>374282</v>
      </c>
      <c r="E56" s="335">
        <v>44505.3671875</v>
      </c>
      <c r="F56" s="331">
        <v>16227</v>
      </c>
    </row>
    <row r="57" spans="1:6" x14ac:dyDescent="0.25">
      <c r="A57" s="334" t="str">
        <f>"3909494"</f>
        <v>3909494</v>
      </c>
      <c r="B57" s="334" t="s">
        <v>18268</v>
      </c>
      <c r="C57" s="346">
        <v>2.92</v>
      </c>
      <c r="D57" s="334">
        <v>375902</v>
      </c>
      <c r="E57" s="335">
        <v>44505.369305555556</v>
      </c>
      <c r="F57" s="331">
        <v>16228</v>
      </c>
    </row>
    <row r="58" spans="1:6" x14ac:dyDescent="0.25">
      <c r="A58" s="334" t="str">
        <f>"3902164"</f>
        <v>3902164</v>
      </c>
      <c r="B58" s="334" t="s">
        <v>1081</v>
      </c>
      <c r="C58" s="346">
        <v>3.82</v>
      </c>
      <c r="D58" s="334">
        <v>374896</v>
      </c>
      <c r="E58" s="335">
        <v>44505.408460648148</v>
      </c>
      <c r="F58" s="331">
        <v>16229</v>
      </c>
    </row>
    <row r="59" spans="1:6" x14ac:dyDescent="0.25">
      <c r="A59" s="334" t="str">
        <f>"3908230"</f>
        <v>3908230</v>
      </c>
      <c r="B59" s="334" t="s">
        <v>1555</v>
      </c>
      <c r="C59" s="346">
        <v>1.87</v>
      </c>
      <c r="D59" s="334">
        <v>376538</v>
      </c>
      <c r="E59" s="335">
        <v>44505.447708333333</v>
      </c>
      <c r="F59" s="331">
        <v>16230</v>
      </c>
    </row>
    <row r="60" spans="1:6" x14ac:dyDescent="0.25">
      <c r="A60" s="334" t="str">
        <f>"3907849"</f>
        <v>3907849</v>
      </c>
      <c r="B60" s="334" t="s">
        <v>23872</v>
      </c>
      <c r="C60" s="346">
        <v>5.04</v>
      </c>
      <c r="D60" s="334">
        <v>375382</v>
      </c>
      <c r="E60" s="335">
        <v>44505.447800925926</v>
      </c>
      <c r="F60" s="331">
        <v>16231</v>
      </c>
    </row>
    <row r="61" spans="1:6" x14ac:dyDescent="0.25">
      <c r="A61" s="334" t="str">
        <f>"3909857"</f>
        <v>3909857</v>
      </c>
      <c r="B61" s="334" t="s">
        <v>18263</v>
      </c>
      <c r="C61" s="346">
        <v>4.72</v>
      </c>
      <c r="D61" s="334">
        <v>374281</v>
      </c>
      <c r="E61" s="335">
        <v>44505.462025462963</v>
      </c>
      <c r="F61" s="331">
        <v>16232</v>
      </c>
    </row>
    <row r="62" spans="1:6" x14ac:dyDescent="0.25">
      <c r="A62" s="334" t="str">
        <f>"3909396"</f>
        <v>3909396</v>
      </c>
      <c r="B62" s="334" t="s">
        <v>13186</v>
      </c>
      <c r="C62" s="346">
        <v>4.7</v>
      </c>
      <c r="D62" s="334">
        <v>375837</v>
      </c>
      <c r="E62" s="335">
        <v>44505.4766087963</v>
      </c>
      <c r="F62" s="331">
        <v>16233</v>
      </c>
    </row>
    <row r="63" spans="1:6" x14ac:dyDescent="0.25">
      <c r="A63" s="334" t="str">
        <f>"3902279"</f>
        <v>3902279</v>
      </c>
      <c r="B63" s="334" t="s">
        <v>23873</v>
      </c>
      <c r="C63" s="346">
        <v>3.36</v>
      </c>
      <c r="D63" s="334">
        <v>374602</v>
      </c>
      <c r="E63" s="335">
        <v>44505.637974537036</v>
      </c>
      <c r="F63" s="331">
        <v>16234</v>
      </c>
    </row>
    <row r="64" spans="1:6" x14ac:dyDescent="0.25">
      <c r="A64" s="334" t="str">
        <f>"3908109"</f>
        <v>3908109</v>
      </c>
      <c r="B64" s="334" t="s">
        <v>23874</v>
      </c>
      <c r="C64" s="346">
        <v>5.8</v>
      </c>
      <c r="D64" s="334">
        <v>375398</v>
      </c>
      <c r="E64" s="335">
        <v>44505.691157407404</v>
      </c>
      <c r="F64" s="331">
        <v>16235</v>
      </c>
    </row>
    <row r="65" spans="1:6" x14ac:dyDescent="0.25">
      <c r="A65" s="334" t="str">
        <f>"3903516"</f>
        <v>3903516</v>
      </c>
      <c r="B65" s="334" t="s">
        <v>3783</v>
      </c>
      <c r="C65" s="346">
        <v>7.32</v>
      </c>
      <c r="D65" s="334">
        <v>374800</v>
      </c>
      <c r="E65" s="335">
        <v>44505.712500000001</v>
      </c>
      <c r="F65" s="331">
        <v>16236</v>
      </c>
    </row>
    <row r="66" spans="1:6" x14ac:dyDescent="0.25">
      <c r="A66" s="334" t="str">
        <f>"3900576"</f>
        <v>3900576</v>
      </c>
      <c r="B66" s="334" t="s">
        <v>3780</v>
      </c>
      <c r="C66" s="346">
        <v>3.36</v>
      </c>
      <c r="D66" s="334">
        <v>375074</v>
      </c>
      <c r="E66" s="335">
        <v>44505.740555555552</v>
      </c>
      <c r="F66" s="331" t="s">
        <v>23875</v>
      </c>
    </row>
    <row r="67" spans="1:6" x14ac:dyDescent="0.25">
      <c r="A67" s="334"/>
      <c r="B67" s="336">
        <v>2</v>
      </c>
      <c r="C67" s="347">
        <f>SUM(C55:C66)</f>
        <v>47.98</v>
      </c>
      <c r="D67" s="334"/>
      <c r="E67" s="335"/>
      <c r="F67" s="331"/>
    </row>
    <row r="68" spans="1:6" x14ac:dyDescent="0.25">
      <c r="A68" s="348">
        <v>3909287</v>
      </c>
      <c r="B68" s="348" t="s">
        <v>26107</v>
      </c>
      <c r="C68" s="349">
        <v>7.09</v>
      </c>
      <c r="D68" s="348">
        <v>375759</v>
      </c>
      <c r="E68" s="350">
        <v>44419.693749999999</v>
      </c>
      <c r="F68" s="331">
        <v>16411</v>
      </c>
    </row>
    <row r="69" spans="1:6" x14ac:dyDescent="0.25">
      <c r="A69" s="348">
        <v>3908224</v>
      </c>
      <c r="B69" s="348" t="s">
        <v>26108</v>
      </c>
      <c r="C69" s="349">
        <v>5.7</v>
      </c>
      <c r="D69" s="348">
        <v>375443</v>
      </c>
      <c r="E69" s="350">
        <v>44419.361111111109</v>
      </c>
      <c r="F69" s="331">
        <v>16412</v>
      </c>
    </row>
    <row r="70" spans="1:6" x14ac:dyDescent="0.25">
      <c r="A70" s="348">
        <v>3908996</v>
      </c>
      <c r="B70" s="348" t="s">
        <v>26109</v>
      </c>
      <c r="C70" s="349">
        <v>3.92</v>
      </c>
      <c r="D70" s="348">
        <v>374556</v>
      </c>
      <c r="E70" s="350">
        <v>44419.45416666667</v>
      </c>
      <c r="F70" s="331">
        <v>16413</v>
      </c>
    </row>
    <row r="71" spans="1:6" x14ac:dyDescent="0.25">
      <c r="A71" s="348">
        <v>3920065</v>
      </c>
      <c r="B71" s="348" t="s">
        <v>26110</v>
      </c>
      <c r="C71" s="349">
        <v>15.3</v>
      </c>
      <c r="D71" s="348">
        <v>376210</v>
      </c>
      <c r="E71" s="350">
        <v>44419.48541666667</v>
      </c>
      <c r="F71" s="331">
        <v>16414</v>
      </c>
    </row>
    <row r="72" spans="1:6" x14ac:dyDescent="0.25">
      <c r="A72" s="348">
        <v>3909808</v>
      </c>
      <c r="B72" s="348" t="s">
        <v>26111</v>
      </c>
      <c r="C72" s="349">
        <v>3.36</v>
      </c>
      <c r="D72" s="348">
        <v>374934</v>
      </c>
      <c r="E72" s="350">
        <v>44419.55972222222</v>
      </c>
      <c r="F72" s="331">
        <v>16415</v>
      </c>
    </row>
    <row r="73" spans="1:6" x14ac:dyDescent="0.25">
      <c r="A73" s="348">
        <v>3907525</v>
      </c>
      <c r="B73" s="348" t="s">
        <v>26112</v>
      </c>
      <c r="C73" s="349">
        <v>2.86</v>
      </c>
      <c r="D73" s="348">
        <v>376301</v>
      </c>
      <c r="E73" s="350">
        <v>44419.675694444442</v>
      </c>
      <c r="F73" s="331">
        <v>16416</v>
      </c>
    </row>
    <row r="74" spans="1:6" x14ac:dyDescent="0.25">
      <c r="A74" s="348">
        <v>3907544</v>
      </c>
      <c r="B74" s="348" t="s">
        <v>26112</v>
      </c>
      <c r="C74" s="349">
        <v>1.94</v>
      </c>
      <c r="D74" s="348">
        <v>376300</v>
      </c>
      <c r="E74" s="350">
        <v>44419.676388888889</v>
      </c>
      <c r="F74" s="331">
        <v>16417</v>
      </c>
    </row>
    <row r="75" spans="1:6" x14ac:dyDescent="0.25">
      <c r="A75" s="348">
        <v>3920348</v>
      </c>
      <c r="B75" s="348" t="s">
        <v>26113</v>
      </c>
      <c r="C75" s="349">
        <v>16.760000000000002</v>
      </c>
      <c r="D75" s="348">
        <v>374029</v>
      </c>
      <c r="E75" s="350">
        <v>44419.754861111112</v>
      </c>
      <c r="F75" s="331">
        <v>16418</v>
      </c>
    </row>
    <row r="76" spans="1:6" x14ac:dyDescent="0.25">
      <c r="A76" s="348"/>
      <c r="B76" s="351">
        <v>3</v>
      </c>
      <c r="C76" s="352">
        <f>SUM(C68:C75)</f>
        <v>56.930000000000007</v>
      </c>
      <c r="D76" s="348"/>
      <c r="E76" s="350"/>
      <c r="F76" s="331"/>
    </row>
    <row r="77" spans="1:6" x14ac:dyDescent="0.25">
      <c r="A77" s="332" t="str">
        <f>"3909154"</f>
        <v>3909154</v>
      </c>
      <c r="B77" s="332" t="s">
        <v>1103</v>
      </c>
      <c r="C77" s="353">
        <v>15.97</v>
      </c>
      <c r="D77" s="332">
        <v>376408</v>
      </c>
      <c r="E77" s="333">
        <v>44509.404351851852</v>
      </c>
      <c r="F77" s="331">
        <v>16499</v>
      </c>
    </row>
    <row r="78" spans="1:6" x14ac:dyDescent="0.25">
      <c r="A78" s="332" t="str">
        <f>"3945304"</f>
        <v>3945304</v>
      </c>
      <c r="B78" s="332" t="s">
        <v>539</v>
      </c>
      <c r="C78" s="353">
        <v>195.65</v>
      </c>
      <c r="D78" s="332">
        <v>374169</v>
      </c>
      <c r="E78" s="333">
        <v>44509.437592592592</v>
      </c>
      <c r="F78" s="331">
        <v>16500</v>
      </c>
    </row>
    <row r="79" spans="1:6" x14ac:dyDescent="0.25">
      <c r="A79" s="332" t="str">
        <f>"3900463"</f>
        <v>3900463</v>
      </c>
      <c r="B79" s="332" t="s">
        <v>20111</v>
      </c>
      <c r="C79" s="353">
        <v>14.58</v>
      </c>
      <c r="D79" s="332">
        <v>375045</v>
      </c>
      <c r="E79" s="333">
        <v>44509.474976851852</v>
      </c>
      <c r="F79" s="331">
        <v>16501</v>
      </c>
    </row>
    <row r="80" spans="1:6" x14ac:dyDescent="0.25">
      <c r="A80" s="332" t="str">
        <f>"3960276"</f>
        <v>3960276</v>
      </c>
      <c r="B80" s="332" t="s">
        <v>3739</v>
      </c>
      <c r="C80" s="353">
        <v>12.3</v>
      </c>
      <c r="D80" s="332">
        <v>374021</v>
      </c>
      <c r="E80" s="333">
        <v>44509.479467592595</v>
      </c>
      <c r="F80" s="331">
        <v>16502</v>
      </c>
    </row>
    <row r="81" spans="1:6" x14ac:dyDescent="0.25">
      <c r="A81" s="332" t="str">
        <f>"3930293"</f>
        <v>3930293</v>
      </c>
      <c r="B81" s="332" t="s">
        <v>3771</v>
      </c>
      <c r="C81" s="353">
        <v>5.95</v>
      </c>
      <c r="D81" s="332">
        <v>376390</v>
      </c>
      <c r="E81" s="333">
        <v>44509.598773148151</v>
      </c>
      <c r="F81" s="331">
        <v>16503</v>
      </c>
    </row>
    <row r="82" spans="1:6" x14ac:dyDescent="0.25">
      <c r="A82" s="332" t="str">
        <f>"3907937"</f>
        <v>3907937</v>
      </c>
      <c r="B82" s="332" t="s">
        <v>1121</v>
      </c>
      <c r="C82" s="353">
        <v>1.69</v>
      </c>
      <c r="D82" s="332">
        <v>375386</v>
      </c>
      <c r="E82" s="333">
        <v>44509.632962962962</v>
      </c>
      <c r="F82" s="331">
        <v>16504</v>
      </c>
    </row>
    <row r="83" spans="1:6" x14ac:dyDescent="0.25">
      <c r="A83" s="332" t="str">
        <f>"23923029"</f>
        <v>23923029</v>
      </c>
      <c r="B83" s="332" t="s">
        <v>611</v>
      </c>
      <c r="C83" s="353">
        <v>2.56</v>
      </c>
      <c r="D83" s="332">
        <v>5700</v>
      </c>
      <c r="E83" s="333">
        <v>44509.637164351851</v>
      </c>
      <c r="F83" s="331">
        <v>16505</v>
      </c>
    </row>
    <row r="84" spans="1:6" x14ac:dyDescent="0.25">
      <c r="A84" s="332" t="str">
        <f>"3907867"</f>
        <v>3907867</v>
      </c>
      <c r="B84" s="332" t="s">
        <v>542</v>
      </c>
      <c r="C84" s="353">
        <v>5.56</v>
      </c>
      <c r="D84" s="332">
        <v>374569</v>
      </c>
      <c r="E84" s="333">
        <v>44509.660011574073</v>
      </c>
      <c r="F84" s="331">
        <v>16506</v>
      </c>
    </row>
    <row r="85" spans="1:6" x14ac:dyDescent="0.25">
      <c r="A85" s="332"/>
      <c r="B85" s="331">
        <v>4</v>
      </c>
      <c r="C85" s="354">
        <f>SUM(C77:C84)</f>
        <v>254.26000000000002</v>
      </c>
      <c r="D85" s="332"/>
      <c r="E85" s="333"/>
      <c r="F85" s="331"/>
    </row>
    <row r="86" spans="1:6" x14ac:dyDescent="0.25">
      <c r="A86" s="332" t="str">
        <f>"3902009"</f>
        <v>3902009</v>
      </c>
      <c r="B86" s="332" t="s">
        <v>598</v>
      </c>
      <c r="C86" s="353">
        <v>3.36</v>
      </c>
      <c r="D86" s="332">
        <v>376335</v>
      </c>
      <c r="E86" s="333">
        <v>44510.419629629629</v>
      </c>
      <c r="F86" s="331">
        <v>16639</v>
      </c>
    </row>
    <row r="87" spans="1:6" x14ac:dyDescent="0.25">
      <c r="A87" s="332" t="str">
        <f>"3907618"</f>
        <v>3907618</v>
      </c>
      <c r="B87" s="332" t="s">
        <v>540</v>
      </c>
      <c r="C87" s="353">
        <v>4.1399999999999997</v>
      </c>
      <c r="D87" s="332">
        <v>375375</v>
      </c>
      <c r="E87" s="333">
        <v>44510.459328703706</v>
      </c>
      <c r="F87" s="331">
        <v>16640</v>
      </c>
    </row>
    <row r="88" spans="1:6" x14ac:dyDescent="0.25">
      <c r="A88" s="332" t="str">
        <f>"3960241"</f>
        <v>3960241</v>
      </c>
      <c r="B88" s="332" t="s">
        <v>13183</v>
      </c>
      <c r="C88" s="353">
        <v>15.3</v>
      </c>
      <c r="D88" s="332">
        <v>376221</v>
      </c>
      <c r="E88" s="333">
        <v>44510.470601851855</v>
      </c>
      <c r="F88" s="331">
        <v>16641</v>
      </c>
    </row>
    <row r="89" spans="1:6" x14ac:dyDescent="0.25">
      <c r="A89" s="332" t="str">
        <f>"3907531"</f>
        <v>3907531</v>
      </c>
      <c r="B89" s="332" t="s">
        <v>3744</v>
      </c>
      <c r="C89" s="353">
        <v>5.28</v>
      </c>
      <c r="D89" s="332">
        <v>374244</v>
      </c>
      <c r="E89" s="333">
        <v>44510.493807870371</v>
      </c>
      <c r="F89" s="331">
        <v>16642</v>
      </c>
    </row>
    <row r="90" spans="1:6" x14ac:dyDescent="0.25">
      <c r="A90" s="332" t="str">
        <f>"3901260"</f>
        <v>3901260</v>
      </c>
      <c r="B90" s="332" t="s">
        <v>23876</v>
      </c>
      <c r="C90" s="353">
        <v>5.04</v>
      </c>
      <c r="D90" s="332">
        <v>374735</v>
      </c>
      <c r="E90" s="333">
        <v>44510.631041666667</v>
      </c>
      <c r="F90" s="331">
        <v>16643</v>
      </c>
    </row>
    <row r="91" spans="1:6" x14ac:dyDescent="0.25">
      <c r="A91" s="332" t="str">
        <f>"3907965"</f>
        <v>3907965</v>
      </c>
      <c r="B91" s="332" t="s">
        <v>1125</v>
      </c>
      <c r="C91" s="353">
        <v>2.97</v>
      </c>
      <c r="D91" s="332">
        <v>375389</v>
      </c>
      <c r="E91" s="333">
        <v>44510.76153935185</v>
      </c>
      <c r="F91" s="331">
        <v>16644</v>
      </c>
    </row>
    <row r="92" spans="1:6" x14ac:dyDescent="0.25">
      <c r="A92" s="332"/>
      <c r="B92" s="331">
        <v>5</v>
      </c>
      <c r="C92" s="354">
        <f>SUM(C86:C91)</f>
        <v>36.090000000000003</v>
      </c>
      <c r="D92" s="332"/>
      <c r="E92" s="333"/>
      <c r="F92" s="331"/>
    </row>
    <row r="93" spans="1:6" x14ac:dyDescent="0.25">
      <c r="A93" s="332" t="str">
        <f>"3906771"</f>
        <v>3906771</v>
      </c>
      <c r="B93" s="332" t="s">
        <v>23877</v>
      </c>
      <c r="C93" s="353">
        <v>4.9400000000000004</v>
      </c>
      <c r="D93" s="332">
        <v>374647</v>
      </c>
      <c r="E93" s="333">
        <v>44511.410104166665</v>
      </c>
      <c r="F93" s="331">
        <v>16701</v>
      </c>
    </row>
    <row r="94" spans="1:6" x14ac:dyDescent="0.25">
      <c r="A94" s="332" t="str">
        <f>"3906658"</f>
        <v>3906658</v>
      </c>
      <c r="B94" s="332" t="s">
        <v>604</v>
      </c>
      <c r="C94" s="353">
        <v>1.68</v>
      </c>
      <c r="D94" s="332">
        <v>376353</v>
      </c>
      <c r="E94" s="333">
        <v>44511.606261574074</v>
      </c>
      <c r="F94" s="331">
        <v>16702</v>
      </c>
    </row>
    <row r="95" spans="1:6" x14ac:dyDescent="0.25">
      <c r="A95" s="332" t="str">
        <f>"3901121"</f>
        <v>3901121</v>
      </c>
      <c r="B95" s="332" t="s">
        <v>605</v>
      </c>
      <c r="C95" s="353">
        <v>1.75</v>
      </c>
      <c r="D95" s="332">
        <v>374519</v>
      </c>
      <c r="E95" s="333">
        <v>44511.606469907405</v>
      </c>
      <c r="F95" s="331">
        <v>16703</v>
      </c>
    </row>
    <row r="96" spans="1:6" x14ac:dyDescent="0.25">
      <c r="A96" s="332" t="str">
        <f>"3903592"</f>
        <v>3903592</v>
      </c>
      <c r="B96" s="332" t="s">
        <v>3770</v>
      </c>
      <c r="C96" s="353">
        <v>5.0599999999999996</v>
      </c>
      <c r="D96" s="332">
        <v>374750</v>
      </c>
      <c r="E96" s="333">
        <v>44511.711875000001</v>
      </c>
      <c r="F96" s="331">
        <v>16704</v>
      </c>
    </row>
    <row r="97" spans="1:6" x14ac:dyDescent="0.25">
      <c r="A97" s="332" t="str">
        <f>"3960257"</f>
        <v>3960257</v>
      </c>
      <c r="B97" s="332" t="s">
        <v>595</v>
      </c>
      <c r="C97" s="353">
        <v>15.3</v>
      </c>
      <c r="D97" s="332">
        <v>376211</v>
      </c>
      <c r="E97" s="333">
        <v>44511.794652777775</v>
      </c>
      <c r="F97" s="331">
        <v>16705</v>
      </c>
    </row>
    <row r="98" spans="1:6" x14ac:dyDescent="0.25">
      <c r="A98" s="332" t="str">
        <f>"3960275"</f>
        <v>3960275</v>
      </c>
      <c r="B98" s="332" t="s">
        <v>595</v>
      </c>
      <c r="C98" s="353">
        <v>15.37</v>
      </c>
      <c r="D98" s="332">
        <v>376218</v>
      </c>
      <c r="E98" s="333">
        <v>44511.795266203706</v>
      </c>
      <c r="F98" s="331">
        <v>16706</v>
      </c>
    </row>
    <row r="99" spans="1:6" x14ac:dyDescent="0.25">
      <c r="A99" s="332"/>
      <c r="B99" s="331">
        <v>6</v>
      </c>
      <c r="C99" s="354">
        <f>SUM(C93:C98)</f>
        <v>44.1</v>
      </c>
      <c r="D99" s="332"/>
      <c r="E99" s="333"/>
      <c r="F99" s="331"/>
    </row>
    <row r="100" spans="1:6" x14ac:dyDescent="0.25">
      <c r="A100" s="332" t="str">
        <f>"3908019"</f>
        <v>3908019</v>
      </c>
      <c r="B100" s="332" t="s">
        <v>1084</v>
      </c>
      <c r="C100" s="353">
        <v>13.87</v>
      </c>
      <c r="D100" s="332">
        <v>374787</v>
      </c>
      <c r="E100" s="333">
        <v>44512.395289351851</v>
      </c>
      <c r="F100" s="331">
        <v>16795</v>
      </c>
    </row>
    <row r="101" spans="1:6" x14ac:dyDescent="0.25">
      <c r="A101" s="332" t="str">
        <f>"3906994"</f>
        <v>3906994</v>
      </c>
      <c r="B101" s="332" t="s">
        <v>618</v>
      </c>
      <c r="C101" s="353">
        <v>41.13</v>
      </c>
      <c r="D101" s="332">
        <v>376275</v>
      </c>
      <c r="E101" s="333">
        <v>44512.586423611108</v>
      </c>
      <c r="F101" s="331">
        <v>16796</v>
      </c>
    </row>
    <row r="102" spans="1:6" x14ac:dyDescent="0.25">
      <c r="A102" s="332" t="str">
        <f>"3906995"</f>
        <v>3906995</v>
      </c>
      <c r="B102" s="332" t="s">
        <v>618</v>
      </c>
      <c r="C102" s="353">
        <v>39.97</v>
      </c>
      <c r="D102" s="332">
        <v>376276</v>
      </c>
      <c r="E102" s="333">
        <v>44512.586793981478</v>
      </c>
      <c r="F102" s="331">
        <v>16797</v>
      </c>
    </row>
    <row r="103" spans="1:6" x14ac:dyDescent="0.25">
      <c r="A103" s="332" t="str">
        <f>"3908657"</f>
        <v>3908657</v>
      </c>
      <c r="B103" s="332" t="s">
        <v>1118</v>
      </c>
      <c r="C103" s="353">
        <v>1.68</v>
      </c>
      <c r="D103" s="332">
        <v>374924</v>
      </c>
      <c r="E103" s="333">
        <v>44512.593819444446</v>
      </c>
      <c r="F103" s="331">
        <v>16798</v>
      </c>
    </row>
    <row r="104" spans="1:6" x14ac:dyDescent="0.25">
      <c r="A104" s="332" t="str">
        <f>"3907489"</f>
        <v>3907489</v>
      </c>
      <c r="B104" s="332" t="s">
        <v>1082</v>
      </c>
      <c r="C104" s="353">
        <v>13.88</v>
      </c>
      <c r="D104" s="332">
        <v>374235</v>
      </c>
      <c r="E104" s="333">
        <v>44512.635023148148</v>
      </c>
      <c r="F104" s="331">
        <v>16799</v>
      </c>
    </row>
    <row r="105" spans="1:6" x14ac:dyDescent="0.25">
      <c r="A105" s="332" t="str">
        <f>"3930042"</f>
        <v>3930042</v>
      </c>
      <c r="B105" s="332" t="s">
        <v>610</v>
      </c>
      <c r="C105" s="353">
        <v>5.59</v>
      </c>
      <c r="D105" s="332">
        <v>376321</v>
      </c>
      <c r="E105" s="333">
        <v>44512.683125000003</v>
      </c>
      <c r="F105" s="331">
        <v>16800</v>
      </c>
    </row>
    <row r="106" spans="1:6" x14ac:dyDescent="0.25">
      <c r="A106" s="332"/>
      <c r="B106" s="331">
        <v>7</v>
      </c>
      <c r="C106" s="354">
        <f>SUM(C100:C105)</f>
        <v>116.12</v>
      </c>
      <c r="D106" s="332"/>
      <c r="E106" s="333"/>
      <c r="F106" s="331"/>
    </row>
    <row r="107" spans="1:6" x14ac:dyDescent="0.25">
      <c r="A107" s="332" t="str">
        <f>"3907169"</f>
        <v>3907169</v>
      </c>
      <c r="B107" s="332" t="s">
        <v>1124</v>
      </c>
      <c r="C107" s="353">
        <v>24.24</v>
      </c>
      <c r="D107" s="332">
        <v>376574</v>
      </c>
      <c r="E107" s="333">
        <v>44515.616446759261</v>
      </c>
      <c r="F107" s="331">
        <v>16872</v>
      </c>
    </row>
    <row r="108" spans="1:6" x14ac:dyDescent="0.25">
      <c r="A108" s="332" t="str">
        <f>"3960269"</f>
        <v>3960269</v>
      </c>
      <c r="B108" s="332" t="s">
        <v>3734</v>
      </c>
      <c r="C108" s="353">
        <v>12.3</v>
      </c>
      <c r="D108" s="332">
        <v>374005</v>
      </c>
      <c r="E108" s="333">
        <v>44515.563796296294</v>
      </c>
      <c r="F108" s="331">
        <v>16873</v>
      </c>
    </row>
    <row r="109" spans="1:6" x14ac:dyDescent="0.25">
      <c r="A109" s="332" t="str">
        <f>"3960344"</f>
        <v>3960344</v>
      </c>
      <c r="B109" s="332" t="s">
        <v>3736</v>
      </c>
      <c r="C109" s="353">
        <v>8.3800000000000008</v>
      </c>
      <c r="D109" s="332">
        <v>374051</v>
      </c>
      <c r="E109" s="333">
        <v>44515.36446759259</v>
      </c>
      <c r="F109" s="331">
        <v>16874</v>
      </c>
    </row>
    <row r="110" spans="1:6" x14ac:dyDescent="0.25">
      <c r="A110" s="332" t="str">
        <f>"3908639"</f>
        <v>3908639</v>
      </c>
      <c r="B110" s="332" t="s">
        <v>603</v>
      </c>
      <c r="C110" s="353">
        <v>5.82</v>
      </c>
      <c r="D110" s="332">
        <v>376437</v>
      </c>
      <c r="E110" s="333">
        <v>44515.466493055559</v>
      </c>
      <c r="F110" s="331">
        <v>16875</v>
      </c>
    </row>
    <row r="111" spans="1:6" x14ac:dyDescent="0.25">
      <c r="A111" s="332" t="str">
        <f>"3909239"</f>
        <v>3909239</v>
      </c>
      <c r="B111" s="332" t="s">
        <v>1077</v>
      </c>
      <c r="C111" s="353">
        <v>1.68</v>
      </c>
      <c r="D111" s="332">
        <v>374907</v>
      </c>
      <c r="E111" s="333">
        <v>44515.469548611109</v>
      </c>
      <c r="F111" s="331">
        <v>16876</v>
      </c>
    </row>
    <row r="112" spans="1:6" x14ac:dyDescent="0.25">
      <c r="A112" s="332" t="str">
        <f>"3909521"</f>
        <v>3909521</v>
      </c>
      <c r="B112" s="332" t="s">
        <v>18249</v>
      </c>
      <c r="C112" s="353">
        <v>3.38</v>
      </c>
      <c r="D112" s="332">
        <v>375925</v>
      </c>
      <c r="E112" s="333">
        <v>44515.543935185182</v>
      </c>
      <c r="F112" s="331">
        <v>16877</v>
      </c>
    </row>
    <row r="113" spans="1:6" x14ac:dyDescent="0.25">
      <c r="A113" s="332" t="str">
        <f>"3906764"</f>
        <v>3906764</v>
      </c>
      <c r="B113" s="332" t="s">
        <v>13184</v>
      </c>
      <c r="C113" s="353">
        <v>4.3499999999999996</v>
      </c>
      <c r="D113" s="332">
        <v>376533</v>
      </c>
      <c r="E113" s="333">
        <v>44515.544062499997</v>
      </c>
      <c r="F113" s="331">
        <v>16878</v>
      </c>
    </row>
    <row r="114" spans="1:6" x14ac:dyDescent="0.25">
      <c r="A114" s="332" t="str">
        <f>"3908204"</f>
        <v>3908204</v>
      </c>
      <c r="B114" s="332" t="s">
        <v>3785</v>
      </c>
      <c r="C114" s="353">
        <v>6.3</v>
      </c>
      <c r="D114" s="332">
        <v>375435</v>
      </c>
      <c r="E114" s="333">
        <v>44515.579363425924</v>
      </c>
      <c r="F114" s="331">
        <v>16879</v>
      </c>
    </row>
    <row r="115" spans="1:6" x14ac:dyDescent="0.25">
      <c r="A115" s="332" t="str">
        <f>"3960252"</f>
        <v>3960252</v>
      </c>
      <c r="B115" s="332" t="s">
        <v>1096</v>
      </c>
      <c r="C115" s="353">
        <v>16.760000000000002</v>
      </c>
      <c r="D115" s="332">
        <v>374041</v>
      </c>
      <c r="E115" s="333">
        <v>44515.60560185185</v>
      </c>
      <c r="F115" s="331">
        <v>16880</v>
      </c>
    </row>
    <row r="116" spans="1:6" x14ac:dyDescent="0.25">
      <c r="A116" s="332" t="str">
        <f>"3901461"</f>
        <v>3901461</v>
      </c>
      <c r="B116" s="332" t="s">
        <v>612</v>
      </c>
      <c r="C116" s="353">
        <v>15.3</v>
      </c>
      <c r="D116" s="332">
        <v>376228</v>
      </c>
      <c r="E116" s="333">
        <v>44515.671018518522</v>
      </c>
      <c r="F116" s="331">
        <v>16881</v>
      </c>
    </row>
    <row r="117" spans="1:6" x14ac:dyDescent="0.25">
      <c r="A117" s="332"/>
      <c r="B117" s="331">
        <v>8</v>
      </c>
      <c r="C117" s="354">
        <f>SUM(C107:C116)</f>
        <v>98.51</v>
      </c>
      <c r="D117" s="332"/>
      <c r="E117" s="333"/>
      <c r="F117" s="331"/>
    </row>
    <row r="118" spans="1:6" x14ac:dyDescent="0.25">
      <c r="A118" s="332" t="str">
        <f>"3902041"</f>
        <v>3902041</v>
      </c>
      <c r="B118" s="332" t="s">
        <v>3765</v>
      </c>
      <c r="C118" s="353">
        <v>8.3800000000000008</v>
      </c>
      <c r="D118" s="332">
        <v>374108</v>
      </c>
      <c r="E118" s="333">
        <v>44516.342141203706</v>
      </c>
      <c r="F118" s="331">
        <v>16933</v>
      </c>
    </row>
    <row r="119" spans="1:6" x14ac:dyDescent="0.25">
      <c r="A119" s="332" t="str">
        <f>"3907330"</f>
        <v>3907330</v>
      </c>
      <c r="B119" s="332" t="s">
        <v>3766</v>
      </c>
      <c r="C119" s="353">
        <v>16.760000000000002</v>
      </c>
      <c r="D119" s="332">
        <v>374172</v>
      </c>
      <c r="E119" s="333">
        <v>44516.342638888891</v>
      </c>
      <c r="F119" s="331">
        <v>16934</v>
      </c>
    </row>
    <row r="120" spans="1:6" x14ac:dyDescent="0.25">
      <c r="A120" s="332" t="str">
        <f>"3909590"</f>
        <v>3909590</v>
      </c>
      <c r="B120" s="332" t="s">
        <v>20107</v>
      </c>
      <c r="C120" s="353">
        <v>0.54</v>
      </c>
      <c r="D120" s="332">
        <v>375961</v>
      </c>
      <c r="E120" s="333">
        <v>44516.563530092593</v>
      </c>
      <c r="F120" s="331">
        <v>16935</v>
      </c>
    </row>
    <row r="121" spans="1:6" x14ac:dyDescent="0.25">
      <c r="A121" s="332" t="str">
        <f>"3930078"</f>
        <v>3930078</v>
      </c>
      <c r="B121" s="332" t="s">
        <v>11628</v>
      </c>
      <c r="C121" s="353">
        <v>3.51</v>
      </c>
      <c r="D121" s="332">
        <v>374463</v>
      </c>
      <c r="E121" s="333">
        <v>44516.59065972222</v>
      </c>
      <c r="F121" s="331">
        <v>16936</v>
      </c>
    </row>
    <row r="122" spans="1:6" x14ac:dyDescent="0.25">
      <c r="A122" s="332" t="str">
        <f>"3945401"</f>
        <v>3945401</v>
      </c>
      <c r="B122" s="332" t="s">
        <v>623</v>
      </c>
      <c r="C122" s="353">
        <v>8.3800000000000008</v>
      </c>
      <c r="D122" s="332">
        <v>374073</v>
      </c>
      <c r="E122" s="333">
        <v>44516.650023148148</v>
      </c>
      <c r="F122" s="331">
        <v>16937</v>
      </c>
    </row>
    <row r="123" spans="1:6" x14ac:dyDescent="0.25">
      <c r="A123" s="332" t="str">
        <f>"3930391"</f>
        <v>3930391</v>
      </c>
      <c r="B123" s="332" t="s">
        <v>1090</v>
      </c>
      <c r="C123" s="353">
        <v>5.97</v>
      </c>
      <c r="D123" s="332">
        <v>374824</v>
      </c>
      <c r="E123" s="333">
        <v>44516.727673611109</v>
      </c>
      <c r="F123" s="331" t="s">
        <v>23878</v>
      </c>
    </row>
    <row r="124" spans="1:6" x14ac:dyDescent="0.25">
      <c r="A124" s="332" t="str">
        <f>"3909717"</f>
        <v>3909717</v>
      </c>
      <c r="B124" s="332" t="s">
        <v>23879</v>
      </c>
      <c r="C124" s="353">
        <v>2.0299999999999998</v>
      </c>
      <c r="D124" s="332">
        <v>376648</v>
      </c>
      <c r="E124" s="333">
        <v>44516.773819444446</v>
      </c>
      <c r="F124" s="331">
        <v>16940</v>
      </c>
    </row>
    <row r="125" spans="1:6" x14ac:dyDescent="0.25">
      <c r="A125" s="332"/>
      <c r="B125" s="331">
        <v>9</v>
      </c>
      <c r="C125" s="354">
        <f>SUM(C118:C124)</f>
        <v>45.57</v>
      </c>
      <c r="D125" s="332"/>
      <c r="E125" s="333"/>
      <c r="F125" s="331"/>
    </row>
    <row r="126" spans="1:6" x14ac:dyDescent="0.25">
      <c r="A126" s="332" t="str">
        <f>"3960373"</f>
        <v>3960373</v>
      </c>
      <c r="B126" s="332" t="s">
        <v>616</v>
      </c>
      <c r="C126" s="353">
        <v>8.3800000000000008</v>
      </c>
      <c r="D126" s="332">
        <v>374069</v>
      </c>
      <c r="E126" s="333">
        <v>44517.456273148149</v>
      </c>
      <c r="F126" s="331">
        <v>16967</v>
      </c>
    </row>
    <row r="127" spans="1:6" x14ac:dyDescent="0.25">
      <c r="A127" s="332" t="str">
        <f>"3908875"</f>
        <v>3908875</v>
      </c>
      <c r="B127" s="332" t="s">
        <v>1085</v>
      </c>
      <c r="C127" s="353">
        <v>1.68</v>
      </c>
      <c r="D127" s="332">
        <v>374467</v>
      </c>
      <c r="E127" s="333">
        <v>44517.515208333331</v>
      </c>
      <c r="F127" s="331">
        <v>16968</v>
      </c>
    </row>
    <row r="128" spans="1:6" x14ac:dyDescent="0.25">
      <c r="A128" s="332" t="str">
        <f>"3903487"</f>
        <v>3903487</v>
      </c>
      <c r="B128" s="332" t="s">
        <v>11632</v>
      </c>
      <c r="C128" s="353">
        <v>6.32</v>
      </c>
      <c r="D128" s="332">
        <v>374662</v>
      </c>
      <c r="E128" s="333">
        <v>44517.826365740744</v>
      </c>
      <c r="F128" s="331">
        <v>16993</v>
      </c>
    </row>
    <row r="129" spans="1:6" x14ac:dyDescent="0.25">
      <c r="A129" s="332"/>
      <c r="B129" s="331">
        <v>10</v>
      </c>
      <c r="C129" s="354">
        <f>SUM(C126:C128)</f>
        <v>16.380000000000003</v>
      </c>
      <c r="D129" s="332"/>
      <c r="E129" s="333"/>
      <c r="F129" s="331"/>
    </row>
    <row r="130" spans="1:6" x14ac:dyDescent="0.25">
      <c r="A130" s="332" t="s">
        <v>13173</v>
      </c>
      <c r="B130" s="332" t="s">
        <v>619</v>
      </c>
      <c r="C130" s="353">
        <v>1.69</v>
      </c>
      <c r="D130" s="332">
        <v>374775</v>
      </c>
      <c r="E130" s="333">
        <v>44518.565752314818</v>
      </c>
      <c r="F130" s="331">
        <v>17035</v>
      </c>
    </row>
    <row r="131" spans="1:6" x14ac:dyDescent="0.25">
      <c r="A131" s="332" t="s">
        <v>19930</v>
      </c>
      <c r="B131" s="332" t="s">
        <v>18248</v>
      </c>
      <c r="C131" s="353">
        <v>4.6500000000000004</v>
      </c>
      <c r="D131" s="332">
        <v>375990</v>
      </c>
      <c r="E131" s="333">
        <v>44518.654444444444</v>
      </c>
      <c r="F131" s="331">
        <v>17036</v>
      </c>
    </row>
    <row r="132" spans="1:6" x14ac:dyDescent="0.25">
      <c r="A132" s="332" t="s">
        <v>23880</v>
      </c>
      <c r="B132" s="332" t="s">
        <v>23881</v>
      </c>
      <c r="C132" s="353">
        <v>2.1800000000000002</v>
      </c>
      <c r="D132" s="332">
        <v>374836</v>
      </c>
      <c r="E132" s="333">
        <v>44518.672349537039</v>
      </c>
      <c r="F132" s="331">
        <v>17037</v>
      </c>
    </row>
    <row r="133" spans="1:6" x14ac:dyDescent="0.25">
      <c r="A133" s="332" t="s">
        <v>6094</v>
      </c>
      <c r="B133" s="332" t="s">
        <v>614</v>
      </c>
      <c r="C133" s="353">
        <v>4.1900000000000004</v>
      </c>
      <c r="D133" s="332">
        <v>374072</v>
      </c>
      <c r="E133" s="333">
        <v>44518.720243055555</v>
      </c>
      <c r="F133" s="331">
        <v>17038</v>
      </c>
    </row>
    <row r="134" spans="1:6" x14ac:dyDescent="0.25">
      <c r="A134" s="332"/>
      <c r="B134" s="331">
        <v>11</v>
      </c>
      <c r="C134" s="354">
        <f>SUM(C130:C133)</f>
        <v>12.71</v>
      </c>
      <c r="D134" s="332"/>
      <c r="E134" s="333"/>
      <c r="F134" s="331"/>
    </row>
    <row r="135" spans="1:6" x14ac:dyDescent="0.25">
      <c r="A135" s="332" t="str">
        <f>"3930394"</f>
        <v>3930394</v>
      </c>
      <c r="B135" s="332" t="s">
        <v>548</v>
      </c>
      <c r="C135" s="353">
        <v>1.78</v>
      </c>
      <c r="D135" s="332">
        <v>374833</v>
      </c>
      <c r="E135" s="333">
        <v>44519.511747685188</v>
      </c>
      <c r="F135" s="331">
        <v>17076</v>
      </c>
    </row>
    <row r="136" spans="1:6" x14ac:dyDescent="0.25">
      <c r="A136" s="332"/>
      <c r="B136" s="331">
        <v>12</v>
      </c>
      <c r="C136" s="354">
        <f>SUM(C135)</f>
        <v>1.78</v>
      </c>
      <c r="D136" s="332"/>
      <c r="E136" s="333"/>
      <c r="F136" s="331"/>
    </row>
    <row r="137" spans="1:6" x14ac:dyDescent="0.25">
      <c r="A137" s="332" t="str">
        <f>"3908160"</f>
        <v>3908160</v>
      </c>
      <c r="B137" s="332" t="s">
        <v>3787</v>
      </c>
      <c r="C137" s="353">
        <v>2.21</v>
      </c>
      <c r="D137" s="332">
        <v>375420</v>
      </c>
      <c r="E137" s="333">
        <v>44522.437986111108</v>
      </c>
      <c r="F137" s="331">
        <v>17165</v>
      </c>
    </row>
    <row r="138" spans="1:6" x14ac:dyDescent="0.25">
      <c r="A138" s="332" t="str">
        <f>"3945114"</f>
        <v>3945114</v>
      </c>
      <c r="B138" s="332" t="s">
        <v>617</v>
      </c>
      <c r="C138" s="353">
        <v>16.760000000000002</v>
      </c>
      <c r="D138" s="332">
        <v>374057</v>
      </c>
      <c r="E138" s="333">
        <v>44522.452719907407</v>
      </c>
      <c r="F138" s="331">
        <v>17166</v>
      </c>
    </row>
    <row r="139" spans="1:6" x14ac:dyDescent="0.25">
      <c r="A139" s="332" t="str">
        <f>"3960369"</f>
        <v>3960369</v>
      </c>
      <c r="B139" s="332" t="s">
        <v>6097</v>
      </c>
      <c r="C139" s="353">
        <v>8.3800000000000008</v>
      </c>
      <c r="D139" s="332">
        <v>374060</v>
      </c>
      <c r="E139" s="333">
        <v>44522.587175925924</v>
      </c>
      <c r="F139" s="331">
        <v>17167</v>
      </c>
    </row>
    <row r="140" spans="1:6" x14ac:dyDescent="0.25">
      <c r="A140" s="332" t="str">
        <f>"3901242"</f>
        <v>3901242</v>
      </c>
      <c r="B140" s="332" t="s">
        <v>11630</v>
      </c>
      <c r="C140" s="353">
        <v>17.25</v>
      </c>
      <c r="D140" s="332">
        <v>374732</v>
      </c>
      <c r="E140" s="333">
        <v>44522.635775462964</v>
      </c>
      <c r="F140" s="331">
        <v>17168</v>
      </c>
    </row>
    <row r="141" spans="1:6" x14ac:dyDescent="0.25">
      <c r="A141" s="332"/>
      <c r="B141" s="331">
        <v>13</v>
      </c>
      <c r="C141" s="354">
        <f>SUM(C137:C140)</f>
        <v>44.6</v>
      </c>
      <c r="D141" s="332"/>
      <c r="E141" s="333"/>
      <c r="F141" s="331"/>
    </row>
    <row r="142" spans="1:6" x14ac:dyDescent="0.25">
      <c r="A142" s="332" t="str">
        <f>"3908129"</f>
        <v>3908129</v>
      </c>
      <c r="B142" s="332" t="s">
        <v>1095</v>
      </c>
      <c r="C142" s="353">
        <v>1.7</v>
      </c>
      <c r="D142" s="332">
        <v>378074</v>
      </c>
      <c r="E142" s="333">
        <v>44524.325300925928</v>
      </c>
      <c r="F142" s="331">
        <v>17204</v>
      </c>
    </row>
    <row r="143" spans="1:6" x14ac:dyDescent="0.25">
      <c r="A143" s="332" t="str">
        <f>"3903866"</f>
        <v>3903866</v>
      </c>
      <c r="B143" s="332" t="s">
        <v>3764</v>
      </c>
      <c r="C143" s="353">
        <v>1.71</v>
      </c>
      <c r="D143" s="332">
        <v>377913</v>
      </c>
      <c r="E143" s="333">
        <v>44524.445185185185</v>
      </c>
      <c r="F143" s="331">
        <v>17205</v>
      </c>
    </row>
    <row r="144" spans="1:6" x14ac:dyDescent="0.25">
      <c r="A144" s="332" t="str">
        <f>"3903101"</f>
        <v>3903101</v>
      </c>
      <c r="B144" s="332" t="s">
        <v>6111</v>
      </c>
      <c r="C144" s="353">
        <v>3.47</v>
      </c>
      <c r="D144" s="332">
        <v>376914</v>
      </c>
      <c r="E144" s="333">
        <v>44524.466782407406</v>
      </c>
      <c r="F144" s="331">
        <v>17206</v>
      </c>
    </row>
    <row r="145" spans="1:6" x14ac:dyDescent="0.25">
      <c r="A145" s="332" t="str">
        <f>"3900257"</f>
        <v>3900257</v>
      </c>
      <c r="B145" s="332" t="s">
        <v>3746</v>
      </c>
      <c r="C145" s="353">
        <v>5.41</v>
      </c>
      <c r="D145" s="332">
        <v>377670</v>
      </c>
      <c r="E145" s="333">
        <v>44524.508379629631</v>
      </c>
      <c r="F145" s="331">
        <v>17207</v>
      </c>
    </row>
    <row r="146" spans="1:6" x14ac:dyDescent="0.25">
      <c r="A146" s="332" t="str">
        <f>"3903064"</f>
        <v>3903064</v>
      </c>
      <c r="B146" s="332" t="s">
        <v>1086</v>
      </c>
      <c r="C146" s="353">
        <v>13.88</v>
      </c>
      <c r="D146" s="332">
        <v>376906</v>
      </c>
      <c r="E146" s="333">
        <v>44524.787291666667</v>
      </c>
      <c r="F146" s="331">
        <v>17208</v>
      </c>
    </row>
    <row r="147" spans="1:6" x14ac:dyDescent="0.25">
      <c r="A147" s="332"/>
      <c r="B147" s="331">
        <v>14</v>
      </c>
      <c r="C147" s="354">
        <f>SUM(C142:C146)</f>
        <v>26.17</v>
      </c>
      <c r="D147" s="332"/>
      <c r="E147" s="333"/>
      <c r="F147" s="331"/>
    </row>
    <row r="148" spans="1:6" x14ac:dyDescent="0.25">
      <c r="A148" s="332" t="str">
        <f>"3902710"</f>
        <v>3902710</v>
      </c>
      <c r="B148" s="332" t="s">
        <v>622</v>
      </c>
      <c r="C148" s="353">
        <v>1.97</v>
      </c>
      <c r="D148" s="332">
        <v>377852</v>
      </c>
      <c r="E148" s="333">
        <v>44525.285914351851</v>
      </c>
      <c r="F148" s="331">
        <v>17258</v>
      </c>
    </row>
    <row r="149" spans="1:6" x14ac:dyDescent="0.25">
      <c r="A149" s="332" t="str">
        <f>"3909479"</f>
        <v>3909479</v>
      </c>
      <c r="B149" s="332" t="s">
        <v>11644</v>
      </c>
      <c r="C149" s="353">
        <v>2.83</v>
      </c>
      <c r="D149" s="332">
        <v>378552</v>
      </c>
      <c r="E149" s="333">
        <v>44525.511053240742</v>
      </c>
      <c r="F149" s="331">
        <v>17259</v>
      </c>
    </row>
    <row r="150" spans="1:6" x14ac:dyDescent="0.25">
      <c r="A150" s="332" t="str">
        <f>"3902757"</f>
        <v>3902757</v>
      </c>
      <c r="B150" s="332" t="s">
        <v>3790</v>
      </c>
      <c r="C150" s="353">
        <v>3.36</v>
      </c>
      <c r="D150" s="332">
        <v>377867</v>
      </c>
      <c r="E150" s="333">
        <v>44525.518703703703</v>
      </c>
      <c r="F150" s="331">
        <v>17260</v>
      </c>
    </row>
    <row r="151" spans="1:6" x14ac:dyDescent="0.25">
      <c r="A151" s="332" t="str">
        <f>"3906869"</f>
        <v>3906869</v>
      </c>
      <c r="B151" s="332" t="s">
        <v>23881</v>
      </c>
      <c r="C151" s="353">
        <v>3.23</v>
      </c>
      <c r="D151" s="332">
        <v>377507</v>
      </c>
      <c r="E151" s="333">
        <v>44525.532743055555</v>
      </c>
      <c r="F151" s="331">
        <v>17261</v>
      </c>
    </row>
    <row r="152" spans="1:6" x14ac:dyDescent="0.25">
      <c r="A152" s="332" t="str">
        <f>"3908034"</f>
        <v>3908034</v>
      </c>
      <c r="B152" s="332" t="s">
        <v>6072</v>
      </c>
      <c r="C152" s="353">
        <v>1.87</v>
      </c>
      <c r="D152" s="332">
        <v>376553</v>
      </c>
      <c r="E152" s="333">
        <v>44525.650057870371</v>
      </c>
      <c r="F152" s="331">
        <v>17262</v>
      </c>
    </row>
    <row r="153" spans="1:6" x14ac:dyDescent="0.25">
      <c r="A153" s="332"/>
      <c r="B153" s="331">
        <v>15</v>
      </c>
      <c r="C153" s="354">
        <f>SUM(C148:C152)</f>
        <v>13.260000000000002</v>
      </c>
      <c r="D153" s="332"/>
      <c r="E153" s="333"/>
      <c r="F153" s="331"/>
    </row>
    <row r="154" spans="1:6" x14ac:dyDescent="0.25">
      <c r="A154" s="332" t="str">
        <f>"3909013"</f>
        <v>3909013</v>
      </c>
      <c r="B154" s="332" t="s">
        <v>615</v>
      </c>
      <c r="C154" s="353">
        <v>3.43</v>
      </c>
      <c r="D154" s="332">
        <v>377258</v>
      </c>
      <c r="E154" s="333">
        <v>44526.299953703703</v>
      </c>
      <c r="F154" s="331">
        <v>17311</v>
      </c>
    </row>
    <row r="155" spans="1:6" x14ac:dyDescent="0.25">
      <c r="A155" s="332" t="str">
        <f>"3908292"</f>
        <v>3908292</v>
      </c>
      <c r="B155" s="332" t="s">
        <v>1556</v>
      </c>
      <c r="C155" s="353">
        <v>2.0499999999999998</v>
      </c>
      <c r="D155" s="332">
        <v>378147</v>
      </c>
      <c r="E155" s="333">
        <v>44526.575775462959</v>
      </c>
      <c r="F155" s="331">
        <v>17312</v>
      </c>
    </row>
    <row r="156" spans="1:6" x14ac:dyDescent="0.25">
      <c r="A156" s="332"/>
      <c r="B156" s="331">
        <v>16</v>
      </c>
      <c r="C156" s="354">
        <f>SUM(C154:C155)</f>
        <v>5.48</v>
      </c>
      <c r="D156" s="332"/>
      <c r="E156" s="333"/>
      <c r="F156" s="331"/>
    </row>
    <row r="157" spans="1:6" x14ac:dyDescent="0.25">
      <c r="A157" s="332" t="str">
        <f>"3930422"</f>
        <v>3930422</v>
      </c>
      <c r="B157" s="332" t="s">
        <v>23882</v>
      </c>
      <c r="C157" s="353">
        <v>7.01</v>
      </c>
      <c r="D157" s="332">
        <v>378850</v>
      </c>
      <c r="E157" s="333">
        <v>44529.666180555556</v>
      </c>
      <c r="F157" s="331">
        <v>17406</v>
      </c>
    </row>
    <row r="158" spans="1:6" x14ac:dyDescent="0.25">
      <c r="A158" s="332" t="str">
        <f>"3903105"</f>
        <v>3903105</v>
      </c>
      <c r="B158" s="332" t="s">
        <v>601</v>
      </c>
      <c r="C158" s="353">
        <v>2.2200000000000002</v>
      </c>
      <c r="D158" s="332">
        <v>376439</v>
      </c>
      <c r="E158" s="333">
        <v>44529.348437499997</v>
      </c>
      <c r="F158" s="331">
        <v>17407</v>
      </c>
    </row>
    <row r="159" spans="1:6" x14ac:dyDescent="0.25">
      <c r="A159" s="332" t="str">
        <f>"3930021"</f>
        <v>3930021</v>
      </c>
      <c r="B159" s="332" t="s">
        <v>1110</v>
      </c>
      <c r="C159" s="353">
        <v>1.68</v>
      </c>
      <c r="D159" s="332">
        <v>377127</v>
      </c>
      <c r="E159" s="333">
        <v>44529.356863425928</v>
      </c>
      <c r="F159" s="331">
        <v>17408</v>
      </c>
    </row>
    <row r="160" spans="1:6" x14ac:dyDescent="0.25">
      <c r="A160" s="332" t="str">
        <f>"3950310"</f>
        <v>3950310</v>
      </c>
      <c r="B160" s="332" t="s">
        <v>3742</v>
      </c>
      <c r="C160" s="353">
        <v>8.3800000000000008</v>
      </c>
      <c r="D160" s="332">
        <v>376786</v>
      </c>
      <c r="E160" s="333">
        <v>44529.467048611114</v>
      </c>
      <c r="F160" s="331">
        <v>17409</v>
      </c>
    </row>
    <row r="161" spans="1:6" x14ac:dyDescent="0.25">
      <c r="A161" s="332" t="str">
        <f>"3908998"</f>
        <v>3908998</v>
      </c>
      <c r="B161" s="332" t="s">
        <v>20126</v>
      </c>
      <c r="C161" s="353">
        <v>2.2200000000000002</v>
      </c>
      <c r="D161" s="332">
        <v>378385</v>
      </c>
      <c r="E161" s="333">
        <v>44529.554363425923</v>
      </c>
      <c r="F161" s="331">
        <v>17410</v>
      </c>
    </row>
    <row r="162" spans="1:6" x14ac:dyDescent="0.25">
      <c r="A162" s="332" t="str">
        <f>"3909590"</f>
        <v>3909590</v>
      </c>
      <c r="B162" s="332" t="s">
        <v>20107</v>
      </c>
      <c r="C162" s="353">
        <v>4.5599999999999996</v>
      </c>
      <c r="D162" s="332">
        <v>378632</v>
      </c>
      <c r="E162" s="333">
        <v>44529.651828703703</v>
      </c>
      <c r="F162" s="331">
        <v>17411</v>
      </c>
    </row>
    <row r="163" spans="1:6" x14ac:dyDescent="0.25">
      <c r="A163" s="332" t="str">
        <f>"3908534"</f>
        <v>3908534</v>
      </c>
      <c r="B163" s="332" t="s">
        <v>3762</v>
      </c>
      <c r="C163" s="353">
        <v>5.69</v>
      </c>
      <c r="D163" s="332">
        <v>378324</v>
      </c>
      <c r="E163" s="333">
        <v>44529.771956018521</v>
      </c>
      <c r="F163" s="331">
        <v>17412</v>
      </c>
    </row>
    <row r="164" spans="1:6" x14ac:dyDescent="0.25">
      <c r="A164" s="332"/>
      <c r="B164" s="331">
        <v>17</v>
      </c>
      <c r="C164" s="354">
        <f>SUM(C157:C163)</f>
        <v>31.759999999999998</v>
      </c>
      <c r="D164" s="332"/>
      <c r="E164" s="333"/>
      <c r="F164" s="331"/>
    </row>
    <row r="165" spans="1:6" x14ac:dyDescent="0.25">
      <c r="A165" s="332" t="str">
        <f>"3930280"</f>
        <v>3930280</v>
      </c>
      <c r="B165" s="332" t="s">
        <v>627</v>
      </c>
      <c r="C165" s="353">
        <v>1.68</v>
      </c>
      <c r="D165" s="332">
        <v>377383</v>
      </c>
      <c r="E165" s="333">
        <v>44530.350173611114</v>
      </c>
      <c r="F165" s="331">
        <v>17481</v>
      </c>
    </row>
    <row r="166" spans="1:6" x14ac:dyDescent="0.25">
      <c r="A166" s="332" t="str">
        <f>"3908209"</f>
        <v>3908209</v>
      </c>
      <c r="B166" s="332" t="s">
        <v>1119</v>
      </c>
      <c r="C166" s="353">
        <v>1.68</v>
      </c>
      <c r="D166" s="332">
        <v>378105</v>
      </c>
      <c r="E166" s="333">
        <v>44530.396041666667</v>
      </c>
      <c r="F166" s="331">
        <v>17482</v>
      </c>
    </row>
    <row r="167" spans="1:6" x14ac:dyDescent="0.25">
      <c r="A167" s="332" t="str">
        <f>"3909157"</f>
        <v>3909157</v>
      </c>
      <c r="B167" s="332" t="s">
        <v>3788</v>
      </c>
      <c r="C167" s="353">
        <v>3.39</v>
      </c>
      <c r="D167" s="332">
        <v>377466</v>
      </c>
      <c r="E167" s="333">
        <v>44530.412523148145</v>
      </c>
      <c r="F167" s="331">
        <v>17483</v>
      </c>
    </row>
    <row r="168" spans="1:6" x14ac:dyDescent="0.25">
      <c r="A168" s="332" t="str">
        <f>"3902164"</f>
        <v>3902164</v>
      </c>
      <c r="B168" s="332" t="s">
        <v>1081</v>
      </c>
      <c r="C168" s="353">
        <v>2.54</v>
      </c>
      <c r="D168" s="332">
        <v>377565</v>
      </c>
      <c r="E168" s="333">
        <v>44530.442824074074</v>
      </c>
      <c r="F168" s="331">
        <v>17484</v>
      </c>
    </row>
    <row r="169" spans="1:6" x14ac:dyDescent="0.25">
      <c r="A169" s="332" t="str">
        <f>"3908364"</f>
        <v>3908364</v>
      </c>
      <c r="B169" s="332" t="s">
        <v>6073</v>
      </c>
      <c r="C169" s="353">
        <v>3.36</v>
      </c>
      <c r="D169" s="332">
        <v>378214</v>
      </c>
      <c r="E169" s="333">
        <v>44530.508206018516</v>
      </c>
      <c r="F169" s="331">
        <v>17485</v>
      </c>
    </row>
    <row r="170" spans="1:6" x14ac:dyDescent="0.25">
      <c r="A170" s="332" t="str">
        <f>"3960265"</f>
        <v>3960265</v>
      </c>
      <c r="B170" s="332" t="s">
        <v>628</v>
      </c>
      <c r="C170" s="353">
        <v>12.3</v>
      </c>
      <c r="D170" s="332">
        <v>376692</v>
      </c>
      <c r="E170" s="333">
        <v>44530.540173611109</v>
      </c>
      <c r="F170" s="331">
        <v>17486</v>
      </c>
    </row>
    <row r="171" spans="1:6" x14ac:dyDescent="0.25">
      <c r="A171" s="332" t="str">
        <f>"3909239"</f>
        <v>3909239</v>
      </c>
      <c r="B171" s="332" t="s">
        <v>1077</v>
      </c>
      <c r="C171" s="353">
        <v>1.68</v>
      </c>
      <c r="D171" s="332">
        <v>377576</v>
      </c>
      <c r="E171" s="333">
        <v>44530.571435185186</v>
      </c>
      <c r="F171" s="331">
        <v>17487</v>
      </c>
    </row>
    <row r="172" spans="1:6" x14ac:dyDescent="0.25">
      <c r="A172" s="332" t="str">
        <f>"3960276"</f>
        <v>3960276</v>
      </c>
      <c r="B172" s="332" t="s">
        <v>3739</v>
      </c>
      <c r="C172" s="353">
        <v>12.3</v>
      </c>
      <c r="D172" s="332">
        <v>376710</v>
      </c>
      <c r="E172" s="333">
        <v>44530.649780092594</v>
      </c>
      <c r="F172" s="331">
        <v>17488</v>
      </c>
    </row>
    <row r="173" spans="1:6" x14ac:dyDescent="0.25">
      <c r="A173" s="332" t="str">
        <f>"3903102"</f>
        <v>3903102</v>
      </c>
      <c r="B173" s="332" t="s">
        <v>18247</v>
      </c>
      <c r="C173" s="353">
        <v>3.37</v>
      </c>
      <c r="D173" s="332">
        <v>378159</v>
      </c>
      <c r="E173" s="333">
        <v>44530.656180555554</v>
      </c>
      <c r="F173" s="331">
        <v>17489</v>
      </c>
    </row>
    <row r="174" spans="1:6" x14ac:dyDescent="0.25">
      <c r="A174" s="332" t="str">
        <f>"3909055"</f>
        <v>3909055</v>
      </c>
      <c r="B174" s="332" t="s">
        <v>6083</v>
      </c>
      <c r="C174" s="353">
        <v>5.16</v>
      </c>
      <c r="D174" s="332">
        <v>377366</v>
      </c>
      <c r="E174" s="333">
        <v>44530.784918981481</v>
      </c>
      <c r="F174" s="331">
        <v>17490</v>
      </c>
    </row>
    <row r="175" spans="1:6" x14ac:dyDescent="0.25">
      <c r="A175" s="334"/>
      <c r="B175" s="336">
        <v>18</v>
      </c>
      <c r="C175" s="347">
        <f>SUM(C165:C174)</f>
        <v>47.459999999999994</v>
      </c>
      <c r="D175" s="334"/>
      <c r="E175" s="335"/>
      <c r="F175" s="331"/>
    </row>
    <row r="176" spans="1:6" x14ac:dyDescent="0.25">
      <c r="A176" s="305"/>
      <c r="B176" s="305"/>
      <c r="C176" s="305"/>
      <c r="D176" s="305"/>
      <c r="E176" s="306"/>
      <c r="F176" s="303"/>
    </row>
    <row r="177" spans="1:6" x14ac:dyDescent="0.25">
      <c r="A177" s="305"/>
      <c r="B177" s="305"/>
      <c r="C177" s="305"/>
      <c r="D177" s="305"/>
      <c r="E177" s="306"/>
      <c r="F177" s="303"/>
    </row>
    <row r="178" spans="1:6" x14ac:dyDescent="0.25">
      <c r="A178" s="557" t="s">
        <v>21547</v>
      </c>
      <c r="B178" s="557"/>
      <c r="C178" s="557"/>
      <c r="D178" s="557"/>
      <c r="E178" s="557"/>
      <c r="F178" s="557"/>
    </row>
    <row r="179" spans="1:6" x14ac:dyDescent="0.25">
      <c r="A179" s="303" t="s">
        <v>532</v>
      </c>
      <c r="B179" s="303" t="s">
        <v>533</v>
      </c>
      <c r="C179" s="303" t="s">
        <v>2</v>
      </c>
      <c r="D179" s="303" t="s">
        <v>534</v>
      </c>
      <c r="E179" s="303" t="s">
        <v>1</v>
      </c>
      <c r="F179" s="303" t="s">
        <v>535</v>
      </c>
    </row>
    <row r="180" spans="1:6" x14ac:dyDescent="0.25">
      <c r="A180" s="2">
        <v>3900961</v>
      </c>
      <c r="B180" s="2" t="s">
        <v>21548</v>
      </c>
      <c r="C180" s="2">
        <v>2.56</v>
      </c>
      <c r="D180" s="2">
        <v>359124490</v>
      </c>
      <c r="E180" s="2" t="s">
        <v>21549</v>
      </c>
      <c r="F180" s="263">
        <v>188</v>
      </c>
    </row>
    <row r="181" spans="1:6" x14ac:dyDescent="0.25">
      <c r="A181" s="2">
        <v>3901109</v>
      </c>
      <c r="B181" s="2" t="s">
        <v>21550</v>
      </c>
      <c r="C181" s="2">
        <v>1.68</v>
      </c>
      <c r="D181" s="2">
        <v>359124527</v>
      </c>
      <c r="E181" s="2" t="s">
        <v>21549</v>
      </c>
      <c r="F181" s="263">
        <v>189</v>
      </c>
    </row>
    <row r="182" spans="1:6" x14ac:dyDescent="0.25">
      <c r="A182" s="2">
        <v>3901126</v>
      </c>
      <c r="B182" s="2" t="s">
        <v>22808</v>
      </c>
      <c r="C182" s="2">
        <v>1.78</v>
      </c>
      <c r="D182" s="2">
        <v>359124522</v>
      </c>
      <c r="E182" s="2" t="s">
        <v>21549</v>
      </c>
      <c r="F182" s="263">
        <v>190</v>
      </c>
    </row>
    <row r="183" spans="1:6" x14ac:dyDescent="0.25">
      <c r="A183" s="2">
        <v>3901281</v>
      </c>
      <c r="B183" s="2" t="s">
        <v>21551</v>
      </c>
      <c r="C183" s="2">
        <v>12.88</v>
      </c>
      <c r="D183" s="2">
        <v>359124538</v>
      </c>
      <c r="E183" s="2" t="s">
        <v>21549</v>
      </c>
      <c r="F183" s="263">
        <v>191</v>
      </c>
    </row>
    <row r="184" spans="1:6" x14ac:dyDescent="0.25">
      <c r="A184" s="2">
        <v>3902037</v>
      </c>
      <c r="B184" s="2" t="s">
        <v>21552</v>
      </c>
      <c r="C184" s="2">
        <v>26.81</v>
      </c>
      <c r="D184" s="2">
        <v>359124520</v>
      </c>
      <c r="E184" s="2" t="s">
        <v>21549</v>
      </c>
      <c r="F184" s="263">
        <v>192</v>
      </c>
    </row>
    <row r="185" spans="1:6" x14ac:dyDescent="0.25">
      <c r="A185" s="2">
        <v>3902075</v>
      </c>
      <c r="B185" s="2" t="s">
        <v>21553</v>
      </c>
      <c r="C185" s="2">
        <v>4.1900000000000004</v>
      </c>
      <c r="D185" s="2">
        <v>359124484</v>
      </c>
      <c r="E185" s="2" t="s">
        <v>21549</v>
      </c>
      <c r="F185" s="263">
        <v>193</v>
      </c>
    </row>
    <row r="186" spans="1:6" x14ac:dyDescent="0.25">
      <c r="A186" s="2">
        <v>3903056</v>
      </c>
      <c r="B186" s="2" t="s">
        <v>21554</v>
      </c>
      <c r="C186" s="2">
        <v>12.88</v>
      </c>
      <c r="D186" s="2">
        <v>359124541</v>
      </c>
      <c r="E186" s="2" t="s">
        <v>21549</v>
      </c>
      <c r="F186" s="263">
        <v>194</v>
      </c>
    </row>
    <row r="187" spans="1:6" x14ac:dyDescent="0.25">
      <c r="A187" s="2">
        <v>3903073</v>
      </c>
      <c r="B187" s="2" t="s">
        <v>21555</v>
      </c>
      <c r="C187" s="2">
        <v>6.94</v>
      </c>
      <c r="D187" s="2">
        <v>359124518</v>
      </c>
      <c r="E187" s="2" t="s">
        <v>21549</v>
      </c>
      <c r="F187" s="263">
        <v>195</v>
      </c>
    </row>
    <row r="188" spans="1:6" x14ac:dyDescent="0.25">
      <c r="A188" s="2">
        <v>3903285</v>
      </c>
      <c r="B188" s="2" t="s">
        <v>21556</v>
      </c>
      <c r="C188" s="2">
        <v>5.78</v>
      </c>
      <c r="D188" s="2">
        <v>359124535</v>
      </c>
      <c r="E188" s="2" t="s">
        <v>21549</v>
      </c>
      <c r="F188" s="263">
        <v>196</v>
      </c>
    </row>
    <row r="189" spans="1:6" x14ac:dyDescent="0.25">
      <c r="A189" s="2">
        <v>3903299</v>
      </c>
      <c r="B189" s="2" t="s">
        <v>21557</v>
      </c>
      <c r="C189" s="2">
        <v>5.84</v>
      </c>
      <c r="D189" s="2">
        <v>359124510</v>
      </c>
      <c r="E189" s="2" t="s">
        <v>21549</v>
      </c>
      <c r="F189" s="263">
        <v>197</v>
      </c>
    </row>
    <row r="190" spans="1:6" x14ac:dyDescent="0.25">
      <c r="A190" s="2">
        <v>3903303</v>
      </c>
      <c r="B190" s="2" t="s">
        <v>21558</v>
      </c>
      <c r="C190" s="2">
        <v>5.84</v>
      </c>
      <c r="D190" s="2">
        <v>359124482</v>
      </c>
      <c r="E190" s="2" t="s">
        <v>21549</v>
      </c>
      <c r="F190" s="263">
        <v>198</v>
      </c>
    </row>
    <row r="191" spans="1:6" x14ac:dyDescent="0.25">
      <c r="A191" s="2">
        <v>3903459</v>
      </c>
      <c r="B191" s="2" t="s">
        <v>21559</v>
      </c>
      <c r="C191" s="2">
        <v>2.0499999999999998</v>
      </c>
      <c r="D191" s="2">
        <v>359124528</v>
      </c>
      <c r="E191" s="2" t="s">
        <v>21549</v>
      </c>
      <c r="F191" s="263">
        <v>199</v>
      </c>
    </row>
    <row r="192" spans="1:6" x14ac:dyDescent="0.25">
      <c r="A192" s="2">
        <v>3904122</v>
      </c>
      <c r="B192" s="2" t="s">
        <v>21560</v>
      </c>
      <c r="C192" s="2">
        <v>16.829999999999998</v>
      </c>
      <c r="D192" s="2">
        <v>359124524</v>
      </c>
      <c r="E192" s="2" t="s">
        <v>21549</v>
      </c>
      <c r="F192" s="263">
        <v>200</v>
      </c>
    </row>
    <row r="193" spans="1:6" x14ac:dyDescent="0.25">
      <c r="A193" s="2">
        <v>3904174</v>
      </c>
      <c r="B193" s="2" t="s">
        <v>21561</v>
      </c>
      <c r="C193" s="2">
        <v>45.23</v>
      </c>
      <c r="D193" s="2">
        <v>359124534</v>
      </c>
      <c r="E193" s="2" t="s">
        <v>21549</v>
      </c>
      <c r="F193" s="263">
        <v>201</v>
      </c>
    </row>
    <row r="194" spans="1:6" x14ac:dyDescent="0.25">
      <c r="A194" s="2">
        <v>3904177</v>
      </c>
      <c r="B194" s="2" t="s">
        <v>21562</v>
      </c>
      <c r="C194" s="2">
        <v>153.01</v>
      </c>
      <c r="D194" s="2">
        <v>359124536</v>
      </c>
      <c r="E194" s="2" t="s">
        <v>21549</v>
      </c>
      <c r="F194" s="263">
        <v>202</v>
      </c>
    </row>
    <row r="195" spans="1:6" x14ac:dyDescent="0.25">
      <c r="A195" s="2">
        <v>3904192</v>
      </c>
      <c r="B195" s="2" t="s">
        <v>21563</v>
      </c>
      <c r="C195" s="2">
        <v>15.3</v>
      </c>
      <c r="D195" s="2">
        <v>359124537</v>
      </c>
      <c r="E195" s="2" t="s">
        <v>21549</v>
      </c>
      <c r="F195" s="263">
        <v>203</v>
      </c>
    </row>
    <row r="196" spans="1:6" x14ac:dyDescent="0.25">
      <c r="A196" s="2">
        <v>3905172</v>
      </c>
      <c r="B196" s="2" t="s">
        <v>21564</v>
      </c>
      <c r="C196" s="2">
        <v>8.3800000000000008</v>
      </c>
      <c r="D196" s="2">
        <v>359124497</v>
      </c>
      <c r="E196" s="2" t="s">
        <v>21549</v>
      </c>
      <c r="F196" s="263">
        <v>204</v>
      </c>
    </row>
    <row r="197" spans="1:6" x14ac:dyDescent="0.25">
      <c r="A197" s="2">
        <v>3906676</v>
      </c>
      <c r="B197" s="2" t="s">
        <v>21565</v>
      </c>
      <c r="C197" s="2">
        <v>14.6</v>
      </c>
      <c r="D197" s="2">
        <v>359124515</v>
      </c>
      <c r="E197" s="2" t="s">
        <v>21549</v>
      </c>
      <c r="F197" s="263">
        <v>205</v>
      </c>
    </row>
    <row r="198" spans="1:6" x14ac:dyDescent="0.25">
      <c r="A198" s="2">
        <v>3906812</v>
      </c>
      <c r="B198" s="2" t="s">
        <v>21566</v>
      </c>
      <c r="C198" s="2">
        <v>2.2999999999999998</v>
      </c>
      <c r="D198" s="2">
        <v>359124479</v>
      </c>
      <c r="E198" s="2" t="s">
        <v>21549</v>
      </c>
      <c r="F198" s="263">
        <v>206</v>
      </c>
    </row>
    <row r="199" spans="1:6" x14ac:dyDescent="0.25">
      <c r="A199" s="2">
        <v>3907158</v>
      </c>
      <c r="B199" s="2" t="s">
        <v>21567</v>
      </c>
      <c r="C199" s="2">
        <v>8.14</v>
      </c>
      <c r="D199" s="2">
        <v>359124494</v>
      </c>
      <c r="E199" s="2" t="s">
        <v>21549</v>
      </c>
      <c r="F199" s="263">
        <v>207</v>
      </c>
    </row>
    <row r="200" spans="1:6" x14ac:dyDescent="0.25">
      <c r="A200" s="2">
        <v>3907160</v>
      </c>
      <c r="B200" s="2" t="s">
        <v>21568</v>
      </c>
      <c r="C200" s="2">
        <v>3.47</v>
      </c>
      <c r="D200" s="2">
        <v>359124499</v>
      </c>
      <c r="E200" s="2" t="s">
        <v>21549</v>
      </c>
      <c r="F200" s="263">
        <v>208</v>
      </c>
    </row>
    <row r="201" spans="1:6" x14ac:dyDescent="0.25">
      <c r="A201" s="2">
        <v>3907227</v>
      </c>
      <c r="B201" s="2" t="s">
        <v>21569</v>
      </c>
      <c r="C201" s="2">
        <v>12.8</v>
      </c>
      <c r="D201" s="2">
        <v>359124544</v>
      </c>
      <c r="E201" s="2" t="s">
        <v>21549</v>
      </c>
      <c r="F201" s="263">
        <v>209</v>
      </c>
    </row>
    <row r="202" spans="1:6" x14ac:dyDescent="0.25">
      <c r="A202" s="2">
        <v>3907519</v>
      </c>
      <c r="B202" s="2" t="s">
        <v>21570</v>
      </c>
      <c r="C202" s="2">
        <v>1.86</v>
      </c>
      <c r="D202" s="2">
        <v>359124516</v>
      </c>
      <c r="E202" s="2" t="s">
        <v>21549</v>
      </c>
      <c r="F202" s="263">
        <v>210</v>
      </c>
    </row>
    <row r="203" spans="1:6" x14ac:dyDescent="0.25">
      <c r="A203" s="2">
        <v>3907521</v>
      </c>
      <c r="B203" s="2" t="s">
        <v>21571</v>
      </c>
      <c r="C203" s="2">
        <v>1.68</v>
      </c>
      <c r="D203" s="2">
        <v>359124500</v>
      </c>
      <c r="E203" s="2" t="s">
        <v>21549</v>
      </c>
      <c r="F203" s="263">
        <v>211</v>
      </c>
    </row>
    <row r="204" spans="1:6" x14ac:dyDescent="0.25">
      <c r="A204" s="2">
        <v>3907678</v>
      </c>
      <c r="B204" s="2" t="s">
        <v>21572</v>
      </c>
      <c r="C204" s="2">
        <v>1.68</v>
      </c>
      <c r="D204" s="2">
        <v>359124501</v>
      </c>
      <c r="E204" s="2" t="s">
        <v>21549</v>
      </c>
      <c r="F204" s="263">
        <v>212</v>
      </c>
    </row>
    <row r="205" spans="1:6" x14ac:dyDescent="0.25">
      <c r="A205" s="2">
        <v>3907696</v>
      </c>
      <c r="B205" s="2" t="s">
        <v>21573</v>
      </c>
      <c r="C205" s="2">
        <v>2.2200000000000002</v>
      </c>
      <c r="D205" s="2">
        <v>359124509</v>
      </c>
      <c r="E205" s="2" t="s">
        <v>21549</v>
      </c>
      <c r="F205" s="263">
        <v>213</v>
      </c>
    </row>
    <row r="206" spans="1:6" x14ac:dyDescent="0.25">
      <c r="A206" s="2">
        <v>3907885</v>
      </c>
      <c r="B206" s="2" t="s">
        <v>21574</v>
      </c>
      <c r="C206" s="2">
        <v>1.68</v>
      </c>
      <c r="D206" s="2">
        <v>359124543</v>
      </c>
      <c r="E206" s="2" t="s">
        <v>21549</v>
      </c>
      <c r="F206" s="263">
        <v>214</v>
      </c>
    </row>
    <row r="207" spans="1:6" x14ac:dyDescent="0.25">
      <c r="A207" s="2">
        <v>3907949</v>
      </c>
      <c r="B207" s="2" t="s">
        <v>21575</v>
      </c>
      <c r="C207" s="2">
        <v>3.89</v>
      </c>
      <c r="D207" s="2">
        <v>359124495</v>
      </c>
      <c r="E207" s="2" t="s">
        <v>21549</v>
      </c>
      <c r="F207" s="263">
        <v>215</v>
      </c>
    </row>
    <row r="208" spans="1:6" x14ac:dyDescent="0.25">
      <c r="A208" s="2">
        <v>3908004</v>
      </c>
      <c r="B208" s="2" t="s">
        <v>21576</v>
      </c>
      <c r="C208" s="2">
        <v>3</v>
      </c>
      <c r="D208" s="2">
        <v>359124486</v>
      </c>
      <c r="E208" s="2" t="s">
        <v>21549</v>
      </c>
      <c r="F208" s="263">
        <v>216</v>
      </c>
    </row>
    <row r="209" spans="1:6" x14ac:dyDescent="0.25">
      <c r="A209" s="2">
        <v>3908012</v>
      </c>
      <c r="B209" s="2" t="s">
        <v>21577</v>
      </c>
      <c r="C209" s="2">
        <v>3.58</v>
      </c>
      <c r="D209" s="2">
        <v>359124529</v>
      </c>
      <c r="E209" s="2" t="s">
        <v>21549</v>
      </c>
      <c r="F209" s="263">
        <v>217</v>
      </c>
    </row>
    <row r="210" spans="1:6" x14ac:dyDescent="0.25">
      <c r="A210" s="2">
        <v>3908703</v>
      </c>
      <c r="B210" s="2" t="s">
        <v>21578</v>
      </c>
      <c r="C210" s="2">
        <v>3.01</v>
      </c>
      <c r="D210" s="2">
        <v>359124487</v>
      </c>
      <c r="E210" s="2" t="s">
        <v>21549</v>
      </c>
      <c r="F210" s="263">
        <v>218</v>
      </c>
    </row>
    <row r="211" spans="1:6" x14ac:dyDescent="0.25">
      <c r="A211" s="2">
        <v>3908880</v>
      </c>
      <c r="B211" s="2" t="s">
        <v>21579</v>
      </c>
      <c r="C211" s="2">
        <v>1.68</v>
      </c>
      <c r="D211" s="2">
        <v>359124514</v>
      </c>
      <c r="E211" s="2" t="s">
        <v>21549</v>
      </c>
      <c r="F211" s="263">
        <v>219</v>
      </c>
    </row>
    <row r="212" spans="1:6" x14ac:dyDescent="0.25">
      <c r="A212" s="2">
        <v>3908999</v>
      </c>
      <c r="B212" s="2" t="s">
        <v>21580</v>
      </c>
      <c r="C212" s="2">
        <v>9.35</v>
      </c>
      <c r="D212" s="2">
        <v>359124488</v>
      </c>
      <c r="E212" s="2" t="s">
        <v>21549</v>
      </c>
      <c r="F212" s="263">
        <v>220</v>
      </c>
    </row>
    <row r="213" spans="1:6" x14ac:dyDescent="0.25">
      <c r="A213" s="2">
        <v>3909008</v>
      </c>
      <c r="B213" s="2" t="s">
        <v>21581</v>
      </c>
      <c r="C213" s="2">
        <v>2.5</v>
      </c>
      <c r="D213" s="2">
        <v>359124517</v>
      </c>
      <c r="E213" s="2" t="s">
        <v>21549</v>
      </c>
      <c r="F213" s="263">
        <v>221</v>
      </c>
    </row>
    <row r="214" spans="1:6" x14ac:dyDescent="0.25">
      <c r="A214" s="2">
        <v>3909136</v>
      </c>
      <c r="B214" s="2" t="s">
        <v>21582</v>
      </c>
      <c r="C214" s="2">
        <v>11.16</v>
      </c>
      <c r="D214" s="2">
        <v>359124540</v>
      </c>
      <c r="E214" s="2" t="s">
        <v>21549</v>
      </c>
      <c r="F214" s="263">
        <v>222</v>
      </c>
    </row>
    <row r="215" spans="1:6" x14ac:dyDescent="0.25">
      <c r="A215" s="2">
        <v>3909984</v>
      </c>
      <c r="B215" s="2" t="s">
        <v>21583</v>
      </c>
      <c r="C215" s="2">
        <v>5.0199999999999996</v>
      </c>
      <c r="D215" s="2">
        <v>359124489</v>
      </c>
      <c r="E215" s="2" t="s">
        <v>21549</v>
      </c>
      <c r="F215" s="263">
        <v>223</v>
      </c>
    </row>
    <row r="216" spans="1:6" x14ac:dyDescent="0.25">
      <c r="A216" s="2">
        <v>3920482</v>
      </c>
      <c r="B216" s="2" t="s">
        <v>21584</v>
      </c>
      <c r="C216" s="2">
        <v>8.3800000000000008</v>
      </c>
      <c r="D216" s="2">
        <v>359124505</v>
      </c>
      <c r="E216" s="2" t="s">
        <v>21549</v>
      </c>
      <c r="F216" s="263">
        <v>224</v>
      </c>
    </row>
    <row r="217" spans="1:6" x14ac:dyDescent="0.25">
      <c r="A217" s="2">
        <v>3930205</v>
      </c>
      <c r="B217" s="2" t="s">
        <v>21585</v>
      </c>
      <c r="C217" s="2">
        <v>18.309999999999999</v>
      </c>
      <c r="D217" s="2">
        <v>359124493</v>
      </c>
      <c r="E217" s="2" t="s">
        <v>21549</v>
      </c>
      <c r="F217" s="263">
        <v>225</v>
      </c>
    </row>
    <row r="218" spans="1:6" x14ac:dyDescent="0.25">
      <c r="A218" s="2">
        <v>3930207</v>
      </c>
      <c r="B218" s="2" t="s">
        <v>21586</v>
      </c>
      <c r="C218" s="2">
        <v>5.49</v>
      </c>
      <c r="D218" s="2">
        <v>359124504</v>
      </c>
      <c r="E218" s="2" t="s">
        <v>21549</v>
      </c>
      <c r="F218" s="263">
        <v>226</v>
      </c>
    </row>
    <row r="219" spans="1:6" x14ac:dyDescent="0.25">
      <c r="A219" s="2">
        <v>3930233</v>
      </c>
      <c r="B219" s="2" t="s">
        <v>21587</v>
      </c>
      <c r="C219" s="2">
        <v>4.01</v>
      </c>
      <c r="D219" s="2">
        <v>359124492</v>
      </c>
      <c r="E219" s="2" t="s">
        <v>21549</v>
      </c>
      <c r="F219" s="263">
        <v>227</v>
      </c>
    </row>
    <row r="220" spans="1:6" x14ac:dyDescent="0.25">
      <c r="A220" s="2">
        <v>3930283</v>
      </c>
      <c r="B220" s="2" t="s">
        <v>21588</v>
      </c>
      <c r="C220" s="2">
        <v>7.66</v>
      </c>
      <c r="D220" s="2">
        <v>359124525</v>
      </c>
      <c r="E220" s="2" t="s">
        <v>21549</v>
      </c>
      <c r="F220" s="263">
        <v>228</v>
      </c>
    </row>
    <row r="221" spans="1:6" x14ac:dyDescent="0.25">
      <c r="A221" s="2">
        <v>3930382</v>
      </c>
      <c r="B221" s="2" t="s">
        <v>21589</v>
      </c>
      <c r="C221" s="2">
        <v>4.0999999999999996</v>
      </c>
      <c r="D221" s="2">
        <v>359124532</v>
      </c>
      <c r="E221" s="2" t="s">
        <v>21549</v>
      </c>
      <c r="F221" s="263">
        <v>229</v>
      </c>
    </row>
    <row r="222" spans="1:6" x14ac:dyDescent="0.25">
      <c r="A222" s="2">
        <v>3930383</v>
      </c>
      <c r="B222" s="2" t="s">
        <v>21589</v>
      </c>
      <c r="C222" s="2">
        <v>2.71</v>
      </c>
      <c r="D222" s="2">
        <v>359124533</v>
      </c>
      <c r="E222" s="2" t="s">
        <v>21549</v>
      </c>
      <c r="F222" s="263">
        <v>230</v>
      </c>
    </row>
    <row r="223" spans="1:6" x14ac:dyDescent="0.25">
      <c r="A223" s="2">
        <v>3945122</v>
      </c>
      <c r="B223" s="2" t="s">
        <v>21590</v>
      </c>
      <c r="C223" s="2">
        <v>8.3800000000000008</v>
      </c>
      <c r="D223" s="2">
        <v>359124498</v>
      </c>
      <c r="E223" s="2" t="s">
        <v>21549</v>
      </c>
      <c r="F223" s="263">
        <v>231</v>
      </c>
    </row>
    <row r="224" spans="1:6" x14ac:dyDescent="0.25">
      <c r="A224" s="2">
        <v>3945407</v>
      </c>
      <c r="B224" s="2" t="s">
        <v>21591</v>
      </c>
      <c r="C224" s="2">
        <v>8.3800000000000008</v>
      </c>
      <c r="D224" s="2">
        <v>359124503</v>
      </c>
      <c r="E224" s="2" t="s">
        <v>21549</v>
      </c>
      <c r="F224" s="263">
        <v>232</v>
      </c>
    </row>
    <row r="225" spans="1:6" x14ac:dyDescent="0.25">
      <c r="A225" s="2">
        <v>3945466</v>
      </c>
      <c r="B225" s="2" t="s">
        <v>21592</v>
      </c>
      <c r="C225" s="2">
        <v>4.1900000000000004</v>
      </c>
      <c r="D225" s="2">
        <v>359124506</v>
      </c>
      <c r="E225" s="2" t="s">
        <v>21549</v>
      </c>
      <c r="F225" s="263">
        <v>233</v>
      </c>
    </row>
    <row r="226" spans="1:6" x14ac:dyDescent="0.25">
      <c r="A226" s="2">
        <v>3946881</v>
      </c>
      <c r="B226" s="2" t="s">
        <v>21593</v>
      </c>
      <c r="C226" s="2">
        <v>8.3800000000000008</v>
      </c>
      <c r="D226" s="2">
        <v>359124507</v>
      </c>
      <c r="E226" s="2" t="s">
        <v>21549</v>
      </c>
      <c r="F226" s="263">
        <v>234</v>
      </c>
    </row>
    <row r="227" spans="1:6" x14ac:dyDescent="0.25">
      <c r="A227" s="2">
        <v>3950181</v>
      </c>
      <c r="B227" s="2" t="s">
        <v>21594</v>
      </c>
      <c r="C227" s="2">
        <v>9.0500000000000007</v>
      </c>
      <c r="D227" s="2">
        <v>359124519</v>
      </c>
      <c r="E227" s="2" t="s">
        <v>21549</v>
      </c>
      <c r="F227" s="263">
        <v>235</v>
      </c>
    </row>
    <row r="228" spans="1:6" x14ac:dyDescent="0.25">
      <c r="A228" s="2">
        <v>3960268</v>
      </c>
      <c r="B228" s="2" t="s">
        <v>21595</v>
      </c>
      <c r="C228" s="2">
        <v>14.15</v>
      </c>
      <c r="D228" s="2">
        <v>359124502</v>
      </c>
      <c r="E228" s="2" t="s">
        <v>21549</v>
      </c>
      <c r="F228" s="263">
        <v>236</v>
      </c>
    </row>
    <row r="229" spans="1:6" x14ac:dyDescent="0.25">
      <c r="A229" s="2">
        <v>3960316</v>
      </c>
      <c r="B229" s="2" t="s">
        <v>21596</v>
      </c>
      <c r="C229" s="2">
        <v>8.3800000000000008</v>
      </c>
      <c r="D229" s="2">
        <v>359124485</v>
      </c>
      <c r="E229" s="2" t="s">
        <v>21549</v>
      </c>
      <c r="F229" s="263">
        <v>237</v>
      </c>
    </row>
    <row r="230" spans="1:6" x14ac:dyDescent="0.25">
      <c r="A230" s="2">
        <v>3900746</v>
      </c>
      <c r="B230" s="2" t="s">
        <v>21597</v>
      </c>
      <c r="C230" s="2">
        <v>11.63</v>
      </c>
      <c r="D230" s="2">
        <v>359124483</v>
      </c>
      <c r="E230" s="2" t="s">
        <v>21598</v>
      </c>
      <c r="F230" s="263">
        <v>358</v>
      </c>
    </row>
    <row r="231" spans="1:6" x14ac:dyDescent="0.25">
      <c r="A231" s="2">
        <v>3907777</v>
      </c>
      <c r="B231" s="2" t="s">
        <v>21599</v>
      </c>
      <c r="C231" s="2">
        <v>12.88</v>
      </c>
      <c r="D231" s="2">
        <v>359124531</v>
      </c>
      <c r="E231" s="2" t="s">
        <v>21598</v>
      </c>
      <c r="F231" s="263">
        <v>359</v>
      </c>
    </row>
    <row r="232" spans="1:6" x14ac:dyDescent="0.25">
      <c r="A232" s="2">
        <v>3930297</v>
      </c>
      <c r="B232" s="2" t="s">
        <v>21600</v>
      </c>
      <c r="C232" s="2">
        <v>4.01</v>
      </c>
      <c r="D232" s="2">
        <v>359124474</v>
      </c>
      <c r="E232" s="2" t="s">
        <v>21598</v>
      </c>
      <c r="F232" s="263">
        <v>361</v>
      </c>
    </row>
    <row r="233" spans="1:6" x14ac:dyDescent="0.25">
      <c r="A233" s="2">
        <v>3960061</v>
      </c>
      <c r="B233" s="2" t="s">
        <v>21601</v>
      </c>
      <c r="C233" s="2">
        <v>19.149999999999999</v>
      </c>
      <c r="D233" s="2">
        <v>359124481</v>
      </c>
      <c r="E233" s="2" t="s">
        <v>21598</v>
      </c>
      <c r="F233" s="263">
        <v>360</v>
      </c>
    </row>
    <row r="234" spans="1:6" x14ac:dyDescent="0.25">
      <c r="A234" s="2"/>
      <c r="B234" s="2"/>
      <c r="C234" s="2"/>
      <c r="D234" s="2"/>
      <c r="E234" s="3"/>
      <c r="F234" s="303"/>
    </row>
    <row r="235" spans="1:6" x14ac:dyDescent="0.25">
      <c r="A235" s="2"/>
      <c r="B235" s="2"/>
      <c r="C235" s="2"/>
      <c r="D235" s="2"/>
      <c r="E235" s="3"/>
      <c r="F235" s="303"/>
    </row>
    <row r="236" spans="1:6" x14ac:dyDescent="0.25">
      <c r="A236" s="2"/>
      <c r="B236" s="2"/>
      <c r="C236" s="2"/>
      <c r="D236" s="2"/>
      <c r="E236" s="3"/>
      <c r="F236" s="303"/>
    </row>
    <row r="237" spans="1:6" x14ac:dyDescent="0.25">
      <c r="A237" s="2"/>
      <c r="B237" s="2"/>
      <c r="C237" s="2"/>
      <c r="D237" s="2"/>
      <c r="E237" s="3"/>
      <c r="F237" s="303"/>
    </row>
    <row r="238" spans="1:6" x14ac:dyDescent="0.25">
      <c r="A238" s="2"/>
      <c r="B238" s="2"/>
      <c r="C238" s="2"/>
      <c r="D238" s="2"/>
      <c r="E238" s="3"/>
      <c r="F238" s="303"/>
    </row>
    <row r="239" spans="1:6" x14ac:dyDescent="0.25">
      <c r="A239" s="2"/>
      <c r="B239" s="2"/>
      <c r="C239" s="2"/>
      <c r="D239" s="2"/>
      <c r="E239" s="3"/>
      <c r="F239" s="303"/>
    </row>
    <row r="240" spans="1:6" x14ac:dyDescent="0.25">
      <c r="A240" s="2"/>
      <c r="B240" s="2"/>
      <c r="C240" s="2"/>
      <c r="D240" s="2"/>
      <c r="E240" s="3"/>
      <c r="F240" s="303"/>
    </row>
    <row r="241" spans="1:6" x14ac:dyDescent="0.25">
      <c r="A241" s="2"/>
      <c r="B241" s="2"/>
      <c r="C241" s="2"/>
      <c r="D241" s="2"/>
      <c r="E241" s="3"/>
      <c r="F241" s="303"/>
    </row>
    <row r="242" spans="1:6" x14ac:dyDescent="0.25">
      <c r="A242" s="2"/>
      <c r="B242" s="2"/>
      <c r="C242" s="2"/>
      <c r="D242" s="2"/>
      <c r="E242" s="3"/>
      <c r="F242" s="303"/>
    </row>
    <row r="243" spans="1:6" x14ac:dyDescent="0.25">
      <c r="A243" s="2"/>
      <c r="B243" s="2"/>
      <c r="C243" s="2"/>
      <c r="D243" s="2"/>
      <c r="E243" s="3"/>
      <c r="F243" s="303"/>
    </row>
    <row r="244" spans="1:6" x14ac:dyDescent="0.25">
      <c r="A244" s="2"/>
      <c r="B244" s="2"/>
      <c r="C244" s="2"/>
      <c r="D244" s="2"/>
      <c r="E244" s="3"/>
      <c r="F244" s="303"/>
    </row>
    <row r="245" spans="1:6" x14ac:dyDescent="0.25">
      <c r="A245" s="2"/>
      <c r="B245" s="2"/>
      <c r="C245" s="2"/>
      <c r="D245" s="2"/>
      <c r="E245" s="3"/>
      <c r="F245" s="303"/>
    </row>
    <row r="246" spans="1:6" x14ac:dyDescent="0.25">
      <c r="A246" s="2"/>
      <c r="B246" s="2"/>
      <c r="C246" s="2"/>
      <c r="D246" s="2"/>
      <c r="E246" s="3"/>
      <c r="F246" s="303"/>
    </row>
    <row r="247" spans="1:6" x14ac:dyDescent="0.25">
      <c r="A247" s="2"/>
      <c r="B247" s="2"/>
      <c r="C247" s="2"/>
      <c r="D247" s="2"/>
      <c r="E247" s="3"/>
      <c r="F247" s="303"/>
    </row>
    <row r="248" spans="1:6" x14ac:dyDescent="0.25">
      <c r="A248" s="2"/>
      <c r="B248" s="2"/>
      <c r="C248" s="2"/>
      <c r="D248" s="2"/>
      <c r="E248" s="3"/>
      <c r="F248" s="303"/>
    </row>
    <row r="249" spans="1:6" x14ac:dyDescent="0.25">
      <c r="A249" s="2"/>
      <c r="B249" s="2"/>
      <c r="C249" s="2"/>
      <c r="D249" s="2"/>
      <c r="E249" s="3"/>
      <c r="F249" s="303"/>
    </row>
    <row r="250" spans="1:6" x14ac:dyDescent="0.25">
      <c r="A250" s="2"/>
      <c r="B250" s="2"/>
      <c r="C250" s="2"/>
      <c r="D250" s="2"/>
      <c r="E250" s="3"/>
      <c r="F250" s="303"/>
    </row>
    <row r="251" spans="1:6" x14ac:dyDescent="0.25">
      <c r="A251" s="2"/>
      <c r="B251" s="2"/>
      <c r="C251" s="2"/>
      <c r="D251" s="2"/>
      <c r="E251" s="3"/>
      <c r="F251" s="303"/>
    </row>
    <row r="252" spans="1:6" x14ac:dyDescent="0.25">
      <c r="A252" s="2"/>
      <c r="B252" s="2"/>
      <c r="C252" s="2"/>
      <c r="D252" s="2"/>
      <c r="E252" s="3"/>
      <c r="F252" s="303"/>
    </row>
    <row r="253" spans="1:6" x14ac:dyDescent="0.25">
      <c r="A253" s="2"/>
      <c r="B253" s="2"/>
      <c r="C253" s="2"/>
      <c r="D253" s="2"/>
      <c r="E253" s="3"/>
      <c r="F253" s="303"/>
    </row>
    <row r="254" spans="1:6" x14ac:dyDescent="0.25">
      <c r="A254" s="2"/>
      <c r="B254" s="2"/>
      <c r="C254" s="2"/>
      <c r="D254" s="2"/>
      <c r="E254" s="3"/>
      <c r="F254" s="303"/>
    </row>
    <row r="255" spans="1:6" x14ac:dyDescent="0.25">
      <c r="A255" s="2"/>
      <c r="B255" s="2"/>
      <c r="C255" s="2"/>
      <c r="D255" s="2"/>
      <c r="E255" s="3"/>
      <c r="F255" s="303"/>
    </row>
    <row r="256" spans="1:6" x14ac:dyDescent="0.25">
      <c r="A256" s="2"/>
      <c r="B256" s="2"/>
      <c r="C256" s="2"/>
      <c r="D256" s="2"/>
      <c r="E256" s="3"/>
      <c r="F256" s="303"/>
    </row>
    <row r="257" spans="1:6" x14ac:dyDescent="0.25">
      <c r="A257" s="2"/>
      <c r="B257" s="2"/>
      <c r="C257" s="2"/>
      <c r="D257" s="2"/>
      <c r="E257" s="3"/>
      <c r="F257" s="303"/>
    </row>
    <row r="258" spans="1:6" x14ac:dyDescent="0.25">
      <c r="A258" s="2"/>
      <c r="B258" s="2"/>
      <c r="C258" s="2"/>
      <c r="D258" s="2"/>
      <c r="E258" s="3"/>
      <c r="F258" s="303"/>
    </row>
    <row r="259" spans="1:6" x14ac:dyDescent="0.25">
      <c r="A259" s="2"/>
      <c r="B259" s="2"/>
      <c r="C259" s="2"/>
      <c r="D259" s="2"/>
      <c r="E259" s="3"/>
      <c r="F259" s="303"/>
    </row>
    <row r="260" spans="1:6" x14ac:dyDescent="0.25">
      <c r="A260" s="2"/>
      <c r="B260" s="2"/>
      <c r="C260" s="2"/>
      <c r="D260" s="2"/>
      <c r="E260" s="3"/>
      <c r="F260" s="303"/>
    </row>
    <row r="261" spans="1:6" x14ac:dyDescent="0.25">
      <c r="A261" s="2"/>
      <c r="B261" s="2"/>
      <c r="C261" s="2"/>
      <c r="D261" s="2"/>
      <c r="E261" s="3"/>
      <c r="F261" s="303"/>
    </row>
    <row r="262" spans="1:6" x14ac:dyDescent="0.25">
      <c r="A262" s="2"/>
      <c r="B262" s="2"/>
      <c r="C262" s="2"/>
      <c r="D262" s="2"/>
      <c r="E262" s="3"/>
      <c r="F262" s="303"/>
    </row>
    <row r="263" spans="1:6" x14ac:dyDescent="0.25">
      <c r="A263" s="2"/>
      <c r="B263" s="2"/>
      <c r="C263" s="2"/>
      <c r="D263" s="2"/>
      <c r="E263" s="3"/>
      <c r="F263" s="303"/>
    </row>
    <row r="264" spans="1:6" x14ac:dyDescent="0.25">
      <c r="A264" s="2"/>
      <c r="B264" s="2"/>
      <c r="C264" s="2"/>
      <c r="D264" s="2"/>
      <c r="E264" s="3"/>
      <c r="F264" s="303"/>
    </row>
    <row r="265" spans="1:6" x14ac:dyDescent="0.25">
      <c r="A265" s="2"/>
      <c r="B265" s="2"/>
      <c r="C265" s="2"/>
      <c r="D265" s="2"/>
      <c r="E265" s="3"/>
      <c r="F265" s="303"/>
    </row>
    <row r="266" spans="1:6" x14ac:dyDescent="0.25">
      <c r="A266" s="2"/>
      <c r="B266" s="2"/>
      <c r="C266" s="2"/>
      <c r="D266" s="2"/>
      <c r="E266" s="3"/>
      <c r="F266" s="303"/>
    </row>
    <row r="267" spans="1:6" x14ac:dyDescent="0.25">
      <c r="A267" s="2"/>
      <c r="B267" s="2"/>
      <c r="C267" s="2"/>
      <c r="D267" s="2"/>
      <c r="E267" s="3"/>
      <c r="F267" s="303"/>
    </row>
    <row r="268" spans="1:6" x14ac:dyDescent="0.25">
      <c r="A268" s="2"/>
      <c r="B268" s="2"/>
      <c r="C268" s="2"/>
      <c r="D268" s="2"/>
      <c r="E268" s="3"/>
      <c r="F268" s="303"/>
    </row>
    <row r="269" spans="1:6" x14ac:dyDescent="0.25">
      <c r="A269" s="2"/>
      <c r="B269" s="2"/>
      <c r="C269" s="2"/>
      <c r="D269" s="2"/>
      <c r="E269" s="3"/>
      <c r="F269" s="303"/>
    </row>
    <row r="270" spans="1:6" x14ac:dyDescent="0.25">
      <c r="A270" s="2"/>
      <c r="B270" s="2"/>
      <c r="C270" s="2"/>
      <c r="D270" s="2"/>
      <c r="E270" s="3"/>
      <c r="F270" s="303"/>
    </row>
    <row r="271" spans="1:6" x14ac:dyDescent="0.25">
      <c r="A271" s="2"/>
      <c r="B271" s="2"/>
      <c r="C271" s="2"/>
      <c r="D271" s="2"/>
      <c r="E271" s="3"/>
      <c r="F271" s="303"/>
    </row>
    <row r="272" spans="1:6" x14ac:dyDescent="0.25">
      <c r="A272" s="2"/>
      <c r="B272" s="2"/>
      <c r="C272" s="2"/>
      <c r="D272" s="2"/>
      <c r="E272" s="3"/>
      <c r="F272" s="303"/>
    </row>
    <row r="273" spans="1:6" x14ac:dyDescent="0.25">
      <c r="A273" s="2"/>
      <c r="B273" s="2"/>
      <c r="C273" s="2"/>
      <c r="D273" s="2"/>
      <c r="E273" s="3"/>
      <c r="F273" s="303"/>
    </row>
    <row r="274" spans="1:6" x14ac:dyDescent="0.25">
      <c r="A274" s="2"/>
      <c r="B274" s="2"/>
      <c r="C274" s="2"/>
      <c r="D274" s="2"/>
      <c r="E274" s="3"/>
      <c r="F274" s="303"/>
    </row>
    <row r="275" spans="1:6" x14ac:dyDescent="0.25">
      <c r="A275" s="2"/>
      <c r="B275" s="2"/>
      <c r="C275" s="2"/>
      <c r="D275" s="2"/>
      <c r="E275" s="3"/>
      <c r="F275" s="303"/>
    </row>
  </sheetData>
  <mergeCells count="2">
    <mergeCell ref="A1:F1"/>
    <mergeCell ref="A178:F178"/>
  </mergeCells>
  <pageMargins left="0.70866141732283472" right="0.70866141732283472" top="0.74803149606299213" bottom="0.74803149606299213" header="0.31496062992125984" footer="0.31496062992125984"/>
  <pageSetup paperSize="9" scale="85" fitToHeight="0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148C5-53A3-41C1-BC46-1431E8D38CF2}">
  <sheetPr>
    <pageSetUpPr fitToPage="1"/>
  </sheetPr>
  <dimension ref="A1:O750"/>
  <sheetViews>
    <sheetView topLeftCell="A364" workbookViewId="0">
      <selection activeCell="A3" sqref="A3"/>
    </sheetView>
  </sheetViews>
  <sheetFormatPr baseColWidth="10" defaultColWidth="23.7109375" defaultRowHeight="15" x14ac:dyDescent="0.25"/>
  <cols>
    <col min="1" max="1" width="10.42578125" style="358" customWidth="1"/>
    <col min="2" max="2" width="7" style="358" bestFit="1" customWidth="1"/>
    <col min="3" max="3" width="27.42578125" style="358" customWidth="1"/>
    <col min="4" max="4" width="21.28515625" style="358" customWidth="1"/>
    <col min="5" max="5" width="9.42578125" style="358" customWidth="1"/>
    <col min="6" max="6" width="12.140625" style="358" bestFit="1" customWidth="1"/>
    <col min="7" max="7" width="7.5703125" style="358" bestFit="1" customWidth="1"/>
    <col min="8" max="8" width="8.140625" style="396" bestFit="1" customWidth="1"/>
    <col min="9" max="9" width="23.7109375" style="355"/>
    <col min="10" max="10" width="32.42578125" style="355" bestFit="1" customWidth="1"/>
    <col min="11" max="11" width="1.5703125" style="355" bestFit="1" customWidth="1"/>
    <col min="12" max="12" width="14.140625" style="355" bestFit="1" customWidth="1"/>
    <col min="13" max="13" width="23.5703125" style="355" bestFit="1" customWidth="1"/>
    <col min="14" max="14" width="23.7109375" style="355"/>
    <col min="15" max="15" width="255.7109375" style="355" bestFit="1" customWidth="1"/>
    <col min="16" max="16384" width="23.7109375" style="355"/>
  </cols>
  <sheetData>
    <row r="1" spans="1:8" x14ac:dyDescent="0.25">
      <c r="A1" s="570" t="s">
        <v>23883</v>
      </c>
      <c r="B1" s="570"/>
      <c r="C1" s="570"/>
      <c r="D1" s="570"/>
      <c r="E1" s="570"/>
      <c r="F1" s="570"/>
      <c r="G1" s="376"/>
      <c r="H1" s="395"/>
    </row>
    <row r="2" spans="1:8" x14ac:dyDescent="0.25">
      <c r="A2" s="377" t="s">
        <v>1070</v>
      </c>
      <c r="B2" s="377" t="s">
        <v>1069</v>
      </c>
      <c r="C2" s="377" t="s">
        <v>1068</v>
      </c>
      <c r="D2" s="377" t="s">
        <v>515</v>
      </c>
      <c r="E2" s="377" t="s">
        <v>1067</v>
      </c>
      <c r="F2" s="377" t="s">
        <v>1066</v>
      </c>
      <c r="G2" s="377" t="s">
        <v>1065</v>
      </c>
      <c r="H2" s="377" t="s">
        <v>535</v>
      </c>
    </row>
    <row r="3" spans="1:8" s="369" customFormat="1" x14ac:dyDescent="0.25">
      <c r="A3" s="370">
        <v>44498</v>
      </c>
      <c r="B3" s="378"/>
      <c r="C3" s="371" t="s">
        <v>26115</v>
      </c>
      <c r="D3" s="378"/>
      <c r="E3" s="372">
        <v>31.93</v>
      </c>
      <c r="F3" s="378"/>
      <c r="G3" s="378"/>
      <c r="H3" s="373" t="s">
        <v>26143</v>
      </c>
    </row>
    <row r="4" spans="1:8" s="369" customFormat="1" x14ac:dyDescent="0.25">
      <c r="A4" s="370">
        <v>44498</v>
      </c>
      <c r="B4" s="378"/>
      <c r="C4" s="371" t="s">
        <v>26172</v>
      </c>
      <c r="D4" s="378"/>
      <c r="E4" s="374">
        <v>1.68</v>
      </c>
      <c r="F4" s="378"/>
      <c r="G4" s="378"/>
      <c r="H4" s="373" t="s">
        <v>26171</v>
      </c>
    </row>
    <row r="5" spans="1:8" s="369" customFormat="1" x14ac:dyDescent="0.25">
      <c r="A5" s="370">
        <v>44498</v>
      </c>
      <c r="B5" s="378"/>
      <c r="C5" s="371" t="s">
        <v>26116</v>
      </c>
      <c r="D5" s="378"/>
      <c r="E5" s="372">
        <v>4.67</v>
      </c>
      <c r="F5" s="378"/>
      <c r="G5" s="378"/>
      <c r="H5" s="373" t="s">
        <v>26144</v>
      </c>
    </row>
    <row r="6" spans="1:8" s="369" customFormat="1" x14ac:dyDescent="0.25">
      <c r="A6" s="370">
        <v>44498</v>
      </c>
      <c r="B6" s="378"/>
      <c r="C6" s="371" t="s">
        <v>26117</v>
      </c>
      <c r="D6" s="378"/>
      <c r="E6" s="372">
        <v>5.13</v>
      </c>
      <c r="F6" s="378"/>
      <c r="G6" s="378"/>
      <c r="H6" s="373" t="s">
        <v>26145</v>
      </c>
    </row>
    <row r="7" spans="1:8" s="369" customFormat="1" x14ac:dyDescent="0.25">
      <c r="A7" s="370">
        <v>44498</v>
      </c>
      <c r="B7" s="378"/>
      <c r="C7" s="371" t="s">
        <v>26118</v>
      </c>
      <c r="D7" s="378"/>
      <c r="E7" s="372">
        <v>1.68</v>
      </c>
      <c r="F7" s="378"/>
      <c r="G7" s="378"/>
      <c r="H7" s="373" t="s">
        <v>26146</v>
      </c>
    </row>
    <row r="8" spans="1:8" s="369" customFormat="1" x14ac:dyDescent="0.25">
      <c r="A8" s="370">
        <v>44498</v>
      </c>
      <c r="B8" s="378"/>
      <c r="C8" s="371" t="s">
        <v>26119</v>
      </c>
      <c r="D8" s="378"/>
      <c r="E8" s="372">
        <v>3.36</v>
      </c>
      <c r="F8" s="378"/>
      <c r="G8" s="378"/>
      <c r="H8" s="373" t="s">
        <v>26147</v>
      </c>
    </row>
    <row r="9" spans="1:8" s="369" customFormat="1" x14ac:dyDescent="0.25">
      <c r="A9" s="370">
        <v>44498</v>
      </c>
      <c r="B9" s="378"/>
      <c r="C9" s="371" t="s">
        <v>26120</v>
      </c>
      <c r="D9" s="378"/>
      <c r="E9" s="372">
        <v>14.45</v>
      </c>
      <c r="F9" s="378"/>
      <c r="G9" s="378"/>
      <c r="H9" s="373" t="s">
        <v>26148</v>
      </c>
    </row>
    <row r="10" spans="1:8" s="369" customFormat="1" x14ac:dyDescent="0.25">
      <c r="A10" s="370">
        <v>44498</v>
      </c>
      <c r="B10" s="378"/>
      <c r="C10" s="371" t="s">
        <v>26121</v>
      </c>
      <c r="D10" s="378"/>
      <c r="E10" s="372">
        <v>1.68</v>
      </c>
      <c r="F10" s="378"/>
      <c r="G10" s="378"/>
      <c r="H10" s="373" t="s">
        <v>26149</v>
      </c>
    </row>
    <row r="11" spans="1:8" s="369" customFormat="1" x14ac:dyDescent="0.25">
      <c r="A11" s="370">
        <v>44498</v>
      </c>
      <c r="B11" s="378"/>
      <c r="C11" s="371" t="s">
        <v>26122</v>
      </c>
      <c r="D11" s="378"/>
      <c r="E11" s="372">
        <v>1.86</v>
      </c>
      <c r="F11" s="378"/>
      <c r="G11" s="378"/>
      <c r="H11" s="373" t="s">
        <v>26150</v>
      </c>
    </row>
    <row r="12" spans="1:8" s="369" customFormat="1" x14ac:dyDescent="0.25">
      <c r="A12" s="370">
        <v>44498</v>
      </c>
      <c r="B12" s="378"/>
      <c r="C12" s="371" t="s">
        <v>26123</v>
      </c>
      <c r="D12" s="378"/>
      <c r="E12" s="372">
        <v>3.82</v>
      </c>
      <c r="F12" s="378"/>
      <c r="G12" s="378"/>
      <c r="H12" s="373" t="s">
        <v>26151</v>
      </c>
    </row>
    <row r="13" spans="1:8" s="369" customFormat="1" x14ac:dyDescent="0.25">
      <c r="A13" s="370">
        <v>44498</v>
      </c>
      <c r="B13" s="378"/>
      <c r="C13" s="371" t="s">
        <v>26124</v>
      </c>
      <c r="D13" s="378"/>
      <c r="E13" s="372">
        <v>8.3699999999999992</v>
      </c>
      <c r="F13" s="378"/>
      <c r="G13" s="378"/>
      <c r="H13" s="373" t="s">
        <v>26152</v>
      </c>
    </row>
    <row r="14" spans="1:8" s="369" customFormat="1" x14ac:dyDescent="0.25">
      <c r="A14" s="370">
        <v>44498</v>
      </c>
      <c r="B14" s="378"/>
      <c r="C14" s="371" t="s">
        <v>26125</v>
      </c>
      <c r="D14" s="378"/>
      <c r="E14" s="372">
        <v>2.06</v>
      </c>
      <c r="F14" s="378"/>
      <c r="G14" s="378"/>
      <c r="H14" s="373" t="s">
        <v>26153</v>
      </c>
    </row>
    <row r="15" spans="1:8" s="369" customFormat="1" x14ac:dyDescent="0.25">
      <c r="A15" s="370">
        <v>44498</v>
      </c>
      <c r="B15" s="378"/>
      <c r="C15" s="371" t="s">
        <v>26126</v>
      </c>
      <c r="D15" s="378"/>
      <c r="E15" s="372">
        <v>6.31</v>
      </c>
      <c r="F15" s="378"/>
      <c r="G15" s="378"/>
      <c r="H15" s="373" t="s">
        <v>26154</v>
      </c>
    </row>
    <row r="16" spans="1:8" s="369" customFormat="1" x14ac:dyDescent="0.25">
      <c r="A16" s="370">
        <v>44498</v>
      </c>
      <c r="B16" s="378"/>
      <c r="C16" s="371" t="s">
        <v>26127</v>
      </c>
      <c r="D16" s="378"/>
      <c r="E16" s="372">
        <v>2.09</v>
      </c>
      <c r="F16" s="378"/>
      <c r="G16" s="378"/>
      <c r="H16" s="373" t="s">
        <v>26155</v>
      </c>
    </row>
    <row r="17" spans="1:8" s="369" customFormat="1" x14ac:dyDescent="0.25">
      <c r="A17" s="370">
        <v>44499</v>
      </c>
      <c r="B17" s="378"/>
      <c r="C17" s="371" t="s">
        <v>26128</v>
      </c>
      <c r="D17" s="378"/>
      <c r="E17" s="372">
        <v>2.02</v>
      </c>
      <c r="F17" s="378"/>
      <c r="G17" s="378"/>
      <c r="H17" s="373" t="s">
        <v>26156</v>
      </c>
    </row>
    <row r="18" spans="1:8" s="369" customFormat="1" x14ac:dyDescent="0.25">
      <c r="A18" s="370">
        <v>44499</v>
      </c>
      <c r="B18" s="378"/>
      <c r="C18" s="371" t="s">
        <v>26129</v>
      </c>
      <c r="D18" s="378"/>
      <c r="E18" s="372">
        <v>4.67</v>
      </c>
      <c r="F18" s="378"/>
      <c r="G18" s="378"/>
      <c r="H18" s="373" t="s">
        <v>26157</v>
      </c>
    </row>
    <row r="19" spans="1:8" s="369" customFormat="1" x14ac:dyDescent="0.25">
      <c r="A19" s="370">
        <v>44499</v>
      </c>
      <c r="B19" s="378"/>
      <c r="C19" s="371" t="s">
        <v>26130</v>
      </c>
      <c r="D19" s="378"/>
      <c r="E19" s="372">
        <v>1.72</v>
      </c>
      <c r="F19" s="378"/>
      <c r="G19" s="378"/>
      <c r="H19" s="373" t="s">
        <v>26158</v>
      </c>
    </row>
    <row r="20" spans="1:8" s="369" customFormat="1" x14ac:dyDescent="0.25">
      <c r="A20" s="370">
        <v>44499</v>
      </c>
      <c r="B20" s="378"/>
      <c r="C20" s="371" t="s">
        <v>26131</v>
      </c>
      <c r="D20" s="378"/>
      <c r="E20" s="372">
        <v>4.22</v>
      </c>
      <c r="F20" s="378"/>
      <c r="G20" s="378"/>
      <c r="H20" s="373" t="s">
        <v>26159</v>
      </c>
    </row>
    <row r="21" spans="1:8" s="369" customFormat="1" x14ac:dyDescent="0.25">
      <c r="A21" s="370">
        <v>44499</v>
      </c>
      <c r="B21" s="378"/>
      <c r="C21" s="371" t="s">
        <v>26132</v>
      </c>
      <c r="D21" s="378"/>
      <c r="E21" s="372">
        <v>3.84</v>
      </c>
      <c r="F21" s="378"/>
      <c r="G21" s="378"/>
      <c r="H21" s="373" t="s">
        <v>26160</v>
      </c>
    </row>
    <row r="22" spans="1:8" s="369" customFormat="1" x14ac:dyDescent="0.25">
      <c r="A22" s="370">
        <v>44499</v>
      </c>
      <c r="B22" s="378"/>
      <c r="C22" s="371" t="s">
        <v>26133</v>
      </c>
      <c r="D22" s="378"/>
      <c r="E22" s="372">
        <v>0.72</v>
      </c>
      <c r="F22" s="378"/>
      <c r="G22" s="378"/>
      <c r="H22" s="373" t="s">
        <v>26161</v>
      </c>
    </row>
    <row r="23" spans="1:8" s="369" customFormat="1" x14ac:dyDescent="0.25">
      <c r="A23" s="370">
        <v>44499</v>
      </c>
      <c r="B23" s="378"/>
      <c r="C23" s="371" t="s">
        <v>26134</v>
      </c>
      <c r="D23" s="378"/>
      <c r="E23" s="372">
        <v>13.4</v>
      </c>
      <c r="F23" s="378"/>
      <c r="G23" s="378"/>
      <c r="H23" s="373" t="s">
        <v>26162</v>
      </c>
    </row>
    <row r="24" spans="1:8" s="369" customFormat="1" x14ac:dyDescent="0.25">
      <c r="A24" s="370">
        <v>44499</v>
      </c>
      <c r="B24" s="378"/>
      <c r="C24" s="371" t="s">
        <v>26135</v>
      </c>
      <c r="D24" s="378"/>
      <c r="E24" s="372">
        <v>5.04</v>
      </c>
      <c r="F24" s="378"/>
      <c r="G24" s="378"/>
      <c r="H24" s="373" t="s">
        <v>26163</v>
      </c>
    </row>
    <row r="25" spans="1:8" s="369" customFormat="1" x14ac:dyDescent="0.25">
      <c r="A25" s="370">
        <v>44499</v>
      </c>
      <c r="B25" s="378"/>
      <c r="C25" s="371" t="s">
        <v>26136</v>
      </c>
      <c r="D25" s="378"/>
      <c r="E25" s="372">
        <v>1.88</v>
      </c>
      <c r="F25" s="378"/>
      <c r="G25" s="378"/>
      <c r="H25" s="373" t="s">
        <v>26164</v>
      </c>
    </row>
    <row r="26" spans="1:8" s="369" customFormat="1" x14ac:dyDescent="0.25">
      <c r="A26" s="370">
        <v>44499</v>
      </c>
      <c r="B26" s="378"/>
      <c r="C26" s="371" t="s">
        <v>26137</v>
      </c>
      <c r="D26" s="378"/>
      <c r="E26" s="372">
        <v>0.11</v>
      </c>
      <c r="F26" s="378"/>
      <c r="G26" s="378"/>
      <c r="H26" s="373" t="s">
        <v>26165</v>
      </c>
    </row>
    <row r="27" spans="1:8" s="369" customFormat="1" x14ac:dyDescent="0.25">
      <c r="A27" s="370">
        <v>44499</v>
      </c>
      <c r="B27" s="378"/>
      <c r="C27" s="371" t="s">
        <v>26138</v>
      </c>
      <c r="D27" s="378"/>
      <c r="E27" s="372">
        <v>2.23</v>
      </c>
      <c r="F27" s="378"/>
      <c r="G27" s="378"/>
      <c r="H27" s="373" t="s">
        <v>26166</v>
      </c>
    </row>
    <row r="28" spans="1:8" s="369" customFormat="1" x14ac:dyDescent="0.25">
      <c r="A28" s="370">
        <v>44499</v>
      </c>
      <c r="B28" s="378"/>
      <c r="C28" s="371" t="s">
        <v>26139</v>
      </c>
      <c r="D28" s="378"/>
      <c r="E28" s="372">
        <v>1.7</v>
      </c>
      <c r="F28" s="378"/>
      <c r="G28" s="378"/>
      <c r="H28" s="373" t="s">
        <v>26167</v>
      </c>
    </row>
    <row r="29" spans="1:8" s="369" customFormat="1" x14ac:dyDescent="0.25">
      <c r="A29" s="370">
        <v>44500</v>
      </c>
      <c r="B29" s="378"/>
      <c r="C29" s="371" t="s">
        <v>26140</v>
      </c>
      <c r="D29" s="378"/>
      <c r="E29" s="372">
        <v>0.52</v>
      </c>
      <c r="F29" s="378"/>
      <c r="G29" s="378"/>
      <c r="H29" s="373" t="s">
        <v>26168</v>
      </c>
    </row>
    <row r="30" spans="1:8" s="369" customFormat="1" x14ac:dyDescent="0.25">
      <c r="A30" s="370">
        <v>44500</v>
      </c>
      <c r="B30" s="378"/>
      <c r="C30" s="371" t="s">
        <v>26141</v>
      </c>
      <c r="D30" s="378"/>
      <c r="E30" s="372">
        <v>13.54</v>
      </c>
      <c r="F30" s="378"/>
      <c r="G30" s="378"/>
      <c r="H30" s="373" t="s">
        <v>26169</v>
      </c>
    </row>
    <row r="31" spans="1:8" s="369" customFormat="1" x14ac:dyDescent="0.25">
      <c r="A31" s="370">
        <v>44500</v>
      </c>
      <c r="B31" s="378"/>
      <c r="C31" s="371" t="s">
        <v>26142</v>
      </c>
      <c r="D31" s="378"/>
      <c r="E31" s="375">
        <v>3.58</v>
      </c>
      <c r="F31" s="378"/>
      <c r="G31" s="378"/>
      <c r="H31" s="373" t="s">
        <v>26170</v>
      </c>
    </row>
    <row r="32" spans="1:8" s="369" customFormat="1" x14ac:dyDescent="0.25">
      <c r="A32" s="378"/>
      <c r="B32" s="378"/>
      <c r="C32" s="379"/>
      <c r="D32" s="380" t="s">
        <v>21501</v>
      </c>
      <c r="E32" s="381">
        <f>SUM(E3:E31)</f>
        <v>148.28000000000003</v>
      </c>
      <c r="F32" s="378"/>
      <c r="G32" s="378"/>
      <c r="H32" s="378"/>
    </row>
    <row r="33" spans="1:8" ht="16.5" customHeight="1" x14ac:dyDescent="0.25">
      <c r="A33" s="382" t="s">
        <v>23884</v>
      </c>
      <c r="B33" s="382" t="s">
        <v>23885</v>
      </c>
      <c r="C33" s="382" t="s">
        <v>23886</v>
      </c>
      <c r="D33" s="382" t="s">
        <v>23887</v>
      </c>
      <c r="E33" s="383">
        <v>0.75</v>
      </c>
      <c r="F33" s="382" t="s">
        <v>23888</v>
      </c>
      <c r="G33" s="382" t="s">
        <v>630</v>
      </c>
      <c r="H33" s="384">
        <v>15845</v>
      </c>
    </row>
    <row r="34" spans="1:8" ht="16.5" customHeight="1" x14ac:dyDescent="0.25">
      <c r="A34" s="382" t="s">
        <v>23884</v>
      </c>
      <c r="B34" s="382" t="s">
        <v>2714</v>
      </c>
      <c r="C34" s="382" t="s">
        <v>23889</v>
      </c>
      <c r="D34" s="382" t="s">
        <v>4863</v>
      </c>
      <c r="E34" s="383">
        <v>8.3800000000000008</v>
      </c>
      <c r="F34" s="382" t="s">
        <v>4864</v>
      </c>
      <c r="G34" s="382" t="s">
        <v>630</v>
      </c>
      <c r="H34" s="384">
        <v>15846</v>
      </c>
    </row>
    <row r="35" spans="1:8" ht="16.5" customHeight="1" x14ac:dyDescent="0.25">
      <c r="A35" s="382" t="s">
        <v>23884</v>
      </c>
      <c r="B35" s="382" t="s">
        <v>23890</v>
      </c>
      <c r="C35" s="382" t="s">
        <v>23891</v>
      </c>
      <c r="D35" s="382" t="s">
        <v>1227</v>
      </c>
      <c r="E35" s="383">
        <v>8.49</v>
      </c>
      <c r="F35" s="382" t="s">
        <v>1226</v>
      </c>
      <c r="G35" s="382" t="s">
        <v>630</v>
      </c>
      <c r="H35" s="384">
        <v>15847</v>
      </c>
    </row>
    <row r="36" spans="1:8" ht="16.5" customHeight="1" x14ac:dyDescent="0.25">
      <c r="A36" s="382" t="s">
        <v>23884</v>
      </c>
      <c r="B36" s="382" t="s">
        <v>23892</v>
      </c>
      <c r="C36" s="382" t="s">
        <v>23893</v>
      </c>
      <c r="D36" s="382" t="s">
        <v>4790</v>
      </c>
      <c r="E36" s="383">
        <v>3.36</v>
      </c>
      <c r="F36" s="382" t="s">
        <v>4791</v>
      </c>
      <c r="G36" s="382" t="s">
        <v>630</v>
      </c>
      <c r="H36" s="384">
        <v>15848</v>
      </c>
    </row>
    <row r="37" spans="1:8" ht="16.5" customHeight="1" x14ac:dyDescent="0.25">
      <c r="A37" s="382" t="s">
        <v>23884</v>
      </c>
      <c r="B37" s="382" t="s">
        <v>23894</v>
      </c>
      <c r="C37" s="382" t="s">
        <v>23895</v>
      </c>
      <c r="D37" s="382" t="s">
        <v>19459</v>
      </c>
      <c r="E37" s="383">
        <v>4.8099999999999996</v>
      </c>
      <c r="F37" s="382" t="s">
        <v>19460</v>
      </c>
      <c r="G37" s="382" t="s">
        <v>630</v>
      </c>
      <c r="H37" s="384">
        <v>15849</v>
      </c>
    </row>
    <row r="38" spans="1:8" ht="16.5" customHeight="1" x14ac:dyDescent="0.25">
      <c r="A38" s="382"/>
      <c r="B38" s="382"/>
      <c r="C38" s="382"/>
      <c r="D38" s="385" t="s">
        <v>3727</v>
      </c>
      <c r="E38" s="386">
        <f>SUM(E33:E37)</f>
        <v>25.79</v>
      </c>
      <c r="F38" s="382"/>
      <c r="G38" s="382"/>
      <c r="H38" s="384"/>
    </row>
    <row r="39" spans="1:8" ht="16.5" customHeight="1" x14ac:dyDescent="0.25">
      <c r="A39" s="382" t="s">
        <v>23896</v>
      </c>
      <c r="B39" s="382" t="s">
        <v>23897</v>
      </c>
      <c r="C39" s="382" t="s">
        <v>23898</v>
      </c>
      <c r="D39" s="382" t="s">
        <v>1281</v>
      </c>
      <c r="E39" s="383">
        <v>6.06</v>
      </c>
      <c r="F39" s="382" t="s">
        <v>1280</v>
      </c>
      <c r="G39" s="382" t="s">
        <v>630</v>
      </c>
      <c r="H39" s="384">
        <v>15850</v>
      </c>
    </row>
    <row r="40" spans="1:8" ht="16.5" customHeight="1" x14ac:dyDescent="0.25">
      <c r="A40" s="382" t="s">
        <v>23896</v>
      </c>
      <c r="B40" s="382" t="s">
        <v>23899</v>
      </c>
      <c r="C40" s="382" t="s">
        <v>23900</v>
      </c>
      <c r="D40" s="382" t="s">
        <v>18862</v>
      </c>
      <c r="E40" s="383">
        <v>1.68</v>
      </c>
      <c r="F40" s="382" t="s">
        <v>18861</v>
      </c>
      <c r="G40" s="382" t="s">
        <v>630</v>
      </c>
      <c r="H40" s="384">
        <v>15851</v>
      </c>
    </row>
    <row r="41" spans="1:8" ht="16.5" customHeight="1" x14ac:dyDescent="0.25">
      <c r="A41" s="382" t="s">
        <v>23896</v>
      </c>
      <c r="B41" s="382" t="s">
        <v>23901</v>
      </c>
      <c r="C41" s="382" t="s">
        <v>23902</v>
      </c>
      <c r="D41" s="382" t="s">
        <v>19487</v>
      </c>
      <c r="E41" s="383">
        <v>12.76</v>
      </c>
      <c r="F41" s="382" t="s">
        <v>19488</v>
      </c>
      <c r="G41" s="382" t="s">
        <v>630</v>
      </c>
      <c r="H41" s="384">
        <v>15852</v>
      </c>
    </row>
    <row r="42" spans="1:8" ht="16.5" customHeight="1" x14ac:dyDescent="0.25">
      <c r="A42" s="382" t="s">
        <v>23896</v>
      </c>
      <c r="B42" s="382" t="s">
        <v>4352</v>
      </c>
      <c r="C42" s="382" t="s">
        <v>23903</v>
      </c>
      <c r="D42" s="382" t="s">
        <v>779</v>
      </c>
      <c r="E42" s="383">
        <v>5.04</v>
      </c>
      <c r="F42" s="382" t="s">
        <v>778</v>
      </c>
      <c r="G42" s="382" t="s">
        <v>630</v>
      </c>
      <c r="H42" s="384">
        <v>15853</v>
      </c>
    </row>
    <row r="43" spans="1:8" ht="16.5" customHeight="1" x14ac:dyDescent="0.25">
      <c r="A43" s="382" t="s">
        <v>23896</v>
      </c>
      <c r="B43" s="382" t="s">
        <v>23904</v>
      </c>
      <c r="C43" s="382" t="s">
        <v>23905</v>
      </c>
      <c r="D43" s="382" t="s">
        <v>3668</v>
      </c>
      <c r="E43" s="383">
        <v>17.66</v>
      </c>
      <c r="F43" s="382" t="s">
        <v>3669</v>
      </c>
      <c r="G43" s="382" t="s">
        <v>630</v>
      </c>
      <c r="H43" s="384">
        <v>15854</v>
      </c>
    </row>
    <row r="44" spans="1:8" ht="16.5" customHeight="1" x14ac:dyDescent="0.25">
      <c r="A44" s="382"/>
      <c r="B44" s="382"/>
      <c r="C44" s="382"/>
      <c r="D44" s="385" t="s">
        <v>3727</v>
      </c>
      <c r="E44" s="386">
        <f>SUM(E39:E43)</f>
        <v>43.2</v>
      </c>
      <c r="F44" s="382"/>
      <c r="G44" s="382"/>
      <c r="H44" s="384"/>
    </row>
    <row r="45" spans="1:8" ht="16.5" customHeight="1" x14ac:dyDescent="0.25">
      <c r="A45" s="382" t="s">
        <v>23906</v>
      </c>
      <c r="B45" s="382" t="s">
        <v>23907</v>
      </c>
      <c r="C45" s="382" t="s">
        <v>23908</v>
      </c>
      <c r="D45" s="382" t="s">
        <v>23338</v>
      </c>
      <c r="E45" s="383">
        <v>0.52</v>
      </c>
      <c r="F45" s="382" t="s">
        <v>23339</v>
      </c>
      <c r="G45" s="382" t="s">
        <v>630</v>
      </c>
      <c r="H45" s="384">
        <v>15871</v>
      </c>
    </row>
    <row r="46" spans="1:8" ht="16.5" customHeight="1" x14ac:dyDescent="0.25">
      <c r="A46" s="382" t="s">
        <v>23906</v>
      </c>
      <c r="B46" s="382" t="s">
        <v>23909</v>
      </c>
      <c r="C46" s="382" t="s">
        <v>23910</v>
      </c>
      <c r="D46" s="382" t="s">
        <v>22984</v>
      </c>
      <c r="E46" s="383">
        <v>7.0000000000000007E-2</v>
      </c>
      <c r="F46" s="382" t="s">
        <v>22985</v>
      </c>
      <c r="G46" s="382" t="s">
        <v>630</v>
      </c>
      <c r="H46" s="384">
        <v>15872</v>
      </c>
    </row>
    <row r="47" spans="1:8" ht="16.5" customHeight="1" x14ac:dyDescent="0.25">
      <c r="A47" s="382" t="s">
        <v>23906</v>
      </c>
      <c r="B47" s="382" t="s">
        <v>23911</v>
      </c>
      <c r="C47" s="382" t="s">
        <v>23912</v>
      </c>
      <c r="D47" s="382" t="s">
        <v>1405</v>
      </c>
      <c r="E47" s="383">
        <v>4.1900000000000004</v>
      </c>
      <c r="F47" s="382" t="s">
        <v>1404</v>
      </c>
      <c r="G47" s="382" t="s">
        <v>630</v>
      </c>
      <c r="H47" s="384">
        <v>15873</v>
      </c>
    </row>
    <row r="48" spans="1:8" ht="16.5" customHeight="1" x14ac:dyDescent="0.25">
      <c r="A48" s="382" t="s">
        <v>23906</v>
      </c>
      <c r="B48" s="382" t="s">
        <v>23913</v>
      </c>
      <c r="C48" s="382" t="s">
        <v>23914</v>
      </c>
      <c r="D48" s="382" t="s">
        <v>11474</v>
      </c>
      <c r="E48" s="383">
        <v>8.5299999999999994</v>
      </c>
      <c r="F48" s="382" t="s">
        <v>11466</v>
      </c>
      <c r="G48" s="382" t="s">
        <v>630</v>
      </c>
      <c r="H48" s="384">
        <v>15874</v>
      </c>
    </row>
    <row r="49" spans="1:8" ht="16.5" customHeight="1" x14ac:dyDescent="0.25">
      <c r="A49" s="382" t="s">
        <v>23906</v>
      </c>
      <c r="B49" s="382" t="s">
        <v>23915</v>
      </c>
      <c r="C49" s="382" t="s">
        <v>23916</v>
      </c>
      <c r="D49" s="382" t="s">
        <v>11467</v>
      </c>
      <c r="E49" s="383">
        <v>6.07</v>
      </c>
      <c r="F49" s="382" t="s">
        <v>11466</v>
      </c>
      <c r="G49" s="382" t="s">
        <v>630</v>
      </c>
      <c r="H49" s="384">
        <v>15875</v>
      </c>
    </row>
    <row r="50" spans="1:8" ht="16.5" customHeight="1" x14ac:dyDescent="0.25">
      <c r="A50" s="382" t="s">
        <v>23906</v>
      </c>
      <c r="B50" s="382" t="s">
        <v>18979</v>
      </c>
      <c r="C50" s="382" t="s">
        <v>23917</v>
      </c>
      <c r="D50" s="382" t="s">
        <v>11470</v>
      </c>
      <c r="E50" s="383">
        <v>5.47</v>
      </c>
      <c r="F50" s="382" t="s">
        <v>11466</v>
      </c>
      <c r="G50" s="382" t="s">
        <v>630</v>
      </c>
      <c r="H50" s="384">
        <v>15876</v>
      </c>
    </row>
    <row r="51" spans="1:8" ht="16.5" customHeight="1" x14ac:dyDescent="0.25">
      <c r="A51" s="382" t="s">
        <v>23906</v>
      </c>
      <c r="B51" s="382" t="s">
        <v>19920</v>
      </c>
      <c r="C51" s="382" t="s">
        <v>23918</v>
      </c>
      <c r="D51" s="382" t="s">
        <v>11479</v>
      </c>
      <c r="E51" s="383">
        <v>1.68</v>
      </c>
      <c r="F51" s="382" t="s">
        <v>11466</v>
      </c>
      <c r="G51" s="382" t="s">
        <v>630</v>
      </c>
      <c r="H51" s="384">
        <v>15877</v>
      </c>
    </row>
    <row r="52" spans="1:8" ht="16.5" customHeight="1" x14ac:dyDescent="0.25">
      <c r="A52" s="382" t="s">
        <v>23906</v>
      </c>
      <c r="B52" s="382" t="s">
        <v>23919</v>
      </c>
      <c r="C52" s="382" t="s">
        <v>23920</v>
      </c>
      <c r="D52" s="382" t="s">
        <v>650</v>
      </c>
      <c r="E52" s="383">
        <v>4.07</v>
      </c>
      <c r="F52" s="382" t="s">
        <v>649</v>
      </c>
      <c r="G52" s="382" t="s">
        <v>630</v>
      </c>
      <c r="H52" s="384">
        <v>15878</v>
      </c>
    </row>
    <row r="53" spans="1:8" ht="16.5" customHeight="1" x14ac:dyDescent="0.25">
      <c r="A53" s="382"/>
      <c r="B53" s="382"/>
      <c r="C53" s="382"/>
      <c r="D53" s="385" t="s">
        <v>3727</v>
      </c>
      <c r="E53" s="386">
        <f>SUM(E45:E52)</f>
        <v>30.599999999999998</v>
      </c>
      <c r="F53" s="382"/>
      <c r="G53" s="382"/>
      <c r="H53" s="384"/>
    </row>
    <row r="54" spans="1:8" ht="16.5" customHeight="1" x14ac:dyDescent="0.25">
      <c r="A54" s="382"/>
      <c r="B54" s="382"/>
      <c r="C54" s="382"/>
      <c r="D54" s="363" t="s">
        <v>21503</v>
      </c>
      <c r="E54" s="329">
        <f>+E38+E44+E53</f>
        <v>99.59</v>
      </c>
      <c r="F54" s="382"/>
      <c r="G54" s="382"/>
      <c r="H54" s="384"/>
    </row>
    <row r="55" spans="1:8" ht="16.5" customHeight="1" x14ac:dyDescent="0.25">
      <c r="A55" s="382" t="s">
        <v>23921</v>
      </c>
      <c r="B55" s="382" t="s">
        <v>23922</v>
      </c>
      <c r="C55" s="382" t="s">
        <v>23923</v>
      </c>
      <c r="D55" s="382" t="s">
        <v>1299</v>
      </c>
      <c r="E55" s="383">
        <v>5.52</v>
      </c>
      <c r="F55" s="382" t="s">
        <v>1298</v>
      </c>
      <c r="G55" s="382" t="s">
        <v>630</v>
      </c>
      <c r="H55" s="384">
        <v>16237</v>
      </c>
    </row>
    <row r="56" spans="1:8" ht="16.5" customHeight="1" x14ac:dyDescent="0.25">
      <c r="A56" s="382" t="s">
        <v>23921</v>
      </c>
      <c r="B56" s="382" t="s">
        <v>23924</v>
      </c>
      <c r="C56" s="382" t="s">
        <v>23925</v>
      </c>
      <c r="D56" s="382" t="s">
        <v>4460</v>
      </c>
      <c r="E56" s="383">
        <v>6.88</v>
      </c>
      <c r="F56" s="382" t="s">
        <v>4461</v>
      </c>
      <c r="G56" s="382" t="s">
        <v>630</v>
      </c>
      <c r="H56" s="384">
        <v>16238</v>
      </c>
    </row>
    <row r="57" spans="1:8" ht="16.5" customHeight="1" x14ac:dyDescent="0.25">
      <c r="A57" s="382" t="s">
        <v>23921</v>
      </c>
      <c r="B57" s="382" t="s">
        <v>23926</v>
      </c>
      <c r="C57" s="382" t="s">
        <v>23927</v>
      </c>
      <c r="D57" s="382" t="s">
        <v>962</v>
      </c>
      <c r="E57" s="383">
        <v>2.0699999999999998</v>
      </c>
      <c r="F57" s="382" t="s">
        <v>961</v>
      </c>
      <c r="G57" s="382" t="s">
        <v>630</v>
      </c>
      <c r="H57" s="384">
        <v>16239</v>
      </c>
    </row>
    <row r="58" spans="1:8" ht="16.5" customHeight="1" x14ac:dyDescent="0.25">
      <c r="A58" s="382" t="s">
        <v>23921</v>
      </c>
      <c r="B58" s="382" t="s">
        <v>23928</v>
      </c>
      <c r="C58" s="382" t="s">
        <v>23929</v>
      </c>
      <c r="D58" s="382" t="s">
        <v>5169</v>
      </c>
      <c r="E58" s="383">
        <v>2.0499999999999998</v>
      </c>
      <c r="F58" s="382" t="s">
        <v>5170</v>
      </c>
      <c r="G58" s="382" t="s">
        <v>630</v>
      </c>
      <c r="H58" s="384">
        <v>16240</v>
      </c>
    </row>
    <row r="59" spans="1:8" ht="16.5" customHeight="1" x14ac:dyDescent="0.25">
      <c r="A59" s="382" t="s">
        <v>23921</v>
      </c>
      <c r="B59" s="382" t="s">
        <v>23930</v>
      </c>
      <c r="C59" s="382" t="s">
        <v>23931</v>
      </c>
      <c r="D59" s="382" t="s">
        <v>1193</v>
      </c>
      <c r="E59" s="383">
        <v>1.68</v>
      </c>
      <c r="F59" s="382" t="s">
        <v>1192</v>
      </c>
      <c r="G59" s="382" t="s">
        <v>630</v>
      </c>
      <c r="H59" s="384">
        <v>16241</v>
      </c>
    </row>
    <row r="60" spans="1:8" ht="16.5" customHeight="1" x14ac:dyDescent="0.25">
      <c r="A60" s="382" t="s">
        <v>23921</v>
      </c>
      <c r="B60" s="382" t="s">
        <v>23932</v>
      </c>
      <c r="C60" s="382" t="s">
        <v>23933</v>
      </c>
      <c r="D60" s="382" t="s">
        <v>712</v>
      </c>
      <c r="E60" s="383">
        <v>1.74</v>
      </c>
      <c r="F60" s="382" t="s">
        <v>711</v>
      </c>
      <c r="G60" s="382" t="s">
        <v>630</v>
      </c>
      <c r="H60" s="384">
        <v>16242</v>
      </c>
    </row>
    <row r="61" spans="1:8" ht="16.5" customHeight="1" x14ac:dyDescent="0.25">
      <c r="A61" s="382" t="s">
        <v>23921</v>
      </c>
      <c r="B61" s="382" t="s">
        <v>23934</v>
      </c>
      <c r="C61" s="382" t="s">
        <v>23935</v>
      </c>
      <c r="D61" s="382" t="s">
        <v>4640</v>
      </c>
      <c r="E61" s="383">
        <v>2.04</v>
      </c>
      <c r="F61" s="382" t="s">
        <v>4641</v>
      </c>
      <c r="G61" s="382" t="s">
        <v>630</v>
      </c>
      <c r="H61" s="384">
        <v>16243</v>
      </c>
    </row>
    <row r="62" spans="1:8" ht="16.5" customHeight="1" x14ac:dyDescent="0.25">
      <c r="A62" s="382" t="s">
        <v>23921</v>
      </c>
      <c r="B62" s="382" t="s">
        <v>23936</v>
      </c>
      <c r="C62" s="382" t="s">
        <v>23937</v>
      </c>
      <c r="D62" s="382" t="s">
        <v>673</v>
      </c>
      <c r="E62" s="383">
        <v>2.42</v>
      </c>
      <c r="F62" s="382" t="s">
        <v>672</v>
      </c>
      <c r="G62" s="382" t="s">
        <v>630</v>
      </c>
      <c r="H62" s="384">
        <v>16244</v>
      </c>
    </row>
    <row r="63" spans="1:8" ht="16.5" customHeight="1" x14ac:dyDescent="0.25">
      <c r="A63" s="382" t="s">
        <v>23921</v>
      </c>
      <c r="B63" s="382" t="s">
        <v>23938</v>
      </c>
      <c r="C63" s="382" t="s">
        <v>23939</v>
      </c>
      <c r="D63" s="382" t="s">
        <v>634</v>
      </c>
      <c r="E63" s="383">
        <v>8.49</v>
      </c>
      <c r="F63" s="382" t="s">
        <v>633</v>
      </c>
      <c r="G63" s="382" t="s">
        <v>630</v>
      </c>
      <c r="H63" s="384">
        <v>16245</v>
      </c>
    </row>
    <row r="64" spans="1:8" ht="16.5" customHeight="1" x14ac:dyDescent="0.25">
      <c r="A64" s="382" t="s">
        <v>23921</v>
      </c>
      <c r="B64" s="382" t="s">
        <v>23940</v>
      </c>
      <c r="C64" s="382" t="s">
        <v>23941</v>
      </c>
      <c r="D64" s="382" t="s">
        <v>10861</v>
      </c>
      <c r="E64" s="383">
        <v>11.24</v>
      </c>
      <c r="F64" s="382" t="s">
        <v>10860</v>
      </c>
      <c r="G64" s="382" t="s">
        <v>630</v>
      </c>
      <c r="H64" s="384">
        <v>16246</v>
      </c>
    </row>
    <row r="65" spans="1:11" ht="16.5" customHeight="1" x14ac:dyDescent="0.25">
      <c r="A65" s="382" t="s">
        <v>23921</v>
      </c>
      <c r="B65" s="382" t="s">
        <v>23942</v>
      </c>
      <c r="C65" s="382" t="s">
        <v>23943</v>
      </c>
      <c r="D65" s="382" t="s">
        <v>849</v>
      </c>
      <c r="E65" s="383">
        <v>7.4</v>
      </c>
      <c r="F65" s="382" t="s">
        <v>848</v>
      </c>
      <c r="G65" s="382" t="s">
        <v>630</v>
      </c>
      <c r="H65" s="384">
        <v>16247</v>
      </c>
    </row>
    <row r="66" spans="1:11" ht="16.5" customHeight="1" x14ac:dyDescent="0.25">
      <c r="A66" s="382" t="s">
        <v>23921</v>
      </c>
      <c r="B66" s="382" t="s">
        <v>23944</v>
      </c>
      <c r="C66" s="382" t="s">
        <v>23945</v>
      </c>
      <c r="D66" s="382" t="s">
        <v>983</v>
      </c>
      <c r="E66" s="383">
        <v>3.36</v>
      </c>
      <c r="F66" s="382" t="s">
        <v>982</v>
      </c>
      <c r="G66" s="382" t="s">
        <v>630</v>
      </c>
      <c r="H66" s="384">
        <v>16248</v>
      </c>
    </row>
    <row r="67" spans="1:11" ht="16.5" customHeight="1" x14ac:dyDescent="0.25">
      <c r="A67" s="382" t="s">
        <v>23921</v>
      </c>
      <c r="B67" s="382" t="s">
        <v>23946</v>
      </c>
      <c r="C67" s="382" t="s">
        <v>23947</v>
      </c>
      <c r="D67" s="382" t="s">
        <v>5625</v>
      </c>
      <c r="E67" s="383">
        <v>1.78</v>
      </c>
      <c r="F67" s="382" t="s">
        <v>5626</v>
      </c>
      <c r="G67" s="382" t="s">
        <v>630</v>
      </c>
      <c r="H67" s="384">
        <v>16249</v>
      </c>
    </row>
    <row r="68" spans="1:11" ht="16.5" customHeight="1" x14ac:dyDescent="0.25">
      <c r="A68" s="382" t="s">
        <v>23921</v>
      </c>
      <c r="B68" s="382" t="s">
        <v>23948</v>
      </c>
      <c r="C68" s="382" t="s">
        <v>23949</v>
      </c>
      <c r="D68" s="382" t="s">
        <v>1172</v>
      </c>
      <c r="E68" s="383">
        <v>8.3800000000000008</v>
      </c>
      <c r="F68" s="382" t="s">
        <v>1171</v>
      </c>
      <c r="G68" s="382" t="s">
        <v>630</v>
      </c>
      <c r="H68" s="384">
        <v>16250</v>
      </c>
    </row>
    <row r="69" spans="1:11" ht="16.5" customHeight="1" x14ac:dyDescent="0.25">
      <c r="A69" s="382" t="s">
        <v>23921</v>
      </c>
      <c r="B69" s="382" t="s">
        <v>23950</v>
      </c>
      <c r="C69" s="382" t="s">
        <v>23951</v>
      </c>
      <c r="D69" s="382" t="s">
        <v>2968</v>
      </c>
      <c r="E69" s="383">
        <v>8.3800000000000008</v>
      </c>
      <c r="F69" s="382" t="s">
        <v>2969</v>
      </c>
      <c r="G69" s="382" t="s">
        <v>630</v>
      </c>
      <c r="H69" s="384">
        <v>16251</v>
      </c>
    </row>
    <row r="70" spans="1:11" ht="16.5" customHeight="1" x14ac:dyDescent="0.25">
      <c r="A70" s="382" t="s">
        <v>23921</v>
      </c>
      <c r="B70" s="382" t="s">
        <v>23952</v>
      </c>
      <c r="C70" s="382" t="s">
        <v>23953</v>
      </c>
      <c r="D70" s="382" t="s">
        <v>1407</v>
      </c>
      <c r="E70" s="383">
        <v>2.04</v>
      </c>
      <c r="F70" s="382" t="s">
        <v>1406</v>
      </c>
      <c r="G70" s="382" t="s">
        <v>630</v>
      </c>
      <c r="H70" s="384">
        <v>16252</v>
      </c>
    </row>
    <row r="71" spans="1:11" ht="16.5" customHeight="1" x14ac:dyDescent="0.25">
      <c r="A71" s="382" t="s">
        <v>23921</v>
      </c>
      <c r="B71" s="382" t="s">
        <v>23954</v>
      </c>
      <c r="C71" s="382" t="s">
        <v>23955</v>
      </c>
      <c r="D71" s="382" t="s">
        <v>1408</v>
      </c>
      <c r="E71" s="383">
        <v>8.41</v>
      </c>
      <c r="F71" s="382" t="s">
        <v>1406</v>
      </c>
      <c r="G71" s="382" t="s">
        <v>630</v>
      </c>
      <c r="H71" s="384">
        <v>16253</v>
      </c>
    </row>
    <row r="72" spans="1:11" ht="16.5" customHeight="1" x14ac:dyDescent="0.25">
      <c r="A72" s="382" t="s">
        <v>23921</v>
      </c>
      <c r="B72" s="382" t="s">
        <v>23956</v>
      </c>
      <c r="C72" s="382" t="s">
        <v>23957</v>
      </c>
      <c r="D72" s="382" t="s">
        <v>940</v>
      </c>
      <c r="E72" s="383">
        <v>2.4</v>
      </c>
      <c r="F72" s="382" t="s">
        <v>939</v>
      </c>
      <c r="G72" s="382" t="s">
        <v>630</v>
      </c>
      <c r="H72" s="384">
        <v>16254</v>
      </c>
    </row>
    <row r="73" spans="1:11" ht="16.5" customHeight="1" x14ac:dyDescent="0.25">
      <c r="A73" s="382" t="s">
        <v>23921</v>
      </c>
      <c r="B73" s="382" t="s">
        <v>23958</v>
      </c>
      <c r="C73" s="382" t="s">
        <v>23959</v>
      </c>
      <c r="D73" s="382" t="s">
        <v>1463</v>
      </c>
      <c r="E73" s="383">
        <v>10.52</v>
      </c>
      <c r="F73" s="382" t="s">
        <v>1462</v>
      </c>
      <c r="G73" s="382" t="s">
        <v>630</v>
      </c>
      <c r="H73" s="384">
        <v>16255</v>
      </c>
    </row>
    <row r="74" spans="1:11" ht="16.5" customHeight="1" x14ac:dyDescent="0.25">
      <c r="A74" s="382" t="s">
        <v>23921</v>
      </c>
      <c r="B74" s="382" t="s">
        <v>23960</v>
      </c>
      <c r="C74" s="382" t="s">
        <v>23961</v>
      </c>
      <c r="D74" s="382" t="s">
        <v>731</v>
      </c>
      <c r="E74" s="383">
        <v>7.68</v>
      </c>
      <c r="F74" s="382" t="s">
        <v>730</v>
      </c>
      <c r="G74" s="382" t="s">
        <v>630</v>
      </c>
      <c r="H74" s="384">
        <v>16256</v>
      </c>
    </row>
    <row r="75" spans="1:11" ht="16.5" customHeight="1" x14ac:dyDescent="0.25">
      <c r="A75" s="382" t="s">
        <v>23921</v>
      </c>
      <c r="B75" s="382" t="s">
        <v>23962</v>
      </c>
      <c r="C75" s="382" t="s">
        <v>23963</v>
      </c>
      <c r="D75" s="382" t="s">
        <v>23964</v>
      </c>
      <c r="E75" s="383">
        <v>3.95</v>
      </c>
      <c r="F75" s="382" t="s">
        <v>23965</v>
      </c>
      <c r="G75" s="382" t="s">
        <v>630</v>
      </c>
      <c r="H75" s="384">
        <v>16257</v>
      </c>
    </row>
    <row r="76" spans="1:11" ht="16.5" customHeight="1" x14ac:dyDescent="0.25">
      <c r="A76" s="382" t="s">
        <v>23921</v>
      </c>
      <c r="B76" s="382" t="s">
        <v>18625</v>
      </c>
      <c r="C76" s="382" t="s">
        <v>23966</v>
      </c>
      <c r="D76" s="382" t="s">
        <v>723</v>
      </c>
      <c r="E76" s="383">
        <v>6.94</v>
      </c>
      <c r="F76" s="382" t="s">
        <v>722</v>
      </c>
      <c r="G76" s="382" t="s">
        <v>630</v>
      </c>
      <c r="H76" s="384">
        <v>16258</v>
      </c>
    </row>
    <row r="77" spans="1:11" ht="16.5" customHeight="1" x14ac:dyDescent="0.25">
      <c r="A77" s="382" t="s">
        <v>23921</v>
      </c>
      <c r="B77" s="382" t="s">
        <v>23967</v>
      </c>
      <c r="C77" s="382" t="s">
        <v>23968</v>
      </c>
      <c r="D77" s="382" t="s">
        <v>3855</v>
      </c>
      <c r="E77" s="383">
        <v>2.54</v>
      </c>
      <c r="F77" s="382" t="s">
        <v>3856</v>
      </c>
      <c r="G77" s="382" t="s">
        <v>630</v>
      </c>
      <c r="H77" s="384">
        <v>16259</v>
      </c>
    </row>
    <row r="78" spans="1:11" ht="16.5" customHeight="1" x14ac:dyDescent="0.25">
      <c r="A78" s="382" t="s">
        <v>23921</v>
      </c>
      <c r="B78" s="382" t="s">
        <v>19668</v>
      </c>
      <c r="C78" s="382" t="s">
        <v>23969</v>
      </c>
      <c r="D78" s="382" t="s">
        <v>1038</v>
      </c>
      <c r="E78" s="383">
        <v>3.09</v>
      </c>
      <c r="F78" s="382" t="s">
        <v>1037</v>
      </c>
      <c r="G78" s="382" t="s">
        <v>630</v>
      </c>
      <c r="H78" s="384">
        <v>16260</v>
      </c>
    </row>
    <row r="79" spans="1:11" ht="16.5" customHeight="1" x14ac:dyDescent="0.25">
      <c r="A79" s="382" t="s">
        <v>23921</v>
      </c>
      <c r="B79" s="382" t="s">
        <v>23970</v>
      </c>
      <c r="C79" s="382" t="s">
        <v>23971</v>
      </c>
      <c r="D79" s="382" t="s">
        <v>6043</v>
      </c>
      <c r="E79" s="383">
        <v>1.68</v>
      </c>
      <c r="F79" s="382" t="s">
        <v>6044</v>
      </c>
      <c r="G79" s="382" t="s">
        <v>630</v>
      </c>
      <c r="H79" s="384">
        <v>16261</v>
      </c>
    </row>
    <row r="80" spans="1:11" ht="16.5" customHeight="1" x14ac:dyDescent="0.25">
      <c r="A80" s="382" t="s">
        <v>23921</v>
      </c>
      <c r="B80" s="382" t="s">
        <v>23972</v>
      </c>
      <c r="C80" s="382" t="s">
        <v>23973</v>
      </c>
      <c r="D80" s="382" t="s">
        <v>4724</v>
      </c>
      <c r="E80" s="383">
        <v>2.1800000000000002</v>
      </c>
      <c r="F80" s="382" t="s">
        <v>4725</v>
      </c>
      <c r="G80" s="382" t="s">
        <v>630</v>
      </c>
      <c r="H80" s="384">
        <v>16262</v>
      </c>
      <c r="K80" s="355" t="s">
        <v>1043</v>
      </c>
    </row>
    <row r="81" spans="1:15" ht="16.5" customHeight="1" x14ac:dyDescent="0.25">
      <c r="A81" s="382" t="s">
        <v>23921</v>
      </c>
      <c r="B81" s="382" t="s">
        <v>23974</v>
      </c>
      <c r="C81" s="382" t="s">
        <v>23975</v>
      </c>
      <c r="D81" s="382" t="s">
        <v>19034</v>
      </c>
      <c r="E81" s="383">
        <v>1.22</v>
      </c>
      <c r="F81" s="382" t="s">
        <v>19033</v>
      </c>
      <c r="G81" s="382" t="s">
        <v>630</v>
      </c>
      <c r="H81" s="384">
        <v>16263</v>
      </c>
    </row>
    <row r="82" spans="1:15" ht="16.5" customHeight="1" x14ac:dyDescent="0.25">
      <c r="A82" s="382" t="s">
        <v>23921</v>
      </c>
      <c r="B82" s="382" t="s">
        <v>23976</v>
      </c>
      <c r="C82" s="382" t="s">
        <v>23977</v>
      </c>
      <c r="D82" s="382" t="s">
        <v>14013</v>
      </c>
      <c r="E82" s="383">
        <v>1.97</v>
      </c>
      <c r="F82" s="382" t="s">
        <v>14012</v>
      </c>
      <c r="G82" s="382" t="s">
        <v>630</v>
      </c>
      <c r="H82" s="384">
        <v>16264</v>
      </c>
    </row>
    <row r="83" spans="1:15" ht="16.5" customHeight="1" x14ac:dyDescent="0.25">
      <c r="A83" s="382" t="s">
        <v>23921</v>
      </c>
      <c r="B83" s="382" t="s">
        <v>23978</v>
      </c>
      <c r="C83" s="382" t="s">
        <v>23979</v>
      </c>
      <c r="D83" s="382" t="s">
        <v>1331</v>
      </c>
      <c r="E83" s="383">
        <v>5.79</v>
      </c>
      <c r="F83" s="382" t="s">
        <v>1330</v>
      </c>
      <c r="G83" s="382" t="s">
        <v>630</v>
      </c>
      <c r="H83" s="384">
        <v>16265</v>
      </c>
    </row>
    <row r="84" spans="1:15" ht="16.5" customHeight="1" x14ac:dyDescent="0.25">
      <c r="A84" s="382" t="s">
        <v>23921</v>
      </c>
      <c r="B84" s="382" t="s">
        <v>23980</v>
      </c>
      <c r="C84" s="382" t="s">
        <v>23981</v>
      </c>
      <c r="D84" s="382" t="s">
        <v>820</v>
      </c>
      <c r="E84" s="383">
        <v>6.47</v>
      </c>
      <c r="F84" s="382" t="s">
        <v>819</v>
      </c>
      <c r="G84" s="382" t="s">
        <v>630</v>
      </c>
      <c r="H84" s="384">
        <v>16266</v>
      </c>
    </row>
    <row r="85" spans="1:15" ht="16.5" customHeight="1" x14ac:dyDescent="0.25">
      <c r="A85" s="382" t="s">
        <v>23921</v>
      </c>
      <c r="B85" s="382" t="s">
        <v>23982</v>
      </c>
      <c r="C85" s="382" t="s">
        <v>23983</v>
      </c>
      <c r="D85" s="382" t="s">
        <v>23984</v>
      </c>
      <c r="E85" s="383">
        <v>3.26</v>
      </c>
      <c r="F85" s="382" t="s">
        <v>23985</v>
      </c>
      <c r="G85" s="382" t="s">
        <v>630</v>
      </c>
      <c r="H85" s="384">
        <v>16267</v>
      </c>
    </row>
    <row r="86" spans="1:15" ht="16.5" customHeight="1" x14ac:dyDescent="0.25">
      <c r="A86" s="382" t="s">
        <v>23921</v>
      </c>
      <c r="B86" s="382" t="s">
        <v>23986</v>
      </c>
      <c r="C86" s="382" t="s">
        <v>23987</v>
      </c>
      <c r="D86" s="382" t="s">
        <v>1380</v>
      </c>
      <c r="E86" s="383">
        <v>3.36</v>
      </c>
      <c r="F86" s="382" t="s">
        <v>1379</v>
      </c>
      <c r="G86" s="382" t="s">
        <v>630</v>
      </c>
      <c r="H86" s="384">
        <v>16268</v>
      </c>
    </row>
    <row r="87" spans="1:15" ht="16.5" customHeight="1" x14ac:dyDescent="0.25">
      <c r="A87" s="382" t="s">
        <v>23921</v>
      </c>
      <c r="B87" s="382" t="s">
        <v>23988</v>
      </c>
      <c r="C87" s="382" t="s">
        <v>23989</v>
      </c>
      <c r="D87" s="382" t="s">
        <v>1229</v>
      </c>
      <c r="E87" s="383">
        <v>4.66</v>
      </c>
      <c r="F87" s="382" t="s">
        <v>1228</v>
      </c>
      <c r="G87" s="382" t="s">
        <v>630</v>
      </c>
      <c r="H87" s="384">
        <v>16269</v>
      </c>
    </row>
    <row r="88" spans="1:15" ht="16.5" customHeight="1" x14ac:dyDescent="0.25">
      <c r="A88" s="382"/>
      <c r="B88" s="382"/>
      <c r="C88" s="382"/>
      <c r="D88" s="385" t="s">
        <v>3567</v>
      </c>
      <c r="E88" s="386">
        <f>SUM(E55:E87)</f>
        <v>151.59</v>
      </c>
      <c r="F88" s="382"/>
      <c r="G88" s="382"/>
      <c r="H88" s="384"/>
    </row>
    <row r="89" spans="1:15" ht="16.5" customHeight="1" x14ac:dyDescent="0.25">
      <c r="A89" s="382" t="s">
        <v>23990</v>
      </c>
      <c r="B89" s="382" t="s">
        <v>23991</v>
      </c>
      <c r="C89" s="382" t="s">
        <v>23992</v>
      </c>
      <c r="D89" s="382" t="s">
        <v>4744</v>
      </c>
      <c r="E89" s="383">
        <v>2.06</v>
      </c>
      <c r="F89" s="382" t="s">
        <v>4745</v>
      </c>
      <c r="G89" s="382" t="s">
        <v>630</v>
      </c>
      <c r="H89" s="384">
        <v>16270</v>
      </c>
      <c r="J89" s="355" t="s">
        <v>1519</v>
      </c>
      <c r="M89" s="355" t="s">
        <v>1518</v>
      </c>
    </row>
    <row r="90" spans="1:15" ht="16.5" customHeight="1" x14ac:dyDescent="0.25">
      <c r="A90" s="382" t="s">
        <v>23990</v>
      </c>
      <c r="B90" s="382" t="s">
        <v>23993</v>
      </c>
      <c r="C90" s="382" t="s">
        <v>23994</v>
      </c>
      <c r="D90" s="382" t="s">
        <v>23995</v>
      </c>
      <c r="E90" s="383">
        <v>7.0000000000000007E-2</v>
      </c>
      <c r="F90" s="382" t="s">
        <v>23996</v>
      </c>
      <c r="G90" s="382" t="s">
        <v>630</v>
      </c>
      <c r="H90" s="384">
        <v>16271</v>
      </c>
    </row>
    <row r="91" spans="1:15" ht="16.5" customHeight="1" x14ac:dyDescent="0.25">
      <c r="A91" s="382" t="s">
        <v>23990</v>
      </c>
      <c r="B91" s="382" t="s">
        <v>23997</v>
      </c>
      <c r="C91" s="382" t="s">
        <v>23998</v>
      </c>
      <c r="D91" s="382" t="s">
        <v>662</v>
      </c>
      <c r="E91" s="383">
        <v>2.91</v>
      </c>
      <c r="F91" s="382" t="s">
        <v>661</v>
      </c>
      <c r="G91" s="382" t="s">
        <v>630</v>
      </c>
      <c r="H91" s="384">
        <v>16272</v>
      </c>
    </row>
    <row r="92" spans="1:15" ht="16.5" customHeight="1" x14ac:dyDescent="0.25">
      <c r="A92" s="382" t="s">
        <v>23990</v>
      </c>
      <c r="B92" s="382" t="s">
        <v>23999</v>
      </c>
      <c r="C92" s="382" t="s">
        <v>24000</v>
      </c>
      <c r="D92" s="382" t="s">
        <v>6051</v>
      </c>
      <c r="E92" s="383">
        <v>3.48</v>
      </c>
      <c r="F92" s="382" t="s">
        <v>6052</v>
      </c>
      <c r="G92" s="382" t="s">
        <v>630</v>
      </c>
      <c r="H92" s="384">
        <v>16273</v>
      </c>
    </row>
    <row r="93" spans="1:15" ht="16.5" customHeight="1" x14ac:dyDescent="0.25">
      <c r="A93" s="382" t="s">
        <v>23990</v>
      </c>
      <c r="B93" s="382" t="s">
        <v>24001</v>
      </c>
      <c r="C93" s="382" t="s">
        <v>24002</v>
      </c>
      <c r="D93" s="382" t="s">
        <v>16176</v>
      </c>
      <c r="E93" s="383">
        <v>2.95</v>
      </c>
      <c r="F93" s="382" t="s">
        <v>16175</v>
      </c>
      <c r="G93" s="382" t="s">
        <v>630</v>
      </c>
      <c r="H93" s="384">
        <v>16274</v>
      </c>
    </row>
    <row r="94" spans="1:15" ht="16.5" customHeight="1" x14ac:dyDescent="0.25">
      <c r="A94" s="382" t="s">
        <v>23990</v>
      </c>
      <c r="B94" s="382" t="s">
        <v>24003</v>
      </c>
      <c r="C94" s="382" t="s">
        <v>24004</v>
      </c>
      <c r="D94" s="382" t="s">
        <v>11414</v>
      </c>
      <c r="E94" s="383">
        <v>1.68</v>
      </c>
      <c r="F94" s="382" t="s">
        <v>11413</v>
      </c>
      <c r="G94" s="382" t="s">
        <v>630</v>
      </c>
      <c r="H94" s="384">
        <v>16275</v>
      </c>
      <c r="L94" s="355" t="s">
        <v>1517</v>
      </c>
      <c r="O94" s="355" t="s">
        <v>1516</v>
      </c>
    </row>
    <row r="95" spans="1:15" ht="16.5" customHeight="1" x14ac:dyDescent="0.25">
      <c r="A95" s="382" t="s">
        <v>23990</v>
      </c>
      <c r="B95" s="382" t="s">
        <v>24005</v>
      </c>
      <c r="C95" s="382" t="s">
        <v>24006</v>
      </c>
      <c r="D95" s="382" t="s">
        <v>1152</v>
      </c>
      <c r="E95" s="383">
        <v>1.69</v>
      </c>
      <c r="F95" s="382" t="s">
        <v>1151</v>
      </c>
      <c r="G95" s="382" t="s">
        <v>630</v>
      </c>
      <c r="H95" s="384">
        <v>16276</v>
      </c>
    </row>
    <row r="96" spans="1:15" ht="16.5" customHeight="1" x14ac:dyDescent="0.25">
      <c r="A96" s="382" t="s">
        <v>23990</v>
      </c>
      <c r="B96" s="382" t="s">
        <v>24007</v>
      </c>
      <c r="C96" s="382" t="s">
        <v>24008</v>
      </c>
      <c r="D96" s="382" t="s">
        <v>1275</v>
      </c>
      <c r="E96" s="383">
        <v>2.2200000000000002</v>
      </c>
      <c r="F96" s="382" t="s">
        <v>1274</v>
      </c>
      <c r="G96" s="382" t="s">
        <v>630</v>
      </c>
      <c r="H96" s="384">
        <v>16277</v>
      </c>
    </row>
    <row r="97" spans="1:11" ht="16.5" customHeight="1" x14ac:dyDescent="0.25">
      <c r="A97" s="382" t="s">
        <v>23990</v>
      </c>
      <c r="B97" s="382" t="s">
        <v>24009</v>
      </c>
      <c r="C97" s="382" t="s">
        <v>24010</v>
      </c>
      <c r="D97" s="382" t="s">
        <v>834</v>
      </c>
      <c r="E97" s="383">
        <v>1.76</v>
      </c>
      <c r="F97" s="382" t="s">
        <v>833</v>
      </c>
      <c r="G97" s="382" t="s">
        <v>630</v>
      </c>
      <c r="H97" s="384">
        <v>16278</v>
      </c>
      <c r="K97" s="357"/>
    </row>
    <row r="98" spans="1:11" ht="16.5" customHeight="1" x14ac:dyDescent="0.25">
      <c r="A98" s="382" t="s">
        <v>23990</v>
      </c>
      <c r="B98" s="382" t="s">
        <v>24011</v>
      </c>
      <c r="C98" s="382" t="s">
        <v>24012</v>
      </c>
      <c r="D98" s="382" t="s">
        <v>16259</v>
      </c>
      <c r="E98" s="383">
        <v>9.17</v>
      </c>
      <c r="F98" s="382" t="s">
        <v>16258</v>
      </c>
      <c r="G98" s="382" t="s">
        <v>630</v>
      </c>
      <c r="H98" s="384">
        <v>16279</v>
      </c>
    </row>
    <row r="99" spans="1:11" ht="16.5" customHeight="1" x14ac:dyDescent="0.25">
      <c r="A99" s="382" t="s">
        <v>23990</v>
      </c>
      <c r="B99" s="382" t="s">
        <v>24013</v>
      </c>
      <c r="C99" s="382" t="s">
        <v>24014</v>
      </c>
      <c r="D99" s="382" t="s">
        <v>21674</v>
      </c>
      <c r="E99" s="383">
        <v>3.42</v>
      </c>
      <c r="F99" s="382" t="s">
        <v>21675</v>
      </c>
      <c r="G99" s="382" t="s">
        <v>630</v>
      </c>
      <c r="H99" s="384">
        <v>16280</v>
      </c>
    </row>
    <row r="100" spans="1:11" ht="16.5" customHeight="1" x14ac:dyDescent="0.25">
      <c r="A100" s="382" t="s">
        <v>23990</v>
      </c>
      <c r="B100" s="382" t="s">
        <v>24015</v>
      </c>
      <c r="C100" s="382" t="s">
        <v>24016</v>
      </c>
      <c r="D100" s="382" t="s">
        <v>24017</v>
      </c>
      <c r="E100" s="383">
        <v>3.4</v>
      </c>
      <c r="F100" s="382" t="s">
        <v>24018</v>
      </c>
      <c r="G100" s="382" t="s">
        <v>630</v>
      </c>
      <c r="H100" s="384">
        <v>16281</v>
      </c>
    </row>
    <row r="101" spans="1:11" ht="16.5" customHeight="1" x14ac:dyDescent="0.25">
      <c r="A101" s="382" t="s">
        <v>23990</v>
      </c>
      <c r="B101" s="382" t="s">
        <v>24019</v>
      </c>
      <c r="C101" s="382" t="s">
        <v>24020</v>
      </c>
      <c r="D101" s="382" t="s">
        <v>1050</v>
      </c>
      <c r="E101" s="383">
        <v>0.97</v>
      </c>
      <c r="F101" s="382" t="s">
        <v>1049</v>
      </c>
      <c r="G101" s="382" t="s">
        <v>630</v>
      </c>
      <c r="H101" s="384">
        <v>16282</v>
      </c>
    </row>
    <row r="102" spans="1:11" ht="16.5" customHeight="1" x14ac:dyDescent="0.25">
      <c r="A102" s="382"/>
      <c r="B102" s="382"/>
      <c r="C102" s="382"/>
      <c r="D102" s="385" t="s">
        <v>3567</v>
      </c>
      <c r="E102" s="386">
        <f>SUM(E89:E101)</f>
        <v>35.78</v>
      </c>
      <c r="F102" s="382"/>
      <c r="G102" s="382"/>
      <c r="H102" s="384"/>
    </row>
    <row r="103" spans="1:11" ht="16.5" customHeight="1" x14ac:dyDescent="0.25">
      <c r="A103" s="382" t="s">
        <v>24021</v>
      </c>
      <c r="B103" s="382" t="s">
        <v>24022</v>
      </c>
      <c r="C103" s="382" t="s">
        <v>24023</v>
      </c>
      <c r="D103" s="382" t="s">
        <v>4094</v>
      </c>
      <c r="E103" s="383">
        <v>5.97</v>
      </c>
      <c r="F103" s="382" t="s">
        <v>4095</v>
      </c>
      <c r="G103" s="382" t="s">
        <v>630</v>
      </c>
      <c r="H103" s="384">
        <v>16283</v>
      </c>
    </row>
    <row r="104" spans="1:11" ht="16.5" customHeight="1" x14ac:dyDescent="0.25">
      <c r="A104" s="382" t="s">
        <v>24021</v>
      </c>
      <c r="B104" s="382" t="s">
        <v>24024</v>
      </c>
      <c r="C104" s="382" t="s">
        <v>24025</v>
      </c>
      <c r="D104" s="382" t="s">
        <v>3689</v>
      </c>
      <c r="E104" s="383">
        <v>4.12</v>
      </c>
      <c r="F104" s="382" t="s">
        <v>3690</v>
      </c>
      <c r="G104" s="382" t="s">
        <v>630</v>
      </c>
      <c r="H104" s="384">
        <v>16284</v>
      </c>
    </row>
    <row r="105" spans="1:11" ht="16.5" customHeight="1" x14ac:dyDescent="0.25">
      <c r="A105" s="382" t="s">
        <v>24021</v>
      </c>
      <c r="B105" s="382" t="s">
        <v>24026</v>
      </c>
      <c r="C105" s="382" t="s">
        <v>24027</v>
      </c>
      <c r="D105" s="382" t="s">
        <v>3948</v>
      </c>
      <c r="E105" s="383">
        <v>1.71</v>
      </c>
      <c r="F105" s="382" t="s">
        <v>3949</v>
      </c>
      <c r="G105" s="382" t="s">
        <v>630</v>
      </c>
      <c r="H105" s="384">
        <v>16285</v>
      </c>
    </row>
    <row r="106" spans="1:11" ht="16.5" customHeight="1" x14ac:dyDescent="0.25">
      <c r="A106" s="382" t="s">
        <v>24021</v>
      </c>
      <c r="B106" s="382" t="s">
        <v>24028</v>
      </c>
      <c r="C106" s="382" t="s">
        <v>24029</v>
      </c>
      <c r="D106" s="382" t="s">
        <v>1024</v>
      </c>
      <c r="E106" s="383">
        <v>3.81</v>
      </c>
      <c r="F106" s="382" t="s">
        <v>1023</v>
      </c>
      <c r="G106" s="382" t="s">
        <v>630</v>
      </c>
      <c r="H106" s="384">
        <v>16286</v>
      </c>
    </row>
    <row r="107" spans="1:11" ht="16.5" customHeight="1" x14ac:dyDescent="0.25">
      <c r="A107" s="382" t="s">
        <v>24021</v>
      </c>
      <c r="B107" s="382" t="s">
        <v>24030</v>
      </c>
      <c r="C107" s="382" t="s">
        <v>24031</v>
      </c>
      <c r="D107" s="382" t="s">
        <v>1166</v>
      </c>
      <c r="E107" s="383">
        <v>1.76</v>
      </c>
      <c r="F107" s="382" t="s">
        <v>1165</v>
      </c>
      <c r="G107" s="382" t="s">
        <v>630</v>
      </c>
      <c r="H107" s="384">
        <v>16287</v>
      </c>
    </row>
    <row r="108" spans="1:11" ht="16.5" customHeight="1" x14ac:dyDescent="0.25">
      <c r="A108" s="382" t="s">
        <v>24021</v>
      </c>
      <c r="B108" s="382" t="s">
        <v>23605</v>
      </c>
      <c r="C108" s="382" t="s">
        <v>24032</v>
      </c>
      <c r="D108" s="382" t="s">
        <v>4529</v>
      </c>
      <c r="E108" s="383">
        <v>1.68</v>
      </c>
      <c r="F108" s="382" t="s">
        <v>4530</v>
      </c>
      <c r="G108" s="382" t="s">
        <v>630</v>
      </c>
      <c r="H108" s="384">
        <v>16288</v>
      </c>
    </row>
    <row r="109" spans="1:11" ht="16.5" customHeight="1" x14ac:dyDescent="0.25">
      <c r="A109" s="382" t="s">
        <v>24021</v>
      </c>
      <c r="B109" s="382" t="s">
        <v>24033</v>
      </c>
      <c r="C109" s="382" t="s">
        <v>24034</v>
      </c>
      <c r="D109" s="382" t="s">
        <v>715</v>
      </c>
      <c r="E109" s="383">
        <v>7.2</v>
      </c>
      <c r="F109" s="382" t="s">
        <v>714</v>
      </c>
      <c r="G109" s="382" t="s">
        <v>630</v>
      </c>
      <c r="H109" s="384">
        <v>16289</v>
      </c>
    </row>
    <row r="110" spans="1:11" ht="16.5" customHeight="1" x14ac:dyDescent="0.25">
      <c r="A110" s="382" t="s">
        <v>24021</v>
      </c>
      <c r="B110" s="382" t="s">
        <v>24035</v>
      </c>
      <c r="C110" s="382" t="s">
        <v>24036</v>
      </c>
      <c r="D110" s="382" t="s">
        <v>1136</v>
      </c>
      <c r="E110" s="383">
        <v>1.49</v>
      </c>
      <c r="F110" s="382" t="s">
        <v>663</v>
      </c>
      <c r="G110" s="382" t="s">
        <v>630</v>
      </c>
      <c r="H110" s="384">
        <v>16290</v>
      </c>
    </row>
    <row r="111" spans="1:11" ht="16.5" customHeight="1" x14ac:dyDescent="0.25">
      <c r="A111" s="382" t="s">
        <v>24021</v>
      </c>
      <c r="B111" s="382" t="s">
        <v>24037</v>
      </c>
      <c r="C111" s="382" t="s">
        <v>24038</v>
      </c>
      <c r="D111" s="382" t="s">
        <v>5672</v>
      </c>
      <c r="E111" s="383">
        <v>1.68</v>
      </c>
      <c r="F111" s="382" t="s">
        <v>5673</v>
      </c>
      <c r="G111" s="382" t="s">
        <v>630</v>
      </c>
      <c r="H111" s="384">
        <v>16291</v>
      </c>
    </row>
    <row r="112" spans="1:11" ht="16.5" customHeight="1" x14ac:dyDescent="0.25">
      <c r="A112" s="382" t="s">
        <v>24021</v>
      </c>
      <c r="B112" s="382" t="s">
        <v>24039</v>
      </c>
      <c r="C112" s="382" t="s">
        <v>24040</v>
      </c>
      <c r="D112" s="382" t="s">
        <v>5707</v>
      </c>
      <c r="E112" s="383">
        <v>2.23</v>
      </c>
      <c r="F112" s="382" t="s">
        <v>5708</v>
      </c>
      <c r="G112" s="382" t="s">
        <v>630</v>
      </c>
      <c r="H112" s="384">
        <v>16292</v>
      </c>
    </row>
    <row r="113" spans="1:11" ht="16.5" customHeight="1" x14ac:dyDescent="0.25">
      <c r="A113" s="382"/>
      <c r="B113" s="382"/>
      <c r="C113" s="382"/>
      <c r="D113" s="385" t="s">
        <v>3567</v>
      </c>
      <c r="E113" s="386">
        <f>SUM(E103:E112)</f>
        <v>31.65</v>
      </c>
      <c r="F113" s="382"/>
      <c r="G113" s="382"/>
      <c r="H113" s="384"/>
    </row>
    <row r="114" spans="1:11" ht="16.5" customHeight="1" x14ac:dyDescent="0.25">
      <c r="A114" s="382" t="s">
        <v>24041</v>
      </c>
      <c r="B114" s="382" t="s">
        <v>24042</v>
      </c>
      <c r="C114" s="382" t="s">
        <v>24043</v>
      </c>
      <c r="D114" s="382" t="s">
        <v>1377</v>
      </c>
      <c r="E114" s="383">
        <v>2.41</v>
      </c>
      <c r="F114" s="382" t="s">
        <v>1376</v>
      </c>
      <c r="G114" s="382" t="s">
        <v>630</v>
      </c>
      <c r="H114" s="384">
        <v>16380</v>
      </c>
    </row>
    <row r="115" spans="1:11" ht="16.5" customHeight="1" x14ac:dyDescent="0.25">
      <c r="A115" s="382" t="s">
        <v>24041</v>
      </c>
      <c r="B115" s="382" t="s">
        <v>24044</v>
      </c>
      <c r="C115" s="382" t="s">
        <v>24045</v>
      </c>
      <c r="D115" s="382" t="s">
        <v>16214</v>
      </c>
      <c r="E115" s="383">
        <v>11.95</v>
      </c>
      <c r="F115" s="382" t="s">
        <v>16213</v>
      </c>
      <c r="G115" s="382" t="s">
        <v>630</v>
      </c>
      <c r="H115" s="384">
        <v>16381</v>
      </c>
    </row>
    <row r="116" spans="1:11" ht="16.5" customHeight="1" x14ac:dyDescent="0.25">
      <c r="A116" s="382" t="s">
        <v>24041</v>
      </c>
      <c r="B116" s="382" t="s">
        <v>24046</v>
      </c>
      <c r="C116" s="382" t="s">
        <v>24047</v>
      </c>
      <c r="D116" s="382" t="s">
        <v>16321</v>
      </c>
      <c r="E116" s="383">
        <v>8.4700000000000006</v>
      </c>
      <c r="F116" s="382" t="s">
        <v>13840</v>
      </c>
      <c r="G116" s="382" t="s">
        <v>630</v>
      </c>
      <c r="H116" s="384">
        <v>16382</v>
      </c>
    </row>
    <row r="117" spans="1:11" ht="16.5" customHeight="1" x14ac:dyDescent="0.25">
      <c r="A117" s="382" t="s">
        <v>24041</v>
      </c>
      <c r="B117" s="382" t="s">
        <v>24048</v>
      </c>
      <c r="C117" s="382" t="s">
        <v>24049</v>
      </c>
      <c r="D117" s="382" t="s">
        <v>719</v>
      </c>
      <c r="E117" s="383">
        <v>1.68</v>
      </c>
      <c r="F117" s="382" t="s">
        <v>718</v>
      </c>
      <c r="G117" s="382" t="s">
        <v>630</v>
      </c>
      <c r="H117" s="384">
        <v>16383</v>
      </c>
    </row>
    <row r="118" spans="1:11" ht="16.5" customHeight="1" x14ac:dyDescent="0.25">
      <c r="A118" s="382" t="s">
        <v>24041</v>
      </c>
      <c r="B118" s="382" t="s">
        <v>24050</v>
      </c>
      <c r="C118" s="382" t="s">
        <v>24051</v>
      </c>
      <c r="D118" s="382" t="s">
        <v>916</v>
      </c>
      <c r="E118" s="383">
        <v>2.02</v>
      </c>
      <c r="F118" s="382" t="s">
        <v>915</v>
      </c>
      <c r="G118" s="382" t="s">
        <v>630</v>
      </c>
      <c r="H118" s="384">
        <v>16384</v>
      </c>
    </row>
    <row r="119" spans="1:11" ht="16.5" customHeight="1" x14ac:dyDescent="0.25">
      <c r="A119" s="382" t="s">
        <v>24041</v>
      </c>
      <c r="B119" s="382" t="s">
        <v>24052</v>
      </c>
      <c r="C119" s="382" t="s">
        <v>24053</v>
      </c>
      <c r="D119" s="382" t="s">
        <v>1501</v>
      </c>
      <c r="E119" s="383">
        <v>2.65</v>
      </c>
      <c r="F119" s="382" t="s">
        <v>1500</v>
      </c>
      <c r="G119" s="382" t="s">
        <v>630</v>
      </c>
      <c r="H119" s="384">
        <v>16385</v>
      </c>
    </row>
    <row r="120" spans="1:11" ht="16.5" customHeight="1" x14ac:dyDescent="0.25">
      <c r="A120" s="382" t="s">
        <v>24041</v>
      </c>
      <c r="B120" s="382" t="s">
        <v>24054</v>
      </c>
      <c r="C120" s="382" t="s">
        <v>24055</v>
      </c>
      <c r="D120" s="382" t="s">
        <v>13494</v>
      </c>
      <c r="E120" s="383">
        <v>3.67</v>
      </c>
      <c r="F120" s="382" t="s">
        <v>13493</v>
      </c>
      <c r="G120" s="382" t="s">
        <v>630</v>
      </c>
      <c r="H120" s="384">
        <v>16386</v>
      </c>
    </row>
    <row r="121" spans="1:11" ht="16.5" customHeight="1" x14ac:dyDescent="0.25">
      <c r="A121" s="382" t="s">
        <v>24041</v>
      </c>
      <c r="B121" s="382" t="s">
        <v>24056</v>
      </c>
      <c r="C121" s="382" t="s">
        <v>24057</v>
      </c>
      <c r="D121" s="382" t="s">
        <v>18747</v>
      </c>
      <c r="E121" s="383">
        <v>5.04</v>
      </c>
      <c r="F121" s="382" t="s">
        <v>18746</v>
      </c>
      <c r="G121" s="382" t="s">
        <v>630</v>
      </c>
      <c r="H121" s="384">
        <v>16387</v>
      </c>
    </row>
    <row r="122" spans="1:11" ht="16.5" customHeight="1" x14ac:dyDescent="0.25">
      <c r="A122" s="382" t="s">
        <v>24041</v>
      </c>
      <c r="B122" s="382" t="s">
        <v>24058</v>
      </c>
      <c r="C122" s="382" t="s">
        <v>24059</v>
      </c>
      <c r="D122" s="382" t="s">
        <v>16076</v>
      </c>
      <c r="E122" s="383">
        <v>6.17</v>
      </c>
      <c r="F122" s="382" t="s">
        <v>16075</v>
      </c>
      <c r="G122" s="382" t="s">
        <v>630</v>
      </c>
      <c r="H122" s="384">
        <v>16388</v>
      </c>
      <c r="I122" s="36"/>
      <c r="K122" s="356"/>
    </row>
    <row r="123" spans="1:11" ht="16.5" customHeight="1" x14ac:dyDescent="0.25">
      <c r="A123" s="382" t="s">
        <v>24041</v>
      </c>
      <c r="B123" s="382" t="s">
        <v>24060</v>
      </c>
      <c r="C123" s="382" t="s">
        <v>24061</v>
      </c>
      <c r="D123" s="382" t="s">
        <v>1054</v>
      </c>
      <c r="E123" s="383">
        <v>1.8</v>
      </c>
      <c r="F123" s="382" t="s">
        <v>1053</v>
      </c>
      <c r="G123" s="382" t="s">
        <v>630</v>
      </c>
      <c r="H123" s="384">
        <v>16389</v>
      </c>
    </row>
    <row r="124" spans="1:11" ht="16.5" customHeight="1" x14ac:dyDescent="0.25">
      <c r="A124" s="382" t="s">
        <v>24041</v>
      </c>
      <c r="B124" s="382" t="s">
        <v>24062</v>
      </c>
      <c r="C124" s="382" t="s">
        <v>24063</v>
      </c>
      <c r="D124" s="382" t="s">
        <v>4038</v>
      </c>
      <c r="E124" s="383">
        <v>4.2300000000000004</v>
      </c>
      <c r="F124" s="382" t="s">
        <v>4039</v>
      </c>
      <c r="G124" s="382" t="s">
        <v>630</v>
      </c>
      <c r="H124" s="384">
        <v>16390</v>
      </c>
    </row>
    <row r="125" spans="1:11" ht="16.5" customHeight="1" x14ac:dyDescent="0.25">
      <c r="A125" s="382" t="s">
        <v>24041</v>
      </c>
      <c r="B125" s="382" t="s">
        <v>24064</v>
      </c>
      <c r="C125" s="382" t="s">
        <v>24065</v>
      </c>
      <c r="D125" s="382" t="s">
        <v>972</v>
      </c>
      <c r="E125" s="383">
        <v>2.92</v>
      </c>
      <c r="F125" s="382" t="s">
        <v>971</v>
      </c>
      <c r="G125" s="382" t="s">
        <v>630</v>
      </c>
      <c r="H125" s="384">
        <v>16391</v>
      </c>
    </row>
    <row r="126" spans="1:11" ht="16.5" customHeight="1" x14ac:dyDescent="0.25">
      <c r="A126" s="382" t="s">
        <v>24041</v>
      </c>
      <c r="B126" s="382" t="s">
        <v>24066</v>
      </c>
      <c r="C126" s="382" t="s">
        <v>24067</v>
      </c>
      <c r="D126" s="382" t="s">
        <v>3200</v>
      </c>
      <c r="E126" s="383">
        <v>15.5</v>
      </c>
      <c r="F126" s="382" t="s">
        <v>3201</v>
      </c>
      <c r="G126" s="382" t="s">
        <v>630</v>
      </c>
      <c r="H126" s="384">
        <v>16392</v>
      </c>
    </row>
    <row r="127" spans="1:11" ht="16.5" customHeight="1" x14ac:dyDescent="0.25">
      <c r="A127" s="382" t="s">
        <v>24041</v>
      </c>
      <c r="B127" s="382" t="s">
        <v>24068</v>
      </c>
      <c r="C127" s="382" t="s">
        <v>24069</v>
      </c>
      <c r="D127" s="382" t="s">
        <v>1245</v>
      </c>
      <c r="E127" s="383">
        <v>10.9</v>
      </c>
      <c r="F127" s="382" t="s">
        <v>1244</v>
      </c>
      <c r="G127" s="382" t="s">
        <v>630</v>
      </c>
      <c r="H127" s="384">
        <v>16393</v>
      </c>
    </row>
    <row r="128" spans="1:11" ht="16.5" customHeight="1" x14ac:dyDescent="0.25">
      <c r="A128" s="382" t="s">
        <v>24041</v>
      </c>
      <c r="B128" s="382" t="s">
        <v>24070</v>
      </c>
      <c r="C128" s="382" t="s">
        <v>24071</v>
      </c>
      <c r="D128" s="382" t="s">
        <v>4162</v>
      </c>
      <c r="E128" s="383">
        <v>3.36</v>
      </c>
      <c r="F128" s="382" t="s">
        <v>4163</v>
      </c>
      <c r="G128" s="382" t="s">
        <v>630</v>
      </c>
      <c r="H128" s="384">
        <v>16394</v>
      </c>
    </row>
    <row r="129" spans="1:8" ht="16.5" customHeight="1" x14ac:dyDescent="0.25">
      <c r="A129" s="382" t="s">
        <v>24041</v>
      </c>
      <c r="B129" s="382" t="s">
        <v>24072</v>
      </c>
      <c r="C129" s="382" t="s">
        <v>24073</v>
      </c>
      <c r="D129" s="382" t="s">
        <v>1036</v>
      </c>
      <c r="E129" s="383">
        <v>3.36</v>
      </c>
      <c r="F129" s="382" t="s">
        <v>1035</v>
      </c>
      <c r="G129" s="382" t="s">
        <v>630</v>
      </c>
      <c r="H129" s="384">
        <v>16395</v>
      </c>
    </row>
    <row r="130" spans="1:8" ht="16.5" customHeight="1" x14ac:dyDescent="0.25">
      <c r="A130" s="382" t="s">
        <v>24041</v>
      </c>
      <c r="B130" s="382" t="s">
        <v>24074</v>
      </c>
      <c r="C130" s="382" t="s">
        <v>24075</v>
      </c>
      <c r="D130" s="382" t="s">
        <v>694</v>
      </c>
      <c r="E130" s="383">
        <v>1.74</v>
      </c>
      <c r="F130" s="382" t="s">
        <v>693</v>
      </c>
      <c r="G130" s="382" t="s">
        <v>630</v>
      </c>
      <c r="H130" s="384">
        <v>16396</v>
      </c>
    </row>
    <row r="131" spans="1:8" ht="16.5" customHeight="1" x14ac:dyDescent="0.25">
      <c r="A131" s="382" t="s">
        <v>24041</v>
      </c>
      <c r="B131" s="382" t="s">
        <v>21636</v>
      </c>
      <c r="C131" s="382" t="s">
        <v>24076</v>
      </c>
      <c r="D131" s="382" t="s">
        <v>1345</v>
      </c>
      <c r="E131" s="383">
        <v>2.15</v>
      </c>
      <c r="F131" s="382" t="s">
        <v>1344</v>
      </c>
      <c r="G131" s="382" t="s">
        <v>630</v>
      </c>
      <c r="H131" s="384">
        <v>16397</v>
      </c>
    </row>
    <row r="132" spans="1:8" ht="16.5" customHeight="1" x14ac:dyDescent="0.25">
      <c r="A132" s="382" t="s">
        <v>24041</v>
      </c>
      <c r="B132" s="382" t="s">
        <v>24077</v>
      </c>
      <c r="C132" s="382" t="s">
        <v>24078</v>
      </c>
      <c r="D132" s="382" t="s">
        <v>987</v>
      </c>
      <c r="E132" s="383">
        <v>5.76</v>
      </c>
      <c r="F132" s="382" t="s">
        <v>986</v>
      </c>
      <c r="G132" s="382" t="s">
        <v>630</v>
      </c>
      <c r="H132" s="384">
        <v>16398</v>
      </c>
    </row>
    <row r="133" spans="1:8" ht="16.5" customHeight="1" x14ac:dyDescent="0.25">
      <c r="A133" s="382" t="s">
        <v>24041</v>
      </c>
      <c r="B133" s="382" t="s">
        <v>24079</v>
      </c>
      <c r="C133" s="382" t="s">
        <v>24080</v>
      </c>
      <c r="D133" s="382" t="s">
        <v>13388</v>
      </c>
      <c r="E133" s="383">
        <v>0.87</v>
      </c>
      <c r="F133" s="382" t="s">
        <v>13387</v>
      </c>
      <c r="G133" s="382" t="s">
        <v>630</v>
      </c>
      <c r="H133" s="384">
        <v>16399</v>
      </c>
    </row>
    <row r="134" spans="1:8" ht="16.5" customHeight="1" x14ac:dyDescent="0.25">
      <c r="A134" s="382" t="s">
        <v>24041</v>
      </c>
      <c r="B134" s="382" t="s">
        <v>24081</v>
      </c>
      <c r="C134" s="382" t="s">
        <v>24082</v>
      </c>
      <c r="D134" s="382" t="s">
        <v>13392</v>
      </c>
      <c r="E134" s="383">
        <v>5.3</v>
      </c>
      <c r="F134" s="382" t="s">
        <v>13391</v>
      </c>
      <c r="G134" s="382" t="s">
        <v>630</v>
      </c>
      <c r="H134" s="384">
        <v>16400</v>
      </c>
    </row>
    <row r="135" spans="1:8" ht="16.5" customHeight="1" x14ac:dyDescent="0.25">
      <c r="A135" s="382" t="s">
        <v>24041</v>
      </c>
      <c r="B135" s="382" t="s">
        <v>24083</v>
      </c>
      <c r="C135" s="382" t="s">
        <v>24084</v>
      </c>
      <c r="D135" s="382" t="s">
        <v>19707</v>
      </c>
      <c r="E135" s="383">
        <v>5.26</v>
      </c>
      <c r="F135" s="382" t="s">
        <v>19708</v>
      </c>
      <c r="G135" s="382" t="s">
        <v>630</v>
      </c>
      <c r="H135" s="384">
        <v>16401</v>
      </c>
    </row>
    <row r="136" spans="1:8" ht="16.5" customHeight="1" x14ac:dyDescent="0.25">
      <c r="A136" s="382" t="s">
        <v>24041</v>
      </c>
      <c r="B136" s="382" t="s">
        <v>24085</v>
      </c>
      <c r="C136" s="382" t="s">
        <v>24086</v>
      </c>
      <c r="D136" s="382" t="s">
        <v>686</v>
      </c>
      <c r="E136" s="383">
        <v>6.94</v>
      </c>
      <c r="F136" s="382" t="s">
        <v>685</v>
      </c>
      <c r="G136" s="382" t="s">
        <v>630</v>
      </c>
      <c r="H136" s="384">
        <v>16402</v>
      </c>
    </row>
    <row r="137" spans="1:8" ht="16.5" customHeight="1" x14ac:dyDescent="0.25">
      <c r="A137" s="382" t="s">
        <v>24041</v>
      </c>
      <c r="B137" s="382" t="s">
        <v>24087</v>
      </c>
      <c r="C137" s="382" t="s">
        <v>24088</v>
      </c>
      <c r="D137" s="382" t="s">
        <v>11552</v>
      </c>
      <c r="E137" s="383">
        <v>6.57</v>
      </c>
      <c r="F137" s="382" t="s">
        <v>11551</v>
      </c>
      <c r="G137" s="382" t="s">
        <v>630</v>
      </c>
      <c r="H137" s="384">
        <v>16403</v>
      </c>
    </row>
    <row r="138" spans="1:8" ht="16.5" customHeight="1" x14ac:dyDescent="0.25">
      <c r="A138" s="382" t="s">
        <v>24041</v>
      </c>
      <c r="B138" s="382" t="s">
        <v>24089</v>
      </c>
      <c r="C138" s="382" t="s">
        <v>24090</v>
      </c>
      <c r="D138" s="382" t="s">
        <v>3922</v>
      </c>
      <c r="E138" s="383">
        <v>4.04</v>
      </c>
      <c r="F138" s="382" t="s">
        <v>3923</v>
      </c>
      <c r="G138" s="382" t="s">
        <v>630</v>
      </c>
      <c r="H138" s="384">
        <v>16404</v>
      </c>
    </row>
    <row r="139" spans="1:8" ht="16.5" customHeight="1" x14ac:dyDescent="0.25">
      <c r="A139" s="382" t="s">
        <v>24041</v>
      </c>
      <c r="B139" s="382" t="s">
        <v>24091</v>
      </c>
      <c r="C139" s="382" t="s">
        <v>24092</v>
      </c>
      <c r="D139" s="382" t="s">
        <v>13211</v>
      </c>
      <c r="E139" s="383">
        <v>8.2799999999999994</v>
      </c>
      <c r="F139" s="382" t="s">
        <v>13210</v>
      </c>
      <c r="G139" s="382" t="s">
        <v>630</v>
      </c>
      <c r="H139" s="384">
        <v>16405</v>
      </c>
    </row>
    <row r="140" spans="1:8" ht="16.5" customHeight="1" x14ac:dyDescent="0.25">
      <c r="A140" s="382" t="s">
        <v>24041</v>
      </c>
      <c r="B140" s="382" t="s">
        <v>24093</v>
      </c>
      <c r="C140" s="382" t="s">
        <v>24094</v>
      </c>
      <c r="D140" s="382" t="s">
        <v>1423</v>
      </c>
      <c r="E140" s="383">
        <v>1.88</v>
      </c>
      <c r="F140" s="382" t="s">
        <v>1422</v>
      </c>
      <c r="G140" s="382" t="s">
        <v>630</v>
      </c>
      <c r="H140" s="384">
        <v>16406</v>
      </c>
    </row>
    <row r="141" spans="1:8" ht="16.5" customHeight="1" x14ac:dyDescent="0.25">
      <c r="A141" s="382" t="s">
        <v>24041</v>
      </c>
      <c r="B141" s="382" t="s">
        <v>24095</v>
      </c>
      <c r="C141" s="382" t="s">
        <v>24096</v>
      </c>
      <c r="D141" s="382" t="s">
        <v>24097</v>
      </c>
      <c r="E141" s="383">
        <v>2.77</v>
      </c>
      <c r="F141" s="382" t="s">
        <v>24098</v>
      </c>
      <c r="G141" s="382" t="s">
        <v>630</v>
      </c>
      <c r="H141" s="384">
        <v>16407</v>
      </c>
    </row>
    <row r="142" spans="1:8" ht="16.5" customHeight="1" x14ac:dyDescent="0.25">
      <c r="A142" s="382" t="s">
        <v>24041</v>
      </c>
      <c r="B142" s="382" t="s">
        <v>24099</v>
      </c>
      <c r="C142" s="382" t="s">
        <v>24100</v>
      </c>
      <c r="D142" s="382" t="s">
        <v>19781</v>
      </c>
      <c r="E142" s="383">
        <v>1.0900000000000001</v>
      </c>
      <c r="F142" s="382" t="s">
        <v>19782</v>
      </c>
      <c r="G142" s="382" t="s">
        <v>630</v>
      </c>
      <c r="H142" s="384">
        <v>16408</v>
      </c>
    </row>
    <row r="143" spans="1:8" ht="16.5" customHeight="1" x14ac:dyDescent="0.25">
      <c r="A143" s="382" t="s">
        <v>24041</v>
      </c>
      <c r="B143" s="382" t="s">
        <v>24101</v>
      </c>
      <c r="C143" s="382" t="s">
        <v>24102</v>
      </c>
      <c r="D143" s="382" t="s">
        <v>836</v>
      </c>
      <c r="E143" s="383">
        <v>8.3800000000000008</v>
      </c>
      <c r="F143" s="382" t="s">
        <v>835</v>
      </c>
      <c r="G143" s="382" t="s">
        <v>630</v>
      </c>
      <c r="H143" s="384">
        <v>16409</v>
      </c>
    </row>
    <row r="144" spans="1:8" ht="16.5" customHeight="1" x14ac:dyDescent="0.25">
      <c r="A144" s="382" t="s">
        <v>24041</v>
      </c>
      <c r="B144" s="382" t="s">
        <v>24103</v>
      </c>
      <c r="C144" s="382" t="s">
        <v>24104</v>
      </c>
      <c r="D144" s="382" t="s">
        <v>706</v>
      </c>
      <c r="E144" s="383">
        <v>3.36</v>
      </c>
      <c r="F144" s="382" t="s">
        <v>705</v>
      </c>
      <c r="G144" s="382" t="s">
        <v>630</v>
      </c>
      <c r="H144" s="384">
        <v>16410</v>
      </c>
    </row>
    <row r="145" spans="1:8" ht="16.5" customHeight="1" x14ac:dyDescent="0.25">
      <c r="A145" s="382"/>
      <c r="B145" s="382"/>
      <c r="C145" s="382"/>
      <c r="D145" s="385" t="s">
        <v>3567</v>
      </c>
      <c r="E145" s="386">
        <f>SUM(E114:E144)</f>
        <v>150.52000000000001</v>
      </c>
      <c r="F145" s="382"/>
      <c r="G145" s="382"/>
      <c r="H145" s="384"/>
    </row>
    <row r="146" spans="1:8" ht="16.5" customHeight="1" x14ac:dyDescent="0.25">
      <c r="A146" s="382" t="s">
        <v>24105</v>
      </c>
      <c r="B146" s="382" t="s">
        <v>18318</v>
      </c>
      <c r="C146" s="382" t="s">
        <v>24106</v>
      </c>
      <c r="D146" s="382" t="s">
        <v>1581</v>
      </c>
      <c r="E146" s="383">
        <v>3.24</v>
      </c>
      <c r="F146" s="382" t="s">
        <v>1582</v>
      </c>
      <c r="G146" s="382" t="s">
        <v>630</v>
      </c>
      <c r="H146" s="384">
        <v>16463</v>
      </c>
    </row>
    <row r="147" spans="1:8" ht="16.5" customHeight="1" x14ac:dyDescent="0.25">
      <c r="A147" s="382" t="s">
        <v>24105</v>
      </c>
      <c r="B147" s="382" t="s">
        <v>24107</v>
      </c>
      <c r="C147" s="382" t="s">
        <v>24108</v>
      </c>
      <c r="D147" s="382" t="s">
        <v>19916</v>
      </c>
      <c r="E147" s="383">
        <v>2</v>
      </c>
      <c r="F147" s="382" t="s">
        <v>19917</v>
      </c>
      <c r="G147" s="382" t="s">
        <v>630</v>
      </c>
      <c r="H147" s="384">
        <v>16464</v>
      </c>
    </row>
    <row r="148" spans="1:8" ht="16.5" customHeight="1" x14ac:dyDescent="0.25">
      <c r="A148" s="382" t="s">
        <v>24105</v>
      </c>
      <c r="B148" s="382" t="s">
        <v>24109</v>
      </c>
      <c r="C148" s="382" t="s">
        <v>24110</v>
      </c>
      <c r="D148" s="382" t="s">
        <v>22316</v>
      </c>
      <c r="E148" s="383">
        <v>13.09</v>
      </c>
      <c r="F148" s="382" t="s">
        <v>22317</v>
      </c>
      <c r="G148" s="382" t="s">
        <v>630</v>
      </c>
      <c r="H148" s="384">
        <v>16465</v>
      </c>
    </row>
    <row r="149" spans="1:8" ht="16.5" customHeight="1" x14ac:dyDescent="0.25">
      <c r="A149" s="382" t="s">
        <v>24105</v>
      </c>
      <c r="B149" s="382" t="s">
        <v>5438</v>
      </c>
      <c r="C149" s="382" t="s">
        <v>24111</v>
      </c>
      <c r="D149" s="382" t="s">
        <v>777</v>
      </c>
      <c r="E149" s="383">
        <v>2.08</v>
      </c>
      <c r="F149" s="382" t="s">
        <v>775</v>
      </c>
      <c r="G149" s="382" t="s">
        <v>630</v>
      </c>
      <c r="H149" s="384">
        <v>16466</v>
      </c>
    </row>
    <row r="150" spans="1:8" ht="16.5" customHeight="1" x14ac:dyDescent="0.25">
      <c r="A150" s="382" t="s">
        <v>24105</v>
      </c>
      <c r="B150" s="382" t="s">
        <v>24112</v>
      </c>
      <c r="C150" s="382" t="s">
        <v>24113</v>
      </c>
      <c r="D150" s="382" t="s">
        <v>776</v>
      </c>
      <c r="E150" s="383">
        <v>3.35</v>
      </c>
      <c r="F150" s="382" t="s">
        <v>775</v>
      </c>
      <c r="G150" s="382" t="s">
        <v>630</v>
      </c>
      <c r="H150" s="384">
        <v>16467</v>
      </c>
    </row>
    <row r="151" spans="1:8" ht="16.5" customHeight="1" x14ac:dyDescent="0.25">
      <c r="A151" s="382" t="s">
        <v>24105</v>
      </c>
      <c r="B151" s="382" t="s">
        <v>24114</v>
      </c>
      <c r="C151" s="382" t="s">
        <v>24115</v>
      </c>
      <c r="D151" s="382" t="s">
        <v>24116</v>
      </c>
      <c r="E151" s="383">
        <v>3.43</v>
      </c>
      <c r="F151" s="382" t="s">
        <v>24117</v>
      </c>
      <c r="G151" s="382" t="s">
        <v>630</v>
      </c>
      <c r="H151" s="384">
        <v>16468</v>
      </c>
    </row>
    <row r="152" spans="1:8" ht="16.5" customHeight="1" x14ac:dyDescent="0.25">
      <c r="A152" s="382" t="s">
        <v>24105</v>
      </c>
      <c r="B152" s="382" t="s">
        <v>24118</v>
      </c>
      <c r="C152" s="382" t="s">
        <v>24119</v>
      </c>
      <c r="D152" s="382" t="s">
        <v>1018</v>
      </c>
      <c r="E152" s="383">
        <v>2.13</v>
      </c>
      <c r="F152" s="382" t="s">
        <v>1017</v>
      </c>
      <c r="G152" s="382" t="s">
        <v>630</v>
      </c>
      <c r="H152" s="384">
        <v>16469</v>
      </c>
    </row>
    <row r="153" spans="1:8" ht="16.5" customHeight="1" x14ac:dyDescent="0.25">
      <c r="A153" s="382" t="s">
        <v>24105</v>
      </c>
      <c r="B153" s="382" t="s">
        <v>24120</v>
      </c>
      <c r="C153" s="382" t="s">
        <v>24121</v>
      </c>
      <c r="D153" s="382" t="s">
        <v>4988</v>
      </c>
      <c r="E153" s="383">
        <v>1.81</v>
      </c>
      <c r="F153" s="382" t="s">
        <v>4989</v>
      </c>
      <c r="G153" s="382" t="s">
        <v>630</v>
      </c>
      <c r="H153" s="384">
        <v>16470</v>
      </c>
    </row>
    <row r="154" spans="1:8" ht="16.5" customHeight="1" x14ac:dyDescent="0.25">
      <c r="A154" s="382" t="s">
        <v>24105</v>
      </c>
      <c r="B154" s="382" t="s">
        <v>23940</v>
      </c>
      <c r="C154" s="382" t="s">
        <v>24122</v>
      </c>
      <c r="D154" s="382" t="s">
        <v>1461</v>
      </c>
      <c r="E154" s="383">
        <v>14.8</v>
      </c>
      <c r="F154" s="382" t="s">
        <v>1460</v>
      </c>
      <c r="G154" s="382" t="s">
        <v>630</v>
      </c>
      <c r="H154" s="384">
        <v>16471</v>
      </c>
    </row>
    <row r="155" spans="1:8" ht="16.5" customHeight="1" x14ac:dyDescent="0.25">
      <c r="A155" s="382" t="s">
        <v>24105</v>
      </c>
      <c r="B155" s="382" t="s">
        <v>24123</v>
      </c>
      <c r="C155" s="382" t="s">
        <v>24124</v>
      </c>
      <c r="D155" s="382" t="s">
        <v>696</v>
      </c>
      <c r="E155" s="383">
        <v>8.3800000000000008</v>
      </c>
      <c r="F155" s="382" t="s">
        <v>695</v>
      </c>
      <c r="G155" s="382" t="s">
        <v>630</v>
      </c>
      <c r="H155" s="384">
        <v>16472</v>
      </c>
    </row>
    <row r="156" spans="1:8" ht="16.5" customHeight="1" x14ac:dyDescent="0.25">
      <c r="A156" s="382" t="s">
        <v>24105</v>
      </c>
      <c r="B156" s="382" t="s">
        <v>24125</v>
      </c>
      <c r="C156" s="382" t="s">
        <v>24126</v>
      </c>
      <c r="D156" s="382" t="s">
        <v>654</v>
      </c>
      <c r="E156" s="383">
        <v>8.35</v>
      </c>
      <c r="F156" s="382" t="s">
        <v>653</v>
      </c>
      <c r="G156" s="382" t="s">
        <v>630</v>
      </c>
      <c r="H156" s="384">
        <v>16473</v>
      </c>
    </row>
    <row r="157" spans="1:8" ht="16.5" customHeight="1" x14ac:dyDescent="0.25">
      <c r="A157" s="382" t="s">
        <v>24105</v>
      </c>
      <c r="B157" s="382" t="s">
        <v>24127</v>
      </c>
      <c r="C157" s="382" t="s">
        <v>24128</v>
      </c>
      <c r="D157" s="382" t="s">
        <v>853</v>
      </c>
      <c r="E157" s="383">
        <v>6.7</v>
      </c>
      <c r="F157" s="382" t="s">
        <v>852</v>
      </c>
      <c r="G157" s="382" t="s">
        <v>630</v>
      </c>
      <c r="H157" s="384">
        <v>16474</v>
      </c>
    </row>
    <row r="158" spans="1:8" ht="16.5" customHeight="1" x14ac:dyDescent="0.25">
      <c r="A158" s="382" t="s">
        <v>24105</v>
      </c>
      <c r="B158" s="382" t="s">
        <v>24129</v>
      </c>
      <c r="C158" s="382" t="s">
        <v>24130</v>
      </c>
      <c r="D158" s="382" t="s">
        <v>4543</v>
      </c>
      <c r="E158" s="383">
        <v>1.68</v>
      </c>
      <c r="F158" s="382" t="s">
        <v>4544</v>
      </c>
      <c r="G158" s="382" t="s">
        <v>630</v>
      </c>
      <c r="H158" s="384">
        <v>16475</v>
      </c>
    </row>
    <row r="159" spans="1:8" ht="16.5" customHeight="1" x14ac:dyDescent="0.25">
      <c r="A159" s="382" t="s">
        <v>24105</v>
      </c>
      <c r="B159" s="382" t="s">
        <v>24131</v>
      </c>
      <c r="C159" s="382" t="s">
        <v>24132</v>
      </c>
      <c r="D159" s="382" t="s">
        <v>22098</v>
      </c>
      <c r="E159" s="383">
        <v>5.74</v>
      </c>
      <c r="F159" s="382" t="s">
        <v>22099</v>
      </c>
      <c r="G159" s="382" t="s">
        <v>630</v>
      </c>
      <c r="H159" s="384">
        <v>16476</v>
      </c>
    </row>
    <row r="160" spans="1:8" ht="16.5" customHeight="1" x14ac:dyDescent="0.25">
      <c r="A160" s="382" t="s">
        <v>24105</v>
      </c>
      <c r="B160" s="382" t="s">
        <v>24133</v>
      </c>
      <c r="C160" s="382" t="s">
        <v>24134</v>
      </c>
      <c r="D160" s="382" t="s">
        <v>18280</v>
      </c>
      <c r="E160" s="383">
        <v>0.04</v>
      </c>
      <c r="F160" s="382" t="s">
        <v>18279</v>
      </c>
      <c r="G160" s="382" t="s">
        <v>630</v>
      </c>
      <c r="H160" s="384">
        <v>16477</v>
      </c>
    </row>
    <row r="161" spans="1:8" ht="16.5" customHeight="1" x14ac:dyDescent="0.25">
      <c r="A161" s="382" t="s">
        <v>24105</v>
      </c>
      <c r="B161" s="382" t="s">
        <v>24135</v>
      </c>
      <c r="C161" s="382" t="s">
        <v>24136</v>
      </c>
      <c r="D161" s="382" t="s">
        <v>24137</v>
      </c>
      <c r="E161" s="383">
        <v>4.1900000000000004</v>
      </c>
      <c r="F161" s="382" t="s">
        <v>24138</v>
      </c>
      <c r="G161" s="382" t="s">
        <v>630</v>
      </c>
      <c r="H161" s="384">
        <v>16478</v>
      </c>
    </row>
    <row r="162" spans="1:8" ht="16.5" customHeight="1" x14ac:dyDescent="0.25">
      <c r="A162" s="382" t="s">
        <v>24105</v>
      </c>
      <c r="B162" s="382" t="s">
        <v>24139</v>
      </c>
      <c r="C162" s="382" t="s">
        <v>24140</v>
      </c>
      <c r="D162" s="382" t="s">
        <v>989</v>
      </c>
      <c r="E162" s="383">
        <v>3.43</v>
      </c>
      <c r="F162" s="382" t="s">
        <v>988</v>
      </c>
      <c r="G162" s="382" t="s">
        <v>630</v>
      </c>
      <c r="H162" s="384">
        <v>16479</v>
      </c>
    </row>
    <row r="163" spans="1:8" ht="16.5" customHeight="1" x14ac:dyDescent="0.25">
      <c r="A163" s="382" t="s">
        <v>24105</v>
      </c>
      <c r="B163" s="382" t="s">
        <v>24141</v>
      </c>
      <c r="C163" s="382" t="s">
        <v>24142</v>
      </c>
      <c r="D163" s="382" t="s">
        <v>5558</v>
      </c>
      <c r="E163" s="383">
        <v>8.25</v>
      </c>
      <c r="F163" s="382" t="s">
        <v>5555</v>
      </c>
      <c r="G163" s="382" t="s">
        <v>630</v>
      </c>
      <c r="H163" s="384">
        <v>16480</v>
      </c>
    </row>
    <row r="164" spans="1:8" ht="16.5" customHeight="1" x14ac:dyDescent="0.25">
      <c r="A164" s="382" t="s">
        <v>24105</v>
      </c>
      <c r="B164" s="382" t="s">
        <v>24143</v>
      </c>
      <c r="C164" s="382" t="s">
        <v>24144</v>
      </c>
      <c r="D164" s="382" t="s">
        <v>24145</v>
      </c>
      <c r="E164" s="383">
        <v>5.92</v>
      </c>
      <c r="F164" s="382" t="s">
        <v>24146</v>
      </c>
      <c r="G164" s="382" t="s">
        <v>630</v>
      </c>
      <c r="H164" s="384">
        <v>16481</v>
      </c>
    </row>
    <row r="165" spans="1:8" ht="16.5" customHeight="1" x14ac:dyDescent="0.25">
      <c r="A165" s="382" t="s">
        <v>24105</v>
      </c>
      <c r="B165" s="382" t="s">
        <v>24147</v>
      </c>
      <c r="C165" s="382" t="s">
        <v>24148</v>
      </c>
      <c r="D165" s="382" t="s">
        <v>5558</v>
      </c>
      <c r="E165" s="383">
        <v>8.25</v>
      </c>
      <c r="F165" s="382" t="s">
        <v>5555</v>
      </c>
      <c r="G165" s="382" t="s">
        <v>630</v>
      </c>
      <c r="H165" s="384" t="s">
        <v>24149</v>
      </c>
    </row>
    <row r="166" spans="1:8" ht="16.5" customHeight="1" x14ac:dyDescent="0.25">
      <c r="A166" s="382" t="s">
        <v>24105</v>
      </c>
      <c r="B166" s="382" t="s">
        <v>24150</v>
      </c>
      <c r="C166" s="382" t="s">
        <v>24151</v>
      </c>
      <c r="D166" s="382" t="s">
        <v>4139</v>
      </c>
      <c r="E166" s="383">
        <v>3.93</v>
      </c>
      <c r="F166" s="382" t="s">
        <v>4140</v>
      </c>
      <c r="G166" s="382" t="s">
        <v>630</v>
      </c>
      <c r="H166" s="384">
        <v>16482</v>
      </c>
    </row>
    <row r="167" spans="1:8" ht="16.5" customHeight="1" x14ac:dyDescent="0.25">
      <c r="A167" s="382" t="s">
        <v>24105</v>
      </c>
      <c r="B167" s="382" t="s">
        <v>24152</v>
      </c>
      <c r="C167" s="382" t="s">
        <v>24153</v>
      </c>
      <c r="D167" s="382" t="s">
        <v>4143</v>
      </c>
      <c r="E167" s="383">
        <v>4.4400000000000004</v>
      </c>
      <c r="F167" s="382" t="s">
        <v>4140</v>
      </c>
      <c r="G167" s="382" t="s">
        <v>630</v>
      </c>
      <c r="H167" s="384">
        <v>16483</v>
      </c>
    </row>
    <row r="168" spans="1:8" ht="16.5" customHeight="1" x14ac:dyDescent="0.25">
      <c r="A168" s="382" t="s">
        <v>24105</v>
      </c>
      <c r="B168" s="382" t="s">
        <v>24154</v>
      </c>
      <c r="C168" s="382" t="s">
        <v>24155</v>
      </c>
      <c r="D168" s="382" t="s">
        <v>5181</v>
      </c>
      <c r="E168" s="383">
        <v>12.48</v>
      </c>
      <c r="F168" s="382" t="s">
        <v>5182</v>
      </c>
      <c r="G168" s="382" t="s">
        <v>630</v>
      </c>
      <c r="H168" s="384">
        <v>16484</v>
      </c>
    </row>
    <row r="169" spans="1:8" ht="16.5" customHeight="1" x14ac:dyDescent="0.25">
      <c r="A169" s="382" t="s">
        <v>24105</v>
      </c>
      <c r="B169" s="382" t="s">
        <v>24156</v>
      </c>
      <c r="C169" s="382" t="s">
        <v>24157</v>
      </c>
      <c r="D169" s="382" t="s">
        <v>1154</v>
      </c>
      <c r="E169" s="383">
        <v>3.21</v>
      </c>
      <c r="F169" s="382" t="s">
        <v>1153</v>
      </c>
      <c r="G169" s="382" t="s">
        <v>630</v>
      </c>
      <c r="H169" s="384">
        <v>16485</v>
      </c>
    </row>
    <row r="170" spans="1:8" ht="16.5" customHeight="1" x14ac:dyDescent="0.25">
      <c r="A170" s="382" t="s">
        <v>24105</v>
      </c>
      <c r="B170" s="382" t="s">
        <v>24158</v>
      </c>
      <c r="C170" s="382" t="s">
        <v>24159</v>
      </c>
      <c r="D170" s="382" t="s">
        <v>729</v>
      </c>
      <c r="E170" s="383">
        <v>4.18</v>
      </c>
      <c r="F170" s="382" t="s">
        <v>728</v>
      </c>
      <c r="G170" s="382" t="s">
        <v>630</v>
      </c>
      <c r="H170" s="384">
        <v>16486</v>
      </c>
    </row>
    <row r="171" spans="1:8" ht="16.5" customHeight="1" x14ac:dyDescent="0.25">
      <c r="A171" s="382" t="s">
        <v>24105</v>
      </c>
      <c r="B171" s="382" t="s">
        <v>24160</v>
      </c>
      <c r="C171" s="382" t="s">
        <v>24161</v>
      </c>
      <c r="D171" s="382" t="s">
        <v>21821</v>
      </c>
      <c r="E171" s="383">
        <v>6.72</v>
      </c>
      <c r="F171" s="382" t="s">
        <v>21822</v>
      </c>
      <c r="G171" s="382" t="s">
        <v>630</v>
      </c>
      <c r="H171" s="384">
        <v>16487</v>
      </c>
    </row>
    <row r="172" spans="1:8" ht="16.5" customHeight="1" x14ac:dyDescent="0.25">
      <c r="A172" s="382" t="s">
        <v>24105</v>
      </c>
      <c r="B172" s="382" t="s">
        <v>24162</v>
      </c>
      <c r="C172" s="382" t="s">
        <v>24163</v>
      </c>
      <c r="D172" s="382" t="s">
        <v>18771</v>
      </c>
      <c r="E172" s="383">
        <v>13.19</v>
      </c>
      <c r="F172" s="382" t="s">
        <v>18767</v>
      </c>
      <c r="G172" s="382" t="s">
        <v>630</v>
      </c>
      <c r="H172" s="384">
        <v>16488</v>
      </c>
    </row>
    <row r="173" spans="1:8" ht="16.5" customHeight="1" x14ac:dyDescent="0.25">
      <c r="A173" s="382" t="s">
        <v>24105</v>
      </c>
      <c r="B173" s="382" t="s">
        <v>5260</v>
      </c>
      <c r="C173" s="382" t="s">
        <v>24164</v>
      </c>
      <c r="D173" s="382" t="s">
        <v>843</v>
      </c>
      <c r="E173" s="383">
        <v>2.4</v>
      </c>
      <c r="F173" s="382" t="s">
        <v>842</v>
      </c>
      <c r="G173" s="382" t="s">
        <v>630</v>
      </c>
      <c r="H173" s="384">
        <v>16489</v>
      </c>
    </row>
    <row r="174" spans="1:8" ht="16.5" customHeight="1" x14ac:dyDescent="0.25">
      <c r="A174" s="382" t="s">
        <v>24105</v>
      </c>
      <c r="B174" s="382" t="s">
        <v>24165</v>
      </c>
      <c r="C174" s="382" t="s">
        <v>24166</v>
      </c>
      <c r="D174" s="382" t="s">
        <v>18768</v>
      </c>
      <c r="E174" s="383">
        <v>11.82</v>
      </c>
      <c r="F174" s="382" t="s">
        <v>18767</v>
      </c>
      <c r="G174" s="382" t="s">
        <v>630</v>
      </c>
      <c r="H174" s="384">
        <v>16490</v>
      </c>
    </row>
    <row r="175" spans="1:8" ht="16.5" customHeight="1" x14ac:dyDescent="0.25">
      <c r="A175" s="382" t="s">
        <v>24105</v>
      </c>
      <c r="B175" s="382" t="s">
        <v>24167</v>
      </c>
      <c r="C175" s="382" t="s">
        <v>24168</v>
      </c>
      <c r="D175" s="382" t="s">
        <v>960</v>
      </c>
      <c r="E175" s="383">
        <v>8.3800000000000008</v>
      </c>
      <c r="F175" s="382" t="s">
        <v>959</v>
      </c>
      <c r="G175" s="382" t="s">
        <v>630</v>
      </c>
      <c r="H175" s="384">
        <v>16491</v>
      </c>
    </row>
    <row r="176" spans="1:8" ht="16.5" customHeight="1" x14ac:dyDescent="0.25">
      <c r="A176" s="382" t="s">
        <v>24105</v>
      </c>
      <c r="B176" s="382" t="s">
        <v>24169</v>
      </c>
      <c r="C176" s="382" t="s">
        <v>24170</v>
      </c>
      <c r="D176" s="382" t="s">
        <v>4449</v>
      </c>
      <c r="E176" s="383">
        <v>3.36</v>
      </c>
      <c r="F176" s="382" t="s">
        <v>4450</v>
      </c>
      <c r="G176" s="382" t="s">
        <v>630</v>
      </c>
      <c r="H176" s="384">
        <v>16492</v>
      </c>
    </row>
    <row r="177" spans="1:8" ht="16.5" customHeight="1" x14ac:dyDescent="0.25">
      <c r="A177" s="382" t="s">
        <v>24105</v>
      </c>
      <c r="B177" s="382" t="s">
        <v>24171</v>
      </c>
      <c r="C177" s="382" t="s">
        <v>24172</v>
      </c>
      <c r="D177" s="382" t="s">
        <v>841</v>
      </c>
      <c r="E177" s="383">
        <v>5.69</v>
      </c>
      <c r="F177" s="382" t="s">
        <v>840</v>
      </c>
      <c r="G177" s="382" t="s">
        <v>630</v>
      </c>
      <c r="H177" s="384">
        <v>16493</v>
      </c>
    </row>
    <row r="178" spans="1:8" ht="16.5" customHeight="1" x14ac:dyDescent="0.25">
      <c r="A178" s="382" t="s">
        <v>24105</v>
      </c>
      <c r="B178" s="382" t="s">
        <v>24173</v>
      </c>
      <c r="C178" s="382" t="s">
        <v>24174</v>
      </c>
      <c r="D178" s="382" t="s">
        <v>3951</v>
      </c>
      <c r="E178" s="383">
        <v>17.899999999999999</v>
      </c>
      <c r="F178" s="382" t="s">
        <v>3952</v>
      </c>
      <c r="G178" s="382" t="s">
        <v>630</v>
      </c>
      <c r="H178" s="384">
        <v>16494</v>
      </c>
    </row>
    <row r="179" spans="1:8" ht="16.5" customHeight="1" x14ac:dyDescent="0.25">
      <c r="A179" s="382" t="s">
        <v>24105</v>
      </c>
      <c r="B179" s="382" t="s">
        <v>24175</v>
      </c>
      <c r="C179" s="382" t="s">
        <v>24176</v>
      </c>
      <c r="D179" s="382" t="s">
        <v>688</v>
      </c>
      <c r="E179" s="383">
        <v>16.760000000000002</v>
      </c>
      <c r="F179" s="382" t="s">
        <v>687</v>
      </c>
      <c r="G179" s="382" t="s">
        <v>630</v>
      </c>
      <c r="H179" s="384">
        <v>16495</v>
      </c>
    </row>
    <row r="180" spans="1:8" ht="16.5" customHeight="1" x14ac:dyDescent="0.25">
      <c r="A180" s="382" t="s">
        <v>24105</v>
      </c>
      <c r="B180" s="382" t="s">
        <v>24177</v>
      </c>
      <c r="C180" s="382" t="s">
        <v>24178</v>
      </c>
      <c r="D180" s="382" t="s">
        <v>5421</v>
      </c>
      <c r="E180" s="383">
        <v>1.68</v>
      </c>
      <c r="F180" s="382" t="s">
        <v>5422</v>
      </c>
      <c r="G180" s="382" t="s">
        <v>630</v>
      </c>
      <c r="H180" s="384">
        <v>16521</v>
      </c>
    </row>
    <row r="181" spans="1:8" ht="16.5" customHeight="1" x14ac:dyDescent="0.25">
      <c r="A181" s="382" t="s">
        <v>24105</v>
      </c>
      <c r="B181" s="382" t="s">
        <v>24179</v>
      </c>
      <c r="C181" s="382" t="s">
        <v>24180</v>
      </c>
      <c r="D181" s="382" t="s">
        <v>4274</v>
      </c>
      <c r="E181" s="383">
        <v>13.11</v>
      </c>
      <c r="F181" s="382" t="s">
        <v>4275</v>
      </c>
      <c r="G181" s="382" t="s">
        <v>630</v>
      </c>
      <c r="H181" s="384">
        <v>16523</v>
      </c>
    </row>
    <row r="182" spans="1:8" ht="16.5" customHeight="1" x14ac:dyDescent="0.25">
      <c r="A182" s="382" t="s">
        <v>24105</v>
      </c>
      <c r="B182" s="382" t="s">
        <v>24181</v>
      </c>
      <c r="C182" s="382" t="s">
        <v>24182</v>
      </c>
      <c r="D182" s="382" t="s">
        <v>3709</v>
      </c>
      <c r="E182" s="383">
        <v>3.36</v>
      </c>
      <c r="F182" s="382" t="s">
        <v>3710</v>
      </c>
      <c r="G182" s="382" t="s">
        <v>630</v>
      </c>
      <c r="H182" s="384">
        <v>16524</v>
      </c>
    </row>
    <row r="183" spans="1:8" ht="16.5" customHeight="1" x14ac:dyDescent="0.25">
      <c r="A183" s="382" t="s">
        <v>24105</v>
      </c>
      <c r="B183" s="382" t="s">
        <v>24183</v>
      </c>
      <c r="C183" s="382" t="s">
        <v>24184</v>
      </c>
      <c r="D183" s="382" t="s">
        <v>665</v>
      </c>
      <c r="E183" s="383">
        <v>5.33</v>
      </c>
      <c r="F183" s="382" t="s">
        <v>664</v>
      </c>
      <c r="G183" s="382" t="s">
        <v>630</v>
      </c>
      <c r="H183" s="384">
        <v>16525</v>
      </c>
    </row>
    <row r="184" spans="1:8" ht="16.5" customHeight="1" x14ac:dyDescent="0.25">
      <c r="A184" s="382" t="s">
        <v>24105</v>
      </c>
      <c r="B184" s="382" t="s">
        <v>24185</v>
      </c>
      <c r="C184" s="382" t="s">
        <v>24186</v>
      </c>
      <c r="D184" s="382" t="s">
        <v>1325</v>
      </c>
      <c r="E184" s="383">
        <v>2.2200000000000002</v>
      </c>
      <c r="F184" s="382" t="s">
        <v>1324</v>
      </c>
      <c r="G184" s="382" t="s">
        <v>630</v>
      </c>
      <c r="H184" s="384">
        <v>16526</v>
      </c>
    </row>
    <row r="185" spans="1:8" ht="16.5" customHeight="1" x14ac:dyDescent="0.25">
      <c r="A185" s="382"/>
      <c r="B185" s="382"/>
      <c r="C185" s="382"/>
      <c r="D185" s="385" t="s">
        <v>3567</v>
      </c>
      <c r="E185" s="386">
        <f>SUM(E146:E184)</f>
        <v>247.02000000000004</v>
      </c>
      <c r="F185" s="382"/>
      <c r="G185" s="382"/>
      <c r="H185" s="384"/>
    </row>
    <row r="186" spans="1:8" ht="16.5" customHeight="1" x14ac:dyDescent="0.25">
      <c r="A186" s="382" t="s">
        <v>24187</v>
      </c>
      <c r="B186" s="382" t="s">
        <v>22090</v>
      </c>
      <c r="C186" s="382" t="s">
        <v>24188</v>
      </c>
      <c r="D186" s="382" t="s">
        <v>1559</v>
      </c>
      <c r="E186" s="383">
        <v>4.3899999999999997</v>
      </c>
      <c r="F186" s="382" t="s">
        <v>1558</v>
      </c>
      <c r="G186" s="382" t="s">
        <v>630</v>
      </c>
      <c r="H186" s="384">
        <v>16645</v>
      </c>
    </row>
    <row r="187" spans="1:8" ht="16.5" customHeight="1" x14ac:dyDescent="0.25">
      <c r="A187" s="382" t="s">
        <v>24187</v>
      </c>
      <c r="B187" s="382" t="s">
        <v>24189</v>
      </c>
      <c r="C187" s="382" t="s">
        <v>24190</v>
      </c>
      <c r="D187" s="382" t="s">
        <v>16353</v>
      </c>
      <c r="E187" s="383">
        <v>1.68</v>
      </c>
      <c r="F187" s="382" t="s">
        <v>16352</v>
      </c>
      <c r="G187" s="382" t="s">
        <v>630</v>
      </c>
      <c r="H187" s="384">
        <v>16646</v>
      </c>
    </row>
    <row r="188" spans="1:8" ht="16.5" customHeight="1" x14ac:dyDescent="0.25">
      <c r="A188" s="382" t="s">
        <v>24187</v>
      </c>
      <c r="B188" s="382" t="s">
        <v>24191</v>
      </c>
      <c r="C188" s="382" t="s">
        <v>24192</v>
      </c>
      <c r="D188" s="382" t="s">
        <v>13445</v>
      </c>
      <c r="E188" s="383">
        <v>3.55</v>
      </c>
      <c r="F188" s="382" t="s">
        <v>13444</v>
      </c>
      <c r="G188" s="382" t="s">
        <v>630</v>
      </c>
      <c r="H188" s="384">
        <v>16647</v>
      </c>
    </row>
    <row r="189" spans="1:8" ht="16.5" customHeight="1" x14ac:dyDescent="0.25">
      <c r="A189" s="382" t="s">
        <v>24187</v>
      </c>
      <c r="B189" s="382" t="s">
        <v>24193</v>
      </c>
      <c r="C189" s="382" t="s">
        <v>24194</v>
      </c>
      <c r="D189" s="382" t="s">
        <v>24195</v>
      </c>
      <c r="E189" s="383">
        <v>74.41</v>
      </c>
      <c r="F189" s="382" t="s">
        <v>24196</v>
      </c>
      <c r="G189" s="382" t="s">
        <v>630</v>
      </c>
      <c r="H189" s="384">
        <v>16648</v>
      </c>
    </row>
    <row r="190" spans="1:8" ht="16.5" customHeight="1" x14ac:dyDescent="0.25">
      <c r="A190" s="382" t="s">
        <v>24187</v>
      </c>
      <c r="B190" s="382" t="s">
        <v>24197</v>
      </c>
      <c r="C190" s="382" t="s">
        <v>24198</v>
      </c>
      <c r="D190" s="382" t="s">
        <v>10596</v>
      </c>
      <c r="E190" s="383">
        <v>1.78</v>
      </c>
      <c r="F190" s="382" t="s">
        <v>10595</v>
      </c>
      <c r="G190" s="382" t="s">
        <v>630</v>
      </c>
      <c r="H190" s="384">
        <v>16649</v>
      </c>
    </row>
    <row r="191" spans="1:8" ht="16.5" customHeight="1" x14ac:dyDescent="0.25">
      <c r="A191" s="382" t="s">
        <v>24187</v>
      </c>
      <c r="B191" s="382" t="s">
        <v>24199</v>
      </c>
      <c r="C191" s="382" t="s">
        <v>24200</v>
      </c>
      <c r="D191" s="382" t="s">
        <v>1026</v>
      </c>
      <c r="E191" s="383">
        <v>3.68</v>
      </c>
      <c r="F191" s="382" t="s">
        <v>1025</v>
      </c>
      <c r="G191" s="382" t="s">
        <v>630</v>
      </c>
      <c r="H191" s="384">
        <v>16650</v>
      </c>
    </row>
    <row r="192" spans="1:8" ht="16.5" customHeight="1" x14ac:dyDescent="0.25">
      <c r="A192" s="382" t="s">
        <v>24187</v>
      </c>
      <c r="B192" s="382" t="s">
        <v>24201</v>
      </c>
      <c r="C192" s="382" t="s">
        <v>24202</v>
      </c>
      <c r="D192" s="382" t="s">
        <v>4512</v>
      </c>
      <c r="E192" s="383">
        <v>16.760000000000002</v>
      </c>
      <c r="F192" s="382" t="s">
        <v>4513</v>
      </c>
      <c r="G192" s="382" t="s">
        <v>630</v>
      </c>
      <c r="H192" s="384">
        <v>16651</v>
      </c>
    </row>
    <row r="193" spans="1:8" ht="16.5" customHeight="1" x14ac:dyDescent="0.25">
      <c r="A193" s="382" t="s">
        <v>24187</v>
      </c>
      <c r="B193" s="382" t="s">
        <v>24203</v>
      </c>
      <c r="C193" s="382" t="s">
        <v>24204</v>
      </c>
      <c r="D193" s="382" t="s">
        <v>24205</v>
      </c>
      <c r="E193" s="383">
        <v>11.2</v>
      </c>
      <c r="F193" s="382" t="s">
        <v>24206</v>
      </c>
      <c r="G193" s="382" t="s">
        <v>630</v>
      </c>
      <c r="H193" s="384">
        <v>16652</v>
      </c>
    </row>
    <row r="194" spans="1:8" ht="16.5" customHeight="1" x14ac:dyDescent="0.25">
      <c r="A194" s="382" t="s">
        <v>24187</v>
      </c>
      <c r="B194" s="382" t="s">
        <v>24207</v>
      </c>
      <c r="C194" s="382" t="s">
        <v>24208</v>
      </c>
      <c r="D194" s="382" t="s">
        <v>23195</v>
      </c>
      <c r="E194" s="383">
        <v>1.0900000000000001</v>
      </c>
      <c r="F194" s="382" t="s">
        <v>23196</v>
      </c>
      <c r="G194" s="382" t="s">
        <v>630</v>
      </c>
      <c r="H194" s="384">
        <v>16653</v>
      </c>
    </row>
    <row r="195" spans="1:8" ht="16.5" customHeight="1" x14ac:dyDescent="0.25">
      <c r="A195" s="382" t="s">
        <v>24187</v>
      </c>
      <c r="B195" s="382" t="s">
        <v>24209</v>
      </c>
      <c r="C195" s="382" t="s">
        <v>24210</v>
      </c>
      <c r="D195" s="382" t="s">
        <v>4034</v>
      </c>
      <c r="E195" s="383">
        <v>5.92</v>
      </c>
      <c r="F195" s="382" t="s">
        <v>4035</v>
      </c>
      <c r="G195" s="382" t="s">
        <v>630</v>
      </c>
      <c r="H195" s="384">
        <v>16654</v>
      </c>
    </row>
    <row r="196" spans="1:8" ht="16.5" customHeight="1" x14ac:dyDescent="0.25">
      <c r="A196" s="382" t="s">
        <v>24187</v>
      </c>
      <c r="B196" s="382" t="s">
        <v>24211</v>
      </c>
      <c r="C196" s="382" t="s">
        <v>24212</v>
      </c>
      <c r="D196" s="382" t="s">
        <v>14214</v>
      </c>
      <c r="E196" s="383">
        <v>8.17</v>
      </c>
      <c r="F196" s="382" t="s">
        <v>14213</v>
      </c>
      <c r="G196" s="382" t="s">
        <v>630</v>
      </c>
      <c r="H196" s="384">
        <v>16655</v>
      </c>
    </row>
    <row r="197" spans="1:8" ht="16.5" customHeight="1" x14ac:dyDescent="0.25">
      <c r="A197" s="382" t="s">
        <v>24187</v>
      </c>
      <c r="B197" s="382" t="s">
        <v>24213</v>
      </c>
      <c r="C197" s="382" t="s">
        <v>24214</v>
      </c>
      <c r="D197" s="382" t="s">
        <v>24215</v>
      </c>
      <c r="E197" s="383">
        <v>75.42</v>
      </c>
      <c r="F197" s="382" t="s">
        <v>24216</v>
      </c>
      <c r="G197" s="382" t="s">
        <v>630</v>
      </c>
      <c r="H197" s="384">
        <v>16656</v>
      </c>
    </row>
    <row r="198" spans="1:8" ht="16.5" customHeight="1" x14ac:dyDescent="0.25">
      <c r="A198" s="382" t="s">
        <v>24187</v>
      </c>
      <c r="B198" s="382" t="s">
        <v>24217</v>
      </c>
      <c r="C198" s="382" t="s">
        <v>24218</v>
      </c>
      <c r="D198" s="382" t="s">
        <v>926</v>
      </c>
      <c r="E198" s="383">
        <v>2.21</v>
      </c>
      <c r="F198" s="382" t="s">
        <v>925</v>
      </c>
      <c r="G198" s="382" t="s">
        <v>630</v>
      </c>
      <c r="H198" s="384">
        <v>16657</v>
      </c>
    </row>
    <row r="199" spans="1:8" ht="16.5" customHeight="1" x14ac:dyDescent="0.25">
      <c r="A199" s="382" t="s">
        <v>24187</v>
      </c>
      <c r="B199" s="382" t="s">
        <v>24219</v>
      </c>
      <c r="C199" s="382" t="s">
        <v>24220</v>
      </c>
      <c r="D199" s="382" t="s">
        <v>23775</v>
      </c>
      <c r="E199" s="383">
        <v>1.71</v>
      </c>
      <c r="F199" s="382" t="s">
        <v>23776</v>
      </c>
      <c r="G199" s="382" t="s">
        <v>630</v>
      </c>
      <c r="H199" s="384">
        <v>16658</v>
      </c>
    </row>
    <row r="200" spans="1:8" ht="16.5" customHeight="1" x14ac:dyDescent="0.25">
      <c r="A200" s="382" t="s">
        <v>24187</v>
      </c>
      <c r="B200" s="382" t="s">
        <v>24221</v>
      </c>
      <c r="C200" s="382" t="s">
        <v>24222</v>
      </c>
      <c r="D200" s="382" t="s">
        <v>10865</v>
      </c>
      <c r="E200" s="383">
        <v>5.04</v>
      </c>
      <c r="F200" s="382" t="s">
        <v>10864</v>
      </c>
      <c r="G200" s="382" t="s">
        <v>630</v>
      </c>
      <c r="H200" s="384">
        <v>16659</v>
      </c>
    </row>
    <row r="201" spans="1:8" ht="16.5" customHeight="1" x14ac:dyDescent="0.25">
      <c r="A201" s="382" t="s">
        <v>24187</v>
      </c>
      <c r="B201" s="382" t="s">
        <v>24223</v>
      </c>
      <c r="C201" s="382" t="s">
        <v>24224</v>
      </c>
      <c r="D201" s="382" t="s">
        <v>3882</v>
      </c>
      <c r="E201" s="383">
        <v>3.37</v>
      </c>
      <c r="F201" s="382" t="s">
        <v>3883</v>
      </c>
      <c r="G201" s="382" t="s">
        <v>630</v>
      </c>
      <c r="H201" s="384">
        <v>16660</v>
      </c>
    </row>
    <row r="202" spans="1:8" ht="16.5" customHeight="1" x14ac:dyDescent="0.25">
      <c r="A202" s="382" t="s">
        <v>24187</v>
      </c>
      <c r="B202" s="382" t="s">
        <v>24225</v>
      </c>
      <c r="C202" s="382" t="s">
        <v>24226</v>
      </c>
      <c r="D202" s="382" t="s">
        <v>4392</v>
      </c>
      <c r="E202" s="383">
        <v>26.9</v>
      </c>
      <c r="F202" s="382" t="s">
        <v>4393</v>
      </c>
      <c r="G202" s="382" t="s">
        <v>630</v>
      </c>
      <c r="H202" s="384">
        <v>16661</v>
      </c>
    </row>
    <row r="203" spans="1:8" ht="16.5" customHeight="1" x14ac:dyDescent="0.25">
      <c r="A203" s="382" t="s">
        <v>24187</v>
      </c>
      <c r="B203" s="382" t="s">
        <v>24227</v>
      </c>
      <c r="C203" s="382" t="s">
        <v>24228</v>
      </c>
      <c r="D203" s="382" t="s">
        <v>1393</v>
      </c>
      <c r="E203" s="383">
        <v>4.33</v>
      </c>
      <c r="F203" s="382" t="s">
        <v>1392</v>
      </c>
      <c r="G203" s="382" t="s">
        <v>630</v>
      </c>
      <c r="H203" s="384">
        <v>16662</v>
      </c>
    </row>
    <row r="204" spans="1:8" ht="16.5" customHeight="1" x14ac:dyDescent="0.25">
      <c r="A204" s="382" t="s">
        <v>24187</v>
      </c>
      <c r="B204" s="382" t="s">
        <v>24229</v>
      </c>
      <c r="C204" s="382" t="s">
        <v>24230</v>
      </c>
      <c r="D204" s="382" t="s">
        <v>1176</v>
      </c>
      <c r="E204" s="383">
        <v>2.62</v>
      </c>
      <c r="F204" s="382" t="s">
        <v>1175</v>
      </c>
      <c r="G204" s="382" t="s">
        <v>630</v>
      </c>
      <c r="H204" s="384">
        <v>16663</v>
      </c>
    </row>
    <row r="205" spans="1:8" ht="16.5" customHeight="1" x14ac:dyDescent="0.25">
      <c r="A205" s="382" t="s">
        <v>24187</v>
      </c>
      <c r="B205" s="382" t="s">
        <v>24231</v>
      </c>
      <c r="C205" s="382" t="s">
        <v>24232</v>
      </c>
      <c r="D205" s="382" t="s">
        <v>3422</v>
      </c>
      <c r="E205" s="383">
        <v>2.59</v>
      </c>
      <c r="F205" s="382" t="s">
        <v>3423</v>
      </c>
      <c r="G205" s="382" t="s">
        <v>630</v>
      </c>
      <c r="H205" s="384">
        <v>16664</v>
      </c>
    </row>
    <row r="206" spans="1:8" ht="16.5" customHeight="1" x14ac:dyDescent="0.25">
      <c r="A206" s="382" t="s">
        <v>24187</v>
      </c>
      <c r="B206" s="382" t="s">
        <v>24233</v>
      </c>
      <c r="C206" s="382" t="s">
        <v>24234</v>
      </c>
      <c r="D206" s="382" t="s">
        <v>5311</v>
      </c>
      <c r="E206" s="383">
        <v>4.37</v>
      </c>
      <c r="F206" s="382" t="s">
        <v>5312</v>
      </c>
      <c r="G206" s="382" t="s">
        <v>630</v>
      </c>
      <c r="H206" s="384">
        <v>16665</v>
      </c>
    </row>
    <row r="207" spans="1:8" ht="16.5" customHeight="1" x14ac:dyDescent="0.25">
      <c r="A207" s="382" t="s">
        <v>24187</v>
      </c>
      <c r="B207" s="382" t="s">
        <v>24235</v>
      </c>
      <c r="C207" s="382" t="s">
        <v>24236</v>
      </c>
      <c r="D207" s="382" t="s">
        <v>1372</v>
      </c>
      <c r="E207" s="383">
        <v>3.91</v>
      </c>
      <c r="F207" s="382" t="s">
        <v>1371</v>
      </c>
      <c r="G207" s="382" t="s">
        <v>630</v>
      </c>
      <c r="H207" s="384">
        <v>16666</v>
      </c>
    </row>
    <row r="208" spans="1:8" ht="16.5" customHeight="1" x14ac:dyDescent="0.25">
      <c r="A208" s="382" t="s">
        <v>24187</v>
      </c>
      <c r="B208" s="382" t="s">
        <v>18969</v>
      </c>
      <c r="C208" s="382" t="s">
        <v>24237</v>
      </c>
      <c r="D208" s="382" t="s">
        <v>3847</v>
      </c>
      <c r="E208" s="383">
        <v>3.9</v>
      </c>
      <c r="F208" s="382" t="s">
        <v>3848</v>
      </c>
      <c r="G208" s="382" t="s">
        <v>630</v>
      </c>
      <c r="H208" s="384">
        <v>16667</v>
      </c>
    </row>
    <row r="209" spans="1:8" ht="16.5" customHeight="1" x14ac:dyDescent="0.25">
      <c r="A209" s="382" t="s">
        <v>24187</v>
      </c>
      <c r="B209" s="382" t="s">
        <v>24238</v>
      </c>
      <c r="C209" s="382" t="s">
        <v>24239</v>
      </c>
      <c r="D209" s="382" t="s">
        <v>1398</v>
      </c>
      <c r="E209" s="383">
        <v>7.22</v>
      </c>
      <c r="F209" s="382" t="s">
        <v>1397</v>
      </c>
      <c r="G209" s="382" t="s">
        <v>630</v>
      </c>
      <c r="H209" s="384">
        <v>16668</v>
      </c>
    </row>
    <row r="210" spans="1:8" ht="16.5" customHeight="1" x14ac:dyDescent="0.25">
      <c r="A210" s="382" t="s">
        <v>24187</v>
      </c>
      <c r="B210" s="382" t="s">
        <v>24240</v>
      </c>
      <c r="C210" s="382" t="s">
        <v>24241</v>
      </c>
      <c r="D210" s="382" t="s">
        <v>3693</v>
      </c>
      <c r="E210" s="383">
        <v>1.83</v>
      </c>
      <c r="F210" s="382" t="s">
        <v>3694</v>
      </c>
      <c r="G210" s="382" t="s">
        <v>630</v>
      </c>
      <c r="H210" s="384">
        <v>16669</v>
      </c>
    </row>
    <row r="211" spans="1:8" ht="16.5" customHeight="1" x14ac:dyDescent="0.25">
      <c r="A211" s="382" t="s">
        <v>24187</v>
      </c>
      <c r="B211" s="382" t="s">
        <v>24242</v>
      </c>
      <c r="C211" s="382" t="s">
        <v>24243</v>
      </c>
      <c r="D211" s="382" t="s">
        <v>772</v>
      </c>
      <c r="E211" s="383">
        <v>46.1</v>
      </c>
      <c r="F211" s="382" t="s">
        <v>771</v>
      </c>
      <c r="G211" s="382" t="s">
        <v>630</v>
      </c>
      <c r="H211" s="384">
        <v>16670</v>
      </c>
    </row>
    <row r="212" spans="1:8" ht="16.5" customHeight="1" x14ac:dyDescent="0.25">
      <c r="A212" s="382" t="s">
        <v>24187</v>
      </c>
      <c r="B212" s="382" t="s">
        <v>24244</v>
      </c>
      <c r="C212" s="382" t="s">
        <v>24245</v>
      </c>
      <c r="D212" s="382" t="s">
        <v>1233</v>
      </c>
      <c r="E212" s="383">
        <v>1.05</v>
      </c>
      <c r="F212" s="382" t="s">
        <v>1232</v>
      </c>
      <c r="G212" s="382" t="s">
        <v>630</v>
      </c>
      <c r="H212" s="384">
        <v>16671</v>
      </c>
    </row>
    <row r="213" spans="1:8" ht="16.5" customHeight="1" x14ac:dyDescent="0.25">
      <c r="A213" s="382" t="s">
        <v>24187</v>
      </c>
      <c r="B213" s="382" t="s">
        <v>24246</v>
      </c>
      <c r="C213" s="382" t="s">
        <v>24247</v>
      </c>
      <c r="D213" s="382" t="s">
        <v>23013</v>
      </c>
      <c r="E213" s="383">
        <v>9.08</v>
      </c>
      <c r="F213" s="382" t="s">
        <v>23014</v>
      </c>
      <c r="G213" s="382" t="s">
        <v>630</v>
      </c>
      <c r="H213" s="384">
        <v>16672</v>
      </c>
    </row>
    <row r="214" spans="1:8" ht="16.5" customHeight="1" x14ac:dyDescent="0.25">
      <c r="A214" s="382" t="s">
        <v>24187</v>
      </c>
      <c r="B214" s="382" t="s">
        <v>24248</v>
      </c>
      <c r="C214" s="382" t="s">
        <v>24249</v>
      </c>
      <c r="D214" s="382" t="s">
        <v>830</v>
      </c>
      <c r="E214" s="383">
        <v>1.75</v>
      </c>
      <c r="F214" s="382" t="s">
        <v>829</v>
      </c>
      <c r="G214" s="382" t="s">
        <v>630</v>
      </c>
      <c r="H214" s="384">
        <v>16673</v>
      </c>
    </row>
    <row r="215" spans="1:8" ht="16.5" customHeight="1" x14ac:dyDescent="0.25">
      <c r="A215" s="382" t="s">
        <v>24187</v>
      </c>
      <c r="B215" s="382" t="s">
        <v>10540</v>
      </c>
      <c r="C215" s="382" t="s">
        <v>24250</v>
      </c>
      <c r="D215" s="382" t="s">
        <v>836</v>
      </c>
      <c r="E215" s="383">
        <v>8.3800000000000008</v>
      </c>
      <c r="F215" s="382" t="s">
        <v>835</v>
      </c>
      <c r="G215" s="382" t="s">
        <v>630</v>
      </c>
      <c r="H215" s="384" t="s">
        <v>24251</v>
      </c>
    </row>
    <row r="216" spans="1:8" ht="16.5" customHeight="1" x14ac:dyDescent="0.25">
      <c r="A216" s="382" t="s">
        <v>24187</v>
      </c>
      <c r="B216" s="382" t="s">
        <v>24252</v>
      </c>
      <c r="C216" s="382" t="s">
        <v>24253</v>
      </c>
      <c r="D216" s="382" t="s">
        <v>18409</v>
      </c>
      <c r="E216" s="383">
        <v>3.7</v>
      </c>
      <c r="F216" s="382" t="s">
        <v>18408</v>
      </c>
      <c r="G216" s="382" t="s">
        <v>630</v>
      </c>
      <c r="H216" s="384">
        <v>16674</v>
      </c>
    </row>
    <row r="217" spans="1:8" ht="16.5" customHeight="1" x14ac:dyDescent="0.25">
      <c r="A217" s="382" t="s">
        <v>24187</v>
      </c>
      <c r="B217" s="382" t="s">
        <v>24254</v>
      </c>
      <c r="C217" s="382" t="s">
        <v>24255</v>
      </c>
      <c r="D217" s="382" t="s">
        <v>18591</v>
      </c>
      <c r="E217" s="383">
        <v>49.09</v>
      </c>
      <c r="F217" s="382" t="s">
        <v>18590</v>
      </c>
      <c r="G217" s="382" t="s">
        <v>630</v>
      </c>
      <c r="H217" s="384">
        <v>16675</v>
      </c>
    </row>
    <row r="218" spans="1:8" ht="16.5" customHeight="1" x14ac:dyDescent="0.25">
      <c r="A218" s="382" t="s">
        <v>24187</v>
      </c>
      <c r="B218" s="382" t="s">
        <v>24256</v>
      </c>
      <c r="C218" s="382" t="s">
        <v>24257</v>
      </c>
      <c r="D218" s="382" t="s">
        <v>2891</v>
      </c>
      <c r="E218" s="383">
        <v>3.72</v>
      </c>
      <c r="F218" s="382" t="s">
        <v>2892</v>
      </c>
      <c r="G218" s="382" t="s">
        <v>630</v>
      </c>
      <c r="H218" s="384">
        <v>16676</v>
      </c>
    </row>
    <row r="219" spans="1:8" ht="16.5" customHeight="1" x14ac:dyDescent="0.25">
      <c r="A219" s="382"/>
      <c r="B219" s="382"/>
      <c r="C219" s="382"/>
      <c r="D219" s="385" t="s">
        <v>3567</v>
      </c>
      <c r="E219" s="386">
        <f>SUM(E186:E218)</f>
        <v>400.92000000000007</v>
      </c>
      <c r="F219" s="382"/>
      <c r="G219" s="382"/>
      <c r="H219" s="384"/>
    </row>
    <row r="220" spans="1:8" ht="16.5" customHeight="1" x14ac:dyDescent="0.25">
      <c r="A220" s="382" t="s">
        <v>24258</v>
      </c>
      <c r="B220" s="382" t="s">
        <v>24259</v>
      </c>
      <c r="C220" s="382" t="s">
        <v>24260</v>
      </c>
      <c r="D220" s="382" t="s">
        <v>24261</v>
      </c>
      <c r="E220" s="383">
        <v>1.1599999999999999</v>
      </c>
      <c r="F220" s="382" t="s">
        <v>24262</v>
      </c>
      <c r="G220" s="382" t="s">
        <v>630</v>
      </c>
      <c r="H220" s="384">
        <v>16712</v>
      </c>
    </row>
    <row r="221" spans="1:8" ht="16.5" customHeight="1" x14ac:dyDescent="0.25">
      <c r="A221" s="382" t="s">
        <v>24258</v>
      </c>
      <c r="B221" s="382" t="s">
        <v>24263</v>
      </c>
      <c r="C221" s="382" t="s">
        <v>24264</v>
      </c>
      <c r="D221" s="382" t="s">
        <v>24265</v>
      </c>
      <c r="E221" s="383">
        <v>0.08</v>
      </c>
      <c r="F221" s="382" t="s">
        <v>24266</v>
      </c>
      <c r="G221" s="382" t="s">
        <v>630</v>
      </c>
      <c r="H221" s="384">
        <v>16713</v>
      </c>
    </row>
    <row r="222" spans="1:8" ht="16.5" customHeight="1" x14ac:dyDescent="0.25">
      <c r="A222" s="382" t="s">
        <v>24258</v>
      </c>
      <c r="B222" s="382" t="s">
        <v>24267</v>
      </c>
      <c r="C222" s="382" t="s">
        <v>24268</v>
      </c>
      <c r="D222" s="382" t="s">
        <v>13589</v>
      </c>
      <c r="E222" s="383">
        <v>3.79</v>
      </c>
      <c r="F222" s="382" t="s">
        <v>13588</v>
      </c>
      <c r="G222" s="382" t="s">
        <v>630</v>
      </c>
      <c r="H222" s="384">
        <v>16714</v>
      </c>
    </row>
    <row r="223" spans="1:8" ht="16.5" customHeight="1" x14ac:dyDescent="0.25">
      <c r="A223" s="382" t="s">
        <v>24258</v>
      </c>
      <c r="B223" s="382" t="s">
        <v>24269</v>
      </c>
      <c r="C223" s="382" t="s">
        <v>24270</v>
      </c>
      <c r="D223" s="382" t="s">
        <v>24271</v>
      </c>
      <c r="E223" s="383">
        <v>3.04</v>
      </c>
      <c r="F223" s="382" t="s">
        <v>24272</v>
      </c>
      <c r="G223" s="382" t="s">
        <v>630</v>
      </c>
      <c r="H223" s="384">
        <v>16715</v>
      </c>
    </row>
    <row r="224" spans="1:8" ht="16.5" customHeight="1" x14ac:dyDescent="0.25">
      <c r="A224" s="382" t="s">
        <v>24258</v>
      </c>
      <c r="B224" s="382" t="s">
        <v>24273</v>
      </c>
      <c r="C224" s="382" t="s">
        <v>24274</v>
      </c>
      <c r="D224" s="382" t="s">
        <v>19501</v>
      </c>
      <c r="E224" s="383">
        <v>19.46</v>
      </c>
      <c r="F224" s="382" t="s">
        <v>19502</v>
      </c>
      <c r="G224" s="382" t="s">
        <v>630</v>
      </c>
      <c r="H224" s="384">
        <v>16716</v>
      </c>
    </row>
    <row r="225" spans="1:8" ht="16.5" customHeight="1" x14ac:dyDescent="0.25">
      <c r="A225" s="382" t="s">
        <v>24258</v>
      </c>
      <c r="B225" s="382" t="s">
        <v>24275</v>
      </c>
      <c r="C225" s="382" t="s">
        <v>24276</v>
      </c>
      <c r="D225" s="382" t="s">
        <v>13515</v>
      </c>
      <c r="E225" s="383">
        <v>9.34</v>
      </c>
      <c r="F225" s="382" t="s">
        <v>13514</v>
      </c>
      <c r="G225" s="382" t="s">
        <v>630</v>
      </c>
      <c r="H225" s="384">
        <v>16717</v>
      </c>
    </row>
    <row r="226" spans="1:8" ht="16.5" customHeight="1" x14ac:dyDescent="0.25">
      <c r="A226" s="382" t="s">
        <v>24258</v>
      </c>
      <c r="B226" s="382" t="s">
        <v>14155</v>
      </c>
      <c r="C226" s="382" t="s">
        <v>24277</v>
      </c>
      <c r="D226" s="382" t="s">
        <v>5022</v>
      </c>
      <c r="E226" s="383">
        <v>3.36</v>
      </c>
      <c r="F226" s="382" t="s">
        <v>5023</v>
      </c>
      <c r="G226" s="382" t="s">
        <v>630</v>
      </c>
      <c r="H226" s="384">
        <v>16718</v>
      </c>
    </row>
    <row r="227" spans="1:8" ht="16.5" customHeight="1" x14ac:dyDescent="0.25">
      <c r="A227" s="382" t="s">
        <v>24258</v>
      </c>
      <c r="B227" s="382" t="s">
        <v>24278</v>
      </c>
      <c r="C227" s="382" t="s">
        <v>24279</v>
      </c>
      <c r="D227" s="382" t="s">
        <v>2989</v>
      </c>
      <c r="E227" s="383">
        <v>4.91</v>
      </c>
      <c r="F227" s="382" t="s">
        <v>2990</v>
      </c>
      <c r="G227" s="382" t="s">
        <v>630</v>
      </c>
      <c r="H227" s="384">
        <v>16719</v>
      </c>
    </row>
    <row r="228" spans="1:8" ht="16.5" customHeight="1" x14ac:dyDescent="0.25">
      <c r="A228" s="382" t="s">
        <v>24258</v>
      </c>
      <c r="B228" s="382" t="s">
        <v>24280</v>
      </c>
      <c r="C228" s="382" t="s">
        <v>24281</v>
      </c>
      <c r="D228" s="382" t="s">
        <v>19569</v>
      </c>
      <c r="E228" s="383">
        <v>6.8</v>
      </c>
      <c r="F228" s="382" t="s">
        <v>19570</v>
      </c>
      <c r="G228" s="382" t="s">
        <v>630</v>
      </c>
      <c r="H228" s="384">
        <v>16720</v>
      </c>
    </row>
    <row r="229" spans="1:8" ht="16.5" customHeight="1" x14ac:dyDescent="0.25">
      <c r="A229" s="382" t="s">
        <v>24258</v>
      </c>
      <c r="B229" s="382" t="s">
        <v>24282</v>
      </c>
      <c r="C229" s="382" t="s">
        <v>24283</v>
      </c>
      <c r="D229" s="382" t="s">
        <v>3025</v>
      </c>
      <c r="E229" s="383">
        <v>14.27</v>
      </c>
      <c r="F229" s="382" t="s">
        <v>3026</v>
      </c>
      <c r="G229" s="382" t="s">
        <v>630</v>
      </c>
      <c r="H229" s="384">
        <v>16721</v>
      </c>
    </row>
    <row r="230" spans="1:8" ht="16.5" customHeight="1" x14ac:dyDescent="0.25">
      <c r="A230" s="382" t="s">
        <v>24258</v>
      </c>
      <c r="B230" s="382" t="s">
        <v>24284</v>
      </c>
      <c r="C230" s="382" t="s">
        <v>24285</v>
      </c>
      <c r="D230" s="382" t="s">
        <v>10522</v>
      </c>
      <c r="E230" s="383">
        <v>3.86</v>
      </c>
      <c r="F230" s="382" t="s">
        <v>10521</v>
      </c>
      <c r="G230" s="382" t="s">
        <v>630</v>
      </c>
      <c r="H230" s="384">
        <v>16722</v>
      </c>
    </row>
    <row r="231" spans="1:8" ht="16.5" customHeight="1" x14ac:dyDescent="0.25">
      <c r="A231" s="382" t="s">
        <v>24258</v>
      </c>
      <c r="B231" s="382" t="s">
        <v>24286</v>
      </c>
      <c r="C231" s="382" t="s">
        <v>24287</v>
      </c>
      <c r="D231" s="382" t="s">
        <v>18667</v>
      </c>
      <c r="E231" s="383">
        <v>8.93</v>
      </c>
      <c r="F231" s="382" t="s">
        <v>18666</v>
      </c>
      <c r="G231" s="382" t="s">
        <v>630</v>
      </c>
      <c r="H231" s="384">
        <v>16723</v>
      </c>
    </row>
    <row r="232" spans="1:8" ht="16.5" customHeight="1" x14ac:dyDescent="0.25">
      <c r="A232" s="382" t="s">
        <v>24258</v>
      </c>
      <c r="B232" s="382" t="s">
        <v>24288</v>
      </c>
      <c r="C232" s="382" t="s">
        <v>24289</v>
      </c>
      <c r="D232" s="382" t="s">
        <v>762</v>
      </c>
      <c r="E232" s="383">
        <v>0.84</v>
      </c>
      <c r="F232" s="382" t="s">
        <v>761</v>
      </c>
      <c r="G232" s="382" t="s">
        <v>630</v>
      </c>
      <c r="H232" s="384">
        <v>16724</v>
      </c>
    </row>
    <row r="233" spans="1:8" ht="16.5" customHeight="1" x14ac:dyDescent="0.25">
      <c r="A233" s="382" t="s">
        <v>24258</v>
      </c>
      <c r="B233" s="382" t="s">
        <v>24290</v>
      </c>
      <c r="C233" s="382" t="s">
        <v>24291</v>
      </c>
      <c r="D233" s="382" t="s">
        <v>3652</v>
      </c>
      <c r="E233" s="383">
        <v>4.26</v>
      </c>
      <c r="F233" s="382" t="s">
        <v>3653</v>
      </c>
      <c r="G233" s="382" t="s">
        <v>630</v>
      </c>
      <c r="H233" s="384">
        <v>16725</v>
      </c>
    </row>
    <row r="234" spans="1:8" ht="16.5" customHeight="1" x14ac:dyDescent="0.25">
      <c r="A234" s="382" t="s">
        <v>24258</v>
      </c>
      <c r="B234" s="382" t="s">
        <v>19920</v>
      </c>
      <c r="C234" s="382" t="s">
        <v>24292</v>
      </c>
      <c r="D234" s="382" t="s">
        <v>24293</v>
      </c>
      <c r="E234" s="383">
        <v>1.04</v>
      </c>
      <c r="F234" s="382" t="s">
        <v>24294</v>
      </c>
      <c r="G234" s="382" t="s">
        <v>630</v>
      </c>
      <c r="H234" s="384">
        <v>16726</v>
      </c>
    </row>
    <row r="235" spans="1:8" ht="16.5" customHeight="1" x14ac:dyDescent="0.25">
      <c r="A235" s="382" t="s">
        <v>24258</v>
      </c>
      <c r="B235" s="382" t="s">
        <v>24295</v>
      </c>
      <c r="C235" s="382" t="s">
        <v>24296</v>
      </c>
      <c r="D235" s="382" t="s">
        <v>1365</v>
      </c>
      <c r="E235" s="383">
        <v>3.3</v>
      </c>
      <c r="F235" s="382" t="s">
        <v>1364</v>
      </c>
      <c r="G235" s="382" t="s">
        <v>630</v>
      </c>
      <c r="H235" s="384">
        <v>16727</v>
      </c>
    </row>
    <row r="236" spans="1:8" ht="16.5" customHeight="1" x14ac:dyDescent="0.25">
      <c r="A236" s="382" t="s">
        <v>24258</v>
      </c>
      <c r="B236" s="382" t="s">
        <v>24297</v>
      </c>
      <c r="C236" s="382" t="s">
        <v>24298</v>
      </c>
      <c r="D236" s="382" t="s">
        <v>22595</v>
      </c>
      <c r="E236" s="383">
        <v>3.36</v>
      </c>
      <c r="F236" s="382" t="s">
        <v>22596</v>
      </c>
      <c r="G236" s="382" t="s">
        <v>630</v>
      </c>
      <c r="H236" s="384">
        <v>16728</v>
      </c>
    </row>
    <row r="237" spans="1:8" ht="16.5" customHeight="1" x14ac:dyDescent="0.25">
      <c r="A237" s="382" t="s">
        <v>24258</v>
      </c>
      <c r="B237" s="382" t="s">
        <v>1557</v>
      </c>
      <c r="C237" s="382" t="s">
        <v>24299</v>
      </c>
      <c r="D237" s="382" t="s">
        <v>3955</v>
      </c>
      <c r="E237" s="383">
        <v>22.22</v>
      </c>
      <c r="F237" s="382" t="s">
        <v>3956</v>
      </c>
      <c r="G237" s="382" t="s">
        <v>630</v>
      </c>
      <c r="H237" s="384">
        <v>16729</v>
      </c>
    </row>
    <row r="238" spans="1:8" ht="16.5" customHeight="1" x14ac:dyDescent="0.25">
      <c r="A238" s="382" t="s">
        <v>24258</v>
      </c>
      <c r="B238" s="382" t="s">
        <v>24300</v>
      </c>
      <c r="C238" s="382" t="s">
        <v>24301</v>
      </c>
      <c r="D238" s="382" t="s">
        <v>5232</v>
      </c>
      <c r="E238" s="383">
        <v>2.4500000000000002</v>
      </c>
      <c r="F238" s="382" t="s">
        <v>5233</v>
      </c>
      <c r="G238" s="382" t="s">
        <v>630</v>
      </c>
      <c r="H238" s="384">
        <v>16730</v>
      </c>
    </row>
    <row r="239" spans="1:8" ht="16.5" customHeight="1" x14ac:dyDescent="0.25">
      <c r="A239" s="382" t="s">
        <v>24258</v>
      </c>
      <c r="B239" s="382" t="s">
        <v>24302</v>
      </c>
      <c r="C239" s="382" t="s">
        <v>24303</v>
      </c>
      <c r="D239" s="382" t="s">
        <v>2908</v>
      </c>
      <c r="E239" s="383">
        <v>6.25</v>
      </c>
      <c r="F239" s="382" t="s">
        <v>2909</v>
      </c>
      <c r="G239" s="382" t="s">
        <v>630</v>
      </c>
      <c r="H239" s="384">
        <v>16731</v>
      </c>
    </row>
    <row r="240" spans="1:8" ht="16.5" customHeight="1" x14ac:dyDescent="0.25">
      <c r="A240" s="382" t="s">
        <v>24258</v>
      </c>
      <c r="B240" s="382" t="s">
        <v>24304</v>
      </c>
      <c r="C240" s="382" t="s">
        <v>24305</v>
      </c>
      <c r="D240" s="382" t="s">
        <v>16143</v>
      </c>
      <c r="E240" s="383">
        <v>12.21</v>
      </c>
      <c r="F240" s="382" t="s">
        <v>16142</v>
      </c>
      <c r="G240" s="382" t="s">
        <v>630</v>
      </c>
      <c r="H240" s="384">
        <v>16732</v>
      </c>
    </row>
    <row r="241" spans="1:8" ht="16.5" customHeight="1" x14ac:dyDescent="0.25">
      <c r="A241" s="382" t="s">
        <v>24258</v>
      </c>
      <c r="B241" s="382" t="s">
        <v>24306</v>
      </c>
      <c r="C241" s="382" t="s">
        <v>24307</v>
      </c>
      <c r="D241" s="382" t="s">
        <v>24308</v>
      </c>
      <c r="E241" s="383">
        <v>4.8099999999999996</v>
      </c>
      <c r="F241" s="382" t="s">
        <v>24309</v>
      </c>
      <c r="G241" s="382" t="s">
        <v>630</v>
      </c>
      <c r="H241" s="384">
        <v>16733</v>
      </c>
    </row>
    <row r="242" spans="1:8" ht="16.5" customHeight="1" x14ac:dyDescent="0.25">
      <c r="A242" s="382" t="s">
        <v>24258</v>
      </c>
      <c r="B242" s="382" t="s">
        <v>24310</v>
      </c>
      <c r="C242" s="382" t="s">
        <v>24311</v>
      </c>
      <c r="D242" s="382" t="s">
        <v>669</v>
      </c>
      <c r="E242" s="383">
        <v>5.63</v>
      </c>
      <c r="F242" s="382" t="s">
        <v>668</v>
      </c>
      <c r="G242" s="382" t="s">
        <v>630</v>
      </c>
      <c r="H242" s="384">
        <v>16734</v>
      </c>
    </row>
    <row r="243" spans="1:8" ht="16.5" customHeight="1" x14ac:dyDescent="0.25">
      <c r="A243" s="382" t="s">
        <v>24258</v>
      </c>
      <c r="B243" s="382" t="s">
        <v>24312</v>
      </c>
      <c r="C243" s="382" t="s">
        <v>24313</v>
      </c>
      <c r="D243" s="382" t="s">
        <v>3644</v>
      </c>
      <c r="E243" s="383">
        <v>1.96</v>
      </c>
      <c r="F243" s="382" t="s">
        <v>3645</v>
      </c>
      <c r="G243" s="382" t="s">
        <v>630</v>
      </c>
      <c r="H243" s="384">
        <v>16735</v>
      </c>
    </row>
    <row r="244" spans="1:8" ht="16.5" customHeight="1" x14ac:dyDescent="0.25">
      <c r="A244" s="382"/>
      <c r="B244" s="382"/>
      <c r="C244" s="382"/>
      <c r="D244" s="385" t="s">
        <v>3567</v>
      </c>
      <c r="E244" s="386">
        <f>SUM(E220:E243)</f>
        <v>147.33000000000001</v>
      </c>
      <c r="F244" s="382"/>
      <c r="G244" s="382"/>
      <c r="H244" s="384"/>
    </row>
    <row r="245" spans="1:8" ht="16.5" customHeight="1" x14ac:dyDescent="0.25">
      <c r="A245" s="382"/>
      <c r="B245" s="382"/>
      <c r="C245" s="382"/>
      <c r="D245" s="363" t="s">
        <v>21504</v>
      </c>
      <c r="E245" s="329">
        <f>+E88+E102+E113+E145+E185+E219+E244</f>
        <v>1164.8100000000002</v>
      </c>
      <c r="F245" s="382"/>
      <c r="G245" s="382"/>
      <c r="H245" s="384"/>
    </row>
    <row r="246" spans="1:8" ht="16.5" customHeight="1" x14ac:dyDescent="0.25">
      <c r="A246" s="382" t="s">
        <v>24314</v>
      </c>
      <c r="B246" s="382" t="s">
        <v>24315</v>
      </c>
      <c r="C246" s="382" t="s">
        <v>24316</v>
      </c>
      <c r="D246" s="382" t="s">
        <v>23235</v>
      </c>
      <c r="E246" s="383">
        <v>2.65</v>
      </c>
      <c r="F246" s="382" t="s">
        <v>23236</v>
      </c>
      <c r="G246" s="382" t="s">
        <v>630</v>
      </c>
      <c r="H246" s="384">
        <v>16770</v>
      </c>
    </row>
    <row r="247" spans="1:8" ht="16.5" customHeight="1" x14ac:dyDescent="0.25">
      <c r="A247" s="382" t="s">
        <v>24314</v>
      </c>
      <c r="B247" s="382" t="s">
        <v>13919</v>
      </c>
      <c r="C247" s="382" t="s">
        <v>24317</v>
      </c>
      <c r="D247" s="382" t="s">
        <v>1287</v>
      </c>
      <c r="E247" s="383">
        <v>2.39</v>
      </c>
      <c r="F247" s="382" t="s">
        <v>1286</v>
      </c>
      <c r="G247" s="382" t="s">
        <v>630</v>
      </c>
      <c r="H247" s="384">
        <v>16771</v>
      </c>
    </row>
    <row r="248" spans="1:8" ht="16.5" customHeight="1" x14ac:dyDescent="0.25">
      <c r="A248" s="382" t="s">
        <v>24314</v>
      </c>
      <c r="B248" s="382" t="s">
        <v>24318</v>
      </c>
      <c r="C248" s="382" t="s">
        <v>24319</v>
      </c>
      <c r="D248" s="382" t="s">
        <v>1135</v>
      </c>
      <c r="E248" s="383">
        <v>3.36</v>
      </c>
      <c r="F248" s="382" t="s">
        <v>1134</v>
      </c>
      <c r="G248" s="382" t="s">
        <v>630</v>
      </c>
      <c r="H248" s="384">
        <v>16772</v>
      </c>
    </row>
    <row r="249" spans="1:8" ht="16.5" customHeight="1" x14ac:dyDescent="0.25">
      <c r="A249" s="382" t="s">
        <v>24314</v>
      </c>
      <c r="B249" s="382" t="s">
        <v>24320</v>
      </c>
      <c r="C249" s="382" t="s">
        <v>24321</v>
      </c>
      <c r="D249" s="382" t="s">
        <v>4593</v>
      </c>
      <c r="E249" s="383">
        <v>2.81</v>
      </c>
      <c r="F249" s="382" t="s">
        <v>4594</v>
      </c>
      <c r="G249" s="382" t="s">
        <v>630</v>
      </c>
      <c r="H249" s="384">
        <v>16773</v>
      </c>
    </row>
    <row r="250" spans="1:8" ht="16.5" customHeight="1" x14ac:dyDescent="0.25">
      <c r="A250" s="382" t="s">
        <v>24314</v>
      </c>
      <c r="B250" s="382" t="s">
        <v>24322</v>
      </c>
      <c r="C250" s="382" t="s">
        <v>24323</v>
      </c>
      <c r="D250" s="382" t="s">
        <v>5278</v>
      </c>
      <c r="E250" s="383">
        <v>3.78</v>
      </c>
      <c r="F250" s="382" t="s">
        <v>5279</v>
      </c>
      <c r="G250" s="382" t="s">
        <v>630</v>
      </c>
      <c r="H250" s="384">
        <v>16774</v>
      </c>
    </row>
    <row r="251" spans="1:8" ht="16.5" customHeight="1" x14ac:dyDescent="0.25">
      <c r="A251" s="382" t="s">
        <v>24314</v>
      </c>
      <c r="B251" s="382" t="s">
        <v>24324</v>
      </c>
      <c r="C251" s="382" t="s">
        <v>24325</v>
      </c>
      <c r="D251" s="382" t="s">
        <v>4468</v>
      </c>
      <c r="E251" s="383">
        <v>6.4</v>
      </c>
      <c r="F251" s="382" t="s">
        <v>4469</v>
      </c>
      <c r="G251" s="382" t="s">
        <v>630</v>
      </c>
      <c r="H251" s="384">
        <v>16775</v>
      </c>
    </row>
    <row r="252" spans="1:8" ht="16.5" customHeight="1" x14ac:dyDescent="0.25">
      <c r="A252" s="382" t="s">
        <v>24314</v>
      </c>
      <c r="B252" s="382" t="s">
        <v>24326</v>
      </c>
      <c r="C252" s="382" t="s">
        <v>24327</v>
      </c>
      <c r="D252" s="382" t="s">
        <v>22106</v>
      </c>
      <c r="E252" s="383">
        <v>4.21</v>
      </c>
      <c r="F252" s="382" t="s">
        <v>22107</v>
      </c>
      <c r="G252" s="382" t="s">
        <v>630</v>
      </c>
      <c r="H252" s="384">
        <v>16776</v>
      </c>
    </row>
    <row r="253" spans="1:8" ht="16.5" customHeight="1" x14ac:dyDescent="0.25">
      <c r="A253" s="382" t="s">
        <v>24314</v>
      </c>
      <c r="B253" s="382" t="s">
        <v>24328</v>
      </c>
      <c r="C253" s="382" t="s">
        <v>24329</v>
      </c>
      <c r="D253" s="382" t="s">
        <v>4015</v>
      </c>
      <c r="E253" s="383">
        <v>0.86</v>
      </c>
      <c r="F253" s="382" t="s">
        <v>4016</v>
      </c>
      <c r="G253" s="382" t="s">
        <v>630</v>
      </c>
      <c r="H253" s="384">
        <v>16777</v>
      </c>
    </row>
    <row r="254" spans="1:8" ht="16.5" customHeight="1" x14ac:dyDescent="0.25">
      <c r="A254" s="382" t="s">
        <v>24314</v>
      </c>
      <c r="B254" s="382" t="s">
        <v>24330</v>
      </c>
      <c r="C254" s="382" t="s">
        <v>24331</v>
      </c>
      <c r="D254" s="382" t="s">
        <v>658</v>
      </c>
      <c r="E254" s="383">
        <v>1.68</v>
      </c>
      <c r="F254" s="382" t="s">
        <v>657</v>
      </c>
      <c r="G254" s="382" t="s">
        <v>630</v>
      </c>
      <c r="H254" s="384">
        <v>16778</v>
      </c>
    </row>
    <row r="255" spans="1:8" ht="16.5" customHeight="1" x14ac:dyDescent="0.25">
      <c r="A255" s="382" t="s">
        <v>24314</v>
      </c>
      <c r="B255" s="382" t="s">
        <v>24332</v>
      </c>
      <c r="C255" s="382" t="s">
        <v>24333</v>
      </c>
      <c r="D255" s="382" t="s">
        <v>13895</v>
      </c>
      <c r="E255" s="383">
        <v>5.14</v>
      </c>
      <c r="F255" s="382" t="s">
        <v>13894</v>
      </c>
      <c r="G255" s="382" t="s">
        <v>630</v>
      </c>
      <c r="H255" s="384">
        <v>16779</v>
      </c>
    </row>
    <row r="256" spans="1:8" ht="16.5" customHeight="1" x14ac:dyDescent="0.25">
      <c r="A256" s="382" t="s">
        <v>24314</v>
      </c>
      <c r="B256" s="382" t="s">
        <v>24334</v>
      </c>
      <c r="C256" s="382" t="s">
        <v>24335</v>
      </c>
      <c r="D256" s="382" t="s">
        <v>3962</v>
      </c>
      <c r="E256" s="383">
        <v>1.68</v>
      </c>
      <c r="F256" s="382" t="s">
        <v>3963</v>
      </c>
      <c r="G256" s="382" t="s">
        <v>630</v>
      </c>
      <c r="H256" s="384">
        <v>16780</v>
      </c>
    </row>
    <row r="257" spans="1:8" ht="16.5" customHeight="1" x14ac:dyDescent="0.25">
      <c r="A257" s="382" t="s">
        <v>24314</v>
      </c>
      <c r="B257" s="382" t="s">
        <v>24336</v>
      </c>
      <c r="C257" s="382" t="s">
        <v>24337</v>
      </c>
      <c r="D257" s="382" t="s">
        <v>721</v>
      </c>
      <c r="E257" s="383">
        <v>6.77</v>
      </c>
      <c r="F257" s="382" t="s">
        <v>720</v>
      </c>
      <c r="G257" s="382" t="s">
        <v>630</v>
      </c>
      <c r="H257" s="384">
        <v>16781</v>
      </c>
    </row>
    <row r="258" spans="1:8" ht="16.5" customHeight="1" x14ac:dyDescent="0.25">
      <c r="A258" s="382" t="s">
        <v>24314</v>
      </c>
      <c r="B258" s="382" t="s">
        <v>24338</v>
      </c>
      <c r="C258" s="382" t="s">
        <v>24339</v>
      </c>
      <c r="D258" s="382" t="s">
        <v>1395</v>
      </c>
      <c r="E258" s="383">
        <v>2.73</v>
      </c>
      <c r="F258" s="382" t="s">
        <v>1394</v>
      </c>
      <c r="G258" s="382" t="s">
        <v>630</v>
      </c>
      <c r="H258" s="384">
        <v>16782</v>
      </c>
    </row>
    <row r="259" spans="1:8" ht="16.5" customHeight="1" x14ac:dyDescent="0.25">
      <c r="A259" s="382" t="s">
        <v>24314</v>
      </c>
      <c r="B259" s="382" t="s">
        <v>24340</v>
      </c>
      <c r="C259" s="382" t="s">
        <v>24341</v>
      </c>
      <c r="D259" s="382" t="s">
        <v>4338</v>
      </c>
      <c r="E259" s="383">
        <v>6.54</v>
      </c>
      <c r="F259" s="382" t="s">
        <v>4339</v>
      </c>
      <c r="G259" s="382" t="s">
        <v>630</v>
      </c>
      <c r="H259" s="384">
        <v>16783</v>
      </c>
    </row>
    <row r="260" spans="1:8" ht="16.5" customHeight="1" x14ac:dyDescent="0.25">
      <c r="A260" s="382" t="s">
        <v>24314</v>
      </c>
      <c r="B260" s="382" t="s">
        <v>24342</v>
      </c>
      <c r="C260" s="382" t="s">
        <v>24343</v>
      </c>
      <c r="D260" s="382" t="s">
        <v>3814</v>
      </c>
      <c r="E260" s="383">
        <v>2.4300000000000002</v>
      </c>
      <c r="F260" s="382" t="s">
        <v>3815</v>
      </c>
      <c r="G260" s="382" t="s">
        <v>630</v>
      </c>
      <c r="H260" s="384">
        <v>16784</v>
      </c>
    </row>
    <row r="261" spans="1:8" ht="16.5" customHeight="1" x14ac:dyDescent="0.25">
      <c r="A261" s="382" t="s">
        <v>24314</v>
      </c>
      <c r="B261" s="382" t="s">
        <v>24344</v>
      </c>
      <c r="C261" s="382" t="s">
        <v>24345</v>
      </c>
      <c r="D261" s="382" t="s">
        <v>4183</v>
      </c>
      <c r="E261" s="383">
        <v>2.4500000000000002</v>
      </c>
      <c r="F261" s="382" t="s">
        <v>4184</v>
      </c>
      <c r="G261" s="382" t="s">
        <v>630</v>
      </c>
      <c r="H261" s="384">
        <v>16785</v>
      </c>
    </row>
    <row r="262" spans="1:8" ht="16.5" customHeight="1" x14ac:dyDescent="0.25">
      <c r="A262" s="382" t="s">
        <v>24314</v>
      </c>
      <c r="B262" s="382" t="s">
        <v>24346</v>
      </c>
      <c r="C262" s="382" t="s">
        <v>24347</v>
      </c>
      <c r="D262" s="382" t="s">
        <v>21753</v>
      </c>
      <c r="E262" s="383">
        <v>0.82</v>
      </c>
      <c r="F262" s="382" t="s">
        <v>21754</v>
      </c>
      <c r="G262" s="382" t="s">
        <v>630</v>
      </c>
      <c r="H262" s="384">
        <v>16786</v>
      </c>
    </row>
    <row r="263" spans="1:8" ht="16.5" customHeight="1" x14ac:dyDescent="0.25">
      <c r="A263" s="382" t="s">
        <v>24314</v>
      </c>
      <c r="B263" s="382" t="s">
        <v>24348</v>
      </c>
      <c r="C263" s="382" t="s">
        <v>24349</v>
      </c>
      <c r="D263" s="382" t="s">
        <v>878</v>
      </c>
      <c r="E263" s="383">
        <v>9.27</v>
      </c>
      <c r="F263" s="382" t="s">
        <v>877</v>
      </c>
      <c r="G263" s="382" t="s">
        <v>630</v>
      </c>
      <c r="H263" s="384">
        <v>16787</v>
      </c>
    </row>
    <row r="264" spans="1:8" ht="16.5" customHeight="1" x14ac:dyDescent="0.25">
      <c r="A264" s="382" t="s">
        <v>24314</v>
      </c>
      <c r="B264" s="382" t="s">
        <v>24350</v>
      </c>
      <c r="C264" s="382" t="s">
        <v>24351</v>
      </c>
      <c r="D264" s="382" t="s">
        <v>24352</v>
      </c>
      <c r="E264" s="383">
        <v>2.91</v>
      </c>
      <c r="F264" s="382" t="s">
        <v>24353</v>
      </c>
      <c r="G264" s="382" t="s">
        <v>630</v>
      </c>
      <c r="H264" s="384">
        <v>16788</v>
      </c>
    </row>
    <row r="265" spans="1:8" ht="16.5" customHeight="1" x14ac:dyDescent="0.25">
      <c r="A265" s="382" t="s">
        <v>24314</v>
      </c>
      <c r="B265" s="382" t="s">
        <v>24354</v>
      </c>
      <c r="C265" s="382" t="s">
        <v>24355</v>
      </c>
      <c r="D265" s="382" t="s">
        <v>5397</v>
      </c>
      <c r="E265" s="383">
        <v>2.08</v>
      </c>
      <c r="F265" s="382" t="s">
        <v>5398</v>
      </c>
      <c r="G265" s="382" t="s">
        <v>630</v>
      </c>
      <c r="H265" s="384">
        <v>16789</v>
      </c>
    </row>
    <row r="266" spans="1:8" ht="16.5" customHeight="1" x14ac:dyDescent="0.25">
      <c r="A266" s="382" t="s">
        <v>24314</v>
      </c>
      <c r="B266" s="382" t="s">
        <v>24356</v>
      </c>
      <c r="C266" s="382" t="s">
        <v>24357</v>
      </c>
      <c r="D266" s="382" t="s">
        <v>755</v>
      </c>
      <c r="E266" s="383">
        <v>1.69</v>
      </c>
      <c r="F266" s="382" t="s">
        <v>754</v>
      </c>
      <c r="G266" s="382" t="s">
        <v>630</v>
      </c>
      <c r="H266" s="384">
        <v>16790</v>
      </c>
    </row>
    <row r="267" spans="1:8" ht="16.5" customHeight="1" x14ac:dyDescent="0.25">
      <c r="A267" s="382" t="s">
        <v>24314</v>
      </c>
      <c r="B267" s="382" t="s">
        <v>24358</v>
      </c>
      <c r="C267" s="382" t="s">
        <v>24359</v>
      </c>
      <c r="D267" s="382" t="s">
        <v>4082</v>
      </c>
      <c r="E267" s="383">
        <v>1.85</v>
      </c>
      <c r="F267" s="382" t="s">
        <v>4083</v>
      </c>
      <c r="G267" s="382" t="s">
        <v>630</v>
      </c>
      <c r="H267" s="384">
        <v>16791</v>
      </c>
    </row>
    <row r="268" spans="1:8" ht="16.5" customHeight="1" x14ac:dyDescent="0.25">
      <c r="A268" s="382" t="s">
        <v>24314</v>
      </c>
      <c r="B268" s="382" t="s">
        <v>24360</v>
      </c>
      <c r="C268" s="382" t="s">
        <v>24361</v>
      </c>
      <c r="D268" s="382" t="s">
        <v>4051</v>
      </c>
      <c r="E268" s="383">
        <v>41.01</v>
      </c>
      <c r="F268" s="382" t="s">
        <v>4052</v>
      </c>
      <c r="G268" s="382" t="s">
        <v>630</v>
      </c>
      <c r="H268" s="384">
        <v>16792</v>
      </c>
    </row>
    <row r="269" spans="1:8" ht="16.5" customHeight="1" x14ac:dyDescent="0.25">
      <c r="A269" s="382" t="s">
        <v>24314</v>
      </c>
      <c r="B269" s="382" t="s">
        <v>24362</v>
      </c>
      <c r="C269" s="382" t="s">
        <v>24363</v>
      </c>
      <c r="D269" s="382" t="s">
        <v>6049</v>
      </c>
      <c r="E269" s="383">
        <v>1.68</v>
      </c>
      <c r="F269" s="382" t="s">
        <v>6050</v>
      </c>
      <c r="G269" s="382" t="s">
        <v>630</v>
      </c>
      <c r="H269" s="384">
        <v>16793</v>
      </c>
    </row>
    <row r="270" spans="1:8" ht="16.5" customHeight="1" x14ac:dyDescent="0.25">
      <c r="A270" s="382" t="s">
        <v>24314</v>
      </c>
      <c r="B270" s="382" t="s">
        <v>24364</v>
      </c>
      <c r="C270" s="382" t="s">
        <v>24365</v>
      </c>
      <c r="D270" s="382" t="s">
        <v>4086</v>
      </c>
      <c r="E270" s="383">
        <v>1.68</v>
      </c>
      <c r="F270" s="382" t="s">
        <v>4087</v>
      </c>
      <c r="G270" s="382" t="s">
        <v>630</v>
      </c>
      <c r="H270" s="384">
        <v>16794</v>
      </c>
    </row>
    <row r="271" spans="1:8" ht="16.5" customHeight="1" x14ac:dyDescent="0.25">
      <c r="A271" s="382"/>
      <c r="B271" s="382"/>
      <c r="C271" s="382"/>
      <c r="D271" s="385" t="s">
        <v>3568</v>
      </c>
      <c r="E271" s="386">
        <f>SUM(E246:E270)</f>
        <v>118.87</v>
      </c>
      <c r="F271" s="382"/>
      <c r="G271" s="382"/>
      <c r="H271" s="384"/>
    </row>
    <row r="272" spans="1:8" ht="16.5" customHeight="1" x14ac:dyDescent="0.25">
      <c r="A272" s="382" t="s">
        <v>24366</v>
      </c>
      <c r="B272" s="382" t="s">
        <v>24367</v>
      </c>
      <c r="C272" s="382" t="s">
        <v>24368</v>
      </c>
      <c r="D272" s="382" t="s">
        <v>19642</v>
      </c>
      <c r="E272" s="383">
        <v>4.1100000000000003</v>
      </c>
      <c r="F272" s="382" t="s">
        <v>19643</v>
      </c>
      <c r="G272" s="382" t="s">
        <v>630</v>
      </c>
      <c r="H272" s="384">
        <v>16801</v>
      </c>
    </row>
    <row r="273" spans="1:8" ht="16.5" customHeight="1" x14ac:dyDescent="0.25">
      <c r="A273" s="382" t="s">
        <v>24366</v>
      </c>
      <c r="B273" s="382" t="s">
        <v>24369</v>
      </c>
      <c r="C273" s="382" t="s">
        <v>24370</v>
      </c>
      <c r="D273" s="382" t="s">
        <v>5091</v>
      </c>
      <c r="E273" s="383">
        <v>1.99</v>
      </c>
      <c r="F273" s="382" t="s">
        <v>5092</v>
      </c>
      <c r="G273" s="382" t="s">
        <v>630</v>
      </c>
      <c r="H273" s="384">
        <v>16802</v>
      </c>
    </row>
    <row r="274" spans="1:8" ht="16.5" customHeight="1" x14ac:dyDescent="0.25">
      <c r="A274" s="382" t="s">
        <v>24366</v>
      </c>
      <c r="B274" s="382" t="s">
        <v>5413</v>
      </c>
      <c r="C274" s="382" t="s">
        <v>24371</v>
      </c>
      <c r="D274" s="382" t="s">
        <v>22261</v>
      </c>
      <c r="E274" s="383">
        <v>3.25</v>
      </c>
      <c r="F274" s="382" t="s">
        <v>22262</v>
      </c>
      <c r="G274" s="382" t="s">
        <v>630</v>
      </c>
      <c r="H274" s="384">
        <v>16803</v>
      </c>
    </row>
    <row r="275" spans="1:8" ht="16.5" customHeight="1" x14ac:dyDescent="0.25">
      <c r="A275" s="382" t="s">
        <v>24366</v>
      </c>
      <c r="B275" s="382" t="s">
        <v>24372</v>
      </c>
      <c r="C275" s="382" t="s">
        <v>24373</v>
      </c>
      <c r="D275" s="382" t="s">
        <v>932</v>
      </c>
      <c r="E275" s="383">
        <v>4.07</v>
      </c>
      <c r="F275" s="382" t="s">
        <v>931</v>
      </c>
      <c r="G275" s="382" t="s">
        <v>630</v>
      </c>
      <c r="H275" s="384">
        <v>16804</v>
      </c>
    </row>
    <row r="276" spans="1:8" ht="16.5" customHeight="1" x14ac:dyDescent="0.25">
      <c r="A276" s="382" t="s">
        <v>24366</v>
      </c>
      <c r="B276" s="382" t="s">
        <v>24374</v>
      </c>
      <c r="C276" s="382" t="s">
        <v>24375</v>
      </c>
      <c r="D276" s="382" t="s">
        <v>24376</v>
      </c>
      <c r="E276" s="383">
        <v>1.63</v>
      </c>
      <c r="F276" s="382" t="s">
        <v>24377</v>
      </c>
      <c r="G276" s="382" t="s">
        <v>630</v>
      </c>
      <c r="H276" s="384">
        <v>16805</v>
      </c>
    </row>
    <row r="277" spans="1:8" ht="16.5" customHeight="1" x14ac:dyDescent="0.25">
      <c r="A277" s="382"/>
      <c r="B277" s="382"/>
      <c r="C277" s="382"/>
      <c r="D277" s="385" t="s">
        <v>3568</v>
      </c>
      <c r="E277" s="386">
        <f>SUM(E272:E276)</f>
        <v>15.05</v>
      </c>
      <c r="F277" s="382"/>
      <c r="G277" s="382"/>
      <c r="H277" s="384"/>
    </row>
    <row r="278" spans="1:8" ht="16.5" customHeight="1" x14ac:dyDescent="0.25">
      <c r="A278" s="382" t="s">
        <v>24378</v>
      </c>
      <c r="B278" s="382" t="s">
        <v>24379</v>
      </c>
      <c r="C278" s="382" t="s">
        <v>24380</v>
      </c>
      <c r="D278" s="382" t="s">
        <v>24381</v>
      </c>
      <c r="E278" s="383">
        <v>25.14</v>
      </c>
      <c r="F278" s="382" t="s">
        <v>24382</v>
      </c>
      <c r="G278" s="382" t="s">
        <v>630</v>
      </c>
      <c r="H278" s="384">
        <v>16810</v>
      </c>
    </row>
    <row r="279" spans="1:8" ht="16.5" customHeight="1" x14ac:dyDescent="0.25">
      <c r="A279" s="382" t="s">
        <v>24378</v>
      </c>
      <c r="B279" s="382" t="s">
        <v>24383</v>
      </c>
      <c r="C279" s="382" t="s">
        <v>24384</v>
      </c>
      <c r="D279" s="382" t="s">
        <v>4763</v>
      </c>
      <c r="E279" s="383">
        <v>25.14</v>
      </c>
      <c r="F279" s="382" t="s">
        <v>4764</v>
      </c>
      <c r="G279" s="382" t="s">
        <v>630</v>
      </c>
      <c r="H279" s="384">
        <v>16811</v>
      </c>
    </row>
    <row r="280" spans="1:8" ht="16.5" customHeight="1" x14ac:dyDescent="0.25">
      <c r="A280" s="382" t="s">
        <v>24378</v>
      </c>
      <c r="B280" s="382" t="s">
        <v>13332</v>
      </c>
      <c r="C280" s="382" t="s">
        <v>24385</v>
      </c>
      <c r="D280" s="382" t="s">
        <v>23478</v>
      </c>
      <c r="E280" s="383">
        <v>0.59</v>
      </c>
      <c r="F280" s="382" t="s">
        <v>23479</v>
      </c>
      <c r="G280" s="382" t="s">
        <v>630</v>
      </c>
      <c r="H280" s="384">
        <v>16812</v>
      </c>
    </row>
    <row r="281" spans="1:8" ht="16.5" customHeight="1" x14ac:dyDescent="0.25">
      <c r="A281" s="382" t="s">
        <v>24378</v>
      </c>
      <c r="B281" s="382" t="s">
        <v>24386</v>
      </c>
      <c r="C281" s="382" t="s">
        <v>24387</v>
      </c>
      <c r="D281" s="382" t="s">
        <v>5989</v>
      </c>
      <c r="E281" s="383">
        <v>5.16</v>
      </c>
      <c r="F281" s="382" t="s">
        <v>5990</v>
      </c>
      <c r="G281" s="382" t="s">
        <v>630</v>
      </c>
      <c r="H281" s="384">
        <v>16813</v>
      </c>
    </row>
    <row r="282" spans="1:8" ht="16.5" customHeight="1" x14ac:dyDescent="0.25">
      <c r="A282" s="382"/>
      <c r="B282" s="382"/>
      <c r="C282" s="382"/>
      <c r="D282" s="385" t="s">
        <v>3568</v>
      </c>
      <c r="E282" s="386">
        <f>SUM(E278:E281)</f>
        <v>56.03</v>
      </c>
      <c r="F282" s="382"/>
      <c r="G282" s="382"/>
      <c r="H282" s="384"/>
    </row>
    <row r="283" spans="1:8" ht="16.5" customHeight="1" x14ac:dyDescent="0.25">
      <c r="A283" s="382" t="s">
        <v>24388</v>
      </c>
      <c r="B283" s="382" t="s">
        <v>24389</v>
      </c>
      <c r="C283" s="382" t="s">
        <v>24390</v>
      </c>
      <c r="D283" s="382" t="s">
        <v>1497</v>
      </c>
      <c r="E283" s="383">
        <v>1.33</v>
      </c>
      <c r="F283" s="382" t="s">
        <v>1496</v>
      </c>
      <c r="G283" s="382" t="s">
        <v>630</v>
      </c>
      <c r="H283" s="384">
        <v>16851</v>
      </c>
    </row>
    <row r="284" spans="1:8" ht="16.5" customHeight="1" x14ac:dyDescent="0.25">
      <c r="A284" s="382" t="s">
        <v>24388</v>
      </c>
      <c r="B284" s="382" t="s">
        <v>24391</v>
      </c>
      <c r="C284" s="382" t="s">
        <v>24392</v>
      </c>
      <c r="D284" s="382" t="s">
        <v>3626</v>
      </c>
      <c r="E284" s="383">
        <v>7.22</v>
      </c>
      <c r="F284" s="382" t="s">
        <v>3627</v>
      </c>
      <c r="G284" s="382" t="s">
        <v>630</v>
      </c>
      <c r="H284" s="384">
        <v>16852</v>
      </c>
    </row>
    <row r="285" spans="1:8" ht="16.5" customHeight="1" x14ac:dyDescent="0.25">
      <c r="A285" s="382" t="s">
        <v>24388</v>
      </c>
      <c r="B285" s="382" t="s">
        <v>24393</v>
      </c>
      <c r="C285" s="382" t="s">
        <v>24394</v>
      </c>
      <c r="D285" s="382" t="s">
        <v>13610</v>
      </c>
      <c r="E285" s="383">
        <v>21.5</v>
      </c>
      <c r="F285" s="382" t="s">
        <v>13609</v>
      </c>
      <c r="G285" s="382" t="s">
        <v>630</v>
      </c>
      <c r="H285" s="384">
        <v>16853</v>
      </c>
    </row>
    <row r="286" spans="1:8" ht="16.5" customHeight="1" x14ac:dyDescent="0.25">
      <c r="A286" s="382" t="s">
        <v>24388</v>
      </c>
      <c r="B286" s="382" t="s">
        <v>24395</v>
      </c>
      <c r="C286" s="382" t="s">
        <v>24396</v>
      </c>
      <c r="D286" s="382" t="s">
        <v>4324</v>
      </c>
      <c r="E286" s="383">
        <v>1.77</v>
      </c>
      <c r="F286" s="382" t="s">
        <v>4325</v>
      </c>
      <c r="G286" s="382" t="s">
        <v>630</v>
      </c>
      <c r="H286" s="384">
        <v>16854</v>
      </c>
    </row>
    <row r="287" spans="1:8" ht="16.5" customHeight="1" x14ac:dyDescent="0.25">
      <c r="A287" s="382" t="s">
        <v>24388</v>
      </c>
      <c r="B287" s="382" t="s">
        <v>24397</v>
      </c>
      <c r="C287" s="382" t="s">
        <v>24398</v>
      </c>
      <c r="D287" s="382" t="s">
        <v>5575</v>
      </c>
      <c r="E287" s="383">
        <v>5.59</v>
      </c>
      <c r="F287" s="382" t="s">
        <v>5576</v>
      </c>
      <c r="G287" s="382" t="s">
        <v>630</v>
      </c>
      <c r="H287" s="384">
        <v>16855</v>
      </c>
    </row>
    <row r="288" spans="1:8" ht="16.5" customHeight="1" x14ac:dyDescent="0.25">
      <c r="A288" s="382" t="s">
        <v>24388</v>
      </c>
      <c r="B288" s="382" t="s">
        <v>24399</v>
      </c>
      <c r="C288" s="382" t="s">
        <v>24400</v>
      </c>
      <c r="D288" s="382" t="s">
        <v>824</v>
      </c>
      <c r="E288" s="383">
        <v>2.5</v>
      </c>
      <c r="F288" s="382" t="s">
        <v>823</v>
      </c>
      <c r="G288" s="382" t="s">
        <v>630</v>
      </c>
      <c r="H288" s="384">
        <v>16856</v>
      </c>
    </row>
    <row r="289" spans="1:8" ht="16.5" customHeight="1" x14ac:dyDescent="0.25">
      <c r="A289" s="382" t="s">
        <v>24388</v>
      </c>
      <c r="B289" s="382" t="s">
        <v>24401</v>
      </c>
      <c r="C289" s="382" t="s">
        <v>24402</v>
      </c>
      <c r="D289" s="382" t="s">
        <v>1200</v>
      </c>
      <c r="E289" s="383">
        <v>7.13</v>
      </c>
      <c r="F289" s="382" t="s">
        <v>1199</v>
      </c>
      <c r="G289" s="382" t="s">
        <v>630</v>
      </c>
      <c r="H289" s="384">
        <v>16857</v>
      </c>
    </row>
    <row r="290" spans="1:8" ht="16.5" customHeight="1" x14ac:dyDescent="0.25">
      <c r="A290" s="382" t="s">
        <v>24388</v>
      </c>
      <c r="B290" s="382" t="s">
        <v>24403</v>
      </c>
      <c r="C290" s="382" t="s">
        <v>24404</v>
      </c>
      <c r="D290" s="382" t="s">
        <v>682</v>
      </c>
      <c r="E290" s="383">
        <v>9.4</v>
      </c>
      <c r="F290" s="382" t="s">
        <v>681</v>
      </c>
      <c r="G290" s="382" t="s">
        <v>630</v>
      </c>
      <c r="H290" s="384">
        <v>16858</v>
      </c>
    </row>
    <row r="291" spans="1:8" ht="16.5" customHeight="1" x14ac:dyDescent="0.25">
      <c r="A291" s="382" t="s">
        <v>24388</v>
      </c>
      <c r="B291" s="382" t="s">
        <v>24405</v>
      </c>
      <c r="C291" s="382" t="s">
        <v>24406</v>
      </c>
      <c r="D291" s="382" t="s">
        <v>13805</v>
      </c>
      <c r="E291" s="383">
        <v>16.23</v>
      </c>
      <c r="F291" s="382" t="s">
        <v>13804</v>
      </c>
      <c r="G291" s="382" t="s">
        <v>630</v>
      </c>
      <c r="H291" s="384">
        <v>16859</v>
      </c>
    </row>
    <row r="292" spans="1:8" ht="16.5" customHeight="1" x14ac:dyDescent="0.25">
      <c r="A292" s="382" t="s">
        <v>24388</v>
      </c>
      <c r="B292" s="382" t="s">
        <v>24407</v>
      </c>
      <c r="C292" s="382" t="s">
        <v>24408</v>
      </c>
      <c r="D292" s="382" t="s">
        <v>991</v>
      </c>
      <c r="E292" s="383">
        <v>1.76</v>
      </c>
      <c r="F292" s="382" t="s">
        <v>990</v>
      </c>
      <c r="G292" s="382" t="s">
        <v>630</v>
      </c>
      <c r="H292" s="384">
        <v>16860</v>
      </c>
    </row>
    <row r="293" spans="1:8" ht="16.5" customHeight="1" x14ac:dyDescent="0.25">
      <c r="A293" s="382" t="s">
        <v>24388</v>
      </c>
      <c r="B293" s="382" t="s">
        <v>23946</v>
      </c>
      <c r="C293" s="382" t="s">
        <v>24409</v>
      </c>
      <c r="D293" s="382" t="s">
        <v>847</v>
      </c>
      <c r="E293" s="383">
        <v>10.039999999999999</v>
      </c>
      <c r="F293" s="382" t="s">
        <v>846</v>
      </c>
      <c r="G293" s="382" t="s">
        <v>630</v>
      </c>
      <c r="H293" s="384">
        <v>16861</v>
      </c>
    </row>
    <row r="294" spans="1:8" ht="16.5" customHeight="1" x14ac:dyDescent="0.25">
      <c r="A294" s="382" t="s">
        <v>24388</v>
      </c>
      <c r="B294" s="382" t="s">
        <v>24410</v>
      </c>
      <c r="C294" s="382" t="s">
        <v>24411</v>
      </c>
      <c r="D294" s="382" t="s">
        <v>4718</v>
      </c>
      <c r="E294" s="383">
        <v>8.9</v>
      </c>
      <c r="F294" s="382" t="s">
        <v>4719</v>
      </c>
      <c r="G294" s="382" t="s">
        <v>630</v>
      </c>
      <c r="H294" s="384">
        <v>16862</v>
      </c>
    </row>
    <row r="295" spans="1:8" ht="16.5" customHeight="1" x14ac:dyDescent="0.25">
      <c r="A295" s="382" t="s">
        <v>24388</v>
      </c>
      <c r="B295" s="382" t="s">
        <v>24412</v>
      </c>
      <c r="C295" s="382" t="s">
        <v>24413</v>
      </c>
      <c r="D295" s="382" t="s">
        <v>3313</v>
      </c>
      <c r="E295" s="383">
        <v>1.99</v>
      </c>
      <c r="F295" s="382" t="s">
        <v>3314</v>
      </c>
      <c r="G295" s="382" t="s">
        <v>630</v>
      </c>
      <c r="H295" s="384">
        <v>16863</v>
      </c>
    </row>
    <row r="296" spans="1:8" ht="16.5" customHeight="1" x14ac:dyDescent="0.25">
      <c r="A296" s="382" t="s">
        <v>24388</v>
      </c>
      <c r="B296" s="382" t="s">
        <v>24414</v>
      </c>
      <c r="C296" s="382" t="s">
        <v>24415</v>
      </c>
      <c r="D296" s="382" t="s">
        <v>4158</v>
      </c>
      <c r="E296" s="383">
        <v>2.04</v>
      </c>
      <c r="F296" s="382" t="s">
        <v>4159</v>
      </c>
      <c r="G296" s="382" t="s">
        <v>630</v>
      </c>
      <c r="H296" s="384">
        <v>16864</v>
      </c>
    </row>
    <row r="297" spans="1:8" ht="16.5" customHeight="1" x14ac:dyDescent="0.25">
      <c r="A297" s="382" t="s">
        <v>24388</v>
      </c>
      <c r="B297" s="382" t="s">
        <v>24416</v>
      </c>
      <c r="C297" s="382" t="s">
        <v>24417</v>
      </c>
      <c r="D297" s="382" t="s">
        <v>1014</v>
      </c>
      <c r="E297" s="383">
        <v>9.5</v>
      </c>
      <c r="F297" s="382" t="s">
        <v>1013</v>
      </c>
      <c r="G297" s="382" t="s">
        <v>630</v>
      </c>
      <c r="H297" s="384">
        <v>16865</v>
      </c>
    </row>
    <row r="298" spans="1:8" ht="16.5" customHeight="1" x14ac:dyDescent="0.25">
      <c r="A298" s="382" t="s">
        <v>24388</v>
      </c>
      <c r="B298" s="382" t="s">
        <v>24418</v>
      </c>
      <c r="C298" s="382" t="s">
        <v>24419</v>
      </c>
      <c r="D298" s="382" t="s">
        <v>1142</v>
      </c>
      <c r="E298" s="383">
        <v>1.98</v>
      </c>
      <c r="F298" s="382" t="s">
        <v>1141</v>
      </c>
      <c r="G298" s="382" t="s">
        <v>630</v>
      </c>
      <c r="H298" s="384">
        <v>16866</v>
      </c>
    </row>
    <row r="299" spans="1:8" ht="16.5" customHeight="1" x14ac:dyDescent="0.25">
      <c r="A299" s="382" t="s">
        <v>24388</v>
      </c>
      <c r="B299" s="382" t="s">
        <v>24420</v>
      </c>
      <c r="C299" s="382" t="s">
        <v>24421</v>
      </c>
      <c r="D299" s="382" t="s">
        <v>1351</v>
      </c>
      <c r="E299" s="383">
        <v>12.3</v>
      </c>
      <c r="F299" s="382" t="s">
        <v>1350</v>
      </c>
      <c r="G299" s="382" t="s">
        <v>630</v>
      </c>
      <c r="H299" s="384">
        <v>16867</v>
      </c>
    </row>
    <row r="300" spans="1:8" ht="16.5" customHeight="1" x14ac:dyDescent="0.25">
      <c r="A300" s="382" t="s">
        <v>24388</v>
      </c>
      <c r="B300" s="382" t="s">
        <v>24422</v>
      </c>
      <c r="C300" s="382" t="s">
        <v>24423</v>
      </c>
      <c r="D300" s="382" t="s">
        <v>14010</v>
      </c>
      <c r="E300" s="383">
        <v>5.28</v>
      </c>
      <c r="F300" s="382" t="s">
        <v>14009</v>
      </c>
      <c r="G300" s="382" t="s">
        <v>630</v>
      </c>
      <c r="H300" s="384">
        <v>16868</v>
      </c>
    </row>
    <row r="301" spans="1:8" ht="16.5" customHeight="1" x14ac:dyDescent="0.25">
      <c r="A301" s="382" t="s">
        <v>24388</v>
      </c>
      <c r="B301" s="382" t="s">
        <v>24167</v>
      </c>
      <c r="C301" s="382" t="s">
        <v>24424</v>
      </c>
      <c r="D301" s="382" t="s">
        <v>10528</v>
      </c>
      <c r="E301" s="383">
        <v>2.81</v>
      </c>
      <c r="F301" s="382" t="s">
        <v>10527</v>
      </c>
      <c r="G301" s="382" t="s">
        <v>630</v>
      </c>
      <c r="H301" s="384">
        <v>16869</v>
      </c>
    </row>
    <row r="302" spans="1:8" ht="16.5" customHeight="1" x14ac:dyDescent="0.25">
      <c r="A302" s="382" t="s">
        <v>24388</v>
      </c>
      <c r="B302" s="382" t="s">
        <v>24425</v>
      </c>
      <c r="C302" s="382" t="s">
        <v>24426</v>
      </c>
      <c r="D302" s="382" t="s">
        <v>1203</v>
      </c>
      <c r="E302" s="383">
        <v>4.3099999999999996</v>
      </c>
      <c r="F302" s="382" t="s">
        <v>1202</v>
      </c>
      <c r="G302" s="382" t="s">
        <v>630</v>
      </c>
      <c r="H302" s="384">
        <v>16870</v>
      </c>
    </row>
    <row r="303" spans="1:8" ht="16.5" customHeight="1" x14ac:dyDescent="0.25">
      <c r="A303" s="382" t="s">
        <v>24388</v>
      </c>
      <c r="B303" s="382" t="s">
        <v>24427</v>
      </c>
      <c r="C303" s="382" t="s">
        <v>24428</v>
      </c>
      <c r="D303" s="382" t="s">
        <v>24429</v>
      </c>
      <c r="E303" s="383">
        <v>6.36</v>
      </c>
      <c r="F303" s="382" t="s">
        <v>24430</v>
      </c>
      <c r="G303" s="382" t="s">
        <v>630</v>
      </c>
      <c r="H303" s="384">
        <v>16871</v>
      </c>
    </row>
    <row r="304" spans="1:8" ht="16.5" customHeight="1" x14ac:dyDescent="0.25">
      <c r="A304" s="382"/>
      <c r="B304" s="382"/>
      <c r="C304" s="382"/>
      <c r="D304" s="385" t="s">
        <v>3568</v>
      </c>
      <c r="E304" s="386">
        <f>SUM(E283:E303)</f>
        <v>139.94000000000003</v>
      </c>
      <c r="F304" s="382"/>
      <c r="G304" s="382"/>
      <c r="H304" s="384"/>
    </row>
    <row r="305" spans="1:8" ht="16.5" customHeight="1" x14ac:dyDescent="0.25">
      <c r="A305" s="382" t="s">
        <v>24431</v>
      </c>
      <c r="B305" s="382" t="s">
        <v>24432</v>
      </c>
      <c r="C305" s="382" t="s">
        <v>24433</v>
      </c>
      <c r="D305" s="382" t="s">
        <v>23559</v>
      </c>
      <c r="E305" s="383">
        <v>3.68</v>
      </c>
      <c r="F305" s="382" t="s">
        <v>23560</v>
      </c>
      <c r="G305" s="382" t="s">
        <v>630</v>
      </c>
      <c r="H305" s="384">
        <v>16910</v>
      </c>
    </row>
    <row r="306" spans="1:8" ht="16.5" customHeight="1" x14ac:dyDescent="0.25">
      <c r="A306" s="382" t="s">
        <v>24431</v>
      </c>
      <c r="B306" s="382" t="s">
        <v>24434</v>
      </c>
      <c r="C306" s="382" t="s">
        <v>24435</v>
      </c>
      <c r="D306" s="382" t="s">
        <v>13293</v>
      </c>
      <c r="E306" s="383">
        <v>4.6900000000000004</v>
      </c>
      <c r="F306" s="382" t="s">
        <v>13292</v>
      </c>
      <c r="G306" s="382" t="s">
        <v>630</v>
      </c>
      <c r="H306" s="384">
        <v>16911</v>
      </c>
    </row>
    <row r="307" spans="1:8" ht="16.5" customHeight="1" x14ac:dyDescent="0.25">
      <c r="A307" s="382" t="s">
        <v>24431</v>
      </c>
      <c r="B307" s="382" t="s">
        <v>24436</v>
      </c>
      <c r="C307" s="382" t="s">
        <v>24437</v>
      </c>
      <c r="D307" s="382" t="s">
        <v>4859</v>
      </c>
      <c r="E307" s="383">
        <v>3.43</v>
      </c>
      <c r="F307" s="382" t="s">
        <v>4860</v>
      </c>
      <c r="G307" s="382" t="s">
        <v>630</v>
      </c>
      <c r="H307" s="384">
        <v>16912</v>
      </c>
    </row>
    <row r="308" spans="1:8" ht="16.5" customHeight="1" x14ac:dyDescent="0.25">
      <c r="A308" s="382" t="s">
        <v>24431</v>
      </c>
      <c r="B308" s="382" t="s">
        <v>24438</v>
      </c>
      <c r="C308" s="382" t="s">
        <v>24439</v>
      </c>
      <c r="D308" s="382" t="s">
        <v>999</v>
      </c>
      <c r="E308" s="383">
        <v>2.67</v>
      </c>
      <c r="F308" s="382" t="s">
        <v>998</v>
      </c>
      <c r="G308" s="382" t="s">
        <v>630</v>
      </c>
      <c r="H308" s="384">
        <v>16913</v>
      </c>
    </row>
    <row r="309" spans="1:8" ht="16.5" customHeight="1" x14ac:dyDescent="0.25">
      <c r="A309" s="382" t="s">
        <v>24431</v>
      </c>
      <c r="B309" s="382" t="s">
        <v>24440</v>
      </c>
      <c r="C309" s="382" t="s">
        <v>24441</v>
      </c>
      <c r="D309" s="382" t="s">
        <v>5240</v>
      </c>
      <c r="E309" s="383">
        <v>5.05</v>
      </c>
      <c r="F309" s="382" t="s">
        <v>5241</v>
      </c>
      <c r="G309" s="382" t="s">
        <v>630</v>
      </c>
      <c r="H309" s="384">
        <v>16914</v>
      </c>
    </row>
    <row r="310" spans="1:8" ht="16.5" customHeight="1" x14ac:dyDescent="0.25">
      <c r="A310" s="382" t="s">
        <v>24431</v>
      </c>
      <c r="B310" s="382" t="s">
        <v>24442</v>
      </c>
      <c r="C310" s="382" t="s">
        <v>24443</v>
      </c>
      <c r="D310" s="382" t="s">
        <v>24444</v>
      </c>
      <c r="E310" s="383">
        <v>9.7799999999999994</v>
      </c>
      <c r="F310" s="382" t="s">
        <v>24445</v>
      </c>
      <c r="G310" s="382" t="s">
        <v>630</v>
      </c>
      <c r="H310" s="384">
        <v>16915</v>
      </c>
    </row>
    <row r="311" spans="1:8" ht="16.5" customHeight="1" x14ac:dyDescent="0.25">
      <c r="A311" s="382" t="s">
        <v>24431</v>
      </c>
      <c r="B311" s="382" t="s">
        <v>24446</v>
      </c>
      <c r="C311" s="382" t="s">
        <v>24447</v>
      </c>
      <c r="D311" s="382" t="s">
        <v>24448</v>
      </c>
      <c r="E311" s="383">
        <v>5.12</v>
      </c>
      <c r="F311" s="382" t="s">
        <v>24449</v>
      </c>
      <c r="G311" s="382" t="s">
        <v>630</v>
      </c>
      <c r="H311" s="384">
        <v>16916</v>
      </c>
    </row>
    <row r="312" spans="1:8" ht="16.5" customHeight="1" x14ac:dyDescent="0.25">
      <c r="A312" s="382" t="s">
        <v>24431</v>
      </c>
      <c r="B312" s="382" t="s">
        <v>24450</v>
      </c>
      <c r="C312" s="382" t="s">
        <v>24451</v>
      </c>
      <c r="D312" s="382" t="s">
        <v>24452</v>
      </c>
      <c r="E312" s="383">
        <v>5.01</v>
      </c>
      <c r="F312" s="382" t="s">
        <v>24453</v>
      </c>
      <c r="G312" s="382" t="s">
        <v>630</v>
      </c>
      <c r="H312" s="384">
        <v>16917</v>
      </c>
    </row>
    <row r="313" spans="1:8" ht="16.5" customHeight="1" x14ac:dyDescent="0.25">
      <c r="A313" s="382" t="s">
        <v>24431</v>
      </c>
      <c r="B313" s="382" t="s">
        <v>24454</v>
      </c>
      <c r="C313" s="382" t="s">
        <v>24455</v>
      </c>
      <c r="D313" s="382" t="s">
        <v>24456</v>
      </c>
      <c r="E313" s="383">
        <v>3.36</v>
      </c>
      <c r="F313" s="382" t="s">
        <v>24457</v>
      </c>
      <c r="G313" s="382" t="s">
        <v>630</v>
      </c>
      <c r="H313" s="384">
        <v>16918</v>
      </c>
    </row>
    <row r="314" spans="1:8" ht="16.5" customHeight="1" x14ac:dyDescent="0.25">
      <c r="A314" s="382" t="s">
        <v>24431</v>
      </c>
      <c r="B314" s="382" t="s">
        <v>24458</v>
      </c>
      <c r="C314" s="382" t="s">
        <v>24459</v>
      </c>
      <c r="D314" s="382" t="s">
        <v>24460</v>
      </c>
      <c r="E314" s="383">
        <v>4.1100000000000003</v>
      </c>
      <c r="F314" s="382" t="s">
        <v>24461</v>
      </c>
      <c r="G314" s="382" t="s">
        <v>630</v>
      </c>
      <c r="H314" s="384">
        <v>16919</v>
      </c>
    </row>
    <row r="315" spans="1:8" ht="16.5" customHeight="1" x14ac:dyDescent="0.25">
      <c r="A315" s="382" t="s">
        <v>24431</v>
      </c>
      <c r="B315" s="382" t="s">
        <v>24462</v>
      </c>
      <c r="C315" s="382" t="s">
        <v>24463</v>
      </c>
      <c r="D315" s="382" t="s">
        <v>23259</v>
      </c>
      <c r="E315" s="383">
        <v>0.53</v>
      </c>
      <c r="F315" s="382" t="s">
        <v>23260</v>
      </c>
      <c r="G315" s="382" t="s">
        <v>630</v>
      </c>
      <c r="H315" s="384">
        <v>16920</v>
      </c>
    </row>
    <row r="316" spans="1:8" ht="16.5" customHeight="1" x14ac:dyDescent="0.25">
      <c r="A316" s="382" t="s">
        <v>24431</v>
      </c>
      <c r="B316" s="382" t="s">
        <v>24464</v>
      </c>
      <c r="C316" s="382" t="s">
        <v>24465</v>
      </c>
      <c r="D316" s="382" t="s">
        <v>646</v>
      </c>
      <c r="E316" s="383">
        <v>2.58</v>
      </c>
      <c r="F316" s="382" t="s">
        <v>645</v>
      </c>
      <c r="G316" s="382" t="s">
        <v>630</v>
      </c>
      <c r="H316" s="384">
        <v>16921</v>
      </c>
    </row>
    <row r="317" spans="1:8" ht="16.5" customHeight="1" x14ac:dyDescent="0.25">
      <c r="A317" s="382" t="s">
        <v>24431</v>
      </c>
      <c r="B317" s="382" t="s">
        <v>24466</v>
      </c>
      <c r="C317" s="382" t="s">
        <v>24467</v>
      </c>
      <c r="D317" s="382" t="s">
        <v>13435</v>
      </c>
      <c r="E317" s="383">
        <v>8.86</v>
      </c>
      <c r="F317" s="382" t="s">
        <v>13434</v>
      </c>
      <c r="G317" s="382" t="s">
        <v>630</v>
      </c>
      <c r="H317" s="384">
        <v>16922</v>
      </c>
    </row>
    <row r="318" spans="1:8" ht="16.5" customHeight="1" x14ac:dyDescent="0.25">
      <c r="A318" s="382" t="s">
        <v>24431</v>
      </c>
      <c r="B318" s="382" t="s">
        <v>24468</v>
      </c>
      <c r="C318" s="382" t="s">
        <v>24469</v>
      </c>
      <c r="D318" s="382" t="s">
        <v>24470</v>
      </c>
      <c r="E318" s="383">
        <v>1.43</v>
      </c>
      <c r="F318" s="382" t="s">
        <v>24471</v>
      </c>
      <c r="G318" s="382" t="s">
        <v>630</v>
      </c>
      <c r="H318" s="384">
        <v>16923</v>
      </c>
    </row>
    <row r="319" spans="1:8" ht="16.5" customHeight="1" x14ac:dyDescent="0.25">
      <c r="A319" s="382" t="s">
        <v>24431</v>
      </c>
      <c r="B319" s="382" t="s">
        <v>24472</v>
      </c>
      <c r="C319" s="382" t="s">
        <v>24473</v>
      </c>
      <c r="D319" s="382" t="s">
        <v>1208</v>
      </c>
      <c r="E319" s="383">
        <v>8.67</v>
      </c>
      <c r="F319" s="382" t="s">
        <v>1207</v>
      </c>
      <c r="G319" s="382" t="s">
        <v>630</v>
      </c>
      <c r="H319" s="384">
        <v>16924</v>
      </c>
    </row>
    <row r="320" spans="1:8" ht="16.5" customHeight="1" x14ac:dyDescent="0.25">
      <c r="A320" s="382" t="s">
        <v>24431</v>
      </c>
      <c r="B320" s="382" t="s">
        <v>24474</v>
      </c>
      <c r="C320" s="382" t="s">
        <v>24475</v>
      </c>
      <c r="D320" s="382" t="s">
        <v>1131</v>
      </c>
      <c r="E320" s="383">
        <v>2.89</v>
      </c>
      <c r="F320" s="382" t="s">
        <v>1130</v>
      </c>
      <c r="G320" s="382" t="s">
        <v>630</v>
      </c>
      <c r="H320" s="384">
        <v>16925</v>
      </c>
    </row>
    <row r="321" spans="1:8" ht="16.5" customHeight="1" x14ac:dyDescent="0.25">
      <c r="A321" s="382" t="s">
        <v>24431</v>
      </c>
      <c r="B321" s="382" t="s">
        <v>19932</v>
      </c>
      <c r="C321" s="382" t="s">
        <v>24476</v>
      </c>
      <c r="D321" s="382" t="s">
        <v>13627</v>
      </c>
      <c r="E321" s="383">
        <v>5.23</v>
      </c>
      <c r="F321" s="382" t="s">
        <v>13626</v>
      </c>
      <c r="G321" s="382" t="s">
        <v>630</v>
      </c>
      <c r="H321" s="384">
        <v>16938</v>
      </c>
    </row>
    <row r="322" spans="1:8" ht="16.5" customHeight="1" x14ac:dyDescent="0.25">
      <c r="A322" s="382" t="s">
        <v>24431</v>
      </c>
      <c r="B322" s="382" t="s">
        <v>24477</v>
      </c>
      <c r="C322" s="382" t="s">
        <v>24478</v>
      </c>
      <c r="D322" s="382" t="s">
        <v>1374</v>
      </c>
      <c r="E322" s="383">
        <v>8.48</v>
      </c>
      <c r="F322" s="382" t="s">
        <v>1373</v>
      </c>
      <c r="G322" s="382" t="s">
        <v>630</v>
      </c>
      <c r="H322" s="384">
        <v>16939</v>
      </c>
    </row>
    <row r="323" spans="1:8" ht="16.5" customHeight="1" x14ac:dyDescent="0.25">
      <c r="A323" s="382"/>
      <c r="B323" s="382"/>
      <c r="C323" s="382"/>
      <c r="D323" s="385" t="s">
        <v>3568</v>
      </c>
      <c r="E323" s="386">
        <f>SUM(E305:E322)</f>
        <v>85.57</v>
      </c>
      <c r="F323" s="382"/>
      <c r="G323" s="382"/>
      <c r="H323" s="384"/>
    </row>
    <row r="324" spans="1:8" ht="16.5" customHeight="1" x14ac:dyDescent="0.25">
      <c r="A324" s="382" t="s">
        <v>24479</v>
      </c>
      <c r="B324" s="382" t="s">
        <v>24480</v>
      </c>
      <c r="C324" s="382" t="s">
        <v>24481</v>
      </c>
      <c r="D324" s="382" t="s">
        <v>1136</v>
      </c>
      <c r="E324" s="383">
        <v>1.49</v>
      </c>
      <c r="F324" s="382" t="s">
        <v>663</v>
      </c>
      <c r="G324" s="382" t="s">
        <v>630</v>
      </c>
      <c r="H324" s="384" t="s">
        <v>24482</v>
      </c>
    </row>
    <row r="325" spans="1:8" ht="16.5" customHeight="1" x14ac:dyDescent="0.25">
      <c r="A325" s="382" t="s">
        <v>24479</v>
      </c>
      <c r="B325" s="382" t="s">
        <v>24483</v>
      </c>
      <c r="C325" s="382" t="s">
        <v>24484</v>
      </c>
      <c r="D325" s="382" t="s">
        <v>20076</v>
      </c>
      <c r="E325" s="383">
        <v>8.86</v>
      </c>
      <c r="F325" s="382" t="s">
        <v>20077</v>
      </c>
      <c r="G325" s="382" t="s">
        <v>630</v>
      </c>
      <c r="H325" s="384">
        <v>16969</v>
      </c>
    </row>
    <row r="326" spans="1:8" ht="16.5" customHeight="1" x14ac:dyDescent="0.25">
      <c r="A326" s="382" t="s">
        <v>24479</v>
      </c>
      <c r="B326" s="382" t="s">
        <v>24485</v>
      </c>
      <c r="C326" s="382" t="s">
        <v>24486</v>
      </c>
      <c r="D326" s="382" t="s">
        <v>907</v>
      </c>
      <c r="E326" s="383">
        <v>1.71</v>
      </c>
      <c r="F326" s="382" t="s">
        <v>906</v>
      </c>
      <c r="G326" s="382" t="s">
        <v>630</v>
      </c>
      <c r="H326" s="384">
        <v>16970</v>
      </c>
    </row>
    <row r="327" spans="1:8" ht="16.5" customHeight="1" x14ac:dyDescent="0.25">
      <c r="A327" s="382" t="s">
        <v>24479</v>
      </c>
      <c r="B327" s="382" t="s">
        <v>23176</v>
      </c>
      <c r="C327" s="382" t="s">
        <v>24487</v>
      </c>
      <c r="D327" s="382" t="s">
        <v>790</v>
      </c>
      <c r="E327" s="383">
        <v>3.36</v>
      </c>
      <c r="F327" s="382" t="s">
        <v>789</v>
      </c>
      <c r="G327" s="382" t="s">
        <v>630</v>
      </c>
      <c r="H327" s="384">
        <v>16971</v>
      </c>
    </row>
    <row r="328" spans="1:8" ht="16.5" customHeight="1" x14ac:dyDescent="0.25">
      <c r="A328" s="382" t="s">
        <v>24479</v>
      </c>
      <c r="B328" s="382" t="s">
        <v>24488</v>
      </c>
      <c r="C328" s="382" t="s">
        <v>24489</v>
      </c>
      <c r="D328" s="382" t="s">
        <v>5961</v>
      </c>
      <c r="E328" s="383">
        <v>1.68</v>
      </c>
      <c r="F328" s="382" t="s">
        <v>5962</v>
      </c>
      <c r="G328" s="382" t="s">
        <v>630</v>
      </c>
      <c r="H328" s="384">
        <v>16972</v>
      </c>
    </row>
    <row r="329" spans="1:8" ht="16.5" customHeight="1" x14ac:dyDescent="0.25">
      <c r="A329" s="382" t="s">
        <v>24479</v>
      </c>
      <c r="B329" s="382" t="s">
        <v>24490</v>
      </c>
      <c r="C329" s="382" t="s">
        <v>24491</v>
      </c>
      <c r="D329" s="382" t="s">
        <v>952</v>
      </c>
      <c r="E329" s="383">
        <v>5.47</v>
      </c>
      <c r="F329" s="382" t="s">
        <v>951</v>
      </c>
      <c r="G329" s="382" t="s">
        <v>630</v>
      </c>
      <c r="H329" s="384">
        <v>16973</v>
      </c>
    </row>
    <row r="330" spans="1:8" ht="16.5" customHeight="1" x14ac:dyDescent="0.25">
      <c r="A330" s="382" t="s">
        <v>24479</v>
      </c>
      <c r="B330" s="382" t="s">
        <v>24492</v>
      </c>
      <c r="C330" s="382" t="s">
        <v>24493</v>
      </c>
      <c r="D330" s="382" t="s">
        <v>4132</v>
      </c>
      <c r="E330" s="383">
        <v>1.75</v>
      </c>
      <c r="F330" s="382" t="s">
        <v>4129</v>
      </c>
      <c r="G330" s="382" t="s">
        <v>630</v>
      </c>
      <c r="H330" s="384">
        <v>16974</v>
      </c>
    </row>
    <row r="331" spans="1:8" ht="16.5" customHeight="1" x14ac:dyDescent="0.25">
      <c r="A331" s="382" t="s">
        <v>24479</v>
      </c>
      <c r="B331" s="382" t="s">
        <v>24494</v>
      </c>
      <c r="C331" s="382" t="s">
        <v>24495</v>
      </c>
      <c r="D331" s="382" t="s">
        <v>4128</v>
      </c>
      <c r="E331" s="383">
        <v>1.68</v>
      </c>
      <c r="F331" s="382" t="s">
        <v>4129</v>
      </c>
      <c r="G331" s="382" t="s">
        <v>630</v>
      </c>
      <c r="H331" s="384">
        <v>16975</v>
      </c>
    </row>
    <row r="332" spans="1:8" ht="16.5" customHeight="1" x14ac:dyDescent="0.25">
      <c r="A332" s="382" t="s">
        <v>24479</v>
      </c>
      <c r="B332" s="382" t="s">
        <v>24496</v>
      </c>
      <c r="C332" s="382" t="s">
        <v>24497</v>
      </c>
      <c r="D332" s="382" t="s">
        <v>5917</v>
      </c>
      <c r="E332" s="383">
        <v>4.3499999999999996</v>
      </c>
      <c r="F332" s="382" t="s">
        <v>5918</v>
      </c>
      <c r="G332" s="382" t="s">
        <v>630</v>
      </c>
      <c r="H332" s="384">
        <v>16976</v>
      </c>
    </row>
    <row r="333" spans="1:8" ht="16.5" customHeight="1" x14ac:dyDescent="0.25">
      <c r="A333" s="382" t="s">
        <v>24479</v>
      </c>
      <c r="B333" s="382" t="s">
        <v>24498</v>
      </c>
      <c r="C333" s="382" t="s">
        <v>24499</v>
      </c>
      <c r="D333" s="382" t="s">
        <v>912</v>
      </c>
      <c r="E333" s="383">
        <v>16.760000000000002</v>
      </c>
      <c r="F333" s="382" t="s">
        <v>911</v>
      </c>
      <c r="G333" s="382" t="s">
        <v>630</v>
      </c>
      <c r="H333" s="384">
        <v>16977</v>
      </c>
    </row>
    <row r="334" spans="1:8" ht="16.5" customHeight="1" x14ac:dyDescent="0.25">
      <c r="A334" s="382" t="s">
        <v>24479</v>
      </c>
      <c r="B334" s="382" t="s">
        <v>24500</v>
      </c>
      <c r="C334" s="382" t="s">
        <v>24501</v>
      </c>
      <c r="D334" s="382" t="s">
        <v>995</v>
      </c>
      <c r="E334" s="383">
        <v>7.7</v>
      </c>
      <c r="F334" s="382" t="s">
        <v>994</v>
      </c>
      <c r="G334" s="382" t="s">
        <v>630</v>
      </c>
      <c r="H334" s="384">
        <v>16978</v>
      </c>
    </row>
    <row r="335" spans="1:8" ht="16.5" customHeight="1" x14ac:dyDescent="0.25">
      <c r="A335" s="382" t="s">
        <v>24479</v>
      </c>
      <c r="B335" s="382" t="s">
        <v>24502</v>
      </c>
      <c r="C335" s="382" t="s">
        <v>24503</v>
      </c>
      <c r="D335" s="382" t="s">
        <v>4368</v>
      </c>
      <c r="E335" s="383">
        <v>1.75</v>
      </c>
      <c r="F335" s="382" t="s">
        <v>4369</v>
      </c>
      <c r="G335" s="382" t="s">
        <v>630</v>
      </c>
      <c r="H335" s="384">
        <v>16979</v>
      </c>
    </row>
    <row r="336" spans="1:8" ht="16.5" customHeight="1" x14ac:dyDescent="0.25">
      <c r="A336" s="382" t="s">
        <v>24479</v>
      </c>
      <c r="B336" s="382" t="s">
        <v>24504</v>
      </c>
      <c r="C336" s="382" t="s">
        <v>24505</v>
      </c>
      <c r="D336" s="382" t="s">
        <v>1269</v>
      </c>
      <c r="E336" s="383">
        <v>5.1100000000000003</v>
      </c>
      <c r="F336" s="382" t="s">
        <v>1268</v>
      </c>
      <c r="G336" s="382" t="s">
        <v>630</v>
      </c>
      <c r="H336" s="384">
        <v>16980</v>
      </c>
    </row>
    <row r="337" spans="1:8" ht="16.5" customHeight="1" x14ac:dyDescent="0.25">
      <c r="A337" s="382" t="s">
        <v>24479</v>
      </c>
      <c r="B337" s="382" t="s">
        <v>24506</v>
      </c>
      <c r="C337" s="382" t="s">
        <v>24507</v>
      </c>
      <c r="D337" s="382" t="s">
        <v>1241</v>
      </c>
      <c r="E337" s="383">
        <v>3.99</v>
      </c>
      <c r="F337" s="382" t="s">
        <v>1240</v>
      </c>
      <c r="G337" s="382" t="s">
        <v>630</v>
      </c>
      <c r="H337" s="384">
        <v>16981</v>
      </c>
    </row>
    <row r="338" spans="1:8" ht="16.5" customHeight="1" x14ac:dyDescent="0.25">
      <c r="A338" s="382" t="s">
        <v>24479</v>
      </c>
      <c r="B338" s="382" t="s">
        <v>24508</v>
      </c>
      <c r="C338" s="382" t="s">
        <v>24509</v>
      </c>
      <c r="D338" s="382" t="s">
        <v>4047</v>
      </c>
      <c r="E338" s="383">
        <v>2.5</v>
      </c>
      <c r="F338" s="382" t="s">
        <v>22052</v>
      </c>
      <c r="G338" s="382" t="s">
        <v>630</v>
      </c>
      <c r="H338" s="384">
        <v>16982</v>
      </c>
    </row>
    <row r="339" spans="1:8" ht="16.5" customHeight="1" x14ac:dyDescent="0.25">
      <c r="A339" s="382" t="s">
        <v>24479</v>
      </c>
      <c r="B339" s="382" t="s">
        <v>24510</v>
      </c>
      <c r="C339" s="382" t="s">
        <v>24511</v>
      </c>
      <c r="D339" s="382" t="s">
        <v>11077</v>
      </c>
      <c r="E339" s="383">
        <v>3.83</v>
      </c>
      <c r="F339" s="382" t="s">
        <v>11076</v>
      </c>
      <c r="G339" s="382" t="s">
        <v>630</v>
      </c>
      <c r="H339" s="384">
        <v>16983</v>
      </c>
    </row>
    <row r="340" spans="1:8" ht="16.5" customHeight="1" x14ac:dyDescent="0.25">
      <c r="A340" s="382" t="s">
        <v>24479</v>
      </c>
      <c r="B340" s="382" t="s">
        <v>24512</v>
      </c>
      <c r="C340" s="382" t="s">
        <v>24513</v>
      </c>
      <c r="D340" s="382" t="s">
        <v>18397</v>
      </c>
      <c r="E340" s="383">
        <v>0.68</v>
      </c>
      <c r="F340" s="382" t="s">
        <v>18396</v>
      </c>
      <c r="G340" s="382" t="s">
        <v>630</v>
      </c>
      <c r="H340" s="384">
        <v>16984</v>
      </c>
    </row>
    <row r="341" spans="1:8" ht="16.5" customHeight="1" x14ac:dyDescent="0.25">
      <c r="A341" s="382" t="s">
        <v>24479</v>
      </c>
      <c r="B341" s="382" t="s">
        <v>24514</v>
      </c>
      <c r="C341" s="382" t="s">
        <v>24515</v>
      </c>
      <c r="D341" s="382" t="s">
        <v>1231</v>
      </c>
      <c r="E341" s="383">
        <v>1.84</v>
      </c>
      <c r="F341" s="382" t="s">
        <v>1230</v>
      </c>
      <c r="G341" s="382" t="s">
        <v>630</v>
      </c>
      <c r="H341" s="384">
        <v>16985</v>
      </c>
    </row>
    <row r="342" spans="1:8" ht="16.5" customHeight="1" x14ac:dyDescent="0.25">
      <c r="A342" s="382" t="s">
        <v>24479</v>
      </c>
      <c r="B342" s="382" t="s">
        <v>11303</v>
      </c>
      <c r="C342" s="382" t="s">
        <v>24516</v>
      </c>
      <c r="D342" s="382" t="s">
        <v>24517</v>
      </c>
      <c r="E342" s="383">
        <v>5.57</v>
      </c>
      <c r="F342" s="382" t="s">
        <v>24518</v>
      </c>
      <c r="G342" s="382" t="s">
        <v>630</v>
      </c>
      <c r="H342" s="384">
        <v>16986</v>
      </c>
    </row>
    <row r="343" spans="1:8" ht="16.5" customHeight="1" x14ac:dyDescent="0.25">
      <c r="A343" s="382" t="s">
        <v>24479</v>
      </c>
      <c r="B343" s="382" t="s">
        <v>24519</v>
      </c>
      <c r="C343" s="382" t="s">
        <v>24520</v>
      </c>
      <c r="D343" s="382" t="s">
        <v>3701</v>
      </c>
      <c r="E343" s="383">
        <v>1.68</v>
      </c>
      <c r="F343" s="382" t="s">
        <v>3702</v>
      </c>
      <c r="G343" s="382" t="s">
        <v>630</v>
      </c>
      <c r="H343" s="384">
        <v>16987</v>
      </c>
    </row>
    <row r="344" spans="1:8" ht="16.5" customHeight="1" x14ac:dyDescent="0.25">
      <c r="A344" s="382" t="s">
        <v>24479</v>
      </c>
      <c r="B344" s="382" t="s">
        <v>24521</v>
      </c>
      <c r="C344" s="382" t="s">
        <v>24522</v>
      </c>
      <c r="D344" s="382" t="s">
        <v>10514</v>
      </c>
      <c r="E344" s="383">
        <v>14.95</v>
      </c>
      <c r="F344" s="382" t="s">
        <v>10513</v>
      </c>
      <c r="G344" s="382" t="s">
        <v>630</v>
      </c>
      <c r="H344" s="384">
        <v>16988</v>
      </c>
    </row>
    <row r="345" spans="1:8" ht="16.5" customHeight="1" x14ac:dyDescent="0.25">
      <c r="A345" s="382" t="s">
        <v>24479</v>
      </c>
      <c r="B345" s="382" t="s">
        <v>24523</v>
      </c>
      <c r="C345" s="382" t="s">
        <v>24524</v>
      </c>
      <c r="D345" s="382" t="s">
        <v>24525</v>
      </c>
      <c r="E345" s="383">
        <v>8.11</v>
      </c>
      <c r="F345" s="382" t="s">
        <v>24526</v>
      </c>
      <c r="G345" s="382" t="s">
        <v>630</v>
      </c>
      <c r="H345" s="384">
        <v>16989</v>
      </c>
    </row>
    <row r="346" spans="1:8" ht="16.5" customHeight="1" x14ac:dyDescent="0.25">
      <c r="A346" s="382" t="s">
        <v>24479</v>
      </c>
      <c r="B346" s="382" t="s">
        <v>24527</v>
      </c>
      <c r="C346" s="382" t="s">
        <v>24528</v>
      </c>
      <c r="D346" s="382" t="s">
        <v>21951</v>
      </c>
      <c r="E346" s="383">
        <v>4.76</v>
      </c>
      <c r="F346" s="382" t="s">
        <v>21952</v>
      </c>
      <c r="G346" s="382" t="s">
        <v>630</v>
      </c>
      <c r="H346" s="384">
        <v>16990</v>
      </c>
    </row>
    <row r="347" spans="1:8" ht="16.5" customHeight="1" x14ac:dyDescent="0.25">
      <c r="A347" s="382" t="s">
        <v>24479</v>
      </c>
      <c r="B347" s="382" t="s">
        <v>24529</v>
      </c>
      <c r="C347" s="382" t="s">
        <v>24530</v>
      </c>
      <c r="D347" s="382" t="s">
        <v>4364</v>
      </c>
      <c r="E347" s="383">
        <v>2.5499999999999998</v>
      </c>
      <c r="F347" s="382" t="s">
        <v>4365</v>
      </c>
      <c r="G347" s="382" t="s">
        <v>630</v>
      </c>
      <c r="H347" s="384">
        <v>16991</v>
      </c>
    </row>
    <row r="348" spans="1:8" ht="16.5" customHeight="1" x14ac:dyDescent="0.25">
      <c r="A348" s="382"/>
      <c r="B348" s="382"/>
      <c r="C348" s="382"/>
      <c r="D348" s="385" t="s">
        <v>3568</v>
      </c>
      <c r="E348" s="386">
        <f>SUM(E324:E347)</f>
        <v>112.13000000000002</v>
      </c>
      <c r="F348" s="382"/>
      <c r="G348" s="382"/>
      <c r="H348" s="384"/>
    </row>
    <row r="349" spans="1:8" ht="16.5" customHeight="1" x14ac:dyDescent="0.25">
      <c r="A349" s="382" t="s">
        <v>24531</v>
      </c>
      <c r="B349" s="382" t="s">
        <v>24532</v>
      </c>
      <c r="C349" s="382" t="s">
        <v>24533</v>
      </c>
      <c r="D349" s="382" t="s">
        <v>24534</v>
      </c>
      <c r="E349" s="383">
        <v>1.1000000000000001</v>
      </c>
      <c r="F349" s="382" t="s">
        <v>24535</v>
      </c>
      <c r="G349" s="382" t="s">
        <v>630</v>
      </c>
      <c r="H349" s="384">
        <v>17009</v>
      </c>
    </row>
    <row r="350" spans="1:8" ht="16.5" customHeight="1" x14ac:dyDescent="0.25">
      <c r="A350" s="382" t="s">
        <v>24531</v>
      </c>
      <c r="B350" s="382" t="s">
        <v>24536</v>
      </c>
      <c r="C350" s="382" t="s">
        <v>24537</v>
      </c>
      <c r="D350" s="382" t="s">
        <v>18272</v>
      </c>
      <c r="E350" s="383">
        <v>1.58</v>
      </c>
      <c r="F350" s="382" t="s">
        <v>18271</v>
      </c>
      <c r="G350" s="382" t="s">
        <v>630</v>
      </c>
      <c r="H350" s="384">
        <v>17010</v>
      </c>
    </row>
    <row r="351" spans="1:8" ht="16.5" customHeight="1" x14ac:dyDescent="0.25">
      <c r="A351" s="382" t="s">
        <v>24531</v>
      </c>
      <c r="B351" s="382" t="s">
        <v>24538</v>
      </c>
      <c r="C351" s="382" t="s">
        <v>24539</v>
      </c>
      <c r="D351" s="382" t="s">
        <v>10890</v>
      </c>
      <c r="E351" s="383">
        <v>5.05</v>
      </c>
      <c r="F351" s="382" t="s">
        <v>10889</v>
      </c>
      <c r="G351" s="382" t="s">
        <v>630</v>
      </c>
      <c r="H351" s="384">
        <v>17011</v>
      </c>
    </row>
    <row r="352" spans="1:8" ht="16.5" customHeight="1" x14ac:dyDescent="0.25">
      <c r="A352" s="382" t="s">
        <v>24531</v>
      </c>
      <c r="B352" s="382" t="s">
        <v>24540</v>
      </c>
      <c r="C352" s="382" t="s">
        <v>24541</v>
      </c>
      <c r="D352" s="382" t="s">
        <v>22284</v>
      </c>
      <c r="E352" s="383">
        <v>5.52</v>
      </c>
      <c r="F352" s="382" t="s">
        <v>22285</v>
      </c>
      <c r="G352" s="382" t="s">
        <v>630</v>
      </c>
      <c r="H352" s="384">
        <v>17012</v>
      </c>
    </row>
    <row r="353" spans="1:8" ht="16.5" customHeight="1" x14ac:dyDescent="0.25">
      <c r="A353" s="382" t="s">
        <v>24531</v>
      </c>
      <c r="B353" s="382" t="s">
        <v>24542</v>
      </c>
      <c r="C353" s="382" t="s">
        <v>24543</v>
      </c>
      <c r="D353" s="382" t="s">
        <v>24544</v>
      </c>
      <c r="E353" s="383">
        <v>41.85</v>
      </c>
      <c r="F353" s="382" t="s">
        <v>24545</v>
      </c>
      <c r="G353" s="382" t="s">
        <v>630</v>
      </c>
      <c r="H353" s="384">
        <v>17013</v>
      </c>
    </row>
    <row r="354" spans="1:8" ht="16.5" customHeight="1" x14ac:dyDescent="0.25">
      <c r="A354" s="382" t="s">
        <v>24531</v>
      </c>
      <c r="B354" s="382" t="s">
        <v>24546</v>
      </c>
      <c r="C354" s="382" t="s">
        <v>24547</v>
      </c>
      <c r="D354" s="382" t="s">
        <v>21992</v>
      </c>
      <c r="E354" s="383">
        <v>13.79</v>
      </c>
      <c r="F354" s="382" t="s">
        <v>21993</v>
      </c>
      <c r="G354" s="382" t="s">
        <v>630</v>
      </c>
      <c r="H354" s="384">
        <v>17014</v>
      </c>
    </row>
    <row r="355" spans="1:8" ht="16.5" customHeight="1" x14ac:dyDescent="0.25">
      <c r="A355" s="382" t="s">
        <v>24531</v>
      </c>
      <c r="B355" s="382" t="s">
        <v>5222</v>
      </c>
      <c r="C355" s="382" t="s">
        <v>24548</v>
      </c>
      <c r="D355" s="382" t="s">
        <v>3970</v>
      </c>
      <c r="E355" s="383">
        <v>4.74</v>
      </c>
      <c r="F355" s="382" t="s">
        <v>3971</v>
      </c>
      <c r="G355" s="382" t="s">
        <v>630</v>
      </c>
      <c r="H355" s="384">
        <v>17015</v>
      </c>
    </row>
    <row r="356" spans="1:8" ht="16.5" customHeight="1" x14ac:dyDescent="0.25">
      <c r="A356" s="382" t="s">
        <v>24531</v>
      </c>
      <c r="B356" s="382" t="s">
        <v>16615</v>
      </c>
      <c r="C356" s="382" t="s">
        <v>24549</v>
      </c>
      <c r="D356" s="382" t="s">
        <v>5087</v>
      </c>
      <c r="E356" s="383">
        <v>2.68</v>
      </c>
      <c r="F356" s="382" t="s">
        <v>5088</v>
      </c>
      <c r="G356" s="382" t="s">
        <v>630</v>
      </c>
      <c r="H356" s="384">
        <v>17016</v>
      </c>
    </row>
    <row r="357" spans="1:8" ht="16.5" customHeight="1" x14ac:dyDescent="0.25">
      <c r="A357" s="382" t="s">
        <v>24531</v>
      </c>
      <c r="B357" s="382" t="s">
        <v>24550</v>
      </c>
      <c r="C357" s="382" t="s">
        <v>24551</v>
      </c>
      <c r="D357" s="382" t="s">
        <v>1225</v>
      </c>
      <c r="E357" s="383">
        <v>1.68</v>
      </c>
      <c r="F357" s="382" t="s">
        <v>1224</v>
      </c>
      <c r="G357" s="382" t="s">
        <v>630</v>
      </c>
      <c r="H357" s="384">
        <v>17017</v>
      </c>
    </row>
    <row r="358" spans="1:8" ht="16.5" customHeight="1" x14ac:dyDescent="0.25">
      <c r="A358" s="382" t="s">
        <v>24531</v>
      </c>
      <c r="B358" s="382" t="s">
        <v>24552</v>
      </c>
      <c r="C358" s="382" t="s">
        <v>24553</v>
      </c>
      <c r="D358" s="382" t="s">
        <v>1416</v>
      </c>
      <c r="E358" s="383">
        <v>8.3800000000000008</v>
      </c>
      <c r="F358" s="382" t="s">
        <v>1415</v>
      </c>
      <c r="G358" s="382" t="s">
        <v>630</v>
      </c>
      <c r="H358" s="384">
        <v>17018</v>
      </c>
    </row>
    <row r="359" spans="1:8" ht="16.5" customHeight="1" x14ac:dyDescent="0.25">
      <c r="A359" s="382" t="s">
        <v>24531</v>
      </c>
      <c r="B359" s="382" t="s">
        <v>13881</v>
      </c>
      <c r="C359" s="382" t="s">
        <v>24554</v>
      </c>
      <c r="D359" s="382" t="s">
        <v>660</v>
      </c>
      <c r="E359" s="383">
        <v>6.55</v>
      </c>
      <c r="F359" s="382" t="s">
        <v>659</v>
      </c>
      <c r="G359" s="382" t="s">
        <v>630</v>
      </c>
      <c r="H359" s="384">
        <v>17019</v>
      </c>
    </row>
    <row r="360" spans="1:8" ht="16.5" customHeight="1" x14ac:dyDescent="0.25">
      <c r="A360" s="382" t="s">
        <v>24531</v>
      </c>
      <c r="B360" s="382" t="s">
        <v>24555</v>
      </c>
      <c r="C360" s="382" t="s">
        <v>24556</v>
      </c>
      <c r="D360" s="382" t="s">
        <v>828</v>
      </c>
      <c r="E360" s="383">
        <v>1.86</v>
      </c>
      <c r="F360" s="382" t="s">
        <v>827</v>
      </c>
      <c r="G360" s="382" t="s">
        <v>630</v>
      </c>
      <c r="H360" s="384">
        <v>17020</v>
      </c>
    </row>
    <row r="361" spans="1:8" ht="16.5" customHeight="1" x14ac:dyDescent="0.25">
      <c r="A361" s="382" t="s">
        <v>24531</v>
      </c>
      <c r="B361" s="382" t="s">
        <v>24557</v>
      </c>
      <c r="C361" s="382" t="s">
        <v>24558</v>
      </c>
      <c r="D361" s="382" t="s">
        <v>4886</v>
      </c>
      <c r="E361" s="383">
        <v>3.45</v>
      </c>
      <c r="F361" s="382" t="s">
        <v>4887</v>
      </c>
      <c r="G361" s="382" t="s">
        <v>630</v>
      </c>
      <c r="H361" s="384">
        <v>17021</v>
      </c>
    </row>
    <row r="362" spans="1:8" ht="16.5" customHeight="1" x14ac:dyDescent="0.25">
      <c r="A362" s="382" t="s">
        <v>24531</v>
      </c>
      <c r="B362" s="382" t="s">
        <v>24559</v>
      </c>
      <c r="C362" s="382" t="s">
        <v>24560</v>
      </c>
      <c r="D362" s="382" t="s">
        <v>1267</v>
      </c>
      <c r="E362" s="383">
        <v>6.9</v>
      </c>
      <c r="F362" s="382" t="s">
        <v>1266</v>
      </c>
      <c r="G362" s="382" t="s">
        <v>630</v>
      </c>
      <c r="H362" s="384">
        <v>17022</v>
      </c>
    </row>
    <row r="363" spans="1:8" ht="16.5" customHeight="1" x14ac:dyDescent="0.25">
      <c r="A363" s="382" t="s">
        <v>24531</v>
      </c>
      <c r="B363" s="382" t="s">
        <v>24561</v>
      </c>
      <c r="C363" s="382" t="s">
        <v>24562</v>
      </c>
      <c r="D363" s="382" t="s">
        <v>893</v>
      </c>
      <c r="E363" s="383">
        <v>2.54</v>
      </c>
      <c r="F363" s="382" t="s">
        <v>892</v>
      </c>
      <c r="G363" s="382" t="s">
        <v>630</v>
      </c>
      <c r="H363" s="384">
        <v>17023</v>
      </c>
    </row>
    <row r="364" spans="1:8" ht="16.5" customHeight="1" x14ac:dyDescent="0.25">
      <c r="A364" s="382" t="s">
        <v>24531</v>
      </c>
      <c r="B364" s="382" t="s">
        <v>24563</v>
      </c>
      <c r="C364" s="382" t="s">
        <v>24564</v>
      </c>
      <c r="D364" s="382" t="s">
        <v>3648</v>
      </c>
      <c r="E364" s="383">
        <v>2.5299999999999998</v>
      </c>
      <c r="F364" s="382" t="s">
        <v>3649</v>
      </c>
      <c r="G364" s="382" t="s">
        <v>630</v>
      </c>
      <c r="H364" s="384">
        <v>17024</v>
      </c>
    </row>
    <row r="365" spans="1:8" ht="16.5" customHeight="1" x14ac:dyDescent="0.25">
      <c r="A365" s="382" t="s">
        <v>24531</v>
      </c>
      <c r="B365" s="382" t="s">
        <v>24565</v>
      </c>
      <c r="C365" s="382" t="s">
        <v>24566</v>
      </c>
      <c r="D365" s="382" t="s">
        <v>22194</v>
      </c>
      <c r="E365" s="383">
        <v>2.08</v>
      </c>
      <c r="F365" s="382" t="s">
        <v>22195</v>
      </c>
      <c r="G365" s="382" t="s">
        <v>630</v>
      </c>
      <c r="H365" s="384">
        <v>17025</v>
      </c>
    </row>
    <row r="366" spans="1:8" ht="16.5" customHeight="1" x14ac:dyDescent="0.25">
      <c r="A366" s="382" t="s">
        <v>24531</v>
      </c>
      <c r="B366" s="382" t="s">
        <v>24567</v>
      </c>
      <c r="C366" s="382" t="s">
        <v>24568</v>
      </c>
      <c r="D366" s="382" t="s">
        <v>24569</v>
      </c>
      <c r="E366" s="383">
        <v>1.68</v>
      </c>
      <c r="F366" s="382" t="s">
        <v>24570</v>
      </c>
      <c r="G366" s="382" t="s">
        <v>630</v>
      </c>
      <c r="H366" s="384">
        <v>17026</v>
      </c>
    </row>
    <row r="367" spans="1:8" ht="16.5" customHeight="1" x14ac:dyDescent="0.25">
      <c r="A367" s="382" t="s">
        <v>24531</v>
      </c>
      <c r="B367" s="382" t="s">
        <v>24571</v>
      </c>
      <c r="C367" s="382" t="s">
        <v>24572</v>
      </c>
      <c r="D367" s="382" t="s">
        <v>3049</v>
      </c>
      <c r="E367" s="383">
        <v>4.08</v>
      </c>
      <c r="F367" s="382" t="s">
        <v>3050</v>
      </c>
      <c r="G367" s="382" t="s">
        <v>630</v>
      </c>
      <c r="H367" s="384">
        <v>17027</v>
      </c>
    </row>
    <row r="368" spans="1:8" ht="16.5" customHeight="1" x14ac:dyDescent="0.25">
      <c r="A368" s="382"/>
      <c r="B368" s="382"/>
      <c r="C368" s="382"/>
      <c r="D368" s="385" t="s">
        <v>3568</v>
      </c>
      <c r="E368" s="386">
        <f>SUM(E349:E367)</f>
        <v>118.04000000000002</v>
      </c>
      <c r="F368" s="382"/>
      <c r="G368" s="382"/>
      <c r="H368" s="384"/>
    </row>
    <row r="369" spans="1:8" ht="16.5" customHeight="1" x14ac:dyDescent="0.25">
      <c r="A369" s="382"/>
      <c r="B369" s="382"/>
      <c r="C369" s="387" t="s">
        <v>21502</v>
      </c>
      <c r="D369" s="388"/>
      <c r="E369" s="389">
        <f>+E271+E277+E282+E304+E323+E348+E368</f>
        <v>645.63000000000011</v>
      </c>
      <c r="F369" s="382"/>
      <c r="G369" s="382"/>
      <c r="H369" s="384"/>
    </row>
    <row r="370" spans="1:8" ht="16.5" customHeight="1" x14ac:dyDescent="0.25">
      <c r="A370" s="382"/>
      <c r="B370" s="382"/>
      <c r="C370" s="390" t="s">
        <v>21498</v>
      </c>
      <c r="D370" s="391"/>
      <c r="E370" s="392">
        <v>84.25</v>
      </c>
      <c r="F370" s="382"/>
      <c r="G370" s="382"/>
      <c r="H370" s="384"/>
    </row>
    <row r="371" spans="1:8" ht="16.5" customHeight="1" x14ac:dyDescent="0.25">
      <c r="A371" s="382"/>
      <c r="B371" s="382"/>
      <c r="C371" s="393" t="s">
        <v>21500</v>
      </c>
      <c r="D371" s="394"/>
      <c r="E371" s="392">
        <f>+E369-E370</f>
        <v>561.38000000000011</v>
      </c>
      <c r="F371" s="382"/>
      <c r="G371" s="382"/>
      <c r="H371" s="384"/>
    </row>
    <row r="372" spans="1:8" ht="16.5" customHeight="1" x14ac:dyDescent="0.25">
      <c r="A372" s="382" t="s">
        <v>24573</v>
      </c>
      <c r="B372" s="382" t="s">
        <v>24574</v>
      </c>
      <c r="C372" s="382" t="s">
        <v>24575</v>
      </c>
      <c r="D372" s="382" t="s">
        <v>24576</v>
      </c>
      <c r="E372" s="383">
        <v>2.6</v>
      </c>
      <c r="F372" s="382" t="s">
        <v>24577</v>
      </c>
      <c r="G372" s="382" t="s">
        <v>630</v>
      </c>
      <c r="H372" s="384">
        <v>17056</v>
      </c>
    </row>
    <row r="373" spans="1:8" ht="16.5" customHeight="1" x14ac:dyDescent="0.25">
      <c r="A373" s="382" t="s">
        <v>24573</v>
      </c>
      <c r="B373" s="382" t="s">
        <v>24540</v>
      </c>
      <c r="C373" s="382" t="s">
        <v>24578</v>
      </c>
      <c r="D373" s="382" t="s">
        <v>845</v>
      </c>
      <c r="E373" s="383">
        <v>8.25</v>
      </c>
      <c r="F373" s="382" t="s">
        <v>844</v>
      </c>
      <c r="G373" s="382" t="s">
        <v>630</v>
      </c>
      <c r="H373" s="384">
        <v>17057</v>
      </c>
    </row>
    <row r="374" spans="1:8" ht="16.5" customHeight="1" x14ac:dyDescent="0.25">
      <c r="A374" s="382" t="s">
        <v>24573</v>
      </c>
      <c r="B374" s="382" t="s">
        <v>24579</v>
      </c>
      <c r="C374" s="382" t="s">
        <v>24580</v>
      </c>
      <c r="D374" s="382" t="s">
        <v>753</v>
      </c>
      <c r="E374" s="383">
        <v>1.68</v>
      </c>
      <c r="F374" s="382" t="s">
        <v>752</v>
      </c>
      <c r="G374" s="382" t="s">
        <v>630</v>
      </c>
      <c r="H374" s="384">
        <v>17058</v>
      </c>
    </row>
    <row r="375" spans="1:8" ht="16.5" customHeight="1" x14ac:dyDescent="0.25">
      <c r="A375" s="382" t="s">
        <v>24573</v>
      </c>
      <c r="B375" s="382" t="s">
        <v>24581</v>
      </c>
      <c r="C375" s="382" t="s">
        <v>24582</v>
      </c>
      <c r="D375" s="382" t="s">
        <v>4265</v>
      </c>
      <c r="E375" s="383">
        <v>3.36</v>
      </c>
      <c r="F375" s="382" t="s">
        <v>4266</v>
      </c>
      <c r="G375" s="382" t="s">
        <v>630</v>
      </c>
      <c r="H375" s="384">
        <v>17059</v>
      </c>
    </row>
    <row r="376" spans="1:8" ht="16.5" customHeight="1" x14ac:dyDescent="0.25">
      <c r="A376" s="382" t="s">
        <v>24573</v>
      </c>
      <c r="B376" s="382" t="s">
        <v>24583</v>
      </c>
      <c r="C376" s="382" t="s">
        <v>24584</v>
      </c>
      <c r="D376" s="382" t="s">
        <v>4261</v>
      </c>
      <c r="E376" s="383">
        <v>1.74</v>
      </c>
      <c r="F376" s="382" t="s">
        <v>4262</v>
      </c>
      <c r="G376" s="382" t="s">
        <v>630</v>
      </c>
      <c r="H376" s="384">
        <v>17060</v>
      </c>
    </row>
    <row r="377" spans="1:8" ht="16.5" customHeight="1" x14ac:dyDescent="0.25">
      <c r="A377" s="382" t="s">
        <v>24573</v>
      </c>
      <c r="B377" s="382" t="s">
        <v>5299</v>
      </c>
      <c r="C377" s="382" t="s">
        <v>24585</v>
      </c>
      <c r="D377" s="382" t="s">
        <v>636</v>
      </c>
      <c r="E377" s="383">
        <v>4.54</v>
      </c>
      <c r="F377" s="382" t="s">
        <v>635</v>
      </c>
      <c r="G377" s="382" t="s">
        <v>630</v>
      </c>
      <c r="H377" s="384">
        <v>17061</v>
      </c>
    </row>
    <row r="378" spans="1:8" ht="16.5" customHeight="1" x14ac:dyDescent="0.25">
      <c r="A378" s="382" t="s">
        <v>24573</v>
      </c>
      <c r="B378" s="382" t="s">
        <v>24586</v>
      </c>
      <c r="C378" s="382" t="s">
        <v>24587</v>
      </c>
      <c r="D378" s="382" t="s">
        <v>970</v>
      </c>
      <c r="E378" s="383">
        <v>5.19</v>
      </c>
      <c r="F378" s="382" t="s">
        <v>969</v>
      </c>
      <c r="G378" s="382" t="s">
        <v>630</v>
      </c>
      <c r="H378" s="384">
        <v>17062</v>
      </c>
    </row>
    <row r="379" spans="1:8" ht="16.5" customHeight="1" x14ac:dyDescent="0.25">
      <c r="A379" s="382" t="s">
        <v>24573</v>
      </c>
      <c r="B379" s="382" t="s">
        <v>24588</v>
      </c>
      <c r="C379" s="382" t="s">
        <v>24589</v>
      </c>
      <c r="D379" s="382" t="s">
        <v>22043</v>
      </c>
      <c r="E379" s="383">
        <v>0.27</v>
      </c>
      <c r="F379" s="382" t="s">
        <v>22044</v>
      </c>
      <c r="G379" s="382" t="s">
        <v>630</v>
      </c>
      <c r="H379" s="384">
        <v>17063</v>
      </c>
    </row>
    <row r="380" spans="1:8" ht="16.5" customHeight="1" x14ac:dyDescent="0.25">
      <c r="A380" s="382" t="s">
        <v>24573</v>
      </c>
      <c r="B380" s="382" t="s">
        <v>24590</v>
      </c>
      <c r="C380" s="382" t="s">
        <v>24591</v>
      </c>
      <c r="D380" s="382" t="s">
        <v>22078</v>
      </c>
      <c r="E380" s="383">
        <v>2.2999999999999998</v>
      </c>
      <c r="F380" s="382" t="s">
        <v>22044</v>
      </c>
      <c r="G380" s="382" t="s">
        <v>630</v>
      </c>
      <c r="H380" s="384">
        <v>17064</v>
      </c>
    </row>
    <row r="381" spans="1:8" ht="16.5" customHeight="1" x14ac:dyDescent="0.25">
      <c r="A381" s="382" t="s">
        <v>24573</v>
      </c>
      <c r="B381" s="382" t="s">
        <v>13219</v>
      </c>
      <c r="C381" s="382" t="s">
        <v>24592</v>
      </c>
      <c r="D381" s="382" t="s">
        <v>804</v>
      </c>
      <c r="E381" s="383">
        <v>3.9</v>
      </c>
      <c r="F381" s="382" t="s">
        <v>803</v>
      </c>
      <c r="G381" s="382" t="s">
        <v>630</v>
      </c>
      <c r="H381" s="384">
        <v>17065</v>
      </c>
    </row>
    <row r="382" spans="1:8" ht="16.5" customHeight="1" x14ac:dyDescent="0.25">
      <c r="A382" s="382" t="s">
        <v>24573</v>
      </c>
      <c r="B382" s="382" t="s">
        <v>24593</v>
      </c>
      <c r="C382" s="382" t="s">
        <v>24594</v>
      </c>
      <c r="D382" s="382" t="s">
        <v>24576</v>
      </c>
      <c r="E382" s="383">
        <v>2.6</v>
      </c>
      <c r="F382" s="382" t="s">
        <v>24577</v>
      </c>
      <c r="G382" s="382" t="s">
        <v>630</v>
      </c>
      <c r="H382" s="384" t="s">
        <v>24595</v>
      </c>
    </row>
    <row r="383" spans="1:8" ht="16.5" customHeight="1" x14ac:dyDescent="0.25">
      <c r="A383" s="382" t="s">
        <v>24573</v>
      </c>
      <c r="B383" s="382" t="s">
        <v>3940</v>
      </c>
      <c r="C383" s="382" t="s">
        <v>24596</v>
      </c>
      <c r="D383" s="382" t="s">
        <v>1315</v>
      </c>
      <c r="E383" s="383">
        <v>2.58</v>
      </c>
      <c r="F383" s="382" t="s">
        <v>1314</v>
      </c>
      <c r="G383" s="382" t="s">
        <v>630</v>
      </c>
      <c r="H383" s="384">
        <v>17066</v>
      </c>
    </row>
    <row r="384" spans="1:8" ht="16.5" customHeight="1" x14ac:dyDescent="0.25">
      <c r="A384" s="382" t="s">
        <v>24573</v>
      </c>
      <c r="B384" s="382" t="s">
        <v>24597</v>
      </c>
      <c r="C384" s="382" t="s">
        <v>24598</v>
      </c>
      <c r="D384" s="382" t="s">
        <v>5322</v>
      </c>
      <c r="E384" s="383">
        <v>30.6</v>
      </c>
      <c r="F384" s="382" t="s">
        <v>5323</v>
      </c>
      <c r="G384" s="382" t="s">
        <v>630</v>
      </c>
      <c r="H384" s="384">
        <v>17067</v>
      </c>
    </row>
    <row r="385" spans="1:8" ht="16.5" customHeight="1" x14ac:dyDescent="0.25">
      <c r="A385" s="382"/>
      <c r="B385" s="382"/>
      <c r="C385" s="382"/>
      <c r="D385" s="385" t="s">
        <v>3729</v>
      </c>
      <c r="E385" s="386">
        <f>SUM(E372:E384)</f>
        <v>69.61</v>
      </c>
      <c r="F385" s="382"/>
      <c r="G385" s="382"/>
      <c r="H385" s="384"/>
    </row>
    <row r="386" spans="1:8" ht="16.5" customHeight="1" x14ac:dyDescent="0.25">
      <c r="A386" s="382" t="s">
        <v>24599</v>
      </c>
      <c r="B386" s="382" t="s">
        <v>24600</v>
      </c>
      <c r="C386" s="382" t="s">
        <v>24601</v>
      </c>
      <c r="D386" s="382" t="s">
        <v>24602</v>
      </c>
      <c r="E386" s="383">
        <v>3.27</v>
      </c>
      <c r="F386" s="382" t="s">
        <v>24603</v>
      </c>
      <c r="G386" s="382" t="s">
        <v>630</v>
      </c>
      <c r="H386" s="384">
        <v>17068</v>
      </c>
    </row>
    <row r="387" spans="1:8" ht="16.5" customHeight="1" x14ac:dyDescent="0.25">
      <c r="A387" s="382" t="s">
        <v>24599</v>
      </c>
      <c r="B387" s="382" t="s">
        <v>5385</v>
      </c>
      <c r="C387" s="382" t="s">
        <v>24604</v>
      </c>
      <c r="D387" s="382" t="s">
        <v>667</v>
      </c>
      <c r="E387" s="383">
        <v>3.65</v>
      </c>
      <c r="F387" s="382" t="s">
        <v>666</v>
      </c>
      <c r="G387" s="382" t="s">
        <v>630</v>
      </c>
      <c r="H387" s="384">
        <v>17069</v>
      </c>
    </row>
    <row r="388" spans="1:8" ht="16.5" customHeight="1" x14ac:dyDescent="0.25">
      <c r="A388" s="382" t="s">
        <v>24599</v>
      </c>
      <c r="B388" s="382" t="s">
        <v>4504</v>
      </c>
      <c r="C388" s="382" t="s">
        <v>24605</v>
      </c>
      <c r="D388" s="382" t="s">
        <v>10911</v>
      </c>
      <c r="E388" s="383">
        <v>2.12</v>
      </c>
      <c r="F388" s="382" t="s">
        <v>10910</v>
      </c>
      <c r="G388" s="382" t="s">
        <v>630</v>
      </c>
      <c r="H388" s="384">
        <v>17070</v>
      </c>
    </row>
    <row r="389" spans="1:8" ht="16.5" customHeight="1" x14ac:dyDescent="0.25">
      <c r="A389" s="382" t="s">
        <v>24599</v>
      </c>
      <c r="B389" s="382" t="s">
        <v>24606</v>
      </c>
      <c r="C389" s="382" t="s">
        <v>24607</v>
      </c>
      <c r="D389" s="382" t="s">
        <v>10510</v>
      </c>
      <c r="E389" s="383">
        <v>7.49</v>
      </c>
      <c r="F389" s="382" t="s">
        <v>10509</v>
      </c>
      <c r="G389" s="382" t="s">
        <v>630</v>
      </c>
      <c r="H389" s="384">
        <v>17071</v>
      </c>
    </row>
    <row r="390" spans="1:8" ht="16.5" customHeight="1" x14ac:dyDescent="0.25">
      <c r="A390" s="382" t="s">
        <v>24599</v>
      </c>
      <c r="B390" s="382" t="s">
        <v>24608</v>
      </c>
      <c r="C390" s="382" t="s">
        <v>24609</v>
      </c>
      <c r="D390" s="382" t="s">
        <v>3220</v>
      </c>
      <c r="E390" s="383">
        <v>8.3800000000000008</v>
      </c>
      <c r="F390" s="382" t="s">
        <v>3221</v>
      </c>
      <c r="G390" s="382" t="s">
        <v>630</v>
      </c>
      <c r="H390" s="384">
        <v>17072</v>
      </c>
    </row>
    <row r="391" spans="1:8" ht="16.5" customHeight="1" x14ac:dyDescent="0.25">
      <c r="A391" s="382" t="s">
        <v>24599</v>
      </c>
      <c r="B391" s="382" t="s">
        <v>24610</v>
      </c>
      <c r="C391" s="382" t="s">
        <v>24611</v>
      </c>
      <c r="D391" s="382" t="s">
        <v>882</v>
      </c>
      <c r="E391" s="383">
        <v>6.36</v>
      </c>
      <c r="F391" s="382" t="s">
        <v>1292</v>
      </c>
      <c r="G391" s="382" t="s">
        <v>630</v>
      </c>
      <c r="H391" s="384">
        <v>17073</v>
      </c>
    </row>
    <row r="392" spans="1:8" ht="16.5" customHeight="1" x14ac:dyDescent="0.25">
      <c r="A392" s="382" t="s">
        <v>24599</v>
      </c>
      <c r="B392" s="382" t="s">
        <v>24612</v>
      </c>
      <c r="C392" s="382" t="s">
        <v>24613</v>
      </c>
      <c r="D392" s="382" t="s">
        <v>798</v>
      </c>
      <c r="E392" s="383">
        <v>2.42</v>
      </c>
      <c r="F392" s="382" t="s">
        <v>797</v>
      </c>
      <c r="G392" s="382" t="s">
        <v>630</v>
      </c>
      <c r="H392" s="384">
        <v>17074</v>
      </c>
    </row>
    <row r="393" spans="1:8" ht="16.5" customHeight="1" x14ac:dyDescent="0.25">
      <c r="A393" s="382"/>
      <c r="B393" s="382"/>
      <c r="C393" s="382"/>
      <c r="D393" s="385" t="s">
        <v>3729</v>
      </c>
      <c r="E393" s="386">
        <f>SUM(E386:E392)</f>
        <v>33.690000000000005</v>
      </c>
      <c r="F393" s="382"/>
      <c r="G393" s="382"/>
      <c r="H393" s="384"/>
    </row>
    <row r="394" spans="1:8" ht="16.5" customHeight="1" x14ac:dyDescent="0.25">
      <c r="A394" s="382" t="s">
        <v>24614</v>
      </c>
      <c r="B394" s="382" t="s">
        <v>24615</v>
      </c>
      <c r="C394" s="382" t="s">
        <v>24616</v>
      </c>
      <c r="D394" s="382" t="s">
        <v>1319</v>
      </c>
      <c r="E394" s="383">
        <v>1.96</v>
      </c>
      <c r="F394" s="382" t="s">
        <v>1318</v>
      </c>
      <c r="G394" s="382" t="s">
        <v>630</v>
      </c>
      <c r="H394" s="384">
        <v>17075</v>
      </c>
    </row>
    <row r="395" spans="1:8" ht="16.5" customHeight="1" x14ac:dyDescent="0.25">
      <c r="A395" s="382"/>
      <c r="B395" s="382"/>
      <c r="C395" s="382"/>
      <c r="D395" s="385" t="s">
        <v>3729</v>
      </c>
      <c r="E395" s="386">
        <f>SUM(E394)</f>
        <v>1.96</v>
      </c>
      <c r="F395" s="382"/>
      <c r="G395" s="382"/>
      <c r="H395" s="384"/>
    </row>
    <row r="396" spans="1:8" ht="16.5" customHeight="1" x14ac:dyDescent="0.25">
      <c r="A396" s="382" t="s">
        <v>24617</v>
      </c>
      <c r="B396" s="382" t="s">
        <v>24618</v>
      </c>
      <c r="C396" s="382" t="s">
        <v>24619</v>
      </c>
      <c r="D396" s="382" t="s">
        <v>1042</v>
      </c>
      <c r="E396" s="383">
        <v>1.68</v>
      </c>
      <c r="F396" s="382" t="s">
        <v>1041</v>
      </c>
      <c r="G396" s="382" t="s">
        <v>630</v>
      </c>
      <c r="H396" s="384">
        <v>17108</v>
      </c>
    </row>
    <row r="397" spans="1:8" ht="16.5" customHeight="1" x14ac:dyDescent="0.25">
      <c r="A397" s="382" t="s">
        <v>24617</v>
      </c>
      <c r="B397" s="382" t="s">
        <v>23288</v>
      </c>
      <c r="C397" s="382" t="s">
        <v>24620</v>
      </c>
      <c r="D397" s="382" t="s">
        <v>1052</v>
      </c>
      <c r="E397" s="383">
        <v>8.3800000000000008</v>
      </c>
      <c r="F397" s="382" t="s">
        <v>1051</v>
      </c>
      <c r="G397" s="382" t="s">
        <v>630</v>
      </c>
      <c r="H397" s="384">
        <v>17109</v>
      </c>
    </row>
    <row r="398" spans="1:8" ht="16.5" customHeight="1" x14ac:dyDescent="0.25">
      <c r="A398" s="382" t="s">
        <v>24617</v>
      </c>
      <c r="B398" s="382" t="s">
        <v>24621</v>
      </c>
      <c r="C398" s="382" t="s">
        <v>24622</v>
      </c>
      <c r="D398" s="382" t="s">
        <v>3719</v>
      </c>
      <c r="E398" s="383">
        <v>1.79</v>
      </c>
      <c r="F398" s="382" t="s">
        <v>3720</v>
      </c>
      <c r="G398" s="382" t="s">
        <v>630</v>
      </c>
      <c r="H398" s="384">
        <v>17110</v>
      </c>
    </row>
    <row r="399" spans="1:8" ht="16.5" customHeight="1" x14ac:dyDescent="0.25">
      <c r="A399" s="382" t="s">
        <v>24617</v>
      </c>
      <c r="B399" s="382" t="s">
        <v>24623</v>
      </c>
      <c r="C399" s="382" t="s">
        <v>24624</v>
      </c>
      <c r="D399" s="382" t="s">
        <v>851</v>
      </c>
      <c r="E399" s="383">
        <v>3.59</v>
      </c>
      <c r="F399" s="382" t="s">
        <v>850</v>
      </c>
      <c r="G399" s="382" t="s">
        <v>630</v>
      </c>
      <c r="H399" s="384">
        <v>17111</v>
      </c>
    </row>
    <row r="400" spans="1:8" ht="16.5" customHeight="1" x14ac:dyDescent="0.25">
      <c r="A400" s="382" t="s">
        <v>24617</v>
      </c>
      <c r="B400" s="382" t="s">
        <v>24625</v>
      </c>
      <c r="C400" s="382" t="s">
        <v>24626</v>
      </c>
      <c r="D400" s="382" t="s">
        <v>5935</v>
      </c>
      <c r="E400" s="383">
        <v>2.35</v>
      </c>
      <c r="F400" s="382" t="s">
        <v>5936</v>
      </c>
      <c r="G400" s="382" t="s">
        <v>630</v>
      </c>
      <c r="H400" s="384">
        <v>17112</v>
      </c>
    </row>
    <row r="401" spans="1:8" ht="16.5" customHeight="1" x14ac:dyDescent="0.25">
      <c r="A401" s="382" t="s">
        <v>24617</v>
      </c>
      <c r="B401" s="382" t="s">
        <v>24627</v>
      </c>
      <c r="C401" s="382" t="s">
        <v>24628</v>
      </c>
      <c r="D401" s="382" t="s">
        <v>5511</v>
      </c>
      <c r="E401" s="383">
        <v>6.86</v>
      </c>
      <c r="F401" s="382" t="s">
        <v>5512</v>
      </c>
      <c r="G401" s="382" t="s">
        <v>630</v>
      </c>
      <c r="H401" s="384">
        <v>17113</v>
      </c>
    </row>
    <row r="402" spans="1:8" ht="16.5" customHeight="1" x14ac:dyDescent="0.25">
      <c r="A402" s="382" t="s">
        <v>24617</v>
      </c>
      <c r="B402" s="382" t="s">
        <v>24629</v>
      </c>
      <c r="C402" s="382" t="s">
        <v>24630</v>
      </c>
      <c r="D402" s="382" t="s">
        <v>3473</v>
      </c>
      <c r="E402" s="383">
        <v>12.73</v>
      </c>
      <c r="F402" s="382" t="s">
        <v>3474</v>
      </c>
      <c r="G402" s="382" t="s">
        <v>630</v>
      </c>
      <c r="H402" s="384">
        <v>17114</v>
      </c>
    </row>
    <row r="403" spans="1:8" ht="16.5" customHeight="1" x14ac:dyDescent="0.25">
      <c r="A403" s="382" t="s">
        <v>24617</v>
      </c>
      <c r="B403" s="382" t="s">
        <v>24631</v>
      </c>
      <c r="C403" s="382" t="s">
        <v>24632</v>
      </c>
      <c r="D403" s="382" t="s">
        <v>10590</v>
      </c>
      <c r="E403" s="383">
        <v>2.41</v>
      </c>
      <c r="F403" s="382" t="s">
        <v>10589</v>
      </c>
      <c r="G403" s="382" t="s">
        <v>630</v>
      </c>
      <c r="H403" s="384">
        <v>17115</v>
      </c>
    </row>
    <row r="404" spans="1:8" ht="16.5" customHeight="1" x14ac:dyDescent="0.25">
      <c r="A404" s="382" t="s">
        <v>24617</v>
      </c>
      <c r="B404" s="382" t="s">
        <v>24633</v>
      </c>
      <c r="C404" s="382" t="s">
        <v>24634</v>
      </c>
      <c r="D404" s="382" t="s">
        <v>855</v>
      </c>
      <c r="E404" s="383">
        <v>4.1900000000000004</v>
      </c>
      <c r="F404" s="382" t="s">
        <v>854</v>
      </c>
      <c r="G404" s="382" t="s">
        <v>630</v>
      </c>
      <c r="H404" s="384">
        <v>17116</v>
      </c>
    </row>
    <row r="405" spans="1:8" ht="16.5" customHeight="1" x14ac:dyDescent="0.25">
      <c r="A405" s="382" t="s">
        <v>24617</v>
      </c>
      <c r="B405" s="382" t="s">
        <v>24635</v>
      </c>
      <c r="C405" s="382" t="s">
        <v>24636</v>
      </c>
      <c r="D405" s="382" t="s">
        <v>24637</v>
      </c>
      <c r="E405" s="383">
        <v>1.75</v>
      </c>
      <c r="F405" s="382" t="s">
        <v>24638</v>
      </c>
      <c r="G405" s="382" t="s">
        <v>630</v>
      </c>
      <c r="H405" s="384">
        <v>17117</v>
      </c>
    </row>
    <row r="406" spans="1:8" ht="16.5" customHeight="1" x14ac:dyDescent="0.25">
      <c r="A406" s="382" t="s">
        <v>24617</v>
      </c>
      <c r="B406" s="382" t="s">
        <v>24639</v>
      </c>
      <c r="C406" s="382" t="s">
        <v>24640</v>
      </c>
      <c r="D406" s="382" t="s">
        <v>5892</v>
      </c>
      <c r="E406" s="383">
        <v>1.96</v>
      </c>
      <c r="F406" s="382" t="s">
        <v>5893</v>
      </c>
      <c r="G406" s="382" t="s">
        <v>630</v>
      </c>
      <c r="H406" s="384">
        <v>17118</v>
      </c>
    </row>
    <row r="407" spans="1:8" ht="16.5" customHeight="1" x14ac:dyDescent="0.25">
      <c r="A407" s="382" t="s">
        <v>24617</v>
      </c>
      <c r="B407" s="382" t="s">
        <v>24641</v>
      </c>
      <c r="C407" s="382" t="s">
        <v>24642</v>
      </c>
      <c r="D407" s="382" t="s">
        <v>1382</v>
      </c>
      <c r="E407" s="383">
        <v>4.78</v>
      </c>
      <c r="F407" s="382" t="s">
        <v>1381</v>
      </c>
      <c r="G407" s="382" t="s">
        <v>630</v>
      </c>
      <c r="H407" s="384">
        <v>17119</v>
      </c>
    </row>
    <row r="408" spans="1:8" ht="16.5" customHeight="1" x14ac:dyDescent="0.25">
      <c r="A408" s="382" t="s">
        <v>24617</v>
      </c>
      <c r="B408" s="382" t="s">
        <v>24643</v>
      </c>
      <c r="C408" s="382" t="s">
        <v>24644</v>
      </c>
      <c r="D408" s="382" t="s">
        <v>4971</v>
      </c>
      <c r="E408" s="383">
        <v>5.33</v>
      </c>
      <c r="F408" s="382" t="s">
        <v>4972</v>
      </c>
      <c r="G408" s="382" t="s">
        <v>630</v>
      </c>
      <c r="H408" s="384">
        <v>17120</v>
      </c>
    </row>
    <row r="409" spans="1:8" ht="16.5" customHeight="1" x14ac:dyDescent="0.25">
      <c r="A409" s="382" t="s">
        <v>24617</v>
      </c>
      <c r="B409" s="382" t="s">
        <v>24645</v>
      </c>
      <c r="C409" s="382" t="s">
        <v>24646</v>
      </c>
      <c r="D409" s="382" t="s">
        <v>1060</v>
      </c>
      <c r="E409" s="383">
        <v>2.59</v>
      </c>
      <c r="F409" s="382" t="s">
        <v>1059</v>
      </c>
      <c r="G409" s="382" t="s">
        <v>630</v>
      </c>
      <c r="H409" s="384">
        <v>17121</v>
      </c>
    </row>
    <row r="410" spans="1:8" ht="16.5" customHeight="1" x14ac:dyDescent="0.25">
      <c r="A410" s="382" t="s">
        <v>24617</v>
      </c>
      <c r="B410" s="382" t="s">
        <v>24647</v>
      </c>
      <c r="C410" s="382" t="s">
        <v>24648</v>
      </c>
      <c r="D410" s="382" t="s">
        <v>24649</v>
      </c>
      <c r="E410" s="383">
        <v>16.89</v>
      </c>
      <c r="F410" s="382" t="s">
        <v>24650</v>
      </c>
      <c r="G410" s="382" t="s">
        <v>630</v>
      </c>
      <c r="H410" s="384">
        <v>17122</v>
      </c>
    </row>
    <row r="411" spans="1:8" ht="16.5" customHeight="1" x14ac:dyDescent="0.25">
      <c r="A411" s="382"/>
      <c r="B411" s="382"/>
      <c r="C411" s="382"/>
      <c r="D411" s="385" t="s">
        <v>3729</v>
      </c>
      <c r="E411" s="386">
        <f>SUM(E396:E410)</f>
        <v>77.28</v>
      </c>
      <c r="F411" s="382"/>
      <c r="G411" s="382"/>
      <c r="H411" s="384"/>
    </row>
    <row r="412" spans="1:8" ht="16.5" customHeight="1" x14ac:dyDescent="0.25">
      <c r="A412" s="382" t="s">
        <v>24651</v>
      </c>
      <c r="B412" s="382" t="s">
        <v>24652</v>
      </c>
      <c r="C412" s="382" t="s">
        <v>24653</v>
      </c>
      <c r="D412" s="382" t="s">
        <v>4373</v>
      </c>
      <c r="E412" s="383">
        <v>6.29</v>
      </c>
      <c r="F412" s="382" t="s">
        <v>4374</v>
      </c>
      <c r="G412" s="382" t="s">
        <v>630</v>
      </c>
      <c r="H412" s="384">
        <v>17145</v>
      </c>
    </row>
    <row r="413" spans="1:8" ht="16.5" customHeight="1" x14ac:dyDescent="0.25">
      <c r="A413" s="382" t="s">
        <v>24651</v>
      </c>
      <c r="B413" s="382" t="s">
        <v>24654</v>
      </c>
      <c r="C413" s="382" t="s">
        <v>24655</v>
      </c>
      <c r="D413" s="382" t="s">
        <v>3638</v>
      </c>
      <c r="E413" s="383">
        <v>3.37</v>
      </c>
      <c r="F413" s="382" t="s">
        <v>3639</v>
      </c>
      <c r="G413" s="382" t="s">
        <v>630</v>
      </c>
      <c r="H413" s="384">
        <v>17146</v>
      </c>
    </row>
    <row r="414" spans="1:8" ht="16.5" customHeight="1" x14ac:dyDescent="0.25">
      <c r="A414" s="382" t="s">
        <v>24651</v>
      </c>
      <c r="B414" s="382" t="s">
        <v>24656</v>
      </c>
      <c r="C414" s="382" t="s">
        <v>24657</v>
      </c>
      <c r="D414" s="382" t="s">
        <v>1277</v>
      </c>
      <c r="E414" s="383">
        <v>3.65</v>
      </c>
      <c r="F414" s="382" t="s">
        <v>1276</v>
      </c>
      <c r="G414" s="382" t="s">
        <v>630</v>
      </c>
      <c r="H414" s="384">
        <v>17147</v>
      </c>
    </row>
    <row r="415" spans="1:8" ht="16.5" customHeight="1" x14ac:dyDescent="0.25">
      <c r="A415" s="382" t="s">
        <v>24651</v>
      </c>
      <c r="B415" s="382" t="s">
        <v>24658</v>
      </c>
      <c r="C415" s="382" t="s">
        <v>24659</v>
      </c>
      <c r="D415" s="382" t="s">
        <v>4189</v>
      </c>
      <c r="E415" s="383">
        <v>4.2</v>
      </c>
      <c r="F415" s="382" t="s">
        <v>4190</v>
      </c>
      <c r="G415" s="382" t="s">
        <v>630</v>
      </c>
      <c r="H415" s="384">
        <v>17148</v>
      </c>
    </row>
    <row r="416" spans="1:8" ht="16.5" customHeight="1" x14ac:dyDescent="0.25">
      <c r="A416" s="382" t="s">
        <v>24651</v>
      </c>
      <c r="B416" s="382" t="s">
        <v>24660</v>
      </c>
      <c r="C416" s="382" t="s">
        <v>24661</v>
      </c>
      <c r="D416" s="382" t="s">
        <v>4597</v>
      </c>
      <c r="E416" s="383">
        <v>5.04</v>
      </c>
      <c r="F416" s="382" t="s">
        <v>4598</v>
      </c>
      <c r="G416" s="382" t="s">
        <v>630</v>
      </c>
      <c r="H416" s="384">
        <v>17149</v>
      </c>
    </row>
    <row r="417" spans="1:8" ht="16.5" customHeight="1" x14ac:dyDescent="0.25">
      <c r="A417" s="382" t="s">
        <v>24651</v>
      </c>
      <c r="B417" s="382" t="s">
        <v>24662</v>
      </c>
      <c r="C417" s="382" t="s">
        <v>24663</v>
      </c>
      <c r="D417" s="382" t="s">
        <v>10549</v>
      </c>
      <c r="E417" s="383">
        <v>1.24</v>
      </c>
      <c r="F417" s="382" t="s">
        <v>10548</v>
      </c>
      <c r="G417" s="382" t="s">
        <v>630</v>
      </c>
      <c r="H417" s="384">
        <v>17150</v>
      </c>
    </row>
    <row r="418" spans="1:8" ht="16.5" customHeight="1" x14ac:dyDescent="0.25">
      <c r="A418" s="382" t="s">
        <v>24651</v>
      </c>
      <c r="B418" s="382" t="s">
        <v>24664</v>
      </c>
      <c r="C418" s="382" t="s">
        <v>24665</v>
      </c>
      <c r="D418" s="382" t="s">
        <v>13583</v>
      </c>
      <c r="E418" s="383">
        <v>3.17</v>
      </c>
      <c r="F418" s="382" t="s">
        <v>13582</v>
      </c>
      <c r="G418" s="382" t="s">
        <v>630</v>
      </c>
      <c r="H418" s="384">
        <v>17151</v>
      </c>
    </row>
    <row r="419" spans="1:8" ht="16.5" customHeight="1" x14ac:dyDescent="0.25">
      <c r="A419" s="382" t="s">
        <v>24651</v>
      </c>
      <c r="B419" s="382" t="s">
        <v>24666</v>
      </c>
      <c r="C419" s="382" t="s">
        <v>24667</v>
      </c>
      <c r="D419" s="382" t="s">
        <v>4823</v>
      </c>
      <c r="E419" s="383">
        <v>5.04</v>
      </c>
      <c r="F419" s="382" t="s">
        <v>4824</v>
      </c>
      <c r="G419" s="382" t="s">
        <v>630</v>
      </c>
      <c r="H419" s="384">
        <v>17152</v>
      </c>
    </row>
    <row r="420" spans="1:8" ht="16.5" customHeight="1" x14ac:dyDescent="0.25">
      <c r="A420" s="382" t="s">
        <v>24651</v>
      </c>
      <c r="B420" s="382" t="s">
        <v>20037</v>
      </c>
      <c r="C420" s="382" t="s">
        <v>24668</v>
      </c>
      <c r="D420" s="382" t="s">
        <v>901</v>
      </c>
      <c r="E420" s="383">
        <v>3.12</v>
      </c>
      <c r="F420" s="382" t="s">
        <v>900</v>
      </c>
      <c r="G420" s="382" t="s">
        <v>630</v>
      </c>
      <c r="H420" s="384">
        <v>17153</v>
      </c>
    </row>
    <row r="421" spans="1:8" ht="16.5" customHeight="1" x14ac:dyDescent="0.25">
      <c r="A421" s="382" t="s">
        <v>24651</v>
      </c>
      <c r="B421" s="382" t="s">
        <v>24669</v>
      </c>
      <c r="C421" s="382" t="s">
        <v>24670</v>
      </c>
      <c r="D421" s="382" t="s">
        <v>5250</v>
      </c>
      <c r="E421" s="383">
        <v>5.4</v>
      </c>
      <c r="F421" s="382" t="s">
        <v>5251</v>
      </c>
      <c r="G421" s="382" t="s">
        <v>630</v>
      </c>
      <c r="H421" s="384">
        <v>17154</v>
      </c>
    </row>
    <row r="422" spans="1:8" ht="16.5" customHeight="1" x14ac:dyDescent="0.25">
      <c r="A422" s="382" t="s">
        <v>24651</v>
      </c>
      <c r="B422" s="382" t="s">
        <v>24671</v>
      </c>
      <c r="C422" s="382" t="s">
        <v>24672</v>
      </c>
      <c r="D422" s="382" t="s">
        <v>1146</v>
      </c>
      <c r="E422" s="383">
        <v>3.67</v>
      </c>
      <c r="F422" s="382" t="s">
        <v>1145</v>
      </c>
      <c r="G422" s="382" t="s">
        <v>630</v>
      </c>
      <c r="H422" s="384">
        <v>17155</v>
      </c>
    </row>
    <row r="423" spans="1:8" ht="16.5" customHeight="1" x14ac:dyDescent="0.25">
      <c r="A423" s="382" t="s">
        <v>24651</v>
      </c>
      <c r="B423" s="382" t="s">
        <v>24673</v>
      </c>
      <c r="C423" s="382" t="s">
        <v>24674</v>
      </c>
      <c r="D423" s="382" t="s">
        <v>3900</v>
      </c>
      <c r="E423" s="383">
        <v>20.64</v>
      </c>
      <c r="F423" s="382" t="s">
        <v>3901</v>
      </c>
      <c r="G423" s="382" t="s">
        <v>630</v>
      </c>
      <c r="H423" s="384">
        <v>17156</v>
      </c>
    </row>
    <row r="424" spans="1:8" ht="16.5" customHeight="1" x14ac:dyDescent="0.25">
      <c r="A424" s="382" t="s">
        <v>24651</v>
      </c>
      <c r="B424" s="382" t="s">
        <v>22908</v>
      </c>
      <c r="C424" s="382" t="s">
        <v>24675</v>
      </c>
      <c r="D424" s="382" t="s">
        <v>4312</v>
      </c>
      <c r="E424" s="383">
        <v>2.04</v>
      </c>
      <c r="F424" s="382" t="s">
        <v>4313</v>
      </c>
      <c r="G424" s="382" t="s">
        <v>630</v>
      </c>
      <c r="H424" s="384">
        <v>17157</v>
      </c>
    </row>
    <row r="425" spans="1:8" ht="16.5" customHeight="1" x14ac:dyDescent="0.25">
      <c r="A425" s="382" t="s">
        <v>24651</v>
      </c>
      <c r="B425" s="382" t="s">
        <v>24676</v>
      </c>
      <c r="C425" s="382" t="s">
        <v>24677</v>
      </c>
      <c r="D425" s="382" t="s">
        <v>3808</v>
      </c>
      <c r="E425" s="383">
        <v>5.24</v>
      </c>
      <c r="F425" s="382" t="s">
        <v>3809</v>
      </c>
      <c r="G425" s="382" t="s">
        <v>630</v>
      </c>
      <c r="H425" s="384">
        <v>17158</v>
      </c>
    </row>
    <row r="426" spans="1:8" ht="16.5" customHeight="1" x14ac:dyDescent="0.25">
      <c r="A426" s="382" t="s">
        <v>24651</v>
      </c>
      <c r="B426" s="382" t="s">
        <v>16440</v>
      </c>
      <c r="C426" s="382" t="s">
        <v>24678</v>
      </c>
      <c r="D426" s="382" t="s">
        <v>4654</v>
      </c>
      <c r="E426" s="383">
        <v>2.5299999999999998</v>
      </c>
      <c r="F426" s="382" t="s">
        <v>4655</v>
      </c>
      <c r="G426" s="382" t="s">
        <v>630</v>
      </c>
      <c r="H426" s="384">
        <v>17159</v>
      </c>
    </row>
    <row r="427" spans="1:8" ht="16.5" customHeight="1" x14ac:dyDescent="0.25">
      <c r="A427" s="382" t="s">
        <v>24651</v>
      </c>
      <c r="B427" s="382" t="s">
        <v>24679</v>
      </c>
      <c r="C427" s="382" t="s">
        <v>24680</v>
      </c>
      <c r="D427" s="382" t="s">
        <v>832</v>
      </c>
      <c r="E427" s="383">
        <v>2.41</v>
      </c>
      <c r="F427" s="382" t="s">
        <v>831</v>
      </c>
      <c r="G427" s="382" t="s">
        <v>630</v>
      </c>
      <c r="H427" s="384">
        <v>17160</v>
      </c>
    </row>
    <row r="428" spans="1:8" ht="16.5" customHeight="1" x14ac:dyDescent="0.25">
      <c r="A428" s="382" t="s">
        <v>24651</v>
      </c>
      <c r="B428" s="382" t="s">
        <v>24681</v>
      </c>
      <c r="C428" s="382" t="s">
        <v>24682</v>
      </c>
      <c r="D428" s="382" t="s">
        <v>802</v>
      </c>
      <c r="E428" s="383">
        <v>4.1900000000000004</v>
      </c>
      <c r="F428" s="382" t="s">
        <v>801</v>
      </c>
      <c r="G428" s="382" t="s">
        <v>630</v>
      </c>
      <c r="H428" s="384">
        <v>17161</v>
      </c>
    </row>
    <row r="429" spans="1:8" ht="16.5" customHeight="1" x14ac:dyDescent="0.25">
      <c r="A429" s="382" t="s">
        <v>24651</v>
      </c>
      <c r="B429" s="382" t="s">
        <v>24683</v>
      </c>
      <c r="C429" s="382" t="s">
        <v>24684</v>
      </c>
      <c r="D429" s="382" t="s">
        <v>13623</v>
      </c>
      <c r="E429" s="383">
        <v>8.39</v>
      </c>
      <c r="F429" s="382" t="s">
        <v>13622</v>
      </c>
      <c r="G429" s="382" t="s">
        <v>630</v>
      </c>
      <c r="H429" s="384">
        <v>17162</v>
      </c>
    </row>
    <row r="430" spans="1:8" ht="16.5" customHeight="1" x14ac:dyDescent="0.25">
      <c r="A430" s="382" t="s">
        <v>24651</v>
      </c>
      <c r="B430" s="382" t="s">
        <v>24685</v>
      </c>
      <c r="C430" s="382" t="s">
        <v>24686</v>
      </c>
      <c r="D430" s="382" t="s">
        <v>4012</v>
      </c>
      <c r="E430" s="383">
        <v>3.92</v>
      </c>
      <c r="F430" s="382" t="s">
        <v>4009</v>
      </c>
      <c r="G430" s="382" t="s">
        <v>630</v>
      </c>
      <c r="H430" s="384">
        <v>17163</v>
      </c>
    </row>
    <row r="431" spans="1:8" ht="16.5" customHeight="1" x14ac:dyDescent="0.25">
      <c r="A431" s="382" t="s">
        <v>24651</v>
      </c>
      <c r="B431" s="382" t="s">
        <v>24687</v>
      </c>
      <c r="C431" s="382" t="s">
        <v>24688</v>
      </c>
      <c r="D431" s="382" t="s">
        <v>4008</v>
      </c>
      <c r="E431" s="383">
        <v>4.18</v>
      </c>
      <c r="F431" s="382" t="s">
        <v>4009</v>
      </c>
      <c r="G431" s="382" t="s">
        <v>630</v>
      </c>
      <c r="H431" s="384">
        <v>17164</v>
      </c>
    </row>
    <row r="432" spans="1:8" ht="16.5" customHeight="1" x14ac:dyDescent="0.25">
      <c r="A432" s="382"/>
      <c r="B432" s="382"/>
      <c r="C432" s="382"/>
      <c r="D432" s="385" t="s">
        <v>3729</v>
      </c>
      <c r="E432" s="386">
        <f>SUM(E412:E431)</f>
        <v>97.72999999999999</v>
      </c>
      <c r="F432" s="382"/>
      <c r="G432" s="382"/>
      <c r="H432" s="384"/>
    </row>
    <row r="433" spans="1:8" ht="16.5" customHeight="1" x14ac:dyDescent="0.25">
      <c r="A433" s="382" t="s">
        <v>24689</v>
      </c>
      <c r="B433" s="382" t="s">
        <v>24690</v>
      </c>
      <c r="C433" s="382" t="s">
        <v>24691</v>
      </c>
      <c r="D433" s="382" t="s">
        <v>10644</v>
      </c>
      <c r="E433" s="383">
        <v>3.36</v>
      </c>
      <c r="F433" s="382" t="s">
        <v>10643</v>
      </c>
      <c r="G433" s="382" t="s">
        <v>630</v>
      </c>
      <c r="H433" s="384">
        <v>17184</v>
      </c>
    </row>
    <row r="434" spans="1:8" ht="16.5" customHeight="1" x14ac:dyDescent="0.25">
      <c r="A434" s="382" t="s">
        <v>24689</v>
      </c>
      <c r="B434" s="382" t="s">
        <v>24692</v>
      </c>
      <c r="C434" s="382" t="s">
        <v>24693</v>
      </c>
      <c r="D434" s="382" t="s">
        <v>11563</v>
      </c>
      <c r="E434" s="383">
        <v>2.21</v>
      </c>
      <c r="F434" s="382" t="s">
        <v>11562</v>
      </c>
      <c r="G434" s="382" t="s">
        <v>630</v>
      </c>
      <c r="H434" s="384">
        <v>17185</v>
      </c>
    </row>
    <row r="435" spans="1:8" ht="16.5" customHeight="1" x14ac:dyDescent="0.25">
      <c r="A435" s="382" t="s">
        <v>24689</v>
      </c>
      <c r="B435" s="382" t="s">
        <v>24694</v>
      </c>
      <c r="C435" s="382" t="s">
        <v>24695</v>
      </c>
      <c r="D435" s="382" t="s">
        <v>702</v>
      </c>
      <c r="E435" s="383">
        <v>1.93</v>
      </c>
      <c r="F435" s="382" t="s">
        <v>701</v>
      </c>
      <c r="G435" s="382" t="s">
        <v>630</v>
      </c>
      <c r="H435" s="384">
        <v>17186</v>
      </c>
    </row>
    <row r="436" spans="1:8" ht="16.5" customHeight="1" x14ac:dyDescent="0.25">
      <c r="A436" s="382" t="s">
        <v>24689</v>
      </c>
      <c r="B436" s="382" t="s">
        <v>24696</v>
      </c>
      <c r="C436" s="382" t="s">
        <v>24697</v>
      </c>
      <c r="D436" s="382" t="s">
        <v>5041</v>
      </c>
      <c r="E436" s="383">
        <v>2.76</v>
      </c>
      <c r="F436" s="382" t="s">
        <v>5042</v>
      </c>
      <c r="G436" s="382" t="s">
        <v>630</v>
      </c>
      <c r="H436" s="384">
        <v>17187</v>
      </c>
    </row>
    <row r="437" spans="1:8" ht="16.5" customHeight="1" x14ac:dyDescent="0.25">
      <c r="A437" s="382" t="s">
        <v>24689</v>
      </c>
      <c r="B437" s="382" t="s">
        <v>24698</v>
      </c>
      <c r="C437" s="382" t="s">
        <v>24699</v>
      </c>
      <c r="D437" s="382" t="s">
        <v>10516</v>
      </c>
      <c r="E437" s="383">
        <v>1.71</v>
      </c>
      <c r="F437" s="382" t="s">
        <v>10515</v>
      </c>
      <c r="G437" s="382" t="s">
        <v>630</v>
      </c>
      <c r="H437" s="384">
        <v>17188</v>
      </c>
    </row>
    <row r="438" spans="1:8" ht="16.5" customHeight="1" x14ac:dyDescent="0.25">
      <c r="A438" s="382" t="s">
        <v>24689</v>
      </c>
      <c r="B438" s="382" t="s">
        <v>24700</v>
      </c>
      <c r="C438" s="382" t="s">
        <v>24701</v>
      </c>
      <c r="D438" s="382" t="s">
        <v>871</v>
      </c>
      <c r="E438" s="383">
        <v>1.8</v>
      </c>
      <c r="F438" s="382" t="s">
        <v>870</v>
      </c>
      <c r="G438" s="382" t="s">
        <v>630</v>
      </c>
      <c r="H438" s="384">
        <v>17189</v>
      </c>
    </row>
    <row r="439" spans="1:8" ht="16.5" customHeight="1" x14ac:dyDescent="0.25">
      <c r="A439" s="382" t="s">
        <v>24689</v>
      </c>
      <c r="B439" s="382" t="s">
        <v>24702</v>
      </c>
      <c r="C439" s="382" t="s">
        <v>24703</v>
      </c>
      <c r="D439" s="382" t="s">
        <v>24704</v>
      </c>
      <c r="E439" s="383">
        <v>3.52</v>
      </c>
      <c r="F439" s="382" t="s">
        <v>24705</v>
      </c>
      <c r="G439" s="382" t="s">
        <v>630</v>
      </c>
      <c r="H439" s="384">
        <v>17190</v>
      </c>
    </row>
    <row r="440" spans="1:8" ht="16.5" customHeight="1" x14ac:dyDescent="0.25">
      <c r="A440" s="382" t="s">
        <v>24689</v>
      </c>
      <c r="B440" s="382" t="s">
        <v>19334</v>
      </c>
      <c r="C440" s="382" t="s">
        <v>24706</v>
      </c>
      <c r="D440" s="382" t="s">
        <v>880</v>
      </c>
      <c r="E440" s="383">
        <v>3.75</v>
      </c>
      <c r="F440" s="382" t="s">
        <v>879</v>
      </c>
      <c r="G440" s="382" t="s">
        <v>630</v>
      </c>
      <c r="H440" s="384">
        <v>17191</v>
      </c>
    </row>
    <row r="441" spans="1:8" ht="16.5" customHeight="1" x14ac:dyDescent="0.25">
      <c r="A441" s="382" t="s">
        <v>24689</v>
      </c>
      <c r="B441" s="382" t="s">
        <v>24707</v>
      </c>
      <c r="C441" s="382" t="s">
        <v>24708</v>
      </c>
      <c r="D441" s="382" t="s">
        <v>4988</v>
      </c>
      <c r="E441" s="383">
        <v>1.81</v>
      </c>
      <c r="F441" s="382" t="s">
        <v>4989</v>
      </c>
      <c r="G441" s="382" t="s">
        <v>630</v>
      </c>
      <c r="H441" s="384">
        <v>17192</v>
      </c>
    </row>
    <row r="442" spans="1:8" ht="16.5" customHeight="1" x14ac:dyDescent="0.25">
      <c r="A442" s="382" t="s">
        <v>24689</v>
      </c>
      <c r="B442" s="382" t="s">
        <v>24709</v>
      </c>
      <c r="C442" s="382" t="s">
        <v>24710</v>
      </c>
      <c r="D442" s="382" t="s">
        <v>1185</v>
      </c>
      <c r="E442" s="383">
        <v>2.93</v>
      </c>
      <c r="F442" s="382" t="s">
        <v>1184</v>
      </c>
      <c r="G442" s="382" t="s">
        <v>630</v>
      </c>
      <c r="H442" s="384">
        <v>17193</v>
      </c>
    </row>
    <row r="443" spans="1:8" ht="16.5" customHeight="1" x14ac:dyDescent="0.25">
      <c r="A443" s="382" t="s">
        <v>24689</v>
      </c>
      <c r="B443" s="382" t="s">
        <v>24711</v>
      </c>
      <c r="C443" s="382" t="s">
        <v>24712</v>
      </c>
      <c r="D443" s="382" t="s">
        <v>22135</v>
      </c>
      <c r="E443" s="383">
        <v>15.5</v>
      </c>
      <c r="F443" s="382" t="s">
        <v>22136</v>
      </c>
      <c r="G443" s="382" t="s">
        <v>630</v>
      </c>
      <c r="H443" s="384">
        <v>17194</v>
      </c>
    </row>
    <row r="444" spans="1:8" ht="16.5" customHeight="1" x14ac:dyDescent="0.25">
      <c r="A444" s="382" t="s">
        <v>24689</v>
      </c>
      <c r="B444" s="382" t="s">
        <v>24713</v>
      </c>
      <c r="C444" s="382" t="s">
        <v>24714</v>
      </c>
      <c r="D444" s="382" t="s">
        <v>749</v>
      </c>
      <c r="E444" s="383">
        <v>1.68</v>
      </c>
      <c r="F444" s="382" t="s">
        <v>748</v>
      </c>
      <c r="G444" s="382" t="s">
        <v>630</v>
      </c>
      <c r="H444" s="384">
        <v>17195</v>
      </c>
    </row>
    <row r="445" spans="1:8" ht="16.5" customHeight="1" x14ac:dyDescent="0.25">
      <c r="A445" s="382" t="s">
        <v>24689</v>
      </c>
      <c r="B445" s="382" t="s">
        <v>3210</v>
      </c>
      <c r="C445" s="382" t="s">
        <v>24715</v>
      </c>
      <c r="D445" s="382" t="s">
        <v>22064</v>
      </c>
      <c r="E445" s="383">
        <v>3.6</v>
      </c>
      <c r="F445" s="382" t="s">
        <v>22065</v>
      </c>
      <c r="G445" s="382" t="s">
        <v>630</v>
      </c>
      <c r="H445" s="384">
        <v>17196</v>
      </c>
    </row>
    <row r="446" spans="1:8" ht="16.5" customHeight="1" x14ac:dyDescent="0.25">
      <c r="A446" s="382" t="s">
        <v>24689</v>
      </c>
      <c r="B446" s="382" t="s">
        <v>24716</v>
      </c>
      <c r="C446" s="382" t="s">
        <v>24717</v>
      </c>
      <c r="D446" s="382" t="s">
        <v>24718</v>
      </c>
      <c r="E446" s="383">
        <v>3.38</v>
      </c>
      <c r="F446" s="382" t="s">
        <v>24719</v>
      </c>
      <c r="G446" s="382" t="s">
        <v>630</v>
      </c>
      <c r="H446" s="384">
        <v>17197</v>
      </c>
    </row>
    <row r="447" spans="1:8" ht="16.5" customHeight="1" x14ac:dyDescent="0.25">
      <c r="A447" s="382" t="s">
        <v>24689</v>
      </c>
      <c r="B447" s="382" t="s">
        <v>5955</v>
      </c>
      <c r="C447" s="382" t="s">
        <v>24720</v>
      </c>
      <c r="D447" s="382" t="s">
        <v>735</v>
      </c>
      <c r="E447" s="383">
        <v>15.14</v>
      </c>
      <c r="F447" s="382" t="s">
        <v>734</v>
      </c>
      <c r="G447" s="382" t="s">
        <v>630</v>
      </c>
      <c r="H447" s="384">
        <v>17198</v>
      </c>
    </row>
    <row r="448" spans="1:8" ht="16.5" customHeight="1" x14ac:dyDescent="0.25">
      <c r="A448" s="382" t="s">
        <v>24689</v>
      </c>
      <c r="B448" s="382" t="s">
        <v>24721</v>
      </c>
      <c r="C448" s="382" t="s">
        <v>24722</v>
      </c>
      <c r="D448" s="382" t="s">
        <v>13618</v>
      </c>
      <c r="E448" s="383">
        <v>32.69</v>
      </c>
      <c r="F448" s="382" t="s">
        <v>13617</v>
      </c>
      <c r="G448" s="382" t="s">
        <v>630</v>
      </c>
      <c r="H448" s="384">
        <v>17199</v>
      </c>
    </row>
    <row r="449" spans="1:8" ht="16.5" customHeight="1" x14ac:dyDescent="0.25">
      <c r="A449" s="382" t="s">
        <v>24689</v>
      </c>
      <c r="B449" s="382" t="s">
        <v>24723</v>
      </c>
      <c r="C449" s="382" t="s">
        <v>24724</v>
      </c>
      <c r="D449" s="382" t="s">
        <v>920</v>
      </c>
      <c r="E449" s="383">
        <v>4.63</v>
      </c>
      <c r="F449" s="382" t="s">
        <v>919</v>
      </c>
      <c r="G449" s="382" t="s">
        <v>630</v>
      </c>
      <c r="H449" s="384">
        <v>17200</v>
      </c>
    </row>
    <row r="450" spans="1:8" ht="16.5" customHeight="1" x14ac:dyDescent="0.25">
      <c r="A450" s="382" t="s">
        <v>24689</v>
      </c>
      <c r="B450" s="382" t="s">
        <v>24725</v>
      </c>
      <c r="C450" s="382" t="s">
        <v>24726</v>
      </c>
      <c r="D450" s="382" t="s">
        <v>13461</v>
      </c>
      <c r="E450" s="383">
        <v>6.12</v>
      </c>
      <c r="F450" s="382" t="s">
        <v>13460</v>
      </c>
      <c r="G450" s="382" t="s">
        <v>630</v>
      </c>
      <c r="H450" s="384">
        <v>17201</v>
      </c>
    </row>
    <row r="451" spans="1:8" ht="16.5" customHeight="1" x14ac:dyDescent="0.25">
      <c r="A451" s="382" t="s">
        <v>24689</v>
      </c>
      <c r="B451" s="382" t="s">
        <v>24727</v>
      </c>
      <c r="C451" s="382" t="s">
        <v>24728</v>
      </c>
      <c r="D451" s="382" t="s">
        <v>1473</v>
      </c>
      <c r="E451" s="383">
        <v>1.94</v>
      </c>
      <c r="F451" s="382" t="s">
        <v>1472</v>
      </c>
      <c r="G451" s="382" t="s">
        <v>630</v>
      </c>
      <c r="H451" s="384">
        <v>17202</v>
      </c>
    </row>
    <row r="452" spans="1:8" ht="16.5" customHeight="1" x14ac:dyDescent="0.25">
      <c r="A452" s="382" t="s">
        <v>24689</v>
      </c>
      <c r="B452" s="382" t="s">
        <v>24729</v>
      </c>
      <c r="C452" s="382" t="s">
        <v>24730</v>
      </c>
      <c r="D452" s="382" t="s">
        <v>11046</v>
      </c>
      <c r="E452" s="383">
        <v>4.37</v>
      </c>
      <c r="F452" s="382" t="s">
        <v>11045</v>
      </c>
      <c r="G452" s="382" t="s">
        <v>630</v>
      </c>
      <c r="H452" s="384">
        <v>17203</v>
      </c>
    </row>
    <row r="453" spans="1:8" ht="16.5" customHeight="1" x14ac:dyDescent="0.25">
      <c r="A453" s="382"/>
      <c r="B453" s="382"/>
      <c r="C453" s="382"/>
      <c r="D453" s="385" t="s">
        <v>3729</v>
      </c>
      <c r="E453" s="386">
        <f>SUM(E433:E452)</f>
        <v>114.83000000000001</v>
      </c>
      <c r="F453" s="382"/>
      <c r="G453" s="382"/>
      <c r="H453" s="384"/>
    </row>
    <row r="454" spans="1:8" ht="16.5" customHeight="1" x14ac:dyDescent="0.25">
      <c r="A454" s="382" t="s">
        <v>24731</v>
      </c>
      <c r="B454" s="382" t="s">
        <v>24732</v>
      </c>
      <c r="C454" s="382" t="s">
        <v>24733</v>
      </c>
      <c r="D454" s="382" t="s">
        <v>5594</v>
      </c>
      <c r="E454" s="383">
        <v>3.91</v>
      </c>
      <c r="F454" s="382" t="s">
        <v>5595</v>
      </c>
      <c r="G454" s="382" t="s">
        <v>630</v>
      </c>
      <c r="H454" s="384">
        <v>17234</v>
      </c>
    </row>
    <row r="455" spans="1:8" ht="16.5" customHeight="1" x14ac:dyDescent="0.25">
      <c r="A455" s="382" t="s">
        <v>24731</v>
      </c>
      <c r="B455" s="382" t="s">
        <v>24734</v>
      </c>
      <c r="C455" s="382" t="s">
        <v>24735</v>
      </c>
      <c r="D455" s="382" t="s">
        <v>1073</v>
      </c>
      <c r="E455" s="383">
        <v>8.76</v>
      </c>
      <c r="F455" s="382" t="s">
        <v>1375</v>
      </c>
      <c r="G455" s="382" t="s">
        <v>630</v>
      </c>
      <c r="H455" s="384">
        <v>17235</v>
      </c>
    </row>
    <row r="456" spans="1:8" ht="16.5" customHeight="1" x14ac:dyDescent="0.25">
      <c r="A456" s="382" t="s">
        <v>24731</v>
      </c>
      <c r="B456" s="382" t="s">
        <v>24736</v>
      </c>
      <c r="C456" s="382" t="s">
        <v>24737</v>
      </c>
      <c r="D456" s="382" t="s">
        <v>3799</v>
      </c>
      <c r="E456" s="383">
        <v>2.37</v>
      </c>
      <c r="F456" s="382" t="s">
        <v>3800</v>
      </c>
      <c r="G456" s="382" t="s">
        <v>630</v>
      </c>
      <c r="H456" s="384">
        <v>17236</v>
      </c>
    </row>
    <row r="457" spans="1:8" ht="16.5" customHeight="1" x14ac:dyDescent="0.25">
      <c r="A457" s="382" t="s">
        <v>24731</v>
      </c>
      <c r="B457" s="382" t="s">
        <v>24738</v>
      </c>
      <c r="C457" s="382" t="s">
        <v>24739</v>
      </c>
      <c r="D457" s="382" t="s">
        <v>3618</v>
      </c>
      <c r="E457" s="383">
        <v>2.77</v>
      </c>
      <c r="F457" s="382" t="s">
        <v>3619</v>
      </c>
      <c r="G457" s="382" t="s">
        <v>630</v>
      </c>
      <c r="H457" s="384">
        <v>17237</v>
      </c>
    </row>
    <row r="458" spans="1:8" ht="16.5" customHeight="1" x14ac:dyDescent="0.25">
      <c r="A458" s="382" t="s">
        <v>24731</v>
      </c>
      <c r="B458" s="382" t="s">
        <v>24740</v>
      </c>
      <c r="C458" s="382" t="s">
        <v>24741</v>
      </c>
      <c r="D458" s="382" t="s">
        <v>5014</v>
      </c>
      <c r="E458" s="383">
        <v>3.36</v>
      </c>
      <c r="F458" s="382" t="s">
        <v>5015</v>
      </c>
      <c r="G458" s="382" t="s">
        <v>630</v>
      </c>
      <c r="H458" s="384">
        <v>17238</v>
      </c>
    </row>
    <row r="459" spans="1:8" ht="16.5" customHeight="1" x14ac:dyDescent="0.25">
      <c r="A459" s="382" t="s">
        <v>24731</v>
      </c>
      <c r="B459" s="382" t="s">
        <v>24742</v>
      </c>
      <c r="C459" s="382" t="s">
        <v>24743</v>
      </c>
      <c r="D459" s="382" t="s">
        <v>1347</v>
      </c>
      <c r="E459" s="383">
        <v>4.6399999999999997</v>
      </c>
      <c r="F459" s="382" t="s">
        <v>1346</v>
      </c>
      <c r="G459" s="382" t="s">
        <v>630</v>
      </c>
      <c r="H459" s="384">
        <v>17239</v>
      </c>
    </row>
    <row r="460" spans="1:8" ht="16.5" customHeight="1" x14ac:dyDescent="0.25">
      <c r="A460" s="382" t="s">
        <v>24731</v>
      </c>
      <c r="B460" s="382" t="s">
        <v>24744</v>
      </c>
      <c r="C460" s="382" t="s">
        <v>24745</v>
      </c>
      <c r="D460" s="382" t="s">
        <v>700</v>
      </c>
      <c r="E460" s="383">
        <v>8.31</v>
      </c>
      <c r="F460" s="382" t="s">
        <v>699</v>
      </c>
      <c r="G460" s="382" t="s">
        <v>630</v>
      </c>
      <c r="H460" s="384">
        <v>17240</v>
      </c>
    </row>
    <row r="461" spans="1:8" ht="16.5" customHeight="1" x14ac:dyDescent="0.25">
      <c r="A461" s="382" t="s">
        <v>24731</v>
      </c>
      <c r="B461" s="382" t="s">
        <v>24746</v>
      </c>
      <c r="C461" s="382" t="s">
        <v>24747</v>
      </c>
      <c r="D461" s="382" t="s">
        <v>652</v>
      </c>
      <c r="E461" s="383">
        <v>6.45</v>
      </c>
      <c r="F461" s="382" t="s">
        <v>651</v>
      </c>
      <c r="G461" s="382" t="s">
        <v>630</v>
      </c>
      <c r="H461" s="384">
        <v>17241</v>
      </c>
    </row>
    <row r="462" spans="1:8" ht="16.5" customHeight="1" x14ac:dyDescent="0.25">
      <c r="A462" s="382" t="s">
        <v>24731</v>
      </c>
      <c r="B462" s="382" t="s">
        <v>24748</v>
      </c>
      <c r="C462" s="382" t="s">
        <v>24749</v>
      </c>
      <c r="D462" s="382" t="s">
        <v>4752</v>
      </c>
      <c r="E462" s="383">
        <v>4.17</v>
      </c>
      <c r="F462" s="382" t="s">
        <v>4753</v>
      </c>
      <c r="G462" s="382" t="s">
        <v>630</v>
      </c>
      <c r="H462" s="384">
        <v>17242</v>
      </c>
    </row>
    <row r="463" spans="1:8" ht="16.5" customHeight="1" x14ac:dyDescent="0.25">
      <c r="A463" s="382" t="s">
        <v>24731</v>
      </c>
      <c r="B463" s="382" t="s">
        <v>24750</v>
      </c>
      <c r="C463" s="382" t="s">
        <v>24751</v>
      </c>
      <c r="D463" s="382" t="s">
        <v>983</v>
      </c>
      <c r="E463" s="383">
        <v>3.36</v>
      </c>
      <c r="F463" s="382" t="s">
        <v>982</v>
      </c>
      <c r="G463" s="382" t="s">
        <v>630</v>
      </c>
      <c r="H463" s="384">
        <v>17243</v>
      </c>
    </row>
    <row r="464" spans="1:8" ht="16.5" customHeight="1" x14ac:dyDescent="0.25">
      <c r="A464" s="382" t="s">
        <v>24731</v>
      </c>
      <c r="B464" s="382" t="s">
        <v>24752</v>
      </c>
      <c r="C464" s="382" t="s">
        <v>24753</v>
      </c>
      <c r="D464" s="382" t="s">
        <v>762</v>
      </c>
      <c r="E464" s="383">
        <v>0.84</v>
      </c>
      <c r="F464" s="382" t="s">
        <v>761</v>
      </c>
      <c r="G464" s="382" t="s">
        <v>630</v>
      </c>
      <c r="H464" s="384">
        <v>17244</v>
      </c>
    </row>
    <row r="465" spans="1:8" ht="16.5" customHeight="1" x14ac:dyDescent="0.25">
      <c r="A465" s="382" t="s">
        <v>24731</v>
      </c>
      <c r="B465" s="382" t="s">
        <v>24754</v>
      </c>
      <c r="C465" s="382" t="s">
        <v>24755</v>
      </c>
      <c r="D465" s="382" t="s">
        <v>1140</v>
      </c>
      <c r="E465" s="383">
        <v>1.68</v>
      </c>
      <c r="F465" s="382" t="s">
        <v>1139</v>
      </c>
      <c r="G465" s="382" t="s">
        <v>630</v>
      </c>
      <c r="H465" s="384">
        <v>17245</v>
      </c>
    </row>
    <row r="466" spans="1:8" ht="16.5" customHeight="1" x14ac:dyDescent="0.25">
      <c r="A466" s="382" t="s">
        <v>24731</v>
      </c>
      <c r="B466" s="382" t="s">
        <v>24756</v>
      </c>
      <c r="C466" s="382" t="s">
        <v>24757</v>
      </c>
      <c r="D466" s="382" t="s">
        <v>24758</v>
      </c>
      <c r="E466" s="383">
        <v>25.14</v>
      </c>
      <c r="F466" s="382" t="s">
        <v>24759</v>
      </c>
      <c r="G466" s="382" t="s">
        <v>630</v>
      </c>
      <c r="H466" s="384">
        <v>17246</v>
      </c>
    </row>
    <row r="467" spans="1:8" ht="16.5" customHeight="1" x14ac:dyDescent="0.25">
      <c r="A467" s="382" t="s">
        <v>24731</v>
      </c>
      <c r="B467" s="382" t="s">
        <v>24760</v>
      </c>
      <c r="C467" s="382" t="s">
        <v>24761</v>
      </c>
      <c r="D467" s="382" t="s">
        <v>10536</v>
      </c>
      <c r="E467" s="383">
        <v>1.94</v>
      </c>
      <c r="F467" s="382" t="s">
        <v>10535</v>
      </c>
      <c r="G467" s="382" t="s">
        <v>630</v>
      </c>
      <c r="H467" s="384">
        <v>17247</v>
      </c>
    </row>
    <row r="468" spans="1:8" ht="16.5" customHeight="1" x14ac:dyDescent="0.25">
      <c r="A468" s="382" t="s">
        <v>24731</v>
      </c>
      <c r="B468" s="382" t="s">
        <v>13877</v>
      </c>
      <c r="C468" s="382" t="s">
        <v>24762</v>
      </c>
      <c r="D468" s="382" t="s">
        <v>706</v>
      </c>
      <c r="E468" s="383">
        <v>3.36</v>
      </c>
      <c r="F468" s="382" t="s">
        <v>705</v>
      </c>
      <c r="G468" s="382" t="s">
        <v>630</v>
      </c>
      <c r="H468" s="384">
        <v>17248</v>
      </c>
    </row>
    <row r="469" spans="1:8" ht="16.5" customHeight="1" x14ac:dyDescent="0.25">
      <c r="A469" s="382" t="s">
        <v>24731</v>
      </c>
      <c r="B469" s="382" t="s">
        <v>24763</v>
      </c>
      <c r="C469" s="382" t="s">
        <v>24764</v>
      </c>
      <c r="D469" s="382" t="s">
        <v>4815</v>
      </c>
      <c r="E469" s="383">
        <v>1.68</v>
      </c>
      <c r="F469" s="382" t="s">
        <v>4816</v>
      </c>
      <c r="G469" s="382" t="s">
        <v>630</v>
      </c>
      <c r="H469" s="384">
        <v>17249</v>
      </c>
    </row>
    <row r="470" spans="1:8" ht="16.5" customHeight="1" x14ac:dyDescent="0.25">
      <c r="A470" s="382" t="s">
        <v>24731</v>
      </c>
      <c r="B470" s="382" t="s">
        <v>24765</v>
      </c>
      <c r="C470" s="382" t="s">
        <v>24766</v>
      </c>
      <c r="D470" s="382" t="s">
        <v>4529</v>
      </c>
      <c r="E470" s="383">
        <v>1.68</v>
      </c>
      <c r="F470" s="382" t="s">
        <v>4530</v>
      </c>
      <c r="G470" s="382" t="s">
        <v>630</v>
      </c>
      <c r="H470" s="384">
        <v>17250</v>
      </c>
    </row>
    <row r="471" spans="1:8" ht="16.5" customHeight="1" x14ac:dyDescent="0.25">
      <c r="A471" s="382" t="s">
        <v>24731</v>
      </c>
      <c r="B471" s="382" t="s">
        <v>24767</v>
      </c>
      <c r="C471" s="382" t="s">
        <v>24768</v>
      </c>
      <c r="D471" s="382" t="s">
        <v>815</v>
      </c>
      <c r="E471" s="383">
        <v>3.93</v>
      </c>
      <c r="F471" s="382" t="s">
        <v>814</v>
      </c>
      <c r="G471" s="382" t="s">
        <v>630</v>
      </c>
      <c r="H471" s="384">
        <v>17251</v>
      </c>
    </row>
    <row r="472" spans="1:8" ht="16.5" customHeight="1" x14ac:dyDescent="0.25">
      <c r="A472" s="382" t="s">
        <v>24731</v>
      </c>
      <c r="B472" s="382" t="s">
        <v>24769</v>
      </c>
      <c r="C472" s="382" t="s">
        <v>24770</v>
      </c>
      <c r="D472" s="382" t="s">
        <v>3594</v>
      </c>
      <c r="E472" s="383">
        <v>5.21</v>
      </c>
      <c r="F472" s="382" t="s">
        <v>3595</v>
      </c>
      <c r="G472" s="382" t="s">
        <v>630</v>
      </c>
      <c r="H472" s="384">
        <v>17252</v>
      </c>
    </row>
    <row r="473" spans="1:8" ht="16.5" customHeight="1" x14ac:dyDescent="0.25">
      <c r="A473" s="382" t="s">
        <v>24731</v>
      </c>
      <c r="B473" s="382" t="s">
        <v>24771</v>
      </c>
      <c r="C473" s="382" t="s">
        <v>24772</v>
      </c>
      <c r="D473" s="382" t="s">
        <v>739</v>
      </c>
      <c r="E473" s="383">
        <v>2.42</v>
      </c>
      <c r="F473" s="382" t="s">
        <v>738</v>
      </c>
      <c r="G473" s="382" t="s">
        <v>630</v>
      </c>
      <c r="H473" s="384">
        <v>17253</v>
      </c>
    </row>
    <row r="474" spans="1:8" ht="16.5" customHeight="1" x14ac:dyDescent="0.25">
      <c r="A474" s="382" t="s">
        <v>24731</v>
      </c>
      <c r="B474" s="382" t="s">
        <v>24773</v>
      </c>
      <c r="C474" s="382" t="s">
        <v>24774</v>
      </c>
      <c r="D474" s="382" t="s">
        <v>694</v>
      </c>
      <c r="E474" s="383">
        <v>1.74</v>
      </c>
      <c r="F474" s="382" t="s">
        <v>693</v>
      </c>
      <c r="G474" s="382" t="s">
        <v>630</v>
      </c>
      <c r="H474" s="384">
        <v>17254</v>
      </c>
    </row>
    <row r="475" spans="1:8" ht="16.5" customHeight="1" x14ac:dyDescent="0.25">
      <c r="A475" s="382" t="s">
        <v>24731</v>
      </c>
      <c r="B475" s="382" t="s">
        <v>24775</v>
      </c>
      <c r="C475" s="382" t="s">
        <v>24776</v>
      </c>
      <c r="D475" s="382" t="s">
        <v>813</v>
      </c>
      <c r="E475" s="383">
        <v>17.899999999999999</v>
      </c>
      <c r="F475" s="382" t="s">
        <v>812</v>
      </c>
      <c r="G475" s="382" t="s">
        <v>630</v>
      </c>
      <c r="H475" s="384">
        <v>17255</v>
      </c>
    </row>
    <row r="476" spans="1:8" ht="16.5" customHeight="1" x14ac:dyDescent="0.25">
      <c r="A476" s="382" t="s">
        <v>24731</v>
      </c>
      <c r="B476" s="382" t="s">
        <v>24777</v>
      </c>
      <c r="C476" s="382" t="s">
        <v>24778</v>
      </c>
      <c r="D476" s="382" t="s">
        <v>23473</v>
      </c>
      <c r="E476" s="383">
        <v>0.68</v>
      </c>
      <c r="F476" s="382" t="s">
        <v>23474</v>
      </c>
      <c r="G476" s="382" t="s">
        <v>630</v>
      </c>
      <c r="H476" s="384">
        <v>17256</v>
      </c>
    </row>
    <row r="477" spans="1:8" ht="16.5" customHeight="1" x14ac:dyDescent="0.25">
      <c r="A477" s="382" t="s">
        <v>24731</v>
      </c>
      <c r="B477" s="382" t="s">
        <v>24779</v>
      </c>
      <c r="C477" s="382" t="s">
        <v>24780</v>
      </c>
      <c r="D477" s="382" t="s">
        <v>13494</v>
      </c>
      <c r="E477" s="383">
        <v>3.67</v>
      </c>
      <c r="F477" s="382" t="s">
        <v>13493</v>
      </c>
      <c r="G477" s="382" t="s">
        <v>630</v>
      </c>
      <c r="H477" s="384">
        <v>17257</v>
      </c>
    </row>
    <row r="478" spans="1:8" ht="16.5" customHeight="1" x14ac:dyDescent="0.25">
      <c r="A478" s="382"/>
      <c r="B478" s="382"/>
      <c r="C478" s="382"/>
      <c r="D478" s="385" t="s">
        <v>3729</v>
      </c>
      <c r="E478" s="386">
        <f>SUM(E454:E477)</f>
        <v>119.97000000000001</v>
      </c>
      <c r="F478" s="382"/>
      <c r="G478" s="382"/>
      <c r="H478" s="384"/>
    </row>
    <row r="479" spans="1:8" ht="16.5" customHeight="1" x14ac:dyDescent="0.25">
      <c r="A479" s="382"/>
      <c r="B479" s="382"/>
      <c r="C479" s="382"/>
      <c r="D479" s="363" t="s">
        <v>21499</v>
      </c>
      <c r="E479" s="329">
        <f>+E385+E393+E395+E411+E432+E453+E478</f>
        <v>515.07000000000005</v>
      </c>
      <c r="F479" s="382"/>
      <c r="G479" s="382"/>
      <c r="H479" s="384"/>
    </row>
    <row r="480" spans="1:8" ht="16.5" customHeight="1" x14ac:dyDescent="0.25">
      <c r="A480" s="310" t="s">
        <v>24781</v>
      </c>
      <c r="B480" s="310" t="s">
        <v>24782</v>
      </c>
      <c r="C480" s="310" t="s">
        <v>24783</v>
      </c>
      <c r="D480" s="310" t="s">
        <v>11089</v>
      </c>
      <c r="E480" s="312">
        <v>1.72</v>
      </c>
      <c r="F480" s="310" t="s">
        <v>11088</v>
      </c>
      <c r="G480" s="310" t="s">
        <v>630</v>
      </c>
      <c r="H480" s="315">
        <v>17323</v>
      </c>
    </row>
    <row r="481" spans="1:8" ht="16.5" customHeight="1" x14ac:dyDescent="0.25">
      <c r="A481" s="310" t="s">
        <v>24781</v>
      </c>
      <c r="B481" s="310" t="s">
        <v>24784</v>
      </c>
      <c r="C481" s="310" t="s">
        <v>24785</v>
      </c>
      <c r="D481" s="310" t="s">
        <v>914</v>
      </c>
      <c r="E481" s="312">
        <v>1.93</v>
      </c>
      <c r="F481" s="310" t="s">
        <v>913</v>
      </c>
      <c r="G481" s="310" t="s">
        <v>630</v>
      </c>
      <c r="H481" s="315">
        <v>17324</v>
      </c>
    </row>
    <row r="482" spans="1:8" ht="16.5" customHeight="1" x14ac:dyDescent="0.25">
      <c r="A482" s="310" t="s">
        <v>24781</v>
      </c>
      <c r="B482" s="310" t="s">
        <v>24786</v>
      </c>
      <c r="C482" s="310" t="s">
        <v>24787</v>
      </c>
      <c r="D482" s="310" t="s">
        <v>1172</v>
      </c>
      <c r="E482" s="312">
        <v>8.3800000000000008</v>
      </c>
      <c r="F482" s="310" t="s">
        <v>1171</v>
      </c>
      <c r="G482" s="310" t="s">
        <v>630</v>
      </c>
      <c r="H482" s="315">
        <v>17325</v>
      </c>
    </row>
    <row r="483" spans="1:8" ht="16.5" customHeight="1" x14ac:dyDescent="0.25">
      <c r="A483" s="310" t="s">
        <v>24781</v>
      </c>
      <c r="B483" s="310" t="s">
        <v>24788</v>
      </c>
      <c r="C483" s="310" t="s">
        <v>24789</v>
      </c>
      <c r="D483" s="310" t="s">
        <v>806</v>
      </c>
      <c r="E483" s="312">
        <v>3.63</v>
      </c>
      <c r="F483" s="310" t="s">
        <v>805</v>
      </c>
      <c r="G483" s="310" t="s">
        <v>630</v>
      </c>
      <c r="H483" s="315">
        <v>17326</v>
      </c>
    </row>
    <row r="484" spans="1:8" ht="16.5" customHeight="1" x14ac:dyDescent="0.25">
      <c r="A484" s="310" t="s">
        <v>24781</v>
      </c>
      <c r="B484" s="310" t="s">
        <v>22933</v>
      </c>
      <c r="C484" s="310" t="s">
        <v>24790</v>
      </c>
      <c r="D484" s="310" t="s">
        <v>15936</v>
      </c>
      <c r="E484" s="312">
        <v>2.2999999999999998</v>
      </c>
      <c r="F484" s="310" t="s">
        <v>15935</v>
      </c>
      <c r="G484" s="310" t="s">
        <v>630</v>
      </c>
      <c r="H484" s="315">
        <v>17327</v>
      </c>
    </row>
    <row r="485" spans="1:8" ht="16.5" customHeight="1" x14ac:dyDescent="0.25">
      <c r="A485" s="310" t="s">
        <v>24781</v>
      </c>
      <c r="B485" s="310" t="s">
        <v>5678</v>
      </c>
      <c r="C485" s="310" t="s">
        <v>24791</v>
      </c>
      <c r="D485" s="310" t="s">
        <v>24792</v>
      </c>
      <c r="E485" s="312">
        <v>23.15</v>
      </c>
      <c r="F485" s="310" t="s">
        <v>24793</v>
      </c>
      <c r="G485" s="310" t="s">
        <v>630</v>
      </c>
      <c r="H485" s="315">
        <v>17328</v>
      </c>
    </row>
    <row r="486" spans="1:8" ht="16.5" customHeight="1" x14ac:dyDescent="0.25">
      <c r="A486" s="310" t="s">
        <v>24781</v>
      </c>
      <c r="B486" s="310" t="s">
        <v>24794</v>
      </c>
      <c r="C486" s="310" t="s">
        <v>24795</v>
      </c>
      <c r="D486" s="310" t="s">
        <v>1446</v>
      </c>
      <c r="E486" s="312">
        <v>5.58</v>
      </c>
      <c r="F486" s="310" t="s">
        <v>1445</v>
      </c>
      <c r="G486" s="310" t="s">
        <v>630</v>
      </c>
      <c r="H486" s="315">
        <v>17329</v>
      </c>
    </row>
    <row r="487" spans="1:8" ht="16.5" customHeight="1" x14ac:dyDescent="0.25">
      <c r="A487" s="310" t="s">
        <v>24781</v>
      </c>
      <c r="B487" s="310" t="s">
        <v>24796</v>
      </c>
      <c r="C487" s="310" t="s">
        <v>24797</v>
      </c>
      <c r="D487" s="310" t="s">
        <v>723</v>
      </c>
      <c r="E487" s="312">
        <v>6.94</v>
      </c>
      <c r="F487" s="310" t="s">
        <v>722</v>
      </c>
      <c r="G487" s="310" t="s">
        <v>630</v>
      </c>
      <c r="H487" s="315">
        <v>17330</v>
      </c>
    </row>
    <row r="488" spans="1:8" ht="16.5" customHeight="1" x14ac:dyDescent="0.25">
      <c r="A488" s="310" t="s">
        <v>24781</v>
      </c>
      <c r="B488" s="310" t="s">
        <v>24798</v>
      </c>
      <c r="C488" s="310" t="s">
        <v>24799</v>
      </c>
      <c r="D488" s="310" t="s">
        <v>4443</v>
      </c>
      <c r="E488" s="312">
        <v>1.68</v>
      </c>
      <c r="F488" s="310" t="s">
        <v>4444</v>
      </c>
      <c r="G488" s="310" t="s">
        <v>630</v>
      </c>
      <c r="H488" s="315">
        <v>17331</v>
      </c>
    </row>
    <row r="489" spans="1:8" ht="16.5" customHeight="1" x14ac:dyDescent="0.25">
      <c r="A489" s="310" t="s">
        <v>24781</v>
      </c>
      <c r="B489" s="310" t="s">
        <v>24800</v>
      </c>
      <c r="C489" s="310" t="s">
        <v>24801</v>
      </c>
      <c r="D489" s="310" t="s">
        <v>1429</v>
      </c>
      <c r="E489" s="312">
        <v>2.4</v>
      </c>
      <c r="F489" s="310" t="s">
        <v>1428</v>
      </c>
      <c r="G489" s="310" t="s">
        <v>630</v>
      </c>
      <c r="H489" s="315">
        <v>17332</v>
      </c>
    </row>
    <row r="490" spans="1:8" ht="16.5" customHeight="1" x14ac:dyDescent="0.25">
      <c r="A490" s="310" t="s">
        <v>24781</v>
      </c>
      <c r="B490" s="310" t="s">
        <v>24802</v>
      </c>
      <c r="C490" s="310" t="s">
        <v>24803</v>
      </c>
      <c r="D490" s="310" t="s">
        <v>4829</v>
      </c>
      <c r="E490" s="312">
        <v>2.5299999999999998</v>
      </c>
      <c r="F490" s="310" t="s">
        <v>4830</v>
      </c>
      <c r="G490" s="310" t="s">
        <v>630</v>
      </c>
      <c r="H490" s="315">
        <v>17333</v>
      </c>
    </row>
    <row r="491" spans="1:8" ht="16.5" customHeight="1" x14ac:dyDescent="0.25">
      <c r="A491" s="310" t="s">
        <v>24781</v>
      </c>
      <c r="B491" s="310" t="s">
        <v>24804</v>
      </c>
      <c r="C491" s="310" t="s">
        <v>24805</v>
      </c>
      <c r="D491" s="310" t="s">
        <v>782</v>
      </c>
      <c r="E491" s="312">
        <v>6.47</v>
      </c>
      <c r="F491" s="310" t="s">
        <v>781</v>
      </c>
      <c r="G491" s="310" t="s">
        <v>630</v>
      </c>
      <c r="H491" s="315">
        <v>17334</v>
      </c>
    </row>
    <row r="492" spans="1:8" ht="16.5" customHeight="1" x14ac:dyDescent="0.25">
      <c r="A492" s="310" t="s">
        <v>24781</v>
      </c>
      <c r="B492" s="310" t="s">
        <v>24806</v>
      </c>
      <c r="C492" s="310" t="s">
        <v>24807</v>
      </c>
      <c r="D492" s="310" t="s">
        <v>696</v>
      </c>
      <c r="E492" s="312">
        <v>8.3800000000000008</v>
      </c>
      <c r="F492" s="310" t="s">
        <v>695</v>
      </c>
      <c r="G492" s="310" t="s">
        <v>630</v>
      </c>
      <c r="H492" s="315">
        <v>17335</v>
      </c>
    </row>
    <row r="493" spans="1:8" ht="16.5" customHeight="1" x14ac:dyDescent="0.25">
      <c r="A493" s="310" t="s">
        <v>24781</v>
      </c>
      <c r="B493" s="310" t="s">
        <v>24808</v>
      </c>
      <c r="C493" s="310" t="s">
        <v>24809</v>
      </c>
      <c r="D493" s="310" t="s">
        <v>24810</v>
      </c>
      <c r="E493" s="312">
        <v>2.79</v>
      </c>
      <c r="F493" s="310" t="s">
        <v>24811</v>
      </c>
      <c r="G493" s="310" t="s">
        <v>630</v>
      </c>
      <c r="H493" s="315">
        <v>17336</v>
      </c>
    </row>
    <row r="494" spans="1:8" ht="16.5" customHeight="1" x14ac:dyDescent="0.25">
      <c r="A494" s="310" t="s">
        <v>24781</v>
      </c>
      <c r="B494" s="310" t="s">
        <v>24812</v>
      </c>
      <c r="C494" s="310" t="s">
        <v>24813</v>
      </c>
      <c r="D494" s="310" t="s">
        <v>1416</v>
      </c>
      <c r="E494" s="312">
        <v>8.3800000000000008</v>
      </c>
      <c r="F494" s="310" t="s">
        <v>1415</v>
      </c>
      <c r="G494" s="310" t="s">
        <v>630</v>
      </c>
      <c r="H494" s="315">
        <v>17337</v>
      </c>
    </row>
    <row r="495" spans="1:8" ht="16.5" customHeight="1" x14ac:dyDescent="0.25">
      <c r="A495" s="310" t="s">
        <v>24781</v>
      </c>
      <c r="B495" s="310" t="s">
        <v>24814</v>
      </c>
      <c r="C495" s="310" t="s">
        <v>24815</v>
      </c>
      <c r="D495" s="310" t="s">
        <v>3986</v>
      </c>
      <c r="E495" s="312">
        <v>6.6</v>
      </c>
      <c r="F495" s="310" t="s">
        <v>3987</v>
      </c>
      <c r="G495" s="310" t="s">
        <v>630</v>
      </c>
      <c r="H495" s="315">
        <v>17338</v>
      </c>
    </row>
    <row r="496" spans="1:8" ht="16.5" customHeight="1" x14ac:dyDescent="0.25">
      <c r="A496" s="310" t="s">
        <v>24781</v>
      </c>
      <c r="B496" s="310" t="s">
        <v>24816</v>
      </c>
      <c r="C496" s="310" t="s">
        <v>24817</v>
      </c>
      <c r="D496" s="310" t="s">
        <v>6016</v>
      </c>
      <c r="E496" s="312">
        <v>3.36</v>
      </c>
      <c r="F496" s="310" t="s">
        <v>6017</v>
      </c>
      <c r="G496" s="310" t="s">
        <v>630</v>
      </c>
      <c r="H496" s="315">
        <v>17339</v>
      </c>
    </row>
    <row r="497" spans="1:8" ht="16.5" customHeight="1" x14ac:dyDescent="0.25">
      <c r="A497" s="310" t="s">
        <v>24781</v>
      </c>
      <c r="B497" s="310" t="s">
        <v>24818</v>
      </c>
      <c r="C497" s="310" t="s">
        <v>24819</v>
      </c>
      <c r="D497" s="310" t="s">
        <v>10609</v>
      </c>
      <c r="E497" s="312">
        <v>2.39</v>
      </c>
      <c r="F497" s="310" t="s">
        <v>10608</v>
      </c>
      <c r="G497" s="310" t="s">
        <v>630</v>
      </c>
      <c r="H497" s="315">
        <v>17340</v>
      </c>
    </row>
    <row r="498" spans="1:8" ht="16.5" customHeight="1" x14ac:dyDescent="0.25">
      <c r="A498" s="310" t="s">
        <v>24781</v>
      </c>
      <c r="B498" s="310" t="s">
        <v>24820</v>
      </c>
      <c r="C498" s="310" t="s">
        <v>24821</v>
      </c>
      <c r="D498" s="310" t="s">
        <v>968</v>
      </c>
      <c r="E498" s="312">
        <v>0.84</v>
      </c>
      <c r="F498" s="310" t="s">
        <v>967</v>
      </c>
      <c r="G498" s="310" t="s">
        <v>630</v>
      </c>
      <c r="H498" s="315">
        <v>17341</v>
      </c>
    </row>
    <row r="499" spans="1:8" ht="16.5" customHeight="1" x14ac:dyDescent="0.25">
      <c r="A499" s="310"/>
      <c r="B499" s="310"/>
      <c r="C499" s="310"/>
      <c r="D499" s="310"/>
      <c r="E499" s="313">
        <f>SUM(E480:E498)</f>
        <v>99.449999999999989</v>
      </c>
      <c r="F499" s="310"/>
      <c r="G499" s="310"/>
      <c r="H499" s="315"/>
    </row>
    <row r="500" spans="1:8" ht="16.5" customHeight="1" x14ac:dyDescent="0.25">
      <c r="A500" s="310" t="s">
        <v>24822</v>
      </c>
      <c r="B500" s="310" t="s">
        <v>24823</v>
      </c>
      <c r="C500" s="310" t="s">
        <v>24824</v>
      </c>
      <c r="D500" s="310" t="s">
        <v>942</v>
      </c>
      <c r="E500" s="312">
        <v>4.2699999999999996</v>
      </c>
      <c r="F500" s="310" t="s">
        <v>941</v>
      </c>
      <c r="G500" s="310" t="s">
        <v>630</v>
      </c>
      <c r="H500" s="315">
        <v>17367</v>
      </c>
    </row>
    <row r="501" spans="1:8" ht="16.5" customHeight="1" x14ac:dyDescent="0.25">
      <c r="A501" s="310" t="s">
        <v>24822</v>
      </c>
      <c r="B501" s="310" t="s">
        <v>24825</v>
      </c>
      <c r="C501" s="310" t="s">
        <v>24826</v>
      </c>
      <c r="D501" s="310" t="s">
        <v>19642</v>
      </c>
      <c r="E501" s="312">
        <v>2.56</v>
      </c>
      <c r="F501" s="310" t="s">
        <v>19643</v>
      </c>
      <c r="G501" s="310" t="s">
        <v>630</v>
      </c>
      <c r="H501" s="315">
        <v>17368</v>
      </c>
    </row>
    <row r="502" spans="1:8" ht="16.5" customHeight="1" x14ac:dyDescent="0.25">
      <c r="A502" s="310" t="s">
        <v>24822</v>
      </c>
      <c r="B502" s="310" t="s">
        <v>24827</v>
      </c>
      <c r="C502" s="310" t="s">
        <v>24828</v>
      </c>
      <c r="D502" s="310" t="s">
        <v>768</v>
      </c>
      <c r="E502" s="312">
        <v>7.35</v>
      </c>
      <c r="F502" s="310" t="s">
        <v>767</v>
      </c>
      <c r="G502" s="310" t="s">
        <v>630</v>
      </c>
      <c r="H502" s="315">
        <v>17369</v>
      </c>
    </row>
    <row r="503" spans="1:8" ht="16.5" customHeight="1" x14ac:dyDescent="0.25">
      <c r="A503" s="310" t="s">
        <v>24822</v>
      </c>
      <c r="B503" s="310" t="s">
        <v>24829</v>
      </c>
      <c r="C503" s="310" t="s">
        <v>24830</v>
      </c>
      <c r="D503" s="310" t="s">
        <v>656</v>
      </c>
      <c r="E503" s="312">
        <v>4.37</v>
      </c>
      <c r="F503" s="310" t="s">
        <v>655</v>
      </c>
      <c r="G503" s="310" t="s">
        <v>630</v>
      </c>
      <c r="H503" s="315">
        <v>17370</v>
      </c>
    </row>
    <row r="504" spans="1:8" ht="16.5" customHeight="1" x14ac:dyDescent="0.25">
      <c r="A504" s="310" t="s">
        <v>24822</v>
      </c>
      <c r="B504" s="310" t="s">
        <v>24831</v>
      </c>
      <c r="C504" s="310" t="s">
        <v>24832</v>
      </c>
      <c r="D504" s="310" t="s">
        <v>656</v>
      </c>
      <c r="E504" s="312">
        <v>4.37</v>
      </c>
      <c r="F504" s="310" t="s">
        <v>655</v>
      </c>
      <c r="G504" s="310" t="s">
        <v>630</v>
      </c>
      <c r="H504" s="315" t="s">
        <v>24833</v>
      </c>
    </row>
    <row r="505" spans="1:8" ht="16.5" customHeight="1" x14ac:dyDescent="0.25">
      <c r="A505" s="310" t="s">
        <v>24822</v>
      </c>
      <c r="B505" s="310" t="s">
        <v>13517</v>
      </c>
      <c r="C505" s="310" t="s">
        <v>24834</v>
      </c>
      <c r="D505" s="310" t="s">
        <v>4984</v>
      </c>
      <c r="E505" s="312">
        <v>3.36</v>
      </c>
      <c r="F505" s="310" t="s">
        <v>4985</v>
      </c>
      <c r="G505" s="310" t="s">
        <v>630</v>
      </c>
      <c r="H505" s="315">
        <v>17371</v>
      </c>
    </row>
    <row r="506" spans="1:8" ht="16.5" customHeight="1" x14ac:dyDescent="0.25">
      <c r="A506" s="310" t="s">
        <v>24822</v>
      </c>
      <c r="B506" s="310" t="s">
        <v>24835</v>
      </c>
      <c r="C506" s="310" t="s">
        <v>24836</v>
      </c>
      <c r="D506" s="310" t="s">
        <v>10701</v>
      </c>
      <c r="E506" s="312">
        <v>4.3099999999999996</v>
      </c>
      <c r="F506" s="310" t="s">
        <v>10700</v>
      </c>
      <c r="G506" s="310" t="s">
        <v>630</v>
      </c>
      <c r="H506" s="315">
        <v>17372</v>
      </c>
    </row>
    <row r="507" spans="1:8" ht="16.5" customHeight="1" x14ac:dyDescent="0.25">
      <c r="A507" s="310" t="s">
        <v>24822</v>
      </c>
      <c r="B507" s="310" t="s">
        <v>23771</v>
      </c>
      <c r="C507" s="310" t="s">
        <v>24837</v>
      </c>
      <c r="D507" s="310" t="s">
        <v>3904</v>
      </c>
      <c r="E507" s="312">
        <v>8.49</v>
      </c>
      <c r="F507" s="310" t="s">
        <v>3905</v>
      </c>
      <c r="G507" s="310" t="s">
        <v>630</v>
      </c>
      <c r="H507" s="315">
        <v>17373</v>
      </c>
    </row>
    <row r="508" spans="1:8" ht="16.5" customHeight="1" x14ac:dyDescent="0.25">
      <c r="A508" s="310" t="s">
        <v>24822</v>
      </c>
      <c r="B508" s="310" t="s">
        <v>24838</v>
      </c>
      <c r="C508" s="310" t="s">
        <v>24839</v>
      </c>
      <c r="D508" s="310" t="s">
        <v>22433</v>
      </c>
      <c r="E508" s="312">
        <v>1.53</v>
      </c>
      <c r="F508" s="310" t="s">
        <v>22434</v>
      </c>
      <c r="G508" s="310" t="s">
        <v>630</v>
      </c>
      <c r="H508" s="315">
        <v>17374</v>
      </c>
    </row>
    <row r="509" spans="1:8" ht="16.5" customHeight="1" x14ac:dyDescent="0.25">
      <c r="A509" s="310" t="s">
        <v>24822</v>
      </c>
      <c r="B509" s="310" t="s">
        <v>24840</v>
      </c>
      <c r="C509" s="310" t="s">
        <v>24841</v>
      </c>
      <c r="D509" s="310" t="s">
        <v>1223</v>
      </c>
      <c r="E509" s="312">
        <v>3.37</v>
      </c>
      <c r="F509" s="310" t="s">
        <v>1222</v>
      </c>
      <c r="G509" s="310" t="s">
        <v>630</v>
      </c>
      <c r="H509" s="315">
        <v>17375</v>
      </c>
    </row>
    <row r="510" spans="1:8" ht="16.5" customHeight="1" x14ac:dyDescent="0.25">
      <c r="A510" s="310" t="s">
        <v>24822</v>
      </c>
      <c r="B510" s="310" t="s">
        <v>24842</v>
      </c>
      <c r="C510" s="310" t="s">
        <v>24843</v>
      </c>
      <c r="D510" s="310" t="s">
        <v>5045</v>
      </c>
      <c r="E510" s="312">
        <v>5.82</v>
      </c>
      <c r="F510" s="310" t="s">
        <v>5046</v>
      </c>
      <c r="G510" s="310" t="s">
        <v>630</v>
      </c>
      <c r="H510" s="315">
        <v>17376</v>
      </c>
    </row>
    <row r="511" spans="1:8" ht="16.5" customHeight="1" x14ac:dyDescent="0.25">
      <c r="A511" s="310" t="s">
        <v>24822</v>
      </c>
      <c r="B511" s="310" t="s">
        <v>24844</v>
      </c>
      <c r="C511" s="310" t="s">
        <v>24845</v>
      </c>
      <c r="D511" s="310" t="s">
        <v>24846</v>
      </c>
      <c r="E511" s="312">
        <v>38.99</v>
      </c>
      <c r="F511" s="310" t="s">
        <v>24847</v>
      </c>
      <c r="G511" s="310" t="s">
        <v>630</v>
      </c>
      <c r="H511" s="315">
        <v>17377</v>
      </c>
    </row>
    <row r="512" spans="1:8" ht="16.5" customHeight="1" x14ac:dyDescent="0.25">
      <c r="A512" s="310" t="s">
        <v>24822</v>
      </c>
      <c r="B512" s="310" t="s">
        <v>24848</v>
      </c>
      <c r="C512" s="310" t="s">
        <v>24849</v>
      </c>
      <c r="D512" s="310" t="s">
        <v>24850</v>
      </c>
      <c r="E512" s="312">
        <v>1.94</v>
      </c>
      <c r="F512" s="310" t="s">
        <v>24847</v>
      </c>
      <c r="G512" s="310" t="s">
        <v>630</v>
      </c>
      <c r="H512" s="315">
        <v>17378</v>
      </c>
    </row>
    <row r="513" spans="1:8" ht="16.5" customHeight="1" x14ac:dyDescent="0.25">
      <c r="A513" s="310" t="s">
        <v>24822</v>
      </c>
      <c r="B513" s="310" t="s">
        <v>24851</v>
      </c>
      <c r="C513" s="310" t="s">
        <v>24852</v>
      </c>
      <c r="D513" s="310" t="s">
        <v>1374</v>
      </c>
      <c r="E513" s="312">
        <v>11.8</v>
      </c>
      <c r="F513" s="310" t="s">
        <v>1373</v>
      </c>
      <c r="G513" s="310" t="s">
        <v>630</v>
      </c>
      <c r="H513" s="315">
        <v>17379</v>
      </c>
    </row>
    <row r="514" spans="1:8" ht="16.5" customHeight="1" x14ac:dyDescent="0.25">
      <c r="A514" s="310" t="s">
        <v>24822</v>
      </c>
      <c r="B514" s="310" t="s">
        <v>24338</v>
      </c>
      <c r="C514" s="310" t="s">
        <v>24853</v>
      </c>
      <c r="D514" s="310" t="s">
        <v>3590</v>
      </c>
      <c r="E514" s="312">
        <v>1.68</v>
      </c>
      <c r="F514" s="310" t="s">
        <v>3591</v>
      </c>
      <c r="G514" s="310" t="s">
        <v>630</v>
      </c>
      <c r="H514" s="315">
        <v>17380</v>
      </c>
    </row>
    <row r="515" spans="1:8" ht="16.5" customHeight="1" x14ac:dyDescent="0.25">
      <c r="A515" s="310" t="s">
        <v>24822</v>
      </c>
      <c r="B515" s="310" t="s">
        <v>24854</v>
      </c>
      <c r="C515" s="310" t="s">
        <v>24855</v>
      </c>
      <c r="D515" s="310" t="s">
        <v>21674</v>
      </c>
      <c r="E515" s="312">
        <v>6.41</v>
      </c>
      <c r="F515" s="310" t="s">
        <v>21675</v>
      </c>
      <c r="G515" s="310" t="s">
        <v>630</v>
      </c>
      <c r="H515" s="315">
        <v>17381</v>
      </c>
    </row>
    <row r="516" spans="1:8" ht="16.5" customHeight="1" x14ac:dyDescent="0.25">
      <c r="A516" s="310" t="s">
        <v>24822</v>
      </c>
      <c r="B516" s="310" t="s">
        <v>24856</v>
      </c>
      <c r="C516" s="310" t="s">
        <v>24857</v>
      </c>
      <c r="D516" s="310" t="s">
        <v>1349</v>
      </c>
      <c r="E516" s="312">
        <v>5.77</v>
      </c>
      <c r="F516" s="310" t="s">
        <v>1348</v>
      </c>
      <c r="G516" s="310" t="s">
        <v>630</v>
      </c>
      <c r="H516" s="315">
        <v>17382</v>
      </c>
    </row>
    <row r="517" spans="1:8" ht="16.5" customHeight="1" x14ac:dyDescent="0.25">
      <c r="A517" s="310" t="s">
        <v>24822</v>
      </c>
      <c r="B517" s="310" t="s">
        <v>24858</v>
      </c>
      <c r="C517" s="310" t="s">
        <v>24859</v>
      </c>
      <c r="D517" s="310" t="s">
        <v>22253</v>
      </c>
      <c r="E517" s="312">
        <v>16.39</v>
      </c>
      <c r="F517" s="310" t="s">
        <v>22254</v>
      </c>
      <c r="G517" s="310" t="s">
        <v>630</v>
      </c>
      <c r="H517" s="315">
        <v>17383</v>
      </c>
    </row>
    <row r="518" spans="1:8" ht="16.5" customHeight="1" x14ac:dyDescent="0.25">
      <c r="A518" s="310"/>
      <c r="B518" s="310"/>
      <c r="C518" s="310"/>
      <c r="D518" s="310"/>
      <c r="E518" s="313">
        <f>SUM(E500:E517)</f>
        <v>132.77999999999997</v>
      </c>
      <c r="F518" s="310"/>
      <c r="G518" s="310"/>
      <c r="H518" s="315"/>
    </row>
    <row r="519" spans="1:8" ht="16.5" customHeight="1" x14ac:dyDescent="0.25">
      <c r="A519" s="310" t="s">
        <v>24860</v>
      </c>
      <c r="B519" s="310" t="s">
        <v>24861</v>
      </c>
      <c r="C519" s="310" t="s">
        <v>24862</v>
      </c>
      <c r="D519" s="310" t="s">
        <v>21660</v>
      </c>
      <c r="E519" s="312">
        <v>0.11</v>
      </c>
      <c r="F519" s="310" t="s">
        <v>21661</v>
      </c>
      <c r="G519" s="310" t="s">
        <v>630</v>
      </c>
      <c r="H519" s="315">
        <v>17384</v>
      </c>
    </row>
    <row r="520" spans="1:8" ht="16.5" customHeight="1" x14ac:dyDescent="0.25">
      <c r="A520" s="310" t="s">
        <v>24860</v>
      </c>
      <c r="B520" s="310" t="s">
        <v>24863</v>
      </c>
      <c r="C520" s="310" t="s">
        <v>24864</v>
      </c>
      <c r="D520" s="310" t="s">
        <v>14159</v>
      </c>
      <c r="E520" s="312">
        <v>10.71</v>
      </c>
      <c r="F520" s="310" t="s">
        <v>14158</v>
      </c>
      <c r="G520" s="310" t="s">
        <v>630</v>
      </c>
      <c r="H520" s="315">
        <v>17385</v>
      </c>
    </row>
    <row r="521" spans="1:8" ht="16.5" customHeight="1" x14ac:dyDescent="0.25">
      <c r="A521" s="310" t="s">
        <v>24860</v>
      </c>
      <c r="B521" s="310" t="s">
        <v>24865</v>
      </c>
      <c r="C521" s="310" t="s">
        <v>24866</v>
      </c>
      <c r="D521" s="310" t="s">
        <v>19034</v>
      </c>
      <c r="E521" s="312">
        <v>2.08</v>
      </c>
      <c r="F521" s="310" t="s">
        <v>19033</v>
      </c>
      <c r="G521" s="310" t="s">
        <v>630</v>
      </c>
      <c r="H521" s="315">
        <v>17386</v>
      </c>
    </row>
    <row r="522" spans="1:8" ht="16.5" customHeight="1" x14ac:dyDescent="0.25">
      <c r="A522" s="310" t="s">
        <v>24860</v>
      </c>
      <c r="B522" s="310" t="s">
        <v>10569</v>
      </c>
      <c r="C522" s="310" t="s">
        <v>24867</v>
      </c>
      <c r="D522" s="310" t="s">
        <v>1012</v>
      </c>
      <c r="E522" s="312">
        <v>3.64</v>
      </c>
      <c r="F522" s="310" t="s">
        <v>1011</v>
      </c>
      <c r="G522" s="310" t="s">
        <v>630</v>
      </c>
      <c r="H522" s="315">
        <v>17387</v>
      </c>
    </row>
    <row r="523" spans="1:8" ht="16.5" customHeight="1" x14ac:dyDescent="0.25">
      <c r="A523" s="310" t="s">
        <v>24860</v>
      </c>
      <c r="B523" s="310" t="s">
        <v>24868</v>
      </c>
      <c r="C523" s="310" t="s">
        <v>24869</v>
      </c>
      <c r="D523" s="310" t="s">
        <v>1313</v>
      </c>
      <c r="E523" s="312">
        <v>4.9000000000000004</v>
      </c>
      <c r="F523" s="310" t="s">
        <v>1312</v>
      </c>
      <c r="G523" s="310" t="s">
        <v>630</v>
      </c>
      <c r="H523" s="315">
        <v>17388</v>
      </c>
    </row>
    <row r="524" spans="1:8" ht="16.5" customHeight="1" x14ac:dyDescent="0.25">
      <c r="A524" s="310" t="s">
        <v>24860</v>
      </c>
      <c r="B524" s="310" t="s">
        <v>24870</v>
      </c>
      <c r="C524" s="310" t="s">
        <v>24871</v>
      </c>
      <c r="D524" s="310" t="s">
        <v>895</v>
      </c>
      <c r="E524" s="312">
        <v>9.16</v>
      </c>
      <c r="F524" s="310" t="s">
        <v>894</v>
      </c>
      <c r="G524" s="310" t="s">
        <v>630</v>
      </c>
      <c r="H524" s="315">
        <v>17389</v>
      </c>
    </row>
    <row r="525" spans="1:8" ht="16.5" customHeight="1" x14ac:dyDescent="0.25">
      <c r="A525" s="310" t="s">
        <v>24860</v>
      </c>
      <c r="B525" s="310" t="s">
        <v>24872</v>
      </c>
      <c r="C525" s="310" t="s">
        <v>24873</v>
      </c>
      <c r="D525" s="310" t="s">
        <v>6051</v>
      </c>
      <c r="E525" s="312">
        <v>1.71</v>
      </c>
      <c r="F525" s="310" t="s">
        <v>6052</v>
      </c>
      <c r="G525" s="310" t="s">
        <v>630</v>
      </c>
      <c r="H525" s="315">
        <v>17390</v>
      </c>
    </row>
    <row r="526" spans="1:8" ht="16.5" customHeight="1" x14ac:dyDescent="0.25">
      <c r="A526" s="310" t="s">
        <v>24860</v>
      </c>
      <c r="B526" s="310" t="s">
        <v>24874</v>
      </c>
      <c r="C526" s="310" t="s">
        <v>24875</v>
      </c>
      <c r="D526" s="310" t="s">
        <v>4487</v>
      </c>
      <c r="E526" s="312">
        <v>3.36</v>
      </c>
      <c r="F526" s="310" t="s">
        <v>4488</v>
      </c>
      <c r="G526" s="310" t="s">
        <v>630</v>
      </c>
      <c r="H526" s="315">
        <v>17391</v>
      </c>
    </row>
    <row r="527" spans="1:8" ht="16.5" customHeight="1" x14ac:dyDescent="0.25">
      <c r="A527" s="310"/>
      <c r="B527" s="310"/>
      <c r="C527" s="310"/>
      <c r="D527" s="310"/>
      <c r="E527" s="313">
        <f>SUM(E519:E526)</f>
        <v>35.669999999999995</v>
      </c>
      <c r="F527" s="310"/>
      <c r="G527" s="310"/>
      <c r="H527" s="315"/>
    </row>
    <row r="528" spans="1:8" ht="16.5" customHeight="1" x14ac:dyDescent="0.25">
      <c r="A528" s="310" t="s">
        <v>24876</v>
      </c>
      <c r="B528" s="310" t="s">
        <v>24877</v>
      </c>
      <c r="C528" s="310" t="s">
        <v>24878</v>
      </c>
      <c r="D528" s="310" t="s">
        <v>1154</v>
      </c>
      <c r="E528" s="312">
        <v>2.44</v>
      </c>
      <c r="F528" s="310" t="s">
        <v>1153</v>
      </c>
      <c r="G528" s="310" t="s">
        <v>630</v>
      </c>
      <c r="H528" s="315">
        <v>17445</v>
      </c>
    </row>
    <row r="529" spans="1:8" ht="16.5" customHeight="1" x14ac:dyDescent="0.25">
      <c r="A529" s="310" t="s">
        <v>24876</v>
      </c>
      <c r="B529" s="310" t="s">
        <v>24879</v>
      </c>
      <c r="C529" s="310" t="s">
        <v>24880</v>
      </c>
      <c r="D529" s="310" t="s">
        <v>2934</v>
      </c>
      <c r="E529" s="312">
        <v>4.18</v>
      </c>
      <c r="F529" s="310" t="s">
        <v>2935</v>
      </c>
      <c r="G529" s="310" t="s">
        <v>630</v>
      </c>
      <c r="H529" s="315">
        <v>17392</v>
      </c>
    </row>
    <row r="530" spans="1:8" ht="16.5" customHeight="1" x14ac:dyDescent="0.25">
      <c r="A530" s="310" t="s">
        <v>24876</v>
      </c>
      <c r="B530" s="310" t="s">
        <v>24881</v>
      </c>
      <c r="C530" s="310" t="s">
        <v>24882</v>
      </c>
      <c r="D530" s="310" t="s">
        <v>1581</v>
      </c>
      <c r="E530" s="312">
        <v>3.06</v>
      </c>
      <c r="F530" s="310" t="s">
        <v>1582</v>
      </c>
      <c r="G530" s="310" t="s">
        <v>630</v>
      </c>
      <c r="H530" s="315">
        <v>17393</v>
      </c>
    </row>
    <row r="531" spans="1:8" ht="16.5" customHeight="1" x14ac:dyDescent="0.25">
      <c r="A531" s="310" t="s">
        <v>24876</v>
      </c>
      <c r="B531" s="310" t="s">
        <v>24883</v>
      </c>
      <c r="C531" s="310" t="s">
        <v>24884</v>
      </c>
      <c r="D531" s="310" t="s">
        <v>4512</v>
      </c>
      <c r="E531" s="312">
        <v>8.3800000000000008</v>
      </c>
      <c r="F531" s="310" t="s">
        <v>4513</v>
      </c>
      <c r="G531" s="310" t="s">
        <v>630</v>
      </c>
      <c r="H531" s="315">
        <v>17394</v>
      </c>
    </row>
    <row r="532" spans="1:8" ht="16.5" customHeight="1" x14ac:dyDescent="0.25">
      <c r="A532" s="310" t="s">
        <v>24876</v>
      </c>
      <c r="B532" s="310" t="s">
        <v>24885</v>
      </c>
      <c r="C532" s="310" t="s">
        <v>24886</v>
      </c>
      <c r="D532" s="310" t="s">
        <v>950</v>
      </c>
      <c r="E532" s="312">
        <v>8.9600000000000009</v>
      </c>
      <c r="F532" s="310" t="s">
        <v>949</v>
      </c>
      <c r="G532" s="310" t="s">
        <v>630</v>
      </c>
      <c r="H532" s="315">
        <v>17395</v>
      </c>
    </row>
    <row r="533" spans="1:8" ht="16.5" customHeight="1" x14ac:dyDescent="0.25">
      <c r="A533" s="310" t="s">
        <v>24876</v>
      </c>
      <c r="B533" s="310" t="s">
        <v>24887</v>
      </c>
      <c r="C533" s="310" t="s">
        <v>24888</v>
      </c>
      <c r="D533" s="310" t="s">
        <v>1363</v>
      </c>
      <c r="E533" s="312">
        <v>8.3800000000000008</v>
      </c>
      <c r="F533" s="310" t="s">
        <v>1362</v>
      </c>
      <c r="G533" s="310" t="s">
        <v>630</v>
      </c>
      <c r="H533" s="315">
        <v>17396</v>
      </c>
    </row>
    <row r="534" spans="1:8" ht="16.5" customHeight="1" x14ac:dyDescent="0.25">
      <c r="A534" s="310" t="s">
        <v>24876</v>
      </c>
      <c r="B534" s="310" t="s">
        <v>24889</v>
      </c>
      <c r="C534" s="310" t="s">
        <v>24890</v>
      </c>
      <c r="D534" s="310" t="s">
        <v>5530</v>
      </c>
      <c r="E534" s="312">
        <v>5.09</v>
      </c>
      <c r="F534" s="310" t="s">
        <v>5531</v>
      </c>
      <c r="G534" s="310" t="s">
        <v>630</v>
      </c>
      <c r="H534" s="315">
        <v>17397</v>
      </c>
    </row>
    <row r="535" spans="1:8" ht="16.5" customHeight="1" x14ac:dyDescent="0.25">
      <c r="A535" s="310" t="s">
        <v>24876</v>
      </c>
      <c r="B535" s="310" t="s">
        <v>24891</v>
      </c>
      <c r="C535" s="310" t="s">
        <v>24892</v>
      </c>
      <c r="D535" s="310" t="s">
        <v>22587</v>
      </c>
      <c r="E535" s="312">
        <v>5.91</v>
      </c>
      <c r="F535" s="310" t="s">
        <v>22588</v>
      </c>
      <c r="G535" s="310" t="s">
        <v>630</v>
      </c>
      <c r="H535" s="315">
        <v>17398</v>
      </c>
    </row>
    <row r="536" spans="1:8" ht="16.5" customHeight="1" x14ac:dyDescent="0.25">
      <c r="A536" s="310" t="s">
        <v>24876</v>
      </c>
      <c r="B536" s="310" t="s">
        <v>24893</v>
      </c>
      <c r="C536" s="310" t="s">
        <v>24894</v>
      </c>
      <c r="D536" s="310" t="s">
        <v>10944</v>
      </c>
      <c r="E536" s="312">
        <v>5.04</v>
      </c>
      <c r="F536" s="310" t="s">
        <v>10943</v>
      </c>
      <c r="G536" s="310" t="s">
        <v>630</v>
      </c>
      <c r="H536" s="315">
        <v>17399</v>
      </c>
    </row>
    <row r="537" spans="1:8" ht="16.5" customHeight="1" x14ac:dyDescent="0.25">
      <c r="A537" s="310" t="s">
        <v>24876</v>
      </c>
      <c r="B537" s="310" t="s">
        <v>24895</v>
      </c>
      <c r="C537" s="310" t="s">
        <v>24896</v>
      </c>
      <c r="D537" s="310" t="s">
        <v>4724</v>
      </c>
      <c r="E537" s="312">
        <v>1.75</v>
      </c>
      <c r="F537" s="310" t="s">
        <v>4725</v>
      </c>
      <c r="G537" s="310" t="s">
        <v>630</v>
      </c>
      <c r="H537" s="315">
        <v>17400</v>
      </c>
    </row>
    <row r="538" spans="1:8" ht="16.5" customHeight="1" x14ac:dyDescent="0.25">
      <c r="A538" s="310" t="s">
        <v>24876</v>
      </c>
      <c r="B538" s="310" t="s">
        <v>24897</v>
      </c>
      <c r="C538" s="310" t="s">
        <v>24898</v>
      </c>
      <c r="D538" s="310" t="s">
        <v>737</v>
      </c>
      <c r="E538" s="312">
        <v>1.68</v>
      </c>
      <c r="F538" s="310" t="s">
        <v>736</v>
      </c>
      <c r="G538" s="310" t="s">
        <v>630</v>
      </c>
      <c r="H538" s="315">
        <v>17401</v>
      </c>
    </row>
    <row r="539" spans="1:8" ht="16.5" customHeight="1" x14ac:dyDescent="0.25">
      <c r="A539" s="310" t="s">
        <v>24876</v>
      </c>
      <c r="B539" s="310" t="s">
        <v>24899</v>
      </c>
      <c r="C539" s="310" t="s">
        <v>24900</v>
      </c>
      <c r="D539" s="310" t="s">
        <v>13351</v>
      </c>
      <c r="E539" s="312">
        <v>4.1900000000000004</v>
      </c>
      <c r="F539" s="310" t="s">
        <v>13350</v>
      </c>
      <c r="G539" s="310" t="s">
        <v>630</v>
      </c>
      <c r="H539" s="315">
        <v>17402</v>
      </c>
    </row>
    <row r="540" spans="1:8" ht="16.5" customHeight="1" x14ac:dyDescent="0.25">
      <c r="A540" s="310" t="s">
        <v>24876</v>
      </c>
      <c r="B540" s="310" t="s">
        <v>24901</v>
      </c>
      <c r="C540" s="310" t="s">
        <v>24902</v>
      </c>
      <c r="D540" s="310" t="s">
        <v>10609</v>
      </c>
      <c r="E540" s="312">
        <v>4.47</v>
      </c>
      <c r="F540" s="310" t="s">
        <v>10608</v>
      </c>
      <c r="G540" s="310" t="s">
        <v>630</v>
      </c>
      <c r="H540" s="315">
        <v>17403</v>
      </c>
    </row>
    <row r="541" spans="1:8" ht="16.5" customHeight="1" x14ac:dyDescent="0.25">
      <c r="A541" s="310" t="s">
        <v>24876</v>
      </c>
      <c r="B541" s="310" t="s">
        <v>24903</v>
      </c>
      <c r="C541" s="310" t="s">
        <v>24904</v>
      </c>
      <c r="D541" s="310" t="s">
        <v>1265</v>
      </c>
      <c r="E541" s="312">
        <v>16.7</v>
      </c>
      <c r="F541" s="310" t="s">
        <v>1264</v>
      </c>
      <c r="G541" s="310" t="s">
        <v>630</v>
      </c>
      <c r="H541" s="315">
        <v>17404</v>
      </c>
    </row>
    <row r="542" spans="1:8" ht="16.5" customHeight="1" x14ac:dyDescent="0.25">
      <c r="A542" s="310" t="s">
        <v>24876</v>
      </c>
      <c r="B542" s="310" t="s">
        <v>24905</v>
      </c>
      <c r="C542" s="310" t="s">
        <v>24906</v>
      </c>
      <c r="D542" s="310" t="s">
        <v>1212</v>
      </c>
      <c r="E542" s="312">
        <v>5.1100000000000003</v>
      </c>
      <c r="F542" s="310" t="s">
        <v>1211</v>
      </c>
      <c r="G542" s="310" t="s">
        <v>630</v>
      </c>
      <c r="H542" s="315">
        <v>17405</v>
      </c>
    </row>
    <row r="543" spans="1:8" ht="16.5" customHeight="1" x14ac:dyDescent="0.25">
      <c r="A543" s="310"/>
      <c r="B543" s="310"/>
      <c r="C543" s="310"/>
      <c r="D543" s="310"/>
      <c r="E543" s="313">
        <f>SUM(E528:E542)</f>
        <v>85.34</v>
      </c>
      <c r="F543" s="310"/>
      <c r="G543" s="310"/>
      <c r="H543" s="315"/>
    </row>
    <row r="544" spans="1:8" ht="16.5" customHeight="1" x14ac:dyDescent="0.25">
      <c r="A544" s="310" t="s">
        <v>24907</v>
      </c>
      <c r="B544" s="310" t="s">
        <v>24908</v>
      </c>
      <c r="C544" s="310" t="s">
        <v>24909</v>
      </c>
      <c r="D544" s="310" t="s">
        <v>16370</v>
      </c>
      <c r="E544" s="312">
        <v>4.9400000000000004</v>
      </c>
      <c r="F544" s="310" t="s">
        <v>16369</v>
      </c>
      <c r="G544" s="310" t="s">
        <v>630</v>
      </c>
      <c r="H544" s="315">
        <v>17491</v>
      </c>
    </row>
    <row r="545" spans="1:8" ht="16.5" customHeight="1" x14ac:dyDescent="0.25">
      <c r="A545" s="310" t="s">
        <v>24907</v>
      </c>
      <c r="B545" s="310" t="s">
        <v>24910</v>
      </c>
      <c r="C545" s="310" t="s">
        <v>24911</v>
      </c>
      <c r="D545" s="310" t="s">
        <v>3610</v>
      </c>
      <c r="E545" s="312">
        <v>2.2000000000000002</v>
      </c>
      <c r="F545" s="310" t="s">
        <v>22437</v>
      </c>
      <c r="G545" s="310" t="s">
        <v>630</v>
      </c>
      <c r="H545" s="315">
        <v>17492</v>
      </c>
    </row>
    <row r="546" spans="1:8" ht="16.5" customHeight="1" x14ac:dyDescent="0.25">
      <c r="A546" s="310" t="s">
        <v>24907</v>
      </c>
      <c r="B546" s="310" t="s">
        <v>24912</v>
      </c>
      <c r="C546" s="310" t="s">
        <v>24913</v>
      </c>
      <c r="D546" s="310" t="s">
        <v>4244</v>
      </c>
      <c r="E546" s="312">
        <v>5.97</v>
      </c>
      <c r="F546" s="310" t="s">
        <v>4245</v>
      </c>
      <c r="G546" s="310" t="s">
        <v>630</v>
      </c>
      <c r="H546" s="315">
        <v>17493</v>
      </c>
    </row>
    <row r="547" spans="1:8" ht="16.5" customHeight="1" x14ac:dyDescent="0.25">
      <c r="A547" s="310" t="s">
        <v>24907</v>
      </c>
      <c r="B547" s="310" t="s">
        <v>24914</v>
      </c>
      <c r="C547" s="310" t="s">
        <v>24915</v>
      </c>
      <c r="D547" s="310" t="s">
        <v>859</v>
      </c>
      <c r="E547" s="312">
        <v>8.25</v>
      </c>
      <c r="F547" s="310" t="s">
        <v>858</v>
      </c>
      <c r="G547" s="310" t="s">
        <v>630</v>
      </c>
      <c r="H547" s="315">
        <v>17494</v>
      </c>
    </row>
    <row r="548" spans="1:8" ht="16.5" customHeight="1" x14ac:dyDescent="0.25">
      <c r="A548" s="310" t="s">
        <v>24907</v>
      </c>
      <c r="B548" s="310" t="s">
        <v>24916</v>
      </c>
      <c r="C548" s="310" t="s">
        <v>24917</v>
      </c>
      <c r="D548" s="310" t="s">
        <v>3422</v>
      </c>
      <c r="E548" s="312">
        <v>3.85</v>
      </c>
      <c r="F548" s="310" t="s">
        <v>3423</v>
      </c>
      <c r="G548" s="310" t="s">
        <v>630</v>
      </c>
      <c r="H548" s="315">
        <v>17495</v>
      </c>
    </row>
    <row r="549" spans="1:8" ht="16.5" customHeight="1" x14ac:dyDescent="0.25">
      <c r="A549" s="310" t="s">
        <v>24907</v>
      </c>
      <c r="B549" s="310" t="s">
        <v>22446</v>
      </c>
      <c r="C549" s="310" t="s">
        <v>24918</v>
      </c>
      <c r="D549" s="310" t="s">
        <v>24919</v>
      </c>
      <c r="E549" s="312">
        <v>1.63</v>
      </c>
      <c r="F549" s="310" t="s">
        <v>24920</v>
      </c>
      <c r="G549" s="310" t="s">
        <v>630</v>
      </c>
      <c r="H549" s="315">
        <v>17496</v>
      </c>
    </row>
    <row r="550" spans="1:8" ht="16.5" customHeight="1" x14ac:dyDescent="0.25">
      <c r="A550" s="310" t="s">
        <v>24907</v>
      </c>
      <c r="B550" s="310" t="s">
        <v>24921</v>
      </c>
      <c r="C550" s="310" t="s">
        <v>24922</v>
      </c>
      <c r="D550" s="310" t="s">
        <v>22177</v>
      </c>
      <c r="E550" s="312">
        <v>9.98</v>
      </c>
      <c r="F550" s="310" t="s">
        <v>22178</v>
      </c>
      <c r="G550" s="310" t="s">
        <v>630</v>
      </c>
      <c r="H550" s="315">
        <v>17497</v>
      </c>
    </row>
    <row r="551" spans="1:8" ht="16.5" customHeight="1" x14ac:dyDescent="0.25">
      <c r="A551" s="310" t="s">
        <v>24907</v>
      </c>
      <c r="B551" s="310" t="s">
        <v>24923</v>
      </c>
      <c r="C551" s="310" t="s">
        <v>24924</v>
      </c>
      <c r="D551" s="310" t="s">
        <v>24925</v>
      </c>
      <c r="E551" s="312">
        <v>112.79</v>
      </c>
      <c r="F551" s="310" t="s">
        <v>24926</v>
      </c>
      <c r="G551" s="310" t="s">
        <v>630</v>
      </c>
      <c r="H551" s="315">
        <v>17498</v>
      </c>
    </row>
    <row r="552" spans="1:8" ht="16.5" customHeight="1" x14ac:dyDescent="0.25">
      <c r="A552" s="310" t="s">
        <v>24907</v>
      </c>
      <c r="B552" s="310" t="s">
        <v>24927</v>
      </c>
      <c r="C552" s="310" t="s">
        <v>24928</v>
      </c>
      <c r="D552" s="310" t="s">
        <v>5606</v>
      </c>
      <c r="E552" s="312">
        <v>4.0599999999999996</v>
      </c>
      <c r="F552" s="310" t="s">
        <v>5607</v>
      </c>
      <c r="G552" s="310" t="s">
        <v>630</v>
      </c>
      <c r="H552" s="315">
        <v>17499</v>
      </c>
    </row>
    <row r="553" spans="1:8" ht="16.5" customHeight="1" x14ac:dyDescent="0.25">
      <c r="A553" s="310" t="s">
        <v>24907</v>
      </c>
      <c r="B553" s="310" t="s">
        <v>24929</v>
      </c>
      <c r="C553" s="310" t="s">
        <v>24930</v>
      </c>
      <c r="D553" s="310" t="s">
        <v>5250</v>
      </c>
      <c r="E553" s="312">
        <v>3.75</v>
      </c>
      <c r="F553" s="310" t="s">
        <v>5251</v>
      </c>
      <c r="G553" s="310" t="s">
        <v>630</v>
      </c>
      <c r="H553" s="315">
        <v>17500</v>
      </c>
    </row>
    <row r="554" spans="1:8" ht="16.5" customHeight="1" x14ac:dyDescent="0.25">
      <c r="A554" s="310" t="s">
        <v>24907</v>
      </c>
      <c r="B554" s="310" t="s">
        <v>24931</v>
      </c>
      <c r="C554" s="310" t="s">
        <v>24932</v>
      </c>
      <c r="D554" s="310" t="s">
        <v>869</v>
      </c>
      <c r="E554" s="312">
        <v>4.71</v>
      </c>
      <c r="F554" s="310" t="s">
        <v>868</v>
      </c>
      <c r="G554" s="310" t="s">
        <v>630</v>
      </c>
      <c r="H554" s="315">
        <v>17501</v>
      </c>
    </row>
    <row r="555" spans="1:8" ht="16.5" customHeight="1" x14ac:dyDescent="0.25">
      <c r="A555" s="310" t="s">
        <v>24907</v>
      </c>
      <c r="B555" s="310" t="s">
        <v>24933</v>
      </c>
      <c r="C555" s="310" t="s">
        <v>24934</v>
      </c>
      <c r="D555" s="310" t="s">
        <v>24517</v>
      </c>
      <c r="E555" s="312">
        <v>1.68</v>
      </c>
      <c r="F555" s="310" t="s">
        <v>24518</v>
      </c>
      <c r="G555" s="310" t="s">
        <v>630</v>
      </c>
      <c r="H555" s="315">
        <v>17502</v>
      </c>
    </row>
    <row r="556" spans="1:8" ht="16.5" customHeight="1" x14ac:dyDescent="0.25">
      <c r="A556" s="310" t="s">
        <v>24907</v>
      </c>
      <c r="B556" s="310" t="s">
        <v>11160</v>
      </c>
      <c r="C556" s="310" t="s">
        <v>24935</v>
      </c>
      <c r="D556" s="310" t="s">
        <v>14204</v>
      </c>
      <c r="E556" s="312">
        <v>9.74</v>
      </c>
      <c r="F556" s="310" t="s">
        <v>14203</v>
      </c>
      <c r="G556" s="310" t="s">
        <v>630</v>
      </c>
      <c r="H556" s="315">
        <v>17503</v>
      </c>
    </row>
    <row r="557" spans="1:8" ht="16.5" customHeight="1" x14ac:dyDescent="0.25">
      <c r="A557" s="310" t="s">
        <v>24907</v>
      </c>
      <c r="B557" s="310" t="s">
        <v>24936</v>
      </c>
      <c r="C557" s="310" t="s">
        <v>24937</v>
      </c>
      <c r="D557" s="310" t="s">
        <v>19788</v>
      </c>
      <c r="E557" s="312">
        <v>3.52</v>
      </c>
      <c r="F557" s="310" t="s">
        <v>19789</v>
      </c>
      <c r="G557" s="310" t="s">
        <v>630</v>
      </c>
      <c r="H557" s="315">
        <v>17504</v>
      </c>
    </row>
    <row r="558" spans="1:8" ht="16.5" customHeight="1" x14ac:dyDescent="0.25">
      <c r="A558" s="310" t="s">
        <v>24907</v>
      </c>
      <c r="B558" s="310" t="s">
        <v>24938</v>
      </c>
      <c r="C558" s="310" t="s">
        <v>24939</v>
      </c>
      <c r="D558" s="310" t="s">
        <v>10596</v>
      </c>
      <c r="E558" s="312">
        <v>1.71</v>
      </c>
      <c r="F558" s="310" t="s">
        <v>10595</v>
      </c>
      <c r="G558" s="310" t="s">
        <v>630</v>
      </c>
      <c r="H558" s="315">
        <v>17505</v>
      </c>
    </row>
    <row r="559" spans="1:8" ht="16.5" customHeight="1" x14ac:dyDescent="0.25">
      <c r="A559" s="310" t="s">
        <v>24907</v>
      </c>
      <c r="B559" s="310" t="s">
        <v>24940</v>
      </c>
      <c r="C559" s="310" t="s">
        <v>24941</v>
      </c>
      <c r="D559" s="310" t="s">
        <v>1152</v>
      </c>
      <c r="E559" s="312">
        <v>1.68</v>
      </c>
      <c r="F559" s="310" t="s">
        <v>1151</v>
      </c>
      <c r="G559" s="310" t="s">
        <v>630</v>
      </c>
      <c r="H559" s="315">
        <v>17506</v>
      </c>
    </row>
    <row r="560" spans="1:8" ht="16.5" customHeight="1" x14ac:dyDescent="0.25">
      <c r="A560" s="310" t="s">
        <v>24907</v>
      </c>
      <c r="B560" s="310" t="s">
        <v>24942</v>
      </c>
      <c r="C560" s="310" t="s">
        <v>24943</v>
      </c>
      <c r="D560" s="310" t="s">
        <v>3578</v>
      </c>
      <c r="E560" s="312">
        <v>8.58</v>
      </c>
      <c r="F560" s="310" t="s">
        <v>3579</v>
      </c>
      <c r="G560" s="310" t="s">
        <v>630</v>
      </c>
      <c r="H560" s="315">
        <v>17507</v>
      </c>
    </row>
    <row r="561" spans="1:8" ht="15.75" x14ac:dyDescent="0.25">
      <c r="A561" s="310"/>
      <c r="B561" s="310"/>
      <c r="C561" s="310"/>
      <c r="D561" s="310"/>
      <c r="E561" s="359">
        <f>SUM(E544:E560)</f>
        <v>189.04000000000008</v>
      </c>
      <c r="F561" s="310"/>
      <c r="G561" s="310"/>
      <c r="H561" s="315"/>
    </row>
    <row r="562" spans="1:8" ht="15.75" x14ac:dyDescent="0.25">
      <c r="A562" s="310"/>
      <c r="B562" s="310"/>
      <c r="C562" s="310"/>
      <c r="D562" s="310"/>
      <c r="E562" s="311"/>
      <c r="F562" s="310"/>
      <c r="G562" s="310"/>
      <c r="H562" s="315"/>
    </row>
    <row r="563" spans="1:8" ht="15.75" x14ac:dyDescent="0.25">
      <c r="A563" s="310"/>
      <c r="B563" s="310"/>
      <c r="C563" s="310"/>
      <c r="D563" s="310"/>
      <c r="E563" s="311"/>
      <c r="F563" s="310"/>
      <c r="G563" s="310"/>
      <c r="H563" s="315"/>
    </row>
    <row r="564" spans="1:8" ht="15.75" x14ac:dyDescent="0.25">
      <c r="A564" s="310"/>
      <c r="B564" s="310"/>
      <c r="C564" s="310"/>
      <c r="D564" s="310"/>
      <c r="E564" s="311"/>
      <c r="F564" s="310"/>
      <c r="G564" s="310"/>
      <c r="H564" s="315"/>
    </row>
    <row r="565" spans="1:8" ht="15.75" x14ac:dyDescent="0.25">
      <c r="A565" s="310"/>
      <c r="B565" s="310"/>
      <c r="C565" s="310"/>
      <c r="D565" s="310"/>
      <c r="E565" s="311"/>
      <c r="F565" s="310"/>
      <c r="G565" s="310"/>
      <c r="H565" s="315"/>
    </row>
    <row r="566" spans="1:8" ht="15.75" x14ac:dyDescent="0.25">
      <c r="A566" s="310"/>
      <c r="B566" s="310"/>
      <c r="C566" s="310"/>
      <c r="D566" s="310"/>
      <c r="E566" s="311"/>
      <c r="F566" s="310"/>
      <c r="G566" s="310"/>
      <c r="H566" s="315"/>
    </row>
    <row r="567" spans="1:8" ht="15.75" x14ac:dyDescent="0.25">
      <c r="A567" s="310"/>
      <c r="B567" s="310"/>
      <c r="C567" s="310"/>
      <c r="D567" s="310"/>
      <c r="E567" s="311"/>
      <c r="F567" s="310"/>
      <c r="G567" s="310"/>
      <c r="H567" s="315"/>
    </row>
    <row r="568" spans="1:8" ht="15.75" x14ac:dyDescent="0.25">
      <c r="A568" s="310"/>
      <c r="B568" s="310"/>
      <c r="C568" s="310"/>
      <c r="D568" s="310"/>
      <c r="E568" s="311"/>
      <c r="F568" s="310"/>
      <c r="G568" s="310"/>
      <c r="H568" s="315"/>
    </row>
    <row r="569" spans="1:8" ht="15.75" x14ac:dyDescent="0.25">
      <c r="A569" s="310"/>
      <c r="B569" s="310"/>
      <c r="C569" s="310"/>
      <c r="D569" s="310"/>
      <c r="E569" s="311"/>
      <c r="F569" s="310"/>
      <c r="G569" s="310"/>
      <c r="H569" s="315"/>
    </row>
    <row r="570" spans="1:8" ht="15.75" x14ac:dyDescent="0.25">
      <c r="A570" s="310"/>
      <c r="B570" s="310"/>
      <c r="C570" s="310"/>
      <c r="D570" s="310"/>
      <c r="E570" s="311"/>
      <c r="F570" s="310"/>
      <c r="G570" s="310"/>
      <c r="H570" s="315"/>
    </row>
    <row r="571" spans="1:8" ht="15.75" x14ac:dyDescent="0.25">
      <c r="A571" s="310"/>
      <c r="B571" s="310"/>
      <c r="C571" s="310"/>
      <c r="D571" s="310"/>
      <c r="E571" s="311"/>
      <c r="F571" s="310"/>
      <c r="G571" s="310"/>
      <c r="H571" s="315"/>
    </row>
    <row r="572" spans="1:8" ht="15.75" x14ac:dyDescent="0.25">
      <c r="A572" s="310"/>
      <c r="B572" s="310"/>
      <c r="C572" s="310"/>
      <c r="D572" s="310"/>
      <c r="E572" s="311"/>
      <c r="F572" s="310"/>
      <c r="G572" s="310"/>
      <c r="H572" s="315"/>
    </row>
    <row r="573" spans="1:8" ht="15.75" x14ac:dyDescent="0.25">
      <c r="A573" s="310"/>
      <c r="B573" s="310"/>
      <c r="C573" s="310"/>
      <c r="D573" s="310"/>
      <c r="E573" s="311"/>
      <c r="F573" s="310"/>
      <c r="G573" s="310"/>
      <c r="H573" s="315"/>
    </row>
    <row r="574" spans="1:8" ht="15.75" x14ac:dyDescent="0.25">
      <c r="A574" s="310"/>
      <c r="B574" s="310"/>
      <c r="C574" s="310"/>
      <c r="D574" s="310"/>
      <c r="E574" s="311"/>
      <c r="F574" s="310"/>
      <c r="G574" s="310"/>
      <c r="H574" s="315"/>
    </row>
    <row r="575" spans="1:8" ht="15.75" x14ac:dyDescent="0.25">
      <c r="A575" s="310"/>
      <c r="B575" s="310"/>
      <c r="C575" s="310"/>
      <c r="D575" s="310"/>
      <c r="E575" s="311"/>
      <c r="F575" s="310"/>
      <c r="G575" s="310"/>
      <c r="H575" s="315"/>
    </row>
    <row r="576" spans="1:8" ht="15.75" x14ac:dyDescent="0.25">
      <c r="A576" s="310"/>
      <c r="B576" s="310"/>
      <c r="C576" s="310"/>
      <c r="D576" s="310"/>
      <c r="E576" s="311"/>
      <c r="F576" s="310"/>
      <c r="G576" s="310"/>
      <c r="H576" s="315"/>
    </row>
    <row r="577" spans="1:8" ht="15.75" x14ac:dyDescent="0.25">
      <c r="A577" s="310"/>
      <c r="B577" s="310"/>
      <c r="C577" s="310"/>
      <c r="D577" s="310"/>
      <c r="E577" s="311"/>
      <c r="F577" s="310"/>
      <c r="G577" s="310"/>
      <c r="H577" s="315"/>
    </row>
    <row r="578" spans="1:8" ht="15.75" x14ac:dyDescent="0.25">
      <c r="A578" s="310"/>
      <c r="B578" s="310"/>
      <c r="C578" s="310"/>
      <c r="D578" s="310"/>
      <c r="E578" s="311"/>
      <c r="F578" s="310"/>
      <c r="G578" s="310"/>
      <c r="H578" s="315"/>
    </row>
    <row r="579" spans="1:8" ht="15.75" x14ac:dyDescent="0.25">
      <c r="A579" s="310"/>
      <c r="B579" s="310"/>
      <c r="C579" s="310"/>
      <c r="D579" s="310"/>
      <c r="E579" s="311"/>
      <c r="F579" s="310"/>
      <c r="G579" s="310"/>
      <c r="H579" s="315"/>
    </row>
    <row r="580" spans="1:8" ht="15.75" x14ac:dyDescent="0.25">
      <c r="A580" s="310"/>
      <c r="B580" s="310"/>
      <c r="C580" s="310"/>
      <c r="D580" s="310"/>
      <c r="E580" s="311"/>
      <c r="F580" s="310"/>
      <c r="G580" s="310"/>
      <c r="H580" s="315"/>
    </row>
    <row r="581" spans="1:8" ht="15.75" x14ac:dyDescent="0.25">
      <c r="A581" s="310"/>
      <c r="B581" s="310"/>
      <c r="C581" s="310"/>
      <c r="D581" s="310"/>
      <c r="E581" s="311"/>
      <c r="F581" s="310"/>
      <c r="G581" s="310"/>
      <c r="H581" s="315"/>
    </row>
    <row r="582" spans="1:8" ht="15.75" x14ac:dyDescent="0.25">
      <c r="A582" s="310"/>
      <c r="B582" s="310"/>
      <c r="C582" s="310"/>
      <c r="D582" s="310"/>
      <c r="E582" s="311"/>
      <c r="F582" s="310"/>
      <c r="G582" s="310"/>
      <c r="H582" s="315"/>
    </row>
    <row r="583" spans="1:8" ht="15.75" x14ac:dyDescent="0.25">
      <c r="A583" s="310"/>
      <c r="B583" s="310"/>
      <c r="C583" s="310"/>
      <c r="D583" s="310"/>
      <c r="E583" s="311"/>
      <c r="F583" s="310"/>
      <c r="G583" s="310"/>
      <c r="H583" s="315"/>
    </row>
    <row r="584" spans="1:8" ht="15.75" x14ac:dyDescent="0.25">
      <c r="A584" s="310"/>
      <c r="B584" s="310"/>
      <c r="C584" s="310"/>
      <c r="D584" s="310"/>
      <c r="E584" s="311"/>
      <c r="F584" s="310"/>
      <c r="G584" s="310"/>
      <c r="H584" s="315"/>
    </row>
    <row r="585" spans="1:8" ht="15.75" x14ac:dyDescent="0.25">
      <c r="A585" s="310"/>
      <c r="B585" s="310"/>
      <c r="C585" s="310"/>
      <c r="D585" s="310"/>
      <c r="E585" s="311"/>
      <c r="F585" s="310"/>
      <c r="G585" s="310"/>
      <c r="H585" s="315"/>
    </row>
    <row r="586" spans="1:8" ht="15.75" x14ac:dyDescent="0.25">
      <c r="A586" s="310"/>
      <c r="B586" s="310"/>
      <c r="C586" s="310"/>
      <c r="D586" s="310"/>
      <c r="E586" s="311"/>
      <c r="F586" s="310"/>
      <c r="G586" s="310"/>
      <c r="H586" s="315"/>
    </row>
    <row r="587" spans="1:8" ht="15.75" x14ac:dyDescent="0.25">
      <c r="A587" s="310"/>
      <c r="B587" s="310"/>
      <c r="C587" s="310"/>
      <c r="D587" s="310"/>
      <c r="E587" s="311"/>
      <c r="F587" s="310"/>
      <c r="G587" s="310"/>
      <c r="H587" s="315"/>
    </row>
    <row r="588" spans="1:8" ht="15.75" x14ac:dyDescent="0.25">
      <c r="A588" s="310"/>
      <c r="B588" s="310"/>
      <c r="C588" s="310"/>
      <c r="D588" s="310"/>
      <c r="E588" s="311"/>
      <c r="F588" s="310"/>
      <c r="G588" s="310"/>
      <c r="H588" s="315"/>
    </row>
    <row r="589" spans="1:8" ht="15.75" x14ac:dyDescent="0.25">
      <c r="A589" s="310"/>
      <c r="B589" s="310"/>
      <c r="C589" s="310"/>
      <c r="D589" s="310"/>
      <c r="E589" s="311"/>
      <c r="F589" s="310"/>
      <c r="G589" s="310"/>
      <c r="H589" s="315"/>
    </row>
    <row r="590" spans="1:8" ht="15.75" x14ac:dyDescent="0.25">
      <c r="A590" s="310"/>
      <c r="B590" s="310"/>
      <c r="C590" s="310"/>
      <c r="D590" s="310"/>
      <c r="E590" s="311"/>
      <c r="F590" s="310"/>
      <c r="G590" s="310"/>
      <c r="H590" s="315"/>
    </row>
    <row r="591" spans="1:8" ht="15.75" x14ac:dyDescent="0.25">
      <c r="A591" s="310"/>
      <c r="B591" s="310"/>
      <c r="C591" s="310"/>
      <c r="D591" s="310"/>
      <c r="E591" s="311"/>
      <c r="F591" s="310"/>
      <c r="G591" s="310"/>
      <c r="H591" s="315"/>
    </row>
    <row r="592" spans="1:8" ht="15.75" x14ac:dyDescent="0.25">
      <c r="A592" s="310"/>
      <c r="B592" s="310"/>
      <c r="C592" s="310"/>
      <c r="D592" s="310"/>
      <c r="E592" s="311"/>
      <c r="F592" s="310"/>
      <c r="G592" s="310"/>
      <c r="H592" s="315"/>
    </row>
    <row r="593" spans="1:8" ht="15.75" x14ac:dyDescent="0.25">
      <c r="A593" s="310"/>
      <c r="B593" s="310"/>
      <c r="C593" s="310"/>
      <c r="D593" s="310"/>
      <c r="E593" s="311"/>
      <c r="F593" s="310"/>
      <c r="G593" s="310"/>
      <c r="H593" s="315"/>
    </row>
    <row r="594" spans="1:8" ht="15.75" x14ac:dyDescent="0.25">
      <c r="A594" s="310"/>
      <c r="B594" s="310"/>
      <c r="C594" s="310"/>
      <c r="D594" s="310"/>
      <c r="E594" s="311"/>
      <c r="F594" s="310"/>
      <c r="G594" s="310"/>
      <c r="H594" s="315"/>
    </row>
    <row r="595" spans="1:8" ht="15.75" x14ac:dyDescent="0.25">
      <c r="A595" s="310"/>
      <c r="B595" s="310"/>
      <c r="C595" s="310"/>
      <c r="D595" s="310"/>
      <c r="E595" s="311"/>
      <c r="F595" s="310"/>
      <c r="G595" s="310"/>
      <c r="H595" s="315"/>
    </row>
    <row r="596" spans="1:8" ht="15.75" x14ac:dyDescent="0.25">
      <c r="A596" s="310"/>
      <c r="B596" s="310"/>
      <c r="C596" s="310"/>
      <c r="D596" s="310"/>
      <c r="E596" s="311"/>
      <c r="F596" s="310"/>
      <c r="G596" s="310"/>
      <c r="H596" s="315"/>
    </row>
    <row r="597" spans="1:8" ht="15.75" x14ac:dyDescent="0.25">
      <c r="A597" s="310"/>
      <c r="B597" s="310"/>
      <c r="C597" s="310"/>
      <c r="D597" s="310"/>
      <c r="E597" s="311"/>
      <c r="F597" s="310"/>
      <c r="G597" s="310"/>
      <c r="H597" s="315"/>
    </row>
    <row r="598" spans="1:8" ht="15.75" x14ac:dyDescent="0.25">
      <c r="A598" s="310"/>
      <c r="B598" s="310"/>
      <c r="C598" s="310"/>
      <c r="D598" s="310"/>
      <c r="E598" s="311"/>
      <c r="F598" s="310"/>
      <c r="G598" s="310"/>
      <c r="H598" s="315"/>
    </row>
    <row r="599" spans="1:8" ht="15.75" x14ac:dyDescent="0.25">
      <c r="A599" s="310"/>
      <c r="B599" s="310"/>
      <c r="C599" s="310"/>
      <c r="D599" s="310"/>
      <c r="E599" s="311"/>
      <c r="F599" s="310"/>
      <c r="G599" s="310"/>
      <c r="H599" s="315"/>
    </row>
    <row r="600" spans="1:8" ht="15.75" x14ac:dyDescent="0.25">
      <c r="A600" s="310"/>
      <c r="B600" s="310"/>
      <c r="C600" s="310"/>
      <c r="D600" s="310"/>
      <c r="E600" s="311"/>
      <c r="F600" s="310"/>
      <c r="G600" s="310"/>
      <c r="H600" s="315"/>
    </row>
    <row r="601" spans="1:8" ht="15.75" x14ac:dyDescent="0.25">
      <c r="A601" s="310"/>
      <c r="B601" s="310"/>
      <c r="C601" s="310"/>
      <c r="D601" s="310"/>
      <c r="E601" s="311"/>
      <c r="F601" s="310"/>
      <c r="G601" s="310"/>
      <c r="H601" s="315"/>
    </row>
    <row r="602" spans="1:8" ht="15.75" x14ac:dyDescent="0.25">
      <c r="A602" s="310"/>
      <c r="B602" s="310"/>
      <c r="C602" s="310"/>
      <c r="D602" s="310"/>
      <c r="E602" s="311"/>
      <c r="F602" s="310"/>
      <c r="G602" s="310"/>
      <c r="H602" s="315"/>
    </row>
    <row r="603" spans="1:8" ht="15.75" x14ac:dyDescent="0.25">
      <c r="A603" s="310"/>
      <c r="B603" s="310"/>
      <c r="C603" s="310"/>
      <c r="D603" s="310"/>
      <c r="E603" s="311"/>
      <c r="F603" s="310"/>
      <c r="G603" s="310"/>
      <c r="H603" s="315"/>
    </row>
    <row r="604" spans="1:8" ht="15.75" x14ac:dyDescent="0.25">
      <c r="A604" s="310"/>
      <c r="B604" s="310"/>
      <c r="C604" s="310"/>
      <c r="D604" s="310"/>
      <c r="E604" s="311"/>
      <c r="F604" s="310"/>
      <c r="G604" s="310"/>
      <c r="H604" s="315"/>
    </row>
    <row r="605" spans="1:8" ht="15.75" x14ac:dyDescent="0.25">
      <c r="A605" s="310"/>
      <c r="B605" s="310"/>
      <c r="C605" s="310"/>
      <c r="D605" s="310"/>
      <c r="E605" s="311"/>
      <c r="F605" s="310"/>
      <c r="G605" s="310"/>
      <c r="H605" s="315"/>
    </row>
    <row r="606" spans="1:8" ht="15.75" x14ac:dyDescent="0.25">
      <c r="A606" s="310"/>
      <c r="B606" s="310"/>
      <c r="C606" s="310"/>
      <c r="D606" s="310"/>
      <c r="E606" s="311"/>
      <c r="F606" s="310"/>
      <c r="G606" s="310"/>
      <c r="H606" s="315"/>
    </row>
    <row r="607" spans="1:8" ht="15.75" x14ac:dyDescent="0.25">
      <c r="A607" s="310"/>
      <c r="B607" s="310"/>
      <c r="C607" s="310"/>
      <c r="D607" s="310"/>
      <c r="E607" s="311"/>
      <c r="F607" s="310"/>
      <c r="G607" s="310"/>
      <c r="H607" s="315"/>
    </row>
    <row r="608" spans="1:8" ht="15.75" x14ac:dyDescent="0.25">
      <c r="A608" s="310"/>
      <c r="B608" s="310"/>
      <c r="C608" s="310"/>
      <c r="D608" s="310"/>
      <c r="E608" s="311"/>
      <c r="F608" s="310"/>
      <c r="G608" s="310"/>
      <c r="H608" s="315"/>
    </row>
    <row r="609" spans="1:8" ht="15.75" x14ac:dyDescent="0.25">
      <c r="A609" s="310"/>
      <c r="B609" s="310"/>
      <c r="C609" s="310"/>
      <c r="D609" s="310"/>
      <c r="E609" s="311"/>
      <c r="F609" s="310"/>
      <c r="G609" s="310"/>
      <c r="H609" s="315"/>
    </row>
    <row r="610" spans="1:8" ht="15.75" x14ac:dyDescent="0.25">
      <c r="A610" s="310"/>
      <c r="B610" s="310"/>
      <c r="C610" s="310"/>
      <c r="D610" s="310"/>
      <c r="E610" s="311"/>
      <c r="F610" s="310"/>
      <c r="G610" s="310"/>
      <c r="H610" s="315"/>
    </row>
    <row r="611" spans="1:8" ht="15.75" x14ac:dyDescent="0.25">
      <c r="A611" s="310"/>
      <c r="B611" s="310"/>
      <c r="C611" s="310"/>
      <c r="D611" s="310"/>
      <c r="E611" s="311"/>
      <c r="F611" s="310"/>
      <c r="G611" s="310"/>
      <c r="H611" s="315"/>
    </row>
    <row r="612" spans="1:8" ht="15.75" x14ac:dyDescent="0.25">
      <c r="A612" s="310"/>
      <c r="B612" s="310"/>
      <c r="C612" s="310"/>
      <c r="D612" s="310"/>
      <c r="E612" s="311"/>
      <c r="F612" s="310"/>
      <c r="G612" s="310"/>
      <c r="H612" s="315"/>
    </row>
    <row r="613" spans="1:8" ht="15.75" x14ac:dyDescent="0.25">
      <c r="A613" s="310"/>
      <c r="B613" s="310"/>
      <c r="C613" s="310"/>
      <c r="D613" s="310"/>
      <c r="E613" s="311"/>
      <c r="F613" s="310"/>
      <c r="G613" s="310"/>
      <c r="H613" s="315"/>
    </row>
    <row r="614" spans="1:8" ht="15.75" x14ac:dyDescent="0.25">
      <c r="A614" s="310"/>
      <c r="B614" s="310"/>
      <c r="C614" s="310"/>
      <c r="D614" s="310"/>
      <c r="E614" s="311"/>
      <c r="F614" s="310"/>
      <c r="G614" s="310"/>
      <c r="H614" s="315"/>
    </row>
    <row r="615" spans="1:8" ht="15.75" x14ac:dyDescent="0.25">
      <c r="A615" s="310"/>
      <c r="B615" s="310"/>
      <c r="C615" s="310"/>
      <c r="D615" s="310"/>
      <c r="E615" s="311"/>
      <c r="F615" s="310"/>
      <c r="G615" s="310"/>
      <c r="H615" s="315"/>
    </row>
    <row r="616" spans="1:8" ht="15.75" x14ac:dyDescent="0.25">
      <c r="A616" s="310"/>
      <c r="B616" s="310"/>
      <c r="C616" s="310"/>
      <c r="D616" s="310"/>
      <c r="E616" s="311"/>
      <c r="F616" s="310"/>
      <c r="G616" s="310"/>
      <c r="H616" s="315"/>
    </row>
    <row r="617" spans="1:8" ht="15.75" x14ac:dyDescent="0.25">
      <c r="A617" s="310"/>
      <c r="B617" s="310"/>
      <c r="C617" s="310"/>
      <c r="D617" s="310"/>
      <c r="E617" s="311"/>
      <c r="F617" s="310"/>
      <c r="G617" s="310"/>
      <c r="H617" s="315"/>
    </row>
    <row r="618" spans="1:8" ht="15.75" x14ac:dyDescent="0.25">
      <c r="A618" s="310"/>
      <c r="B618" s="310"/>
      <c r="C618" s="310"/>
      <c r="D618" s="310"/>
      <c r="E618" s="311"/>
      <c r="F618" s="310"/>
      <c r="G618" s="310"/>
      <c r="H618" s="315"/>
    </row>
    <row r="619" spans="1:8" ht="15.75" x14ac:dyDescent="0.25">
      <c r="A619" s="310"/>
      <c r="B619" s="310"/>
      <c r="C619" s="310"/>
      <c r="D619" s="310"/>
      <c r="E619" s="311"/>
      <c r="F619" s="310"/>
      <c r="G619" s="310"/>
      <c r="H619" s="315"/>
    </row>
    <row r="620" spans="1:8" ht="15.75" x14ac:dyDescent="0.25">
      <c r="A620" s="310"/>
      <c r="B620" s="310"/>
      <c r="C620" s="310"/>
      <c r="D620" s="310"/>
      <c r="E620" s="311"/>
      <c r="F620" s="310"/>
      <c r="G620" s="310"/>
      <c r="H620" s="315"/>
    </row>
    <row r="621" spans="1:8" ht="15.75" x14ac:dyDescent="0.25">
      <c r="A621" s="310"/>
      <c r="B621" s="310"/>
      <c r="C621" s="310"/>
      <c r="D621" s="310"/>
      <c r="E621" s="311"/>
      <c r="F621" s="310"/>
      <c r="G621" s="310"/>
      <c r="H621" s="315"/>
    </row>
    <row r="622" spans="1:8" ht="15.75" x14ac:dyDescent="0.25">
      <c r="A622" s="310"/>
      <c r="B622" s="310"/>
      <c r="C622" s="310"/>
      <c r="D622" s="310"/>
      <c r="E622" s="311"/>
      <c r="F622" s="310"/>
      <c r="G622" s="310"/>
      <c r="H622" s="315"/>
    </row>
    <row r="623" spans="1:8" ht="15.75" x14ac:dyDescent="0.25">
      <c r="A623" s="310"/>
      <c r="B623" s="310"/>
      <c r="C623" s="310"/>
      <c r="D623" s="310"/>
      <c r="E623" s="311"/>
      <c r="F623" s="310"/>
      <c r="G623" s="310"/>
      <c r="H623" s="315"/>
    </row>
    <row r="624" spans="1:8" ht="15.75" x14ac:dyDescent="0.25">
      <c r="A624" s="310"/>
      <c r="B624" s="310"/>
      <c r="C624" s="310"/>
      <c r="D624" s="310"/>
      <c r="E624" s="311"/>
      <c r="F624" s="310"/>
      <c r="G624" s="310"/>
      <c r="H624" s="315"/>
    </row>
    <row r="625" spans="1:8" ht="15.75" x14ac:dyDescent="0.25">
      <c r="A625" s="310"/>
      <c r="B625" s="310"/>
      <c r="C625" s="310"/>
      <c r="D625" s="310"/>
      <c r="E625" s="311"/>
      <c r="F625" s="310"/>
      <c r="G625" s="310"/>
      <c r="H625" s="315"/>
    </row>
    <row r="626" spans="1:8" ht="15.75" x14ac:dyDescent="0.25">
      <c r="A626" s="310"/>
      <c r="B626" s="310"/>
      <c r="C626" s="310"/>
      <c r="D626" s="310"/>
      <c r="E626" s="311"/>
      <c r="F626" s="310"/>
      <c r="G626" s="310"/>
      <c r="H626" s="315"/>
    </row>
    <row r="627" spans="1:8" ht="15.75" x14ac:dyDescent="0.25">
      <c r="A627" s="310"/>
      <c r="B627" s="310"/>
      <c r="C627" s="310"/>
      <c r="D627" s="310"/>
      <c r="E627" s="311"/>
      <c r="F627" s="310"/>
      <c r="G627" s="310"/>
      <c r="H627" s="315"/>
    </row>
    <row r="628" spans="1:8" ht="15.75" x14ac:dyDescent="0.25">
      <c r="A628" s="310"/>
      <c r="B628" s="310"/>
      <c r="C628" s="310"/>
      <c r="D628" s="310"/>
      <c r="E628" s="311"/>
      <c r="F628" s="310"/>
      <c r="G628" s="310"/>
      <c r="H628" s="315"/>
    </row>
    <row r="629" spans="1:8" ht="15.75" x14ac:dyDescent="0.25">
      <c r="A629" s="310"/>
      <c r="B629" s="310"/>
      <c r="C629" s="310"/>
      <c r="D629" s="310"/>
      <c r="E629" s="311"/>
      <c r="F629" s="310"/>
      <c r="G629" s="310"/>
      <c r="H629" s="315"/>
    </row>
    <row r="630" spans="1:8" ht="15.75" x14ac:dyDescent="0.25">
      <c r="A630" s="310"/>
      <c r="B630" s="310"/>
      <c r="C630" s="310"/>
      <c r="D630" s="310"/>
      <c r="E630" s="311"/>
      <c r="F630" s="310"/>
      <c r="G630" s="310"/>
      <c r="H630" s="315"/>
    </row>
    <row r="631" spans="1:8" ht="15.75" x14ac:dyDescent="0.25">
      <c r="A631" s="310"/>
      <c r="B631" s="310"/>
      <c r="C631" s="310"/>
      <c r="D631" s="310"/>
      <c r="E631" s="311"/>
      <c r="F631" s="310"/>
      <c r="G631" s="310"/>
      <c r="H631" s="315"/>
    </row>
    <row r="632" spans="1:8" ht="15.75" x14ac:dyDescent="0.25">
      <c r="A632" s="310"/>
      <c r="B632" s="310"/>
      <c r="C632" s="310"/>
      <c r="D632" s="310"/>
      <c r="E632" s="311"/>
      <c r="F632" s="310"/>
      <c r="G632" s="310"/>
      <c r="H632" s="315"/>
    </row>
    <row r="633" spans="1:8" ht="15.75" x14ac:dyDescent="0.25">
      <c r="A633" s="310"/>
      <c r="B633" s="310"/>
      <c r="C633" s="310"/>
      <c r="D633" s="310"/>
      <c r="E633" s="311"/>
      <c r="F633" s="310"/>
      <c r="G633" s="310"/>
      <c r="H633" s="315"/>
    </row>
    <row r="634" spans="1:8" ht="15.75" x14ac:dyDescent="0.25">
      <c r="A634" s="310"/>
      <c r="B634" s="310"/>
      <c r="C634" s="310"/>
      <c r="D634" s="310"/>
      <c r="E634" s="311"/>
      <c r="F634" s="310"/>
      <c r="G634" s="310"/>
      <c r="H634" s="315"/>
    </row>
    <row r="635" spans="1:8" ht="15.75" x14ac:dyDescent="0.25">
      <c r="A635" s="310"/>
      <c r="B635" s="310"/>
      <c r="C635" s="310"/>
      <c r="D635" s="310"/>
      <c r="E635" s="311"/>
      <c r="F635" s="310"/>
      <c r="G635" s="310"/>
      <c r="H635" s="315"/>
    </row>
    <row r="636" spans="1:8" ht="15.75" x14ac:dyDescent="0.25">
      <c r="A636" s="310"/>
      <c r="B636" s="310"/>
      <c r="C636" s="310"/>
      <c r="D636" s="310"/>
      <c r="E636" s="311"/>
      <c r="F636" s="310"/>
      <c r="G636" s="310"/>
      <c r="H636" s="315"/>
    </row>
    <row r="637" spans="1:8" ht="15.75" x14ac:dyDescent="0.25">
      <c r="A637" s="310"/>
      <c r="B637" s="310"/>
      <c r="C637" s="310"/>
      <c r="D637" s="310"/>
      <c r="E637" s="311"/>
      <c r="F637" s="310"/>
      <c r="G637" s="310"/>
      <c r="H637" s="315"/>
    </row>
    <row r="638" spans="1:8" ht="15.75" x14ac:dyDescent="0.25">
      <c r="A638" s="310"/>
      <c r="B638" s="310"/>
      <c r="C638" s="310"/>
      <c r="D638" s="310"/>
      <c r="E638" s="311"/>
      <c r="F638" s="310"/>
      <c r="G638" s="310"/>
      <c r="H638" s="315"/>
    </row>
    <row r="639" spans="1:8" ht="15.75" x14ac:dyDescent="0.25">
      <c r="A639" s="310"/>
      <c r="B639" s="310"/>
      <c r="C639" s="310"/>
      <c r="D639" s="310"/>
      <c r="E639" s="311"/>
      <c r="F639" s="310"/>
      <c r="G639" s="310"/>
      <c r="H639" s="315"/>
    </row>
    <row r="640" spans="1:8" ht="15.75" x14ac:dyDescent="0.25">
      <c r="A640" s="310"/>
      <c r="B640" s="310"/>
      <c r="C640" s="310"/>
      <c r="D640" s="310"/>
      <c r="E640" s="311"/>
      <c r="F640" s="310"/>
      <c r="G640" s="310"/>
      <c r="H640" s="315"/>
    </row>
    <row r="641" spans="1:8" ht="15.75" x14ac:dyDescent="0.25">
      <c r="A641" s="310"/>
      <c r="B641" s="310"/>
      <c r="C641" s="310"/>
      <c r="D641" s="310"/>
      <c r="E641" s="311"/>
      <c r="F641" s="310"/>
      <c r="G641" s="310"/>
      <c r="H641" s="315"/>
    </row>
    <row r="642" spans="1:8" ht="15.75" x14ac:dyDescent="0.25">
      <c r="A642" s="310"/>
      <c r="B642" s="310"/>
      <c r="C642" s="310"/>
      <c r="D642" s="310"/>
      <c r="E642" s="311"/>
      <c r="F642" s="310"/>
      <c r="G642" s="310"/>
      <c r="H642" s="315"/>
    </row>
    <row r="643" spans="1:8" ht="15.75" x14ac:dyDescent="0.25">
      <c r="A643" s="310"/>
      <c r="B643" s="310"/>
      <c r="C643" s="310"/>
      <c r="D643" s="310"/>
      <c r="E643" s="311"/>
      <c r="F643" s="310"/>
      <c r="G643" s="310"/>
      <c r="H643" s="315"/>
    </row>
    <row r="644" spans="1:8" ht="15.75" x14ac:dyDescent="0.25">
      <c r="A644" s="310"/>
      <c r="B644" s="310"/>
      <c r="C644" s="310"/>
      <c r="D644" s="310"/>
      <c r="E644" s="311"/>
      <c r="F644" s="310"/>
      <c r="G644" s="310"/>
      <c r="H644" s="315"/>
    </row>
    <row r="645" spans="1:8" ht="15.75" x14ac:dyDescent="0.25">
      <c r="A645" s="310"/>
      <c r="B645" s="310"/>
      <c r="C645" s="310"/>
      <c r="D645" s="310"/>
      <c r="E645" s="311"/>
      <c r="F645" s="310"/>
      <c r="G645" s="310"/>
      <c r="H645" s="315"/>
    </row>
    <row r="646" spans="1:8" ht="15.75" x14ac:dyDescent="0.25">
      <c r="A646" s="310"/>
      <c r="B646" s="310"/>
      <c r="C646" s="310"/>
      <c r="D646" s="310"/>
      <c r="E646" s="311"/>
      <c r="F646" s="310"/>
      <c r="G646" s="310"/>
      <c r="H646" s="315"/>
    </row>
    <row r="647" spans="1:8" ht="15.75" x14ac:dyDescent="0.25">
      <c r="A647" s="310"/>
      <c r="B647" s="310"/>
      <c r="C647" s="310"/>
      <c r="D647" s="310"/>
      <c r="E647" s="311"/>
      <c r="F647" s="310"/>
      <c r="G647" s="310"/>
      <c r="H647" s="315"/>
    </row>
    <row r="648" spans="1:8" ht="15.75" x14ac:dyDescent="0.25">
      <c r="A648" s="310"/>
      <c r="B648" s="310"/>
      <c r="C648" s="310"/>
      <c r="D648" s="310"/>
      <c r="E648" s="311"/>
      <c r="F648" s="310"/>
      <c r="G648" s="310"/>
      <c r="H648" s="315"/>
    </row>
    <row r="649" spans="1:8" ht="15.75" x14ac:dyDescent="0.25">
      <c r="A649" s="310"/>
      <c r="B649" s="310"/>
      <c r="C649" s="310"/>
      <c r="D649" s="310"/>
      <c r="E649" s="311"/>
      <c r="F649" s="310"/>
      <c r="G649" s="310"/>
      <c r="H649" s="315"/>
    </row>
    <row r="650" spans="1:8" ht="15.75" x14ac:dyDescent="0.25">
      <c r="A650" s="310"/>
      <c r="B650" s="310"/>
      <c r="C650" s="310"/>
      <c r="D650" s="310"/>
      <c r="E650" s="311"/>
      <c r="F650" s="310"/>
      <c r="G650" s="310"/>
      <c r="H650" s="315"/>
    </row>
    <row r="651" spans="1:8" ht="15.75" x14ac:dyDescent="0.25">
      <c r="A651" s="310"/>
      <c r="B651" s="310"/>
      <c r="C651" s="310"/>
      <c r="D651" s="310"/>
      <c r="E651" s="311"/>
      <c r="F651" s="310"/>
      <c r="G651" s="310"/>
      <c r="H651" s="315"/>
    </row>
    <row r="652" spans="1:8" ht="15.75" x14ac:dyDescent="0.25">
      <c r="A652" s="310"/>
      <c r="B652" s="310"/>
      <c r="C652" s="310"/>
      <c r="D652" s="310"/>
      <c r="E652" s="311"/>
      <c r="F652" s="310"/>
      <c r="G652" s="310"/>
      <c r="H652" s="315"/>
    </row>
    <row r="653" spans="1:8" ht="15.75" x14ac:dyDescent="0.25">
      <c r="A653" s="310"/>
      <c r="B653" s="310"/>
      <c r="C653" s="310"/>
      <c r="D653" s="310"/>
      <c r="E653" s="311"/>
      <c r="F653" s="310"/>
      <c r="G653" s="310"/>
      <c r="H653" s="315"/>
    </row>
    <row r="654" spans="1:8" ht="15.75" x14ac:dyDescent="0.25">
      <c r="A654" s="310"/>
      <c r="B654" s="310"/>
      <c r="C654" s="310"/>
      <c r="D654" s="310"/>
      <c r="E654" s="311"/>
      <c r="F654" s="310"/>
      <c r="G654" s="310"/>
      <c r="H654" s="315"/>
    </row>
    <row r="655" spans="1:8" ht="15.75" x14ac:dyDescent="0.25">
      <c r="A655" s="310"/>
      <c r="B655" s="310"/>
      <c r="C655" s="310"/>
      <c r="D655" s="310"/>
      <c r="E655" s="311"/>
      <c r="F655" s="310"/>
      <c r="G655" s="310"/>
      <c r="H655" s="315"/>
    </row>
    <row r="656" spans="1:8" ht="15.75" x14ac:dyDescent="0.25">
      <c r="A656" s="310"/>
      <c r="B656" s="310"/>
      <c r="C656" s="310"/>
      <c r="D656" s="310"/>
      <c r="E656" s="311"/>
      <c r="F656" s="310"/>
      <c r="G656" s="310"/>
      <c r="H656" s="315"/>
    </row>
    <row r="657" spans="1:8" ht="15.75" x14ac:dyDescent="0.25">
      <c r="A657" s="310"/>
      <c r="B657" s="310"/>
      <c r="C657" s="310"/>
      <c r="D657" s="310"/>
      <c r="E657" s="311"/>
      <c r="F657" s="310"/>
      <c r="G657" s="310"/>
      <c r="H657" s="315"/>
    </row>
    <row r="658" spans="1:8" ht="15.75" x14ac:dyDescent="0.25">
      <c r="A658" s="310"/>
      <c r="B658" s="310"/>
      <c r="C658" s="310"/>
      <c r="D658" s="310"/>
      <c r="E658" s="311"/>
      <c r="F658" s="310"/>
      <c r="G658" s="310"/>
      <c r="H658" s="315"/>
    </row>
    <row r="659" spans="1:8" ht="15.75" x14ac:dyDescent="0.25">
      <c r="A659" s="310"/>
      <c r="B659" s="310"/>
      <c r="C659" s="310"/>
      <c r="D659" s="310"/>
      <c r="E659" s="311"/>
      <c r="F659" s="310"/>
      <c r="G659" s="310"/>
      <c r="H659" s="315"/>
    </row>
    <row r="660" spans="1:8" ht="15.75" x14ac:dyDescent="0.25">
      <c r="A660" s="310"/>
      <c r="B660" s="310"/>
      <c r="C660" s="310"/>
      <c r="D660" s="310"/>
      <c r="E660" s="311"/>
      <c r="F660" s="310"/>
      <c r="G660" s="310"/>
      <c r="H660" s="315"/>
    </row>
    <row r="661" spans="1:8" ht="15.75" x14ac:dyDescent="0.25">
      <c r="A661" s="310"/>
      <c r="B661" s="310"/>
      <c r="C661" s="310"/>
      <c r="D661" s="310"/>
      <c r="E661" s="311"/>
      <c r="F661" s="310"/>
      <c r="G661" s="310"/>
      <c r="H661" s="315"/>
    </row>
    <row r="662" spans="1:8" ht="15.75" x14ac:dyDescent="0.25">
      <c r="A662" s="310"/>
      <c r="B662" s="310"/>
      <c r="C662" s="310"/>
      <c r="D662" s="310"/>
      <c r="E662" s="311"/>
      <c r="F662" s="310"/>
      <c r="G662" s="310"/>
      <c r="H662" s="315"/>
    </row>
    <row r="663" spans="1:8" ht="15.75" x14ac:dyDescent="0.25">
      <c r="A663" s="310"/>
      <c r="B663" s="310"/>
      <c r="C663" s="310"/>
      <c r="D663" s="310"/>
      <c r="E663" s="311"/>
      <c r="F663" s="310"/>
      <c r="G663" s="310"/>
      <c r="H663" s="315"/>
    </row>
    <row r="664" spans="1:8" ht="15.75" x14ac:dyDescent="0.25">
      <c r="A664" s="310"/>
      <c r="B664" s="310"/>
      <c r="C664" s="310"/>
      <c r="D664" s="310"/>
      <c r="E664" s="311"/>
      <c r="F664" s="310"/>
      <c r="G664" s="310"/>
      <c r="H664" s="315"/>
    </row>
    <row r="665" spans="1:8" ht="15.75" x14ac:dyDescent="0.25">
      <c r="A665" s="310"/>
      <c r="B665" s="310"/>
      <c r="C665" s="310"/>
      <c r="D665" s="310"/>
      <c r="E665" s="311"/>
      <c r="F665" s="310"/>
      <c r="G665" s="310"/>
      <c r="H665" s="315"/>
    </row>
    <row r="666" spans="1:8" ht="15.75" x14ac:dyDescent="0.25">
      <c r="A666" s="310"/>
      <c r="B666" s="310"/>
      <c r="C666" s="310"/>
      <c r="D666" s="310"/>
      <c r="E666" s="311"/>
      <c r="F666" s="310"/>
      <c r="G666" s="310"/>
      <c r="H666" s="315"/>
    </row>
    <row r="667" spans="1:8" ht="15.75" x14ac:dyDescent="0.25">
      <c r="A667" s="310"/>
      <c r="B667" s="310"/>
      <c r="C667" s="310"/>
      <c r="D667" s="310"/>
      <c r="E667" s="311"/>
      <c r="F667" s="310"/>
      <c r="G667" s="310"/>
      <c r="H667" s="315"/>
    </row>
    <row r="668" spans="1:8" ht="15.75" x14ac:dyDescent="0.25">
      <c r="A668" s="310"/>
      <c r="B668" s="310"/>
      <c r="C668" s="310"/>
      <c r="D668" s="310"/>
      <c r="E668" s="311"/>
      <c r="F668" s="310"/>
      <c r="G668" s="310"/>
      <c r="H668" s="315"/>
    </row>
    <row r="669" spans="1:8" ht="15.75" x14ac:dyDescent="0.25">
      <c r="A669" s="310"/>
      <c r="B669" s="310"/>
      <c r="C669" s="310"/>
      <c r="D669" s="310"/>
      <c r="E669" s="311"/>
      <c r="F669" s="310"/>
      <c r="G669" s="310"/>
      <c r="H669" s="315"/>
    </row>
    <row r="670" spans="1:8" ht="15.75" x14ac:dyDescent="0.25">
      <c r="A670" s="310"/>
      <c r="B670" s="310"/>
      <c r="C670" s="310"/>
      <c r="D670" s="310"/>
      <c r="E670" s="311"/>
      <c r="F670" s="310"/>
      <c r="G670" s="310"/>
      <c r="H670" s="315"/>
    </row>
    <row r="671" spans="1:8" ht="15.75" x14ac:dyDescent="0.25">
      <c r="A671" s="310"/>
      <c r="B671" s="310"/>
      <c r="C671" s="310"/>
      <c r="D671" s="310"/>
      <c r="E671" s="311"/>
      <c r="F671" s="310"/>
      <c r="G671" s="310"/>
      <c r="H671" s="315"/>
    </row>
    <row r="672" spans="1:8" ht="15.75" x14ac:dyDescent="0.25">
      <c r="A672" s="310"/>
      <c r="B672" s="310"/>
      <c r="C672" s="310"/>
      <c r="D672" s="310"/>
      <c r="E672" s="311"/>
      <c r="F672" s="310"/>
      <c r="G672" s="310"/>
      <c r="H672" s="315"/>
    </row>
    <row r="673" spans="1:8" ht="15.75" x14ac:dyDescent="0.25">
      <c r="A673" s="310"/>
      <c r="B673" s="310"/>
      <c r="C673" s="310"/>
      <c r="D673" s="310"/>
      <c r="E673" s="311"/>
      <c r="F673" s="310"/>
      <c r="G673" s="310"/>
      <c r="H673" s="315"/>
    </row>
    <row r="674" spans="1:8" ht="15.75" x14ac:dyDescent="0.25">
      <c r="A674" s="310"/>
      <c r="B674" s="310"/>
      <c r="C674" s="310"/>
      <c r="D674" s="310"/>
      <c r="E674" s="311"/>
      <c r="F674" s="310"/>
      <c r="G674" s="310"/>
      <c r="H674" s="315"/>
    </row>
    <row r="675" spans="1:8" ht="15.75" x14ac:dyDescent="0.25">
      <c r="A675" s="310"/>
      <c r="B675" s="310"/>
      <c r="C675" s="310"/>
      <c r="D675" s="310"/>
      <c r="E675" s="311"/>
      <c r="F675" s="310"/>
      <c r="G675" s="310"/>
      <c r="H675" s="315"/>
    </row>
    <row r="676" spans="1:8" ht="15.75" x14ac:dyDescent="0.25">
      <c r="A676" s="310"/>
      <c r="B676" s="310"/>
      <c r="C676" s="310"/>
      <c r="D676" s="310"/>
      <c r="E676" s="311"/>
      <c r="F676" s="310"/>
      <c r="G676" s="310"/>
      <c r="H676" s="315"/>
    </row>
    <row r="677" spans="1:8" ht="15.75" x14ac:dyDescent="0.25">
      <c r="A677" s="310"/>
      <c r="B677" s="310"/>
      <c r="C677" s="310"/>
      <c r="D677" s="310"/>
      <c r="E677" s="311"/>
      <c r="F677" s="310"/>
      <c r="G677" s="310"/>
      <c r="H677" s="315"/>
    </row>
    <row r="678" spans="1:8" ht="15.75" x14ac:dyDescent="0.25">
      <c r="A678" s="310"/>
      <c r="B678" s="310"/>
      <c r="C678" s="310"/>
      <c r="D678" s="310"/>
      <c r="E678" s="311"/>
      <c r="F678" s="310"/>
      <c r="G678" s="310"/>
      <c r="H678" s="315"/>
    </row>
    <row r="679" spans="1:8" ht="15.75" x14ac:dyDescent="0.25">
      <c r="A679" s="310"/>
      <c r="B679" s="310"/>
      <c r="C679" s="310"/>
      <c r="D679" s="310"/>
      <c r="E679" s="311"/>
      <c r="F679" s="310"/>
      <c r="G679" s="310"/>
      <c r="H679" s="315"/>
    </row>
    <row r="680" spans="1:8" ht="15.75" x14ac:dyDescent="0.25">
      <c r="A680" s="310"/>
      <c r="B680" s="310"/>
      <c r="C680" s="310"/>
      <c r="D680" s="310"/>
      <c r="E680" s="311"/>
      <c r="F680" s="310"/>
      <c r="G680" s="310"/>
      <c r="H680" s="315"/>
    </row>
    <row r="681" spans="1:8" ht="15.75" x14ac:dyDescent="0.25">
      <c r="A681" s="310"/>
      <c r="B681" s="310"/>
      <c r="C681" s="310"/>
      <c r="D681" s="310"/>
      <c r="E681" s="311"/>
      <c r="F681" s="310"/>
      <c r="G681" s="310"/>
      <c r="H681" s="315"/>
    </row>
    <row r="682" spans="1:8" ht="15.75" x14ac:dyDescent="0.25">
      <c r="A682" s="310"/>
      <c r="B682" s="310"/>
      <c r="C682" s="310"/>
      <c r="D682" s="310"/>
      <c r="E682" s="311"/>
      <c r="F682" s="310"/>
      <c r="G682" s="310"/>
      <c r="H682" s="315"/>
    </row>
    <row r="683" spans="1:8" ht="15.75" x14ac:dyDescent="0.25">
      <c r="A683" s="310"/>
      <c r="B683" s="310"/>
      <c r="C683" s="310"/>
      <c r="D683" s="310"/>
      <c r="E683" s="311"/>
      <c r="F683" s="310"/>
      <c r="G683" s="310"/>
      <c r="H683" s="315"/>
    </row>
    <row r="684" spans="1:8" ht="15.75" x14ac:dyDescent="0.25">
      <c r="A684" s="310"/>
      <c r="B684" s="310"/>
      <c r="C684" s="310"/>
      <c r="D684" s="310"/>
      <c r="E684" s="311"/>
      <c r="F684" s="310"/>
      <c r="G684" s="310"/>
      <c r="H684" s="315"/>
    </row>
    <row r="685" spans="1:8" ht="15.75" x14ac:dyDescent="0.25">
      <c r="A685" s="310"/>
      <c r="B685" s="310"/>
      <c r="C685" s="310"/>
      <c r="D685" s="310"/>
      <c r="E685" s="311"/>
      <c r="F685" s="310"/>
      <c r="G685" s="310"/>
      <c r="H685" s="315"/>
    </row>
    <row r="686" spans="1:8" ht="15.75" x14ac:dyDescent="0.25">
      <c r="A686" s="310"/>
      <c r="B686" s="310"/>
      <c r="C686" s="310"/>
      <c r="D686" s="310"/>
      <c r="E686" s="311"/>
      <c r="F686" s="310"/>
      <c r="G686" s="310"/>
      <c r="H686" s="315"/>
    </row>
    <row r="687" spans="1:8" ht="15.75" x14ac:dyDescent="0.25">
      <c r="A687" s="310"/>
      <c r="B687" s="310"/>
      <c r="C687" s="310"/>
      <c r="D687" s="310"/>
      <c r="E687" s="311"/>
      <c r="F687" s="310"/>
      <c r="G687" s="310"/>
      <c r="H687" s="315"/>
    </row>
    <row r="688" spans="1:8" ht="15.75" x14ac:dyDescent="0.25">
      <c r="A688" s="310"/>
      <c r="B688" s="310"/>
      <c r="C688" s="310"/>
      <c r="D688" s="310"/>
      <c r="E688" s="311"/>
      <c r="F688" s="310"/>
      <c r="G688" s="310"/>
      <c r="H688" s="315"/>
    </row>
    <row r="689" spans="1:8" ht="15.75" x14ac:dyDescent="0.25">
      <c r="A689" s="310"/>
      <c r="B689" s="310"/>
      <c r="C689" s="310"/>
      <c r="D689" s="310"/>
      <c r="E689" s="311"/>
      <c r="F689" s="310"/>
      <c r="G689" s="310"/>
      <c r="H689" s="315"/>
    </row>
    <row r="690" spans="1:8" ht="15.75" x14ac:dyDescent="0.25">
      <c r="A690" s="310"/>
      <c r="B690" s="310"/>
      <c r="C690" s="310"/>
      <c r="D690" s="310"/>
      <c r="E690" s="311"/>
      <c r="F690" s="310"/>
      <c r="G690" s="310"/>
      <c r="H690" s="315"/>
    </row>
    <row r="691" spans="1:8" ht="15.75" x14ac:dyDescent="0.25">
      <c r="A691" s="310"/>
      <c r="B691" s="310"/>
      <c r="C691" s="310"/>
      <c r="D691" s="310"/>
      <c r="E691" s="311"/>
      <c r="F691" s="310"/>
      <c r="G691" s="310"/>
      <c r="H691" s="315"/>
    </row>
    <row r="692" spans="1:8" ht="15.75" x14ac:dyDescent="0.25">
      <c r="A692" s="310"/>
      <c r="B692" s="310"/>
      <c r="C692" s="310"/>
      <c r="D692" s="310"/>
      <c r="E692" s="311"/>
      <c r="F692" s="310"/>
      <c r="G692" s="310"/>
      <c r="H692" s="315"/>
    </row>
    <row r="693" spans="1:8" ht="15.75" x14ac:dyDescent="0.25">
      <c r="A693" s="310"/>
      <c r="B693" s="310"/>
      <c r="C693" s="310"/>
      <c r="D693" s="310"/>
      <c r="E693" s="311"/>
      <c r="F693" s="310"/>
      <c r="G693" s="310"/>
      <c r="H693" s="315"/>
    </row>
    <row r="694" spans="1:8" ht="15.75" x14ac:dyDescent="0.25">
      <c r="A694" s="310"/>
      <c r="B694" s="310"/>
      <c r="C694" s="310"/>
      <c r="D694" s="310"/>
      <c r="E694" s="311"/>
      <c r="F694" s="310"/>
      <c r="G694" s="310"/>
      <c r="H694" s="315"/>
    </row>
    <row r="695" spans="1:8" ht="15.75" x14ac:dyDescent="0.25">
      <c r="A695" s="310"/>
      <c r="B695" s="310"/>
      <c r="C695" s="310"/>
      <c r="D695" s="310"/>
      <c r="E695" s="311"/>
      <c r="F695" s="310"/>
      <c r="G695" s="310"/>
      <c r="H695" s="315"/>
    </row>
    <row r="696" spans="1:8" ht="15.75" x14ac:dyDescent="0.25">
      <c r="A696" s="310"/>
      <c r="B696" s="310"/>
      <c r="C696" s="310"/>
      <c r="D696" s="310"/>
      <c r="E696" s="311"/>
      <c r="F696" s="310"/>
      <c r="G696" s="310"/>
      <c r="H696" s="315"/>
    </row>
    <row r="697" spans="1:8" ht="15.75" x14ac:dyDescent="0.25">
      <c r="A697" s="310"/>
      <c r="B697" s="310"/>
      <c r="C697" s="310"/>
      <c r="D697" s="310"/>
      <c r="E697" s="311"/>
      <c r="F697" s="310"/>
      <c r="G697" s="310"/>
      <c r="H697" s="315"/>
    </row>
    <row r="698" spans="1:8" ht="15.75" x14ac:dyDescent="0.25">
      <c r="A698" s="310"/>
      <c r="B698" s="310"/>
      <c r="C698" s="310"/>
      <c r="D698" s="310"/>
      <c r="E698" s="311"/>
      <c r="F698" s="310"/>
      <c r="G698" s="310"/>
      <c r="H698" s="315"/>
    </row>
    <row r="699" spans="1:8" ht="15.75" x14ac:dyDescent="0.25">
      <c r="A699" s="310"/>
      <c r="B699" s="310"/>
      <c r="C699" s="310"/>
      <c r="D699" s="310"/>
      <c r="E699" s="311"/>
      <c r="F699" s="310"/>
      <c r="G699" s="310"/>
      <c r="H699" s="315"/>
    </row>
    <row r="700" spans="1:8" ht="15.75" x14ac:dyDescent="0.25">
      <c r="A700" s="310"/>
      <c r="B700" s="310"/>
      <c r="C700" s="310"/>
      <c r="D700" s="310"/>
      <c r="E700" s="311"/>
      <c r="F700" s="310"/>
      <c r="G700" s="310"/>
      <c r="H700" s="315"/>
    </row>
    <row r="701" spans="1:8" ht="15.75" x14ac:dyDescent="0.25">
      <c r="A701" s="310"/>
      <c r="B701" s="310"/>
      <c r="C701" s="310"/>
      <c r="D701" s="310"/>
      <c r="E701" s="311"/>
      <c r="F701" s="310"/>
      <c r="G701" s="310"/>
      <c r="H701" s="315"/>
    </row>
    <row r="702" spans="1:8" ht="15.75" x14ac:dyDescent="0.25">
      <c r="A702" s="310"/>
      <c r="B702" s="310"/>
      <c r="C702" s="310"/>
      <c r="D702" s="310"/>
      <c r="E702" s="311"/>
      <c r="F702" s="310"/>
      <c r="G702" s="310"/>
      <c r="H702" s="315"/>
    </row>
    <row r="703" spans="1:8" ht="15.75" x14ac:dyDescent="0.25">
      <c r="A703" s="310"/>
      <c r="B703" s="310"/>
      <c r="C703" s="310"/>
      <c r="D703" s="310"/>
      <c r="E703" s="311"/>
      <c r="F703" s="310"/>
      <c r="G703" s="310"/>
      <c r="H703" s="315"/>
    </row>
    <row r="704" spans="1:8" ht="15.75" x14ac:dyDescent="0.25">
      <c r="A704" s="310"/>
      <c r="B704" s="310"/>
      <c r="C704" s="310"/>
      <c r="D704" s="310"/>
      <c r="E704" s="311"/>
      <c r="F704" s="310"/>
      <c r="G704" s="310"/>
      <c r="H704" s="315"/>
    </row>
    <row r="705" spans="1:8" ht="15.75" x14ac:dyDescent="0.25">
      <c r="A705" s="310"/>
      <c r="B705" s="310"/>
      <c r="C705" s="310"/>
      <c r="D705" s="310"/>
      <c r="E705" s="311"/>
      <c r="F705" s="310"/>
      <c r="G705" s="310"/>
      <c r="H705" s="315"/>
    </row>
    <row r="706" spans="1:8" ht="15.75" x14ac:dyDescent="0.25">
      <c r="A706" s="310"/>
      <c r="B706" s="310"/>
      <c r="C706" s="310"/>
      <c r="D706" s="310"/>
      <c r="E706" s="311"/>
      <c r="F706" s="310"/>
      <c r="G706" s="310"/>
      <c r="H706" s="315"/>
    </row>
    <row r="707" spans="1:8" ht="15.75" x14ac:dyDescent="0.25">
      <c r="A707" s="310"/>
      <c r="B707" s="310"/>
      <c r="C707" s="310"/>
      <c r="D707" s="310"/>
      <c r="E707" s="311"/>
      <c r="F707" s="310"/>
      <c r="G707" s="310"/>
      <c r="H707" s="315"/>
    </row>
    <row r="708" spans="1:8" ht="15.75" x14ac:dyDescent="0.25">
      <c r="A708" s="310"/>
      <c r="B708" s="310"/>
      <c r="C708" s="310"/>
      <c r="D708" s="310"/>
      <c r="E708" s="311"/>
      <c r="F708" s="310"/>
      <c r="G708" s="310"/>
      <c r="H708" s="315"/>
    </row>
    <row r="709" spans="1:8" ht="15.75" x14ac:dyDescent="0.25">
      <c r="A709" s="310"/>
      <c r="B709" s="310"/>
      <c r="C709" s="310"/>
      <c r="D709" s="310"/>
      <c r="E709" s="311"/>
      <c r="F709" s="310"/>
      <c r="G709" s="310"/>
      <c r="H709" s="315"/>
    </row>
    <row r="710" spans="1:8" ht="15.75" x14ac:dyDescent="0.25">
      <c r="A710" s="310"/>
      <c r="B710" s="310"/>
      <c r="C710" s="310"/>
      <c r="D710" s="310"/>
      <c r="E710" s="311"/>
      <c r="F710" s="310"/>
      <c r="G710" s="310"/>
      <c r="H710" s="315"/>
    </row>
    <row r="711" spans="1:8" ht="15.75" x14ac:dyDescent="0.25">
      <c r="A711" s="310"/>
      <c r="B711" s="310"/>
      <c r="C711" s="310"/>
      <c r="D711" s="310"/>
      <c r="E711" s="311"/>
      <c r="F711" s="310"/>
      <c r="G711" s="310"/>
      <c r="H711" s="315"/>
    </row>
    <row r="712" spans="1:8" ht="15.75" x14ac:dyDescent="0.25">
      <c r="A712" s="310"/>
      <c r="B712" s="310"/>
      <c r="C712" s="310"/>
      <c r="D712" s="310"/>
      <c r="E712" s="311"/>
      <c r="F712" s="310"/>
      <c r="G712" s="310"/>
      <c r="H712" s="315"/>
    </row>
    <row r="713" spans="1:8" ht="15.75" x14ac:dyDescent="0.25">
      <c r="A713" s="310"/>
      <c r="B713" s="310"/>
      <c r="C713" s="310"/>
      <c r="D713" s="310"/>
      <c r="E713" s="311"/>
      <c r="F713" s="310"/>
      <c r="G713" s="310"/>
      <c r="H713" s="315"/>
    </row>
    <row r="714" spans="1:8" ht="15.75" x14ac:dyDescent="0.25">
      <c r="A714" s="310"/>
      <c r="B714" s="310"/>
      <c r="C714" s="310"/>
      <c r="D714" s="310"/>
      <c r="E714" s="311"/>
      <c r="F714" s="310"/>
      <c r="G714" s="310"/>
      <c r="H714" s="315"/>
    </row>
    <row r="715" spans="1:8" ht="15.75" x14ac:dyDescent="0.25">
      <c r="A715" s="310"/>
      <c r="B715" s="310"/>
      <c r="C715" s="310"/>
      <c r="D715" s="310"/>
      <c r="E715" s="311"/>
      <c r="F715" s="310"/>
      <c r="G715" s="310"/>
      <c r="H715" s="315"/>
    </row>
    <row r="716" spans="1:8" ht="15.75" x14ac:dyDescent="0.25">
      <c r="A716" s="310"/>
      <c r="B716" s="310"/>
      <c r="C716" s="310"/>
      <c r="D716" s="310"/>
      <c r="E716" s="311"/>
      <c r="F716" s="310"/>
      <c r="G716" s="310"/>
      <c r="H716" s="315"/>
    </row>
    <row r="717" spans="1:8" ht="15.75" x14ac:dyDescent="0.25">
      <c r="A717" s="310"/>
      <c r="B717" s="310"/>
      <c r="C717" s="310"/>
      <c r="D717" s="310"/>
      <c r="E717" s="311"/>
      <c r="F717" s="310"/>
      <c r="G717" s="310"/>
      <c r="H717" s="315"/>
    </row>
    <row r="718" spans="1:8" ht="15.75" x14ac:dyDescent="0.25">
      <c r="A718" s="310"/>
      <c r="B718" s="310"/>
      <c r="C718" s="310"/>
      <c r="D718" s="310"/>
      <c r="E718" s="311"/>
      <c r="F718" s="310"/>
      <c r="G718" s="310"/>
      <c r="H718" s="315"/>
    </row>
    <row r="719" spans="1:8" ht="15.75" x14ac:dyDescent="0.25">
      <c r="A719" s="310"/>
      <c r="B719" s="310"/>
      <c r="C719" s="310"/>
      <c r="D719" s="310"/>
      <c r="E719" s="311"/>
      <c r="F719" s="310"/>
      <c r="G719" s="310"/>
      <c r="H719" s="315"/>
    </row>
    <row r="720" spans="1:8" ht="15.75" x14ac:dyDescent="0.25">
      <c r="A720" s="310"/>
      <c r="B720" s="310"/>
      <c r="C720" s="310"/>
      <c r="D720" s="310"/>
      <c r="E720" s="311"/>
      <c r="F720" s="310"/>
      <c r="G720" s="310"/>
      <c r="H720" s="315"/>
    </row>
    <row r="721" spans="1:8" ht="15.75" x14ac:dyDescent="0.25">
      <c r="A721" s="310"/>
      <c r="B721" s="310"/>
      <c r="C721" s="310"/>
      <c r="D721" s="310"/>
      <c r="E721" s="311"/>
      <c r="F721" s="310"/>
      <c r="G721" s="310"/>
      <c r="H721" s="315"/>
    </row>
    <row r="722" spans="1:8" ht="15.75" x14ac:dyDescent="0.25">
      <c r="A722" s="310"/>
      <c r="B722" s="310"/>
      <c r="C722" s="310"/>
      <c r="D722" s="310"/>
      <c r="E722" s="311"/>
      <c r="F722" s="310"/>
      <c r="G722" s="310"/>
      <c r="H722" s="315"/>
    </row>
    <row r="723" spans="1:8" ht="15.75" x14ac:dyDescent="0.25">
      <c r="A723" s="310"/>
      <c r="B723" s="310"/>
      <c r="C723" s="310"/>
      <c r="D723" s="310"/>
      <c r="E723" s="311"/>
      <c r="F723" s="310"/>
      <c r="G723" s="310"/>
      <c r="H723" s="315"/>
    </row>
    <row r="724" spans="1:8" ht="15.75" x14ac:dyDescent="0.25">
      <c r="A724" s="310"/>
      <c r="B724" s="310"/>
      <c r="C724" s="310"/>
      <c r="D724" s="310"/>
      <c r="E724" s="311"/>
      <c r="F724" s="310"/>
      <c r="G724" s="310"/>
      <c r="H724" s="315"/>
    </row>
    <row r="725" spans="1:8" ht="15.75" x14ac:dyDescent="0.25">
      <c r="A725" s="310"/>
      <c r="B725" s="310"/>
      <c r="C725" s="310"/>
      <c r="D725" s="310"/>
      <c r="E725" s="311"/>
      <c r="F725" s="310"/>
      <c r="G725" s="310"/>
      <c r="H725" s="315"/>
    </row>
    <row r="726" spans="1:8" ht="15.75" x14ac:dyDescent="0.25">
      <c r="A726" s="310"/>
      <c r="B726" s="310"/>
      <c r="C726" s="310"/>
      <c r="D726" s="310"/>
      <c r="E726" s="311"/>
      <c r="F726" s="310"/>
      <c r="G726" s="310"/>
      <c r="H726" s="315"/>
    </row>
    <row r="727" spans="1:8" ht="15.75" x14ac:dyDescent="0.25">
      <c r="A727" s="310"/>
      <c r="B727" s="310"/>
      <c r="C727" s="310"/>
      <c r="D727" s="310"/>
      <c r="E727" s="311"/>
      <c r="F727" s="310"/>
      <c r="G727" s="310"/>
      <c r="H727" s="315"/>
    </row>
    <row r="728" spans="1:8" x14ac:dyDescent="0.25">
      <c r="A728" s="310"/>
      <c r="B728" s="310"/>
      <c r="C728" s="310"/>
      <c r="D728" s="310"/>
      <c r="E728" s="311"/>
      <c r="F728" s="310"/>
      <c r="G728" s="310"/>
    </row>
    <row r="729" spans="1:8" x14ac:dyDescent="0.25">
      <c r="A729" s="310"/>
      <c r="B729" s="310"/>
      <c r="C729" s="310"/>
      <c r="D729" s="310"/>
      <c r="E729" s="311"/>
      <c r="F729" s="310"/>
      <c r="G729" s="310"/>
    </row>
    <row r="730" spans="1:8" x14ac:dyDescent="0.25">
      <c r="A730" s="310"/>
      <c r="B730" s="310"/>
      <c r="C730" s="310"/>
      <c r="D730" s="310"/>
      <c r="E730" s="311"/>
      <c r="F730" s="310"/>
      <c r="G730" s="310"/>
    </row>
    <row r="731" spans="1:8" x14ac:dyDescent="0.25">
      <c r="A731" s="310"/>
      <c r="B731" s="310"/>
      <c r="C731" s="310"/>
      <c r="D731" s="310"/>
      <c r="E731" s="311"/>
      <c r="F731" s="310"/>
      <c r="G731" s="310"/>
    </row>
    <row r="732" spans="1:8" x14ac:dyDescent="0.25">
      <c r="A732" s="310"/>
      <c r="B732" s="310"/>
      <c r="C732" s="310"/>
      <c r="D732" s="310"/>
      <c r="E732" s="311"/>
      <c r="F732" s="310"/>
      <c r="G732" s="310"/>
    </row>
    <row r="733" spans="1:8" x14ac:dyDescent="0.25">
      <c r="A733" s="310"/>
      <c r="B733" s="310"/>
      <c r="C733" s="310"/>
      <c r="D733" s="310"/>
      <c r="E733" s="311"/>
      <c r="F733" s="310"/>
      <c r="G733" s="310"/>
    </row>
    <row r="734" spans="1:8" x14ac:dyDescent="0.25">
      <c r="A734" s="310"/>
      <c r="B734" s="310"/>
      <c r="C734" s="310"/>
      <c r="D734" s="310"/>
      <c r="E734" s="311"/>
      <c r="F734" s="310"/>
      <c r="G734" s="310"/>
    </row>
    <row r="735" spans="1:8" x14ac:dyDescent="0.25">
      <c r="A735" s="310"/>
      <c r="B735" s="310"/>
      <c r="C735" s="310"/>
      <c r="D735" s="310"/>
      <c r="E735" s="311"/>
      <c r="F735" s="310"/>
      <c r="G735" s="310"/>
    </row>
    <row r="736" spans="1:8" x14ac:dyDescent="0.25">
      <c r="A736" s="310"/>
      <c r="B736" s="310"/>
      <c r="C736" s="310"/>
      <c r="D736" s="310"/>
      <c r="E736" s="311"/>
      <c r="F736" s="310"/>
      <c r="G736" s="310"/>
    </row>
    <row r="737" spans="1:7" x14ac:dyDescent="0.25">
      <c r="A737" s="310"/>
      <c r="B737" s="310"/>
      <c r="C737" s="310"/>
      <c r="D737" s="310"/>
      <c r="E737" s="311"/>
      <c r="F737" s="310"/>
      <c r="G737" s="310"/>
    </row>
    <row r="738" spans="1:7" x14ac:dyDescent="0.25">
      <c r="A738" s="310"/>
      <c r="B738" s="310"/>
      <c r="C738" s="310"/>
      <c r="D738" s="310"/>
      <c r="E738" s="311"/>
      <c r="F738" s="310"/>
      <c r="G738" s="310"/>
    </row>
    <row r="739" spans="1:7" x14ac:dyDescent="0.25">
      <c r="A739" s="310"/>
      <c r="B739" s="310"/>
      <c r="C739" s="310"/>
      <c r="D739" s="310"/>
      <c r="E739" s="311"/>
      <c r="F739" s="310"/>
      <c r="G739" s="310"/>
    </row>
    <row r="740" spans="1:7" x14ac:dyDescent="0.25">
      <c r="A740" s="310"/>
      <c r="B740" s="310"/>
      <c r="C740" s="310"/>
      <c r="D740" s="310"/>
      <c r="E740" s="311"/>
      <c r="F740" s="310"/>
      <c r="G740" s="310"/>
    </row>
    <row r="741" spans="1:7" x14ac:dyDescent="0.25">
      <c r="A741" s="310"/>
      <c r="B741" s="310"/>
      <c r="C741" s="310"/>
      <c r="D741" s="310"/>
      <c r="E741" s="311"/>
      <c r="F741" s="310"/>
      <c r="G741" s="310"/>
    </row>
    <row r="742" spans="1:7" x14ac:dyDescent="0.25">
      <c r="A742" s="310"/>
      <c r="B742" s="310"/>
      <c r="C742" s="310"/>
      <c r="D742" s="310"/>
      <c r="E742" s="311"/>
      <c r="F742" s="310"/>
      <c r="G742" s="310"/>
    </row>
    <row r="743" spans="1:7" x14ac:dyDescent="0.25">
      <c r="A743" s="310"/>
      <c r="B743" s="310"/>
      <c r="C743" s="310"/>
      <c r="D743" s="310"/>
      <c r="E743" s="311"/>
      <c r="F743" s="310"/>
      <c r="G743" s="310"/>
    </row>
    <row r="744" spans="1:7" x14ac:dyDescent="0.25">
      <c r="A744" s="310"/>
      <c r="B744" s="310"/>
      <c r="C744" s="310"/>
      <c r="D744" s="310"/>
      <c r="E744" s="311"/>
      <c r="F744" s="310"/>
      <c r="G744" s="310"/>
    </row>
    <row r="745" spans="1:7" x14ac:dyDescent="0.25">
      <c r="A745" s="310"/>
      <c r="B745" s="310"/>
      <c r="C745" s="310"/>
      <c r="D745" s="310"/>
      <c r="E745" s="311"/>
      <c r="F745" s="310"/>
      <c r="G745" s="310"/>
    </row>
    <row r="746" spans="1:7" x14ac:dyDescent="0.25">
      <c r="A746" s="310"/>
      <c r="B746" s="310"/>
      <c r="C746" s="310"/>
      <c r="D746" s="310"/>
      <c r="E746" s="311"/>
      <c r="F746" s="310"/>
      <c r="G746" s="310"/>
    </row>
    <row r="747" spans="1:7" x14ac:dyDescent="0.25">
      <c r="A747" s="310"/>
      <c r="B747" s="310"/>
      <c r="C747" s="310"/>
      <c r="D747" s="310"/>
      <c r="E747" s="311"/>
      <c r="F747" s="310"/>
      <c r="G747" s="310"/>
    </row>
    <row r="748" spans="1:7" x14ac:dyDescent="0.25">
      <c r="A748" s="310"/>
      <c r="B748" s="310"/>
      <c r="C748" s="310"/>
      <c r="D748" s="310"/>
      <c r="E748" s="311"/>
      <c r="F748" s="310"/>
      <c r="G748" s="310"/>
    </row>
    <row r="749" spans="1:7" x14ac:dyDescent="0.25">
      <c r="A749" s="310"/>
      <c r="B749" s="310"/>
      <c r="C749" s="310"/>
      <c r="D749" s="310"/>
      <c r="E749" s="311"/>
      <c r="F749" s="310"/>
      <c r="G749" s="310"/>
    </row>
    <row r="750" spans="1:7" x14ac:dyDescent="0.25">
      <c r="A750" s="310"/>
      <c r="B750" s="310"/>
      <c r="C750" s="310"/>
      <c r="D750" s="310"/>
      <c r="E750" s="311"/>
      <c r="F750" s="310"/>
      <c r="G750" s="310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84" fitToHeight="0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1EEEC-F689-4427-8C84-B0299BB87044}">
  <sheetPr>
    <pageSetUpPr fitToPage="1"/>
  </sheetPr>
  <dimension ref="A1:Q121"/>
  <sheetViews>
    <sheetView showGridLines="0" zoomScale="86" zoomScaleNormal="86" workbookViewId="0">
      <selection activeCell="D24" sqref="D24"/>
    </sheetView>
  </sheetViews>
  <sheetFormatPr baseColWidth="10" defaultRowHeight="15" x14ac:dyDescent="0.25"/>
  <cols>
    <col min="1" max="1" width="9" style="143" customWidth="1"/>
    <col min="2" max="2" width="35.5703125" customWidth="1"/>
    <col min="3" max="3" width="22.140625" customWidth="1"/>
    <col min="4" max="4" width="10.85546875" customWidth="1"/>
    <col min="5" max="5" width="9.28515625" style="143" customWidth="1"/>
    <col min="6" max="6" width="10.28515625" style="477" customWidth="1"/>
    <col min="7" max="7" width="14.42578125" customWidth="1"/>
    <col min="8" max="9" width="11.42578125" customWidth="1"/>
    <col min="10" max="10" width="11.7109375" customWidth="1"/>
  </cols>
  <sheetData>
    <row r="1" spans="1:8" ht="26.25" customHeight="1" x14ac:dyDescent="0.25">
      <c r="C1" s="431"/>
      <c r="D1" s="431"/>
      <c r="E1" s="431"/>
      <c r="F1" s="431"/>
      <c r="G1" s="431"/>
    </row>
    <row r="2" spans="1:8" ht="15" customHeight="1" x14ac:dyDescent="0.25">
      <c r="A2" s="552" t="s">
        <v>30500</v>
      </c>
      <c r="B2" s="552"/>
      <c r="C2" s="552"/>
      <c r="D2" s="552"/>
      <c r="E2" s="432"/>
      <c r="F2" s="433"/>
      <c r="G2" s="49"/>
    </row>
    <row r="3" spans="1:8" ht="4.5" customHeight="1" x14ac:dyDescent="0.25">
      <c r="A3" s="434"/>
      <c r="B3" s="49"/>
      <c r="C3" s="434"/>
      <c r="D3" s="49"/>
      <c r="E3" s="432"/>
      <c r="F3" s="433"/>
      <c r="G3" s="49"/>
    </row>
    <row r="4" spans="1:8" ht="22.5" customHeight="1" x14ac:dyDescent="0.3">
      <c r="A4" s="553" t="s">
        <v>30501</v>
      </c>
      <c r="B4" s="553"/>
      <c r="C4" s="553"/>
      <c r="D4" s="553"/>
      <c r="E4" s="435"/>
      <c r="F4" s="433"/>
      <c r="G4" s="49"/>
    </row>
    <row r="5" spans="1:8" ht="5.25" customHeight="1" x14ac:dyDescent="0.25">
      <c r="A5" s="432"/>
      <c r="B5" s="49"/>
      <c r="C5" s="49"/>
      <c r="D5" s="49"/>
      <c r="E5" s="432"/>
      <c r="F5" s="433"/>
      <c r="G5" s="49"/>
    </row>
    <row r="6" spans="1:8" ht="15" customHeight="1" x14ac:dyDescent="0.25">
      <c r="A6" s="554" t="s">
        <v>30528</v>
      </c>
      <c r="B6" s="554"/>
      <c r="C6" s="554"/>
      <c r="D6" s="554"/>
      <c r="E6" s="432"/>
      <c r="F6" s="433"/>
      <c r="G6" s="49"/>
    </row>
    <row r="7" spans="1:8" ht="4.5" customHeight="1" x14ac:dyDescent="0.25">
      <c r="A7" s="432"/>
      <c r="B7" s="434"/>
      <c r="C7" s="49"/>
      <c r="D7" s="49"/>
      <c r="E7" s="432"/>
      <c r="F7" s="433"/>
      <c r="G7" s="49"/>
    </row>
    <row r="8" spans="1:8" ht="15" customHeight="1" x14ac:dyDescent="0.25">
      <c r="A8" s="555" t="s">
        <v>30525</v>
      </c>
      <c r="B8" s="555"/>
      <c r="C8" s="555"/>
      <c r="D8" s="555"/>
      <c r="E8" s="432"/>
      <c r="F8" s="433"/>
      <c r="G8" s="49"/>
    </row>
    <row r="9" spans="1:8" ht="15.75" x14ac:dyDescent="0.25">
      <c r="A9" s="432"/>
      <c r="B9" s="434"/>
      <c r="C9" s="49"/>
      <c r="D9" s="49"/>
      <c r="E9" s="432"/>
      <c r="F9" s="433"/>
      <c r="G9" s="49"/>
    </row>
    <row r="10" spans="1:8" x14ac:dyDescent="0.25">
      <c r="A10" s="432"/>
      <c r="B10" s="436" t="s">
        <v>26174</v>
      </c>
      <c r="C10" s="437"/>
      <c r="D10" s="49"/>
      <c r="E10" s="432"/>
      <c r="F10" s="433"/>
      <c r="G10" s="482">
        <v>137131.45000000001</v>
      </c>
    </row>
    <row r="11" spans="1:8" x14ac:dyDescent="0.25">
      <c r="A11" s="432"/>
      <c r="B11" s="49"/>
      <c r="C11" s="49"/>
      <c r="D11" s="49"/>
      <c r="E11" s="432"/>
      <c r="F11" s="433"/>
      <c r="G11" s="49"/>
    </row>
    <row r="12" spans="1:8" x14ac:dyDescent="0.25">
      <c r="A12" s="432"/>
      <c r="B12" s="439" t="s">
        <v>0</v>
      </c>
      <c r="C12" s="49"/>
      <c r="D12" s="49"/>
      <c r="E12" s="432"/>
      <c r="F12" s="433"/>
      <c r="G12" s="49"/>
    </row>
    <row r="13" spans="1:8" x14ac:dyDescent="0.25">
      <c r="A13" s="432"/>
      <c r="B13" s="440" t="s">
        <v>30503</v>
      </c>
      <c r="C13" s="49"/>
      <c r="D13" s="49"/>
      <c r="E13" s="432"/>
      <c r="F13" s="433"/>
      <c r="G13" s="49"/>
    </row>
    <row r="14" spans="1:8" x14ac:dyDescent="0.25">
      <c r="A14" s="419" t="s">
        <v>1</v>
      </c>
      <c r="B14" s="440" t="s">
        <v>30504</v>
      </c>
      <c r="C14" s="440"/>
      <c r="D14" s="419" t="s">
        <v>30505</v>
      </c>
      <c r="E14" s="419" t="s">
        <v>30506</v>
      </c>
      <c r="F14" s="441" t="s">
        <v>2</v>
      </c>
      <c r="G14" s="49"/>
    </row>
    <row r="15" spans="1:8" x14ac:dyDescent="0.25">
      <c r="A15" s="478"/>
      <c r="B15" s="556"/>
      <c r="C15" s="556"/>
      <c r="D15" s="443"/>
      <c r="E15" s="444"/>
      <c r="F15" s="445"/>
      <c r="H15" s="446"/>
    </row>
    <row r="16" spans="1:8" x14ac:dyDescent="0.25">
      <c r="A16" s="478"/>
      <c r="B16" s="447"/>
      <c r="C16" s="447"/>
      <c r="D16" s="443"/>
      <c r="E16" s="444"/>
      <c r="F16" s="433"/>
      <c r="G16" s="448">
        <f>SUM(F15:F15)</f>
        <v>0</v>
      </c>
      <c r="H16" s="446"/>
    </row>
    <row r="17" spans="1:17" x14ac:dyDescent="0.25">
      <c r="A17" s="478"/>
      <c r="B17" s="449"/>
      <c r="C17" s="440"/>
      <c r="D17" s="450"/>
      <c r="E17" s="444"/>
      <c r="F17" s="433"/>
      <c r="G17" s="49"/>
    </row>
    <row r="18" spans="1:17" x14ac:dyDescent="0.25">
      <c r="A18" s="456"/>
      <c r="B18" s="452" t="s">
        <v>4</v>
      </c>
      <c r="C18" s="49"/>
      <c r="D18" s="453"/>
      <c r="E18" s="453"/>
      <c r="F18" s="433"/>
      <c r="G18" s="448"/>
      <c r="M18" s="454"/>
      <c r="N18" s="454"/>
      <c r="O18" s="454"/>
      <c r="P18" s="454"/>
      <c r="Q18" s="455"/>
    </row>
    <row r="19" spans="1:17" x14ac:dyDescent="0.25">
      <c r="A19" s="456" t="s">
        <v>1</v>
      </c>
      <c r="B19" s="457" t="s">
        <v>30507</v>
      </c>
      <c r="C19" s="49"/>
      <c r="D19" s="453"/>
      <c r="E19" s="453"/>
      <c r="F19" s="441" t="s">
        <v>2</v>
      </c>
      <c r="G19" s="448"/>
    </row>
    <row r="20" spans="1:17" x14ac:dyDescent="0.25">
      <c r="A20" s="480"/>
      <c r="B20" s="459"/>
      <c r="C20" s="49"/>
      <c r="D20" s="49"/>
      <c r="E20" s="432"/>
      <c r="F20" s="445"/>
    </row>
    <row r="21" spans="1:17" x14ac:dyDescent="0.25">
      <c r="A21" s="480"/>
      <c r="B21" s="459"/>
      <c r="C21" s="49"/>
      <c r="D21" s="49"/>
      <c r="E21" s="432"/>
      <c r="F21" s="433"/>
      <c r="G21" s="448">
        <f>SUM(F20:F20)</f>
        <v>0</v>
      </c>
    </row>
    <row r="22" spans="1:17" x14ac:dyDescent="0.25">
      <c r="A22" s="453"/>
      <c r="B22" s="49"/>
      <c r="C22" s="49"/>
      <c r="D22" s="49"/>
      <c r="E22" s="432"/>
      <c r="F22" s="433"/>
      <c r="G22" s="448"/>
    </row>
    <row r="23" spans="1:17" x14ac:dyDescent="0.25">
      <c r="A23" s="453"/>
      <c r="B23" s="452" t="s">
        <v>0</v>
      </c>
      <c r="C23" s="49"/>
      <c r="D23" s="49"/>
      <c r="E23" s="432"/>
      <c r="F23" s="433"/>
      <c r="G23" s="49"/>
    </row>
    <row r="24" spans="1:17" x14ac:dyDescent="0.25">
      <c r="A24" s="419" t="s">
        <v>1</v>
      </c>
      <c r="B24" s="457" t="s">
        <v>30508</v>
      </c>
      <c r="C24" s="440"/>
      <c r="D24" s="440"/>
      <c r="E24" s="460"/>
      <c r="F24" s="441" t="s">
        <v>2</v>
      </c>
      <c r="G24" s="49"/>
    </row>
    <row r="25" spans="1:17" x14ac:dyDescent="0.25">
      <c r="A25" s="478"/>
      <c r="B25" s="459"/>
      <c r="C25" s="49"/>
      <c r="D25" s="49"/>
      <c r="E25" s="432"/>
      <c r="F25" s="445"/>
    </row>
    <row r="26" spans="1:17" x14ac:dyDescent="0.25">
      <c r="A26" s="478"/>
      <c r="B26" s="459"/>
      <c r="C26" s="49"/>
      <c r="D26" s="49"/>
      <c r="E26" s="432"/>
      <c r="F26" s="433"/>
      <c r="G26" s="448">
        <f>SUM(F25:F25)</f>
        <v>0</v>
      </c>
    </row>
    <row r="27" spans="1:17" x14ac:dyDescent="0.25">
      <c r="A27" s="478"/>
      <c r="B27" s="49"/>
      <c r="C27" s="49"/>
      <c r="D27" s="49"/>
      <c r="E27" s="432"/>
      <c r="F27" s="433"/>
      <c r="G27" s="461"/>
    </row>
    <row r="28" spans="1:17" x14ac:dyDescent="0.25">
      <c r="A28" s="419"/>
      <c r="B28" s="439" t="s">
        <v>4</v>
      </c>
      <c r="C28" s="440"/>
      <c r="D28" s="440"/>
      <c r="E28" s="460"/>
      <c r="F28" s="433"/>
      <c r="G28" s="49"/>
    </row>
    <row r="29" spans="1:17" x14ac:dyDescent="0.25">
      <c r="A29" s="419" t="s">
        <v>1</v>
      </c>
      <c r="B29" s="457" t="s">
        <v>30509</v>
      </c>
      <c r="C29" s="440"/>
      <c r="D29" s="419" t="s">
        <v>30510</v>
      </c>
      <c r="E29" s="460"/>
      <c r="F29" s="441" t="s">
        <v>2</v>
      </c>
      <c r="G29" s="49"/>
    </row>
    <row r="30" spans="1:17" x14ac:dyDescent="0.25">
      <c r="A30" s="367">
        <v>44526</v>
      </c>
      <c r="B30" s="366" t="s">
        <v>26175</v>
      </c>
      <c r="C30" s="440"/>
      <c r="D30" s="508" t="s">
        <v>26252</v>
      </c>
      <c r="E30" s="460"/>
      <c r="F30" s="505">
        <v>1.72</v>
      </c>
      <c r="G30" s="49"/>
    </row>
    <row r="31" spans="1:17" x14ac:dyDescent="0.25">
      <c r="A31" s="367">
        <v>44526</v>
      </c>
      <c r="B31" s="366" t="s">
        <v>26176</v>
      </c>
      <c r="C31" s="440"/>
      <c r="D31" s="508" t="s">
        <v>26253</v>
      </c>
      <c r="E31" s="460"/>
      <c r="F31" s="505">
        <v>1.93</v>
      </c>
      <c r="G31" s="49"/>
    </row>
    <row r="32" spans="1:17" x14ac:dyDescent="0.25">
      <c r="A32" s="367">
        <v>44526</v>
      </c>
      <c r="B32" s="366" t="s">
        <v>26177</v>
      </c>
      <c r="C32" s="440"/>
      <c r="D32" s="508" t="s">
        <v>26254</v>
      </c>
      <c r="E32" s="460"/>
      <c r="F32" s="505">
        <v>8.3800000000000008</v>
      </c>
      <c r="G32" s="49"/>
    </row>
    <row r="33" spans="1:7" x14ac:dyDescent="0.25">
      <c r="A33" s="367">
        <v>44526</v>
      </c>
      <c r="B33" s="366" t="s">
        <v>26178</v>
      </c>
      <c r="C33" s="440"/>
      <c r="D33" s="508" t="s">
        <v>26255</v>
      </c>
      <c r="E33" s="460"/>
      <c r="F33" s="505">
        <v>3.63</v>
      </c>
      <c r="G33" s="49"/>
    </row>
    <row r="34" spans="1:7" x14ac:dyDescent="0.25">
      <c r="A34" s="367">
        <v>44526</v>
      </c>
      <c r="B34" s="366" t="s">
        <v>26179</v>
      </c>
      <c r="C34" s="440"/>
      <c r="D34" s="508" t="s">
        <v>26256</v>
      </c>
      <c r="E34" s="460"/>
      <c r="F34" s="505">
        <v>2.2999999999999998</v>
      </c>
      <c r="G34" s="49"/>
    </row>
    <row r="35" spans="1:7" x14ac:dyDescent="0.25">
      <c r="A35" s="367">
        <v>44526</v>
      </c>
      <c r="B35" s="366" t="s">
        <v>26180</v>
      </c>
      <c r="C35" s="440"/>
      <c r="D35" s="508" t="s">
        <v>26257</v>
      </c>
      <c r="E35" s="460"/>
      <c r="F35" s="505">
        <v>23.15</v>
      </c>
      <c r="G35" s="49"/>
    </row>
    <row r="36" spans="1:7" x14ac:dyDescent="0.25">
      <c r="A36" s="367">
        <v>44526</v>
      </c>
      <c r="B36" s="366" t="s">
        <v>26181</v>
      </c>
      <c r="C36" s="440"/>
      <c r="D36" s="508" t="s">
        <v>26258</v>
      </c>
      <c r="E36" s="460"/>
      <c r="F36" s="505">
        <v>5.58</v>
      </c>
      <c r="G36" s="49"/>
    </row>
    <row r="37" spans="1:7" x14ac:dyDescent="0.25">
      <c r="A37" s="367">
        <v>44526</v>
      </c>
      <c r="B37" s="366" t="s">
        <v>26182</v>
      </c>
      <c r="C37" s="440"/>
      <c r="D37" s="508" t="s">
        <v>26259</v>
      </c>
      <c r="E37" s="460"/>
      <c r="F37" s="505">
        <v>6.94</v>
      </c>
      <c r="G37" s="49"/>
    </row>
    <row r="38" spans="1:7" x14ac:dyDescent="0.25">
      <c r="A38" s="367">
        <v>44526</v>
      </c>
      <c r="B38" s="366" t="s">
        <v>26183</v>
      </c>
      <c r="C38" s="440"/>
      <c r="D38" s="508" t="s">
        <v>26260</v>
      </c>
      <c r="E38" s="460"/>
      <c r="F38" s="505">
        <v>1.68</v>
      </c>
      <c r="G38" s="49"/>
    </row>
    <row r="39" spans="1:7" x14ac:dyDescent="0.25">
      <c r="A39" s="367">
        <v>44526</v>
      </c>
      <c r="B39" s="366" t="s">
        <v>26184</v>
      </c>
      <c r="C39" s="440"/>
      <c r="D39" s="508" t="s">
        <v>26261</v>
      </c>
      <c r="E39" s="460"/>
      <c r="F39" s="505">
        <v>2.4</v>
      </c>
      <c r="G39" s="49"/>
    </row>
    <row r="40" spans="1:7" x14ac:dyDescent="0.25">
      <c r="A40" s="367">
        <v>44526</v>
      </c>
      <c r="B40" s="366" t="s">
        <v>26185</v>
      </c>
      <c r="C40" s="440"/>
      <c r="D40" s="508" t="s">
        <v>26262</v>
      </c>
      <c r="E40" s="460"/>
      <c r="F40" s="505">
        <v>2.5299999999999998</v>
      </c>
      <c r="G40" s="49"/>
    </row>
    <row r="41" spans="1:7" x14ac:dyDescent="0.25">
      <c r="A41" s="367">
        <v>44526</v>
      </c>
      <c r="B41" s="366" t="s">
        <v>26186</v>
      </c>
      <c r="C41" s="440"/>
      <c r="D41" s="508" t="s">
        <v>26263</v>
      </c>
      <c r="E41" s="460"/>
      <c r="F41" s="505">
        <v>6.47</v>
      </c>
      <c r="G41" s="49"/>
    </row>
    <row r="42" spans="1:7" x14ac:dyDescent="0.25">
      <c r="A42" s="367">
        <v>44526</v>
      </c>
      <c r="B42" s="366" t="s">
        <v>26187</v>
      </c>
      <c r="C42" s="440"/>
      <c r="D42" s="508" t="s">
        <v>26264</v>
      </c>
      <c r="E42" s="460"/>
      <c r="F42" s="505">
        <v>8.3800000000000008</v>
      </c>
      <c r="G42" s="49"/>
    </row>
    <row r="43" spans="1:7" x14ac:dyDescent="0.25">
      <c r="A43" s="367">
        <v>44526</v>
      </c>
      <c r="B43" s="366" t="s">
        <v>26188</v>
      </c>
      <c r="C43" s="440"/>
      <c r="D43" s="508" t="s">
        <v>26265</v>
      </c>
      <c r="E43" s="460"/>
      <c r="F43" s="505">
        <v>2.79</v>
      </c>
      <c r="G43" s="49"/>
    </row>
    <row r="44" spans="1:7" x14ac:dyDescent="0.25">
      <c r="A44" s="367">
        <v>44526</v>
      </c>
      <c r="B44" s="366" t="s">
        <v>26189</v>
      </c>
      <c r="C44" s="440"/>
      <c r="D44" s="508" t="s">
        <v>26266</v>
      </c>
      <c r="E44" s="460"/>
      <c r="F44" s="505">
        <v>8.3800000000000008</v>
      </c>
      <c r="G44" s="49"/>
    </row>
    <row r="45" spans="1:7" x14ac:dyDescent="0.25">
      <c r="A45" s="367">
        <v>44526</v>
      </c>
      <c r="B45" s="366" t="s">
        <v>26190</v>
      </c>
      <c r="C45" s="440"/>
      <c r="D45" s="508" t="s">
        <v>26267</v>
      </c>
      <c r="E45" s="460"/>
      <c r="F45" s="505">
        <v>6.6</v>
      </c>
      <c r="G45" s="49"/>
    </row>
    <row r="46" spans="1:7" x14ac:dyDescent="0.25">
      <c r="A46" s="367">
        <v>44526</v>
      </c>
      <c r="B46" s="366" t="s">
        <v>26191</v>
      </c>
      <c r="C46" s="440"/>
      <c r="D46" s="508" t="s">
        <v>26268</v>
      </c>
      <c r="E46" s="460"/>
      <c r="F46" s="505">
        <v>3.36</v>
      </c>
      <c r="G46" s="49"/>
    </row>
    <row r="47" spans="1:7" x14ac:dyDescent="0.25">
      <c r="A47" s="367">
        <v>44526</v>
      </c>
      <c r="B47" s="366" t="s">
        <v>26192</v>
      </c>
      <c r="C47" s="440"/>
      <c r="D47" s="508" t="s">
        <v>26269</v>
      </c>
      <c r="E47" s="460"/>
      <c r="F47" s="505">
        <v>2.39</v>
      </c>
      <c r="G47" s="49"/>
    </row>
    <row r="48" spans="1:7" x14ac:dyDescent="0.25">
      <c r="A48" s="367">
        <v>44526</v>
      </c>
      <c r="B48" s="366" t="s">
        <v>26193</v>
      </c>
      <c r="C48" s="440"/>
      <c r="D48" s="508" t="s">
        <v>26270</v>
      </c>
      <c r="E48" s="460"/>
      <c r="F48" s="505">
        <v>0.84</v>
      </c>
      <c r="G48" s="49"/>
    </row>
    <row r="49" spans="1:7" x14ac:dyDescent="0.25">
      <c r="A49" s="367">
        <v>44527</v>
      </c>
      <c r="B49" s="366" t="s">
        <v>26194</v>
      </c>
      <c r="C49" s="440"/>
      <c r="D49" s="508" t="s">
        <v>26271</v>
      </c>
      <c r="E49" s="460"/>
      <c r="F49" s="505">
        <v>4.37</v>
      </c>
      <c r="G49" s="49"/>
    </row>
    <row r="50" spans="1:7" x14ac:dyDescent="0.25">
      <c r="A50" s="367">
        <v>44527</v>
      </c>
      <c r="B50" s="366" t="s">
        <v>26195</v>
      </c>
      <c r="C50" s="440"/>
      <c r="D50" s="508" t="s">
        <v>26272</v>
      </c>
      <c r="E50" s="460"/>
      <c r="F50" s="505">
        <v>4.2699999999999996</v>
      </c>
      <c r="G50" s="49"/>
    </row>
    <row r="51" spans="1:7" x14ac:dyDescent="0.25">
      <c r="A51" s="367">
        <v>44527</v>
      </c>
      <c r="B51" s="366" t="s">
        <v>26196</v>
      </c>
      <c r="C51" s="440"/>
      <c r="D51" s="508" t="s">
        <v>26273</v>
      </c>
      <c r="E51" s="460"/>
      <c r="F51" s="505">
        <v>2.56</v>
      </c>
      <c r="G51" s="49"/>
    </row>
    <row r="52" spans="1:7" x14ac:dyDescent="0.25">
      <c r="A52" s="367">
        <v>44527</v>
      </c>
      <c r="B52" s="366" t="s">
        <v>26197</v>
      </c>
      <c r="C52" s="440"/>
      <c r="D52" s="508" t="s">
        <v>26274</v>
      </c>
      <c r="E52" s="460"/>
      <c r="F52" s="505">
        <v>7.35</v>
      </c>
      <c r="G52" s="49"/>
    </row>
    <row r="53" spans="1:7" x14ac:dyDescent="0.25">
      <c r="A53" s="367">
        <v>44527</v>
      </c>
      <c r="B53" s="366" t="s">
        <v>26198</v>
      </c>
      <c r="C53" s="440"/>
      <c r="D53" s="508" t="s">
        <v>26275</v>
      </c>
      <c r="E53" s="460"/>
      <c r="F53" s="505">
        <v>4.37</v>
      </c>
      <c r="G53" s="49"/>
    </row>
    <row r="54" spans="1:7" x14ac:dyDescent="0.25">
      <c r="A54" s="367">
        <v>44527</v>
      </c>
      <c r="B54" s="366" t="s">
        <v>26199</v>
      </c>
      <c r="C54" s="440"/>
      <c r="D54" s="508" t="s">
        <v>26276</v>
      </c>
      <c r="E54" s="460"/>
      <c r="F54" s="505">
        <v>3.36</v>
      </c>
      <c r="G54" s="49"/>
    </row>
    <row r="55" spans="1:7" x14ac:dyDescent="0.25">
      <c r="A55" s="367">
        <v>44527</v>
      </c>
      <c r="B55" s="366" t="s">
        <v>26200</v>
      </c>
      <c r="C55" s="440"/>
      <c r="D55" s="508" t="s">
        <v>26277</v>
      </c>
      <c r="E55" s="460"/>
      <c r="F55" s="505">
        <v>4.3099999999999996</v>
      </c>
      <c r="G55" s="49"/>
    </row>
    <row r="56" spans="1:7" x14ac:dyDescent="0.25">
      <c r="A56" s="367">
        <v>44527</v>
      </c>
      <c r="B56" s="366" t="s">
        <v>26201</v>
      </c>
      <c r="C56" s="440"/>
      <c r="D56" s="508" t="s">
        <v>26278</v>
      </c>
      <c r="E56" s="460"/>
      <c r="F56" s="505">
        <v>8.49</v>
      </c>
      <c r="G56" s="49"/>
    </row>
    <row r="57" spans="1:7" x14ac:dyDescent="0.25">
      <c r="A57" s="367">
        <v>44527</v>
      </c>
      <c r="B57" s="366" t="s">
        <v>26202</v>
      </c>
      <c r="C57" s="440"/>
      <c r="D57" s="508" t="s">
        <v>26279</v>
      </c>
      <c r="E57" s="460"/>
      <c r="F57" s="505">
        <v>1.53</v>
      </c>
      <c r="G57" s="49"/>
    </row>
    <row r="58" spans="1:7" x14ac:dyDescent="0.25">
      <c r="A58" s="367">
        <v>44527</v>
      </c>
      <c r="B58" s="366" t="s">
        <v>26203</v>
      </c>
      <c r="C58" s="440"/>
      <c r="D58" s="508" t="s">
        <v>26280</v>
      </c>
      <c r="E58" s="460"/>
      <c r="F58" s="505">
        <v>3.37</v>
      </c>
      <c r="G58" s="49"/>
    </row>
    <row r="59" spans="1:7" x14ac:dyDescent="0.25">
      <c r="A59" s="367">
        <v>44527</v>
      </c>
      <c r="B59" s="366" t="s">
        <v>26204</v>
      </c>
      <c r="C59" s="440"/>
      <c r="D59" s="508" t="s">
        <v>26281</v>
      </c>
      <c r="E59" s="460"/>
      <c r="F59" s="505">
        <v>5.82</v>
      </c>
      <c r="G59" s="49"/>
    </row>
    <row r="60" spans="1:7" x14ac:dyDescent="0.25">
      <c r="A60" s="367">
        <v>44527</v>
      </c>
      <c r="B60" s="366" t="s">
        <v>26205</v>
      </c>
      <c r="C60" s="440"/>
      <c r="D60" s="508" t="s">
        <v>26282</v>
      </c>
      <c r="E60" s="460"/>
      <c r="F60" s="505">
        <v>38.99</v>
      </c>
      <c r="G60" s="49"/>
    </row>
    <row r="61" spans="1:7" x14ac:dyDescent="0.25">
      <c r="A61" s="367">
        <v>44527</v>
      </c>
      <c r="B61" s="366" t="s">
        <v>26206</v>
      </c>
      <c r="C61" s="440"/>
      <c r="D61" s="508" t="s">
        <v>26283</v>
      </c>
      <c r="E61" s="460"/>
      <c r="F61" s="505">
        <v>1.94</v>
      </c>
      <c r="G61" s="49"/>
    </row>
    <row r="62" spans="1:7" x14ac:dyDescent="0.25">
      <c r="A62" s="367">
        <v>44527</v>
      </c>
      <c r="B62" s="366" t="s">
        <v>26207</v>
      </c>
      <c r="C62" s="440"/>
      <c r="D62" s="508" t="s">
        <v>26284</v>
      </c>
      <c r="E62" s="460"/>
      <c r="F62" s="505">
        <v>11.8</v>
      </c>
      <c r="G62" s="49"/>
    </row>
    <row r="63" spans="1:7" x14ac:dyDescent="0.25">
      <c r="A63" s="367">
        <v>44527</v>
      </c>
      <c r="B63" s="366" t="s">
        <v>26208</v>
      </c>
      <c r="C63" s="440"/>
      <c r="D63" s="508" t="s">
        <v>26285</v>
      </c>
      <c r="E63" s="460"/>
      <c r="F63" s="505">
        <v>1.68</v>
      </c>
      <c r="G63" s="49"/>
    </row>
    <row r="64" spans="1:7" x14ac:dyDescent="0.25">
      <c r="A64" s="367">
        <v>44527</v>
      </c>
      <c r="B64" s="366" t="s">
        <v>26209</v>
      </c>
      <c r="C64" s="440"/>
      <c r="D64" s="508" t="s">
        <v>26286</v>
      </c>
      <c r="E64" s="460"/>
      <c r="F64" s="505">
        <v>6.41</v>
      </c>
      <c r="G64" s="49"/>
    </row>
    <row r="65" spans="1:7" x14ac:dyDescent="0.25">
      <c r="A65" s="367">
        <v>44527</v>
      </c>
      <c r="B65" s="366" t="s">
        <v>26210</v>
      </c>
      <c r="C65" s="440"/>
      <c r="D65" s="508" t="s">
        <v>26287</v>
      </c>
      <c r="E65" s="460"/>
      <c r="F65" s="505">
        <v>5.77</v>
      </c>
      <c r="G65" s="49"/>
    </row>
    <row r="66" spans="1:7" x14ac:dyDescent="0.25">
      <c r="A66" s="367">
        <v>44527</v>
      </c>
      <c r="B66" s="366" t="s">
        <v>26211</v>
      </c>
      <c r="C66" s="440"/>
      <c r="D66" s="508" t="s">
        <v>26288</v>
      </c>
      <c r="E66" s="460"/>
      <c r="F66" s="505">
        <v>16.39</v>
      </c>
      <c r="G66" s="49"/>
    </row>
    <row r="67" spans="1:7" x14ac:dyDescent="0.25">
      <c r="A67" s="367">
        <v>44527</v>
      </c>
      <c r="B67" s="366" t="s">
        <v>26212</v>
      </c>
      <c r="C67" s="440"/>
      <c r="D67" s="508" t="s">
        <v>26289</v>
      </c>
      <c r="E67" s="460"/>
      <c r="F67" s="505">
        <v>1.68</v>
      </c>
      <c r="G67" s="49"/>
    </row>
    <row r="68" spans="1:7" x14ac:dyDescent="0.25">
      <c r="A68" s="367">
        <v>44528</v>
      </c>
      <c r="B68" s="366" t="s">
        <v>26213</v>
      </c>
      <c r="C68" s="440"/>
      <c r="D68" s="508" t="s">
        <v>26290</v>
      </c>
      <c r="E68" s="460"/>
      <c r="F68" s="505">
        <v>0.11</v>
      </c>
      <c r="G68" s="49"/>
    </row>
    <row r="69" spans="1:7" x14ac:dyDescent="0.25">
      <c r="A69" s="367">
        <v>44528</v>
      </c>
      <c r="B69" s="366" t="s">
        <v>26214</v>
      </c>
      <c r="C69" s="440"/>
      <c r="D69" s="508" t="s">
        <v>26291</v>
      </c>
      <c r="E69" s="460"/>
      <c r="F69" s="505">
        <v>10.71</v>
      </c>
      <c r="G69" s="49"/>
    </row>
    <row r="70" spans="1:7" x14ac:dyDescent="0.25">
      <c r="A70" s="367">
        <v>44528</v>
      </c>
      <c r="B70" s="366" t="s">
        <v>26215</v>
      </c>
      <c r="C70" s="440"/>
      <c r="D70" s="508" t="s">
        <v>26292</v>
      </c>
      <c r="E70" s="460"/>
      <c r="F70" s="505">
        <v>2.08</v>
      </c>
      <c r="G70" s="49"/>
    </row>
    <row r="71" spans="1:7" x14ac:dyDescent="0.25">
      <c r="A71" s="367">
        <v>44528</v>
      </c>
      <c r="B71" s="366" t="s">
        <v>26216</v>
      </c>
      <c r="C71" s="440"/>
      <c r="D71" s="508" t="s">
        <v>26293</v>
      </c>
      <c r="E71" s="460"/>
      <c r="F71" s="505">
        <v>3.64</v>
      </c>
      <c r="G71" s="49"/>
    </row>
    <row r="72" spans="1:7" x14ac:dyDescent="0.25">
      <c r="A72" s="367">
        <v>44528</v>
      </c>
      <c r="B72" s="366" t="s">
        <v>26217</v>
      </c>
      <c r="C72" s="440"/>
      <c r="D72" s="508" t="s">
        <v>26294</v>
      </c>
      <c r="E72" s="460"/>
      <c r="F72" s="505">
        <v>4.9000000000000004</v>
      </c>
      <c r="G72" s="49"/>
    </row>
    <row r="73" spans="1:7" x14ac:dyDescent="0.25">
      <c r="A73" s="367">
        <v>44528</v>
      </c>
      <c r="B73" s="366" t="s">
        <v>26218</v>
      </c>
      <c r="C73" s="440"/>
      <c r="D73" s="508" t="s">
        <v>26295</v>
      </c>
      <c r="E73" s="460"/>
      <c r="F73" s="505">
        <v>9.16</v>
      </c>
      <c r="G73" s="49"/>
    </row>
    <row r="74" spans="1:7" x14ac:dyDescent="0.25">
      <c r="A74" s="367">
        <v>44528</v>
      </c>
      <c r="B74" s="366" t="s">
        <v>26219</v>
      </c>
      <c r="C74" s="440"/>
      <c r="D74" s="508" t="s">
        <v>26296</v>
      </c>
      <c r="E74" s="460"/>
      <c r="F74" s="505">
        <v>1.71</v>
      </c>
      <c r="G74" s="49"/>
    </row>
    <row r="75" spans="1:7" x14ac:dyDescent="0.25">
      <c r="A75" s="367">
        <v>44528</v>
      </c>
      <c r="B75" s="366" t="s">
        <v>26220</v>
      </c>
      <c r="C75" s="440"/>
      <c r="D75" s="508" t="s">
        <v>26297</v>
      </c>
      <c r="E75" s="460"/>
      <c r="F75" s="505">
        <v>3.36</v>
      </c>
      <c r="G75" s="49"/>
    </row>
    <row r="76" spans="1:7" x14ac:dyDescent="0.25">
      <c r="A76" s="367">
        <v>44529</v>
      </c>
      <c r="B76" s="366" t="s">
        <v>26221</v>
      </c>
      <c r="C76" s="440"/>
      <c r="D76" s="508" t="s">
        <v>26298</v>
      </c>
      <c r="E76" s="460"/>
      <c r="F76" s="505">
        <v>4.18</v>
      </c>
      <c r="G76" s="49"/>
    </row>
    <row r="77" spans="1:7" x14ac:dyDescent="0.25">
      <c r="A77" s="367">
        <v>44529</v>
      </c>
      <c r="B77" s="366" t="s">
        <v>26222</v>
      </c>
      <c r="C77" s="440"/>
      <c r="D77" s="508" t="s">
        <v>26299</v>
      </c>
      <c r="E77" s="460"/>
      <c r="F77" s="505">
        <v>3.06</v>
      </c>
      <c r="G77" s="49"/>
    </row>
    <row r="78" spans="1:7" x14ac:dyDescent="0.25">
      <c r="A78" s="367">
        <v>44529</v>
      </c>
      <c r="B78" s="366" t="s">
        <v>26223</v>
      </c>
      <c r="C78" s="440"/>
      <c r="D78" s="508" t="s">
        <v>26300</v>
      </c>
      <c r="E78" s="460"/>
      <c r="F78" s="505">
        <v>8.3800000000000008</v>
      </c>
      <c r="G78" s="49"/>
    </row>
    <row r="79" spans="1:7" x14ac:dyDescent="0.25">
      <c r="A79" s="367">
        <v>44529</v>
      </c>
      <c r="B79" s="366" t="s">
        <v>26224</v>
      </c>
      <c r="C79" s="440"/>
      <c r="D79" s="508" t="s">
        <v>26301</v>
      </c>
      <c r="E79" s="460"/>
      <c r="F79" s="505">
        <v>8.9600000000000009</v>
      </c>
      <c r="G79" s="49"/>
    </row>
    <row r="80" spans="1:7" x14ac:dyDescent="0.25">
      <c r="A80" s="367">
        <v>44529</v>
      </c>
      <c r="B80" s="366" t="s">
        <v>26225</v>
      </c>
      <c r="C80" s="440"/>
      <c r="D80" s="508" t="s">
        <v>26302</v>
      </c>
      <c r="E80" s="460"/>
      <c r="F80" s="505">
        <v>8.3800000000000008</v>
      </c>
      <c r="G80" s="49"/>
    </row>
    <row r="81" spans="1:7" x14ac:dyDescent="0.25">
      <c r="A81" s="367">
        <v>44529</v>
      </c>
      <c r="B81" s="366" t="s">
        <v>26226</v>
      </c>
      <c r="C81" s="440"/>
      <c r="D81" s="508" t="s">
        <v>26303</v>
      </c>
      <c r="E81" s="460"/>
      <c r="F81" s="505">
        <v>5.09</v>
      </c>
      <c r="G81" s="49"/>
    </row>
    <row r="82" spans="1:7" x14ac:dyDescent="0.25">
      <c r="A82" s="367">
        <v>44529</v>
      </c>
      <c r="B82" s="366" t="s">
        <v>26227</v>
      </c>
      <c r="C82" s="440"/>
      <c r="D82" s="508" t="s">
        <v>26304</v>
      </c>
      <c r="E82" s="460"/>
      <c r="F82" s="505">
        <v>5.91</v>
      </c>
      <c r="G82" s="49"/>
    </row>
    <row r="83" spans="1:7" x14ac:dyDescent="0.25">
      <c r="A83" s="367">
        <v>44529</v>
      </c>
      <c r="B83" s="366" t="s">
        <v>26228</v>
      </c>
      <c r="C83" s="440"/>
      <c r="D83" s="508" t="s">
        <v>26305</v>
      </c>
      <c r="E83" s="460"/>
      <c r="F83" s="505">
        <v>5.04</v>
      </c>
      <c r="G83" s="49"/>
    </row>
    <row r="84" spans="1:7" x14ac:dyDescent="0.25">
      <c r="A84" s="367">
        <v>44529</v>
      </c>
      <c r="B84" s="366" t="s">
        <v>26229</v>
      </c>
      <c r="C84" s="440"/>
      <c r="D84" s="508" t="s">
        <v>26306</v>
      </c>
      <c r="E84" s="460"/>
      <c r="F84" s="505">
        <v>1.75</v>
      </c>
      <c r="G84" s="49"/>
    </row>
    <row r="85" spans="1:7" x14ac:dyDescent="0.25">
      <c r="A85" s="367">
        <v>44529</v>
      </c>
      <c r="B85" s="366" t="s">
        <v>26230</v>
      </c>
      <c r="C85" s="440"/>
      <c r="D85" s="508" t="s">
        <v>26307</v>
      </c>
      <c r="E85" s="460"/>
      <c r="F85" s="505">
        <v>4.1900000000000004</v>
      </c>
      <c r="G85" s="49"/>
    </row>
    <row r="86" spans="1:7" x14ac:dyDescent="0.25">
      <c r="A86" s="367">
        <v>44529</v>
      </c>
      <c r="B86" s="366" t="s">
        <v>26231</v>
      </c>
      <c r="C86" s="440"/>
      <c r="D86" s="508" t="s">
        <v>26308</v>
      </c>
      <c r="E86" s="460"/>
      <c r="F86" s="505">
        <v>4.47</v>
      </c>
      <c r="G86" s="49"/>
    </row>
    <row r="87" spans="1:7" x14ac:dyDescent="0.25">
      <c r="A87" s="367">
        <v>44529</v>
      </c>
      <c r="B87" s="366" t="s">
        <v>26232</v>
      </c>
      <c r="C87" s="440"/>
      <c r="D87" s="508" t="s">
        <v>26309</v>
      </c>
      <c r="E87" s="460"/>
      <c r="F87" s="505">
        <v>16.7</v>
      </c>
      <c r="G87" s="49"/>
    </row>
    <row r="88" spans="1:7" x14ac:dyDescent="0.25">
      <c r="A88" s="367">
        <v>44529</v>
      </c>
      <c r="B88" s="366" t="s">
        <v>26233</v>
      </c>
      <c r="C88" s="440"/>
      <c r="D88" s="508" t="s">
        <v>26310</v>
      </c>
      <c r="E88" s="460"/>
      <c r="F88" s="505">
        <v>5.1100000000000003</v>
      </c>
      <c r="G88" s="49"/>
    </row>
    <row r="89" spans="1:7" x14ac:dyDescent="0.25">
      <c r="A89" s="367">
        <v>44529</v>
      </c>
      <c r="B89" s="366" t="s">
        <v>26234</v>
      </c>
      <c r="C89" s="440"/>
      <c r="D89" s="508" t="s">
        <v>26311</v>
      </c>
      <c r="E89" s="460"/>
      <c r="F89" s="505">
        <v>2.44</v>
      </c>
      <c r="G89" s="49"/>
    </row>
    <row r="90" spans="1:7" x14ac:dyDescent="0.25">
      <c r="A90" s="367">
        <v>44530</v>
      </c>
      <c r="B90" s="366" t="s">
        <v>26235</v>
      </c>
      <c r="C90" s="440"/>
      <c r="D90" s="508" t="s">
        <v>26312</v>
      </c>
      <c r="E90" s="460"/>
      <c r="F90" s="505">
        <v>4.9400000000000004</v>
      </c>
      <c r="G90" s="49"/>
    </row>
    <row r="91" spans="1:7" x14ac:dyDescent="0.25">
      <c r="A91" s="367">
        <v>44530</v>
      </c>
      <c r="B91" s="366" t="s">
        <v>26236</v>
      </c>
      <c r="C91" s="440"/>
      <c r="D91" s="508" t="s">
        <v>26313</v>
      </c>
      <c r="E91" s="460"/>
      <c r="F91" s="505">
        <v>2.2000000000000002</v>
      </c>
      <c r="G91" s="49"/>
    </row>
    <row r="92" spans="1:7" x14ac:dyDescent="0.25">
      <c r="A92" s="367">
        <v>44530</v>
      </c>
      <c r="B92" s="366" t="s">
        <v>26237</v>
      </c>
      <c r="C92" s="440"/>
      <c r="D92" s="508" t="s">
        <v>26314</v>
      </c>
      <c r="E92" s="460"/>
      <c r="F92" s="505">
        <v>5.97</v>
      </c>
      <c r="G92" s="49"/>
    </row>
    <row r="93" spans="1:7" x14ac:dyDescent="0.25">
      <c r="A93" s="367">
        <v>44530</v>
      </c>
      <c r="B93" s="366" t="s">
        <v>26238</v>
      </c>
      <c r="C93" s="440"/>
      <c r="D93" s="508" t="s">
        <v>26315</v>
      </c>
      <c r="E93" s="460"/>
      <c r="F93" s="505">
        <v>8.25</v>
      </c>
      <c r="G93" s="49"/>
    </row>
    <row r="94" spans="1:7" x14ac:dyDescent="0.25">
      <c r="A94" s="367">
        <v>44530</v>
      </c>
      <c r="B94" s="366" t="s">
        <v>26239</v>
      </c>
      <c r="C94" s="440"/>
      <c r="D94" s="508" t="s">
        <v>26316</v>
      </c>
      <c r="E94" s="460"/>
      <c r="F94" s="505">
        <v>3.85</v>
      </c>
      <c r="G94" s="49"/>
    </row>
    <row r="95" spans="1:7" x14ac:dyDescent="0.25">
      <c r="A95" s="367">
        <v>44530</v>
      </c>
      <c r="B95" s="366" t="s">
        <v>26240</v>
      </c>
      <c r="C95" s="440"/>
      <c r="D95" s="508" t="s">
        <v>26317</v>
      </c>
      <c r="E95" s="460"/>
      <c r="F95" s="505">
        <v>1.63</v>
      </c>
      <c r="G95" s="49"/>
    </row>
    <row r="96" spans="1:7" x14ac:dyDescent="0.25">
      <c r="A96" s="367">
        <v>44530</v>
      </c>
      <c r="B96" s="366" t="s">
        <v>26241</v>
      </c>
      <c r="C96" s="440"/>
      <c r="D96" s="508" t="s">
        <v>26318</v>
      </c>
      <c r="E96" s="460"/>
      <c r="F96" s="505">
        <v>9.98</v>
      </c>
      <c r="G96" s="49"/>
    </row>
    <row r="97" spans="1:7" x14ac:dyDescent="0.25">
      <c r="A97" s="367">
        <v>44530</v>
      </c>
      <c r="B97" s="366" t="s">
        <v>26242</v>
      </c>
      <c r="C97" s="440"/>
      <c r="D97" s="508" t="s">
        <v>26319</v>
      </c>
      <c r="E97" s="460"/>
      <c r="F97" s="505">
        <v>112.79</v>
      </c>
      <c r="G97" s="49"/>
    </row>
    <row r="98" spans="1:7" x14ac:dyDescent="0.25">
      <c r="A98" s="367">
        <v>44530</v>
      </c>
      <c r="B98" s="366" t="s">
        <v>26243</v>
      </c>
      <c r="C98" s="440"/>
      <c r="D98" s="508" t="s">
        <v>26320</v>
      </c>
      <c r="E98" s="460"/>
      <c r="F98" s="505">
        <v>4.0599999999999996</v>
      </c>
      <c r="G98" s="49"/>
    </row>
    <row r="99" spans="1:7" x14ac:dyDescent="0.25">
      <c r="A99" s="367">
        <v>44530</v>
      </c>
      <c r="B99" s="366" t="s">
        <v>26244</v>
      </c>
      <c r="C99" s="440"/>
      <c r="D99" s="508" t="s">
        <v>26321</v>
      </c>
      <c r="E99" s="460"/>
      <c r="F99" s="505">
        <v>3.75</v>
      </c>
      <c r="G99" s="49"/>
    </row>
    <row r="100" spans="1:7" x14ac:dyDescent="0.25">
      <c r="A100" s="367">
        <v>44530</v>
      </c>
      <c r="B100" s="366" t="s">
        <v>26245</v>
      </c>
      <c r="C100" s="440"/>
      <c r="D100" s="508" t="s">
        <v>26322</v>
      </c>
      <c r="E100" s="460"/>
      <c r="F100" s="505">
        <v>4.71</v>
      </c>
      <c r="G100" s="49"/>
    </row>
    <row r="101" spans="1:7" x14ac:dyDescent="0.25">
      <c r="A101" s="367">
        <v>44530</v>
      </c>
      <c r="B101" s="366" t="s">
        <v>26246</v>
      </c>
      <c r="C101" s="440"/>
      <c r="D101" s="508" t="s">
        <v>26323</v>
      </c>
      <c r="E101" s="460"/>
      <c r="F101" s="505">
        <v>1.68</v>
      </c>
      <c r="G101" s="49"/>
    </row>
    <row r="102" spans="1:7" x14ac:dyDescent="0.25">
      <c r="A102" s="367">
        <v>44530</v>
      </c>
      <c r="B102" s="366" t="s">
        <v>26247</v>
      </c>
      <c r="C102" s="484"/>
      <c r="D102" s="508" t="s">
        <v>26324</v>
      </c>
      <c r="E102" s="490"/>
      <c r="F102" s="505">
        <v>9.74</v>
      </c>
      <c r="G102" s="49"/>
    </row>
    <row r="103" spans="1:7" x14ac:dyDescent="0.25">
      <c r="A103" s="367">
        <v>44530</v>
      </c>
      <c r="B103" s="366" t="s">
        <v>26248</v>
      </c>
      <c r="C103" s="484"/>
      <c r="D103" s="508" t="s">
        <v>26325</v>
      </c>
      <c r="E103" s="490"/>
      <c r="F103" s="505">
        <v>3.52</v>
      </c>
      <c r="G103" s="49"/>
    </row>
    <row r="104" spans="1:7" x14ac:dyDescent="0.25">
      <c r="A104" s="367">
        <v>44530</v>
      </c>
      <c r="B104" s="366" t="s">
        <v>26249</v>
      </c>
      <c r="C104" s="484"/>
      <c r="D104" s="508" t="s">
        <v>26326</v>
      </c>
      <c r="E104" s="490"/>
      <c r="F104" s="505">
        <v>1.71</v>
      </c>
      <c r="G104" s="49"/>
    </row>
    <row r="105" spans="1:7" x14ac:dyDescent="0.25">
      <c r="A105" s="367">
        <v>44530</v>
      </c>
      <c r="B105" s="366" t="s">
        <v>26250</v>
      </c>
      <c r="C105" s="484"/>
      <c r="D105" s="508" t="s">
        <v>26327</v>
      </c>
      <c r="E105" s="490"/>
      <c r="F105" s="505">
        <v>1.68</v>
      </c>
      <c r="G105" s="49"/>
    </row>
    <row r="106" spans="1:7" x14ac:dyDescent="0.25">
      <c r="A106" s="367">
        <v>44530</v>
      </c>
      <c r="B106" s="366" t="s">
        <v>26251</v>
      </c>
      <c r="C106" s="484"/>
      <c r="D106" s="508" t="s">
        <v>26328</v>
      </c>
      <c r="E106" s="490"/>
      <c r="F106" s="507">
        <v>8.58</v>
      </c>
    </row>
    <row r="107" spans="1:7" x14ac:dyDescent="0.25">
      <c r="A107" s="464"/>
      <c r="B107" s="465"/>
      <c r="C107" s="49"/>
      <c r="D107" s="466"/>
      <c r="E107" s="432"/>
      <c r="F107" s="467"/>
      <c r="G107" s="448">
        <f>SUM(F30:F106)</f>
        <v>542.28000000000009</v>
      </c>
    </row>
    <row r="108" spans="1:7" x14ac:dyDescent="0.25">
      <c r="A108" s="432"/>
      <c r="B108" s="49"/>
      <c r="C108" s="49"/>
      <c r="D108" s="49"/>
      <c r="E108" s="432"/>
      <c r="F108" s="433"/>
      <c r="G108" s="49"/>
    </row>
    <row r="109" spans="1:7" ht="15.75" thickBot="1" x14ac:dyDescent="0.3">
      <c r="A109" s="468"/>
      <c r="B109" s="469" t="s">
        <v>26173</v>
      </c>
      <c r="C109" s="470"/>
      <c r="D109" s="471"/>
      <c r="E109" s="468"/>
      <c r="F109" s="472"/>
      <c r="G109" s="473">
        <f>+G10-G16+G21-G26+G107</f>
        <v>137673.73000000001</v>
      </c>
    </row>
    <row r="110" spans="1:7" ht="15.75" thickTop="1" x14ac:dyDescent="0.25">
      <c r="A110" s="432"/>
      <c r="B110" s="49"/>
      <c r="C110" s="49"/>
      <c r="D110" s="49"/>
      <c r="E110" s="432"/>
      <c r="F110" s="433"/>
      <c r="G110" s="49"/>
    </row>
    <row r="111" spans="1:7" x14ac:dyDescent="0.25">
      <c r="A111" s="432"/>
      <c r="B111" s="49"/>
      <c r="C111" s="49"/>
      <c r="D111" s="49"/>
      <c r="E111" s="432"/>
      <c r="F111" s="433"/>
      <c r="G111" s="49"/>
    </row>
    <row r="112" spans="1:7" x14ac:dyDescent="0.25">
      <c r="A112" s="432"/>
      <c r="B112" s="49"/>
      <c r="C112" s="49"/>
      <c r="D112" s="49"/>
      <c r="E112" s="432"/>
      <c r="F112" s="433"/>
      <c r="G112" s="49"/>
    </row>
    <row r="113" spans="1:7" x14ac:dyDescent="0.25">
      <c r="A113" s="432"/>
      <c r="B113" s="419" t="s">
        <v>5</v>
      </c>
      <c r="C113" s="49"/>
      <c r="D113" s="459"/>
      <c r="E113" s="419" t="s">
        <v>6</v>
      </c>
      <c r="F113" s="433"/>
      <c r="G113" s="49"/>
    </row>
    <row r="114" spans="1:7" x14ac:dyDescent="0.25">
      <c r="A114" s="432"/>
      <c r="B114" s="419"/>
      <c r="C114" s="49"/>
      <c r="D114" s="459"/>
      <c r="E114" s="419"/>
      <c r="F114" s="433"/>
      <c r="G114" s="49"/>
    </row>
    <row r="115" spans="1:7" x14ac:dyDescent="0.25">
      <c r="A115" s="432"/>
      <c r="B115" s="419"/>
      <c r="C115" s="49"/>
      <c r="D115" s="459"/>
      <c r="E115" s="419"/>
      <c r="F115" s="433"/>
      <c r="G115" s="49"/>
    </row>
    <row r="116" spans="1:7" x14ac:dyDescent="0.25">
      <c r="A116" s="432"/>
      <c r="B116" s="474"/>
      <c r="C116" s="49"/>
      <c r="D116" s="474"/>
      <c r="E116" s="475"/>
      <c r="F116" s="445"/>
      <c r="G116" s="49"/>
    </row>
    <row r="117" spans="1:7" x14ac:dyDescent="0.25">
      <c r="A117" s="432"/>
      <c r="B117" s="49"/>
      <c r="C117" s="49"/>
      <c r="D117" s="49"/>
      <c r="E117" s="49"/>
      <c r="F117" s="453"/>
      <c r="G117" s="49"/>
    </row>
    <row r="118" spans="1:7" x14ac:dyDescent="0.25">
      <c r="A118" s="432"/>
      <c r="B118" s="49"/>
      <c r="C118" s="49"/>
      <c r="D118" s="49"/>
      <c r="E118" s="49"/>
      <c r="F118" s="453"/>
      <c r="G118" s="49"/>
    </row>
    <row r="119" spans="1:7" x14ac:dyDescent="0.25">
      <c r="A119" s="432"/>
      <c r="B119" s="49"/>
      <c r="C119" s="49"/>
      <c r="D119" s="49"/>
      <c r="E119" s="49"/>
      <c r="F119" s="453"/>
      <c r="G119" s="49"/>
    </row>
    <row r="120" spans="1:7" x14ac:dyDescent="0.25">
      <c r="E120"/>
      <c r="F120" s="476"/>
    </row>
    <row r="121" spans="1:7" x14ac:dyDescent="0.25">
      <c r="E121"/>
      <c r="F121" s="476"/>
    </row>
  </sheetData>
  <mergeCells count="5">
    <mergeCell ref="A2:D2"/>
    <mergeCell ref="A4:D4"/>
    <mergeCell ref="A6:D6"/>
    <mergeCell ref="A8:D8"/>
    <mergeCell ref="B15:C15"/>
  </mergeCells>
  <pageMargins left="0.70866141732283472" right="0.70866141732283472" top="0.74803149606299213" bottom="0.74803149606299213" header="0.31496062992125984" footer="0.31496062992125984"/>
  <pageSetup scale="81" fitToHeight="0" orientation="portrait" r:id="rId1"/>
  <headerFooter>
    <oddFooter>&amp;C&amp;P</oddFooter>
  </headerFooter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AB55E-B45C-491E-AF8C-5ED2F539D40B}">
  <dimension ref="A2:K877"/>
  <sheetViews>
    <sheetView topLeftCell="A855" workbookViewId="0">
      <selection activeCell="K874" sqref="K874"/>
    </sheetView>
  </sheetViews>
  <sheetFormatPr baseColWidth="10" defaultRowHeight="12.75" x14ac:dyDescent="0.2"/>
  <cols>
    <col min="1" max="16384" width="11.42578125" style="510"/>
  </cols>
  <sheetData>
    <row r="2" spans="1:11" ht="19.5" x14ac:dyDescent="0.2">
      <c r="F2" s="529" t="s">
        <v>531</v>
      </c>
      <c r="J2" s="514" t="s">
        <v>530</v>
      </c>
      <c r="K2" s="528">
        <v>1</v>
      </c>
    </row>
    <row r="3" spans="1:11" x14ac:dyDescent="0.2">
      <c r="J3" s="514" t="s">
        <v>529</v>
      </c>
      <c r="K3" s="527">
        <v>44635</v>
      </c>
    </row>
    <row r="5" spans="1:11" x14ac:dyDescent="0.2">
      <c r="E5" s="526" t="s">
        <v>528</v>
      </c>
      <c r="F5" s="523" t="s">
        <v>32142</v>
      </c>
      <c r="G5" s="526" t="s">
        <v>527</v>
      </c>
      <c r="H5" s="523" t="s">
        <v>32142</v>
      </c>
      <c r="J5" s="525">
        <v>0.68842592592592589</v>
      </c>
    </row>
    <row r="7" spans="1:11" x14ac:dyDescent="0.2">
      <c r="J7" s="514" t="s">
        <v>526</v>
      </c>
      <c r="K7" s="519" t="s">
        <v>1568</v>
      </c>
    </row>
    <row r="8" spans="1:11" x14ac:dyDescent="0.2">
      <c r="C8" s="524" t="s">
        <v>525</v>
      </c>
      <c r="D8" s="523" t="s">
        <v>524</v>
      </c>
      <c r="F8" s="524" t="s">
        <v>523</v>
      </c>
      <c r="G8" s="523" t="s">
        <v>521</v>
      </c>
      <c r="I8" s="524" t="s">
        <v>522</v>
      </c>
      <c r="J8" s="523" t="s">
        <v>521</v>
      </c>
    </row>
    <row r="11" spans="1:11" x14ac:dyDescent="0.2">
      <c r="A11" s="521" t="s">
        <v>520</v>
      </c>
      <c r="C11" s="520" t="s">
        <v>519</v>
      </c>
      <c r="D11" s="520" t="s">
        <v>518</v>
      </c>
      <c r="F11" s="522" t="s">
        <v>517</v>
      </c>
      <c r="I11" s="514" t="s">
        <v>11</v>
      </c>
      <c r="J11" s="514" t="s">
        <v>10</v>
      </c>
      <c r="K11" s="514" t="s">
        <v>516</v>
      </c>
    </row>
    <row r="14" spans="1:11" x14ac:dyDescent="0.2">
      <c r="A14" s="521" t="s">
        <v>515</v>
      </c>
      <c r="B14" s="517" t="s">
        <v>514</v>
      </c>
    </row>
    <row r="16" spans="1:11" x14ac:dyDescent="0.2">
      <c r="A16" s="520" t="s">
        <v>513</v>
      </c>
      <c r="B16" s="519" t="s">
        <v>512</v>
      </c>
      <c r="J16" s="514" t="s">
        <v>12</v>
      </c>
      <c r="K16" s="515">
        <v>137673.73000000001</v>
      </c>
    </row>
    <row r="18" spans="3:11" x14ac:dyDescent="0.2">
      <c r="C18" s="519" t="s">
        <v>32141</v>
      </c>
      <c r="D18" s="518">
        <v>44531</v>
      </c>
      <c r="E18" s="517" t="s">
        <v>32140</v>
      </c>
      <c r="I18" s="515">
        <v>6.11</v>
      </c>
      <c r="K18" s="515">
        <v>137679.84</v>
      </c>
    </row>
    <row r="19" spans="3:11" x14ac:dyDescent="0.2">
      <c r="C19" s="519" t="s">
        <v>32139</v>
      </c>
      <c r="D19" s="518">
        <v>44531</v>
      </c>
      <c r="E19" s="517" t="s">
        <v>32138</v>
      </c>
      <c r="I19" s="515">
        <v>5.79</v>
      </c>
      <c r="K19" s="515">
        <v>137685.63</v>
      </c>
    </row>
    <row r="20" spans="3:11" x14ac:dyDescent="0.2">
      <c r="C20" s="519" t="s">
        <v>32137</v>
      </c>
      <c r="D20" s="518">
        <v>44531</v>
      </c>
      <c r="E20" s="517" t="s">
        <v>32136</v>
      </c>
      <c r="I20" s="515">
        <v>1.98</v>
      </c>
      <c r="K20" s="515">
        <v>137687.60999999999</v>
      </c>
    </row>
    <row r="21" spans="3:11" x14ac:dyDescent="0.2">
      <c r="C21" s="519" t="s">
        <v>32135</v>
      </c>
      <c r="D21" s="518">
        <v>44531</v>
      </c>
      <c r="E21" s="517" t="s">
        <v>32134</v>
      </c>
      <c r="I21" s="515">
        <v>1.68</v>
      </c>
      <c r="K21" s="515">
        <v>137689.29</v>
      </c>
    </row>
    <row r="22" spans="3:11" x14ac:dyDescent="0.2">
      <c r="C22" s="519" t="s">
        <v>32133</v>
      </c>
      <c r="D22" s="518">
        <v>44531</v>
      </c>
      <c r="E22" s="517" t="s">
        <v>32132</v>
      </c>
      <c r="I22" s="515">
        <v>1.04</v>
      </c>
      <c r="K22" s="515">
        <v>137690.32999999999</v>
      </c>
    </row>
    <row r="23" spans="3:11" x14ac:dyDescent="0.2">
      <c r="C23" s="519" t="s">
        <v>32131</v>
      </c>
      <c r="D23" s="518">
        <v>44531</v>
      </c>
      <c r="E23" s="517" t="s">
        <v>32130</v>
      </c>
      <c r="I23" s="515">
        <v>4.2</v>
      </c>
      <c r="K23" s="515">
        <v>137694.53</v>
      </c>
    </row>
    <row r="24" spans="3:11" x14ac:dyDescent="0.2">
      <c r="C24" s="519" t="s">
        <v>32129</v>
      </c>
      <c r="D24" s="518">
        <v>44531</v>
      </c>
      <c r="E24" s="517" t="s">
        <v>32128</v>
      </c>
      <c r="I24" s="515">
        <v>4.88</v>
      </c>
      <c r="K24" s="515">
        <v>137699.41</v>
      </c>
    </row>
    <row r="25" spans="3:11" x14ac:dyDescent="0.2">
      <c r="C25" s="519" t="s">
        <v>32127</v>
      </c>
      <c r="D25" s="518">
        <v>44531</v>
      </c>
      <c r="E25" s="517" t="s">
        <v>32126</v>
      </c>
      <c r="I25" s="515">
        <v>5.04</v>
      </c>
      <c r="K25" s="515">
        <v>137704.45000000001</v>
      </c>
    </row>
    <row r="26" spans="3:11" x14ac:dyDescent="0.2">
      <c r="C26" s="519" t="s">
        <v>32125</v>
      </c>
      <c r="D26" s="518">
        <v>44531</v>
      </c>
      <c r="E26" s="517" t="s">
        <v>32124</v>
      </c>
      <c r="I26" s="515">
        <v>5.04</v>
      </c>
      <c r="K26" s="515">
        <v>137709.49</v>
      </c>
    </row>
    <row r="27" spans="3:11" x14ac:dyDescent="0.2">
      <c r="C27" s="519" t="s">
        <v>32123</v>
      </c>
      <c r="D27" s="518">
        <v>44531</v>
      </c>
      <c r="E27" s="517" t="s">
        <v>32122</v>
      </c>
      <c r="I27" s="515">
        <v>9.3000000000000007</v>
      </c>
      <c r="K27" s="515">
        <v>137718.79</v>
      </c>
    </row>
    <row r="28" spans="3:11" x14ac:dyDescent="0.2">
      <c r="C28" s="519" t="s">
        <v>32121</v>
      </c>
      <c r="D28" s="518">
        <v>44531</v>
      </c>
      <c r="E28" s="517" t="s">
        <v>32120</v>
      </c>
      <c r="I28" s="515">
        <v>3.72</v>
      </c>
      <c r="K28" s="515">
        <v>137722.51</v>
      </c>
    </row>
    <row r="29" spans="3:11" x14ac:dyDescent="0.2">
      <c r="C29" s="519" t="s">
        <v>32119</v>
      </c>
      <c r="D29" s="518">
        <v>44531</v>
      </c>
      <c r="E29" s="517" t="s">
        <v>32118</v>
      </c>
      <c r="I29" s="515">
        <v>11.49</v>
      </c>
      <c r="K29" s="515">
        <v>137734</v>
      </c>
    </row>
    <row r="30" spans="3:11" x14ac:dyDescent="0.2">
      <c r="C30" s="519" t="s">
        <v>32117</v>
      </c>
      <c r="D30" s="518">
        <v>44531</v>
      </c>
      <c r="E30" s="517" t="s">
        <v>32116</v>
      </c>
      <c r="I30" s="515">
        <v>10.63</v>
      </c>
      <c r="K30" s="515">
        <v>137744.63</v>
      </c>
    </row>
    <row r="31" spans="3:11" x14ac:dyDescent="0.2">
      <c r="C31" s="519" t="s">
        <v>32115</v>
      </c>
      <c r="D31" s="518">
        <v>44531</v>
      </c>
      <c r="E31" s="517" t="s">
        <v>32114</v>
      </c>
      <c r="I31" s="515">
        <v>9.0500000000000007</v>
      </c>
      <c r="K31" s="515">
        <v>137753.68</v>
      </c>
    </row>
    <row r="32" spans="3:11" x14ac:dyDescent="0.2">
      <c r="C32" s="519" t="s">
        <v>32113</v>
      </c>
      <c r="D32" s="518">
        <v>44531</v>
      </c>
      <c r="E32" s="517" t="s">
        <v>32112</v>
      </c>
      <c r="I32" s="515">
        <v>5.32</v>
      </c>
      <c r="K32" s="515">
        <v>137759</v>
      </c>
    </row>
    <row r="33" spans="3:11" x14ac:dyDescent="0.2">
      <c r="C33" s="519" t="s">
        <v>32111</v>
      </c>
      <c r="D33" s="518">
        <v>44531</v>
      </c>
      <c r="E33" s="517" t="s">
        <v>32110</v>
      </c>
      <c r="I33" s="515">
        <v>2.11</v>
      </c>
      <c r="K33" s="515">
        <v>137761.10999999999</v>
      </c>
    </row>
    <row r="34" spans="3:11" x14ac:dyDescent="0.2">
      <c r="C34" s="519" t="s">
        <v>32109</v>
      </c>
      <c r="D34" s="518">
        <v>44531</v>
      </c>
      <c r="E34" s="517" t="s">
        <v>32108</v>
      </c>
      <c r="I34" s="515">
        <v>3.1</v>
      </c>
      <c r="K34" s="515">
        <v>137764.21</v>
      </c>
    </row>
    <row r="35" spans="3:11" x14ac:dyDescent="0.2">
      <c r="C35" s="519" t="s">
        <v>32107</v>
      </c>
      <c r="D35" s="518">
        <v>44531</v>
      </c>
      <c r="E35" s="517" t="s">
        <v>32106</v>
      </c>
      <c r="I35" s="515">
        <v>5.04</v>
      </c>
      <c r="K35" s="515">
        <v>137769.25</v>
      </c>
    </row>
    <row r="36" spans="3:11" x14ac:dyDescent="0.2">
      <c r="C36" s="519" t="s">
        <v>32105</v>
      </c>
      <c r="D36" s="518">
        <v>44531</v>
      </c>
      <c r="E36" s="517" t="s">
        <v>32104</v>
      </c>
      <c r="I36" s="515">
        <v>4.26</v>
      </c>
      <c r="K36" s="515">
        <v>137773.51</v>
      </c>
    </row>
    <row r="37" spans="3:11" x14ac:dyDescent="0.2">
      <c r="C37" s="519" t="s">
        <v>32103</v>
      </c>
      <c r="D37" s="518">
        <v>44531</v>
      </c>
      <c r="E37" s="517" t="s">
        <v>32102</v>
      </c>
      <c r="I37" s="515">
        <v>7.44</v>
      </c>
      <c r="K37" s="515">
        <v>137780.95000000001</v>
      </c>
    </row>
    <row r="38" spans="3:11" x14ac:dyDescent="0.2">
      <c r="C38" s="519" t="s">
        <v>32101</v>
      </c>
      <c r="D38" s="518">
        <v>44531</v>
      </c>
      <c r="E38" s="517" t="s">
        <v>32100</v>
      </c>
      <c r="I38" s="515">
        <v>5.36</v>
      </c>
      <c r="K38" s="515">
        <v>137786.31</v>
      </c>
    </row>
    <row r="39" spans="3:11" x14ac:dyDescent="0.2">
      <c r="C39" s="519" t="s">
        <v>32099</v>
      </c>
      <c r="D39" s="518">
        <v>44531</v>
      </c>
      <c r="E39" s="517" t="s">
        <v>32098</v>
      </c>
      <c r="I39" s="515">
        <v>1.74</v>
      </c>
      <c r="K39" s="515">
        <v>137788.04999999999</v>
      </c>
    </row>
    <row r="40" spans="3:11" x14ac:dyDescent="0.2">
      <c r="C40" s="519" t="s">
        <v>32097</v>
      </c>
      <c r="D40" s="518">
        <v>44531</v>
      </c>
      <c r="E40" s="517" t="s">
        <v>32096</v>
      </c>
      <c r="I40" s="515">
        <v>5.04</v>
      </c>
      <c r="K40" s="515">
        <v>137793.09</v>
      </c>
    </row>
    <row r="41" spans="3:11" x14ac:dyDescent="0.2">
      <c r="C41" s="519" t="s">
        <v>32095</v>
      </c>
      <c r="D41" s="518">
        <v>44531</v>
      </c>
      <c r="E41" s="517" t="s">
        <v>32094</v>
      </c>
      <c r="I41" s="515">
        <v>3.6</v>
      </c>
      <c r="K41" s="515">
        <v>137796.69</v>
      </c>
    </row>
    <row r="42" spans="3:11" x14ac:dyDescent="0.2">
      <c r="C42" s="519" t="s">
        <v>32093</v>
      </c>
      <c r="D42" s="518">
        <v>44531</v>
      </c>
      <c r="E42" s="517" t="s">
        <v>32092</v>
      </c>
      <c r="I42" s="515">
        <v>4.1900000000000004</v>
      </c>
      <c r="K42" s="515">
        <v>137800.88</v>
      </c>
    </row>
    <row r="43" spans="3:11" x14ac:dyDescent="0.2">
      <c r="C43" s="519" t="s">
        <v>32091</v>
      </c>
      <c r="D43" s="518">
        <v>44531</v>
      </c>
      <c r="E43" s="517" t="s">
        <v>32090</v>
      </c>
      <c r="I43" s="515">
        <v>4.28</v>
      </c>
      <c r="K43" s="515">
        <v>137805.16</v>
      </c>
    </row>
    <row r="44" spans="3:11" x14ac:dyDescent="0.2">
      <c r="C44" s="519" t="s">
        <v>32089</v>
      </c>
      <c r="D44" s="518">
        <v>44531</v>
      </c>
      <c r="E44" s="517" t="s">
        <v>32088</v>
      </c>
      <c r="I44" s="515">
        <v>0.39</v>
      </c>
      <c r="K44" s="515">
        <v>137805.54999999999</v>
      </c>
    </row>
    <row r="45" spans="3:11" x14ac:dyDescent="0.2">
      <c r="C45" s="519" t="s">
        <v>32087</v>
      </c>
      <c r="D45" s="518">
        <v>44531</v>
      </c>
      <c r="E45" s="517" t="s">
        <v>32086</v>
      </c>
      <c r="I45" s="515">
        <v>3.42</v>
      </c>
      <c r="K45" s="515">
        <v>137808.97</v>
      </c>
    </row>
    <row r="46" spans="3:11" x14ac:dyDescent="0.2">
      <c r="C46" s="519" t="s">
        <v>32085</v>
      </c>
      <c r="D46" s="518">
        <v>44531</v>
      </c>
      <c r="E46" s="517" t="s">
        <v>32084</v>
      </c>
      <c r="I46" s="515">
        <v>8.6199999999999992</v>
      </c>
      <c r="K46" s="515">
        <v>137817.59</v>
      </c>
    </row>
    <row r="47" spans="3:11" x14ac:dyDescent="0.2">
      <c r="C47" s="519" t="s">
        <v>32083</v>
      </c>
      <c r="D47" s="518">
        <v>44531</v>
      </c>
      <c r="E47" s="517" t="s">
        <v>32082</v>
      </c>
      <c r="I47" s="515">
        <v>12.59</v>
      </c>
      <c r="K47" s="515">
        <v>137830.18</v>
      </c>
    </row>
    <row r="48" spans="3:11" x14ac:dyDescent="0.2">
      <c r="C48" s="519" t="s">
        <v>32081</v>
      </c>
      <c r="D48" s="518">
        <v>44531</v>
      </c>
      <c r="E48" s="517" t="s">
        <v>32080</v>
      </c>
      <c r="I48" s="515">
        <v>5.15</v>
      </c>
      <c r="K48" s="515">
        <v>137835.32999999999</v>
      </c>
    </row>
    <row r="49" spans="3:11" x14ac:dyDescent="0.2">
      <c r="C49" s="519" t="s">
        <v>32079</v>
      </c>
      <c r="D49" s="518">
        <v>44531</v>
      </c>
      <c r="E49" s="517" t="s">
        <v>32078</v>
      </c>
      <c r="I49" s="515">
        <v>2.93</v>
      </c>
      <c r="K49" s="515">
        <v>137838.26</v>
      </c>
    </row>
    <row r="50" spans="3:11" x14ac:dyDescent="0.2">
      <c r="C50" s="519" t="s">
        <v>32077</v>
      </c>
      <c r="D50" s="518">
        <v>44531</v>
      </c>
      <c r="E50" s="517" t="s">
        <v>32076</v>
      </c>
      <c r="I50" s="515">
        <v>8.48</v>
      </c>
      <c r="K50" s="515">
        <v>137846.74</v>
      </c>
    </row>
    <row r="51" spans="3:11" x14ac:dyDescent="0.2">
      <c r="C51" s="519" t="s">
        <v>32075</v>
      </c>
      <c r="D51" s="518">
        <v>44531</v>
      </c>
      <c r="E51" s="517" t="s">
        <v>32074</v>
      </c>
      <c r="I51" s="515">
        <v>1.76</v>
      </c>
      <c r="K51" s="515">
        <v>137848.5</v>
      </c>
    </row>
    <row r="52" spans="3:11" x14ac:dyDescent="0.2">
      <c r="C52" s="519" t="s">
        <v>32073</v>
      </c>
      <c r="D52" s="518">
        <v>44531</v>
      </c>
      <c r="E52" s="517" t="s">
        <v>32072</v>
      </c>
      <c r="I52" s="515">
        <v>4.2300000000000004</v>
      </c>
      <c r="K52" s="515">
        <v>137852.73000000001</v>
      </c>
    </row>
    <row r="53" spans="3:11" x14ac:dyDescent="0.2">
      <c r="C53" s="519" t="s">
        <v>32071</v>
      </c>
      <c r="D53" s="518">
        <v>44531</v>
      </c>
      <c r="E53" s="517" t="s">
        <v>32070</v>
      </c>
      <c r="I53" s="515">
        <v>9.7200000000000006</v>
      </c>
      <c r="K53" s="515">
        <v>137862.45000000001</v>
      </c>
    </row>
    <row r="54" spans="3:11" x14ac:dyDescent="0.2">
      <c r="C54" s="519" t="s">
        <v>32069</v>
      </c>
      <c r="D54" s="518">
        <v>44531</v>
      </c>
      <c r="E54" s="517" t="s">
        <v>32068</v>
      </c>
      <c r="I54" s="515">
        <v>2.5099999999999998</v>
      </c>
      <c r="K54" s="515">
        <v>137864.95999999999</v>
      </c>
    </row>
    <row r="55" spans="3:11" x14ac:dyDescent="0.2">
      <c r="C55" s="519" t="s">
        <v>32067</v>
      </c>
      <c r="D55" s="518">
        <v>44531</v>
      </c>
      <c r="E55" s="517" t="s">
        <v>32066</v>
      </c>
      <c r="I55" s="515">
        <v>2.34</v>
      </c>
      <c r="K55" s="515">
        <v>137867.29999999999</v>
      </c>
    </row>
    <row r="56" spans="3:11" x14ac:dyDescent="0.2">
      <c r="C56" s="519" t="s">
        <v>32065</v>
      </c>
      <c r="D56" s="518">
        <v>44531</v>
      </c>
      <c r="E56" s="517" t="s">
        <v>32064</v>
      </c>
      <c r="I56" s="515">
        <v>2.04</v>
      </c>
      <c r="K56" s="515">
        <v>137869.34</v>
      </c>
    </row>
    <row r="57" spans="3:11" x14ac:dyDescent="0.2">
      <c r="C57" s="519" t="s">
        <v>32063</v>
      </c>
      <c r="D57" s="518">
        <v>44531</v>
      </c>
      <c r="E57" s="517" t="s">
        <v>32062</v>
      </c>
      <c r="I57" s="515">
        <v>3.19</v>
      </c>
      <c r="K57" s="515">
        <v>137872.53</v>
      </c>
    </row>
    <row r="58" spans="3:11" x14ac:dyDescent="0.2">
      <c r="C58" s="519" t="s">
        <v>32061</v>
      </c>
      <c r="D58" s="518">
        <v>44531</v>
      </c>
      <c r="E58" s="517" t="s">
        <v>32060</v>
      </c>
      <c r="I58" s="515">
        <v>12</v>
      </c>
      <c r="K58" s="515">
        <v>137884.53</v>
      </c>
    </row>
    <row r="59" spans="3:11" x14ac:dyDescent="0.2">
      <c r="C59" s="519" t="s">
        <v>32059</v>
      </c>
      <c r="D59" s="518">
        <v>44532</v>
      </c>
      <c r="E59" s="517" t="s">
        <v>32058</v>
      </c>
      <c r="I59" s="515">
        <v>1.68</v>
      </c>
      <c r="K59" s="515">
        <v>137886.21</v>
      </c>
    </row>
    <row r="60" spans="3:11" x14ac:dyDescent="0.2">
      <c r="C60" s="519" t="s">
        <v>32057</v>
      </c>
      <c r="D60" s="518">
        <v>44532</v>
      </c>
      <c r="E60" s="517" t="s">
        <v>32056</v>
      </c>
      <c r="I60" s="515">
        <v>1.68</v>
      </c>
      <c r="K60" s="515">
        <v>137887.89000000001</v>
      </c>
    </row>
    <row r="61" spans="3:11" x14ac:dyDescent="0.2">
      <c r="C61" s="519" t="s">
        <v>32055</v>
      </c>
      <c r="D61" s="518">
        <v>44532</v>
      </c>
      <c r="E61" s="517" t="s">
        <v>32054</v>
      </c>
      <c r="I61" s="515">
        <v>1.86</v>
      </c>
      <c r="K61" s="515">
        <v>137889.75</v>
      </c>
    </row>
    <row r="62" spans="3:11" x14ac:dyDescent="0.2">
      <c r="C62" s="519" t="s">
        <v>32053</v>
      </c>
      <c r="D62" s="518">
        <v>44532</v>
      </c>
      <c r="E62" s="517" t="s">
        <v>32052</v>
      </c>
      <c r="I62" s="515">
        <v>3.99</v>
      </c>
      <c r="K62" s="515">
        <v>137893.74</v>
      </c>
    </row>
    <row r="63" spans="3:11" x14ac:dyDescent="0.2">
      <c r="C63" s="519" t="s">
        <v>32051</v>
      </c>
      <c r="D63" s="518">
        <v>44532</v>
      </c>
      <c r="E63" s="517" t="s">
        <v>32050</v>
      </c>
      <c r="I63" s="515">
        <v>5.52</v>
      </c>
      <c r="K63" s="515">
        <v>137899.26</v>
      </c>
    </row>
    <row r="64" spans="3:11" x14ac:dyDescent="0.2">
      <c r="C64" s="519" t="s">
        <v>32049</v>
      </c>
      <c r="D64" s="518">
        <v>44532</v>
      </c>
      <c r="E64" s="517" t="s">
        <v>32048</v>
      </c>
      <c r="I64" s="515">
        <v>6.25</v>
      </c>
      <c r="K64" s="515">
        <v>137905.51</v>
      </c>
    </row>
    <row r="65" spans="3:11" x14ac:dyDescent="0.2">
      <c r="C65" s="519" t="s">
        <v>32047</v>
      </c>
      <c r="D65" s="518">
        <v>44532</v>
      </c>
      <c r="E65" s="517" t="s">
        <v>32046</v>
      </c>
      <c r="I65" s="515">
        <v>13.66</v>
      </c>
      <c r="K65" s="515">
        <v>137919.17000000001</v>
      </c>
    </row>
    <row r="66" spans="3:11" x14ac:dyDescent="0.2">
      <c r="C66" s="519" t="s">
        <v>32045</v>
      </c>
      <c r="D66" s="518">
        <v>44532</v>
      </c>
      <c r="E66" s="517" t="s">
        <v>32044</v>
      </c>
      <c r="I66" s="515">
        <v>8.65</v>
      </c>
      <c r="K66" s="515">
        <v>137927.82</v>
      </c>
    </row>
    <row r="67" spans="3:11" x14ac:dyDescent="0.2">
      <c r="C67" s="519" t="s">
        <v>32043</v>
      </c>
      <c r="D67" s="518">
        <v>44532</v>
      </c>
      <c r="E67" s="517" t="s">
        <v>32042</v>
      </c>
      <c r="I67" s="515">
        <v>5.04</v>
      </c>
      <c r="K67" s="515">
        <v>137932.85999999999</v>
      </c>
    </row>
    <row r="68" spans="3:11" x14ac:dyDescent="0.2">
      <c r="C68" s="519" t="s">
        <v>32041</v>
      </c>
      <c r="D68" s="518">
        <v>44532</v>
      </c>
      <c r="E68" s="517" t="s">
        <v>32040</v>
      </c>
      <c r="I68" s="515">
        <v>0.27</v>
      </c>
      <c r="K68" s="515">
        <v>137933.13</v>
      </c>
    </row>
    <row r="69" spans="3:11" x14ac:dyDescent="0.2">
      <c r="C69" s="519" t="s">
        <v>32039</v>
      </c>
      <c r="D69" s="518">
        <v>44532</v>
      </c>
      <c r="E69" s="517" t="s">
        <v>32038</v>
      </c>
      <c r="I69" s="515">
        <v>4.58</v>
      </c>
      <c r="K69" s="515">
        <v>137937.71</v>
      </c>
    </row>
    <row r="70" spans="3:11" x14ac:dyDescent="0.2">
      <c r="C70" s="519" t="s">
        <v>32037</v>
      </c>
      <c r="D70" s="518">
        <v>44532</v>
      </c>
      <c r="E70" s="517" t="s">
        <v>32036</v>
      </c>
      <c r="I70" s="515">
        <v>4.37</v>
      </c>
      <c r="K70" s="515">
        <v>137942.07999999999</v>
      </c>
    </row>
    <row r="71" spans="3:11" x14ac:dyDescent="0.2">
      <c r="C71" s="519" t="s">
        <v>32035</v>
      </c>
      <c r="D71" s="518">
        <v>44532</v>
      </c>
      <c r="E71" s="517" t="s">
        <v>32034</v>
      </c>
      <c r="I71" s="515">
        <v>2.1800000000000002</v>
      </c>
      <c r="K71" s="515">
        <v>137944.26</v>
      </c>
    </row>
    <row r="72" spans="3:11" x14ac:dyDescent="0.2">
      <c r="C72" s="519" t="s">
        <v>32033</v>
      </c>
      <c r="D72" s="518">
        <v>44532</v>
      </c>
      <c r="E72" s="517" t="s">
        <v>32032</v>
      </c>
      <c r="I72" s="515">
        <v>7.38</v>
      </c>
      <c r="K72" s="515">
        <v>137951.64000000001</v>
      </c>
    </row>
    <row r="73" spans="3:11" x14ac:dyDescent="0.2">
      <c r="C73" s="519" t="s">
        <v>32031</v>
      </c>
      <c r="D73" s="518">
        <v>44532</v>
      </c>
      <c r="E73" s="517" t="s">
        <v>32030</v>
      </c>
      <c r="I73" s="515">
        <v>4.01</v>
      </c>
      <c r="K73" s="515">
        <v>137955.65</v>
      </c>
    </row>
    <row r="74" spans="3:11" x14ac:dyDescent="0.2">
      <c r="C74" s="519" t="s">
        <v>32029</v>
      </c>
      <c r="D74" s="518">
        <v>44532</v>
      </c>
      <c r="E74" s="517" t="s">
        <v>32028</v>
      </c>
      <c r="I74" s="515">
        <v>6.82</v>
      </c>
      <c r="K74" s="515">
        <v>137962.47</v>
      </c>
    </row>
    <row r="75" spans="3:11" x14ac:dyDescent="0.2">
      <c r="C75" s="519" t="s">
        <v>32027</v>
      </c>
      <c r="D75" s="518">
        <v>44532</v>
      </c>
      <c r="E75" s="517" t="s">
        <v>32026</v>
      </c>
      <c r="I75" s="515">
        <v>2.0699999999999998</v>
      </c>
      <c r="K75" s="515">
        <v>137964.54</v>
      </c>
    </row>
    <row r="76" spans="3:11" x14ac:dyDescent="0.2">
      <c r="C76" s="519" t="s">
        <v>32025</v>
      </c>
      <c r="D76" s="518">
        <v>44532</v>
      </c>
      <c r="E76" s="517" t="s">
        <v>32024</v>
      </c>
      <c r="I76" s="515">
        <v>3.36</v>
      </c>
      <c r="K76" s="515">
        <v>137967.9</v>
      </c>
    </row>
    <row r="77" spans="3:11" x14ac:dyDescent="0.2">
      <c r="C77" s="519" t="s">
        <v>32023</v>
      </c>
      <c r="D77" s="518">
        <v>44532</v>
      </c>
      <c r="E77" s="517" t="s">
        <v>32022</v>
      </c>
      <c r="I77" s="515">
        <v>7.54</v>
      </c>
      <c r="K77" s="515">
        <v>137975.44</v>
      </c>
    </row>
    <row r="78" spans="3:11" x14ac:dyDescent="0.2">
      <c r="C78" s="519" t="s">
        <v>32021</v>
      </c>
      <c r="D78" s="518">
        <v>44532</v>
      </c>
      <c r="E78" s="517" t="s">
        <v>32020</v>
      </c>
      <c r="I78" s="515">
        <v>4.7699999999999996</v>
      </c>
      <c r="K78" s="515">
        <v>137980.21</v>
      </c>
    </row>
    <row r="79" spans="3:11" x14ac:dyDescent="0.2">
      <c r="C79" s="519" t="s">
        <v>32019</v>
      </c>
      <c r="D79" s="518">
        <v>44532</v>
      </c>
      <c r="E79" s="517" t="s">
        <v>32018</v>
      </c>
      <c r="I79" s="515">
        <v>11.75</v>
      </c>
      <c r="K79" s="515">
        <v>137991.96</v>
      </c>
    </row>
    <row r="80" spans="3:11" x14ac:dyDescent="0.2">
      <c r="C80" s="519" t="s">
        <v>32017</v>
      </c>
      <c r="D80" s="518">
        <v>44532</v>
      </c>
      <c r="E80" s="517" t="s">
        <v>32016</v>
      </c>
      <c r="I80" s="515">
        <v>10.73</v>
      </c>
      <c r="K80" s="515">
        <v>138002.69</v>
      </c>
    </row>
    <row r="81" spans="3:11" x14ac:dyDescent="0.2">
      <c r="C81" s="519" t="s">
        <v>32015</v>
      </c>
      <c r="D81" s="518">
        <v>44532</v>
      </c>
      <c r="E81" s="517" t="s">
        <v>32014</v>
      </c>
      <c r="I81" s="515">
        <v>2.52</v>
      </c>
      <c r="K81" s="515">
        <v>138005.21</v>
      </c>
    </row>
    <row r="82" spans="3:11" x14ac:dyDescent="0.2">
      <c r="C82" s="519" t="s">
        <v>32013</v>
      </c>
      <c r="D82" s="518">
        <v>44532</v>
      </c>
      <c r="E82" s="517" t="s">
        <v>32012</v>
      </c>
      <c r="I82" s="515">
        <v>5.18</v>
      </c>
      <c r="K82" s="515">
        <v>138010.39000000001</v>
      </c>
    </row>
    <row r="83" spans="3:11" x14ac:dyDescent="0.2">
      <c r="C83" s="519" t="s">
        <v>32011</v>
      </c>
      <c r="D83" s="518">
        <v>44532</v>
      </c>
      <c r="E83" s="517" t="s">
        <v>32010</v>
      </c>
      <c r="I83" s="515">
        <v>0.84</v>
      </c>
      <c r="K83" s="515">
        <v>138011.23000000001</v>
      </c>
    </row>
    <row r="84" spans="3:11" x14ac:dyDescent="0.2">
      <c r="C84" s="519" t="s">
        <v>32009</v>
      </c>
      <c r="D84" s="518">
        <v>44532</v>
      </c>
      <c r="E84" s="517" t="s">
        <v>32008</v>
      </c>
      <c r="I84" s="515">
        <v>1.68</v>
      </c>
      <c r="K84" s="515">
        <v>138012.91</v>
      </c>
    </row>
    <row r="85" spans="3:11" x14ac:dyDescent="0.2">
      <c r="C85" s="519" t="s">
        <v>32007</v>
      </c>
      <c r="D85" s="518">
        <v>44532</v>
      </c>
      <c r="E85" s="517" t="s">
        <v>32006</v>
      </c>
      <c r="I85" s="515">
        <v>1.68</v>
      </c>
      <c r="K85" s="515">
        <v>138014.59</v>
      </c>
    </row>
    <row r="86" spans="3:11" x14ac:dyDescent="0.2">
      <c r="C86" s="519" t="s">
        <v>32005</v>
      </c>
      <c r="D86" s="518">
        <v>44532</v>
      </c>
      <c r="E86" s="517" t="s">
        <v>32004</v>
      </c>
      <c r="I86" s="515">
        <v>9.7899999999999991</v>
      </c>
      <c r="K86" s="515">
        <v>138024.38</v>
      </c>
    </row>
    <row r="87" spans="3:11" x14ac:dyDescent="0.2">
      <c r="C87" s="519" t="s">
        <v>32003</v>
      </c>
      <c r="D87" s="518">
        <v>44532</v>
      </c>
      <c r="E87" s="517" t="s">
        <v>32002</v>
      </c>
      <c r="I87" s="515">
        <v>0.92</v>
      </c>
      <c r="K87" s="515">
        <v>138025.29999999999</v>
      </c>
    </row>
    <row r="88" spans="3:11" x14ac:dyDescent="0.2">
      <c r="C88" s="519" t="s">
        <v>32001</v>
      </c>
      <c r="D88" s="518">
        <v>44532</v>
      </c>
      <c r="E88" s="517" t="s">
        <v>32000</v>
      </c>
      <c r="I88" s="515">
        <v>1.68</v>
      </c>
      <c r="K88" s="515">
        <v>138026.98000000001</v>
      </c>
    </row>
    <row r="89" spans="3:11" x14ac:dyDescent="0.2">
      <c r="C89" s="519" t="s">
        <v>31999</v>
      </c>
      <c r="D89" s="518">
        <v>44532</v>
      </c>
      <c r="E89" s="517" t="s">
        <v>31998</v>
      </c>
      <c r="I89" s="515">
        <v>4.2</v>
      </c>
      <c r="K89" s="515">
        <v>138031.18</v>
      </c>
    </row>
    <row r="90" spans="3:11" x14ac:dyDescent="0.2">
      <c r="C90" s="519" t="s">
        <v>31997</v>
      </c>
      <c r="D90" s="518">
        <v>44532</v>
      </c>
      <c r="E90" s="517" t="s">
        <v>31996</v>
      </c>
      <c r="I90" s="515">
        <v>3.19</v>
      </c>
      <c r="K90" s="515">
        <v>138034.37</v>
      </c>
    </row>
    <row r="91" spans="3:11" x14ac:dyDescent="0.2">
      <c r="C91" s="519" t="s">
        <v>31995</v>
      </c>
      <c r="D91" s="518">
        <v>44532</v>
      </c>
      <c r="E91" s="517" t="s">
        <v>31994</v>
      </c>
      <c r="I91" s="515">
        <v>2603.11</v>
      </c>
      <c r="K91" s="515">
        <v>140637.48000000001</v>
      </c>
    </row>
    <row r="92" spans="3:11" x14ac:dyDescent="0.2">
      <c r="C92" s="519" t="s">
        <v>31993</v>
      </c>
      <c r="D92" s="518">
        <v>44533</v>
      </c>
      <c r="E92" s="517" t="s">
        <v>31992</v>
      </c>
      <c r="I92" s="515">
        <v>8.5</v>
      </c>
      <c r="K92" s="515">
        <v>140645.98000000001</v>
      </c>
    </row>
    <row r="93" spans="3:11" x14ac:dyDescent="0.2">
      <c r="C93" s="519" t="s">
        <v>31991</v>
      </c>
      <c r="D93" s="518">
        <v>44533</v>
      </c>
      <c r="E93" s="517" t="s">
        <v>31990</v>
      </c>
      <c r="I93" s="515">
        <v>5.17</v>
      </c>
      <c r="K93" s="515">
        <v>140651.15</v>
      </c>
    </row>
    <row r="94" spans="3:11" x14ac:dyDescent="0.2">
      <c r="C94" s="519" t="s">
        <v>31989</v>
      </c>
      <c r="D94" s="518">
        <v>44533</v>
      </c>
      <c r="E94" s="517" t="s">
        <v>31988</v>
      </c>
      <c r="I94" s="515">
        <v>6.79</v>
      </c>
      <c r="K94" s="515">
        <v>140657.94</v>
      </c>
    </row>
    <row r="95" spans="3:11" x14ac:dyDescent="0.2">
      <c r="C95" s="519" t="s">
        <v>31987</v>
      </c>
      <c r="D95" s="518">
        <v>44533</v>
      </c>
      <c r="E95" s="517" t="s">
        <v>31986</v>
      </c>
      <c r="I95" s="515">
        <v>4.0999999999999996</v>
      </c>
      <c r="K95" s="515">
        <v>140662.04</v>
      </c>
    </row>
    <row r="96" spans="3:11" x14ac:dyDescent="0.2">
      <c r="C96" s="519" t="s">
        <v>31985</v>
      </c>
      <c r="D96" s="518">
        <v>44533</v>
      </c>
      <c r="E96" s="517" t="s">
        <v>31984</v>
      </c>
      <c r="I96" s="515">
        <v>7.71</v>
      </c>
      <c r="K96" s="515">
        <v>140669.75</v>
      </c>
    </row>
    <row r="97" spans="3:11" x14ac:dyDescent="0.2">
      <c r="C97" s="519" t="s">
        <v>31983</v>
      </c>
      <c r="D97" s="518">
        <v>44533</v>
      </c>
      <c r="E97" s="517" t="s">
        <v>31982</v>
      </c>
      <c r="I97" s="515">
        <v>2.12</v>
      </c>
      <c r="K97" s="515">
        <v>140671.87</v>
      </c>
    </row>
    <row r="98" spans="3:11" x14ac:dyDescent="0.2">
      <c r="C98" s="519" t="s">
        <v>31981</v>
      </c>
      <c r="D98" s="518">
        <v>44533</v>
      </c>
      <c r="E98" s="517" t="s">
        <v>31980</v>
      </c>
      <c r="I98" s="515">
        <v>5.76</v>
      </c>
      <c r="K98" s="515">
        <v>140677.63</v>
      </c>
    </row>
    <row r="99" spans="3:11" x14ac:dyDescent="0.2">
      <c r="C99" s="519" t="s">
        <v>31979</v>
      </c>
      <c r="D99" s="518">
        <v>44533</v>
      </c>
      <c r="E99" s="517" t="s">
        <v>31978</v>
      </c>
      <c r="I99" s="515">
        <v>1.97</v>
      </c>
      <c r="K99" s="515">
        <v>140679.6</v>
      </c>
    </row>
    <row r="100" spans="3:11" x14ac:dyDescent="0.2">
      <c r="C100" s="519" t="s">
        <v>31977</v>
      </c>
      <c r="D100" s="518">
        <v>44533</v>
      </c>
      <c r="E100" s="517" t="s">
        <v>31976</v>
      </c>
      <c r="I100" s="515">
        <v>3.55</v>
      </c>
      <c r="K100" s="515">
        <v>140683.15</v>
      </c>
    </row>
    <row r="101" spans="3:11" x14ac:dyDescent="0.2">
      <c r="C101" s="519" t="s">
        <v>31975</v>
      </c>
      <c r="D101" s="518">
        <v>44533</v>
      </c>
      <c r="E101" s="517" t="s">
        <v>31974</v>
      </c>
      <c r="I101" s="515">
        <v>1.7</v>
      </c>
      <c r="K101" s="515">
        <v>140684.85</v>
      </c>
    </row>
    <row r="102" spans="3:11" x14ac:dyDescent="0.2">
      <c r="C102" s="519" t="s">
        <v>31973</v>
      </c>
      <c r="D102" s="518">
        <v>44533</v>
      </c>
      <c r="E102" s="517" t="s">
        <v>31972</v>
      </c>
      <c r="I102" s="515">
        <v>1.68</v>
      </c>
      <c r="K102" s="515">
        <v>140686.53</v>
      </c>
    </row>
    <row r="103" spans="3:11" x14ac:dyDescent="0.2">
      <c r="C103" s="519" t="s">
        <v>31971</v>
      </c>
      <c r="D103" s="518">
        <v>44533</v>
      </c>
      <c r="E103" s="517" t="s">
        <v>31970</v>
      </c>
      <c r="I103" s="515">
        <v>6.22</v>
      </c>
      <c r="K103" s="515">
        <v>140692.75</v>
      </c>
    </row>
    <row r="104" spans="3:11" x14ac:dyDescent="0.2">
      <c r="C104" s="519" t="s">
        <v>31969</v>
      </c>
      <c r="D104" s="518">
        <v>44533</v>
      </c>
      <c r="E104" s="517" t="s">
        <v>31968</v>
      </c>
      <c r="I104" s="515">
        <v>3.84</v>
      </c>
      <c r="K104" s="515">
        <v>140696.59</v>
      </c>
    </row>
    <row r="105" spans="3:11" x14ac:dyDescent="0.2">
      <c r="C105" s="519" t="s">
        <v>31967</v>
      </c>
      <c r="D105" s="518">
        <v>44533</v>
      </c>
      <c r="E105" s="517" t="s">
        <v>31966</v>
      </c>
      <c r="I105" s="515">
        <v>1.68</v>
      </c>
      <c r="K105" s="515">
        <v>140698.26999999999</v>
      </c>
    </row>
    <row r="106" spans="3:11" x14ac:dyDescent="0.2">
      <c r="C106" s="519" t="s">
        <v>31965</v>
      </c>
      <c r="D106" s="518">
        <v>44533</v>
      </c>
      <c r="E106" s="517" t="s">
        <v>31964</v>
      </c>
      <c r="I106" s="515">
        <v>3.98</v>
      </c>
      <c r="K106" s="515">
        <v>140702.25</v>
      </c>
    </row>
    <row r="107" spans="3:11" x14ac:dyDescent="0.2">
      <c r="C107" s="519" t="s">
        <v>31963</v>
      </c>
      <c r="D107" s="518">
        <v>44533</v>
      </c>
      <c r="E107" s="517" t="s">
        <v>31962</v>
      </c>
      <c r="I107" s="515">
        <v>8.1999999999999993</v>
      </c>
      <c r="K107" s="515">
        <v>140710.45000000001</v>
      </c>
    </row>
    <row r="108" spans="3:11" x14ac:dyDescent="0.2">
      <c r="C108" s="519" t="s">
        <v>31961</v>
      </c>
      <c r="D108" s="518">
        <v>44533</v>
      </c>
      <c r="E108" s="517" t="s">
        <v>31960</v>
      </c>
      <c r="I108" s="515">
        <v>21.37</v>
      </c>
      <c r="K108" s="515">
        <v>140731.82</v>
      </c>
    </row>
    <row r="109" spans="3:11" x14ac:dyDescent="0.2">
      <c r="C109" s="519" t="s">
        <v>31959</v>
      </c>
      <c r="D109" s="518">
        <v>44533</v>
      </c>
      <c r="E109" s="517" t="s">
        <v>31958</v>
      </c>
      <c r="I109" s="515">
        <v>1.92</v>
      </c>
      <c r="K109" s="515">
        <v>140733.74</v>
      </c>
    </row>
    <row r="110" spans="3:11" x14ac:dyDescent="0.2">
      <c r="C110" s="519" t="s">
        <v>31957</v>
      </c>
      <c r="D110" s="518">
        <v>44533</v>
      </c>
      <c r="E110" s="517" t="s">
        <v>31956</v>
      </c>
      <c r="I110" s="515">
        <v>15.66</v>
      </c>
      <c r="K110" s="515">
        <v>140749.4</v>
      </c>
    </row>
    <row r="111" spans="3:11" x14ac:dyDescent="0.2">
      <c r="C111" s="519" t="s">
        <v>31955</v>
      </c>
      <c r="D111" s="518">
        <v>44533</v>
      </c>
      <c r="E111" s="517" t="s">
        <v>31954</v>
      </c>
      <c r="I111" s="515">
        <v>1.7</v>
      </c>
      <c r="K111" s="515">
        <v>140751.1</v>
      </c>
    </row>
    <row r="112" spans="3:11" x14ac:dyDescent="0.2">
      <c r="C112" s="519" t="s">
        <v>31953</v>
      </c>
      <c r="D112" s="518">
        <v>44533</v>
      </c>
      <c r="E112" s="517" t="s">
        <v>31952</v>
      </c>
      <c r="I112" s="515">
        <v>1.74</v>
      </c>
      <c r="K112" s="515">
        <v>140752.84</v>
      </c>
    </row>
    <row r="113" spans="3:11" x14ac:dyDescent="0.2">
      <c r="C113" s="519" t="s">
        <v>31951</v>
      </c>
      <c r="D113" s="518">
        <v>44533</v>
      </c>
      <c r="E113" s="517" t="s">
        <v>31950</v>
      </c>
      <c r="I113" s="515">
        <v>7.59</v>
      </c>
      <c r="K113" s="515">
        <v>140760.43</v>
      </c>
    </row>
    <row r="114" spans="3:11" x14ac:dyDescent="0.2">
      <c r="C114" s="519" t="s">
        <v>31949</v>
      </c>
      <c r="D114" s="518">
        <v>44533</v>
      </c>
      <c r="E114" s="517" t="s">
        <v>31948</v>
      </c>
      <c r="I114" s="515">
        <v>8.3800000000000008</v>
      </c>
      <c r="K114" s="515">
        <v>140768.81</v>
      </c>
    </row>
    <row r="115" spans="3:11" x14ac:dyDescent="0.2">
      <c r="C115" s="519" t="s">
        <v>31947</v>
      </c>
      <c r="D115" s="518">
        <v>44533</v>
      </c>
      <c r="E115" s="517" t="s">
        <v>31946</v>
      </c>
      <c r="I115" s="515">
        <v>1.71</v>
      </c>
      <c r="K115" s="515">
        <v>140770.51999999999</v>
      </c>
    </row>
    <row r="116" spans="3:11" x14ac:dyDescent="0.2">
      <c r="C116" s="519" t="s">
        <v>31945</v>
      </c>
      <c r="D116" s="518">
        <v>44533</v>
      </c>
      <c r="E116" s="517" t="s">
        <v>31944</v>
      </c>
      <c r="I116" s="515">
        <v>5.0599999999999996</v>
      </c>
      <c r="K116" s="515">
        <v>140775.57999999999</v>
      </c>
    </row>
    <row r="117" spans="3:11" x14ac:dyDescent="0.2">
      <c r="C117" s="519" t="s">
        <v>31943</v>
      </c>
      <c r="D117" s="518">
        <v>44533</v>
      </c>
      <c r="E117" s="517" t="s">
        <v>31942</v>
      </c>
      <c r="I117" s="515">
        <v>3.66</v>
      </c>
      <c r="K117" s="515">
        <v>140779.24</v>
      </c>
    </row>
    <row r="118" spans="3:11" x14ac:dyDescent="0.2">
      <c r="C118" s="519" t="s">
        <v>31941</v>
      </c>
      <c r="D118" s="518">
        <v>44533</v>
      </c>
      <c r="E118" s="517" t="s">
        <v>31940</v>
      </c>
      <c r="I118" s="515">
        <v>11.61</v>
      </c>
      <c r="K118" s="515">
        <v>140790.85</v>
      </c>
    </row>
    <row r="119" spans="3:11" x14ac:dyDescent="0.2">
      <c r="C119" s="519" t="s">
        <v>31939</v>
      </c>
      <c r="D119" s="518">
        <v>44533</v>
      </c>
      <c r="E119" s="517" t="s">
        <v>31938</v>
      </c>
      <c r="I119" s="515">
        <v>1.68</v>
      </c>
      <c r="K119" s="515">
        <v>140792.53</v>
      </c>
    </row>
    <row r="120" spans="3:11" x14ac:dyDescent="0.2">
      <c r="C120" s="519" t="s">
        <v>31937</v>
      </c>
      <c r="D120" s="518">
        <v>44533</v>
      </c>
      <c r="E120" s="517" t="s">
        <v>31936</v>
      </c>
      <c r="I120" s="515">
        <v>3.39</v>
      </c>
      <c r="K120" s="515">
        <v>140795.92000000001</v>
      </c>
    </row>
    <row r="121" spans="3:11" x14ac:dyDescent="0.2">
      <c r="C121" s="519" t="s">
        <v>31935</v>
      </c>
      <c r="D121" s="518">
        <v>44533</v>
      </c>
      <c r="E121" s="517" t="s">
        <v>31934</v>
      </c>
      <c r="I121" s="515">
        <v>4.18</v>
      </c>
      <c r="K121" s="515">
        <v>140800.1</v>
      </c>
    </row>
    <row r="122" spans="3:11" x14ac:dyDescent="0.2">
      <c r="C122" s="519" t="s">
        <v>31933</v>
      </c>
      <c r="D122" s="518">
        <v>44533</v>
      </c>
      <c r="E122" s="517" t="s">
        <v>31932</v>
      </c>
      <c r="I122" s="515">
        <v>1.93</v>
      </c>
      <c r="K122" s="515">
        <v>140802.03</v>
      </c>
    </row>
    <row r="123" spans="3:11" x14ac:dyDescent="0.2">
      <c r="C123" s="519" t="s">
        <v>31931</v>
      </c>
      <c r="D123" s="518">
        <v>44533</v>
      </c>
      <c r="E123" s="517" t="s">
        <v>31930</v>
      </c>
      <c r="I123" s="515">
        <v>33.17</v>
      </c>
      <c r="K123" s="515">
        <v>140835.20000000001</v>
      </c>
    </row>
    <row r="124" spans="3:11" x14ac:dyDescent="0.2">
      <c r="C124" s="519" t="s">
        <v>31929</v>
      </c>
      <c r="D124" s="518">
        <v>44533</v>
      </c>
      <c r="E124" s="517" t="s">
        <v>31928</v>
      </c>
      <c r="I124" s="515">
        <v>45.9</v>
      </c>
      <c r="K124" s="515">
        <v>140881.1</v>
      </c>
    </row>
    <row r="125" spans="3:11" x14ac:dyDescent="0.2">
      <c r="C125" s="519" t="s">
        <v>31927</v>
      </c>
      <c r="D125" s="518">
        <v>44533</v>
      </c>
      <c r="E125" s="517" t="s">
        <v>31926</v>
      </c>
      <c r="I125" s="515">
        <v>45.9</v>
      </c>
      <c r="K125" s="515">
        <v>140927</v>
      </c>
    </row>
    <row r="126" spans="3:11" x14ac:dyDescent="0.2">
      <c r="C126" s="519" t="s">
        <v>31925</v>
      </c>
      <c r="D126" s="518">
        <v>44533</v>
      </c>
      <c r="E126" s="517" t="s">
        <v>31924</v>
      </c>
      <c r="I126" s="515">
        <v>45.9</v>
      </c>
      <c r="K126" s="515">
        <v>140972.9</v>
      </c>
    </row>
    <row r="127" spans="3:11" x14ac:dyDescent="0.2">
      <c r="C127" s="519" t="s">
        <v>31923</v>
      </c>
      <c r="D127" s="518">
        <v>44533</v>
      </c>
      <c r="E127" s="517" t="s">
        <v>31922</v>
      </c>
      <c r="I127" s="515">
        <v>4.1900000000000004</v>
      </c>
      <c r="K127" s="515">
        <v>140977.09</v>
      </c>
    </row>
    <row r="128" spans="3:11" x14ac:dyDescent="0.2">
      <c r="C128" s="519" t="s">
        <v>31921</v>
      </c>
      <c r="D128" s="518">
        <v>44533</v>
      </c>
      <c r="E128" s="517" t="s">
        <v>31920</v>
      </c>
      <c r="I128" s="515">
        <v>8.3800000000000008</v>
      </c>
      <c r="K128" s="515">
        <v>140985.47</v>
      </c>
    </row>
    <row r="129" spans="3:11" x14ac:dyDescent="0.2">
      <c r="C129" s="519" t="s">
        <v>31919</v>
      </c>
      <c r="D129" s="518">
        <v>44533</v>
      </c>
      <c r="E129" s="517" t="s">
        <v>31918</v>
      </c>
      <c r="I129" s="515">
        <v>3.81</v>
      </c>
      <c r="K129" s="515">
        <v>140989.28</v>
      </c>
    </row>
    <row r="130" spans="3:11" x14ac:dyDescent="0.2">
      <c r="C130" s="519" t="s">
        <v>31917</v>
      </c>
      <c r="D130" s="518">
        <v>44533</v>
      </c>
      <c r="E130" s="517" t="s">
        <v>31916</v>
      </c>
      <c r="I130" s="515">
        <v>9.3699999999999992</v>
      </c>
      <c r="K130" s="515">
        <v>140998.65</v>
      </c>
    </row>
    <row r="131" spans="3:11" x14ac:dyDescent="0.2">
      <c r="C131" s="519" t="s">
        <v>31915</v>
      </c>
      <c r="D131" s="518">
        <v>44533</v>
      </c>
      <c r="E131" s="517" t="s">
        <v>31914</v>
      </c>
      <c r="I131" s="515">
        <v>8.3800000000000008</v>
      </c>
      <c r="K131" s="515">
        <v>141007.03</v>
      </c>
    </row>
    <row r="132" spans="3:11" x14ac:dyDescent="0.2">
      <c r="C132" s="519" t="s">
        <v>31913</v>
      </c>
      <c r="D132" s="518">
        <v>44533</v>
      </c>
      <c r="E132" s="517" t="s">
        <v>31912</v>
      </c>
      <c r="I132" s="515">
        <v>6.94</v>
      </c>
      <c r="K132" s="515">
        <v>141013.97</v>
      </c>
    </row>
    <row r="133" spans="3:11" x14ac:dyDescent="0.2">
      <c r="C133" s="519" t="s">
        <v>31911</v>
      </c>
      <c r="D133" s="518">
        <v>44533</v>
      </c>
      <c r="E133" s="517" t="s">
        <v>31910</v>
      </c>
      <c r="I133" s="515">
        <v>7.82</v>
      </c>
      <c r="K133" s="515">
        <v>141021.79</v>
      </c>
    </row>
    <row r="134" spans="3:11" x14ac:dyDescent="0.2">
      <c r="C134" s="519" t="s">
        <v>31909</v>
      </c>
      <c r="D134" s="518">
        <v>44533</v>
      </c>
      <c r="E134" s="517" t="s">
        <v>31908</v>
      </c>
      <c r="I134" s="515">
        <v>1.68</v>
      </c>
      <c r="K134" s="515">
        <v>141023.47</v>
      </c>
    </row>
    <row r="135" spans="3:11" x14ac:dyDescent="0.2">
      <c r="C135" s="519" t="s">
        <v>31907</v>
      </c>
      <c r="D135" s="518">
        <v>44533</v>
      </c>
      <c r="E135" s="517" t="s">
        <v>31906</v>
      </c>
      <c r="I135" s="515">
        <v>1.74</v>
      </c>
      <c r="K135" s="515">
        <v>141025.21</v>
      </c>
    </row>
    <row r="136" spans="3:11" x14ac:dyDescent="0.2">
      <c r="C136" s="519" t="s">
        <v>31905</v>
      </c>
      <c r="D136" s="518">
        <v>44533</v>
      </c>
      <c r="E136" s="517" t="s">
        <v>31904</v>
      </c>
      <c r="I136" s="515">
        <v>8.3800000000000008</v>
      </c>
      <c r="K136" s="515">
        <v>141033.59</v>
      </c>
    </row>
    <row r="137" spans="3:11" x14ac:dyDescent="0.2">
      <c r="C137" s="519" t="s">
        <v>31903</v>
      </c>
      <c r="D137" s="518">
        <v>44533</v>
      </c>
      <c r="E137" s="517" t="s">
        <v>31902</v>
      </c>
      <c r="I137" s="515">
        <v>1.68</v>
      </c>
      <c r="K137" s="515">
        <v>141035.26999999999</v>
      </c>
    </row>
    <row r="138" spans="3:11" x14ac:dyDescent="0.2">
      <c r="C138" s="519" t="s">
        <v>31901</v>
      </c>
      <c r="D138" s="518">
        <v>44533</v>
      </c>
      <c r="E138" s="517" t="s">
        <v>31900</v>
      </c>
      <c r="I138" s="515">
        <v>6.5</v>
      </c>
      <c r="K138" s="515">
        <v>141041.76999999999</v>
      </c>
    </row>
    <row r="139" spans="3:11" x14ac:dyDescent="0.2">
      <c r="C139" s="519" t="s">
        <v>31899</v>
      </c>
      <c r="D139" s="518">
        <v>44533</v>
      </c>
      <c r="E139" s="517" t="s">
        <v>31898</v>
      </c>
      <c r="I139" s="515">
        <v>16.760000000000002</v>
      </c>
      <c r="K139" s="515">
        <v>141058.53</v>
      </c>
    </row>
    <row r="140" spans="3:11" x14ac:dyDescent="0.2">
      <c r="C140" s="519" t="s">
        <v>31897</v>
      </c>
      <c r="D140" s="518">
        <v>44533</v>
      </c>
      <c r="E140" s="517" t="s">
        <v>31896</v>
      </c>
      <c r="I140" s="515">
        <v>7.47</v>
      </c>
      <c r="K140" s="515">
        <v>141066</v>
      </c>
    </row>
    <row r="141" spans="3:11" x14ac:dyDescent="0.2">
      <c r="C141" s="519" t="s">
        <v>31895</v>
      </c>
      <c r="D141" s="518">
        <v>44533</v>
      </c>
      <c r="E141" s="517" t="s">
        <v>31894</v>
      </c>
      <c r="I141" s="515">
        <v>6.62</v>
      </c>
      <c r="K141" s="515">
        <v>141072.62</v>
      </c>
    </row>
    <row r="142" spans="3:11" x14ac:dyDescent="0.2">
      <c r="C142" s="519" t="s">
        <v>31893</v>
      </c>
      <c r="D142" s="518">
        <v>44533</v>
      </c>
      <c r="E142" s="517" t="s">
        <v>31892</v>
      </c>
      <c r="I142" s="515">
        <v>4.51</v>
      </c>
      <c r="K142" s="515">
        <v>141077.13</v>
      </c>
    </row>
    <row r="143" spans="3:11" x14ac:dyDescent="0.2">
      <c r="C143" s="519" t="s">
        <v>31891</v>
      </c>
      <c r="D143" s="518">
        <v>44533</v>
      </c>
      <c r="E143" s="517" t="s">
        <v>31890</v>
      </c>
      <c r="I143" s="515">
        <v>1.68</v>
      </c>
      <c r="K143" s="515">
        <v>141078.81</v>
      </c>
    </row>
    <row r="144" spans="3:11" x14ac:dyDescent="0.2">
      <c r="C144" s="519" t="s">
        <v>31889</v>
      </c>
      <c r="D144" s="518">
        <v>44533</v>
      </c>
      <c r="E144" s="517" t="s">
        <v>31888</v>
      </c>
      <c r="I144" s="515">
        <v>6.94</v>
      </c>
      <c r="K144" s="515">
        <v>141085.75</v>
      </c>
    </row>
    <row r="145" spans="3:11" x14ac:dyDescent="0.2">
      <c r="C145" s="519" t="s">
        <v>31887</v>
      </c>
      <c r="D145" s="518">
        <v>44533</v>
      </c>
      <c r="E145" s="517" t="s">
        <v>31886</v>
      </c>
      <c r="I145" s="515">
        <v>5.51</v>
      </c>
      <c r="K145" s="515">
        <v>141091.26</v>
      </c>
    </row>
    <row r="146" spans="3:11" x14ac:dyDescent="0.2">
      <c r="C146" s="519" t="s">
        <v>31885</v>
      </c>
      <c r="D146" s="518">
        <v>44533</v>
      </c>
      <c r="E146" s="517" t="s">
        <v>31884</v>
      </c>
      <c r="I146" s="515">
        <v>8.3800000000000008</v>
      </c>
      <c r="K146" s="515">
        <v>141099.64000000001</v>
      </c>
    </row>
    <row r="147" spans="3:11" x14ac:dyDescent="0.2">
      <c r="C147" s="519" t="s">
        <v>31883</v>
      </c>
      <c r="D147" s="518">
        <v>44533</v>
      </c>
      <c r="E147" s="517" t="s">
        <v>31882</v>
      </c>
      <c r="I147" s="515">
        <v>17.899999999999999</v>
      </c>
      <c r="K147" s="515">
        <v>141117.54</v>
      </c>
    </row>
    <row r="148" spans="3:11" x14ac:dyDescent="0.2">
      <c r="C148" s="519" t="s">
        <v>31881</v>
      </c>
      <c r="D148" s="518">
        <v>44533</v>
      </c>
      <c r="E148" s="517" t="s">
        <v>31880</v>
      </c>
      <c r="I148" s="515">
        <v>1.68</v>
      </c>
      <c r="K148" s="515">
        <v>141119.22</v>
      </c>
    </row>
    <row r="149" spans="3:11" x14ac:dyDescent="0.2">
      <c r="C149" s="519" t="s">
        <v>31879</v>
      </c>
      <c r="D149" s="518">
        <v>44533</v>
      </c>
      <c r="E149" s="517" t="s">
        <v>31878</v>
      </c>
      <c r="I149" s="515">
        <v>3.47</v>
      </c>
      <c r="K149" s="515">
        <v>141122.69</v>
      </c>
    </row>
    <row r="150" spans="3:11" x14ac:dyDescent="0.2">
      <c r="C150" s="519" t="s">
        <v>31877</v>
      </c>
      <c r="D150" s="518">
        <v>44533</v>
      </c>
      <c r="E150" s="517" t="s">
        <v>31876</v>
      </c>
      <c r="I150" s="515">
        <v>4.1900000000000004</v>
      </c>
      <c r="K150" s="515">
        <v>141126.88</v>
      </c>
    </row>
    <row r="151" spans="3:11" x14ac:dyDescent="0.2">
      <c r="C151" s="519" t="s">
        <v>31875</v>
      </c>
      <c r="D151" s="518">
        <v>44533</v>
      </c>
      <c r="E151" s="517" t="s">
        <v>31874</v>
      </c>
      <c r="I151" s="515">
        <v>7.82</v>
      </c>
      <c r="K151" s="515">
        <v>141134.70000000001</v>
      </c>
    </row>
    <row r="152" spans="3:11" x14ac:dyDescent="0.2">
      <c r="C152" s="519" t="s">
        <v>31873</v>
      </c>
      <c r="D152" s="518">
        <v>44533</v>
      </c>
      <c r="E152" s="517" t="s">
        <v>31872</v>
      </c>
      <c r="I152" s="515">
        <v>4.1900000000000004</v>
      </c>
      <c r="K152" s="515">
        <v>141138.89000000001</v>
      </c>
    </row>
    <row r="153" spans="3:11" x14ac:dyDescent="0.2">
      <c r="C153" s="519" t="s">
        <v>31871</v>
      </c>
      <c r="D153" s="518">
        <v>44533</v>
      </c>
      <c r="E153" s="517" t="s">
        <v>31870</v>
      </c>
      <c r="I153" s="515">
        <v>1.68</v>
      </c>
      <c r="K153" s="515">
        <v>141140.57</v>
      </c>
    </row>
    <row r="154" spans="3:11" x14ac:dyDescent="0.2">
      <c r="C154" s="519" t="s">
        <v>31869</v>
      </c>
      <c r="D154" s="518">
        <v>44533</v>
      </c>
      <c r="E154" s="517" t="s">
        <v>31868</v>
      </c>
      <c r="I154" s="515">
        <v>2.2999999999999998</v>
      </c>
      <c r="K154" s="515">
        <v>141142.87</v>
      </c>
    </row>
    <row r="155" spans="3:11" x14ac:dyDescent="0.2">
      <c r="C155" s="519" t="s">
        <v>31867</v>
      </c>
      <c r="D155" s="518">
        <v>44533</v>
      </c>
      <c r="E155" s="517" t="s">
        <v>31866</v>
      </c>
      <c r="I155" s="515">
        <v>1.68</v>
      </c>
      <c r="K155" s="515">
        <v>141144.54999999999</v>
      </c>
    </row>
    <row r="156" spans="3:11" x14ac:dyDescent="0.2">
      <c r="C156" s="519" t="s">
        <v>31865</v>
      </c>
      <c r="D156" s="518">
        <v>44533</v>
      </c>
      <c r="E156" s="517" t="s">
        <v>31864</v>
      </c>
      <c r="I156" s="515">
        <v>8.3800000000000008</v>
      </c>
      <c r="K156" s="515">
        <v>141152.93</v>
      </c>
    </row>
    <row r="157" spans="3:11" x14ac:dyDescent="0.2">
      <c r="C157" s="519" t="s">
        <v>31863</v>
      </c>
      <c r="D157" s="518">
        <v>44533</v>
      </c>
      <c r="E157" s="517" t="s">
        <v>31862</v>
      </c>
      <c r="I157" s="515">
        <v>1.72</v>
      </c>
      <c r="K157" s="515">
        <v>141154.65</v>
      </c>
    </row>
    <row r="158" spans="3:11" x14ac:dyDescent="0.2">
      <c r="C158" s="519" t="s">
        <v>31861</v>
      </c>
      <c r="D158" s="518">
        <v>44533</v>
      </c>
      <c r="E158" s="517" t="s">
        <v>31860</v>
      </c>
      <c r="I158" s="515">
        <v>1.68</v>
      </c>
      <c r="K158" s="515">
        <v>141156.32999999999</v>
      </c>
    </row>
    <row r="159" spans="3:11" x14ac:dyDescent="0.2">
      <c r="C159" s="519" t="s">
        <v>31859</v>
      </c>
      <c r="D159" s="518">
        <v>44533</v>
      </c>
      <c r="E159" s="517" t="s">
        <v>31858</v>
      </c>
      <c r="I159" s="515">
        <v>3.63</v>
      </c>
      <c r="K159" s="515">
        <v>141159.96</v>
      </c>
    </row>
    <row r="160" spans="3:11" x14ac:dyDescent="0.2">
      <c r="C160" s="519" t="s">
        <v>31857</v>
      </c>
      <c r="D160" s="518">
        <v>44533</v>
      </c>
      <c r="E160" s="517" t="s">
        <v>31856</v>
      </c>
      <c r="I160" s="515">
        <v>1.97</v>
      </c>
      <c r="K160" s="515">
        <v>141161.93</v>
      </c>
    </row>
    <row r="161" spans="3:11" x14ac:dyDescent="0.2">
      <c r="C161" s="519" t="s">
        <v>31855</v>
      </c>
      <c r="D161" s="518">
        <v>44533</v>
      </c>
      <c r="E161" s="517" t="s">
        <v>31854</v>
      </c>
      <c r="I161" s="515">
        <v>1.94</v>
      </c>
      <c r="K161" s="515">
        <v>141163.87</v>
      </c>
    </row>
    <row r="162" spans="3:11" x14ac:dyDescent="0.2">
      <c r="C162" s="519" t="s">
        <v>31853</v>
      </c>
      <c r="D162" s="518">
        <v>44533</v>
      </c>
      <c r="E162" s="517" t="s">
        <v>31852</v>
      </c>
      <c r="I162" s="515">
        <v>6.63</v>
      </c>
      <c r="K162" s="515">
        <v>141170.5</v>
      </c>
    </row>
    <row r="163" spans="3:11" x14ac:dyDescent="0.2">
      <c r="C163" s="519" t="s">
        <v>31851</v>
      </c>
      <c r="D163" s="518">
        <v>44533</v>
      </c>
      <c r="E163" s="517" t="s">
        <v>31850</v>
      </c>
      <c r="I163" s="515">
        <v>9.67</v>
      </c>
      <c r="K163" s="515">
        <v>141180.17000000001</v>
      </c>
    </row>
    <row r="164" spans="3:11" x14ac:dyDescent="0.2">
      <c r="C164" s="519" t="s">
        <v>31849</v>
      </c>
      <c r="D164" s="518">
        <v>44533</v>
      </c>
      <c r="E164" s="517" t="s">
        <v>31848</v>
      </c>
      <c r="I164" s="515">
        <v>1.94</v>
      </c>
      <c r="K164" s="515">
        <v>141182.10999999999</v>
      </c>
    </row>
    <row r="165" spans="3:11" x14ac:dyDescent="0.2">
      <c r="C165" s="519" t="s">
        <v>31847</v>
      </c>
      <c r="D165" s="518">
        <v>44533</v>
      </c>
      <c r="E165" s="517" t="s">
        <v>31846</v>
      </c>
      <c r="I165" s="515">
        <v>1.94</v>
      </c>
      <c r="K165" s="515">
        <v>141184.04999999999</v>
      </c>
    </row>
    <row r="166" spans="3:11" x14ac:dyDescent="0.2">
      <c r="C166" s="519" t="s">
        <v>31845</v>
      </c>
      <c r="D166" s="518">
        <v>44533</v>
      </c>
      <c r="E166" s="517" t="s">
        <v>31844</v>
      </c>
      <c r="I166" s="515">
        <v>32.229999999999997</v>
      </c>
      <c r="K166" s="515">
        <v>141216.28</v>
      </c>
    </row>
    <row r="167" spans="3:11" x14ac:dyDescent="0.2">
      <c r="C167" s="519" t="s">
        <v>31843</v>
      </c>
      <c r="D167" s="518">
        <v>44533</v>
      </c>
      <c r="E167" s="517" t="s">
        <v>31842</v>
      </c>
      <c r="I167" s="515">
        <v>8.3800000000000008</v>
      </c>
      <c r="K167" s="515">
        <v>141224.66</v>
      </c>
    </row>
    <row r="168" spans="3:11" x14ac:dyDescent="0.2">
      <c r="C168" s="519" t="s">
        <v>31841</v>
      </c>
      <c r="D168" s="518">
        <v>44533</v>
      </c>
      <c r="E168" s="517" t="s">
        <v>31840</v>
      </c>
      <c r="I168" s="515">
        <v>8.3800000000000008</v>
      </c>
      <c r="K168" s="515">
        <v>141233.04</v>
      </c>
    </row>
    <row r="169" spans="3:11" x14ac:dyDescent="0.2">
      <c r="C169" s="519" t="s">
        <v>31839</v>
      </c>
      <c r="D169" s="518">
        <v>44533</v>
      </c>
      <c r="E169" s="517" t="s">
        <v>31838</v>
      </c>
      <c r="I169" s="515">
        <v>15.48</v>
      </c>
      <c r="K169" s="515">
        <v>141248.51999999999</v>
      </c>
    </row>
    <row r="170" spans="3:11" x14ac:dyDescent="0.2">
      <c r="C170" s="519" t="s">
        <v>31837</v>
      </c>
      <c r="D170" s="518">
        <v>44533</v>
      </c>
      <c r="E170" s="517" t="s">
        <v>31836</v>
      </c>
      <c r="I170" s="515">
        <v>16.760000000000002</v>
      </c>
      <c r="K170" s="515">
        <v>141265.28</v>
      </c>
    </row>
    <row r="171" spans="3:11" x14ac:dyDescent="0.2">
      <c r="C171" s="519" t="s">
        <v>31835</v>
      </c>
      <c r="D171" s="518">
        <v>44533</v>
      </c>
      <c r="E171" s="517" t="s">
        <v>31834</v>
      </c>
      <c r="I171" s="515">
        <v>4.4800000000000004</v>
      </c>
      <c r="K171" s="515">
        <v>141269.76000000001</v>
      </c>
    </row>
    <row r="172" spans="3:11" x14ac:dyDescent="0.2">
      <c r="C172" s="519" t="s">
        <v>31833</v>
      </c>
      <c r="D172" s="518">
        <v>44533</v>
      </c>
      <c r="E172" s="517" t="s">
        <v>31832</v>
      </c>
      <c r="I172" s="515">
        <v>3.42</v>
      </c>
      <c r="K172" s="515">
        <v>141273.18</v>
      </c>
    </row>
    <row r="173" spans="3:11" x14ac:dyDescent="0.2">
      <c r="C173" s="519" t="s">
        <v>31831</v>
      </c>
      <c r="D173" s="518">
        <v>44533</v>
      </c>
      <c r="E173" s="517" t="s">
        <v>31830</v>
      </c>
      <c r="I173" s="515">
        <v>5.24</v>
      </c>
      <c r="K173" s="515">
        <v>141278.42000000001</v>
      </c>
    </row>
    <row r="174" spans="3:11" x14ac:dyDescent="0.2">
      <c r="C174" s="519" t="s">
        <v>31829</v>
      </c>
      <c r="D174" s="518">
        <v>44533</v>
      </c>
      <c r="E174" s="517" t="s">
        <v>31828</v>
      </c>
      <c r="I174" s="515">
        <v>1.9</v>
      </c>
      <c r="K174" s="515">
        <v>141280.32000000001</v>
      </c>
    </row>
    <row r="175" spans="3:11" x14ac:dyDescent="0.2">
      <c r="C175" s="519" t="s">
        <v>31827</v>
      </c>
      <c r="D175" s="518">
        <v>44533</v>
      </c>
      <c r="E175" s="517" t="s">
        <v>31826</v>
      </c>
      <c r="I175" s="515">
        <v>4.12</v>
      </c>
      <c r="K175" s="515">
        <v>141284.44</v>
      </c>
    </row>
    <row r="176" spans="3:11" x14ac:dyDescent="0.2">
      <c r="C176" s="519" t="s">
        <v>31825</v>
      </c>
      <c r="D176" s="518">
        <v>44533</v>
      </c>
      <c r="E176" s="517" t="s">
        <v>31824</v>
      </c>
      <c r="I176" s="515">
        <v>31.73</v>
      </c>
      <c r="K176" s="515">
        <v>141316.17000000001</v>
      </c>
    </row>
    <row r="177" spans="3:11" x14ac:dyDescent="0.2">
      <c r="C177" s="519" t="s">
        <v>1522</v>
      </c>
      <c r="D177" s="518">
        <v>44533</v>
      </c>
      <c r="E177" s="517" t="s">
        <v>31823</v>
      </c>
      <c r="I177" s="515">
        <v>1.46</v>
      </c>
      <c r="K177" s="515">
        <v>141317.63</v>
      </c>
    </row>
    <row r="178" spans="3:11" x14ac:dyDescent="0.2">
      <c r="C178" s="519" t="s">
        <v>7205</v>
      </c>
      <c r="D178" s="518">
        <v>44533</v>
      </c>
      <c r="E178" s="517" t="s">
        <v>31822</v>
      </c>
      <c r="I178" s="515">
        <v>115.93</v>
      </c>
      <c r="K178" s="515">
        <v>141433.56</v>
      </c>
    </row>
    <row r="179" spans="3:11" x14ac:dyDescent="0.2">
      <c r="C179" s="519" t="s">
        <v>10028</v>
      </c>
      <c r="D179" s="518">
        <v>44533</v>
      </c>
      <c r="E179" s="517" t="s">
        <v>31821</v>
      </c>
      <c r="I179" s="515">
        <v>320.58</v>
      </c>
      <c r="K179" s="515">
        <v>141754.14000000001</v>
      </c>
    </row>
    <row r="180" spans="3:11" x14ac:dyDescent="0.2">
      <c r="C180" s="519" t="s">
        <v>31820</v>
      </c>
      <c r="D180" s="518">
        <v>44534</v>
      </c>
      <c r="E180" s="517" t="s">
        <v>31819</v>
      </c>
      <c r="I180" s="515">
        <v>2.4500000000000002</v>
      </c>
      <c r="K180" s="515">
        <v>141756.59</v>
      </c>
    </row>
    <row r="181" spans="3:11" x14ac:dyDescent="0.2">
      <c r="C181" s="519" t="s">
        <v>31818</v>
      </c>
      <c r="D181" s="518">
        <v>44534</v>
      </c>
      <c r="E181" s="517" t="s">
        <v>31817</v>
      </c>
      <c r="I181" s="515">
        <v>3.63</v>
      </c>
      <c r="K181" s="515">
        <v>141760.22</v>
      </c>
    </row>
    <row r="182" spans="3:11" x14ac:dyDescent="0.2">
      <c r="C182" s="519" t="s">
        <v>31816</v>
      </c>
      <c r="D182" s="518">
        <v>44534</v>
      </c>
      <c r="E182" s="517" t="s">
        <v>31815</v>
      </c>
      <c r="I182" s="515">
        <v>30.46</v>
      </c>
      <c r="K182" s="515">
        <v>141790.68</v>
      </c>
    </row>
    <row r="183" spans="3:11" x14ac:dyDescent="0.2">
      <c r="C183" s="519" t="s">
        <v>31814</v>
      </c>
      <c r="D183" s="518">
        <v>44534</v>
      </c>
      <c r="E183" s="517" t="s">
        <v>31813</v>
      </c>
      <c r="I183" s="515">
        <v>10.57</v>
      </c>
      <c r="K183" s="515">
        <v>141801.25</v>
      </c>
    </row>
    <row r="184" spans="3:11" x14ac:dyDescent="0.2">
      <c r="C184" s="519" t="s">
        <v>31812</v>
      </c>
      <c r="D184" s="518">
        <v>44534</v>
      </c>
      <c r="E184" s="517" t="s">
        <v>31811</v>
      </c>
      <c r="I184" s="515">
        <v>5.04</v>
      </c>
      <c r="K184" s="515">
        <v>141806.29</v>
      </c>
    </row>
    <row r="185" spans="3:11" x14ac:dyDescent="0.2">
      <c r="C185" s="519" t="s">
        <v>31810</v>
      </c>
      <c r="D185" s="518">
        <v>44534</v>
      </c>
      <c r="E185" s="517" t="s">
        <v>31809</v>
      </c>
      <c r="I185" s="515">
        <v>11.31</v>
      </c>
      <c r="K185" s="515">
        <v>141817.60000000001</v>
      </c>
    </row>
    <row r="186" spans="3:11" x14ac:dyDescent="0.2">
      <c r="C186" s="519" t="s">
        <v>31808</v>
      </c>
      <c r="D186" s="518">
        <v>44534</v>
      </c>
      <c r="E186" s="517" t="s">
        <v>31807</v>
      </c>
      <c r="I186" s="515">
        <v>3.62</v>
      </c>
      <c r="K186" s="515">
        <v>141821.22</v>
      </c>
    </row>
    <row r="187" spans="3:11" x14ac:dyDescent="0.2">
      <c r="C187" s="519" t="s">
        <v>31806</v>
      </c>
      <c r="D187" s="518">
        <v>44534</v>
      </c>
      <c r="E187" s="517" t="s">
        <v>31805</v>
      </c>
      <c r="I187" s="515">
        <v>3.36</v>
      </c>
      <c r="K187" s="515">
        <v>141824.57999999999</v>
      </c>
    </row>
    <row r="188" spans="3:11" x14ac:dyDescent="0.2">
      <c r="C188" s="519" t="s">
        <v>31804</v>
      </c>
      <c r="D188" s="518">
        <v>44534</v>
      </c>
      <c r="E188" s="517" t="s">
        <v>31803</v>
      </c>
      <c r="I188" s="515">
        <v>50.69</v>
      </c>
      <c r="K188" s="515">
        <v>141875.26999999999</v>
      </c>
    </row>
    <row r="189" spans="3:11" x14ac:dyDescent="0.2">
      <c r="C189" s="519" t="s">
        <v>31802</v>
      </c>
      <c r="D189" s="518">
        <v>44534</v>
      </c>
      <c r="E189" s="517" t="s">
        <v>31801</v>
      </c>
      <c r="I189" s="515">
        <v>3.92</v>
      </c>
      <c r="K189" s="515">
        <v>141879.19</v>
      </c>
    </row>
    <row r="190" spans="3:11" x14ac:dyDescent="0.2">
      <c r="C190" s="519" t="s">
        <v>31800</v>
      </c>
      <c r="D190" s="518">
        <v>44534</v>
      </c>
      <c r="E190" s="517" t="s">
        <v>31799</v>
      </c>
      <c r="I190" s="515">
        <v>3.87</v>
      </c>
      <c r="K190" s="515">
        <v>141883.06</v>
      </c>
    </row>
    <row r="191" spans="3:11" x14ac:dyDescent="0.2">
      <c r="C191" s="519" t="s">
        <v>31798</v>
      </c>
      <c r="D191" s="518">
        <v>44534</v>
      </c>
      <c r="E191" s="517" t="s">
        <v>31797</v>
      </c>
      <c r="I191" s="515">
        <v>6.72</v>
      </c>
      <c r="K191" s="515">
        <v>141889.78</v>
      </c>
    </row>
    <row r="192" spans="3:11" x14ac:dyDescent="0.2">
      <c r="C192" s="519" t="s">
        <v>31796</v>
      </c>
      <c r="D192" s="518">
        <v>44534</v>
      </c>
      <c r="E192" s="517" t="s">
        <v>31795</v>
      </c>
      <c r="I192" s="515">
        <v>8.14</v>
      </c>
      <c r="K192" s="515">
        <v>141897.92000000001</v>
      </c>
    </row>
    <row r="193" spans="3:11" x14ac:dyDescent="0.2">
      <c r="C193" s="519" t="s">
        <v>31794</v>
      </c>
      <c r="D193" s="518">
        <v>44534</v>
      </c>
      <c r="E193" s="517" t="s">
        <v>31793</v>
      </c>
      <c r="I193" s="515">
        <v>5.25</v>
      </c>
      <c r="K193" s="515">
        <v>141903.17000000001</v>
      </c>
    </row>
    <row r="194" spans="3:11" x14ac:dyDescent="0.2">
      <c r="C194" s="519" t="s">
        <v>31792</v>
      </c>
      <c r="D194" s="518">
        <v>44534</v>
      </c>
      <c r="E194" s="517" t="s">
        <v>31791</v>
      </c>
      <c r="I194" s="515">
        <v>1.68</v>
      </c>
      <c r="K194" s="515">
        <v>141904.85</v>
      </c>
    </row>
    <row r="195" spans="3:11" x14ac:dyDescent="0.2">
      <c r="C195" s="519" t="s">
        <v>31790</v>
      </c>
      <c r="D195" s="518">
        <v>44534</v>
      </c>
      <c r="E195" s="517" t="s">
        <v>31789</v>
      </c>
      <c r="I195" s="515">
        <v>6.82</v>
      </c>
      <c r="K195" s="515">
        <v>141911.67000000001</v>
      </c>
    </row>
    <row r="196" spans="3:11" x14ac:dyDescent="0.2">
      <c r="C196" s="519" t="s">
        <v>31788</v>
      </c>
      <c r="D196" s="518">
        <v>44534</v>
      </c>
      <c r="E196" s="517" t="s">
        <v>31787</v>
      </c>
      <c r="I196" s="515">
        <v>1</v>
      </c>
      <c r="K196" s="515">
        <v>141912.67000000001</v>
      </c>
    </row>
    <row r="197" spans="3:11" x14ac:dyDescent="0.2">
      <c r="C197" s="519" t="s">
        <v>31786</v>
      </c>
      <c r="D197" s="518">
        <v>44534</v>
      </c>
      <c r="E197" s="517" t="s">
        <v>31785</v>
      </c>
      <c r="I197" s="515">
        <v>1.77</v>
      </c>
      <c r="K197" s="515">
        <v>141914.44</v>
      </c>
    </row>
    <row r="198" spans="3:11" x14ac:dyDescent="0.2">
      <c r="C198" s="519" t="s">
        <v>31784</v>
      </c>
      <c r="D198" s="518">
        <v>44534</v>
      </c>
      <c r="E198" s="517" t="s">
        <v>31783</v>
      </c>
      <c r="I198" s="515">
        <v>5.22</v>
      </c>
      <c r="K198" s="515">
        <v>141919.66</v>
      </c>
    </row>
    <row r="199" spans="3:11" x14ac:dyDescent="0.2">
      <c r="C199" s="519" t="s">
        <v>31782</v>
      </c>
      <c r="D199" s="518">
        <v>44534</v>
      </c>
      <c r="E199" s="517" t="s">
        <v>31781</v>
      </c>
      <c r="I199" s="515">
        <v>4.87</v>
      </c>
      <c r="K199" s="515">
        <v>141924.53</v>
      </c>
    </row>
    <row r="200" spans="3:11" x14ac:dyDescent="0.2">
      <c r="C200" s="519" t="s">
        <v>31780</v>
      </c>
      <c r="D200" s="518">
        <v>44534</v>
      </c>
      <c r="E200" s="517" t="s">
        <v>31779</v>
      </c>
      <c r="I200" s="515">
        <v>3.64</v>
      </c>
      <c r="K200" s="515">
        <v>141928.17000000001</v>
      </c>
    </row>
    <row r="201" spans="3:11" x14ac:dyDescent="0.2">
      <c r="C201" s="519" t="s">
        <v>31778</v>
      </c>
      <c r="D201" s="518">
        <v>44534</v>
      </c>
      <c r="E201" s="517" t="s">
        <v>31777</v>
      </c>
      <c r="I201" s="515">
        <v>3.36</v>
      </c>
      <c r="K201" s="515">
        <v>141931.53</v>
      </c>
    </row>
    <row r="202" spans="3:11" x14ac:dyDescent="0.2">
      <c r="C202" s="519" t="s">
        <v>31776</v>
      </c>
      <c r="D202" s="518">
        <v>44534</v>
      </c>
      <c r="E202" s="517" t="s">
        <v>31775</v>
      </c>
      <c r="I202" s="515">
        <v>2.4900000000000002</v>
      </c>
      <c r="K202" s="515">
        <v>141934.01999999999</v>
      </c>
    </row>
    <row r="203" spans="3:11" x14ac:dyDescent="0.2">
      <c r="C203" s="519" t="s">
        <v>31774</v>
      </c>
      <c r="D203" s="518">
        <v>44534</v>
      </c>
      <c r="E203" s="517" t="s">
        <v>31773</v>
      </c>
      <c r="I203" s="515">
        <v>1.68</v>
      </c>
      <c r="K203" s="515">
        <v>141935.70000000001</v>
      </c>
    </row>
    <row r="204" spans="3:11" x14ac:dyDescent="0.2">
      <c r="C204" s="519" t="s">
        <v>31772</v>
      </c>
      <c r="D204" s="518">
        <v>44534</v>
      </c>
      <c r="E204" s="517" t="s">
        <v>31771</v>
      </c>
      <c r="I204" s="515">
        <v>1.8</v>
      </c>
      <c r="K204" s="515">
        <v>141937.5</v>
      </c>
    </row>
    <row r="205" spans="3:11" x14ac:dyDescent="0.2">
      <c r="C205" s="519" t="s">
        <v>31770</v>
      </c>
      <c r="D205" s="518">
        <v>44535</v>
      </c>
      <c r="E205" s="517" t="s">
        <v>31769</v>
      </c>
      <c r="I205" s="515">
        <v>0.45</v>
      </c>
      <c r="K205" s="515">
        <v>141937.95000000001</v>
      </c>
    </row>
    <row r="206" spans="3:11" x14ac:dyDescent="0.2">
      <c r="C206" s="519" t="s">
        <v>31768</v>
      </c>
      <c r="D206" s="518">
        <v>44535</v>
      </c>
      <c r="E206" s="517" t="s">
        <v>31767</v>
      </c>
      <c r="I206" s="515">
        <v>1.68</v>
      </c>
      <c r="K206" s="515">
        <v>141939.63</v>
      </c>
    </row>
    <row r="207" spans="3:11" x14ac:dyDescent="0.2">
      <c r="C207" s="519" t="s">
        <v>31766</v>
      </c>
      <c r="D207" s="518">
        <v>44535</v>
      </c>
      <c r="E207" s="517" t="s">
        <v>31765</v>
      </c>
      <c r="I207" s="515">
        <v>11.02</v>
      </c>
      <c r="K207" s="515">
        <v>141950.65</v>
      </c>
    </row>
    <row r="208" spans="3:11" x14ac:dyDescent="0.2">
      <c r="C208" s="519" t="s">
        <v>31764</v>
      </c>
      <c r="D208" s="518">
        <v>44535</v>
      </c>
      <c r="E208" s="517" t="s">
        <v>31763</v>
      </c>
      <c r="I208" s="515">
        <v>3.36</v>
      </c>
      <c r="K208" s="515">
        <v>141954.01</v>
      </c>
    </row>
    <row r="209" spans="3:11" x14ac:dyDescent="0.2">
      <c r="C209" s="519" t="s">
        <v>31762</v>
      </c>
      <c r="D209" s="518">
        <v>44535</v>
      </c>
      <c r="E209" s="517" t="s">
        <v>31761</v>
      </c>
      <c r="I209" s="515">
        <v>7.18</v>
      </c>
      <c r="K209" s="515">
        <v>141961.19</v>
      </c>
    </row>
    <row r="210" spans="3:11" x14ac:dyDescent="0.2">
      <c r="C210" s="519" t="s">
        <v>31760</v>
      </c>
      <c r="D210" s="518">
        <v>44535</v>
      </c>
      <c r="E210" s="517" t="s">
        <v>31759</v>
      </c>
      <c r="I210" s="515">
        <v>6.24</v>
      </c>
      <c r="K210" s="515">
        <v>141967.43</v>
      </c>
    </row>
    <row r="211" spans="3:11" x14ac:dyDescent="0.2">
      <c r="C211" s="519" t="s">
        <v>31758</v>
      </c>
      <c r="D211" s="518">
        <v>44535</v>
      </c>
      <c r="E211" s="517" t="s">
        <v>31757</v>
      </c>
      <c r="I211" s="515">
        <v>1.77</v>
      </c>
      <c r="K211" s="515">
        <v>141969.20000000001</v>
      </c>
    </row>
    <row r="212" spans="3:11" x14ac:dyDescent="0.2">
      <c r="C212" s="519" t="s">
        <v>31756</v>
      </c>
      <c r="D212" s="518">
        <v>44535</v>
      </c>
      <c r="E212" s="517" t="s">
        <v>31755</v>
      </c>
      <c r="I212" s="515">
        <v>1.68</v>
      </c>
      <c r="K212" s="515">
        <v>141970.88</v>
      </c>
    </row>
    <row r="213" spans="3:11" x14ac:dyDescent="0.2">
      <c r="C213" s="519" t="s">
        <v>31754</v>
      </c>
      <c r="D213" s="518">
        <v>44536</v>
      </c>
      <c r="E213" s="517" t="s">
        <v>31753</v>
      </c>
      <c r="I213" s="515">
        <v>3335.62</v>
      </c>
      <c r="K213" s="515">
        <v>145306.5</v>
      </c>
    </row>
    <row r="214" spans="3:11" x14ac:dyDescent="0.2">
      <c r="C214" s="519" t="s">
        <v>31752</v>
      </c>
      <c r="D214" s="518">
        <v>44536</v>
      </c>
      <c r="E214" s="517" t="s">
        <v>31751</v>
      </c>
      <c r="I214" s="515">
        <v>3.53</v>
      </c>
      <c r="K214" s="515">
        <v>145310.03</v>
      </c>
    </row>
    <row r="215" spans="3:11" x14ac:dyDescent="0.2">
      <c r="C215" s="519" t="s">
        <v>31750</v>
      </c>
      <c r="D215" s="518">
        <v>44536</v>
      </c>
      <c r="E215" s="517" t="s">
        <v>31749</v>
      </c>
      <c r="I215" s="515">
        <v>7.75</v>
      </c>
      <c r="K215" s="515">
        <v>145317.78</v>
      </c>
    </row>
    <row r="216" spans="3:11" x14ac:dyDescent="0.2">
      <c r="C216" s="519" t="s">
        <v>31748</v>
      </c>
      <c r="D216" s="518">
        <v>44536</v>
      </c>
      <c r="E216" s="517" t="s">
        <v>31747</v>
      </c>
      <c r="I216" s="515">
        <v>6.72</v>
      </c>
      <c r="K216" s="515">
        <v>145324.5</v>
      </c>
    </row>
    <row r="217" spans="3:11" x14ac:dyDescent="0.2">
      <c r="C217" s="519" t="s">
        <v>31746</v>
      </c>
      <c r="D217" s="518">
        <v>44536</v>
      </c>
      <c r="E217" s="517" t="s">
        <v>31745</v>
      </c>
      <c r="I217" s="515">
        <v>10.9</v>
      </c>
      <c r="K217" s="515">
        <v>145335.4</v>
      </c>
    </row>
    <row r="218" spans="3:11" x14ac:dyDescent="0.2">
      <c r="C218" s="519" t="s">
        <v>31744</v>
      </c>
      <c r="D218" s="518">
        <v>44536</v>
      </c>
      <c r="E218" s="517" t="s">
        <v>31743</v>
      </c>
      <c r="I218" s="515">
        <v>4.7699999999999996</v>
      </c>
      <c r="K218" s="515">
        <v>145340.17000000001</v>
      </c>
    </row>
    <row r="219" spans="3:11" x14ac:dyDescent="0.2">
      <c r="C219" s="519" t="s">
        <v>31742</v>
      </c>
      <c r="D219" s="518">
        <v>44536</v>
      </c>
      <c r="E219" s="517" t="s">
        <v>31741</v>
      </c>
      <c r="I219" s="515">
        <v>1.76</v>
      </c>
      <c r="K219" s="515">
        <v>145341.93</v>
      </c>
    </row>
    <row r="220" spans="3:11" x14ac:dyDescent="0.2">
      <c r="C220" s="519" t="s">
        <v>31740</v>
      </c>
      <c r="D220" s="518">
        <v>44536</v>
      </c>
      <c r="E220" s="517" t="s">
        <v>31739</v>
      </c>
      <c r="I220" s="515">
        <v>3.36</v>
      </c>
      <c r="K220" s="515">
        <v>145345.29</v>
      </c>
    </row>
    <row r="221" spans="3:11" x14ac:dyDescent="0.2">
      <c r="C221" s="519" t="s">
        <v>31738</v>
      </c>
      <c r="D221" s="518">
        <v>44536</v>
      </c>
      <c r="E221" s="517" t="s">
        <v>31737</v>
      </c>
      <c r="I221" s="515">
        <v>10.71</v>
      </c>
      <c r="K221" s="515">
        <v>145356</v>
      </c>
    </row>
    <row r="222" spans="3:11" x14ac:dyDescent="0.2">
      <c r="C222" s="519" t="s">
        <v>31736</v>
      </c>
      <c r="D222" s="518">
        <v>44536</v>
      </c>
      <c r="E222" s="517" t="s">
        <v>31735</v>
      </c>
      <c r="I222" s="515">
        <v>3.36</v>
      </c>
      <c r="K222" s="515">
        <v>145359.35999999999</v>
      </c>
    </row>
    <row r="223" spans="3:11" x14ac:dyDescent="0.2">
      <c r="C223" s="519" t="s">
        <v>31734</v>
      </c>
      <c r="D223" s="518">
        <v>44536</v>
      </c>
      <c r="E223" s="517" t="s">
        <v>31733</v>
      </c>
      <c r="I223" s="515">
        <v>20.78</v>
      </c>
      <c r="K223" s="515">
        <v>145380.14000000001</v>
      </c>
    </row>
    <row r="224" spans="3:11" x14ac:dyDescent="0.2">
      <c r="C224" s="519" t="s">
        <v>31732</v>
      </c>
      <c r="D224" s="518">
        <v>44536</v>
      </c>
      <c r="E224" s="517" t="s">
        <v>31731</v>
      </c>
      <c r="I224" s="515">
        <v>1.51</v>
      </c>
      <c r="K224" s="515">
        <v>145381.65</v>
      </c>
    </row>
    <row r="225" spans="3:11" x14ac:dyDescent="0.2">
      <c r="C225" s="519" t="s">
        <v>31730</v>
      </c>
      <c r="D225" s="518">
        <v>44536</v>
      </c>
      <c r="E225" s="517" t="s">
        <v>31729</v>
      </c>
      <c r="I225" s="515">
        <v>12.21</v>
      </c>
      <c r="K225" s="515">
        <v>145393.85999999999</v>
      </c>
    </row>
    <row r="226" spans="3:11" x14ac:dyDescent="0.2">
      <c r="C226" s="519" t="s">
        <v>31728</v>
      </c>
      <c r="D226" s="518">
        <v>44536</v>
      </c>
      <c r="E226" s="517" t="s">
        <v>31727</v>
      </c>
      <c r="I226" s="515">
        <v>0.42</v>
      </c>
      <c r="K226" s="515">
        <v>145394.28</v>
      </c>
    </row>
    <row r="227" spans="3:11" x14ac:dyDescent="0.2">
      <c r="C227" s="519" t="s">
        <v>31726</v>
      </c>
      <c r="D227" s="518">
        <v>44536</v>
      </c>
      <c r="E227" s="517" t="s">
        <v>31725</v>
      </c>
      <c r="I227" s="515">
        <v>1.92</v>
      </c>
      <c r="K227" s="515">
        <v>145396.20000000001</v>
      </c>
    </row>
    <row r="228" spans="3:11" x14ac:dyDescent="0.2">
      <c r="C228" s="519" t="s">
        <v>31724</v>
      </c>
      <c r="D228" s="518">
        <v>44536</v>
      </c>
      <c r="E228" s="517" t="s">
        <v>31723</v>
      </c>
      <c r="I228" s="515">
        <v>5.82</v>
      </c>
      <c r="K228" s="515">
        <v>145402.01999999999</v>
      </c>
    </row>
    <row r="229" spans="3:11" x14ac:dyDescent="0.2">
      <c r="C229" s="519" t="s">
        <v>31722</v>
      </c>
      <c r="D229" s="518">
        <v>44536</v>
      </c>
      <c r="E229" s="517" t="s">
        <v>31721</v>
      </c>
      <c r="I229" s="515">
        <v>5.44</v>
      </c>
      <c r="K229" s="515">
        <v>145407.46</v>
      </c>
    </row>
    <row r="230" spans="3:11" x14ac:dyDescent="0.2">
      <c r="C230" s="519" t="s">
        <v>31720</v>
      </c>
      <c r="D230" s="518">
        <v>44536</v>
      </c>
      <c r="E230" s="517" t="s">
        <v>31719</v>
      </c>
      <c r="I230" s="515">
        <v>6.07</v>
      </c>
      <c r="K230" s="515">
        <v>145413.53</v>
      </c>
    </row>
    <row r="231" spans="3:11" x14ac:dyDescent="0.2">
      <c r="C231" s="519" t="s">
        <v>31718</v>
      </c>
      <c r="D231" s="518">
        <v>44536</v>
      </c>
      <c r="E231" s="517" t="s">
        <v>31717</v>
      </c>
      <c r="I231" s="515">
        <v>16.54</v>
      </c>
      <c r="K231" s="515">
        <v>145430.07</v>
      </c>
    </row>
    <row r="232" spans="3:11" x14ac:dyDescent="0.2">
      <c r="C232" s="519" t="s">
        <v>31716</v>
      </c>
      <c r="D232" s="518">
        <v>44536</v>
      </c>
      <c r="E232" s="517" t="s">
        <v>31715</v>
      </c>
      <c r="I232" s="515">
        <v>1.68</v>
      </c>
      <c r="K232" s="515">
        <v>145431.75</v>
      </c>
    </row>
    <row r="233" spans="3:11" x14ac:dyDescent="0.2">
      <c r="C233" s="519" t="s">
        <v>31714</v>
      </c>
      <c r="D233" s="518">
        <v>44536</v>
      </c>
      <c r="E233" s="517" t="s">
        <v>31713</v>
      </c>
      <c r="I233" s="515">
        <v>6.94</v>
      </c>
      <c r="K233" s="515">
        <v>145438.69</v>
      </c>
    </row>
    <row r="234" spans="3:11" x14ac:dyDescent="0.2">
      <c r="C234" s="519" t="s">
        <v>31712</v>
      </c>
      <c r="D234" s="518">
        <v>44536</v>
      </c>
      <c r="E234" s="517" t="s">
        <v>31711</v>
      </c>
      <c r="I234" s="515">
        <v>1.68</v>
      </c>
      <c r="K234" s="515">
        <v>145440.37</v>
      </c>
    </row>
    <row r="235" spans="3:11" x14ac:dyDescent="0.2">
      <c r="C235" s="519" t="s">
        <v>31710</v>
      </c>
      <c r="D235" s="518">
        <v>44536</v>
      </c>
      <c r="E235" s="517" t="s">
        <v>31709</v>
      </c>
      <c r="I235" s="515">
        <v>2.78</v>
      </c>
      <c r="K235" s="515">
        <v>145443.15</v>
      </c>
    </row>
    <row r="236" spans="3:11" x14ac:dyDescent="0.2">
      <c r="C236" s="519" t="s">
        <v>31708</v>
      </c>
      <c r="D236" s="518">
        <v>44536</v>
      </c>
      <c r="E236" s="517" t="s">
        <v>31707</v>
      </c>
      <c r="I236" s="515">
        <v>6.21</v>
      </c>
      <c r="K236" s="515">
        <v>145449.35999999999</v>
      </c>
    </row>
    <row r="237" spans="3:11" x14ac:dyDescent="0.2">
      <c r="C237" s="519" t="s">
        <v>31706</v>
      </c>
      <c r="D237" s="518">
        <v>44536</v>
      </c>
      <c r="E237" s="517" t="s">
        <v>31705</v>
      </c>
      <c r="I237" s="515">
        <v>5.14</v>
      </c>
      <c r="K237" s="515">
        <v>145454.5</v>
      </c>
    </row>
    <row r="238" spans="3:11" x14ac:dyDescent="0.2">
      <c r="C238" s="519" t="s">
        <v>31704</v>
      </c>
      <c r="D238" s="518">
        <v>44536</v>
      </c>
      <c r="E238" s="517" t="s">
        <v>31703</v>
      </c>
      <c r="I238" s="515">
        <v>7.82</v>
      </c>
      <c r="K238" s="515">
        <v>145462.32</v>
      </c>
    </row>
    <row r="239" spans="3:11" x14ac:dyDescent="0.2">
      <c r="C239" s="519" t="s">
        <v>31702</v>
      </c>
      <c r="D239" s="518">
        <v>44536</v>
      </c>
      <c r="E239" s="517" t="s">
        <v>31701</v>
      </c>
      <c r="I239" s="515">
        <v>1.94</v>
      </c>
      <c r="K239" s="515">
        <v>145464.26</v>
      </c>
    </row>
    <row r="240" spans="3:11" x14ac:dyDescent="0.2">
      <c r="C240" s="519" t="s">
        <v>31700</v>
      </c>
      <c r="D240" s="518">
        <v>44536</v>
      </c>
      <c r="E240" s="517" t="s">
        <v>31699</v>
      </c>
      <c r="I240" s="515">
        <v>15.3</v>
      </c>
      <c r="K240" s="515">
        <v>145479.56</v>
      </c>
    </row>
    <row r="241" spans="3:11" x14ac:dyDescent="0.2">
      <c r="C241" s="519" t="s">
        <v>31698</v>
      </c>
      <c r="D241" s="518">
        <v>44536</v>
      </c>
      <c r="E241" s="517" t="s">
        <v>31697</v>
      </c>
      <c r="I241" s="515">
        <v>15.3</v>
      </c>
      <c r="K241" s="515">
        <v>145494.85999999999</v>
      </c>
    </row>
    <row r="242" spans="3:11" x14ac:dyDescent="0.2">
      <c r="C242" s="519" t="s">
        <v>31696</v>
      </c>
      <c r="D242" s="518">
        <v>44536</v>
      </c>
      <c r="E242" s="517" t="s">
        <v>31695</v>
      </c>
      <c r="I242" s="515">
        <v>7.82</v>
      </c>
      <c r="K242" s="515">
        <v>145502.68</v>
      </c>
    </row>
    <row r="243" spans="3:11" x14ac:dyDescent="0.2">
      <c r="C243" s="519" t="s">
        <v>31694</v>
      </c>
      <c r="D243" s="518">
        <v>44536</v>
      </c>
      <c r="E243" s="517" t="s">
        <v>31693</v>
      </c>
      <c r="I243" s="515">
        <v>1.89</v>
      </c>
      <c r="K243" s="515">
        <v>145504.57</v>
      </c>
    </row>
    <row r="244" spans="3:11" x14ac:dyDescent="0.2">
      <c r="C244" s="519" t="s">
        <v>31692</v>
      </c>
      <c r="D244" s="518">
        <v>44536</v>
      </c>
      <c r="E244" s="517" t="s">
        <v>31691</v>
      </c>
      <c r="I244" s="515">
        <v>6.94</v>
      </c>
      <c r="K244" s="515">
        <v>145511.51</v>
      </c>
    </row>
    <row r="245" spans="3:11" x14ac:dyDescent="0.2">
      <c r="C245" s="519" t="s">
        <v>31690</v>
      </c>
      <c r="D245" s="518">
        <v>44536</v>
      </c>
      <c r="E245" s="517" t="s">
        <v>31689</v>
      </c>
      <c r="I245" s="515">
        <v>1.7</v>
      </c>
      <c r="K245" s="515">
        <v>145513.21</v>
      </c>
    </row>
    <row r="246" spans="3:11" x14ac:dyDescent="0.2">
      <c r="C246" s="519" t="s">
        <v>31688</v>
      </c>
      <c r="D246" s="518">
        <v>44536</v>
      </c>
      <c r="E246" s="517" t="s">
        <v>31687</v>
      </c>
      <c r="I246" s="515">
        <v>1.68</v>
      </c>
      <c r="K246" s="515">
        <v>145514.89000000001</v>
      </c>
    </row>
    <row r="247" spans="3:11" x14ac:dyDescent="0.2">
      <c r="C247" s="519" t="s">
        <v>31686</v>
      </c>
      <c r="D247" s="518">
        <v>44536</v>
      </c>
      <c r="E247" s="517" t="s">
        <v>31685</v>
      </c>
      <c r="I247" s="515">
        <v>0.34</v>
      </c>
      <c r="K247" s="515">
        <v>145515.23000000001</v>
      </c>
    </row>
    <row r="248" spans="3:11" x14ac:dyDescent="0.2">
      <c r="C248" s="519" t="s">
        <v>31684</v>
      </c>
      <c r="D248" s="518">
        <v>44536</v>
      </c>
      <c r="E248" s="517" t="s">
        <v>31683</v>
      </c>
      <c r="I248" s="515">
        <v>12.63</v>
      </c>
      <c r="K248" s="515">
        <v>145527.85999999999</v>
      </c>
    </row>
    <row r="249" spans="3:11" x14ac:dyDescent="0.2">
      <c r="C249" s="519" t="s">
        <v>31682</v>
      </c>
      <c r="D249" s="518">
        <v>44536</v>
      </c>
      <c r="E249" s="517" t="s">
        <v>31681</v>
      </c>
      <c r="I249" s="515">
        <v>19.05</v>
      </c>
      <c r="K249" s="515">
        <v>145546.91</v>
      </c>
    </row>
    <row r="250" spans="3:11" x14ac:dyDescent="0.2">
      <c r="C250" s="519" t="s">
        <v>31680</v>
      </c>
      <c r="D250" s="518">
        <v>44536</v>
      </c>
      <c r="E250" s="517" t="s">
        <v>31679</v>
      </c>
      <c r="I250" s="515">
        <v>9.9700000000000006</v>
      </c>
      <c r="K250" s="515">
        <v>145556.88</v>
      </c>
    </row>
    <row r="251" spans="3:11" x14ac:dyDescent="0.2">
      <c r="C251" s="519" t="s">
        <v>31678</v>
      </c>
      <c r="D251" s="518">
        <v>44536</v>
      </c>
      <c r="E251" s="517" t="s">
        <v>31677</v>
      </c>
      <c r="I251" s="515">
        <v>3.58</v>
      </c>
      <c r="K251" s="515">
        <v>145560.46</v>
      </c>
    </row>
    <row r="252" spans="3:11" x14ac:dyDescent="0.2">
      <c r="C252" s="519" t="s">
        <v>31676</v>
      </c>
      <c r="D252" s="518">
        <v>44536</v>
      </c>
      <c r="E252" s="517" t="s">
        <v>31675</v>
      </c>
      <c r="I252" s="515">
        <v>69.849999999999994</v>
      </c>
      <c r="K252" s="515">
        <v>145630.31</v>
      </c>
    </row>
    <row r="253" spans="3:11" x14ac:dyDescent="0.2">
      <c r="C253" s="519" t="s">
        <v>31674</v>
      </c>
      <c r="D253" s="518">
        <v>44536</v>
      </c>
      <c r="E253" s="517" t="s">
        <v>31673</v>
      </c>
      <c r="I253" s="515">
        <v>4.93</v>
      </c>
      <c r="K253" s="515">
        <v>145635.24</v>
      </c>
    </row>
    <row r="254" spans="3:11" x14ac:dyDescent="0.2">
      <c r="C254" s="519" t="s">
        <v>31672</v>
      </c>
      <c r="D254" s="518">
        <v>44536</v>
      </c>
      <c r="E254" s="517" t="s">
        <v>31671</v>
      </c>
      <c r="I254" s="515">
        <v>7.1</v>
      </c>
      <c r="K254" s="515">
        <v>145642.34</v>
      </c>
    </row>
    <row r="255" spans="3:11" x14ac:dyDescent="0.2">
      <c r="C255" s="519" t="s">
        <v>31670</v>
      </c>
      <c r="D255" s="518">
        <v>44536</v>
      </c>
      <c r="E255" s="517" t="s">
        <v>31669</v>
      </c>
      <c r="I255" s="515">
        <v>5.45</v>
      </c>
      <c r="K255" s="515">
        <v>145647.79</v>
      </c>
    </row>
    <row r="256" spans="3:11" x14ac:dyDescent="0.2">
      <c r="C256" s="519" t="s">
        <v>31668</v>
      </c>
      <c r="D256" s="518">
        <v>44536</v>
      </c>
      <c r="E256" s="517" t="s">
        <v>31667</v>
      </c>
      <c r="I256" s="515">
        <v>4.13</v>
      </c>
      <c r="K256" s="515">
        <v>145651.92000000001</v>
      </c>
    </row>
    <row r="257" spans="3:11" x14ac:dyDescent="0.2">
      <c r="C257" s="519" t="s">
        <v>31666</v>
      </c>
      <c r="D257" s="518">
        <v>44536</v>
      </c>
      <c r="E257" s="517" t="s">
        <v>31665</v>
      </c>
      <c r="I257" s="515">
        <v>16.079999999999998</v>
      </c>
      <c r="K257" s="515">
        <v>145668</v>
      </c>
    </row>
    <row r="258" spans="3:11" x14ac:dyDescent="0.2">
      <c r="C258" s="519" t="s">
        <v>31664</v>
      </c>
      <c r="D258" s="518">
        <v>44536</v>
      </c>
      <c r="E258" s="517" t="s">
        <v>31663</v>
      </c>
      <c r="I258" s="515">
        <v>3.74</v>
      </c>
      <c r="K258" s="515">
        <v>145671.74</v>
      </c>
    </row>
    <row r="259" spans="3:11" x14ac:dyDescent="0.2">
      <c r="C259" s="519" t="s">
        <v>31662</v>
      </c>
      <c r="D259" s="518">
        <v>44536</v>
      </c>
      <c r="E259" s="517" t="s">
        <v>31661</v>
      </c>
      <c r="I259" s="515">
        <v>5.67</v>
      </c>
      <c r="K259" s="515">
        <v>145677.41</v>
      </c>
    </row>
    <row r="260" spans="3:11" x14ac:dyDescent="0.2">
      <c r="C260" s="519" t="s">
        <v>31660</v>
      </c>
      <c r="D260" s="518">
        <v>44536</v>
      </c>
      <c r="E260" s="517" t="s">
        <v>31659</v>
      </c>
      <c r="I260" s="515">
        <v>1.1499999999999999</v>
      </c>
      <c r="K260" s="515">
        <v>145678.56</v>
      </c>
    </row>
    <row r="261" spans="3:11" x14ac:dyDescent="0.2">
      <c r="C261" s="519" t="s">
        <v>12289</v>
      </c>
      <c r="D261" s="518">
        <v>44536</v>
      </c>
      <c r="E261" s="517" t="s">
        <v>31658</v>
      </c>
      <c r="J261" s="516">
        <v>5.32</v>
      </c>
      <c r="K261" s="515">
        <v>145673.24</v>
      </c>
    </row>
    <row r="262" spans="3:11" x14ac:dyDescent="0.2">
      <c r="C262" s="519" t="s">
        <v>31657</v>
      </c>
      <c r="D262" s="518">
        <v>44537</v>
      </c>
      <c r="E262" s="517" t="s">
        <v>31656</v>
      </c>
      <c r="I262" s="515">
        <v>30.6</v>
      </c>
      <c r="K262" s="515">
        <v>145703.84</v>
      </c>
    </row>
    <row r="263" spans="3:11" x14ac:dyDescent="0.2">
      <c r="C263" s="519" t="s">
        <v>31655</v>
      </c>
      <c r="D263" s="518">
        <v>44537</v>
      </c>
      <c r="E263" s="517" t="s">
        <v>31654</v>
      </c>
      <c r="I263" s="515">
        <v>8.3800000000000008</v>
      </c>
      <c r="K263" s="515">
        <v>145712.22</v>
      </c>
    </row>
    <row r="264" spans="3:11" x14ac:dyDescent="0.2">
      <c r="C264" s="519" t="s">
        <v>31653</v>
      </c>
      <c r="D264" s="518">
        <v>44537</v>
      </c>
      <c r="E264" s="517" t="s">
        <v>31652</v>
      </c>
      <c r="I264" s="515">
        <v>3.45</v>
      </c>
      <c r="K264" s="515">
        <v>145715.67000000001</v>
      </c>
    </row>
    <row r="265" spans="3:11" x14ac:dyDescent="0.2">
      <c r="C265" s="519" t="s">
        <v>31651</v>
      </c>
      <c r="D265" s="518">
        <v>44537</v>
      </c>
      <c r="E265" s="517" t="s">
        <v>31650</v>
      </c>
      <c r="I265" s="515">
        <v>3.33</v>
      </c>
      <c r="K265" s="515">
        <v>145719</v>
      </c>
    </row>
    <row r="266" spans="3:11" x14ac:dyDescent="0.2">
      <c r="C266" s="519" t="s">
        <v>31649</v>
      </c>
      <c r="D266" s="518">
        <v>44537</v>
      </c>
      <c r="E266" s="517" t="s">
        <v>31648</v>
      </c>
      <c r="I266" s="515">
        <v>1.68</v>
      </c>
      <c r="K266" s="515">
        <v>145720.68</v>
      </c>
    </row>
    <row r="267" spans="3:11" x14ac:dyDescent="0.2">
      <c r="C267" s="519" t="s">
        <v>31647</v>
      </c>
      <c r="D267" s="518">
        <v>44537</v>
      </c>
      <c r="E267" s="517" t="s">
        <v>31646</v>
      </c>
      <c r="I267" s="515">
        <v>5.03</v>
      </c>
      <c r="K267" s="515">
        <v>145725.71</v>
      </c>
    </row>
    <row r="268" spans="3:11" x14ac:dyDescent="0.2">
      <c r="C268" s="519" t="s">
        <v>31645</v>
      </c>
      <c r="D268" s="518">
        <v>44537</v>
      </c>
      <c r="E268" s="517" t="s">
        <v>31644</v>
      </c>
      <c r="I268" s="515">
        <v>15.3</v>
      </c>
      <c r="K268" s="515">
        <v>145741.01</v>
      </c>
    </row>
    <row r="269" spans="3:11" x14ac:dyDescent="0.2">
      <c r="C269" s="519" t="s">
        <v>31643</v>
      </c>
      <c r="D269" s="518">
        <v>44537</v>
      </c>
      <c r="E269" s="517" t="s">
        <v>31642</v>
      </c>
      <c r="I269" s="515">
        <v>3.74</v>
      </c>
      <c r="K269" s="515">
        <v>145744.75</v>
      </c>
    </row>
    <row r="270" spans="3:11" x14ac:dyDescent="0.2">
      <c r="C270" s="519" t="s">
        <v>31641</v>
      </c>
      <c r="D270" s="518">
        <v>44537</v>
      </c>
      <c r="E270" s="517" t="s">
        <v>31640</v>
      </c>
      <c r="I270" s="515">
        <v>2.4</v>
      </c>
      <c r="K270" s="515">
        <v>145747.15</v>
      </c>
    </row>
    <row r="271" spans="3:11" x14ac:dyDescent="0.2">
      <c r="C271" s="519" t="s">
        <v>31639</v>
      </c>
      <c r="D271" s="518">
        <v>44537</v>
      </c>
      <c r="E271" s="517" t="s">
        <v>31638</v>
      </c>
      <c r="I271" s="515">
        <v>14.72</v>
      </c>
      <c r="K271" s="515">
        <v>145761.87</v>
      </c>
    </row>
    <row r="272" spans="3:11" x14ac:dyDescent="0.2">
      <c r="C272" s="519" t="s">
        <v>31637</v>
      </c>
      <c r="D272" s="518">
        <v>44537</v>
      </c>
      <c r="E272" s="517" t="s">
        <v>31636</v>
      </c>
      <c r="I272" s="515">
        <v>3.24</v>
      </c>
      <c r="K272" s="515">
        <v>145765.10999999999</v>
      </c>
    </row>
    <row r="273" spans="3:11" x14ac:dyDescent="0.2">
      <c r="C273" s="519" t="s">
        <v>31635</v>
      </c>
      <c r="D273" s="518">
        <v>44537</v>
      </c>
      <c r="E273" s="517" t="s">
        <v>31634</v>
      </c>
      <c r="I273" s="515">
        <v>1.76</v>
      </c>
      <c r="K273" s="515">
        <v>145766.87</v>
      </c>
    </row>
    <row r="274" spans="3:11" x14ac:dyDescent="0.2">
      <c r="C274" s="519" t="s">
        <v>31633</v>
      </c>
      <c r="D274" s="518">
        <v>44537</v>
      </c>
      <c r="E274" s="517" t="s">
        <v>31632</v>
      </c>
      <c r="I274" s="515">
        <v>2.5299999999999998</v>
      </c>
      <c r="K274" s="515">
        <v>145769.4</v>
      </c>
    </row>
    <row r="275" spans="3:11" x14ac:dyDescent="0.2">
      <c r="C275" s="519" t="s">
        <v>31631</v>
      </c>
      <c r="D275" s="518">
        <v>44537</v>
      </c>
      <c r="E275" s="517" t="s">
        <v>31630</v>
      </c>
      <c r="I275" s="515">
        <v>6.3</v>
      </c>
      <c r="K275" s="515">
        <v>145775.70000000001</v>
      </c>
    </row>
    <row r="276" spans="3:11" x14ac:dyDescent="0.2">
      <c r="C276" s="519" t="s">
        <v>31629</v>
      </c>
      <c r="D276" s="518">
        <v>44537</v>
      </c>
      <c r="E276" s="517" t="s">
        <v>31628</v>
      </c>
      <c r="I276" s="515">
        <v>0.11</v>
      </c>
      <c r="K276" s="515">
        <v>145775.81</v>
      </c>
    </row>
    <row r="277" spans="3:11" x14ac:dyDescent="0.2">
      <c r="C277" s="519" t="s">
        <v>31627</v>
      </c>
      <c r="D277" s="518">
        <v>44537</v>
      </c>
      <c r="E277" s="517" t="s">
        <v>31626</v>
      </c>
      <c r="I277" s="515">
        <v>7.75</v>
      </c>
      <c r="K277" s="515">
        <v>145783.56</v>
      </c>
    </row>
    <row r="278" spans="3:11" x14ac:dyDescent="0.2">
      <c r="C278" s="519" t="s">
        <v>31625</v>
      </c>
      <c r="D278" s="518">
        <v>44537</v>
      </c>
      <c r="E278" s="517" t="s">
        <v>31624</v>
      </c>
      <c r="I278" s="515">
        <v>8.51</v>
      </c>
      <c r="K278" s="515">
        <v>145792.07</v>
      </c>
    </row>
    <row r="279" spans="3:11" x14ac:dyDescent="0.2">
      <c r="C279" s="519" t="s">
        <v>31623</v>
      </c>
      <c r="D279" s="518">
        <v>44537</v>
      </c>
      <c r="E279" s="517" t="s">
        <v>31622</v>
      </c>
      <c r="I279" s="515">
        <v>9.1999999999999993</v>
      </c>
      <c r="K279" s="515">
        <v>145801.26999999999</v>
      </c>
    </row>
    <row r="280" spans="3:11" x14ac:dyDescent="0.2">
      <c r="C280" s="519" t="s">
        <v>31621</v>
      </c>
      <c r="D280" s="518">
        <v>44537</v>
      </c>
      <c r="E280" s="517" t="s">
        <v>31620</v>
      </c>
      <c r="I280" s="515">
        <v>6.28</v>
      </c>
      <c r="K280" s="515">
        <v>145807.54999999999</v>
      </c>
    </row>
    <row r="281" spans="3:11" x14ac:dyDescent="0.2">
      <c r="C281" s="519" t="s">
        <v>31619</v>
      </c>
      <c r="D281" s="518">
        <v>44537</v>
      </c>
      <c r="E281" s="517" t="s">
        <v>31618</v>
      </c>
      <c r="I281" s="515">
        <v>25.96</v>
      </c>
      <c r="K281" s="515">
        <v>145833.51</v>
      </c>
    </row>
    <row r="282" spans="3:11" x14ac:dyDescent="0.2">
      <c r="C282" s="519" t="s">
        <v>31617</v>
      </c>
      <c r="D282" s="518">
        <v>44537</v>
      </c>
      <c r="E282" s="517" t="s">
        <v>31616</v>
      </c>
      <c r="I282" s="515">
        <v>5.3</v>
      </c>
      <c r="K282" s="515">
        <v>145838.81</v>
      </c>
    </row>
    <row r="283" spans="3:11" x14ac:dyDescent="0.2">
      <c r="C283" s="519" t="s">
        <v>31615</v>
      </c>
      <c r="D283" s="518">
        <v>44537</v>
      </c>
      <c r="E283" s="517" t="s">
        <v>31614</v>
      </c>
      <c r="I283" s="515">
        <v>7.53</v>
      </c>
      <c r="K283" s="515">
        <v>145846.34</v>
      </c>
    </row>
    <row r="284" spans="3:11" x14ac:dyDescent="0.2">
      <c r="C284" s="519" t="s">
        <v>31613</v>
      </c>
      <c r="D284" s="518">
        <v>44537</v>
      </c>
      <c r="E284" s="517" t="s">
        <v>31612</v>
      </c>
      <c r="I284" s="515">
        <v>1</v>
      </c>
      <c r="K284" s="515">
        <v>145847.34</v>
      </c>
    </row>
    <row r="285" spans="3:11" x14ac:dyDescent="0.2">
      <c r="C285" s="519" t="s">
        <v>31611</v>
      </c>
      <c r="D285" s="518">
        <v>44537</v>
      </c>
      <c r="E285" s="517" t="s">
        <v>31610</v>
      </c>
      <c r="I285" s="515">
        <v>10.75</v>
      </c>
      <c r="K285" s="515">
        <v>145858.09</v>
      </c>
    </row>
    <row r="286" spans="3:11" x14ac:dyDescent="0.2">
      <c r="C286" s="519" t="s">
        <v>31609</v>
      </c>
      <c r="D286" s="518">
        <v>44537</v>
      </c>
      <c r="E286" s="517" t="s">
        <v>31608</v>
      </c>
      <c r="I286" s="515">
        <v>6.16</v>
      </c>
      <c r="K286" s="515">
        <v>145864.25</v>
      </c>
    </row>
    <row r="287" spans="3:11" x14ac:dyDescent="0.2">
      <c r="C287" s="519" t="s">
        <v>31607</v>
      </c>
      <c r="D287" s="518">
        <v>44537</v>
      </c>
      <c r="E287" s="517" t="s">
        <v>31606</v>
      </c>
      <c r="I287" s="515">
        <v>13.78</v>
      </c>
      <c r="K287" s="515">
        <v>145878.03</v>
      </c>
    </row>
    <row r="288" spans="3:11" x14ac:dyDescent="0.2">
      <c r="C288" s="519" t="s">
        <v>31605</v>
      </c>
      <c r="D288" s="518">
        <v>44537</v>
      </c>
      <c r="E288" s="517" t="s">
        <v>31604</v>
      </c>
      <c r="I288" s="515">
        <v>2.3199999999999998</v>
      </c>
      <c r="K288" s="515">
        <v>145880.35</v>
      </c>
    </row>
    <row r="289" spans="3:11" x14ac:dyDescent="0.2">
      <c r="C289" s="519" t="s">
        <v>31603</v>
      </c>
      <c r="D289" s="518">
        <v>44537</v>
      </c>
      <c r="E289" s="517" t="s">
        <v>31602</v>
      </c>
      <c r="I289" s="515">
        <v>3.36</v>
      </c>
      <c r="K289" s="515">
        <v>145883.71</v>
      </c>
    </row>
    <row r="290" spans="3:11" x14ac:dyDescent="0.2">
      <c r="C290" s="519" t="s">
        <v>31601</v>
      </c>
      <c r="D290" s="518">
        <v>44537</v>
      </c>
      <c r="E290" s="517" t="s">
        <v>31600</v>
      </c>
      <c r="I290" s="515">
        <v>29.97</v>
      </c>
      <c r="K290" s="515">
        <v>145913.68</v>
      </c>
    </row>
    <row r="291" spans="3:11" x14ac:dyDescent="0.2">
      <c r="C291" s="519" t="s">
        <v>31599</v>
      </c>
      <c r="D291" s="518">
        <v>44537</v>
      </c>
      <c r="E291" s="517" t="s">
        <v>31598</v>
      </c>
      <c r="I291" s="515">
        <v>2.61</v>
      </c>
      <c r="K291" s="515">
        <v>145916.29</v>
      </c>
    </row>
    <row r="292" spans="3:11" x14ac:dyDescent="0.2">
      <c r="C292" s="519" t="s">
        <v>31597</v>
      </c>
      <c r="D292" s="518">
        <v>44537</v>
      </c>
      <c r="E292" s="517" t="s">
        <v>31596</v>
      </c>
      <c r="I292" s="515">
        <v>25.14</v>
      </c>
      <c r="K292" s="515">
        <v>145941.43</v>
      </c>
    </row>
    <row r="293" spans="3:11" x14ac:dyDescent="0.2">
      <c r="C293" s="519" t="s">
        <v>31595</v>
      </c>
      <c r="D293" s="518">
        <v>44537</v>
      </c>
      <c r="E293" s="517" t="s">
        <v>31594</v>
      </c>
      <c r="I293" s="515">
        <v>25.14</v>
      </c>
      <c r="K293" s="515">
        <v>145966.57</v>
      </c>
    </row>
    <row r="294" spans="3:11" x14ac:dyDescent="0.2">
      <c r="C294" s="519" t="s">
        <v>31593</v>
      </c>
      <c r="D294" s="518">
        <v>44537</v>
      </c>
      <c r="E294" s="517" t="s">
        <v>31592</v>
      </c>
      <c r="I294" s="515">
        <v>8.25</v>
      </c>
      <c r="K294" s="515">
        <v>145974.82</v>
      </c>
    </row>
    <row r="295" spans="3:11" x14ac:dyDescent="0.2">
      <c r="C295" s="519" t="s">
        <v>31591</v>
      </c>
      <c r="D295" s="518">
        <v>44537</v>
      </c>
      <c r="E295" s="517" t="s">
        <v>31590</v>
      </c>
      <c r="I295" s="515">
        <v>8.33</v>
      </c>
      <c r="K295" s="515">
        <v>145983.15</v>
      </c>
    </row>
    <row r="296" spans="3:11" x14ac:dyDescent="0.2">
      <c r="C296" s="519" t="s">
        <v>31589</v>
      </c>
      <c r="D296" s="518">
        <v>44537</v>
      </c>
      <c r="E296" s="517" t="s">
        <v>31588</v>
      </c>
      <c r="I296" s="515">
        <v>8.18</v>
      </c>
      <c r="K296" s="515">
        <v>145991.32999999999</v>
      </c>
    </row>
    <row r="297" spans="3:11" x14ac:dyDescent="0.2">
      <c r="C297" s="519" t="s">
        <v>31587</v>
      </c>
      <c r="D297" s="518">
        <v>44537</v>
      </c>
      <c r="E297" s="517" t="s">
        <v>31586</v>
      </c>
      <c r="I297" s="515">
        <v>2</v>
      </c>
      <c r="K297" s="515">
        <v>145993.32999999999</v>
      </c>
    </row>
    <row r="298" spans="3:11" x14ac:dyDescent="0.2">
      <c r="C298" s="519" t="s">
        <v>31585</v>
      </c>
      <c r="D298" s="518">
        <v>44537</v>
      </c>
      <c r="E298" s="517" t="s">
        <v>31584</v>
      </c>
      <c r="I298" s="515">
        <v>3.42</v>
      </c>
      <c r="K298" s="515">
        <v>145996.75</v>
      </c>
    </row>
    <row r="299" spans="3:11" x14ac:dyDescent="0.2">
      <c r="C299" s="519" t="s">
        <v>31583</v>
      </c>
      <c r="D299" s="518">
        <v>44537</v>
      </c>
      <c r="E299" s="517" t="s">
        <v>31582</v>
      </c>
      <c r="I299" s="515">
        <v>3.36</v>
      </c>
      <c r="K299" s="515">
        <v>146000.10999999999</v>
      </c>
    </row>
    <row r="300" spans="3:11" x14ac:dyDescent="0.2">
      <c r="C300" s="519" t="s">
        <v>31581</v>
      </c>
      <c r="D300" s="518">
        <v>44537</v>
      </c>
      <c r="E300" s="517" t="s">
        <v>31580</v>
      </c>
      <c r="I300" s="515">
        <v>5.04</v>
      </c>
      <c r="K300" s="515">
        <v>146005.15</v>
      </c>
    </row>
    <row r="301" spans="3:11" x14ac:dyDescent="0.2">
      <c r="C301" s="519" t="s">
        <v>31579</v>
      </c>
      <c r="D301" s="518">
        <v>44537</v>
      </c>
      <c r="E301" s="517" t="s">
        <v>31578</v>
      </c>
      <c r="I301" s="515">
        <v>3.91</v>
      </c>
      <c r="K301" s="515">
        <v>146009.06</v>
      </c>
    </row>
    <row r="302" spans="3:11" x14ac:dyDescent="0.2">
      <c r="C302" s="519" t="s">
        <v>31577</v>
      </c>
      <c r="D302" s="518">
        <v>44537</v>
      </c>
      <c r="E302" s="517" t="s">
        <v>31576</v>
      </c>
      <c r="I302" s="515">
        <v>7.83</v>
      </c>
      <c r="K302" s="515">
        <v>146016.89000000001</v>
      </c>
    </row>
    <row r="303" spans="3:11" x14ac:dyDescent="0.2">
      <c r="C303" s="519" t="s">
        <v>31575</v>
      </c>
      <c r="D303" s="518">
        <v>44537</v>
      </c>
      <c r="E303" s="517" t="s">
        <v>31574</v>
      </c>
      <c r="I303" s="515">
        <v>4.79</v>
      </c>
      <c r="K303" s="515">
        <v>146021.68</v>
      </c>
    </row>
    <row r="304" spans="3:11" x14ac:dyDescent="0.2">
      <c r="C304" s="519" t="s">
        <v>31573</v>
      </c>
      <c r="D304" s="518">
        <v>44537</v>
      </c>
      <c r="E304" s="517" t="s">
        <v>31572</v>
      </c>
      <c r="I304" s="515">
        <v>6</v>
      </c>
      <c r="K304" s="515">
        <v>146027.68</v>
      </c>
    </row>
    <row r="305" spans="3:11" x14ac:dyDescent="0.2">
      <c r="C305" s="519" t="s">
        <v>31571</v>
      </c>
      <c r="D305" s="518">
        <v>44538</v>
      </c>
      <c r="E305" s="517" t="s">
        <v>31570</v>
      </c>
      <c r="I305" s="515">
        <v>8.3800000000000008</v>
      </c>
      <c r="K305" s="515">
        <v>146036.06</v>
      </c>
    </row>
    <row r="306" spans="3:11" x14ac:dyDescent="0.2">
      <c r="C306" s="519" t="s">
        <v>31569</v>
      </c>
      <c r="D306" s="518">
        <v>44538</v>
      </c>
      <c r="E306" s="517" t="s">
        <v>31568</v>
      </c>
      <c r="I306" s="515">
        <v>3.61</v>
      </c>
      <c r="K306" s="515">
        <v>146039.67000000001</v>
      </c>
    </row>
    <row r="307" spans="3:11" x14ac:dyDescent="0.2">
      <c r="C307" s="519" t="s">
        <v>31567</v>
      </c>
      <c r="D307" s="518">
        <v>44538</v>
      </c>
      <c r="E307" s="517" t="s">
        <v>31566</v>
      </c>
      <c r="I307" s="515">
        <v>3.2</v>
      </c>
      <c r="K307" s="515">
        <v>146042.87</v>
      </c>
    </row>
    <row r="308" spans="3:11" x14ac:dyDescent="0.2">
      <c r="C308" s="519" t="s">
        <v>31565</v>
      </c>
      <c r="D308" s="518">
        <v>44538</v>
      </c>
      <c r="E308" s="517" t="s">
        <v>31564</v>
      </c>
      <c r="I308" s="515">
        <v>1.94</v>
      </c>
      <c r="K308" s="515">
        <v>146044.81</v>
      </c>
    </row>
    <row r="309" spans="3:11" x14ac:dyDescent="0.2">
      <c r="C309" s="519" t="s">
        <v>31563</v>
      </c>
      <c r="D309" s="518">
        <v>44538</v>
      </c>
      <c r="E309" s="517" t="s">
        <v>31562</v>
      </c>
      <c r="I309" s="515">
        <v>3.5</v>
      </c>
      <c r="K309" s="515">
        <v>146048.31</v>
      </c>
    </row>
    <row r="310" spans="3:11" x14ac:dyDescent="0.2">
      <c r="C310" s="519" t="s">
        <v>31561</v>
      </c>
      <c r="D310" s="518">
        <v>44538</v>
      </c>
      <c r="E310" s="517" t="s">
        <v>31560</v>
      </c>
      <c r="I310" s="515">
        <v>10.41</v>
      </c>
      <c r="K310" s="515">
        <v>146058.72</v>
      </c>
    </row>
    <row r="311" spans="3:11" x14ac:dyDescent="0.2">
      <c r="C311" s="519" t="s">
        <v>31559</v>
      </c>
      <c r="D311" s="518">
        <v>44538</v>
      </c>
      <c r="E311" s="517" t="s">
        <v>31558</v>
      </c>
      <c r="I311" s="515">
        <v>4.08</v>
      </c>
      <c r="K311" s="515">
        <v>146062.79999999999</v>
      </c>
    </row>
    <row r="312" spans="3:11" x14ac:dyDescent="0.2">
      <c r="C312" s="519" t="s">
        <v>31557</v>
      </c>
      <c r="D312" s="518">
        <v>44538</v>
      </c>
      <c r="E312" s="517" t="s">
        <v>31556</v>
      </c>
      <c r="I312" s="515">
        <v>1.7</v>
      </c>
      <c r="K312" s="515">
        <v>146064.5</v>
      </c>
    </row>
    <row r="313" spans="3:11" x14ac:dyDescent="0.2">
      <c r="C313" s="519" t="s">
        <v>31555</v>
      </c>
      <c r="D313" s="518">
        <v>44538</v>
      </c>
      <c r="E313" s="517" t="s">
        <v>31554</v>
      </c>
      <c r="I313" s="515">
        <v>5.42</v>
      </c>
      <c r="K313" s="515">
        <v>146069.92000000001</v>
      </c>
    </row>
    <row r="314" spans="3:11" x14ac:dyDescent="0.2">
      <c r="C314" s="519" t="s">
        <v>31553</v>
      </c>
      <c r="D314" s="518">
        <v>44538</v>
      </c>
      <c r="E314" s="517" t="s">
        <v>31552</v>
      </c>
      <c r="I314" s="515">
        <v>2.41</v>
      </c>
      <c r="K314" s="515">
        <v>146072.32999999999</v>
      </c>
    </row>
    <row r="315" spans="3:11" x14ac:dyDescent="0.2">
      <c r="C315" s="519" t="s">
        <v>31551</v>
      </c>
      <c r="D315" s="518">
        <v>44538</v>
      </c>
      <c r="E315" s="517" t="s">
        <v>31550</v>
      </c>
      <c r="I315" s="515">
        <v>8.74</v>
      </c>
      <c r="K315" s="515">
        <v>146081.07</v>
      </c>
    </row>
    <row r="316" spans="3:11" x14ac:dyDescent="0.2">
      <c r="C316" s="519" t="s">
        <v>31549</v>
      </c>
      <c r="D316" s="518">
        <v>44538</v>
      </c>
      <c r="E316" s="517" t="s">
        <v>31548</v>
      </c>
      <c r="I316" s="515">
        <v>2.78</v>
      </c>
      <c r="K316" s="515">
        <v>146083.85</v>
      </c>
    </row>
    <row r="317" spans="3:11" x14ac:dyDescent="0.2">
      <c r="C317" s="519" t="s">
        <v>31547</v>
      </c>
      <c r="D317" s="518">
        <v>44538</v>
      </c>
      <c r="E317" s="517" t="s">
        <v>31546</v>
      </c>
      <c r="I317" s="515">
        <v>11.3</v>
      </c>
      <c r="K317" s="515">
        <v>146095.15</v>
      </c>
    </row>
    <row r="318" spans="3:11" x14ac:dyDescent="0.2">
      <c r="C318" s="519" t="s">
        <v>31545</v>
      </c>
      <c r="D318" s="518">
        <v>44538</v>
      </c>
      <c r="E318" s="517" t="s">
        <v>31544</v>
      </c>
      <c r="I318" s="515">
        <v>3.57</v>
      </c>
      <c r="K318" s="515">
        <v>146098.72</v>
      </c>
    </row>
    <row r="319" spans="3:11" x14ac:dyDescent="0.2">
      <c r="C319" s="519" t="s">
        <v>31543</v>
      </c>
      <c r="D319" s="518">
        <v>44538</v>
      </c>
      <c r="E319" s="517" t="s">
        <v>31542</v>
      </c>
      <c r="I319" s="515">
        <v>3.82</v>
      </c>
      <c r="K319" s="515">
        <v>146102.54</v>
      </c>
    </row>
    <row r="320" spans="3:11" x14ac:dyDescent="0.2">
      <c r="C320" s="519" t="s">
        <v>31541</v>
      </c>
      <c r="D320" s="518">
        <v>44538</v>
      </c>
      <c r="E320" s="517" t="s">
        <v>31540</v>
      </c>
      <c r="I320" s="515">
        <v>15.07</v>
      </c>
      <c r="K320" s="515">
        <v>146117.60999999999</v>
      </c>
    </row>
    <row r="321" spans="3:11" x14ac:dyDescent="0.2">
      <c r="C321" s="519" t="s">
        <v>31539</v>
      </c>
      <c r="D321" s="518">
        <v>44538</v>
      </c>
      <c r="E321" s="517" t="s">
        <v>31538</v>
      </c>
      <c r="I321" s="515">
        <v>3.58</v>
      </c>
      <c r="K321" s="515">
        <v>146121.19</v>
      </c>
    </row>
    <row r="322" spans="3:11" x14ac:dyDescent="0.2">
      <c r="C322" s="519" t="s">
        <v>31537</v>
      </c>
      <c r="D322" s="518">
        <v>44538</v>
      </c>
      <c r="E322" s="517" t="s">
        <v>31536</v>
      </c>
      <c r="I322" s="515">
        <v>1.72</v>
      </c>
      <c r="K322" s="515">
        <v>146122.91</v>
      </c>
    </row>
    <row r="323" spans="3:11" x14ac:dyDescent="0.2">
      <c r="C323" s="519" t="s">
        <v>31535</v>
      </c>
      <c r="D323" s="518">
        <v>44538</v>
      </c>
      <c r="E323" s="517" t="s">
        <v>31534</v>
      </c>
      <c r="I323" s="515">
        <v>2.0699999999999998</v>
      </c>
      <c r="K323" s="515">
        <v>146124.98000000001</v>
      </c>
    </row>
    <row r="324" spans="3:11" x14ac:dyDescent="0.2">
      <c r="C324" s="519" t="s">
        <v>31533</v>
      </c>
      <c r="D324" s="518">
        <v>44538</v>
      </c>
      <c r="E324" s="517" t="s">
        <v>31532</v>
      </c>
      <c r="I324" s="515">
        <v>4.1900000000000004</v>
      </c>
      <c r="K324" s="515">
        <v>146129.17000000001</v>
      </c>
    </row>
    <row r="325" spans="3:11" x14ac:dyDescent="0.2">
      <c r="C325" s="519" t="s">
        <v>31531</v>
      </c>
      <c r="D325" s="518">
        <v>44538</v>
      </c>
      <c r="E325" s="517" t="s">
        <v>31530</v>
      </c>
      <c r="I325" s="515">
        <v>5.07</v>
      </c>
      <c r="K325" s="515">
        <v>146134.24</v>
      </c>
    </row>
    <row r="326" spans="3:11" x14ac:dyDescent="0.2">
      <c r="C326" s="519" t="s">
        <v>31529</v>
      </c>
      <c r="D326" s="518">
        <v>44538</v>
      </c>
      <c r="E326" s="517" t="s">
        <v>31528</v>
      </c>
      <c r="I326" s="515">
        <v>5.24</v>
      </c>
      <c r="K326" s="515">
        <v>146139.48000000001</v>
      </c>
    </row>
    <row r="327" spans="3:11" x14ac:dyDescent="0.2">
      <c r="C327" s="519" t="s">
        <v>31527</v>
      </c>
      <c r="D327" s="518">
        <v>44538</v>
      </c>
      <c r="E327" s="517" t="s">
        <v>31526</v>
      </c>
      <c r="I327" s="515">
        <v>5.55</v>
      </c>
      <c r="K327" s="515">
        <v>146145.03</v>
      </c>
    </row>
    <row r="328" spans="3:11" x14ac:dyDescent="0.2">
      <c r="C328" s="519" t="s">
        <v>31525</v>
      </c>
      <c r="D328" s="518">
        <v>44538</v>
      </c>
      <c r="E328" s="517" t="s">
        <v>31524</v>
      </c>
      <c r="I328" s="515">
        <v>23.46</v>
      </c>
      <c r="K328" s="515">
        <v>146168.49</v>
      </c>
    </row>
    <row r="329" spans="3:11" x14ac:dyDescent="0.2">
      <c r="C329" s="519" t="s">
        <v>31523</v>
      </c>
      <c r="D329" s="518">
        <v>44538</v>
      </c>
      <c r="E329" s="517" t="s">
        <v>31522</v>
      </c>
      <c r="I329" s="515">
        <v>1.68</v>
      </c>
      <c r="K329" s="515">
        <v>146170.17000000001</v>
      </c>
    </row>
    <row r="330" spans="3:11" x14ac:dyDescent="0.2">
      <c r="C330" s="519" t="s">
        <v>31521</v>
      </c>
      <c r="D330" s="518">
        <v>44538</v>
      </c>
      <c r="E330" s="517" t="s">
        <v>31520</v>
      </c>
      <c r="I330" s="515">
        <v>4.1900000000000004</v>
      </c>
      <c r="K330" s="515">
        <v>146174.35999999999</v>
      </c>
    </row>
    <row r="331" spans="3:11" x14ac:dyDescent="0.2">
      <c r="C331" s="519" t="s">
        <v>31519</v>
      </c>
      <c r="D331" s="518">
        <v>44538</v>
      </c>
      <c r="E331" s="517" t="s">
        <v>31518</v>
      </c>
      <c r="I331" s="515">
        <v>16.14</v>
      </c>
      <c r="K331" s="515">
        <v>146190.5</v>
      </c>
    </row>
    <row r="332" spans="3:11" x14ac:dyDescent="0.2">
      <c r="C332" s="519" t="s">
        <v>31517</v>
      </c>
      <c r="D332" s="518">
        <v>44538</v>
      </c>
      <c r="E332" s="517" t="s">
        <v>31516</v>
      </c>
      <c r="I332" s="515">
        <v>13.88</v>
      </c>
      <c r="K332" s="515">
        <v>146204.38</v>
      </c>
    </row>
    <row r="333" spans="3:11" x14ac:dyDescent="0.2">
      <c r="C333" s="519" t="s">
        <v>31515</v>
      </c>
      <c r="D333" s="518">
        <v>44538</v>
      </c>
      <c r="E333" s="517" t="s">
        <v>31514</v>
      </c>
      <c r="I333" s="515">
        <v>3.92</v>
      </c>
      <c r="K333" s="515">
        <v>146208.29999999999</v>
      </c>
    </row>
    <row r="334" spans="3:11" x14ac:dyDescent="0.2">
      <c r="C334" s="519" t="s">
        <v>31513</v>
      </c>
      <c r="D334" s="518">
        <v>44538</v>
      </c>
      <c r="E334" s="517" t="s">
        <v>31512</v>
      </c>
      <c r="I334" s="515">
        <v>3.36</v>
      </c>
      <c r="K334" s="515">
        <v>146211.66</v>
      </c>
    </row>
    <row r="335" spans="3:11" x14ac:dyDescent="0.2">
      <c r="C335" s="519" t="s">
        <v>31511</v>
      </c>
      <c r="D335" s="518">
        <v>44538</v>
      </c>
      <c r="E335" s="517" t="s">
        <v>31510</v>
      </c>
      <c r="I335" s="515">
        <v>3.86</v>
      </c>
      <c r="K335" s="515">
        <v>146215.51999999999</v>
      </c>
    </row>
    <row r="336" spans="3:11" x14ac:dyDescent="0.2">
      <c r="C336" s="519" t="s">
        <v>31509</v>
      </c>
      <c r="D336" s="518">
        <v>44538</v>
      </c>
      <c r="E336" s="517" t="s">
        <v>31508</v>
      </c>
      <c r="I336" s="515">
        <v>4.92</v>
      </c>
      <c r="K336" s="515">
        <v>146220.44</v>
      </c>
    </row>
    <row r="337" spans="3:11" x14ac:dyDescent="0.2">
      <c r="C337" s="519" t="s">
        <v>31507</v>
      </c>
      <c r="D337" s="518">
        <v>44538</v>
      </c>
      <c r="E337" s="517" t="s">
        <v>31506</v>
      </c>
      <c r="I337" s="515">
        <v>5.73</v>
      </c>
      <c r="K337" s="515">
        <v>146226.17000000001</v>
      </c>
    </row>
    <row r="338" spans="3:11" x14ac:dyDescent="0.2">
      <c r="C338" s="519" t="s">
        <v>31505</v>
      </c>
      <c r="D338" s="518">
        <v>44538</v>
      </c>
      <c r="E338" s="517" t="s">
        <v>31504</v>
      </c>
      <c r="I338" s="515">
        <v>5.1100000000000003</v>
      </c>
      <c r="K338" s="515">
        <v>146231.28</v>
      </c>
    </row>
    <row r="339" spans="3:11" x14ac:dyDescent="0.2">
      <c r="C339" s="519" t="s">
        <v>31503</v>
      </c>
      <c r="D339" s="518">
        <v>44538</v>
      </c>
      <c r="E339" s="517" t="s">
        <v>31502</v>
      </c>
      <c r="I339" s="515">
        <v>2.48</v>
      </c>
      <c r="K339" s="515">
        <v>146233.76</v>
      </c>
    </row>
    <row r="340" spans="3:11" x14ac:dyDescent="0.2">
      <c r="C340" s="519" t="s">
        <v>31501</v>
      </c>
      <c r="D340" s="518">
        <v>44538</v>
      </c>
      <c r="E340" s="517" t="s">
        <v>31500</v>
      </c>
      <c r="I340" s="515">
        <v>3.6</v>
      </c>
      <c r="K340" s="515">
        <v>146237.35999999999</v>
      </c>
    </row>
    <row r="341" spans="3:11" x14ac:dyDescent="0.2">
      <c r="C341" s="519" t="s">
        <v>31499</v>
      </c>
      <c r="D341" s="518">
        <v>44538</v>
      </c>
      <c r="E341" s="517" t="s">
        <v>31498</v>
      </c>
      <c r="I341" s="515">
        <v>6.59</v>
      </c>
      <c r="K341" s="515">
        <v>146243.95000000001</v>
      </c>
    </row>
    <row r="342" spans="3:11" x14ac:dyDescent="0.2">
      <c r="C342" s="519" t="s">
        <v>31497</v>
      </c>
      <c r="D342" s="518">
        <v>44538</v>
      </c>
      <c r="E342" s="517" t="s">
        <v>31496</v>
      </c>
      <c r="I342" s="515">
        <v>13.45</v>
      </c>
      <c r="K342" s="515">
        <v>146257.4</v>
      </c>
    </row>
    <row r="343" spans="3:11" x14ac:dyDescent="0.2">
      <c r="C343" s="519" t="s">
        <v>31495</v>
      </c>
      <c r="D343" s="518">
        <v>44538</v>
      </c>
      <c r="E343" s="517" t="s">
        <v>31494</v>
      </c>
      <c r="I343" s="515">
        <v>6.39</v>
      </c>
      <c r="K343" s="515">
        <v>146263.79</v>
      </c>
    </row>
    <row r="344" spans="3:11" x14ac:dyDescent="0.2">
      <c r="C344" s="519" t="s">
        <v>31493</v>
      </c>
      <c r="D344" s="518">
        <v>44539</v>
      </c>
      <c r="E344" s="517" t="s">
        <v>31492</v>
      </c>
      <c r="I344" s="515">
        <v>7.33</v>
      </c>
      <c r="K344" s="515">
        <v>146271.12</v>
      </c>
    </row>
    <row r="345" spans="3:11" x14ac:dyDescent="0.2">
      <c r="C345" s="519" t="s">
        <v>31491</v>
      </c>
      <c r="D345" s="518">
        <v>44539</v>
      </c>
      <c r="E345" s="517" t="s">
        <v>31490</v>
      </c>
      <c r="I345" s="515">
        <v>13.82</v>
      </c>
      <c r="K345" s="515">
        <v>146284.94</v>
      </c>
    </row>
    <row r="346" spans="3:11" x14ac:dyDescent="0.2">
      <c r="C346" s="519" t="s">
        <v>31489</v>
      </c>
      <c r="D346" s="518">
        <v>44539</v>
      </c>
      <c r="E346" s="517" t="s">
        <v>31488</v>
      </c>
      <c r="I346" s="515">
        <v>3.52</v>
      </c>
      <c r="K346" s="515">
        <v>146288.46</v>
      </c>
    </row>
    <row r="347" spans="3:11" x14ac:dyDescent="0.2">
      <c r="C347" s="519" t="s">
        <v>31487</v>
      </c>
      <c r="D347" s="518">
        <v>44539</v>
      </c>
      <c r="E347" s="517" t="s">
        <v>31486</v>
      </c>
      <c r="I347" s="515">
        <v>3.36</v>
      </c>
      <c r="K347" s="515">
        <v>146291.82</v>
      </c>
    </row>
    <row r="348" spans="3:11" x14ac:dyDescent="0.2">
      <c r="C348" s="519" t="s">
        <v>31485</v>
      </c>
      <c r="D348" s="518">
        <v>44539</v>
      </c>
      <c r="E348" s="517" t="s">
        <v>31484</v>
      </c>
      <c r="I348" s="515">
        <v>4.63</v>
      </c>
      <c r="K348" s="515">
        <v>146296.45000000001</v>
      </c>
    </row>
    <row r="349" spans="3:11" x14ac:dyDescent="0.2">
      <c r="C349" s="519" t="s">
        <v>31483</v>
      </c>
      <c r="D349" s="518">
        <v>44539</v>
      </c>
      <c r="E349" s="517" t="s">
        <v>31482</v>
      </c>
      <c r="I349" s="515">
        <v>4.63</v>
      </c>
      <c r="K349" s="515">
        <v>146301.07999999999</v>
      </c>
    </row>
    <row r="350" spans="3:11" x14ac:dyDescent="0.2">
      <c r="C350" s="519" t="s">
        <v>31481</v>
      </c>
      <c r="D350" s="518">
        <v>44539</v>
      </c>
      <c r="E350" s="517" t="s">
        <v>31480</v>
      </c>
      <c r="I350" s="515">
        <v>20.27</v>
      </c>
      <c r="K350" s="515">
        <v>146321.35</v>
      </c>
    </row>
    <row r="351" spans="3:11" x14ac:dyDescent="0.2">
      <c r="C351" s="519" t="s">
        <v>31479</v>
      </c>
      <c r="D351" s="518">
        <v>44539</v>
      </c>
      <c r="E351" s="517" t="s">
        <v>31478</v>
      </c>
      <c r="I351" s="515">
        <v>5.33</v>
      </c>
      <c r="K351" s="515">
        <v>146326.68</v>
      </c>
    </row>
    <row r="352" spans="3:11" x14ac:dyDescent="0.2">
      <c r="C352" s="519" t="s">
        <v>31477</v>
      </c>
      <c r="D352" s="518">
        <v>44539</v>
      </c>
      <c r="E352" s="517" t="s">
        <v>31476</v>
      </c>
      <c r="I352" s="515">
        <v>9.69</v>
      </c>
      <c r="K352" s="515">
        <v>146336.37</v>
      </c>
    </row>
    <row r="353" spans="3:11" x14ac:dyDescent="0.2">
      <c r="C353" s="519" t="s">
        <v>31475</v>
      </c>
      <c r="D353" s="518">
        <v>44539</v>
      </c>
      <c r="E353" s="517" t="s">
        <v>31474</v>
      </c>
      <c r="I353" s="515">
        <v>4.2699999999999996</v>
      </c>
      <c r="K353" s="515">
        <v>146340.64000000001</v>
      </c>
    </row>
    <row r="354" spans="3:11" x14ac:dyDescent="0.2">
      <c r="C354" s="519" t="s">
        <v>31473</v>
      </c>
      <c r="D354" s="518">
        <v>44539</v>
      </c>
      <c r="E354" s="517" t="s">
        <v>31472</v>
      </c>
      <c r="I354" s="515">
        <v>0.65</v>
      </c>
      <c r="K354" s="515">
        <v>146341.29</v>
      </c>
    </row>
    <row r="355" spans="3:11" x14ac:dyDescent="0.2">
      <c r="C355" s="519" t="s">
        <v>31471</v>
      </c>
      <c r="D355" s="518">
        <v>44539</v>
      </c>
      <c r="E355" s="517" t="s">
        <v>31470</v>
      </c>
      <c r="I355" s="515">
        <v>12.64</v>
      </c>
      <c r="K355" s="515">
        <v>146353.93</v>
      </c>
    </row>
    <row r="356" spans="3:11" x14ac:dyDescent="0.2">
      <c r="C356" s="519" t="s">
        <v>31469</v>
      </c>
      <c r="D356" s="518">
        <v>44539</v>
      </c>
      <c r="E356" s="517" t="s">
        <v>31468</v>
      </c>
      <c r="I356" s="515">
        <v>6.46</v>
      </c>
      <c r="K356" s="515">
        <v>146360.39000000001</v>
      </c>
    </row>
    <row r="357" spans="3:11" x14ac:dyDescent="0.2">
      <c r="C357" s="519" t="s">
        <v>31467</v>
      </c>
      <c r="D357" s="518">
        <v>44539</v>
      </c>
      <c r="E357" s="517" t="s">
        <v>31466</v>
      </c>
      <c r="I357" s="515">
        <v>8.4</v>
      </c>
      <c r="K357" s="515">
        <v>146368.79</v>
      </c>
    </row>
    <row r="358" spans="3:11" x14ac:dyDescent="0.2">
      <c r="C358" s="519" t="s">
        <v>31465</v>
      </c>
      <c r="D358" s="518">
        <v>44539</v>
      </c>
      <c r="E358" s="517" t="s">
        <v>31464</v>
      </c>
      <c r="I358" s="515">
        <v>6.13</v>
      </c>
      <c r="K358" s="515">
        <v>146374.92000000001</v>
      </c>
    </row>
    <row r="359" spans="3:11" x14ac:dyDescent="0.2">
      <c r="C359" s="519" t="s">
        <v>31463</v>
      </c>
      <c r="D359" s="518">
        <v>44539</v>
      </c>
      <c r="E359" s="517" t="s">
        <v>31462</v>
      </c>
      <c r="I359" s="515">
        <v>3.13</v>
      </c>
      <c r="K359" s="515">
        <v>146378.04999999999</v>
      </c>
    </row>
    <row r="360" spans="3:11" x14ac:dyDescent="0.2">
      <c r="C360" s="519" t="s">
        <v>31461</v>
      </c>
      <c r="D360" s="518">
        <v>44539</v>
      </c>
      <c r="E360" s="517" t="s">
        <v>31460</v>
      </c>
      <c r="I360" s="515">
        <v>4.58</v>
      </c>
      <c r="K360" s="515">
        <v>146382.63</v>
      </c>
    </row>
    <row r="361" spans="3:11" x14ac:dyDescent="0.2">
      <c r="C361" s="519" t="s">
        <v>31459</v>
      </c>
      <c r="D361" s="518">
        <v>44539</v>
      </c>
      <c r="E361" s="517" t="s">
        <v>31458</v>
      </c>
      <c r="I361" s="515">
        <v>1.68</v>
      </c>
      <c r="K361" s="515">
        <v>146384.31</v>
      </c>
    </row>
    <row r="362" spans="3:11" x14ac:dyDescent="0.2">
      <c r="C362" s="519" t="s">
        <v>31457</v>
      </c>
      <c r="D362" s="518">
        <v>44539</v>
      </c>
      <c r="E362" s="517" t="s">
        <v>31456</v>
      </c>
      <c r="I362" s="515">
        <v>16.760000000000002</v>
      </c>
      <c r="K362" s="515">
        <v>146401.07</v>
      </c>
    </row>
    <row r="363" spans="3:11" x14ac:dyDescent="0.2">
      <c r="C363" s="519" t="s">
        <v>31455</v>
      </c>
      <c r="D363" s="518">
        <v>44539</v>
      </c>
      <c r="E363" s="517" t="s">
        <v>31454</v>
      </c>
      <c r="I363" s="515">
        <v>3.42</v>
      </c>
      <c r="K363" s="515">
        <v>146404.49</v>
      </c>
    </row>
    <row r="364" spans="3:11" x14ac:dyDescent="0.2">
      <c r="C364" s="519" t="s">
        <v>31453</v>
      </c>
      <c r="D364" s="518">
        <v>44539</v>
      </c>
      <c r="E364" s="517" t="s">
        <v>31452</v>
      </c>
      <c r="I364" s="515">
        <v>8.9499999999999993</v>
      </c>
      <c r="K364" s="515">
        <v>146413.44</v>
      </c>
    </row>
    <row r="365" spans="3:11" x14ac:dyDescent="0.2">
      <c r="C365" s="519" t="s">
        <v>31451</v>
      </c>
      <c r="D365" s="518">
        <v>44539</v>
      </c>
      <c r="E365" s="517" t="s">
        <v>31450</v>
      </c>
      <c r="I365" s="515">
        <v>2.3199999999999998</v>
      </c>
      <c r="K365" s="515">
        <v>146415.76</v>
      </c>
    </row>
    <row r="366" spans="3:11" x14ac:dyDescent="0.2">
      <c r="C366" s="519" t="s">
        <v>31449</v>
      </c>
      <c r="D366" s="518">
        <v>44539</v>
      </c>
      <c r="E366" s="517" t="s">
        <v>31448</v>
      </c>
      <c r="I366" s="515">
        <v>21.56</v>
      </c>
      <c r="K366" s="515">
        <v>146437.32</v>
      </c>
    </row>
    <row r="367" spans="3:11" x14ac:dyDescent="0.2">
      <c r="C367" s="519" t="s">
        <v>31447</v>
      </c>
      <c r="D367" s="518">
        <v>44539</v>
      </c>
      <c r="E367" s="517" t="s">
        <v>31446</v>
      </c>
      <c r="I367" s="515">
        <v>1.68</v>
      </c>
      <c r="K367" s="515">
        <v>146439</v>
      </c>
    </row>
    <row r="368" spans="3:11" x14ac:dyDescent="0.2">
      <c r="C368" s="519" t="s">
        <v>31445</v>
      </c>
      <c r="D368" s="518">
        <v>44539</v>
      </c>
      <c r="E368" s="517" t="s">
        <v>31444</v>
      </c>
      <c r="I368" s="515">
        <v>6.83</v>
      </c>
      <c r="K368" s="515">
        <v>146445.82999999999</v>
      </c>
    </row>
    <row r="369" spans="3:11" x14ac:dyDescent="0.2">
      <c r="C369" s="519" t="s">
        <v>31443</v>
      </c>
      <c r="D369" s="518">
        <v>44539</v>
      </c>
      <c r="E369" s="517" t="s">
        <v>31442</v>
      </c>
      <c r="I369" s="515">
        <v>1.68</v>
      </c>
      <c r="K369" s="515">
        <v>146447.51</v>
      </c>
    </row>
    <row r="370" spans="3:11" x14ac:dyDescent="0.2">
      <c r="C370" s="519" t="s">
        <v>31441</v>
      </c>
      <c r="D370" s="518">
        <v>44539</v>
      </c>
      <c r="E370" s="517" t="s">
        <v>31440</v>
      </c>
      <c r="I370" s="515">
        <v>1.77</v>
      </c>
      <c r="K370" s="515">
        <v>146449.28</v>
      </c>
    </row>
    <row r="371" spans="3:11" x14ac:dyDescent="0.2">
      <c r="C371" s="519" t="s">
        <v>31439</v>
      </c>
      <c r="D371" s="518">
        <v>44539</v>
      </c>
      <c r="E371" s="517" t="s">
        <v>31438</v>
      </c>
      <c r="I371" s="515">
        <v>0.17</v>
      </c>
      <c r="K371" s="515">
        <v>146449.45000000001</v>
      </c>
    </row>
    <row r="372" spans="3:11" x14ac:dyDescent="0.2">
      <c r="C372" s="519" t="s">
        <v>31437</v>
      </c>
      <c r="D372" s="518">
        <v>44539</v>
      </c>
      <c r="E372" s="517" t="s">
        <v>31436</v>
      </c>
      <c r="I372" s="515">
        <v>2.2400000000000002</v>
      </c>
      <c r="K372" s="515">
        <v>146451.69</v>
      </c>
    </row>
    <row r="373" spans="3:11" x14ac:dyDescent="0.2">
      <c r="C373" s="519" t="s">
        <v>31435</v>
      </c>
      <c r="D373" s="518">
        <v>44539</v>
      </c>
      <c r="E373" s="517" t="s">
        <v>31434</v>
      </c>
      <c r="I373" s="515">
        <v>32.61</v>
      </c>
      <c r="K373" s="515">
        <v>146484.29999999999</v>
      </c>
    </row>
    <row r="374" spans="3:11" x14ac:dyDescent="0.2">
      <c r="C374" s="519" t="s">
        <v>31433</v>
      </c>
      <c r="D374" s="518">
        <v>44539</v>
      </c>
      <c r="E374" s="517" t="s">
        <v>31432</v>
      </c>
      <c r="I374" s="515">
        <v>2.9</v>
      </c>
      <c r="K374" s="515">
        <v>146487.20000000001</v>
      </c>
    </row>
    <row r="375" spans="3:11" x14ac:dyDescent="0.2">
      <c r="C375" s="519" t="s">
        <v>31431</v>
      </c>
      <c r="D375" s="518">
        <v>44539</v>
      </c>
      <c r="E375" s="517" t="s">
        <v>31430</v>
      </c>
      <c r="I375" s="515">
        <v>1.88</v>
      </c>
      <c r="K375" s="515">
        <v>146489.07999999999</v>
      </c>
    </row>
    <row r="376" spans="3:11" x14ac:dyDescent="0.2">
      <c r="C376" s="519" t="s">
        <v>31429</v>
      </c>
      <c r="D376" s="518">
        <v>44539</v>
      </c>
      <c r="E376" s="517" t="s">
        <v>31428</v>
      </c>
      <c r="I376" s="515">
        <v>6</v>
      </c>
      <c r="K376" s="515">
        <v>146495.07999999999</v>
      </c>
    </row>
    <row r="377" spans="3:11" x14ac:dyDescent="0.2">
      <c r="C377" s="519" t="s">
        <v>31427</v>
      </c>
      <c r="D377" s="518">
        <v>44539</v>
      </c>
      <c r="E377" s="517" t="s">
        <v>31426</v>
      </c>
      <c r="I377" s="515">
        <v>3.91</v>
      </c>
      <c r="K377" s="515">
        <v>146498.99</v>
      </c>
    </row>
    <row r="378" spans="3:11" x14ac:dyDescent="0.2">
      <c r="C378" s="519" t="s">
        <v>31425</v>
      </c>
      <c r="D378" s="518">
        <v>44539</v>
      </c>
      <c r="E378" s="517" t="s">
        <v>31424</v>
      </c>
      <c r="I378" s="515">
        <v>2.89</v>
      </c>
      <c r="K378" s="515">
        <v>146501.88</v>
      </c>
    </row>
    <row r="379" spans="3:11" x14ac:dyDescent="0.2">
      <c r="C379" s="519" t="s">
        <v>31423</v>
      </c>
      <c r="D379" s="518">
        <v>44539</v>
      </c>
      <c r="E379" s="517" t="s">
        <v>31422</v>
      </c>
      <c r="I379" s="515">
        <v>1.1000000000000001</v>
      </c>
      <c r="K379" s="515">
        <v>146502.98000000001</v>
      </c>
    </row>
    <row r="380" spans="3:11" x14ac:dyDescent="0.2">
      <c r="C380" s="519" t="s">
        <v>1523</v>
      </c>
      <c r="D380" s="518">
        <v>44539</v>
      </c>
      <c r="E380" s="517" t="s">
        <v>31421</v>
      </c>
      <c r="J380" s="516">
        <v>10.8</v>
      </c>
      <c r="K380" s="515">
        <v>146492.18</v>
      </c>
    </row>
    <row r="381" spans="3:11" x14ac:dyDescent="0.2">
      <c r="C381" s="519" t="s">
        <v>1542</v>
      </c>
      <c r="D381" s="518">
        <v>44539</v>
      </c>
      <c r="E381" s="517" t="s">
        <v>31420</v>
      </c>
      <c r="J381" s="516">
        <v>7.49</v>
      </c>
      <c r="K381" s="515">
        <v>146484.69</v>
      </c>
    </row>
    <row r="382" spans="3:11" x14ac:dyDescent="0.2">
      <c r="C382" s="519" t="s">
        <v>1539</v>
      </c>
      <c r="D382" s="518">
        <v>44539</v>
      </c>
      <c r="E382" s="517" t="s">
        <v>31419</v>
      </c>
      <c r="J382" s="516">
        <v>20.350000000000001</v>
      </c>
      <c r="K382" s="515">
        <v>146464.34</v>
      </c>
    </row>
    <row r="383" spans="3:11" x14ac:dyDescent="0.2">
      <c r="C383" s="519" t="s">
        <v>1541</v>
      </c>
      <c r="D383" s="518">
        <v>44539</v>
      </c>
      <c r="E383" s="517" t="s">
        <v>31418</v>
      </c>
      <c r="J383" s="516">
        <v>11.52</v>
      </c>
      <c r="K383" s="515">
        <v>146452.82</v>
      </c>
    </row>
    <row r="384" spans="3:11" x14ac:dyDescent="0.2">
      <c r="C384" s="519" t="s">
        <v>1548</v>
      </c>
      <c r="D384" s="518">
        <v>44539</v>
      </c>
      <c r="E384" s="517" t="s">
        <v>31417</v>
      </c>
      <c r="J384" s="516">
        <v>13.52</v>
      </c>
      <c r="K384" s="515">
        <v>146439.29999999999</v>
      </c>
    </row>
    <row r="385" spans="3:11" x14ac:dyDescent="0.2">
      <c r="C385" s="519" t="s">
        <v>1533</v>
      </c>
      <c r="D385" s="518">
        <v>44539</v>
      </c>
      <c r="E385" s="517" t="s">
        <v>31416</v>
      </c>
      <c r="J385" s="516">
        <v>9.86</v>
      </c>
      <c r="K385" s="515">
        <v>146429.44</v>
      </c>
    </row>
    <row r="386" spans="3:11" x14ac:dyDescent="0.2">
      <c r="C386" s="519" t="s">
        <v>1535</v>
      </c>
      <c r="D386" s="518">
        <v>44539</v>
      </c>
      <c r="E386" s="517" t="s">
        <v>31415</v>
      </c>
      <c r="J386" s="516">
        <v>11.95</v>
      </c>
      <c r="K386" s="515">
        <v>146417.49</v>
      </c>
    </row>
    <row r="387" spans="3:11" x14ac:dyDescent="0.2">
      <c r="C387" s="519" t="s">
        <v>31414</v>
      </c>
      <c r="D387" s="518">
        <v>44540</v>
      </c>
      <c r="E387" s="517" t="s">
        <v>31413</v>
      </c>
      <c r="I387" s="515">
        <v>2.5299999999999998</v>
      </c>
      <c r="K387" s="515">
        <v>146420.01999999999</v>
      </c>
    </row>
    <row r="388" spans="3:11" x14ac:dyDescent="0.2">
      <c r="C388" s="519" t="s">
        <v>31412</v>
      </c>
      <c r="D388" s="518">
        <v>44540</v>
      </c>
      <c r="E388" s="517" t="s">
        <v>31411</v>
      </c>
      <c r="I388" s="515">
        <v>55.56</v>
      </c>
      <c r="K388" s="515">
        <v>146475.57999999999</v>
      </c>
    </row>
    <row r="389" spans="3:11" x14ac:dyDescent="0.2">
      <c r="C389" s="519" t="s">
        <v>31410</v>
      </c>
      <c r="D389" s="518">
        <v>44540</v>
      </c>
      <c r="E389" s="517" t="s">
        <v>31409</v>
      </c>
      <c r="I389" s="515">
        <v>8.5299999999999994</v>
      </c>
      <c r="K389" s="515">
        <v>146484.10999999999</v>
      </c>
    </row>
    <row r="390" spans="3:11" x14ac:dyDescent="0.2">
      <c r="C390" s="519" t="s">
        <v>31408</v>
      </c>
      <c r="D390" s="518">
        <v>44540</v>
      </c>
      <c r="E390" s="517" t="s">
        <v>31407</v>
      </c>
      <c r="I390" s="515">
        <v>16.63</v>
      </c>
      <c r="K390" s="515">
        <v>146500.74</v>
      </c>
    </row>
    <row r="391" spans="3:11" x14ac:dyDescent="0.2">
      <c r="C391" s="519" t="s">
        <v>31406</v>
      </c>
      <c r="D391" s="518">
        <v>44540</v>
      </c>
      <c r="E391" s="517" t="s">
        <v>31405</v>
      </c>
      <c r="I391" s="515">
        <v>9.8800000000000008</v>
      </c>
      <c r="K391" s="515">
        <v>146510.62</v>
      </c>
    </row>
    <row r="392" spans="3:11" x14ac:dyDescent="0.2">
      <c r="C392" s="519" t="s">
        <v>31404</v>
      </c>
      <c r="D392" s="518">
        <v>44540</v>
      </c>
      <c r="E392" s="517" t="s">
        <v>31403</v>
      </c>
      <c r="I392" s="515">
        <v>4.0199999999999996</v>
      </c>
      <c r="K392" s="515">
        <v>146514.64000000001</v>
      </c>
    </row>
    <row r="393" spans="3:11" x14ac:dyDescent="0.2">
      <c r="C393" s="519" t="s">
        <v>31402</v>
      </c>
      <c r="D393" s="518">
        <v>44540</v>
      </c>
      <c r="E393" s="517" t="s">
        <v>31401</v>
      </c>
      <c r="I393" s="515">
        <v>6.03</v>
      </c>
      <c r="K393" s="515">
        <v>146520.67000000001</v>
      </c>
    </row>
    <row r="394" spans="3:11" x14ac:dyDescent="0.2">
      <c r="C394" s="519" t="s">
        <v>31400</v>
      </c>
      <c r="D394" s="518">
        <v>44540</v>
      </c>
      <c r="E394" s="517" t="s">
        <v>31399</v>
      </c>
      <c r="I394" s="515">
        <v>2.64</v>
      </c>
      <c r="K394" s="515">
        <v>146523.31</v>
      </c>
    </row>
    <row r="395" spans="3:11" x14ac:dyDescent="0.2">
      <c r="C395" s="519" t="s">
        <v>31398</v>
      </c>
      <c r="D395" s="518">
        <v>44540</v>
      </c>
      <c r="E395" s="517" t="s">
        <v>31397</v>
      </c>
      <c r="I395" s="515">
        <v>4.4400000000000004</v>
      </c>
      <c r="K395" s="515">
        <v>146527.75</v>
      </c>
    </row>
    <row r="396" spans="3:11" x14ac:dyDescent="0.2">
      <c r="C396" s="519" t="s">
        <v>31396</v>
      </c>
      <c r="D396" s="518">
        <v>44540</v>
      </c>
      <c r="E396" s="517" t="s">
        <v>31395</v>
      </c>
      <c r="I396" s="515">
        <v>2.5299999999999998</v>
      </c>
      <c r="K396" s="515">
        <v>146530.28</v>
      </c>
    </row>
    <row r="397" spans="3:11" x14ac:dyDescent="0.2">
      <c r="C397" s="519" t="s">
        <v>31394</v>
      </c>
      <c r="D397" s="518">
        <v>44540</v>
      </c>
      <c r="E397" s="517" t="s">
        <v>31393</v>
      </c>
      <c r="I397" s="515">
        <v>15.91</v>
      </c>
      <c r="K397" s="515">
        <v>146546.19</v>
      </c>
    </row>
    <row r="398" spans="3:11" x14ac:dyDescent="0.2">
      <c r="C398" s="519" t="s">
        <v>31392</v>
      </c>
      <c r="D398" s="518">
        <v>44540</v>
      </c>
      <c r="E398" s="517" t="s">
        <v>31391</v>
      </c>
      <c r="I398" s="515">
        <v>6.51</v>
      </c>
      <c r="K398" s="515">
        <v>146552.70000000001</v>
      </c>
    </row>
    <row r="399" spans="3:11" x14ac:dyDescent="0.2">
      <c r="C399" s="519" t="s">
        <v>31390</v>
      </c>
      <c r="D399" s="518">
        <v>44540</v>
      </c>
      <c r="E399" s="517" t="s">
        <v>31389</v>
      </c>
      <c r="I399" s="515">
        <v>5.04</v>
      </c>
      <c r="K399" s="515">
        <v>146557.74</v>
      </c>
    </row>
    <row r="400" spans="3:11" x14ac:dyDescent="0.2">
      <c r="C400" s="519" t="s">
        <v>31388</v>
      </c>
      <c r="D400" s="518">
        <v>44540</v>
      </c>
      <c r="E400" s="517" t="s">
        <v>31387</v>
      </c>
      <c r="I400" s="515">
        <v>8.0299999999999994</v>
      </c>
      <c r="K400" s="515">
        <v>146565.76999999999</v>
      </c>
    </row>
    <row r="401" spans="3:11" x14ac:dyDescent="0.2">
      <c r="C401" s="519" t="s">
        <v>31386</v>
      </c>
      <c r="D401" s="518">
        <v>44540</v>
      </c>
      <c r="E401" s="517" t="s">
        <v>31385</v>
      </c>
      <c r="I401" s="515">
        <v>2.09</v>
      </c>
      <c r="K401" s="515">
        <v>146567.85999999999</v>
      </c>
    </row>
    <row r="402" spans="3:11" x14ac:dyDescent="0.2">
      <c r="C402" s="519" t="s">
        <v>31384</v>
      </c>
      <c r="D402" s="518">
        <v>44540</v>
      </c>
      <c r="E402" s="517" t="s">
        <v>31383</v>
      </c>
      <c r="I402" s="515">
        <v>5.51</v>
      </c>
      <c r="K402" s="515">
        <v>146573.37</v>
      </c>
    </row>
    <row r="403" spans="3:11" x14ac:dyDescent="0.2">
      <c r="C403" s="519" t="s">
        <v>31382</v>
      </c>
      <c r="D403" s="518">
        <v>44540</v>
      </c>
      <c r="E403" s="517" t="s">
        <v>31381</v>
      </c>
      <c r="I403" s="515">
        <v>6.42</v>
      </c>
      <c r="K403" s="515">
        <v>146579.79</v>
      </c>
    </row>
    <row r="404" spans="3:11" x14ac:dyDescent="0.2">
      <c r="C404" s="519" t="s">
        <v>31380</v>
      </c>
      <c r="D404" s="518">
        <v>44540</v>
      </c>
      <c r="E404" s="517" t="s">
        <v>31379</v>
      </c>
      <c r="I404" s="515">
        <v>3.48</v>
      </c>
      <c r="K404" s="515">
        <v>146583.26999999999</v>
      </c>
    </row>
    <row r="405" spans="3:11" x14ac:dyDescent="0.2">
      <c r="C405" s="519" t="s">
        <v>31378</v>
      </c>
      <c r="D405" s="518">
        <v>44540</v>
      </c>
      <c r="E405" s="517" t="s">
        <v>31377</v>
      </c>
      <c r="I405" s="515">
        <v>1.56</v>
      </c>
      <c r="K405" s="515">
        <v>146584.82999999999</v>
      </c>
    </row>
    <row r="406" spans="3:11" x14ac:dyDescent="0.2">
      <c r="C406" s="519" t="s">
        <v>31376</v>
      </c>
      <c r="D406" s="518">
        <v>44540</v>
      </c>
      <c r="E406" s="517" t="s">
        <v>31375</v>
      </c>
      <c r="I406" s="515">
        <v>0.28999999999999998</v>
      </c>
      <c r="K406" s="515">
        <v>146585.12</v>
      </c>
    </row>
    <row r="407" spans="3:11" x14ac:dyDescent="0.2">
      <c r="C407" s="519" t="s">
        <v>31374</v>
      </c>
      <c r="D407" s="518">
        <v>44540</v>
      </c>
      <c r="E407" s="517" t="s">
        <v>31373</v>
      </c>
      <c r="I407" s="515">
        <v>7.89</v>
      </c>
      <c r="K407" s="515">
        <v>146593.01</v>
      </c>
    </row>
    <row r="408" spans="3:11" x14ac:dyDescent="0.2">
      <c r="C408" s="519" t="s">
        <v>31372</v>
      </c>
      <c r="D408" s="518">
        <v>44540</v>
      </c>
      <c r="E408" s="517" t="s">
        <v>31371</v>
      </c>
      <c r="I408" s="515">
        <v>5.23</v>
      </c>
      <c r="K408" s="515">
        <v>146598.24</v>
      </c>
    </row>
    <row r="409" spans="3:11" x14ac:dyDescent="0.2">
      <c r="C409" s="519" t="s">
        <v>31370</v>
      </c>
      <c r="D409" s="518">
        <v>44540</v>
      </c>
      <c r="E409" s="517" t="s">
        <v>31369</v>
      </c>
      <c r="I409" s="515">
        <v>1.37</v>
      </c>
      <c r="K409" s="515">
        <v>146599.60999999999</v>
      </c>
    </row>
    <row r="410" spans="3:11" x14ac:dyDescent="0.2">
      <c r="C410" s="519" t="s">
        <v>31368</v>
      </c>
      <c r="D410" s="518">
        <v>44540</v>
      </c>
      <c r="E410" s="517" t="s">
        <v>31367</v>
      </c>
      <c r="I410" s="515">
        <v>6.21</v>
      </c>
      <c r="K410" s="515">
        <v>146605.82</v>
      </c>
    </row>
    <row r="411" spans="3:11" x14ac:dyDescent="0.2">
      <c r="C411" s="519" t="s">
        <v>31366</v>
      </c>
      <c r="D411" s="518">
        <v>44540</v>
      </c>
      <c r="E411" s="517" t="s">
        <v>31365</v>
      </c>
      <c r="I411" s="515">
        <v>3.57</v>
      </c>
      <c r="K411" s="515">
        <v>146609.39000000001</v>
      </c>
    </row>
    <row r="412" spans="3:11" x14ac:dyDescent="0.2">
      <c r="C412" s="519" t="s">
        <v>31364</v>
      </c>
      <c r="D412" s="518">
        <v>44540</v>
      </c>
      <c r="E412" s="517" t="s">
        <v>31363</v>
      </c>
      <c r="I412" s="515">
        <v>8.3800000000000008</v>
      </c>
      <c r="K412" s="515">
        <v>146617.76999999999</v>
      </c>
    </row>
    <row r="413" spans="3:11" x14ac:dyDescent="0.2">
      <c r="C413" s="519" t="s">
        <v>31362</v>
      </c>
      <c r="D413" s="518">
        <v>44540</v>
      </c>
      <c r="E413" s="517" t="s">
        <v>31361</v>
      </c>
      <c r="I413" s="515">
        <v>14.86</v>
      </c>
      <c r="K413" s="515">
        <v>146632.63</v>
      </c>
    </row>
    <row r="414" spans="3:11" x14ac:dyDescent="0.2">
      <c r="C414" s="519" t="s">
        <v>31360</v>
      </c>
      <c r="D414" s="518">
        <v>44540</v>
      </c>
      <c r="E414" s="517" t="s">
        <v>31359</v>
      </c>
      <c r="I414" s="515">
        <v>1.68</v>
      </c>
      <c r="K414" s="515">
        <v>146634.31</v>
      </c>
    </row>
    <row r="415" spans="3:11" x14ac:dyDescent="0.2">
      <c r="C415" s="519" t="s">
        <v>31358</v>
      </c>
      <c r="D415" s="518">
        <v>44540</v>
      </c>
      <c r="E415" s="517" t="s">
        <v>31357</v>
      </c>
      <c r="I415" s="515">
        <v>23.36</v>
      </c>
      <c r="K415" s="515">
        <v>146657.67000000001</v>
      </c>
    </row>
    <row r="416" spans="3:11" x14ac:dyDescent="0.2">
      <c r="C416" s="519" t="s">
        <v>31356</v>
      </c>
      <c r="D416" s="518">
        <v>44540</v>
      </c>
      <c r="E416" s="517" t="s">
        <v>31355</v>
      </c>
      <c r="I416" s="515">
        <v>0.32</v>
      </c>
      <c r="K416" s="515">
        <v>146657.99</v>
      </c>
    </row>
    <row r="417" spans="3:11" x14ac:dyDescent="0.2">
      <c r="C417" s="519" t="s">
        <v>31354</v>
      </c>
      <c r="D417" s="518">
        <v>44540</v>
      </c>
      <c r="E417" s="517" t="s">
        <v>31353</v>
      </c>
      <c r="I417" s="515">
        <v>1.68</v>
      </c>
      <c r="K417" s="515">
        <v>146659.67000000001</v>
      </c>
    </row>
    <row r="418" spans="3:11" x14ac:dyDescent="0.2">
      <c r="C418" s="519" t="s">
        <v>31352</v>
      </c>
      <c r="D418" s="518">
        <v>44540</v>
      </c>
      <c r="E418" s="517" t="s">
        <v>31351</v>
      </c>
      <c r="I418" s="515">
        <v>3.52</v>
      </c>
      <c r="K418" s="515">
        <v>146663.19</v>
      </c>
    </row>
    <row r="419" spans="3:11" x14ac:dyDescent="0.2">
      <c r="C419" s="519" t="s">
        <v>31350</v>
      </c>
      <c r="D419" s="518">
        <v>44540</v>
      </c>
      <c r="E419" s="517" t="s">
        <v>31349</v>
      </c>
      <c r="I419" s="515">
        <v>18.100000000000001</v>
      </c>
      <c r="K419" s="515">
        <v>146681.29</v>
      </c>
    </row>
    <row r="420" spans="3:11" x14ac:dyDescent="0.2">
      <c r="C420" s="519" t="s">
        <v>9514</v>
      </c>
      <c r="D420" s="518">
        <v>44540</v>
      </c>
      <c r="E420" s="517" t="s">
        <v>31348</v>
      </c>
      <c r="J420" s="516">
        <v>88</v>
      </c>
      <c r="K420" s="515">
        <v>146593.29</v>
      </c>
    </row>
    <row r="421" spans="3:11" x14ac:dyDescent="0.2">
      <c r="C421" s="519" t="s">
        <v>8266</v>
      </c>
      <c r="D421" s="518">
        <v>44540</v>
      </c>
      <c r="E421" s="517" t="s">
        <v>31347</v>
      </c>
      <c r="J421" s="516">
        <v>1665.83</v>
      </c>
      <c r="K421" s="515">
        <v>144927.46</v>
      </c>
    </row>
    <row r="422" spans="3:11" x14ac:dyDescent="0.2">
      <c r="C422" s="519" t="s">
        <v>7039</v>
      </c>
      <c r="D422" s="518">
        <v>44540</v>
      </c>
      <c r="E422" s="517" t="s">
        <v>31346</v>
      </c>
      <c r="J422" s="516">
        <v>83.3</v>
      </c>
      <c r="K422" s="515">
        <v>144844.16</v>
      </c>
    </row>
    <row r="423" spans="3:11" x14ac:dyDescent="0.2">
      <c r="C423" s="519" t="s">
        <v>6739</v>
      </c>
      <c r="D423" s="518">
        <v>44540</v>
      </c>
      <c r="E423" s="517" t="s">
        <v>31345</v>
      </c>
      <c r="J423" s="516">
        <v>336.5</v>
      </c>
      <c r="K423" s="515">
        <v>144507.66</v>
      </c>
    </row>
    <row r="424" spans="3:11" x14ac:dyDescent="0.2">
      <c r="C424" s="519" t="s">
        <v>31344</v>
      </c>
      <c r="D424" s="518">
        <v>44541</v>
      </c>
      <c r="E424" s="517" t="s">
        <v>31343</v>
      </c>
      <c r="I424" s="515">
        <v>9.49</v>
      </c>
      <c r="K424" s="515">
        <v>144517.15</v>
      </c>
    </row>
    <row r="425" spans="3:11" x14ac:dyDescent="0.2">
      <c r="C425" s="519" t="s">
        <v>31342</v>
      </c>
      <c r="D425" s="518">
        <v>44541</v>
      </c>
      <c r="E425" s="517" t="s">
        <v>31341</v>
      </c>
      <c r="I425" s="515">
        <v>8.3800000000000008</v>
      </c>
      <c r="K425" s="515">
        <v>144525.53</v>
      </c>
    </row>
    <row r="426" spans="3:11" x14ac:dyDescent="0.2">
      <c r="C426" s="519" t="s">
        <v>31340</v>
      </c>
      <c r="D426" s="518">
        <v>44541</v>
      </c>
      <c r="E426" s="517" t="s">
        <v>31339</v>
      </c>
      <c r="I426" s="515">
        <v>0.01</v>
      </c>
      <c r="K426" s="515">
        <v>144525.54</v>
      </c>
    </row>
    <row r="427" spans="3:11" x14ac:dyDescent="0.2">
      <c r="C427" s="519" t="s">
        <v>31338</v>
      </c>
      <c r="D427" s="518">
        <v>44541</v>
      </c>
      <c r="E427" s="517" t="s">
        <v>31337</v>
      </c>
      <c r="I427" s="515">
        <v>2.06</v>
      </c>
      <c r="K427" s="515">
        <v>144527.6</v>
      </c>
    </row>
    <row r="428" spans="3:11" x14ac:dyDescent="0.2">
      <c r="C428" s="519" t="s">
        <v>31336</v>
      </c>
      <c r="D428" s="518">
        <v>44541</v>
      </c>
      <c r="E428" s="517" t="s">
        <v>31335</v>
      </c>
      <c r="I428" s="515">
        <v>1.94</v>
      </c>
      <c r="K428" s="515">
        <v>144529.54</v>
      </c>
    </row>
    <row r="429" spans="3:11" x14ac:dyDescent="0.2">
      <c r="C429" s="519" t="s">
        <v>31334</v>
      </c>
      <c r="D429" s="518">
        <v>44541</v>
      </c>
      <c r="E429" s="517" t="s">
        <v>31333</v>
      </c>
      <c r="I429" s="515">
        <v>1.75</v>
      </c>
      <c r="K429" s="515">
        <v>144531.29</v>
      </c>
    </row>
    <row r="430" spans="3:11" x14ac:dyDescent="0.2">
      <c r="C430" s="519" t="s">
        <v>31332</v>
      </c>
      <c r="D430" s="518">
        <v>44541</v>
      </c>
      <c r="E430" s="517" t="s">
        <v>31331</v>
      </c>
      <c r="I430" s="515">
        <v>1.88</v>
      </c>
      <c r="K430" s="515">
        <v>144533.17000000001</v>
      </c>
    </row>
    <row r="431" spans="3:11" x14ac:dyDescent="0.2">
      <c r="C431" s="519" t="s">
        <v>31330</v>
      </c>
      <c r="D431" s="518">
        <v>44541</v>
      </c>
      <c r="E431" s="517" t="s">
        <v>31329</v>
      </c>
      <c r="I431" s="515">
        <v>8.3800000000000008</v>
      </c>
      <c r="K431" s="515">
        <v>144541.54999999999</v>
      </c>
    </row>
    <row r="432" spans="3:11" x14ac:dyDescent="0.2">
      <c r="C432" s="519" t="s">
        <v>31328</v>
      </c>
      <c r="D432" s="518">
        <v>44541</v>
      </c>
      <c r="E432" s="517" t="s">
        <v>31327</v>
      </c>
      <c r="I432" s="515">
        <v>12.89</v>
      </c>
      <c r="K432" s="515">
        <v>144554.44</v>
      </c>
    </row>
    <row r="433" spans="3:11" x14ac:dyDescent="0.2">
      <c r="C433" s="519" t="s">
        <v>31326</v>
      </c>
      <c r="D433" s="518">
        <v>44541</v>
      </c>
      <c r="E433" s="517" t="s">
        <v>31325</v>
      </c>
      <c r="I433" s="515">
        <v>6.41</v>
      </c>
      <c r="K433" s="515">
        <v>144560.85</v>
      </c>
    </row>
    <row r="434" spans="3:11" x14ac:dyDescent="0.2">
      <c r="C434" s="519" t="s">
        <v>31324</v>
      </c>
      <c r="D434" s="518">
        <v>44541</v>
      </c>
      <c r="E434" s="517" t="s">
        <v>31323</v>
      </c>
      <c r="I434" s="515">
        <v>7.82</v>
      </c>
      <c r="K434" s="515">
        <v>144568.67000000001</v>
      </c>
    </row>
    <row r="435" spans="3:11" x14ac:dyDescent="0.2">
      <c r="C435" s="519" t="s">
        <v>31322</v>
      </c>
      <c r="D435" s="518">
        <v>44542</v>
      </c>
      <c r="E435" s="517" t="s">
        <v>31321</v>
      </c>
      <c r="I435" s="515">
        <v>30.6</v>
      </c>
      <c r="K435" s="515">
        <v>144599.26999999999</v>
      </c>
    </row>
    <row r="436" spans="3:11" x14ac:dyDescent="0.2">
      <c r="C436" s="519" t="s">
        <v>31320</v>
      </c>
      <c r="D436" s="518">
        <v>44542</v>
      </c>
      <c r="E436" s="517" t="s">
        <v>31319</v>
      </c>
      <c r="I436" s="515">
        <v>16.760000000000002</v>
      </c>
      <c r="K436" s="515">
        <v>144616.03</v>
      </c>
    </row>
    <row r="437" spans="3:11" x14ac:dyDescent="0.2">
      <c r="C437" s="519" t="s">
        <v>31318</v>
      </c>
      <c r="D437" s="518">
        <v>44542</v>
      </c>
      <c r="E437" s="517" t="s">
        <v>31317</v>
      </c>
      <c r="I437" s="515">
        <v>20.82</v>
      </c>
      <c r="K437" s="515">
        <v>144636.85</v>
      </c>
    </row>
    <row r="438" spans="3:11" x14ac:dyDescent="0.2">
      <c r="C438" s="519" t="s">
        <v>31316</v>
      </c>
      <c r="D438" s="518">
        <v>44542</v>
      </c>
      <c r="E438" s="517" t="s">
        <v>31315</v>
      </c>
      <c r="I438" s="515">
        <v>2.6</v>
      </c>
      <c r="K438" s="515">
        <v>144639.45000000001</v>
      </c>
    </row>
    <row r="439" spans="3:11" x14ac:dyDescent="0.2">
      <c r="C439" s="519" t="s">
        <v>31314</v>
      </c>
      <c r="D439" s="518">
        <v>44542</v>
      </c>
      <c r="E439" s="517" t="s">
        <v>31313</v>
      </c>
      <c r="I439" s="515">
        <v>1.74</v>
      </c>
      <c r="K439" s="515">
        <v>144641.19</v>
      </c>
    </row>
    <row r="440" spans="3:11" x14ac:dyDescent="0.2">
      <c r="C440" s="519" t="s">
        <v>31312</v>
      </c>
      <c r="D440" s="518">
        <v>44543</v>
      </c>
      <c r="E440" s="517" t="s">
        <v>21537</v>
      </c>
      <c r="I440" s="515">
        <v>4.0999999999999996</v>
      </c>
      <c r="K440" s="515">
        <v>144645.29</v>
      </c>
    </row>
    <row r="441" spans="3:11" x14ac:dyDescent="0.2">
      <c r="C441" s="519" t="s">
        <v>31311</v>
      </c>
      <c r="D441" s="518">
        <v>44543</v>
      </c>
      <c r="E441" s="517" t="s">
        <v>31310</v>
      </c>
      <c r="I441" s="515">
        <v>70.63</v>
      </c>
      <c r="K441" s="515">
        <v>144715.92000000001</v>
      </c>
    </row>
    <row r="442" spans="3:11" x14ac:dyDescent="0.2">
      <c r="C442" s="519" t="s">
        <v>31309</v>
      </c>
      <c r="D442" s="518">
        <v>44543</v>
      </c>
      <c r="E442" s="517" t="s">
        <v>31308</v>
      </c>
      <c r="I442" s="515">
        <v>1.68</v>
      </c>
      <c r="K442" s="515">
        <v>144717.6</v>
      </c>
    </row>
    <row r="443" spans="3:11" x14ac:dyDescent="0.2">
      <c r="C443" s="519" t="s">
        <v>31307</v>
      </c>
      <c r="D443" s="518">
        <v>44543</v>
      </c>
      <c r="E443" s="517" t="s">
        <v>31306</v>
      </c>
      <c r="I443" s="515">
        <v>4.3</v>
      </c>
      <c r="K443" s="515">
        <v>144721.9</v>
      </c>
    </row>
    <row r="444" spans="3:11" x14ac:dyDescent="0.2">
      <c r="C444" s="519" t="s">
        <v>31305</v>
      </c>
      <c r="D444" s="518">
        <v>44543</v>
      </c>
      <c r="E444" s="517" t="s">
        <v>31304</v>
      </c>
      <c r="I444" s="515">
        <v>3.77</v>
      </c>
      <c r="K444" s="515">
        <v>144725.67000000001</v>
      </c>
    </row>
    <row r="445" spans="3:11" x14ac:dyDescent="0.2">
      <c r="C445" s="519" t="s">
        <v>31303</v>
      </c>
      <c r="D445" s="518">
        <v>44543</v>
      </c>
      <c r="E445" s="517" t="s">
        <v>31302</v>
      </c>
      <c r="I445" s="515">
        <v>10.27</v>
      </c>
      <c r="K445" s="515">
        <v>144735.94</v>
      </c>
    </row>
    <row r="446" spans="3:11" x14ac:dyDescent="0.2">
      <c r="C446" s="519" t="s">
        <v>31301</v>
      </c>
      <c r="D446" s="518">
        <v>44543</v>
      </c>
      <c r="E446" s="517" t="s">
        <v>31300</v>
      </c>
      <c r="I446" s="515">
        <v>4.22</v>
      </c>
      <c r="K446" s="515">
        <v>144740.16</v>
      </c>
    </row>
    <row r="447" spans="3:11" x14ac:dyDescent="0.2">
      <c r="C447" s="519" t="s">
        <v>31299</v>
      </c>
      <c r="D447" s="518">
        <v>44543</v>
      </c>
      <c r="E447" s="517" t="s">
        <v>31298</v>
      </c>
      <c r="I447" s="515">
        <v>14.66</v>
      </c>
      <c r="K447" s="515">
        <v>144754.82</v>
      </c>
    </row>
    <row r="448" spans="3:11" x14ac:dyDescent="0.2">
      <c r="C448" s="519" t="s">
        <v>31297</v>
      </c>
      <c r="D448" s="518">
        <v>44543</v>
      </c>
      <c r="E448" s="517" t="s">
        <v>31296</v>
      </c>
      <c r="I448" s="515">
        <v>4.0999999999999996</v>
      </c>
      <c r="K448" s="515">
        <v>144758.92000000001</v>
      </c>
    </row>
    <row r="449" spans="3:11" x14ac:dyDescent="0.2">
      <c r="C449" s="519" t="s">
        <v>31295</v>
      </c>
      <c r="D449" s="518">
        <v>44543</v>
      </c>
      <c r="E449" s="517" t="s">
        <v>31294</v>
      </c>
      <c r="I449" s="515">
        <v>22.85</v>
      </c>
      <c r="K449" s="515">
        <v>144781.76999999999</v>
      </c>
    </row>
    <row r="450" spans="3:11" x14ac:dyDescent="0.2">
      <c r="C450" s="519" t="s">
        <v>31293</v>
      </c>
      <c r="D450" s="518">
        <v>44543</v>
      </c>
      <c r="E450" s="517" t="s">
        <v>31292</v>
      </c>
      <c r="I450" s="515">
        <v>3.29</v>
      </c>
      <c r="K450" s="515">
        <v>144785.06</v>
      </c>
    </row>
    <row r="451" spans="3:11" x14ac:dyDescent="0.2">
      <c r="C451" s="519" t="s">
        <v>31291</v>
      </c>
      <c r="D451" s="518">
        <v>44543</v>
      </c>
      <c r="E451" s="517" t="s">
        <v>31290</v>
      </c>
      <c r="I451" s="515">
        <v>1.98</v>
      </c>
      <c r="K451" s="515">
        <v>144787.04</v>
      </c>
    </row>
    <row r="452" spans="3:11" x14ac:dyDescent="0.2">
      <c r="C452" s="519" t="s">
        <v>31289</v>
      </c>
      <c r="D452" s="518">
        <v>44543</v>
      </c>
      <c r="E452" s="517" t="s">
        <v>31288</v>
      </c>
      <c r="I452" s="515">
        <v>7.02</v>
      </c>
      <c r="K452" s="515">
        <v>144794.06</v>
      </c>
    </row>
    <row r="453" spans="3:11" x14ac:dyDescent="0.2">
      <c r="C453" s="519" t="s">
        <v>31287</v>
      </c>
      <c r="D453" s="518">
        <v>44543</v>
      </c>
      <c r="E453" s="517" t="s">
        <v>31286</v>
      </c>
      <c r="I453" s="515">
        <v>1.53</v>
      </c>
      <c r="K453" s="515">
        <v>144795.59</v>
      </c>
    </row>
    <row r="454" spans="3:11" x14ac:dyDescent="0.2">
      <c r="C454" s="519" t="s">
        <v>31285</v>
      </c>
      <c r="D454" s="518">
        <v>44543</v>
      </c>
      <c r="E454" s="517" t="s">
        <v>31284</v>
      </c>
      <c r="I454" s="515">
        <v>4.3600000000000003</v>
      </c>
      <c r="K454" s="515">
        <v>144799.95000000001</v>
      </c>
    </row>
    <row r="455" spans="3:11" x14ac:dyDescent="0.2">
      <c r="C455" s="519" t="s">
        <v>31283</v>
      </c>
      <c r="D455" s="518">
        <v>44543</v>
      </c>
      <c r="E455" s="517" t="s">
        <v>31282</v>
      </c>
      <c r="I455" s="515">
        <v>7.88</v>
      </c>
      <c r="K455" s="515">
        <v>144807.82999999999</v>
      </c>
    </row>
    <row r="456" spans="3:11" x14ac:dyDescent="0.2">
      <c r="C456" s="519" t="s">
        <v>31281</v>
      </c>
      <c r="D456" s="518">
        <v>44543</v>
      </c>
      <c r="E456" s="517" t="s">
        <v>31280</v>
      </c>
      <c r="I456" s="515">
        <v>52.53</v>
      </c>
      <c r="K456" s="515">
        <v>144860.35999999999</v>
      </c>
    </row>
    <row r="457" spans="3:11" x14ac:dyDescent="0.2">
      <c r="C457" s="519" t="s">
        <v>31279</v>
      </c>
      <c r="D457" s="518">
        <v>44543</v>
      </c>
      <c r="E457" s="517" t="s">
        <v>31278</v>
      </c>
      <c r="I457" s="515">
        <v>3.57</v>
      </c>
      <c r="K457" s="515">
        <v>144863.93</v>
      </c>
    </row>
    <row r="458" spans="3:11" x14ac:dyDescent="0.2">
      <c r="C458" s="519" t="s">
        <v>31277</v>
      </c>
      <c r="D458" s="518">
        <v>44543</v>
      </c>
      <c r="E458" s="517" t="s">
        <v>31276</v>
      </c>
      <c r="I458" s="515">
        <v>1.76</v>
      </c>
      <c r="K458" s="515">
        <v>144865.69</v>
      </c>
    </row>
    <row r="459" spans="3:11" x14ac:dyDescent="0.2">
      <c r="C459" s="519" t="s">
        <v>31275</v>
      </c>
      <c r="D459" s="518">
        <v>44543</v>
      </c>
      <c r="E459" s="517" t="s">
        <v>31274</v>
      </c>
      <c r="I459" s="515">
        <v>3.84</v>
      </c>
      <c r="K459" s="515">
        <v>144869.53</v>
      </c>
    </row>
    <row r="460" spans="3:11" x14ac:dyDescent="0.2">
      <c r="C460" s="519" t="s">
        <v>31273</v>
      </c>
      <c r="D460" s="518">
        <v>44543</v>
      </c>
      <c r="E460" s="517" t="s">
        <v>31272</v>
      </c>
      <c r="I460" s="515">
        <v>8.3800000000000008</v>
      </c>
      <c r="K460" s="515">
        <v>144877.91</v>
      </c>
    </row>
    <row r="461" spans="3:11" x14ac:dyDescent="0.2">
      <c r="C461" s="519" t="s">
        <v>31271</v>
      </c>
      <c r="D461" s="518">
        <v>44543</v>
      </c>
      <c r="E461" s="517" t="s">
        <v>31270</v>
      </c>
      <c r="I461" s="515">
        <v>1.68</v>
      </c>
      <c r="K461" s="515">
        <v>144879.59</v>
      </c>
    </row>
    <row r="462" spans="3:11" x14ac:dyDescent="0.2">
      <c r="C462" s="519" t="s">
        <v>31269</v>
      </c>
      <c r="D462" s="518">
        <v>44543</v>
      </c>
      <c r="E462" s="517" t="s">
        <v>31268</v>
      </c>
      <c r="I462" s="515">
        <v>1.78</v>
      </c>
      <c r="K462" s="515">
        <v>144881.37</v>
      </c>
    </row>
    <row r="463" spans="3:11" x14ac:dyDescent="0.2">
      <c r="C463" s="519" t="s">
        <v>31267</v>
      </c>
      <c r="D463" s="518">
        <v>44543</v>
      </c>
      <c r="E463" s="517" t="s">
        <v>31266</v>
      </c>
      <c r="I463" s="515">
        <v>10.36</v>
      </c>
      <c r="K463" s="515">
        <v>144891.73000000001</v>
      </c>
    </row>
    <row r="464" spans="3:11" x14ac:dyDescent="0.2">
      <c r="C464" s="519" t="s">
        <v>31265</v>
      </c>
      <c r="D464" s="518">
        <v>44543</v>
      </c>
      <c r="E464" s="517" t="s">
        <v>31264</v>
      </c>
      <c r="I464" s="515">
        <v>12.3</v>
      </c>
      <c r="K464" s="515">
        <v>144904.03</v>
      </c>
    </row>
    <row r="465" spans="3:11" x14ac:dyDescent="0.2">
      <c r="C465" s="519" t="s">
        <v>31263</v>
      </c>
      <c r="D465" s="518">
        <v>44543</v>
      </c>
      <c r="E465" s="517" t="s">
        <v>31262</v>
      </c>
      <c r="I465" s="515">
        <v>2.42</v>
      </c>
      <c r="K465" s="515">
        <v>144906.45000000001</v>
      </c>
    </row>
    <row r="466" spans="3:11" x14ac:dyDescent="0.2">
      <c r="C466" s="519" t="s">
        <v>31261</v>
      </c>
      <c r="D466" s="518">
        <v>44543</v>
      </c>
      <c r="E466" s="517" t="s">
        <v>31260</v>
      </c>
      <c r="I466" s="515">
        <v>4.95</v>
      </c>
      <c r="K466" s="515">
        <v>144911.4</v>
      </c>
    </row>
    <row r="467" spans="3:11" x14ac:dyDescent="0.2">
      <c r="C467" s="519" t="s">
        <v>1521</v>
      </c>
      <c r="D467" s="518">
        <v>44543</v>
      </c>
      <c r="E467" s="517" t="s">
        <v>31259</v>
      </c>
      <c r="J467" s="516">
        <v>622.21</v>
      </c>
      <c r="K467" s="515">
        <v>144289.19</v>
      </c>
    </row>
    <row r="468" spans="3:11" x14ac:dyDescent="0.2">
      <c r="C468" s="519" t="s">
        <v>31258</v>
      </c>
      <c r="D468" s="518">
        <v>44544</v>
      </c>
      <c r="E468" s="517" t="s">
        <v>31256</v>
      </c>
      <c r="I468" s="515">
        <v>6.22</v>
      </c>
      <c r="K468" s="515">
        <v>144295.41</v>
      </c>
    </row>
    <row r="469" spans="3:11" x14ac:dyDescent="0.2">
      <c r="C469" s="519" t="s">
        <v>31257</v>
      </c>
      <c r="D469" s="518">
        <v>44544</v>
      </c>
      <c r="E469" s="517" t="s">
        <v>31256</v>
      </c>
      <c r="I469" s="515">
        <v>6.22</v>
      </c>
      <c r="K469" s="515">
        <v>144301.63</v>
      </c>
    </row>
    <row r="470" spans="3:11" x14ac:dyDescent="0.2">
      <c r="C470" s="519" t="s">
        <v>31255</v>
      </c>
      <c r="D470" s="518">
        <v>44544</v>
      </c>
      <c r="E470" s="517" t="s">
        <v>31254</v>
      </c>
      <c r="I470" s="515">
        <v>13.82</v>
      </c>
      <c r="K470" s="515">
        <v>144315.45000000001</v>
      </c>
    </row>
    <row r="471" spans="3:11" x14ac:dyDescent="0.2">
      <c r="C471" s="519" t="s">
        <v>31253</v>
      </c>
      <c r="D471" s="518">
        <v>44544</v>
      </c>
      <c r="E471" s="517" t="s">
        <v>31252</v>
      </c>
      <c r="I471" s="515">
        <v>1.96</v>
      </c>
      <c r="K471" s="515">
        <v>144317.41</v>
      </c>
    </row>
    <row r="472" spans="3:11" x14ac:dyDescent="0.2">
      <c r="C472" s="519" t="s">
        <v>31251</v>
      </c>
      <c r="D472" s="518">
        <v>44544</v>
      </c>
      <c r="E472" s="517" t="s">
        <v>31250</v>
      </c>
      <c r="I472" s="515">
        <v>9.31</v>
      </c>
      <c r="K472" s="515">
        <v>144326.72</v>
      </c>
    </row>
    <row r="473" spans="3:11" x14ac:dyDescent="0.2">
      <c r="C473" s="519" t="s">
        <v>31249</v>
      </c>
      <c r="D473" s="518">
        <v>44544</v>
      </c>
      <c r="E473" s="517" t="s">
        <v>31248</v>
      </c>
      <c r="I473" s="515">
        <v>3.36</v>
      </c>
      <c r="K473" s="515">
        <v>144330.07999999999</v>
      </c>
    </row>
    <row r="474" spans="3:11" x14ac:dyDescent="0.2">
      <c r="C474" s="519" t="s">
        <v>31247</v>
      </c>
      <c r="D474" s="518">
        <v>44544</v>
      </c>
      <c r="E474" s="517" t="s">
        <v>31246</v>
      </c>
      <c r="I474" s="515">
        <v>3.7</v>
      </c>
      <c r="K474" s="515">
        <v>144333.78</v>
      </c>
    </row>
    <row r="475" spans="3:11" x14ac:dyDescent="0.2">
      <c r="C475" s="519" t="s">
        <v>31245</v>
      </c>
      <c r="D475" s="518">
        <v>44544</v>
      </c>
      <c r="E475" s="517" t="s">
        <v>31244</v>
      </c>
      <c r="I475" s="515">
        <v>7.2</v>
      </c>
      <c r="K475" s="515">
        <v>144340.98000000001</v>
      </c>
    </row>
    <row r="476" spans="3:11" x14ac:dyDescent="0.2">
      <c r="C476" s="519" t="s">
        <v>31243</v>
      </c>
      <c r="D476" s="518">
        <v>44544</v>
      </c>
      <c r="E476" s="517" t="s">
        <v>31242</v>
      </c>
      <c r="I476" s="515">
        <v>2.04</v>
      </c>
      <c r="K476" s="515">
        <v>144343.01999999999</v>
      </c>
    </row>
    <row r="477" spans="3:11" x14ac:dyDescent="0.2">
      <c r="C477" s="519" t="s">
        <v>31241</v>
      </c>
      <c r="D477" s="518">
        <v>44544</v>
      </c>
      <c r="E477" s="517" t="s">
        <v>31240</v>
      </c>
      <c r="I477" s="515">
        <v>3.62</v>
      </c>
      <c r="K477" s="515">
        <v>144346.64000000001</v>
      </c>
    </row>
    <row r="478" spans="3:11" x14ac:dyDescent="0.2">
      <c r="C478" s="519" t="s">
        <v>31239</v>
      </c>
      <c r="D478" s="518">
        <v>44544</v>
      </c>
      <c r="E478" s="517" t="s">
        <v>31238</v>
      </c>
      <c r="I478" s="515">
        <v>1.77</v>
      </c>
      <c r="K478" s="515">
        <v>144348.41</v>
      </c>
    </row>
    <row r="479" spans="3:11" x14ac:dyDescent="0.2">
      <c r="C479" s="519" t="s">
        <v>31237</v>
      </c>
      <c r="D479" s="518">
        <v>44544</v>
      </c>
      <c r="E479" s="517" t="s">
        <v>31236</v>
      </c>
      <c r="I479" s="515">
        <v>6.65</v>
      </c>
      <c r="K479" s="515">
        <v>144355.06</v>
      </c>
    </row>
    <row r="480" spans="3:11" x14ac:dyDescent="0.2">
      <c r="C480" s="519" t="s">
        <v>31235</v>
      </c>
      <c r="D480" s="518">
        <v>44544</v>
      </c>
      <c r="E480" s="517" t="s">
        <v>31234</v>
      </c>
      <c r="I480" s="515">
        <v>3.52</v>
      </c>
      <c r="K480" s="515">
        <v>144358.57999999999</v>
      </c>
    </row>
    <row r="481" spans="3:11" x14ac:dyDescent="0.2">
      <c r="C481" s="519" t="s">
        <v>31233</v>
      </c>
      <c r="D481" s="518">
        <v>44544</v>
      </c>
      <c r="E481" s="517" t="s">
        <v>31232</v>
      </c>
      <c r="I481" s="515">
        <v>5.99</v>
      </c>
      <c r="K481" s="515">
        <v>144364.57</v>
      </c>
    </row>
    <row r="482" spans="3:11" x14ac:dyDescent="0.2">
      <c r="C482" s="519" t="s">
        <v>31231</v>
      </c>
      <c r="D482" s="518">
        <v>44544</v>
      </c>
      <c r="E482" s="517" t="s">
        <v>31230</v>
      </c>
      <c r="I482" s="515">
        <v>6.57</v>
      </c>
      <c r="K482" s="515">
        <v>144371.14000000001</v>
      </c>
    </row>
    <row r="483" spans="3:11" x14ac:dyDescent="0.2">
      <c r="C483" s="519" t="s">
        <v>31229</v>
      </c>
      <c r="D483" s="518">
        <v>44544</v>
      </c>
      <c r="E483" s="517" t="s">
        <v>31228</v>
      </c>
      <c r="I483" s="515">
        <v>3.64</v>
      </c>
      <c r="K483" s="515">
        <v>144374.78</v>
      </c>
    </row>
    <row r="484" spans="3:11" x14ac:dyDescent="0.2">
      <c r="C484" s="519" t="s">
        <v>31227</v>
      </c>
      <c r="D484" s="518">
        <v>44544</v>
      </c>
      <c r="E484" s="517" t="s">
        <v>31226</v>
      </c>
      <c r="I484" s="515">
        <v>9.44</v>
      </c>
      <c r="K484" s="515">
        <v>144384.22</v>
      </c>
    </row>
    <row r="485" spans="3:11" x14ac:dyDescent="0.2">
      <c r="C485" s="519" t="s">
        <v>31225</v>
      </c>
      <c r="D485" s="518">
        <v>44544</v>
      </c>
      <c r="E485" s="517" t="s">
        <v>31224</v>
      </c>
      <c r="I485" s="515">
        <v>13.32</v>
      </c>
      <c r="K485" s="515">
        <v>144397.54</v>
      </c>
    </row>
    <row r="486" spans="3:11" x14ac:dyDescent="0.2">
      <c r="C486" s="519" t="s">
        <v>31223</v>
      </c>
      <c r="D486" s="518">
        <v>44544</v>
      </c>
      <c r="E486" s="517" t="s">
        <v>31222</v>
      </c>
      <c r="I486" s="515">
        <v>5.61</v>
      </c>
      <c r="K486" s="515">
        <v>144403.15</v>
      </c>
    </row>
    <row r="487" spans="3:11" x14ac:dyDescent="0.2">
      <c r="C487" s="519" t="s">
        <v>31221</v>
      </c>
      <c r="D487" s="518">
        <v>44544</v>
      </c>
      <c r="E487" s="517" t="s">
        <v>31220</v>
      </c>
      <c r="I487" s="515">
        <v>6.22</v>
      </c>
      <c r="K487" s="515">
        <v>144409.37</v>
      </c>
    </row>
    <row r="488" spans="3:11" x14ac:dyDescent="0.2">
      <c r="C488" s="519" t="s">
        <v>31219</v>
      </c>
      <c r="D488" s="518">
        <v>44544</v>
      </c>
      <c r="E488" s="517" t="s">
        <v>31218</v>
      </c>
      <c r="I488" s="515">
        <v>1.84</v>
      </c>
      <c r="K488" s="515">
        <v>144411.21</v>
      </c>
    </row>
    <row r="489" spans="3:11" x14ac:dyDescent="0.2">
      <c r="C489" s="519" t="s">
        <v>31217</v>
      </c>
      <c r="D489" s="518">
        <v>44544</v>
      </c>
      <c r="E489" s="517" t="s">
        <v>31216</v>
      </c>
      <c r="I489" s="515">
        <v>4.7</v>
      </c>
      <c r="K489" s="515">
        <v>144415.91</v>
      </c>
    </row>
    <row r="490" spans="3:11" x14ac:dyDescent="0.2">
      <c r="C490" s="519" t="s">
        <v>31215</v>
      </c>
      <c r="D490" s="518">
        <v>44544</v>
      </c>
      <c r="E490" s="517" t="s">
        <v>31214</v>
      </c>
      <c r="I490" s="515">
        <v>4.74</v>
      </c>
      <c r="K490" s="515">
        <v>144420.65</v>
      </c>
    </row>
    <row r="491" spans="3:11" x14ac:dyDescent="0.2">
      <c r="C491" s="519" t="s">
        <v>31213</v>
      </c>
      <c r="D491" s="518">
        <v>44544</v>
      </c>
      <c r="E491" s="517" t="s">
        <v>31212</v>
      </c>
      <c r="I491" s="515">
        <v>5.04</v>
      </c>
      <c r="K491" s="515">
        <v>144425.69</v>
      </c>
    </row>
    <row r="492" spans="3:11" x14ac:dyDescent="0.2">
      <c r="C492" s="519" t="s">
        <v>31211</v>
      </c>
      <c r="D492" s="518">
        <v>44544</v>
      </c>
      <c r="E492" s="517" t="s">
        <v>31210</v>
      </c>
      <c r="I492" s="515">
        <v>5.25</v>
      </c>
      <c r="K492" s="515">
        <v>144430.94</v>
      </c>
    </row>
    <row r="493" spans="3:11" x14ac:dyDescent="0.2">
      <c r="C493" s="519" t="s">
        <v>31209</v>
      </c>
      <c r="D493" s="518">
        <v>44544</v>
      </c>
      <c r="E493" s="517" t="s">
        <v>31208</v>
      </c>
      <c r="I493" s="515">
        <v>6.92</v>
      </c>
      <c r="K493" s="515">
        <v>144437.85999999999</v>
      </c>
    </row>
    <row r="494" spans="3:11" x14ac:dyDescent="0.2">
      <c r="C494" s="519" t="s">
        <v>31207</v>
      </c>
      <c r="D494" s="518">
        <v>44544</v>
      </c>
      <c r="E494" s="517" t="s">
        <v>31206</v>
      </c>
      <c r="I494" s="515">
        <v>3.85</v>
      </c>
      <c r="K494" s="515">
        <v>144441.71</v>
      </c>
    </row>
    <row r="495" spans="3:11" x14ac:dyDescent="0.2">
      <c r="C495" s="519" t="s">
        <v>6807</v>
      </c>
      <c r="D495" s="518">
        <v>44544</v>
      </c>
      <c r="E495" s="517" t="s">
        <v>31205</v>
      </c>
      <c r="J495" s="516">
        <v>6615.07</v>
      </c>
      <c r="K495" s="515">
        <v>137826.64000000001</v>
      </c>
    </row>
    <row r="496" spans="3:11" x14ac:dyDescent="0.2">
      <c r="C496" s="519" t="s">
        <v>8348</v>
      </c>
      <c r="D496" s="518">
        <v>44544</v>
      </c>
      <c r="E496" s="517" t="s">
        <v>31204</v>
      </c>
      <c r="J496" s="516">
        <v>497.09</v>
      </c>
      <c r="K496" s="515">
        <v>137329.54999999999</v>
      </c>
    </row>
    <row r="497" spans="3:11" x14ac:dyDescent="0.2">
      <c r="C497" s="519" t="s">
        <v>31203</v>
      </c>
      <c r="D497" s="518">
        <v>44545</v>
      </c>
      <c r="E497" s="517" t="s">
        <v>31202</v>
      </c>
      <c r="I497" s="515">
        <v>3.86</v>
      </c>
      <c r="K497" s="515">
        <v>137333.41</v>
      </c>
    </row>
    <row r="498" spans="3:11" x14ac:dyDescent="0.2">
      <c r="C498" s="519" t="s">
        <v>31201</v>
      </c>
      <c r="D498" s="518">
        <v>44545</v>
      </c>
      <c r="E498" s="517" t="s">
        <v>31200</v>
      </c>
      <c r="I498" s="515">
        <v>1.86</v>
      </c>
      <c r="K498" s="515">
        <v>137335.26999999999</v>
      </c>
    </row>
    <row r="499" spans="3:11" x14ac:dyDescent="0.2">
      <c r="C499" s="519" t="s">
        <v>31199</v>
      </c>
      <c r="D499" s="518">
        <v>44545</v>
      </c>
      <c r="E499" s="517" t="s">
        <v>31198</v>
      </c>
      <c r="I499" s="515">
        <v>4.82</v>
      </c>
      <c r="K499" s="515">
        <v>137340.09</v>
      </c>
    </row>
    <row r="500" spans="3:11" x14ac:dyDescent="0.2">
      <c r="C500" s="519" t="s">
        <v>31197</v>
      </c>
      <c r="D500" s="518">
        <v>44545</v>
      </c>
      <c r="E500" s="517" t="s">
        <v>31196</v>
      </c>
      <c r="I500" s="515">
        <v>8.51</v>
      </c>
      <c r="K500" s="515">
        <v>137348.6</v>
      </c>
    </row>
    <row r="501" spans="3:11" x14ac:dyDescent="0.2">
      <c r="C501" s="519" t="s">
        <v>31195</v>
      </c>
      <c r="D501" s="518">
        <v>44545</v>
      </c>
      <c r="E501" s="517" t="s">
        <v>31194</v>
      </c>
      <c r="I501" s="515">
        <v>2.1800000000000002</v>
      </c>
      <c r="K501" s="515">
        <v>137350.78</v>
      </c>
    </row>
    <row r="502" spans="3:11" x14ac:dyDescent="0.2">
      <c r="C502" s="519" t="s">
        <v>31193</v>
      </c>
      <c r="D502" s="518">
        <v>44545</v>
      </c>
      <c r="E502" s="517" t="s">
        <v>31192</v>
      </c>
      <c r="I502" s="515">
        <v>2.79</v>
      </c>
      <c r="K502" s="515">
        <v>137353.57</v>
      </c>
    </row>
    <row r="503" spans="3:11" x14ac:dyDescent="0.2">
      <c r="C503" s="519" t="s">
        <v>31191</v>
      </c>
      <c r="D503" s="518">
        <v>44545</v>
      </c>
      <c r="E503" s="517" t="s">
        <v>31190</v>
      </c>
      <c r="I503" s="515">
        <v>1.69</v>
      </c>
      <c r="K503" s="515">
        <v>137355.26</v>
      </c>
    </row>
    <row r="504" spans="3:11" x14ac:dyDescent="0.2">
      <c r="C504" s="519" t="s">
        <v>31189</v>
      </c>
      <c r="D504" s="518">
        <v>44545</v>
      </c>
      <c r="E504" s="517" t="s">
        <v>31188</v>
      </c>
      <c r="I504" s="515">
        <v>5.1100000000000003</v>
      </c>
      <c r="K504" s="515">
        <v>137360.37</v>
      </c>
    </row>
    <row r="505" spans="3:11" x14ac:dyDescent="0.2">
      <c r="C505" s="519" t="s">
        <v>31187</v>
      </c>
      <c r="D505" s="518">
        <v>44545</v>
      </c>
      <c r="E505" s="517" t="s">
        <v>31186</v>
      </c>
      <c r="I505" s="515">
        <v>1.68</v>
      </c>
      <c r="K505" s="515">
        <v>137362.04999999999</v>
      </c>
    </row>
    <row r="506" spans="3:11" x14ac:dyDescent="0.2">
      <c r="C506" s="519" t="s">
        <v>31185</v>
      </c>
      <c r="D506" s="518">
        <v>44545</v>
      </c>
      <c r="E506" s="517" t="s">
        <v>31184</v>
      </c>
      <c r="I506" s="515">
        <v>1.1100000000000001</v>
      </c>
      <c r="K506" s="515">
        <v>137363.16</v>
      </c>
    </row>
    <row r="507" spans="3:11" x14ac:dyDescent="0.2">
      <c r="C507" s="519" t="s">
        <v>31183</v>
      </c>
      <c r="D507" s="518">
        <v>44545</v>
      </c>
      <c r="E507" s="517" t="s">
        <v>31182</v>
      </c>
      <c r="I507" s="515">
        <v>1.76</v>
      </c>
      <c r="K507" s="515">
        <v>137364.92000000001</v>
      </c>
    </row>
    <row r="508" spans="3:11" x14ac:dyDescent="0.2">
      <c r="C508" s="519" t="s">
        <v>31181</v>
      </c>
      <c r="D508" s="518">
        <v>44545</v>
      </c>
      <c r="E508" s="517" t="s">
        <v>31180</v>
      </c>
      <c r="I508" s="515">
        <v>6.09</v>
      </c>
      <c r="K508" s="515">
        <v>137371.01</v>
      </c>
    </row>
    <row r="509" spans="3:11" x14ac:dyDescent="0.2">
      <c r="C509" s="519" t="s">
        <v>31179</v>
      </c>
      <c r="D509" s="518">
        <v>44545</v>
      </c>
      <c r="E509" s="517" t="s">
        <v>31178</v>
      </c>
      <c r="I509" s="515">
        <v>8.1300000000000008</v>
      </c>
      <c r="K509" s="515">
        <v>137379.14000000001</v>
      </c>
    </row>
    <row r="510" spans="3:11" x14ac:dyDescent="0.2">
      <c r="C510" s="519" t="s">
        <v>31177</v>
      </c>
      <c r="D510" s="518">
        <v>44545</v>
      </c>
      <c r="E510" s="517" t="s">
        <v>31176</v>
      </c>
      <c r="I510" s="515">
        <v>1.94</v>
      </c>
      <c r="K510" s="515">
        <v>137381.07999999999</v>
      </c>
    </row>
    <row r="511" spans="3:11" x14ac:dyDescent="0.2">
      <c r="C511" s="519" t="s">
        <v>31175</v>
      </c>
      <c r="D511" s="518">
        <v>44545</v>
      </c>
      <c r="E511" s="517" t="s">
        <v>31174</v>
      </c>
      <c r="I511" s="515">
        <v>5.41</v>
      </c>
      <c r="K511" s="515">
        <v>137386.49</v>
      </c>
    </row>
    <row r="512" spans="3:11" x14ac:dyDescent="0.2">
      <c r="C512" s="519" t="s">
        <v>31173</v>
      </c>
      <c r="D512" s="518">
        <v>44545</v>
      </c>
      <c r="E512" s="517" t="s">
        <v>31172</v>
      </c>
      <c r="I512" s="515">
        <v>21.75</v>
      </c>
      <c r="K512" s="515">
        <v>137408.24</v>
      </c>
    </row>
    <row r="513" spans="3:11" x14ac:dyDescent="0.2">
      <c r="C513" s="519" t="s">
        <v>9621</v>
      </c>
      <c r="D513" s="518">
        <v>44545</v>
      </c>
      <c r="E513" s="517" t="s">
        <v>31171</v>
      </c>
      <c r="J513" s="516">
        <v>4500</v>
      </c>
      <c r="K513" s="515">
        <v>132908.24</v>
      </c>
    </row>
    <row r="514" spans="3:11" x14ac:dyDescent="0.2">
      <c r="C514" s="519" t="s">
        <v>1534</v>
      </c>
      <c r="D514" s="518">
        <v>44545</v>
      </c>
      <c r="E514" s="517" t="s">
        <v>31170</v>
      </c>
      <c r="J514" s="516">
        <v>2860</v>
      </c>
      <c r="K514" s="515">
        <v>130048.24</v>
      </c>
    </row>
    <row r="515" spans="3:11" x14ac:dyDescent="0.2">
      <c r="C515" s="519" t="s">
        <v>1528</v>
      </c>
      <c r="D515" s="518">
        <v>44545</v>
      </c>
      <c r="E515" s="517" t="s">
        <v>31169</v>
      </c>
      <c r="J515" s="516">
        <v>1800</v>
      </c>
      <c r="K515" s="515">
        <v>128248.24</v>
      </c>
    </row>
    <row r="516" spans="3:11" x14ac:dyDescent="0.2">
      <c r="C516" s="519" t="s">
        <v>31168</v>
      </c>
      <c r="D516" s="518">
        <v>44546</v>
      </c>
      <c r="E516" s="517" t="s">
        <v>31167</v>
      </c>
      <c r="I516" s="515">
        <v>1.68</v>
      </c>
      <c r="K516" s="515">
        <v>128249.92</v>
      </c>
    </row>
    <row r="517" spans="3:11" x14ac:dyDescent="0.2">
      <c r="C517" s="519" t="s">
        <v>31166</v>
      </c>
      <c r="D517" s="518">
        <v>44546</v>
      </c>
      <c r="E517" s="517" t="s">
        <v>31165</v>
      </c>
      <c r="I517" s="515">
        <v>2.98</v>
      </c>
      <c r="K517" s="515">
        <v>128252.9</v>
      </c>
    </row>
    <row r="518" spans="3:11" x14ac:dyDescent="0.2">
      <c r="C518" s="519" t="s">
        <v>31164</v>
      </c>
      <c r="D518" s="518">
        <v>44546</v>
      </c>
      <c r="E518" s="517" t="s">
        <v>31163</v>
      </c>
      <c r="I518" s="515">
        <v>5</v>
      </c>
      <c r="K518" s="515">
        <v>128257.9</v>
      </c>
    </row>
    <row r="519" spans="3:11" x14ac:dyDescent="0.2">
      <c r="C519" s="519" t="s">
        <v>31162</v>
      </c>
      <c r="D519" s="518">
        <v>44546</v>
      </c>
      <c r="E519" s="517" t="s">
        <v>31161</v>
      </c>
      <c r="I519" s="515">
        <v>7.22</v>
      </c>
      <c r="K519" s="515">
        <v>128265.12</v>
      </c>
    </row>
    <row r="520" spans="3:11" x14ac:dyDescent="0.2">
      <c r="C520" s="519" t="s">
        <v>31160</v>
      </c>
      <c r="D520" s="518">
        <v>44546</v>
      </c>
      <c r="E520" s="517" t="s">
        <v>31159</v>
      </c>
      <c r="I520" s="515">
        <v>8.3800000000000008</v>
      </c>
      <c r="K520" s="515">
        <v>128273.5</v>
      </c>
    </row>
    <row r="521" spans="3:11" x14ac:dyDescent="0.2">
      <c r="C521" s="519" t="s">
        <v>31158</v>
      </c>
      <c r="D521" s="518">
        <v>44546</v>
      </c>
      <c r="E521" s="517" t="s">
        <v>31157</v>
      </c>
      <c r="I521" s="515">
        <v>10.18</v>
      </c>
      <c r="K521" s="515">
        <v>128283.68</v>
      </c>
    </row>
    <row r="522" spans="3:11" x14ac:dyDescent="0.2">
      <c r="C522" s="519" t="s">
        <v>31156</v>
      </c>
      <c r="D522" s="518">
        <v>44546</v>
      </c>
      <c r="E522" s="517" t="s">
        <v>31155</v>
      </c>
      <c r="I522" s="515">
        <v>1.85</v>
      </c>
      <c r="K522" s="515">
        <v>128285.53</v>
      </c>
    </row>
    <row r="523" spans="3:11" x14ac:dyDescent="0.2">
      <c r="C523" s="519" t="s">
        <v>31154</v>
      </c>
      <c r="D523" s="518">
        <v>44546</v>
      </c>
      <c r="E523" s="517" t="s">
        <v>31153</v>
      </c>
      <c r="I523" s="515">
        <v>5.59</v>
      </c>
      <c r="K523" s="515">
        <v>128291.12</v>
      </c>
    </row>
    <row r="524" spans="3:11" x14ac:dyDescent="0.2">
      <c r="C524" s="519" t="s">
        <v>31152</v>
      </c>
      <c r="D524" s="518">
        <v>44546</v>
      </c>
      <c r="E524" s="517" t="s">
        <v>31151</v>
      </c>
      <c r="I524" s="515">
        <v>1.68</v>
      </c>
      <c r="K524" s="515">
        <v>128292.8</v>
      </c>
    </row>
    <row r="525" spans="3:11" x14ac:dyDescent="0.2">
      <c r="C525" s="519" t="s">
        <v>31150</v>
      </c>
      <c r="D525" s="518">
        <v>44546</v>
      </c>
      <c r="E525" s="517" t="s">
        <v>31149</v>
      </c>
      <c r="I525" s="515">
        <v>3.4</v>
      </c>
      <c r="K525" s="515">
        <v>128296.2</v>
      </c>
    </row>
    <row r="526" spans="3:11" x14ac:dyDescent="0.2">
      <c r="C526" s="519" t="s">
        <v>31148</v>
      </c>
      <c r="D526" s="518">
        <v>44546</v>
      </c>
      <c r="E526" s="517" t="s">
        <v>31147</v>
      </c>
      <c r="I526" s="515">
        <v>4.96</v>
      </c>
      <c r="K526" s="515">
        <v>128301.16</v>
      </c>
    </row>
    <row r="527" spans="3:11" x14ac:dyDescent="0.2">
      <c r="C527" s="519" t="s">
        <v>31146</v>
      </c>
      <c r="D527" s="518">
        <v>44546</v>
      </c>
      <c r="E527" s="517" t="s">
        <v>31145</v>
      </c>
      <c r="I527" s="515">
        <v>3.92</v>
      </c>
      <c r="K527" s="515">
        <v>128305.08</v>
      </c>
    </row>
    <row r="528" spans="3:11" x14ac:dyDescent="0.2">
      <c r="C528" s="519" t="s">
        <v>31144</v>
      </c>
      <c r="D528" s="518">
        <v>44546</v>
      </c>
      <c r="E528" s="517" t="s">
        <v>31143</v>
      </c>
      <c r="I528" s="515">
        <v>3.68</v>
      </c>
      <c r="K528" s="515">
        <v>128308.76</v>
      </c>
    </row>
    <row r="529" spans="3:11" x14ac:dyDescent="0.2">
      <c r="C529" s="519" t="s">
        <v>31142</v>
      </c>
      <c r="D529" s="518">
        <v>44546</v>
      </c>
      <c r="E529" s="517" t="s">
        <v>31141</v>
      </c>
      <c r="I529" s="515">
        <v>2.69</v>
      </c>
      <c r="K529" s="515">
        <v>128311.45</v>
      </c>
    </row>
    <row r="530" spans="3:11" x14ac:dyDescent="0.2">
      <c r="C530" s="519" t="s">
        <v>31140</v>
      </c>
      <c r="D530" s="518">
        <v>44546</v>
      </c>
      <c r="E530" s="517" t="s">
        <v>31139</v>
      </c>
      <c r="I530" s="515">
        <v>4.0199999999999996</v>
      </c>
      <c r="K530" s="515">
        <v>128315.47</v>
      </c>
    </row>
    <row r="531" spans="3:11" x14ac:dyDescent="0.2">
      <c r="C531" s="519" t="s">
        <v>31138</v>
      </c>
      <c r="D531" s="518">
        <v>44546</v>
      </c>
      <c r="E531" s="517" t="s">
        <v>31137</v>
      </c>
      <c r="I531" s="515">
        <v>4.22</v>
      </c>
      <c r="K531" s="515">
        <v>128319.69</v>
      </c>
    </row>
    <row r="532" spans="3:11" x14ac:dyDescent="0.2">
      <c r="C532" s="519" t="s">
        <v>31136</v>
      </c>
      <c r="D532" s="518">
        <v>44546</v>
      </c>
      <c r="E532" s="517" t="s">
        <v>31135</v>
      </c>
      <c r="I532" s="515">
        <v>214.34</v>
      </c>
      <c r="K532" s="515">
        <v>128534.03</v>
      </c>
    </row>
    <row r="533" spans="3:11" x14ac:dyDescent="0.2">
      <c r="C533" s="519" t="s">
        <v>31134</v>
      </c>
      <c r="D533" s="518">
        <v>44546</v>
      </c>
      <c r="E533" s="517" t="s">
        <v>31133</v>
      </c>
      <c r="I533" s="515">
        <v>9.18</v>
      </c>
      <c r="K533" s="515">
        <v>128543.21</v>
      </c>
    </row>
    <row r="534" spans="3:11" x14ac:dyDescent="0.2">
      <c r="C534" s="519" t="s">
        <v>31132</v>
      </c>
      <c r="D534" s="518">
        <v>44546</v>
      </c>
      <c r="E534" s="517" t="s">
        <v>31131</v>
      </c>
      <c r="I534" s="515">
        <v>3.39</v>
      </c>
      <c r="K534" s="515">
        <v>128546.6</v>
      </c>
    </row>
    <row r="535" spans="3:11" x14ac:dyDescent="0.2">
      <c r="C535" s="519" t="s">
        <v>31130</v>
      </c>
      <c r="D535" s="518">
        <v>44546</v>
      </c>
      <c r="E535" s="517" t="s">
        <v>31129</v>
      </c>
      <c r="I535" s="515">
        <v>3.23</v>
      </c>
      <c r="K535" s="515">
        <v>128549.83</v>
      </c>
    </row>
    <row r="536" spans="3:11" x14ac:dyDescent="0.2">
      <c r="C536" s="519" t="s">
        <v>31128</v>
      </c>
      <c r="D536" s="518">
        <v>44546</v>
      </c>
      <c r="E536" s="517" t="s">
        <v>31127</v>
      </c>
      <c r="I536" s="515">
        <v>7.43</v>
      </c>
      <c r="K536" s="515">
        <v>128557.26</v>
      </c>
    </row>
    <row r="537" spans="3:11" x14ac:dyDescent="0.2">
      <c r="C537" s="519" t="s">
        <v>31126</v>
      </c>
      <c r="D537" s="518">
        <v>44546</v>
      </c>
      <c r="E537" s="517" t="s">
        <v>31125</v>
      </c>
      <c r="I537" s="515">
        <v>3.42</v>
      </c>
      <c r="K537" s="515">
        <v>128560.68</v>
      </c>
    </row>
    <row r="538" spans="3:11" x14ac:dyDescent="0.2">
      <c r="C538" s="519" t="s">
        <v>31124</v>
      </c>
      <c r="D538" s="518">
        <v>44546</v>
      </c>
      <c r="E538" s="517" t="s">
        <v>31123</v>
      </c>
      <c r="I538" s="515">
        <v>22.6</v>
      </c>
      <c r="K538" s="515">
        <v>128583.28</v>
      </c>
    </row>
    <row r="539" spans="3:11" x14ac:dyDescent="0.2">
      <c r="C539" s="519" t="s">
        <v>31122</v>
      </c>
      <c r="D539" s="518">
        <v>44546</v>
      </c>
      <c r="E539" s="517" t="s">
        <v>31121</v>
      </c>
      <c r="I539" s="515">
        <v>22.9</v>
      </c>
      <c r="K539" s="515">
        <v>128606.18</v>
      </c>
    </row>
    <row r="540" spans="3:11" x14ac:dyDescent="0.2">
      <c r="C540" s="519" t="s">
        <v>31120</v>
      </c>
      <c r="D540" s="518">
        <v>44546</v>
      </c>
      <c r="E540" s="517" t="s">
        <v>31119</v>
      </c>
      <c r="I540" s="515">
        <v>2.0699999999999998</v>
      </c>
      <c r="K540" s="515">
        <v>128608.25</v>
      </c>
    </row>
    <row r="541" spans="3:11" x14ac:dyDescent="0.2">
      <c r="C541" s="519" t="s">
        <v>31118</v>
      </c>
      <c r="D541" s="518">
        <v>44546</v>
      </c>
      <c r="E541" s="517" t="s">
        <v>31117</v>
      </c>
      <c r="I541" s="515">
        <v>2.06</v>
      </c>
      <c r="K541" s="515">
        <v>128610.31</v>
      </c>
    </row>
    <row r="542" spans="3:11" x14ac:dyDescent="0.2">
      <c r="C542" s="519" t="s">
        <v>31116</v>
      </c>
      <c r="D542" s="518">
        <v>44546</v>
      </c>
      <c r="E542" s="517" t="s">
        <v>31115</v>
      </c>
      <c r="I542" s="515">
        <v>3.5</v>
      </c>
      <c r="K542" s="515">
        <v>128613.81</v>
      </c>
    </row>
    <row r="543" spans="3:11" x14ac:dyDescent="0.2">
      <c r="C543" s="519" t="s">
        <v>6732</v>
      </c>
      <c r="D543" s="518">
        <v>44546</v>
      </c>
      <c r="E543" s="517" t="s">
        <v>31114</v>
      </c>
      <c r="J543" s="516">
        <v>525.45000000000005</v>
      </c>
      <c r="K543" s="515">
        <v>128088.36</v>
      </c>
    </row>
    <row r="544" spans="3:11" x14ac:dyDescent="0.2">
      <c r="C544" s="519" t="s">
        <v>31113</v>
      </c>
      <c r="D544" s="518">
        <v>44547</v>
      </c>
      <c r="E544" s="517" t="s">
        <v>31112</v>
      </c>
      <c r="I544" s="515">
        <v>2.11</v>
      </c>
      <c r="K544" s="515">
        <v>128090.47</v>
      </c>
    </row>
    <row r="545" spans="3:11" x14ac:dyDescent="0.2">
      <c r="C545" s="519" t="s">
        <v>31111</v>
      </c>
      <c r="D545" s="518">
        <v>44547</v>
      </c>
      <c r="E545" s="517" t="s">
        <v>31110</v>
      </c>
      <c r="I545" s="515">
        <v>7.38</v>
      </c>
      <c r="K545" s="515">
        <v>128097.85</v>
      </c>
    </row>
    <row r="546" spans="3:11" x14ac:dyDescent="0.2">
      <c r="C546" s="519" t="s">
        <v>31109</v>
      </c>
      <c r="D546" s="518">
        <v>44547</v>
      </c>
      <c r="E546" s="517" t="s">
        <v>31108</v>
      </c>
      <c r="I546" s="515">
        <v>11.08</v>
      </c>
      <c r="K546" s="515">
        <v>128108.93</v>
      </c>
    </row>
    <row r="547" spans="3:11" x14ac:dyDescent="0.2">
      <c r="C547" s="519" t="s">
        <v>31107</v>
      </c>
      <c r="D547" s="518">
        <v>44547</v>
      </c>
      <c r="E547" s="517" t="s">
        <v>31106</v>
      </c>
      <c r="I547" s="515">
        <v>3.62</v>
      </c>
      <c r="K547" s="515">
        <v>128112.55</v>
      </c>
    </row>
    <row r="548" spans="3:11" x14ac:dyDescent="0.2">
      <c r="C548" s="519" t="s">
        <v>31105</v>
      </c>
      <c r="D548" s="518">
        <v>44547</v>
      </c>
      <c r="E548" s="517" t="s">
        <v>31104</v>
      </c>
      <c r="I548" s="515">
        <v>3.61</v>
      </c>
      <c r="K548" s="515">
        <v>128116.16</v>
      </c>
    </row>
    <row r="549" spans="3:11" x14ac:dyDescent="0.2">
      <c r="C549" s="519" t="s">
        <v>31103</v>
      </c>
      <c r="D549" s="518">
        <v>44547</v>
      </c>
      <c r="E549" s="517" t="s">
        <v>31102</v>
      </c>
      <c r="I549" s="515">
        <v>5.54</v>
      </c>
      <c r="K549" s="515">
        <v>128121.7</v>
      </c>
    </row>
    <row r="550" spans="3:11" x14ac:dyDescent="0.2">
      <c r="C550" s="519" t="s">
        <v>31101</v>
      </c>
      <c r="D550" s="518">
        <v>44547</v>
      </c>
      <c r="E550" s="517" t="s">
        <v>31100</v>
      </c>
      <c r="I550" s="515">
        <v>2.04</v>
      </c>
      <c r="K550" s="515">
        <v>128123.74</v>
      </c>
    </row>
    <row r="551" spans="3:11" x14ac:dyDescent="0.2">
      <c r="C551" s="519" t="s">
        <v>31099</v>
      </c>
      <c r="D551" s="518">
        <v>44547</v>
      </c>
      <c r="E551" s="517" t="s">
        <v>31098</v>
      </c>
      <c r="I551" s="515">
        <v>1.86</v>
      </c>
      <c r="K551" s="515">
        <v>128125.6</v>
      </c>
    </row>
    <row r="552" spans="3:11" x14ac:dyDescent="0.2">
      <c r="C552" s="519" t="s">
        <v>31097</v>
      </c>
      <c r="D552" s="518">
        <v>44547</v>
      </c>
      <c r="E552" s="517" t="s">
        <v>31096</v>
      </c>
      <c r="I552" s="515">
        <v>4.71</v>
      </c>
      <c r="K552" s="515">
        <v>128130.31</v>
      </c>
    </row>
    <row r="553" spans="3:11" x14ac:dyDescent="0.2">
      <c r="C553" s="519" t="s">
        <v>31095</v>
      </c>
      <c r="D553" s="518">
        <v>44547</v>
      </c>
      <c r="E553" s="517" t="s">
        <v>31094</v>
      </c>
      <c r="I553" s="515">
        <v>5.31</v>
      </c>
      <c r="K553" s="515">
        <v>128135.62</v>
      </c>
    </row>
    <row r="554" spans="3:11" x14ac:dyDescent="0.2">
      <c r="C554" s="519" t="s">
        <v>31093</v>
      </c>
      <c r="D554" s="518">
        <v>44547</v>
      </c>
      <c r="E554" s="517" t="s">
        <v>31092</v>
      </c>
      <c r="I554" s="515">
        <v>10.81</v>
      </c>
      <c r="K554" s="515">
        <v>128146.43</v>
      </c>
    </row>
    <row r="555" spans="3:11" x14ac:dyDescent="0.2">
      <c r="C555" s="519" t="s">
        <v>31091</v>
      </c>
      <c r="D555" s="518">
        <v>44547</v>
      </c>
      <c r="E555" s="517" t="s">
        <v>31090</v>
      </c>
      <c r="I555" s="515">
        <v>2.74</v>
      </c>
      <c r="K555" s="515">
        <v>128149.17</v>
      </c>
    </row>
    <row r="556" spans="3:11" x14ac:dyDescent="0.2">
      <c r="C556" s="519" t="s">
        <v>31089</v>
      </c>
      <c r="D556" s="518">
        <v>44547</v>
      </c>
      <c r="E556" s="517" t="s">
        <v>31088</v>
      </c>
      <c r="I556" s="515">
        <v>1.68</v>
      </c>
      <c r="K556" s="515">
        <v>128150.85</v>
      </c>
    </row>
    <row r="557" spans="3:11" x14ac:dyDescent="0.2">
      <c r="C557" s="519" t="s">
        <v>31087</v>
      </c>
      <c r="D557" s="518">
        <v>44547</v>
      </c>
      <c r="E557" s="517" t="s">
        <v>31086</v>
      </c>
      <c r="I557" s="515">
        <v>2.5499999999999998</v>
      </c>
      <c r="K557" s="515">
        <v>128153.4</v>
      </c>
    </row>
    <row r="558" spans="3:11" x14ac:dyDescent="0.2">
      <c r="C558" s="519" t="s">
        <v>31085</v>
      </c>
      <c r="D558" s="518">
        <v>44547</v>
      </c>
      <c r="E558" s="517" t="s">
        <v>31084</v>
      </c>
      <c r="I558" s="515">
        <v>5.28</v>
      </c>
      <c r="K558" s="515">
        <v>128158.68</v>
      </c>
    </row>
    <row r="559" spans="3:11" x14ac:dyDescent="0.2">
      <c r="C559" s="519" t="s">
        <v>31083</v>
      </c>
      <c r="D559" s="518">
        <v>44547</v>
      </c>
      <c r="E559" s="517" t="s">
        <v>31082</v>
      </c>
      <c r="I559" s="515">
        <v>2.2200000000000002</v>
      </c>
      <c r="K559" s="515">
        <v>128160.9</v>
      </c>
    </row>
    <row r="560" spans="3:11" x14ac:dyDescent="0.2">
      <c r="C560" s="519" t="s">
        <v>31081</v>
      </c>
      <c r="D560" s="518">
        <v>44547</v>
      </c>
      <c r="E560" s="517" t="s">
        <v>31080</v>
      </c>
      <c r="I560" s="515">
        <v>14.71</v>
      </c>
      <c r="K560" s="515">
        <v>128175.61</v>
      </c>
    </row>
    <row r="561" spans="3:11" x14ac:dyDescent="0.2">
      <c r="C561" s="519" t="s">
        <v>31079</v>
      </c>
      <c r="D561" s="518">
        <v>44547</v>
      </c>
      <c r="E561" s="517" t="s">
        <v>31078</v>
      </c>
      <c r="I561" s="515">
        <v>5.04</v>
      </c>
      <c r="K561" s="515">
        <v>128180.65</v>
      </c>
    </row>
    <row r="562" spans="3:11" x14ac:dyDescent="0.2">
      <c r="C562" s="519" t="s">
        <v>31077</v>
      </c>
      <c r="D562" s="518">
        <v>44547</v>
      </c>
      <c r="E562" s="517" t="s">
        <v>31076</v>
      </c>
      <c r="I562" s="515">
        <v>3.84</v>
      </c>
      <c r="K562" s="515">
        <v>128184.49</v>
      </c>
    </row>
    <row r="563" spans="3:11" x14ac:dyDescent="0.2">
      <c r="C563" s="519" t="s">
        <v>31075</v>
      </c>
      <c r="D563" s="518">
        <v>44547</v>
      </c>
      <c r="E563" s="517" t="s">
        <v>31074</v>
      </c>
      <c r="I563" s="515">
        <v>2.98</v>
      </c>
      <c r="K563" s="515">
        <v>128187.47</v>
      </c>
    </row>
    <row r="564" spans="3:11" x14ac:dyDescent="0.2">
      <c r="C564" s="519" t="s">
        <v>31073</v>
      </c>
      <c r="D564" s="518">
        <v>44547</v>
      </c>
      <c r="E564" s="517" t="s">
        <v>31072</v>
      </c>
      <c r="I564" s="515">
        <v>4.66</v>
      </c>
      <c r="K564" s="515">
        <v>128192.13</v>
      </c>
    </row>
    <row r="565" spans="3:11" x14ac:dyDescent="0.2">
      <c r="C565" s="519" t="s">
        <v>31071</v>
      </c>
      <c r="D565" s="518">
        <v>44547</v>
      </c>
      <c r="E565" s="517" t="s">
        <v>31070</v>
      </c>
      <c r="I565" s="515">
        <v>6.83</v>
      </c>
      <c r="K565" s="515">
        <v>128198.96</v>
      </c>
    </row>
    <row r="566" spans="3:11" x14ac:dyDescent="0.2">
      <c r="C566" s="519" t="s">
        <v>31069</v>
      </c>
      <c r="D566" s="518">
        <v>44547</v>
      </c>
      <c r="E566" s="517" t="s">
        <v>31068</v>
      </c>
      <c r="I566" s="515">
        <v>6.32</v>
      </c>
      <c r="K566" s="515">
        <v>128205.28</v>
      </c>
    </row>
    <row r="567" spans="3:11" x14ac:dyDescent="0.2">
      <c r="C567" s="519" t="s">
        <v>31067</v>
      </c>
      <c r="D567" s="518">
        <v>44547</v>
      </c>
      <c r="E567" s="517" t="s">
        <v>31066</v>
      </c>
      <c r="I567" s="515">
        <v>7.02</v>
      </c>
      <c r="K567" s="515">
        <v>128212.3</v>
      </c>
    </row>
    <row r="568" spans="3:11" x14ac:dyDescent="0.2">
      <c r="C568" s="519" t="s">
        <v>31065</v>
      </c>
      <c r="D568" s="518">
        <v>44547</v>
      </c>
      <c r="E568" s="517" t="s">
        <v>31064</v>
      </c>
      <c r="I568" s="515">
        <v>14.66</v>
      </c>
      <c r="K568" s="515">
        <v>128226.96</v>
      </c>
    </row>
    <row r="569" spans="3:11" x14ac:dyDescent="0.2">
      <c r="C569" s="519" t="s">
        <v>31063</v>
      </c>
      <c r="D569" s="518">
        <v>44547</v>
      </c>
      <c r="E569" s="517" t="s">
        <v>31062</v>
      </c>
      <c r="I569" s="515">
        <v>3.92</v>
      </c>
      <c r="K569" s="515">
        <v>128230.88</v>
      </c>
    </row>
    <row r="570" spans="3:11" x14ac:dyDescent="0.2">
      <c r="C570" s="519" t="s">
        <v>31061</v>
      </c>
      <c r="D570" s="518">
        <v>44547</v>
      </c>
      <c r="E570" s="517" t="s">
        <v>31060</v>
      </c>
      <c r="I570" s="515">
        <v>4.3499999999999996</v>
      </c>
      <c r="K570" s="515">
        <v>128235.23</v>
      </c>
    </row>
    <row r="571" spans="3:11" x14ac:dyDescent="0.2">
      <c r="C571" s="519" t="s">
        <v>31059</v>
      </c>
      <c r="D571" s="518">
        <v>44547</v>
      </c>
      <c r="E571" s="517" t="s">
        <v>31058</v>
      </c>
      <c r="I571" s="515">
        <v>1.69</v>
      </c>
      <c r="K571" s="515">
        <v>128236.92</v>
      </c>
    </row>
    <row r="572" spans="3:11" x14ac:dyDescent="0.2">
      <c r="C572" s="519" t="s">
        <v>31057</v>
      </c>
      <c r="D572" s="518">
        <v>44547</v>
      </c>
      <c r="E572" s="517" t="s">
        <v>31056</v>
      </c>
      <c r="I572" s="515">
        <v>5.26</v>
      </c>
      <c r="K572" s="515">
        <v>128242.18</v>
      </c>
    </row>
    <row r="573" spans="3:11" x14ac:dyDescent="0.2">
      <c r="C573" s="519" t="s">
        <v>31055</v>
      </c>
      <c r="D573" s="518">
        <v>44547</v>
      </c>
      <c r="E573" s="517" t="s">
        <v>31054</v>
      </c>
      <c r="I573" s="515">
        <v>3.77</v>
      </c>
      <c r="K573" s="515">
        <v>128245.95</v>
      </c>
    </row>
    <row r="574" spans="3:11" x14ac:dyDescent="0.2">
      <c r="C574" s="519" t="s">
        <v>31053</v>
      </c>
      <c r="D574" s="518">
        <v>44547</v>
      </c>
      <c r="E574" s="517" t="s">
        <v>31052</v>
      </c>
      <c r="I574" s="515">
        <v>3253.82</v>
      </c>
      <c r="K574" s="515">
        <v>131499.76999999999</v>
      </c>
    </row>
    <row r="575" spans="3:11" x14ac:dyDescent="0.2">
      <c r="C575" s="519" t="s">
        <v>14637</v>
      </c>
      <c r="D575" s="518">
        <v>44547</v>
      </c>
      <c r="E575" s="517" t="s">
        <v>31051</v>
      </c>
      <c r="J575" s="516">
        <v>86.35</v>
      </c>
      <c r="K575" s="515">
        <v>131413.42000000001</v>
      </c>
    </row>
    <row r="576" spans="3:11" x14ac:dyDescent="0.2">
      <c r="C576" s="519" t="s">
        <v>1529</v>
      </c>
      <c r="D576" s="518">
        <v>44547</v>
      </c>
      <c r="E576" s="517" t="s">
        <v>31050</v>
      </c>
      <c r="J576" s="516">
        <v>4000</v>
      </c>
      <c r="K576" s="515">
        <v>127413.42</v>
      </c>
    </row>
    <row r="577" spans="3:11" x14ac:dyDescent="0.2">
      <c r="C577" s="519" t="s">
        <v>1527</v>
      </c>
      <c r="D577" s="518">
        <v>44547</v>
      </c>
      <c r="E577" s="517" t="s">
        <v>31049</v>
      </c>
      <c r="J577" s="516">
        <v>1400</v>
      </c>
      <c r="K577" s="515">
        <v>126013.42</v>
      </c>
    </row>
    <row r="578" spans="3:11" x14ac:dyDescent="0.2">
      <c r="C578" s="519" t="s">
        <v>31048</v>
      </c>
      <c r="D578" s="518">
        <v>44548</v>
      </c>
      <c r="E578" s="517" t="s">
        <v>31047</v>
      </c>
      <c r="I578" s="515">
        <v>5.04</v>
      </c>
      <c r="K578" s="515">
        <v>126018.46</v>
      </c>
    </row>
    <row r="579" spans="3:11" x14ac:dyDescent="0.2">
      <c r="C579" s="519" t="s">
        <v>31046</v>
      </c>
      <c r="D579" s="518">
        <v>44548</v>
      </c>
      <c r="E579" s="517" t="s">
        <v>31045</v>
      </c>
      <c r="I579" s="515">
        <v>2.06</v>
      </c>
      <c r="K579" s="515">
        <v>126020.52</v>
      </c>
    </row>
    <row r="580" spans="3:11" x14ac:dyDescent="0.2">
      <c r="C580" s="519" t="s">
        <v>31044</v>
      </c>
      <c r="D580" s="518">
        <v>44548</v>
      </c>
      <c r="E580" s="517" t="s">
        <v>31043</v>
      </c>
      <c r="I580" s="515">
        <v>5.69</v>
      </c>
      <c r="K580" s="515">
        <v>126026.21</v>
      </c>
    </row>
    <row r="581" spans="3:11" x14ac:dyDescent="0.2">
      <c r="C581" s="519" t="s">
        <v>31042</v>
      </c>
      <c r="D581" s="518">
        <v>44548</v>
      </c>
      <c r="E581" s="517" t="s">
        <v>31041</v>
      </c>
      <c r="I581" s="515">
        <v>3.06</v>
      </c>
      <c r="K581" s="515">
        <v>126029.27</v>
      </c>
    </row>
    <row r="582" spans="3:11" x14ac:dyDescent="0.2">
      <c r="C582" s="519" t="s">
        <v>31040</v>
      </c>
      <c r="D582" s="518">
        <v>44548</v>
      </c>
      <c r="E582" s="517" t="s">
        <v>31039</v>
      </c>
      <c r="I582" s="515">
        <v>10.18</v>
      </c>
      <c r="K582" s="515">
        <v>126039.45</v>
      </c>
    </row>
    <row r="583" spans="3:11" x14ac:dyDescent="0.2">
      <c r="C583" s="519" t="s">
        <v>31038</v>
      </c>
      <c r="D583" s="518">
        <v>44548</v>
      </c>
      <c r="E583" s="517" t="s">
        <v>31037</v>
      </c>
      <c r="I583" s="515">
        <v>2.74</v>
      </c>
      <c r="K583" s="515">
        <v>126042.19</v>
      </c>
    </row>
    <row r="584" spans="3:11" x14ac:dyDescent="0.2">
      <c r="C584" s="519" t="s">
        <v>31036</v>
      </c>
      <c r="D584" s="518">
        <v>44548</v>
      </c>
      <c r="E584" s="517" t="s">
        <v>31035</v>
      </c>
      <c r="I584" s="515">
        <v>8.3800000000000008</v>
      </c>
      <c r="K584" s="515">
        <v>126050.57</v>
      </c>
    </row>
    <row r="585" spans="3:11" x14ac:dyDescent="0.2">
      <c r="C585" s="519" t="s">
        <v>31034</v>
      </c>
      <c r="D585" s="518">
        <v>44548</v>
      </c>
      <c r="E585" s="517" t="s">
        <v>31033</v>
      </c>
      <c r="I585" s="515">
        <v>1.68</v>
      </c>
      <c r="K585" s="515">
        <v>126052.25</v>
      </c>
    </row>
    <row r="586" spans="3:11" x14ac:dyDescent="0.2">
      <c r="C586" s="519" t="s">
        <v>31032</v>
      </c>
      <c r="D586" s="518">
        <v>44548</v>
      </c>
      <c r="E586" s="517" t="s">
        <v>31031</v>
      </c>
      <c r="I586" s="515">
        <v>2</v>
      </c>
      <c r="K586" s="515">
        <v>126054.25</v>
      </c>
    </row>
    <row r="587" spans="3:11" x14ac:dyDescent="0.2">
      <c r="C587" s="519" t="s">
        <v>31030</v>
      </c>
      <c r="D587" s="518">
        <v>44549</v>
      </c>
      <c r="E587" s="517" t="s">
        <v>31029</v>
      </c>
      <c r="I587" s="515">
        <v>2.25</v>
      </c>
      <c r="K587" s="515">
        <v>126056.5</v>
      </c>
    </row>
    <row r="588" spans="3:11" x14ac:dyDescent="0.2">
      <c r="C588" s="519" t="s">
        <v>31028</v>
      </c>
      <c r="D588" s="518">
        <v>44549</v>
      </c>
      <c r="E588" s="517" t="s">
        <v>31027</v>
      </c>
      <c r="I588" s="515">
        <v>10.6</v>
      </c>
      <c r="K588" s="515">
        <v>126067.1</v>
      </c>
    </row>
    <row r="589" spans="3:11" x14ac:dyDescent="0.2">
      <c r="C589" s="519" t="s">
        <v>31026</v>
      </c>
      <c r="D589" s="518">
        <v>44549</v>
      </c>
      <c r="E589" s="517" t="s">
        <v>31025</v>
      </c>
      <c r="I589" s="515">
        <v>6.09</v>
      </c>
      <c r="K589" s="515">
        <v>126073.19</v>
      </c>
    </row>
    <row r="590" spans="3:11" x14ac:dyDescent="0.2">
      <c r="C590" s="519" t="s">
        <v>31024</v>
      </c>
      <c r="D590" s="518">
        <v>44549</v>
      </c>
      <c r="E590" s="517" t="s">
        <v>31023</v>
      </c>
      <c r="I590" s="515">
        <v>11.75</v>
      </c>
      <c r="K590" s="515">
        <v>126084.94</v>
      </c>
    </row>
    <row r="591" spans="3:11" x14ac:dyDescent="0.2">
      <c r="C591" s="519" t="s">
        <v>31022</v>
      </c>
      <c r="D591" s="518">
        <v>44549</v>
      </c>
      <c r="E591" s="517" t="s">
        <v>31021</v>
      </c>
      <c r="I591" s="515">
        <v>3.36</v>
      </c>
      <c r="K591" s="515">
        <v>126088.3</v>
      </c>
    </row>
    <row r="592" spans="3:11" x14ac:dyDescent="0.2">
      <c r="C592" s="519" t="s">
        <v>31020</v>
      </c>
      <c r="D592" s="518">
        <v>44549</v>
      </c>
      <c r="E592" s="517" t="s">
        <v>31019</v>
      </c>
      <c r="I592" s="515">
        <v>1.92</v>
      </c>
      <c r="K592" s="515">
        <v>126090.22</v>
      </c>
    </row>
    <row r="593" spans="3:11" x14ac:dyDescent="0.2">
      <c r="C593" s="519" t="s">
        <v>31018</v>
      </c>
      <c r="D593" s="518">
        <v>44549</v>
      </c>
      <c r="E593" s="517" t="s">
        <v>31017</v>
      </c>
      <c r="I593" s="515">
        <v>12.99</v>
      </c>
      <c r="K593" s="515">
        <v>126103.21</v>
      </c>
    </row>
    <row r="594" spans="3:11" x14ac:dyDescent="0.2">
      <c r="C594" s="519" t="s">
        <v>31016</v>
      </c>
      <c r="D594" s="518">
        <v>44550</v>
      </c>
      <c r="E594" s="517" t="s">
        <v>31015</v>
      </c>
      <c r="I594" s="515">
        <v>2.0699999999999998</v>
      </c>
      <c r="K594" s="515">
        <v>126105.28</v>
      </c>
    </row>
    <row r="595" spans="3:11" x14ac:dyDescent="0.2">
      <c r="C595" s="519" t="s">
        <v>31014</v>
      </c>
      <c r="D595" s="518">
        <v>44550</v>
      </c>
      <c r="E595" s="517" t="s">
        <v>31013</v>
      </c>
      <c r="I595" s="515">
        <v>6.94</v>
      </c>
      <c r="K595" s="515">
        <v>126112.22</v>
      </c>
    </row>
    <row r="596" spans="3:11" x14ac:dyDescent="0.2">
      <c r="C596" s="519" t="s">
        <v>31012</v>
      </c>
      <c r="D596" s="518">
        <v>44550</v>
      </c>
      <c r="E596" s="517" t="s">
        <v>31011</v>
      </c>
      <c r="I596" s="515">
        <v>6.25</v>
      </c>
      <c r="K596" s="515">
        <v>126118.47</v>
      </c>
    </row>
    <row r="597" spans="3:11" x14ac:dyDescent="0.2">
      <c r="C597" s="519" t="s">
        <v>31010</v>
      </c>
      <c r="D597" s="518">
        <v>44550</v>
      </c>
      <c r="E597" s="517" t="s">
        <v>31009</v>
      </c>
      <c r="I597" s="515">
        <v>7.07</v>
      </c>
      <c r="K597" s="515">
        <v>126125.54</v>
      </c>
    </row>
    <row r="598" spans="3:11" x14ac:dyDescent="0.2">
      <c r="C598" s="519" t="s">
        <v>31008</v>
      </c>
      <c r="D598" s="518">
        <v>44550</v>
      </c>
      <c r="E598" s="517" t="s">
        <v>31007</v>
      </c>
      <c r="I598" s="515">
        <v>7.87</v>
      </c>
      <c r="K598" s="515">
        <v>126133.41</v>
      </c>
    </row>
    <row r="599" spans="3:11" x14ac:dyDescent="0.2">
      <c r="C599" s="519" t="s">
        <v>31006</v>
      </c>
      <c r="D599" s="518">
        <v>44550</v>
      </c>
      <c r="E599" s="517" t="s">
        <v>31005</v>
      </c>
      <c r="I599" s="515">
        <v>3</v>
      </c>
      <c r="K599" s="515">
        <v>126136.41</v>
      </c>
    </row>
    <row r="600" spans="3:11" x14ac:dyDescent="0.2">
      <c r="C600" s="519" t="s">
        <v>31004</v>
      </c>
      <c r="D600" s="518">
        <v>44550</v>
      </c>
      <c r="E600" s="517" t="s">
        <v>31003</v>
      </c>
      <c r="I600" s="515">
        <v>31.99</v>
      </c>
      <c r="K600" s="515">
        <v>126168.4</v>
      </c>
    </row>
    <row r="601" spans="3:11" x14ac:dyDescent="0.2">
      <c r="C601" s="519" t="s">
        <v>31002</v>
      </c>
      <c r="D601" s="518">
        <v>44550</v>
      </c>
      <c r="E601" s="517" t="s">
        <v>31001</v>
      </c>
      <c r="I601" s="515">
        <v>3.06</v>
      </c>
      <c r="K601" s="515">
        <v>126171.46</v>
      </c>
    </row>
    <row r="602" spans="3:11" x14ac:dyDescent="0.2">
      <c r="C602" s="519" t="s">
        <v>31000</v>
      </c>
      <c r="D602" s="518">
        <v>44550</v>
      </c>
      <c r="E602" s="517" t="s">
        <v>30999</v>
      </c>
      <c r="I602" s="515">
        <v>2.4500000000000002</v>
      </c>
      <c r="K602" s="515">
        <v>126173.91</v>
      </c>
    </row>
    <row r="603" spans="3:11" x14ac:dyDescent="0.2">
      <c r="C603" s="519" t="s">
        <v>30998</v>
      </c>
      <c r="D603" s="518">
        <v>44550</v>
      </c>
      <c r="E603" s="517" t="s">
        <v>30997</v>
      </c>
      <c r="I603" s="515">
        <v>2.4</v>
      </c>
      <c r="K603" s="515">
        <v>126176.31</v>
      </c>
    </row>
    <row r="604" spans="3:11" x14ac:dyDescent="0.2">
      <c r="C604" s="519" t="s">
        <v>30996</v>
      </c>
      <c r="D604" s="518">
        <v>44550</v>
      </c>
      <c r="E604" s="517" t="s">
        <v>30995</v>
      </c>
      <c r="I604" s="515">
        <v>5.0599999999999996</v>
      </c>
      <c r="K604" s="515">
        <v>126181.37</v>
      </c>
    </row>
    <row r="605" spans="3:11" x14ac:dyDescent="0.2">
      <c r="C605" s="519" t="s">
        <v>30994</v>
      </c>
      <c r="D605" s="518">
        <v>44550</v>
      </c>
      <c r="E605" s="517" t="s">
        <v>30993</v>
      </c>
      <c r="I605" s="515">
        <v>3.89</v>
      </c>
      <c r="K605" s="515">
        <v>126185.26</v>
      </c>
    </row>
    <row r="606" spans="3:11" x14ac:dyDescent="0.2">
      <c r="C606" s="519" t="s">
        <v>30992</v>
      </c>
      <c r="D606" s="518">
        <v>44550</v>
      </c>
      <c r="E606" s="517" t="s">
        <v>30991</v>
      </c>
      <c r="I606" s="515">
        <v>3.86</v>
      </c>
      <c r="K606" s="515">
        <v>126189.12</v>
      </c>
    </row>
    <row r="607" spans="3:11" x14ac:dyDescent="0.2">
      <c r="C607" s="519" t="s">
        <v>30990</v>
      </c>
      <c r="D607" s="518">
        <v>44550</v>
      </c>
      <c r="E607" s="517" t="s">
        <v>30989</v>
      </c>
      <c r="I607" s="515">
        <v>5.04</v>
      </c>
      <c r="K607" s="515">
        <v>126194.16</v>
      </c>
    </row>
    <row r="608" spans="3:11" x14ac:dyDescent="0.2">
      <c r="C608" s="519" t="s">
        <v>30988</v>
      </c>
      <c r="D608" s="518">
        <v>44550</v>
      </c>
      <c r="E608" s="517" t="s">
        <v>30987</v>
      </c>
      <c r="I608" s="515">
        <v>6.05</v>
      </c>
      <c r="K608" s="515">
        <v>126200.21</v>
      </c>
    </row>
    <row r="609" spans="3:11" x14ac:dyDescent="0.2">
      <c r="C609" s="519" t="s">
        <v>30986</v>
      </c>
      <c r="D609" s="518">
        <v>44550</v>
      </c>
      <c r="E609" s="517" t="s">
        <v>30985</v>
      </c>
      <c r="I609" s="515">
        <v>2.08</v>
      </c>
      <c r="K609" s="515">
        <v>126202.29</v>
      </c>
    </row>
    <row r="610" spans="3:11" x14ac:dyDescent="0.2">
      <c r="C610" s="519" t="s">
        <v>30984</v>
      </c>
      <c r="D610" s="518">
        <v>44550</v>
      </c>
      <c r="E610" s="517" t="s">
        <v>30983</v>
      </c>
      <c r="I610" s="515">
        <v>3.6</v>
      </c>
      <c r="K610" s="515">
        <v>126205.89</v>
      </c>
    </row>
    <row r="611" spans="3:11" x14ac:dyDescent="0.2">
      <c r="C611" s="519" t="s">
        <v>30982</v>
      </c>
      <c r="D611" s="518">
        <v>44550</v>
      </c>
      <c r="E611" s="517" t="s">
        <v>30981</v>
      </c>
      <c r="I611" s="515">
        <v>0.59</v>
      </c>
      <c r="K611" s="515">
        <v>126206.48</v>
      </c>
    </row>
    <row r="612" spans="3:11" x14ac:dyDescent="0.2">
      <c r="C612" s="519" t="s">
        <v>30980</v>
      </c>
      <c r="D612" s="518">
        <v>44550</v>
      </c>
      <c r="E612" s="517" t="s">
        <v>30979</v>
      </c>
      <c r="I612" s="515">
        <v>2.02</v>
      </c>
      <c r="K612" s="515">
        <v>126208.5</v>
      </c>
    </row>
    <row r="613" spans="3:11" x14ac:dyDescent="0.2">
      <c r="C613" s="519" t="s">
        <v>30978</v>
      </c>
      <c r="D613" s="518">
        <v>44550</v>
      </c>
      <c r="E613" s="517" t="s">
        <v>30977</v>
      </c>
      <c r="I613" s="515">
        <v>4.46</v>
      </c>
      <c r="K613" s="515">
        <v>126212.96</v>
      </c>
    </row>
    <row r="614" spans="3:11" x14ac:dyDescent="0.2">
      <c r="C614" s="519" t="s">
        <v>30976</v>
      </c>
      <c r="D614" s="518">
        <v>44550</v>
      </c>
      <c r="E614" s="517" t="s">
        <v>30975</v>
      </c>
      <c r="I614" s="515">
        <v>33.29</v>
      </c>
      <c r="K614" s="515">
        <v>126246.25</v>
      </c>
    </row>
    <row r="615" spans="3:11" x14ac:dyDescent="0.2">
      <c r="C615" s="519" t="s">
        <v>30974</v>
      </c>
      <c r="D615" s="518">
        <v>44550</v>
      </c>
      <c r="E615" s="517" t="s">
        <v>30973</v>
      </c>
      <c r="I615" s="515">
        <v>10.95</v>
      </c>
      <c r="K615" s="515">
        <v>126257.2</v>
      </c>
    </row>
    <row r="616" spans="3:11" x14ac:dyDescent="0.2">
      <c r="C616" s="519" t="s">
        <v>30972</v>
      </c>
      <c r="D616" s="518">
        <v>44550</v>
      </c>
      <c r="E616" s="517" t="s">
        <v>30971</v>
      </c>
      <c r="I616" s="515">
        <v>4.08</v>
      </c>
      <c r="K616" s="515">
        <v>126261.28</v>
      </c>
    </row>
    <row r="617" spans="3:11" x14ac:dyDescent="0.2">
      <c r="C617" s="519" t="s">
        <v>30970</v>
      </c>
      <c r="D617" s="518">
        <v>44550</v>
      </c>
      <c r="E617" s="517" t="s">
        <v>30969</v>
      </c>
      <c r="I617" s="515">
        <v>4.72</v>
      </c>
      <c r="K617" s="515">
        <v>126266</v>
      </c>
    </row>
    <row r="618" spans="3:11" x14ac:dyDescent="0.2">
      <c r="C618" s="519" t="s">
        <v>30968</v>
      </c>
      <c r="D618" s="518">
        <v>44550</v>
      </c>
      <c r="E618" s="517" t="s">
        <v>30967</v>
      </c>
      <c r="I618" s="515">
        <v>9.86</v>
      </c>
      <c r="K618" s="515">
        <v>126275.86</v>
      </c>
    </row>
    <row r="619" spans="3:11" x14ac:dyDescent="0.2">
      <c r="C619" s="519" t="s">
        <v>30966</v>
      </c>
      <c r="D619" s="518">
        <v>44550</v>
      </c>
      <c r="E619" s="517" t="s">
        <v>30965</v>
      </c>
      <c r="I619" s="515">
        <v>7.62</v>
      </c>
      <c r="K619" s="515">
        <v>126283.48</v>
      </c>
    </row>
    <row r="620" spans="3:11" x14ac:dyDescent="0.2">
      <c r="C620" s="519" t="s">
        <v>30964</v>
      </c>
      <c r="D620" s="518">
        <v>44550</v>
      </c>
      <c r="E620" s="517" t="s">
        <v>30963</v>
      </c>
      <c r="I620" s="515">
        <v>6.54</v>
      </c>
      <c r="K620" s="515">
        <v>126290.02</v>
      </c>
    </row>
    <row r="621" spans="3:11" x14ac:dyDescent="0.2">
      <c r="C621" s="519" t="s">
        <v>30962</v>
      </c>
      <c r="D621" s="518">
        <v>44550</v>
      </c>
      <c r="E621" s="517" t="s">
        <v>30961</v>
      </c>
      <c r="I621" s="515">
        <v>8.3800000000000008</v>
      </c>
      <c r="K621" s="515">
        <v>126298.4</v>
      </c>
    </row>
    <row r="622" spans="3:11" x14ac:dyDescent="0.2">
      <c r="C622" s="519" t="s">
        <v>30960</v>
      </c>
      <c r="D622" s="518">
        <v>44550</v>
      </c>
      <c r="E622" s="517" t="s">
        <v>30959</v>
      </c>
      <c r="I622" s="515">
        <v>3.11</v>
      </c>
      <c r="K622" s="515">
        <v>126301.51</v>
      </c>
    </row>
    <row r="623" spans="3:11" x14ac:dyDescent="0.2">
      <c r="C623" s="519" t="s">
        <v>30958</v>
      </c>
      <c r="D623" s="518">
        <v>44550</v>
      </c>
      <c r="E623" s="517" t="s">
        <v>30957</v>
      </c>
      <c r="I623" s="515">
        <v>0.26</v>
      </c>
      <c r="K623" s="515">
        <v>126301.77</v>
      </c>
    </row>
    <row r="624" spans="3:11" x14ac:dyDescent="0.2">
      <c r="C624" s="519" t="s">
        <v>30956</v>
      </c>
      <c r="D624" s="518">
        <v>44550</v>
      </c>
      <c r="E624" s="517" t="s">
        <v>30955</v>
      </c>
      <c r="I624" s="515">
        <v>1.94</v>
      </c>
      <c r="K624" s="515">
        <v>126303.71</v>
      </c>
    </row>
    <row r="625" spans="3:11" x14ac:dyDescent="0.2">
      <c r="C625" s="519" t="s">
        <v>30954</v>
      </c>
      <c r="D625" s="518">
        <v>44550</v>
      </c>
      <c r="E625" s="517" t="s">
        <v>30953</v>
      </c>
      <c r="I625" s="515">
        <v>8.86</v>
      </c>
      <c r="K625" s="515">
        <v>126312.57</v>
      </c>
    </row>
    <row r="626" spans="3:11" x14ac:dyDescent="0.2">
      <c r="C626" s="519" t="s">
        <v>30952</v>
      </c>
      <c r="D626" s="518">
        <v>44550</v>
      </c>
      <c r="E626" s="517" t="s">
        <v>30951</v>
      </c>
      <c r="I626" s="515">
        <v>8.3800000000000008</v>
      </c>
      <c r="K626" s="515">
        <v>126320.95</v>
      </c>
    </row>
    <row r="627" spans="3:11" x14ac:dyDescent="0.2">
      <c r="C627" s="519" t="s">
        <v>30950</v>
      </c>
      <c r="D627" s="518">
        <v>44550</v>
      </c>
      <c r="E627" s="517" t="s">
        <v>30949</v>
      </c>
      <c r="I627" s="515">
        <v>5.3</v>
      </c>
      <c r="K627" s="515">
        <v>126326.25</v>
      </c>
    </row>
    <row r="628" spans="3:11" x14ac:dyDescent="0.2">
      <c r="C628" s="519" t="s">
        <v>30948</v>
      </c>
      <c r="D628" s="518">
        <v>44550</v>
      </c>
      <c r="E628" s="517" t="s">
        <v>30947</v>
      </c>
      <c r="I628" s="515">
        <v>5.08</v>
      </c>
      <c r="K628" s="515">
        <v>126331.33</v>
      </c>
    </row>
    <row r="629" spans="3:11" x14ac:dyDescent="0.2">
      <c r="C629" s="519" t="s">
        <v>30946</v>
      </c>
      <c r="D629" s="518">
        <v>44550</v>
      </c>
      <c r="E629" s="517" t="s">
        <v>30945</v>
      </c>
      <c r="I629" s="515">
        <v>16.46</v>
      </c>
      <c r="K629" s="515">
        <v>126347.79</v>
      </c>
    </row>
    <row r="630" spans="3:11" x14ac:dyDescent="0.2">
      <c r="C630" s="519" t="s">
        <v>30944</v>
      </c>
      <c r="D630" s="518">
        <v>44550</v>
      </c>
      <c r="E630" s="517" t="s">
        <v>30943</v>
      </c>
      <c r="I630" s="515">
        <v>3.64</v>
      </c>
      <c r="K630" s="515">
        <v>126351.43</v>
      </c>
    </row>
    <row r="631" spans="3:11" x14ac:dyDescent="0.2">
      <c r="C631" s="519" t="s">
        <v>30942</v>
      </c>
      <c r="D631" s="518">
        <v>44550</v>
      </c>
      <c r="E631" s="517" t="s">
        <v>30941</v>
      </c>
      <c r="I631" s="515">
        <v>3.66</v>
      </c>
      <c r="K631" s="515">
        <v>126355.09</v>
      </c>
    </row>
    <row r="632" spans="3:11" x14ac:dyDescent="0.2">
      <c r="C632" s="519" t="s">
        <v>30940</v>
      </c>
      <c r="D632" s="518">
        <v>44550</v>
      </c>
      <c r="E632" s="517" t="s">
        <v>30939</v>
      </c>
      <c r="I632" s="515">
        <v>3.44</v>
      </c>
      <c r="K632" s="515">
        <v>126358.53</v>
      </c>
    </row>
    <row r="633" spans="3:11" x14ac:dyDescent="0.2">
      <c r="C633" s="519" t="s">
        <v>30938</v>
      </c>
      <c r="D633" s="518">
        <v>44550</v>
      </c>
      <c r="E633" s="517" t="s">
        <v>30937</v>
      </c>
      <c r="I633" s="515">
        <v>2.44</v>
      </c>
      <c r="K633" s="515">
        <v>126360.97</v>
      </c>
    </row>
    <row r="634" spans="3:11" x14ac:dyDescent="0.2">
      <c r="C634" s="519" t="s">
        <v>30936</v>
      </c>
      <c r="D634" s="518">
        <v>44550</v>
      </c>
      <c r="E634" s="517" t="s">
        <v>30935</v>
      </c>
      <c r="I634" s="515">
        <v>58.99</v>
      </c>
      <c r="K634" s="515">
        <v>126419.96</v>
      </c>
    </row>
    <row r="635" spans="3:11" x14ac:dyDescent="0.2">
      <c r="C635" s="519" t="s">
        <v>30934</v>
      </c>
      <c r="D635" s="518">
        <v>44551</v>
      </c>
      <c r="E635" s="517" t="s">
        <v>30933</v>
      </c>
      <c r="I635" s="515">
        <v>20</v>
      </c>
      <c r="K635" s="515">
        <v>126439.96</v>
      </c>
    </row>
    <row r="636" spans="3:11" x14ac:dyDescent="0.2">
      <c r="C636" s="519" t="s">
        <v>30932</v>
      </c>
      <c r="D636" s="518">
        <v>44551</v>
      </c>
      <c r="E636" s="517" t="s">
        <v>30931</v>
      </c>
      <c r="I636" s="515">
        <v>5.8</v>
      </c>
      <c r="K636" s="515">
        <v>126445.75999999999</v>
      </c>
    </row>
    <row r="637" spans="3:11" x14ac:dyDescent="0.2">
      <c r="C637" s="519" t="s">
        <v>30930</v>
      </c>
      <c r="D637" s="518">
        <v>44551</v>
      </c>
      <c r="E637" s="517" t="s">
        <v>30929</v>
      </c>
      <c r="I637" s="515">
        <v>1.03</v>
      </c>
      <c r="K637" s="515">
        <v>126446.79</v>
      </c>
    </row>
    <row r="638" spans="3:11" x14ac:dyDescent="0.2">
      <c r="C638" s="519" t="s">
        <v>30928</v>
      </c>
      <c r="D638" s="518">
        <v>44551</v>
      </c>
      <c r="E638" s="517" t="s">
        <v>30927</v>
      </c>
      <c r="I638" s="515">
        <v>3.46</v>
      </c>
      <c r="K638" s="515">
        <v>126450.25</v>
      </c>
    </row>
    <row r="639" spans="3:11" x14ac:dyDescent="0.2">
      <c r="C639" s="519" t="s">
        <v>30926</v>
      </c>
      <c r="D639" s="518">
        <v>44551</v>
      </c>
      <c r="E639" s="517" t="s">
        <v>30925</v>
      </c>
      <c r="I639" s="515">
        <v>2.96</v>
      </c>
      <c r="K639" s="515">
        <v>126453.21</v>
      </c>
    </row>
    <row r="640" spans="3:11" x14ac:dyDescent="0.2">
      <c r="C640" s="519" t="s">
        <v>30924</v>
      </c>
      <c r="D640" s="518">
        <v>44551</v>
      </c>
      <c r="E640" s="517" t="s">
        <v>30923</v>
      </c>
      <c r="I640" s="515">
        <v>5.18</v>
      </c>
      <c r="K640" s="515">
        <v>126458.39</v>
      </c>
    </row>
    <row r="641" spans="3:11" x14ac:dyDescent="0.2">
      <c r="C641" s="519" t="s">
        <v>30922</v>
      </c>
      <c r="D641" s="518">
        <v>44551</v>
      </c>
      <c r="E641" s="517" t="s">
        <v>30921</v>
      </c>
      <c r="I641" s="515">
        <v>3.36</v>
      </c>
      <c r="K641" s="515">
        <v>126461.75</v>
      </c>
    </row>
    <row r="642" spans="3:11" x14ac:dyDescent="0.2">
      <c r="C642" s="519" t="s">
        <v>30920</v>
      </c>
      <c r="D642" s="518">
        <v>44551</v>
      </c>
      <c r="E642" s="517" t="s">
        <v>30919</v>
      </c>
      <c r="I642" s="515">
        <v>3.36</v>
      </c>
      <c r="K642" s="515">
        <v>126465.11</v>
      </c>
    </row>
    <row r="643" spans="3:11" x14ac:dyDescent="0.2">
      <c r="C643" s="519" t="s">
        <v>30918</v>
      </c>
      <c r="D643" s="518">
        <v>44551</v>
      </c>
      <c r="E643" s="517" t="s">
        <v>30917</v>
      </c>
      <c r="I643" s="515">
        <v>1.79</v>
      </c>
      <c r="K643" s="515">
        <v>126466.9</v>
      </c>
    </row>
    <row r="644" spans="3:11" x14ac:dyDescent="0.2">
      <c r="C644" s="519" t="s">
        <v>30916</v>
      </c>
      <c r="D644" s="518">
        <v>44551</v>
      </c>
      <c r="E644" s="517" t="s">
        <v>30915</v>
      </c>
      <c r="I644" s="515">
        <v>2.2200000000000002</v>
      </c>
      <c r="K644" s="515">
        <v>126469.12</v>
      </c>
    </row>
    <row r="645" spans="3:11" x14ac:dyDescent="0.2">
      <c r="C645" s="519" t="s">
        <v>30914</v>
      </c>
      <c r="D645" s="518">
        <v>44551</v>
      </c>
      <c r="E645" s="517" t="s">
        <v>30913</v>
      </c>
      <c r="I645" s="515">
        <v>6.08</v>
      </c>
      <c r="K645" s="515">
        <v>126475.2</v>
      </c>
    </row>
    <row r="646" spans="3:11" x14ac:dyDescent="0.2">
      <c r="C646" s="519" t="s">
        <v>30912</v>
      </c>
      <c r="D646" s="518">
        <v>44551</v>
      </c>
      <c r="E646" s="517" t="s">
        <v>30911</v>
      </c>
      <c r="I646" s="515">
        <v>1.68</v>
      </c>
      <c r="K646" s="515">
        <v>126476.88</v>
      </c>
    </row>
    <row r="647" spans="3:11" x14ac:dyDescent="0.2">
      <c r="C647" s="519" t="s">
        <v>30910</v>
      </c>
      <c r="D647" s="518">
        <v>44551</v>
      </c>
      <c r="E647" s="517" t="s">
        <v>30909</v>
      </c>
      <c r="I647" s="515">
        <v>5.26</v>
      </c>
      <c r="K647" s="515">
        <v>126482.14</v>
      </c>
    </row>
    <row r="648" spans="3:11" x14ac:dyDescent="0.2">
      <c r="C648" s="519" t="s">
        <v>30908</v>
      </c>
      <c r="D648" s="518">
        <v>44551</v>
      </c>
      <c r="E648" s="517" t="s">
        <v>30907</v>
      </c>
      <c r="I648" s="515">
        <v>0.84</v>
      </c>
      <c r="K648" s="515">
        <v>126482.98</v>
      </c>
    </row>
    <row r="649" spans="3:11" x14ac:dyDescent="0.2">
      <c r="C649" s="519" t="s">
        <v>30906</v>
      </c>
      <c r="D649" s="518">
        <v>44551</v>
      </c>
      <c r="E649" s="517" t="s">
        <v>30905</v>
      </c>
      <c r="I649" s="515">
        <v>5.82</v>
      </c>
      <c r="K649" s="515">
        <v>126488.8</v>
      </c>
    </row>
    <row r="650" spans="3:11" x14ac:dyDescent="0.2">
      <c r="C650" s="519" t="s">
        <v>30904</v>
      </c>
      <c r="D650" s="518">
        <v>44551</v>
      </c>
      <c r="E650" s="517" t="s">
        <v>30903</v>
      </c>
      <c r="I650" s="515">
        <v>4.8600000000000003</v>
      </c>
      <c r="K650" s="515">
        <v>126493.66</v>
      </c>
    </row>
    <row r="651" spans="3:11" x14ac:dyDescent="0.2">
      <c r="C651" s="519" t="s">
        <v>30902</v>
      </c>
      <c r="D651" s="518">
        <v>44551</v>
      </c>
      <c r="E651" s="517" t="s">
        <v>30901</v>
      </c>
      <c r="I651" s="515">
        <v>5.82</v>
      </c>
      <c r="K651" s="515">
        <v>126499.48</v>
      </c>
    </row>
    <row r="652" spans="3:11" x14ac:dyDescent="0.2">
      <c r="C652" s="519" t="s">
        <v>30900</v>
      </c>
      <c r="D652" s="518">
        <v>44551</v>
      </c>
      <c r="E652" s="517" t="s">
        <v>30899</v>
      </c>
      <c r="I652" s="515">
        <v>5.82</v>
      </c>
      <c r="K652" s="515">
        <v>126505.3</v>
      </c>
    </row>
    <row r="653" spans="3:11" x14ac:dyDescent="0.2">
      <c r="C653" s="519" t="s">
        <v>30898</v>
      </c>
      <c r="D653" s="518">
        <v>44551</v>
      </c>
      <c r="E653" s="517" t="s">
        <v>30897</v>
      </c>
      <c r="I653" s="515">
        <v>7.03</v>
      </c>
      <c r="K653" s="515">
        <v>126512.33</v>
      </c>
    </row>
    <row r="654" spans="3:11" x14ac:dyDescent="0.2">
      <c r="C654" s="519" t="s">
        <v>30896</v>
      </c>
      <c r="D654" s="518">
        <v>44551</v>
      </c>
      <c r="E654" s="517" t="s">
        <v>30895</v>
      </c>
      <c r="I654" s="515">
        <v>211.39</v>
      </c>
      <c r="K654" s="515">
        <v>126723.72</v>
      </c>
    </row>
    <row r="655" spans="3:11" x14ac:dyDescent="0.2">
      <c r="C655" s="519" t="s">
        <v>30894</v>
      </c>
      <c r="D655" s="518">
        <v>44551</v>
      </c>
      <c r="E655" s="517" t="s">
        <v>30893</v>
      </c>
      <c r="I655" s="515">
        <v>8.3800000000000008</v>
      </c>
      <c r="K655" s="515">
        <v>126732.1</v>
      </c>
    </row>
    <row r="656" spans="3:11" x14ac:dyDescent="0.2">
      <c r="C656" s="519" t="s">
        <v>30892</v>
      </c>
      <c r="D656" s="518">
        <v>44552</v>
      </c>
      <c r="E656" s="517" t="s">
        <v>30891</v>
      </c>
      <c r="I656" s="515">
        <v>1.7</v>
      </c>
      <c r="K656" s="515">
        <v>126733.8</v>
      </c>
    </row>
    <row r="657" spans="3:11" x14ac:dyDescent="0.2">
      <c r="C657" s="519" t="s">
        <v>30890</v>
      </c>
      <c r="D657" s="518">
        <v>44552</v>
      </c>
      <c r="E657" s="517" t="s">
        <v>30889</v>
      </c>
      <c r="I657" s="515">
        <v>2.7</v>
      </c>
      <c r="K657" s="515">
        <v>126736.5</v>
      </c>
    </row>
    <row r="658" spans="3:11" x14ac:dyDescent="0.2">
      <c r="C658" s="519" t="s">
        <v>30888</v>
      </c>
      <c r="D658" s="518">
        <v>44552</v>
      </c>
      <c r="E658" s="517" t="s">
        <v>30887</v>
      </c>
      <c r="I658" s="515">
        <v>1.2</v>
      </c>
      <c r="K658" s="515">
        <v>126737.7</v>
      </c>
    </row>
    <row r="659" spans="3:11" x14ac:dyDescent="0.2">
      <c r="C659" s="519" t="s">
        <v>30886</v>
      </c>
      <c r="D659" s="518">
        <v>44552</v>
      </c>
      <c r="E659" s="517" t="s">
        <v>30885</v>
      </c>
      <c r="I659" s="515">
        <v>5.59</v>
      </c>
      <c r="K659" s="515">
        <v>126743.29</v>
      </c>
    </row>
    <row r="660" spans="3:11" x14ac:dyDescent="0.2">
      <c r="C660" s="519" t="s">
        <v>30884</v>
      </c>
      <c r="D660" s="518">
        <v>44552</v>
      </c>
      <c r="E660" s="517" t="s">
        <v>30883</v>
      </c>
      <c r="I660" s="515">
        <v>1.5</v>
      </c>
      <c r="K660" s="515">
        <v>126744.79</v>
      </c>
    </row>
    <row r="661" spans="3:11" x14ac:dyDescent="0.2">
      <c r="C661" s="519" t="s">
        <v>30882</v>
      </c>
      <c r="D661" s="518">
        <v>44552</v>
      </c>
      <c r="E661" s="517" t="s">
        <v>30881</v>
      </c>
      <c r="I661" s="515">
        <v>79.05</v>
      </c>
      <c r="K661" s="515">
        <v>126823.84</v>
      </c>
    </row>
    <row r="662" spans="3:11" x14ac:dyDescent="0.2">
      <c r="C662" s="519" t="s">
        <v>30880</v>
      </c>
      <c r="D662" s="518">
        <v>44552</v>
      </c>
      <c r="E662" s="517" t="s">
        <v>30879</v>
      </c>
      <c r="I662" s="515">
        <v>5.04</v>
      </c>
      <c r="K662" s="515">
        <v>126828.88</v>
      </c>
    </row>
    <row r="663" spans="3:11" x14ac:dyDescent="0.2">
      <c r="C663" s="519" t="s">
        <v>30878</v>
      </c>
      <c r="D663" s="518">
        <v>44552</v>
      </c>
      <c r="E663" s="517" t="s">
        <v>30877</v>
      </c>
      <c r="I663" s="515">
        <v>20.82</v>
      </c>
      <c r="K663" s="515">
        <v>126849.7</v>
      </c>
    </row>
    <row r="664" spans="3:11" x14ac:dyDescent="0.2">
      <c r="C664" s="519" t="s">
        <v>30876</v>
      </c>
      <c r="D664" s="518">
        <v>44552</v>
      </c>
      <c r="E664" s="517" t="s">
        <v>30875</v>
      </c>
      <c r="I664" s="515">
        <v>8.92</v>
      </c>
      <c r="K664" s="515">
        <v>126858.62</v>
      </c>
    </row>
    <row r="665" spans="3:11" x14ac:dyDescent="0.2">
      <c r="C665" s="519" t="s">
        <v>30874</v>
      </c>
      <c r="D665" s="518">
        <v>44552</v>
      </c>
      <c r="E665" s="517" t="s">
        <v>30873</v>
      </c>
      <c r="I665" s="515">
        <v>8.9600000000000009</v>
      </c>
      <c r="K665" s="515">
        <v>126867.58</v>
      </c>
    </row>
    <row r="666" spans="3:11" x14ac:dyDescent="0.2">
      <c r="C666" s="519" t="s">
        <v>30872</v>
      </c>
      <c r="D666" s="518">
        <v>44552</v>
      </c>
      <c r="E666" s="517" t="s">
        <v>30871</v>
      </c>
      <c r="I666" s="515">
        <v>3.72</v>
      </c>
      <c r="K666" s="515">
        <v>126871.3</v>
      </c>
    </row>
    <row r="667" spans="3:11" x14ac:dyDescent="0.2">
      <c r="C667" s="519" t="s">
        <v>30870</v>
      </c>
      <c r="D667" s="518">
        <v>44552</v>
      </c>
      <c r="E667" s="517" t="s">
        <v>30869</v>
      </c>
      <c r="I667" s="515">
        <v>13.39</v>
      </c>
      <c r="K667" s="515">
        <v>126884.69</v>
      </c>
    </row>
    <row r="668" spans="3:11" x14ac:dyDescent="0.2">
      <c r="C668" s="519" t="s">
        <v>30868</v>
      </c>
      <c r="D668" s="518">
        <v>44552</v>
      </c>
      <c r="E668" s="517" t="s">
        <v>30867</v>
      </c>
      <c r="I668" s="515">
        <v>2.76</v>
      </c>
      <c r="K668" s="515">
        <v>126887.45</v>
      </c>
    </row>
    <row r="669" spans="3:11" x14ac:dyDescent="0.2">
      <c r="C669" s="519" t="s">
        <v>30866</v>
      </c>
      <c r="D669" s="518">
        <v>44552</v>
      </c>
      <c r="E669" s="517" t="s">
        <v>30865</v>
      </c>
      <c r="I669" s="515">
        <v>2.4900000000000002</v>
      </c>
      <c r="K669" s="515">
        <v>126889.94</v>
      </c>
    </row>
    <row r="670" spans="3:11" x14ac:dyDescent="0.2">
      <c r="C670" s="519" t="s">
        <v>30864</v>
      </c>
      <c r="D670" s="518">
        <v>44552</v>
      </c>
      <c r="E670" s="517" t="s">
        <v>30863</v>
      </c>
      <c r="I670" s="515">
        <v>5.63</v>
      </c>
      <c r="K670" s="515">
        <v>126895.57</v>
      </c>
    </row>
    <row r="671" spans="3:11" x14ac:dyDescent="0.2">
      <c r="C671" s="519" t="s">
        <v>30862</v>
      </c>
      <c r="D671" s="518">
        <v>44552</v>
      </c>
      <c r="E671" s="517" t="s">
        <v>30861</v>
      </c>
      <c r="I671" s="515">
        <v>2.29</v>
      </c>
      <c r="K671" s="515">
        <v>126897.86</v>
      </c>
    </row>
    <row r="672" spans="3:11" x14ac:dyDescent="0.2">
      <c r="C672" s="519" t="s">
        <v>30860</v>
      </c>
      <c r="D672" s="518">
        <v>44552</v>
      </c>
      <c r="E672" s="517" t="s">
        <v>30859</v>
      </c>
      <c r="I672" s="515">
        <v>24.6</v>
      </c>
      <c r="K672" s="515">
        <v>126922.46</v>
      </c>
    </row>
    <row r="673" spans="3:11" x14ac:dyDescent="0.2">
      <c r="C673" s="519" t="s">
        <v>30858</v>
      </c>
      <c r="D673" s="518">
        <v>44552</v>
      </c>
      <c r="E673" s="517" t="s">
        <v>30857</v>
      </c>
      <c r="I673" s="515">
        <v>3.36</v>
      </c>
      <c r="K673" s="515">
        <v>126925.82</v>
      </c>
    </row>
    <row r="674" spans="3:11" x14ac:dyDescent="0.2">
      <c r="C674" s="519" t="s">
        <v>30856</v>
      </c>
      <c r="D674" s="518">
        <v>44552</v>
      </c>
      <c r="E674" s="517" t="s">
        <v>30855</v>
      </c>
      <c r="I674" s="515">
        <v>2.64</v>
      </c>
      <c r="K674" s="515">
        <v>126928.46</v>
      </c>
    </row>
    <row r="675" spans="3:11" x14ac:dyDescent="0.2">
      <c r="C675" s="519" t="s">
        <v>30854</v>
      </c>
      <c r="D675" s="518">
        <v>44552</v>
      </c>
      <c r="E675" s="517" t="s">
        <v>30853</v>
      </c>
      <c r="I675" s="515">
        <v>12.3</v>
      </c>
      <c r="K675" s="515">
        <v>126940.76</v>
      </c>
    </row>
    <row r="676" spans="3:11" x14ac:dyDescent="0.2">
      <c r="C676" s="519" t="s">
        <v>30852</v>
      </c>
      <c r="D676" s="518">
        <v>44552</v>
      </c>
      <c r="E676" s="517" t="s">
        <v>30851</v>
      </c>
      <c r="I676" s="515">
        <v>3.36</v>
      </c>
      <c r="K676" s="515">
        <v>126944.12</v>
      </c>
    </row>
    <row r="677" spans="3:11" x14ac:dyDescent="0.2">
      <c r="C677" s="519" t="s">
        <v>30850</v>
      </c>
      <c r="D677" s="518">
        <v>44552</v>
      </c>
      <c r="E677" s="517" t="s">
        <v>30849</v>
      </c>
      <c r="I677" s="515">
        <v>6.46</v>
      </c>
      <c r="K677" s="515">
        <v>126950.58</v>
      </c>
    </row>
    <row r="678" spans="3:11" x14ac:dyDescent="0.2">
      <c r="C678" s="519" t="s">
        <v>30848</v>
      </c>
      <c r="D678" s="518">
        <v>44552</v>
      </c>
      <c r="E678" s="517" t="s">
        <v>30847</v>
      </c>
      <c r="I678" s="515">
        <v>2.33</v>
      </c>
      <c r="K678" s="515">
        <v>126952.91</v>
      </c>
    </row>
    <row r="679" spans="3:11" x14ac:dyDescent="0.2">
      <c r="C679" s="519" t="s">
        <v>30846</v>
      </c>
      <c r="D679" s="518">
        <v>44552</v>
      </c>
      <c r="E679" s="517" t="s">
        <v>30845</v>
      </c>
      <c r="I679" s="515">
        <v>16.760000000000002</v>
      </c>
      <c r="K679" s="515">
        <v>126969.67</v>
      </c>
    </row>
    <row r="680" spans="3:11" x14ac:dyDescent="0.2">
      <c r="C680" s="519" t="s">
        <v>30844</v>
      </c>
      <c r="D680" s="518">
        <v>44552</v>
      </c>
      <c r="E680" s="517" t="s">
        <v>30843</v>
      </c>
      <c r="I680" s="515">
        <v>7.82</v>
      </c>
      <c r="K680" s="515">
        <v>126977.49</v>
      </c>
    </row>
    <row r="681" spans="3:11" x14ac:dyDescent="0.2">
      <c r="C681" s="519" t="s">
        <v>30842</v>
      </c>
      <c r="D681" s="518">
        <v>44553</v>
      </c>
      <c r="E681" s="517" t="s">
        <v>30841</v>
      </c>
      <c r="I681" s="515">
        <v>7.82</v>
      </c>
      <c r="K681" s="515">
        <v>126985.31</v>
      </c>
    </row>
    <row r="682" spans="3:11" x14ac:dyDescent="0.2">
      <c r="C682" s="519" t="s">
        <v>30840</v>
      </c>
      <c r="D682" s="518">
        <v>44553</v>
      </c>
      <c r="E682" s="517" t="s">
        <v>30839</v>
      </c>
      <c r="I682" s="515">
        <v>10.25</v>
      </c>
      <c r="K682" s="515">
        <v>126995.56</v>
      </c>
    </row>
    <row r="683" spans="3:11" x14ac:dyDescent="0.2">
      <c r="C683" s="519" t="s">
        <v>30838</v>
      </c>
      <c r="D683" s="518">
        <v>44553</v>
      </c>
      <c r="E683" s="517" t="s">
        <v>30837</v>
      </c>
      <c r="I683" s="515">
        <v>264.82</v>
      </c>
      <c r="K683" s="515">
        <v>127260.38</v>
      </c>
    </row>
    <row r="684" spans="3:11" x14ac:dyDescent="0.2">
      <c r="C684" s="519" t="s">
        <v>30836</v>
      </c>
      <c r="D684" s="518">
        <v>44553</v>
      </c>
      <c r="E684" s="517" t="s">
        <v>30835</v>
      </c>
      <c r="I684" s="515">
        <v>3.36</v>
      </c>
      <c r="K684" s="515">
        <v>127263.74</v>
      </c>
    </row>
    <row r="685" spans="3:11" x14ac:dyDescent="0.2">
      <c r="C685" s="519" t="s">
        <v>30834</v>
      </c>
      <c r="D685" s="518">
        <v>44553</v>
      </c>
      <c r="E685" s="517" t="s">
        <v>30833</v>
      </c>
      <c r="I685" s="515">
        <v>2.76</v>
      </c>
      <c r="K685" s="515">
        <v>127266.5</v>
      </c>
    </row>
    <row r="686" spans="3:11" x14ac:dyDescent="0.2">
      <c r="C686" s="519" t="s">
        <v>30832</v>
      </c>
      <c r="D686" s="518">
        <v>44553</v>
      </c>
      <c r="E686" s="517" t="s">
        <v>30831</v>
      </c>
      <c r="I686" s="515">
        <v>22.77</v>
      </c>
      <c r="K686" s="515">
        <v>127289.27</v>
      </c>
    </row>
    <row r="687" spans="3:11" x14ac:dyDescent="0.2">
      <c r="C687" s="519" t="s">
        <v>30830</v>
      </c>
      <c r="D687" s="518">
        <v>44553</v>
      </c>
      <c r="E687" s="517" t="s">
        <v>30829</v>
      </c>
      <c r="I687" s="515">
        <v>8.14</v>
      </c>
      <c r="K687" s="515">
        <v>127297.41</v>
      </c>
    </row>
    <row r="688" spans="3:11" x14ac:dyDescent="0.2">
      <c r="C688" s="519" t="s">
        <v>30828</v>
      </c>
      <c r="D688" s="518">
        <v>44553</v>
      </c>
      <c r="E688" s="517" t="s">
        <v>30827</v>
      </c>
      <c r="I688" s="515">
        <v>2.96</v>
      </c>
      <c r="K688" s="515">
        <v>127300.37</v>
      </c>
    </row>
    <row r="689" spans="3:11" x14ac:dyDescent="0.2">
      <c r="C689" s="519" t="s">
        <v>30826</v>
      </c>
      <c r="D689" s="518">
        <v>44553</v>
      </c>
      <c r="E689" s="517" t="s">
        <v>30825</v>
      </c>
      <c r="I689" s="515">
        <v>1.68</v>
      </c>
      <c r="K689" s="515">
        <v>127302.05</v>
      </c>
    </row>
    <row r="690" spans="3:11" x14ac:dyDescent="0.2">
      <c r="C690" s="519" t="s">
        <v>30824</v>
      </c>
      <c r="D690" s="518">
        <v>44553</v>
      </c>
      <c r="E690" s="517" t="s">
        <v>30823</v>
      </c>
      <c r="I690" s="515">
        <v>33.81</v>
      </c>
      <c r="K690" s="515">
        <v>127335.86</v>
      </c>
    </row>
    <row r="691" spans="3:11" x14ac:dyDescent="0.2">
      <c r="C691" s="519" t="s">
        <v>30822</v>
      </c>
      <c r="D691" s="518">
        <v>44553</v>
      </c>
      <c r="E691" s="517" t="s">
        <v>30821</v>
      </c>
      <c r="I691" s="515">
        <v>6.22</v>
      </c>
      <c r="K691" s="515">
        <v>127342.08</v>
      </c>
    </row>
    <row r="692" spans="3:11" x14ac:dyDescent="0.2">
      <c r="C692" s="519" t="s">
        <v>30820</v>
      </c>
      <c r="D692" s="518">
        <v>44553</v>
      </c>
      <c r="E692" s="517" t="s">
        <v>30819</v>
      </c>
      <c r="I692" s="515">
        <v>0.47</v>
      </c>
      <c r="K692" s="515">
        <v>127342.55</v>
      </c>
    </row>
    <row r="693" spans="3:11" x14ac:dyDescent="0.2">
      <c r="C693" s="519" t="s">
        <v>30818</v>
      </c>
      <c r="D693" s="518">
        <v>44553</v>
      </c>
      <c r="E693" s="517" t="s">
        <v>30817</v>
      </c>
      <c r="I693" s="515">
        <v>3.48</v>
      </c>
      <c r="K693" s="515">
        <v>127346.03</v>
      </c>
    </row>
    <row r="694" spans="3:11" x14ac:dyDescent="0.2">
      <c r="C694" s="519" t="s">
        <v>30816</v>
      </c>
      <c r="D694" s="518">
        <v>44553</v>
      </c>
      <c r="E694" s="517" t="s">
        <v>30815</v>
      </c>
      <c r="I694" s="515">
        <v>2.82</v>
      </c>
      <c r="K694" s="515">
        <v>127348.85</v>
      </c>
    </row>
    <row r="695" spans="3:11" x14ac:dyDescent="0.2">
      <c r="C695" s="519" t="s">
        <v>30814</v>
      </c>
      <c r="D695" s="518">
        <v>44553</v>
      </c>
      <c r="E695" s="517" t="s">
        <v>30813</v>
      </c>
      <c r="I695" s="515">
        <v>1.76</v>
      </c>
      <c r="K695" s="515">
        <v>127350.61</v>
      </c>
    </row>
    <row r="696" spans="3:11" x14ac:dyDescent="0.2">
      <c r="C696" s="519" t="s">
        <v>30812</v>
      </c>
      <c r="D696" s="518">
        <v>44553</v>
      </c>
      <c r="E696" s="517" t="s">
        <v>30811</v>
      </c>
      <c r="I696" s="515">
        <v>20</v>
      </c>
      <c r="K696" s="515">
        <v>127370.61</v>
      </c>
    </row>
    <row r="697" spans="3:11" x14ac:dyDescent="0.2">
      <c r="C697" s="519" t="s">
        <v>30810</v>
      </c>
      <c r="D697" s="518">
        <v>44553</v>
      </c>
      <c r="E697" s="517" t="s">
        <v>30809</v>
      </c>
      <c r="I697" s="515">
        <v>1.71</v>
      </c>
      <c r="K697" s="515">
        <v>127372.32</v>
      </c>
    </row>
    <row r="698" spans="3:11" x14ac:dyDescent="0.2">
      <c r="C698" s="519" t="s">
        <v>30808</v>
      </c>
      <c r="D698" s="518">
        <v>44553</v>
      </c>
      <c r="E698" s="517" t="s">
        <v>30807</v>
      </c>
      <c r="I698" s="515">
        <v>52.82</v>
      </c>
      <c r="K698" s="515">
        <v>127425.14</v>
      </c>
    </row>
    <row r="699" spans="3:11" x14ac:dyDescent="0.2">
      <c r="C699" s="519" t="s">
        <v>30806</v>
      </c>
      <c r="D699" s="518">
        <v>44553</v>
      </c>
      <c r="E699" s="517" t="s">
        <v>30805</v>
      </c>
      <c r="I699" s="515">
        <v>15.3</v>
      </c>
      <c r="K699" s="515">
        <v>127440.44</v>
      </c>
    </row>
    <row r="700" spans="3:11" x14ac:dyDescent="0.2">
      <c r="C700" s="519" t="s">
        <v>30804</v>
      </c>
      <c r="D700" s="518">
        <v>44553</v>
      </c>
      <c r="E700" s="517" t="s">
        <v>30803</v>
      </c>
      <c r="I700" s="515">
        <v>1.68</v>
      </c>
      <c r="K700" s="515">
        <v>127442.12</v>
      </c>
    </row>
    <row r="701" spans="3:11" x14ac:dyDescent="0.2">
      <c r="C701" s="519" t="s">
        <v>30802</v>
      </c>
      <c r="D701" s="518">
        <v>44553</v>
      </c>
      <c r="E701" s="517" t="s">
        <v>30801</v>
      </c>
      <c r="I701" s="515">
        <v>8.3800000000000008</v>
      </c>
      <c r="K701" s="515">
        <v>127450.5</v>
      </c>
    </row>
    <row r="702" spans="3:11" x14ac:dyDescent="0.2">
      <c r="C702" s="519" t="s">
        <v>30800</v>
      </c>
      <c r="D702" s="518">
        <v>44553</v>
      </c>
      <c r="E702" s="517" t="s">
        <v>30799</v>
      </c>
      <c r="I702" s="515">
        <v>3.38</v>
      </c>
      <c r="K702" s="515">
        <v>127453.88</v>
      </c>
    </row>
    <row r="703" spans="3:11" x14ac:dyDescent="0.2">
      <c r="C703" s="519" t="s">
        <v>30798</v>
      </c>
      <c r="D703" s="518">
        <v>44553</v>
      </c>
      <c r="E703" s="517" t="s">
        <v>30797</v>
      </c>
      <c r="I703" s="515">
        <v>1.68</v>
      </c>
      <c r="K703" s="515">
        <v>127455.56</v>
      </c>
    </row>
    <row r="704" spans="3:11" x14ac:dyDescent="0.2">
      <c r="C704" s="519" t="s">
        <v>30796</v>
      </c>
      <c r="D704" s="518">
        <v>44553</v>
      </c>
      <c r="E704" s="517" t="s">
        <v>30795</v>
      </c>
      <c r="I704" s="515">
        <v>12.3</v>
      </c>
      <c r="K704" s="515">
        <v>127467.86</v>
      </c>
    </row>
    <row r="705" spans="3:11" x14ac:dyDescent="0.2">
      <c r="C705" s="519" t="s">
        <v>7037</v>
      </c>
      <c r="D705" s="518">
        <v>44553</v>
      </c>
      <c r="E705" s="517" t="s">
        <v>30794</v>
      </c>
      <c r="J705" s="516">
        <v>567.66</v>
      </c>
      <c r="K705" s="515">
        <v>126900.2</v>
      </c>
    </row>
    <row r="706" spans="3:11" x14ac:dyDescent="0.2">
      <c r="C706" s="519" t="s">
        <v>30793</v>
      </c>
      <c r="D706" s="518">
        <v>44554</v>
      </c>
      <c r="E706" s="517" t="s">
        <v>30792</v>
      </c>
      <c r="I706" s="515">
        <v>2</v>
      </c>
      <c r="K706" s="515">
        <v>126902.2</v>
      </c>
    </row>
    <row r="707" spans="3:11" x14ac:dyDescent="0.2">
      <c r="C707" s="519" t="s">
        <v>30791</v>
      </c>
      <c r="D707" s="518">
        <v>44554</v>
      </c>
      <c r="E707" s="517" t="s">
        <v>30790</v>
      </c>
      <c r="I707" s="515">
        <v>3.36</v>
      </c>
      <c r="K707" s="515">
        <v>126905.56</v>
      </c>
    </row>
    <row r="708" spans="3:11" x14ac:dyDescent="0.2">
      <c r="C708" s="519" t="s">
        <v>30789</v>
      </c>
      <c r="D708" s="518">
        <v>44554</v>
      </c>
      <c r="E708" s="517" t="s">
        <v>30788</v>
      </c>
      <c r="I708" s="515">
        <v>3.99</v>
      </c>
      <c r="K708" s="515">
        <v>126909.55</v>
      </c>
    </row>
    <row r="709" spans="3:11" x14ac:dyDescent="0.2">
      <c r="C709" s="519" t="s">
        <v>30787</v>
      </c>
      <c r="D709" s="518">
        <v>44554</v>
      </c>
      <c r="E709" s="517" t="s">
        <v>30786</v>
      </c>
      <c r="I709" s="515">
        <v>11.67</v>
      </c>
      <c r="K709" s="515">
        <v>126921.22</v>
      </c>
    </row>
    <row r="710" spans="3:11" x14ac:dyDescent="0.2">
      <c r="C710" s="519" t="s">
        <v>30785</v>
      </c>
      <c r="D710" s="518">
        <v>44554</v>
      </c>
      <c r="E710" s="517" t="s">
        <v>30784</v>
      </c>
      <c r="I710" s="515">
        <v>3.58</v>
      </c>
      <c r="K710" s="515">
        <v>126924.8</v>
      </c>
    </row>
    <row r="711" spans="3:11" x14ac:dyDescent="0.2">
      <c r="C711" s="519" t="s">
        <v>30783</v>
      </c>
      <c r="D711" s="518">
        <v>44554</v>
      </c>
      <c r="E711" s="517" t="s">
        <v>30782</v>
      </c>
      <c r="I711" s="515">
        <v>2.97</v>
      </c>
      <c r="K711" s="515">
        <v>126927.77</v>
      </c>
    </row>
    <row r="712" spans="3:11" x14ac:dyDescent="0.2">
      <c r="C712" s="519" t="s">
        <v>30781</v>
      </c>
      <c r="D712" s="518">
        <v>44554</v>
      </c>
      <c r="E712" s="517" t="s">
        <v>30780</v>
      </c>
      <c r="I712" s="515">
        <v>3.36</v>
      </c>
      <c r="K712" s="515">
        <v>126931.13</v>
      </c>
    </row>
    <row r="713" spans="3:11" x14ac:dyDescent="0.2">
      <c r="C713" s="519" t="s">
        <v>30779</v>
      </c>
      <c r="D713" s="518">
        <v>44554</v>
      </c>
      <c r="E713" s="517" t="s">
        <v>30778</v>
      </c>
      <c r="I713" s="515">
        <v>3</v>
      </c>
      <c r="K713" s="515">
        <v>126934.13</v>
      </c>
    </row>
    <row r="714" spans="3:11" x14ac:dyDescent="0.2">
      <c r="C714" s="519" t="s">
        <v>30777</v>
      </c>
      <c r="D714" s="518">
        <v>44555</v>
      </c>
      <c r="E714" s="517" t="s">
        <v>30776</v>
      </c>
      <c r="I714" s="515">
        <v>1.68</v>
      </c>
      <c r="K714" s="515">
        <v>126935.81</v>
      </c>
    </row>
    <row r="715" spans="3:11" x14ac:dyDescent="0.2">
      <c r="C715" s="519" t="s">
        <v>30775</v>
      </c>
      <c r="D715" s="518">
        <v>44555</v>
      </c>
      <c r="E715" s="517" t="s">
        <v>30774</v>
      </c>
      <c r="I715" s="515">
        <v>3.36</v>
      </c>
      <c r="K715" s="515">
        <v>126939.17</v>
      </c>
    </row>
    <row r="716" spans="3:11" x14ac:dyDescent="0.2">
      <c r="C716" s="519" t="s">
        <v>30773</v>
      </c>
      <c r="D716" s="518">
        <v>44555</v>
      </c>
      <c r="E716" s="517" t="s">
        <v>30772</v>
      </c>
      <c r="I716" s="515">
        <v>1.68</v>
      </c>
      <c r="K716" s="515">
        <v>126940.85</v>
      </c>
    </row>
    <row r="717" spans="3:11" x14ac:dyDescent="0.2">
      <c r="C717" s="519" t="s">
        <v>30771</v>
      </c>
      <c r="D717" s="518">
        <v>44555</v>
      </c>
      <c r="E717" s="517" t="s">
        <v>30770</v>
      </c>
      <c r="I717" s="515">
        <v>12</v>
      </c>
      <c r="K717" s="515">
        <v>126952.85</v>
      </c>
    </row>
    <row r="718" spans="3:11" x14ac:dyDescent="0.2">
      <c r="C718" s="519" t="s">
        <v>30769</v>
      </c>
      <c r="D718" s="518">
        <v>44556</v>
      </c>
      <c r="E718" s="517" t="s">
        <v>30768</v>
      </c>
      <c r="I718" s="515">
        <v>8.9600000000000009</v>
      </c>
      <c r="K718" s="515">
        <v>126961.81</v>
      </c>
    </row>
    <row r="719" spans="3:11" x14ac:dyDescent="0.2">
      <c r="C719" s="519" t="s">
        <v>30767</v>
      </c>
      <c r="D719" s="518">
        <v>44556</v>
      </c>
      <c r="E719" s="517" t="s">
        <v>30766</v>
      </c>
      <c r="I719" s="515">
        <v>0.27</v>
      </c>
      <c r="K719" s="515">
        <v>126962.08</v>
      </c>
    </row>
    <row r="720" spans="3:11" x14ac:dyDescent="0.2">
      <c r="C720" s="519" t="s">
        <v>30765</v>
      </c>
      <c r="D720" s="518">
        <v>44556</v>
      </c>
      <c r="E720" s="517" t="s">
        <v>30764</v>
      </c>
      <c r="I720" s="515">
        <v>3.92</v>
      </c>
      <c r="K720" s="515">
        <v>126966</v>
      </c>
    </row>
    <row r="721" spans="3:11" x14ac:dyDescent="0.2">
      <c r="C721" s="519" t="s">
        <v>30763</v>
      </c>
      <c r="D721" s="518">
        <v>44556</v>
      </c>
      <c r="E721" s="517" t="s">
        <v>30762</v>
      </c>
      <c r="I721" s="515">
        <v>0.96</v>
      </c>
      <c r="K721" s="515">
        <v>126966.96</v>
      </c>
    </row>
    <row r="722" spans="3:11" x14ac:dyDescent="0.2">
      <c r="C722" s="519" t="s">
        <v>30761</v>
      </c>
      <c r="D722" s="518">
        <v>44556</v>
      </c>
      <c r="E722" s="517" t="s">
        <v>30760</v>
      </c>
      <c r="I722" s="515">
        <v>1.68</v>
      </c>
      <c r="K722" s="515">
        <v>126968.64</v>
      </c>
    </row>
    <row r="723" spans="3:11" x14ac:dyDescent="0.2">
      <c r="C723" s="519" t="s">
        <v>30759</v>
      </c>
      <c r="D723" s="518">
        <v>44556</v>
      </c>
      <c r="E723" s="517" t="s">
        <v>30758</v>
      </c>
      <c r="I723" s="515">
        <v>1.68</v>
      </c>
      <c r="K723" s="515">
        <v>126970.32</v>
      </c>
    </row>
    <row r="724" spans="3:11" x14ac:dyDescent="0.2">
      <c r="C724" s="519" t="s">
        <v>30757</v>
      </c>
      <c r="D724" s="518">
        <v>44556</v>
      </c>
      <c r="E724" s="517" t="s">
        <v>30756</v>
      </c>
      <c r="I724" s="515">
        <v>1.86</v>
      </c>
      <c r="K724" s="515">
        <v>126972.18</v>
      </c>
    </row>
    <row r="725" spans="3:11" x14ac:dyDescent="0.2">
      <c r="C725" s="519" t="s">
        <v>30755</v>
      </c>
      <c r="D725" s="518">
        <v>44556</v>
      </c>
      <c r="E725" s="517" t="s">
        <v>30754</v>
      </c>
      <c r="I725" s="515">
        <v>4.0999999999999996</v>
      </c>
      <c r="K725" s="515">
        <v>126976.28</v>
      </c>
    </row>
    <row r="726" spans="3:11" x14ac:dyDescent="0.2">
      <c r="C726" s="519" t="s">
        <v>30753</v>
      </c>
      <c r="D726" s="518">
        <v>44556</v>
      </c>
      <c r="E726" s="517" t="s">
        <v>30752</v>
      </c>
      <c r="I726" s="515">
        <v>3.73</v>
      </c>
      <c r="K726" s="515">
        <v>126980.01</v>
      </c>
    </row>
    <row r="727" spans="3:11" x14ac:dyDescent="0.2">
      <c r="C727" s="519" t="s">
        <v>30751</v>
      </c>
      <c r="D727" s="518">
        <v>44556</v>
      </c>
      <c r="E727" s="517" t="s">
        <v>30750</v>
      </c>
      <c r="I727" s="515">
        <v>6.94</v>
      </c>
      <c r="K727" s="515">
        <v>126986.95</v>
      </c>
    </row>
    <row r="728" spans="3:11" x14ac:dyDescent="0.2">
      <c r="C728" s="519" t="s">
        <v>30749</v>
      </c>
      <c r="D728" s="518">
        <v>44557</v>
      </c>
      <c r="E728" s="517" t="s">
        <v>30748</v>
      </c>
      <c r="I728" s="515">
        <v>2.2200000000000002</v>
      </c>
      <c r="K728" s="515">
        <v>126989.17</v>
      </c>
    </row>
    <row r="729" spans="3:11" x14ac:dyDescent="0.2">
      <c r="C729" s="519" t="s">
        <v>30747</v>
      </c>
      <c r="D729" s="518">
        <v>44557</v>
      </c>
      <c r="E729" s="517" t="s">
        <v>30746</v>
      </c>
      <c r="I729" s="515">
        <v>3.81</v>
      </c>
      <c r="K729" s="515">
        <v>126992.98</v>
      </c>
    </row>
    <row r="730" spans="3:11" x14ac:dyDescent="0.2">
      <c r="C730" s="519" t="s">
        <v>30745</v>
      </c>
      <c r="D730" s="518">
        <v>44557</v>
      </c>
      <c r="E730" s="517" t="s">
        <v>30744</v>
      </c>
      <c r="I730" s="515">
        <v>22.87</v>
      </c>
      <c r="K730" s="515">
        <v>127015.85</v>
      </c>
    </row>
    <row r="731" spans="3:11" x14ac:dyDescent="0.2">
      <c r="C731" s="519" t="s">
        <v>30743</v>
      </c>
      <c r="D731" s="518">
        <v>44557</v>
      </c>
      <c r="E731" s="517" t="s">
        <v>30742</v>
      </c>
      <c r="I731" s="515">
        <v>1.97</v>
      </c>
      <c r="K731" s="515">
        <v>127017.82</v>
      </c>
    </row>
    <row r="732" spans="3:11" x14ac:dyDescent="0.2">
      <c r="C732" s="519" t="s">
        <v>30741</v>
      </c>
      <c r="D732" s="518">
        <v>44557</v>
      </c>
      <c r="E732" s="517" t="s">
        <v>30740</v>
      </c>
      <c r="I732" s="515">
        <v>1.68</v>
      </c>
      <c r="K732" s="515">
        <v>127019.5</v>
      </c>
    </row>
    <row r="733" spans="3:11" x14ac:dyDescent="0.2">
      <c r="C733" s="519" t="s">
        <v>30739</v>
      </c>
      <c r="D733" s="518">
        <v>44557</v>
      </c>
      <c r="E733" s="517" t="s">
        <v>30738</v>
      </c>
      <c r="I733" s="515">
        <v>10</v>
      </c>
      <c r="K733" s="515">
        <v>127029.5</v>
      </c>
    </row>
    <row r="734" spans="3:11" x14ac:dyDescent="0.2">
      <c r="C734" s="519" t="s">
        <v>30737</v>
      </c>
      <c r="D734" s="518">
        <v>44557</v>
      </c>
      <c r="E734" s="517" t="s">
        <v>30736</v>
      </c>
      <c r="I734" s="515">
        <v>5.85</v>
      </c>
      <c r="K734" s="515">
        <v>127035.35</v>
      </c>
    </row>
    <row r="735" spans="3:11" x14ac:dyDescent="0.2">
      <c r="C735" s="519" t="s">
        <v>30735</v>
      </c>
      <c r="D735" s="518">
        <v>44557</v>
      </c>
      <c r="E735" s="517" t="s">
        <v>30734</v>
      </c>
      <c r="I735" s="515">
        <v>2.99</v>
      </c>
      <c r="K735" s="515">
        <v>127038.34</v>
      </c>
    </row>
    <row r="736" spans="3:11" x14ac:dyDescent="0.2">
      <c r="C736" s="519" t="s">
        <v>30733</v>
      </c>
      <c r="D736" s="518">
        <v>44557</v>
      </c>
      <c r="E736" s="517" t="s">
        <v>30732</v>
      </c>
      <c r="I736" s="515">
        <v>1.86</v>
      </c>
      <c r="K736" s="515">
        <v>127040.2</v>
      </c>
    </row>
    <row r="737" spans="3:11" x14ac:dyDescent="0.2">
      <c r="C737" s="519" t="s">
        <v>30731</v>
      </c>
      <c r="D737" s="518">
        <v>44557</v>
      </c>
      <c r="E737" s="517" t="s">
        <v>30730</v>
      </c>
      <c r="I737" s="515">
        <v>5.13</v>
      </c>
      <c r="K737" s="515">
        <v>127045.33</v>
      </c>
    </row>
    <row r="738" spans="3:11" x14ac:dyDescent="0.2">
      <c r="C738" s="519" t="s">
        <v>30729</v>
      </c>
      <c r="D738" s="518">
        <v>44557</v>
      </c>
      <c r="E738" s="517" t="s">
        <v>30728</v>
      </c>
      <c r="I738" s="515">
        <v>3.36</v>
      </c>
      <c r="K738" s="515">
        <v>127048.69</v>
      </c>
    </row>
    <row r="739" spans="3:11" x14ac:dyDescent="0.2">
      <c r="C739" s="519" t="s">
        <v>30727</v>
      </c>
      <c r="D739" s="518">
        <v>44557</v>
      </c>
      <c r="E739" s="517" t="s">
        <v>30726</v>
      </c>
      <c r="I739" s="515">
        <v>8.3800000000000008</v>
      </c>
      <c r="K739" s="515">
        <v>127057.07</v>
      </c>
    </row>
    <row r="740" spans="3:11" x14ac:dyDescent="0.2">
      <c r="C740" s="519" t="s">
        <v>30725</v>
      </c>
      <c r="D740" s="518">
        <v>44557</v>
      </c>
      <c r="E740" s="517" t="s">
        <v>30724</v>
      </c>
      <c r="I740" s="515">
        <v>3.36</v>
      </c>
      <c r="K740" s="515">
        <v>127060.43</v>
      </c>
    </row>
    <row r="741" spans="3:11" x14ac:dyDescent="0.2">
      <c r="C741" s="519" t="s">
        <v>30723</v>
      </c>
      <c r="D741" s="518">
        <v>44557</v>
      </c>
      <c r="E741" s="517" t="s">
        <v>30722</v>
      </c>
      <c r="I741" s="515">
        <v>28.36</v>
      </c>
      <c r="K741" s="515">
        <v>127088.79</v>
      </c>
    </row>
    <row r="742" spans="3:11" x14ac:dyDescent="0.2">
      <c r="C742" s="519" t="s">
        <v>30721</v>
      </c>
      <c r="D742" s="518">
        <v>44557</v>
      </c>
      <c r="E742" s="517" t="s">
        <v>30720</v>
      </c>
      <c r="I742" s="515">
        <v>1.33</v>
      </c>
      <c r="K742" s="515">
        <v>127090.12</v>
      </c>
    </row>
    <row r="743" spans="3:11" x14ac:dyDescent="0.2">
      <c r="C743" s="519" t="s">
        <v>30719</v>
      </c>
      <c r="D743" s="518">
        <v>44557</v>
      </c>
      <c r="E743" s="517" t="s">
        <v>30718</v>
      </c>
      <c r="I743" s="515">
        <v>3.36</v>
      </c>
      <c r="K743" s="515">
        <v>127093.48</v>
      </c>
    </row>
    <row r="744" spans="3:11" x14ac:dyDescent="0.2">
      <c r="C744" s="519" t="s">
        <v>30717</v>
      </c>
      <c r="D744" s="518">
        <v>44557</v>
      </c>
      <c r="E744" s="517" t="s">
        <v>30716</v>
      </c>
      <c r="I744" s="515">
        <v>3.88</v>
      </c>
      <c r="K744" s="515">
        <v>127097.36</v>
      </c>
    </row>
    <row r="745" spans="3:11" x14ac:dyDescent="0.2">
      <c r="C745" s="519" t="s">
        <v>30715</v>
      </c>
      <c r="D745" s="518">
        <v>44557</v>
      </c>
      <c r="E745" s="517" t="s">
        <v>30714</v>
      </c>
      <c r="I745" s="515">
        <v>9.06</v>
      </c>
      <c r="K745" s="515">
        <v>127106.42</v>
      </c>
    </row>
    <row r="746" spans="3:11" x14ac:dyDescent="0.2">
      <c r="C746" s="519" t="s">
        <v>30713</v>
      </c>
      <c r="D746" s="518">
        <v>44557</v>
      </c>
      <c r="E746" s="517" t="s">
        <v>30712</v>
      </c>
      <c r="I746" s="515">
        <v>3.18</v>
      </c>
      <c r="K746" s="515">
        <v>127109.6</v>
      </c>
    </row>
    <row r="747" spans="3:11" x14ac:dyDescent="0.2">
      <c r="C747" s="519" t="s">
        <v>30711</v>
      </c>
      <c r="D747" s="518">
        <v>44557</v>
      </c>
      <c r="E747" s="517" t="s">
        <v>30710</v>
      </c>
      <c r="I747" s="515">
        <v>3.81</v>
      </c>
      <c r="K747" s="515">
        <v>127113.41</v>
      </c>
    </row>
    <row r="748" spans="3:11" x14ac:dyDescent="0.2">
      <c r="C748" s="519" t="s">
        <v>30709</v>
      </c>
      <c r="D748" s="518">
        <v>44557</v>
      </c>
      <c r="E748" s="517" t="s">
        <v>30708</v>
      </c>
      <c r="I748" s="515">
        <v>1.68</v>
      </c>
      <c r="K748" s="515">
        <v>127115.09</v>
      </c>
    </row>
    <row r="749" spans="3:11" x14ac:dyDescent="0.2">
      <c r="C749" s="519" t="s">
        <v>30707</v>
      </c>
      <c r="D749" s="518">
        <v>44557</v>
      </c>
      <c r="E749" s="517" t="s">
        <v>30706</v>
      </c>
      <c r="I749" s="515">
        <v>16.760000000000002</v>
      </c>
      <c r="K749" s="515">
        <v>127131.85</v>
      </c>
    </row>
    <row r="750" spans="3:11" x14ac:dyDescent="0.2">
      <c r="C750" s="519" t="s">
        <v>30705</v>
      </c>
      <c r="D750" s="518">
        <v>44557</v>
      </c>
      <c r="E750" s="517" t="s">
        <v>30704</v>
      </c>
      <c r="I750" s="515">
        <v>5.04</v>
      </c>
      <c r="K750" s="515">
        <v>127136.89</v>
      </c>
    </row>
    <row r="751" spans="3:11" x14ac:dyDescent="0.2">
      <c r="C751" s="519" t="s">
        <v>30703</v>
      </c>
      <c r="D751" s="518">
        <v>44557</v>
      </c>
      <c r="E751" s="517" t="s">
        <v>30702</v>
      </c>
      <c r="I751" s="515">
        <v>1.68</v>
      </c>
      <c r="K751" s="515">
        <v>127138.57</v>
      </c>
    </row>
    <row r="752" spans="3:11" x14ac:dyDescent="0.2">
      <c r="C752" s="519" t="s">
        <v>30701</v>
      </c>
      <c r="D752" s="518">
        <v>44557</v>
      </c>
      <c r="E752" s="517" t="s">
        <v>30700</v>
      </c>
      <c r="I752" s="515">
        <v>1.86</v>
      </c>
      <c r="K752" s="515">
        <v>127140.43</v>
      </c>
    </row>
    <row r="753" spans="3:11" x14ac:dyDescent="0.2">
      <c r="C753" s="519" t="s">
        <v>30699</v>
      </c>
      <c r="D753" s="518">
        <v>44557</v>
      </c>
      <c r="E753" s="517" t="s">
        <v>30698</v>
      </c>
      <c r="I753" s="515">
        <v>8.3800000000000008</v>
      </c>
      <c r="K753" s="515">
        <v>127148.81</v>
      </c>
    </row>
    <row r="754" spans="3:11" x14ac:dyDescent="0.2">
      <c r="C754" s="519" t="s">
        <v>30697</v>
      </c>
      <c r="D754" s="518">
        <v>44557</v>
      </c>
      <c r="E754" s="517" t="s">
        <v>30696</v>
      </c>
      <c r="I754" s="515">
        <v>6.85</v>
      </c>
      <c r="K754" s="515">
        <v>127155.66</v>
      </c>
    </row>
    <row r="755" spans="3:11" x14ac:dyDescent="0.2">
      <c r="C755" s="519" t="s">
        <v>30695</v>
      </c>
      <c r="D755" s="518">
        <v>44557</v>
      </c>
      <c r="E755" s="517" t="s">
        <v>30694</v>
      </c>
      <c r="I755" s="515">
        <v>1.68</v>
      </c>
      <c r="K755" s="515">
        <v>127157.34</v>
      </c>
    </row>
    <row r="756" spans="3:11" x14ac:dyDescent="0.2">
      <c r="C756" s="519" t="s">
        <v>30693</v>
      </c>
      <c r="D756" s="518">
        <v>44557</v>
      </c>
      <c r="E756" s="517" t="s">
        <v>30692</v>
      </c>
      <c r="I756" s="515">
        <v>1.75</v>
      </c>
      <c r="K756" s="515">
        <v>127159.09</v>
      </c>
    </row>
    <row r="757" spans="3:11" x14ac:dyDescent="0.2">
      <c r="C757" s="519" t="s">
        <v>30691</v>
      </c>
      <c r="D757" s="518">
        <v>44557</v>
      </c>
      <c r="E757" s="517" t="s">
        <v>30690</v>
      </c>
      <c r="I757" s="515">
        <v>1.68</v>
      </c>
      <c r="K757" s="515">
        <v>127160.77</v>
      </c>
    </row>
    <row r="758" spans="3:11" x14ac:dyDescent="0.2">
      <c r="C758" s="519" t="s">
        <v>30689</v>
      </c>
      <c r="D758" s="518">
        <v>44557</v>
      </c>
      <c r="E758" s="517" t="s">
        <v>30688</v>
      </c>
      <c r="I758" s="515">
        <v>23.46</v>
      </c>
      <c r="K758" s="515">
        <v>127184.23</v>
      </c>
    </row>
    <row r="759" spans="3:11" x14ac:dyDescent="0.2">
      <c r="C759" s="519" t="s">
        <v>30687</v>
      </c>
      <c r="D759" s="518">
        <v>44557</v>
      </c>
      <c r="E759" s="517" t="s">
        <v>30686</v>
      </c>
      <c r="I759" s="515">
        <v>1.68</v>
      </c>
      <c r="K759" s="515">
        <v>127185.91</v>
      </c>
    </row>
    <row r="760" spans="3:11" x14ac:dyDescent="0.2">
      <c r="C760" s="519" t="s">
        <v>30685</v>
      </c>
      <c r="D760" s="518">
        <v>44557</v>
      </c>
      <c r="E760" s="517" t="s">
        <v>30684</v>
      </c>
      <c r="I760" s="515">
        <v>7.93</v>
      </c>
      <c r="K760" s="515">
        <v>127193.84</v>
      </c>
    </row>
    <row r="761" spans="3:11" x14ac:dyDescent="0.2">
      <c r="C761" s="519" t="s">
        <v>30683</v>
      </c>
      <c r="D761" s="518">
        <v>44557</v>
      </c>
      <c r="E761" s="517" t="s">
        <v>30682</v>
      </c>
      <c r="I761" s="515">
        <v>8.3800000000000008</v>
      </c>
      <c r="K761" s="515">
        <v>127202.22</v>
      </c>
    </row>
    <row r="762" spans="3:11" x14ac:dyDescent="0.2">
      <c r="C762" s="519" t="s">
        <v>30681</v>
      </c>
      <c r="D762" s="518">
        <v>44557</v>
      </c>
      <c r="E762" s="517" t="s">
        <v>30680</v>
      </c>
      <c r="I762" s="515">
        <v>1.75</v>
      </c>
      <c r="K762" s="515">
        <v>127203.97</v>
      </c>
    </row>
    <row r="763" spans="3:11" x14ac:dyDescent="0.2">
      <c r="C763" s="519" t="s">
        <v>30679</v>
      </c>
      <c r="D763" s="518">
        <v>44558</v>
      </c>
      <c r="E763" s="517" t="s">
        <v>30678</v>
      </c>
      <c r="I763" s="515">
        <v>3.07</v>
      </c>
      <c r="K763" s="515">
        <v>127207.03999999999</v>
      </c>
    </row>
    <row r="764" spans="3:11" x14ac:dyDescent="0.2">
      <c r="C764" s="519" t="s">
        <v>30677</v>
      </c>
      <c r="D764" s="518">
        <v>44558</v>
      </c>
      <c r="E764" s="517" t="s">
        <v>30676</v>
      </c>
      <c r="I764" s="515">
        <v>1.3</v>
      </c>
      <c r="K764" s="515">
        <v>127208.34</v>
      </c>
    </row>
    <row r="765" spans="3:11" x14ac:dyDescent="0.2">
      <c r="C765" s="519" t="s">
        <v>30675</v>
      </c>
      <c r="D765" s="518">
        <v>44558</v>
      </c>
      <c r="E765" s="517" t="s">
        <v>30674</v>
      </c>
      <c r="I765" s="515">
        <v>28.63</v>
      </c>
      <c r="K765" s="515">
        <v>127236.97</v>
      </c>
    </row>
    <row r="766" spans="3:11" x14ac:dyDescent="0.2">
      <c r="C766" s="519" t="s">
        <v>30673</v>
      </c>
      <c r="D766" s="518">
        <v>44558</v>
      </c>
      <c r="E766" s="517" t="s">
        <v>30672</v>
      </c>
      <c r="I766" s="515">
        <v>9.6</v>
      </c>
      <c r="K766" s="515">
        <v>127246.57</v>
      </c>
    </row>
    <row r="767" spans="3:11" x14ac:dyDescent="0.2">
      <c r="C767" s="519" t="s">
        <v>30671</v>
      </c>
      <c r="D767" s="518">
        <v>44558</v>
      </c>
      <c r="E767" s="517" t="s">
        <v>30670</v>
      </c>
      <c r="I767" s="515">
        <v>3016.26</v>
      </c>
      <c r="K767" s="515">
        <v>130262.83</v>
      </c>
    </row>
    <row r="768" spans="3:11" x14ac:dyDescent="0.2">
      <c r="C768" s="519" t="s">
        <v>30669</v>
      </c>
      <c r="D768" s="518">
        <v>44558</v>
      </c>
      <c r="E768" s="517" t="s">
        <v>30668</v>
      </c>
      <c r="I768" s="515">
        <v>29.59</v>
      </c>
      <c r="K768" s="515">
        <v>130292.42</v>
      </c>
    </row>
    <row r="769" spans="3:11" x14ac:dyDescent="0.2">
      <c r="C769" s="519" t="s">
        <v>30667</v>
      </c>
      <c r="D769" s="518">
        <v>44558</v>
      </c>
      <c r="E769" s="517" t="s">
        <v>30666</v>
      </c>
      <c r="I769" s="515">
        <v>10.210000000000001</v>
      </c>
      <c r="K769" s="515">
        <v>130302.63</v>
      </c>
    </row>
    <row r="770" spans="3:11" x14ac:dyDescent="0.2">
      <c r="C770" s="519" t="s">
        <v>30665</v>
      </c>
      <c r="D770" s="518">
        <v>44558</v>
      </c>
      <c r="E770" s="517" t="s">
        <v>30664</v>
      </c>
      <c r="I770" s="515">
        <v>6.19</v>
      </c>
      <c r="K770" s="515">
        <v>130308.82</v>
      </c>
    </row>
    <row r="771" spans="3:11" x14ac:dyDescent="0.2">
      <c r="C771" s="519" t="s">
        <v>30663</v>
      </c>
      <c r="D771" s="518">
        <v>44558</v>
      </c>
      <c r="E771" s="517" t="s">
        <v>30662</v>
      </c>
      <c r="I771" s="515">
        <v>2.89</v>
      </c>
      <c r="K771" s="515">
        <v>130311.71</v>
      </c>
    </row>
    <row r="772" spans="3:11" x14ac:dyDescent="0.2">
      <c r="C772" s="519" t="s">
        <v>30661</v>
      </c>
      <c r="D772" s="518">
        <v>44558</v>
      </c>
      <c r="E772" s="517" t="s">
        <v>30660</v>
      </c>
      <c r="I772" s="515">
        <v>6.82</v>
      </c>
      <c r="K772" s="515">
        <v>130318.53</v>
      </c>
    </row>
    <row r="773" spans="3:11" x14ac:dyDescent="0.2">
      <c r="C773" s="519" t="s">
        <v>30659</v>
      </c>
      <c r="D773" s="518">
        <v>44558</v>
      </c>
      <c r="E773" s="517" t="s">
        <v>30658</v>
      </c>
      <c r="I773" s="515">
        <v>6.3</v>
      </c>
      <c r="K773" s="515">
        <v>130324.83</v>
      </c>
    </row>
    <row r="774" spans="3:11" x14ac:dyDescent="0.2">
      <c r="C774" s="519" t="s">
        <v>30657</v>
      </c>
      <c r="D774" s="518">
        <v>44558</v>
      </c>
      <c r="E774" s="517" t="s">
        <v>30656</v>
      </c>
      <c r="I774" s="515">
        <v>3.95</v>
      </c>
      <c r="K774" s="515">
        <v>130328.78</v>
      </c>
    </row>
    <row r="775" spans="3:11" x14ac:dyDescent="0.2">
      <c r="C775" s="519" t="s">
        <v>30655</v>
      </c>
      <c r="D775" s="518">
        <v>44558</v>
      </c>
      <c r="E775" s="517" t="s">
        <v>30654</v>
      </c>
      <c r="I775" s="515">
        <v>2.77</v>
      </c>
      <c r="K775" s="515">
        <v>130331.55</v>
      </c>
    </row>
    <row r="776" spans="3:11" x14ac:dyDescent="0.2">
      <c r="C776" s="519" t="s">
        <v>30653</v>
      </c>
      <c r="D776" s="518">
        <v>44558</v>
      </c>
      <c r="E776" s="517" t="s">
        <v>30652</v>
      </c>
      <c r="I776" s="515">
        <v>2.5499999999999998</v>
      </c>
      <c r="K776" s="515">
        <v>130334.1</v>
      </c>
    </row>
    <row r="777" spans="3:11" x14ac:dyDescent="0.2">
      <c r="C777" s="519" t="s">
        <v>30651</v>
      </c>
      <c r="D777" s="518">
        <v>44558</v>
      </c>
      <c r="E777" s="517" t="s">
        <v>30650</v>
      </c>
      <c r="I777" s="515">
        <v>1.86</v>
      </c>
      <c r="K777" s="515">
        <v>130335.96</v>
      </c>
    </row>
    <row r="778" spans="3:11" x14ac:dyDescent="0.2">
      <c r="C778" s="519" t="s">
        <v>30649</v>
      </c>
      <c r="D778" s="518">
        <v>44558</v>
      </c>
      <c r="E778" s="517" t="s">
        <v>30648</v>
      </c>
      <c r="I778" s="515">
        <v>5.12</v>
      </c>
      <c r="K778" s="515">
        <v>130341.08</v>
      </c>
    </row>
    <row r="779" spans="3:11" x14ac:dyDescent="0.2">
      <c r="C779" s="519" t="s">
        <v>30647</v>
      </c>
      <c r="D779" s="518">
        <v>44558</v>
      </c>
      <c r="E779" s="517" t="s">
        <v>30646</v>
      </c>
      <c r="I779" s="515">
        <v>7.67</v>
      </c>
      <c r="K779" s="515">
        <v>130348.75</v>
      </c>
    </row>
    <row r="780" spans="3:11" x14ac:dyDescent="0.2">
      <c r="C780" s="519" t="s">
        <v>30645</v>
      </c>
      <c r="D780" s="518">
        <v>44558</v>
      </c>
      <c r="E780" s="517" t="s">
        <v>30644</v>
      </c>
      <c r="I780" s="515">
        <v>3.64</v>
      </c>
      <c r="K780" s="515">
        <v>130352.39</v>
      </c>
    </row>
    <row r="781" spans="3:11" x14ac:dyDescent="0.2">
      <c r="C781" s="519" t="s">
        <v>30643</v>
      </c>
      <c r="D781" s="518">
        <v>44558</v>
      </c>
      <c r="E781" s="517" t="s">
        <v>30642</v>
      </c>
      <c r="I781" s="515">
        <v>3.08</v>
      </c>
      <c r="K781" s="515">
        <v>130355.47</v>
      </c>
    </row>
    <row r="782" spans="3:11" x14ac:dyDescent="0.2">
      <c r="C782" s="519" t="s">
        <v>30641</v>
      </c>
      <c r="D782" s="518">
        <v>44558</v>
      </c>
      <c r="E782" s="517" t="s">
        <v>30640</v>
      </c>
      <c r="I782" s="515">
        <v>4.22</v>
      </c>
      <c r="K782" s="515">
        <v>130359.69</v>
      </c>
    </row>
    <row r="783" spans="3:11" x14ac:dyDescent="0.2">
      <c r="C783" s="519" t="s">
        <v>30639</v>
      </c>
      <c r="D783" s="518">
        <v>44558</v>
      </c>
      <c r="E783" s="517" t="s">
        <v>30638</v>
      </c>
      <c r="I783" s="515">
        <v>2</v>
      </c>
      <c r="K783" s="515">
        <v>130361.69</v>
      </c>
    </row>
    <row r="784" spans="3:11" x14ac:dyDescent="0.2">
      <c r="C784" s="519" t="s">
        <v>30637</v>
      </c>
      <c r="D784" s="518">
        <v>44558</v>
      </c>
      <c r="E784" s="517" t="s">
        <v>30636</v>
      </c>
      <c r="I784" s="515">
        <v>1.94</v>
      </c>
      <c r="K784" s="515">
        <v>130363.63</v>
      </c>
    </row>
    <row r="785" spans="3:11" x14ac:dyDescent="0.2">
      <c r="C785" s="519" t="s">
        <v>30635</v>
      </c>
      <c r="D785" s="518">
        <v>44558</v>
      </c>
      <c r="E785" s="517" t="s">
        <v>30634</v>
      </c>
      <c r="I785" s="515">
        <v>11.43</v>
      </c>
      <c r="K785" s="515">
        <v>130375.06</v>
      </c>
    </row>
    <row r="786" spans="3:11" x14ac:dyDescent="0.2">
      <c r="C786" s="519" t="s">
        <v>30633</v>
      </c>
      <c r="D786" s="518">
        <v>44558</v>
      </c>
      <c r="E786" s="517" t="s">
        <v>30632</v>
      </c>
      <c r="I786" s="515">
        <v>3.36</v>
      </c>
      <c r="K786" s="515">
        <v>130378.42</v>
      </c>
    </row>
    <row r="787" spans="3:11" x14ac:dyDescent="0.2">
      <c r="C787" s="519" t="s">
        <v>30631</v>
      </c>
      <c r="D787" s="518">
        <v>44558</v>
      </c>
      <c r="E787" s="517" t="s">
        <v>30630</v>
      </c>
      <c r="I787" s="515">
        <v>1.06</v>
      </c>
      <c r="K787" s="515">
        <v>130379.48</v>
      </c>
    </row>
    <row r="788" spans="3:11" x14ac:dyDescent="0.2">
      <c r="C788" s="519" t="s">
        <v>30629</v>
      </c>
      <c r="D788" s="518">
        <v>44558</v>
      </c>
      <c r="E788" s="517" t="s">
        <v>30628</v>
      </c>
      <c r="I788" s="515">
        <v>6.19</v>
      </c>
      <c r="K788" s="515">
        <v>130385.67</v>
      </c>
    </row>
    <row r="789" spans="3:11" x14ac:dyDescent="0.2">
      <c r="C789" s="519" t="s">
        <v>30627</v>
      </c>
      <c r="D789" s="518">
        <v>44558</v>
      </c>
      <c r="E789" s="517" t="s">
        <v>30626</v>
      </c>
      <c r="I789" s="515">
        <v>2.12</v>
      </c>
      <c r="K789" s="515">
        <v>130387.79</v>
      </c>
    </row>
    <row r="790" spans="3:11" x14ac:dyDescent="0.2">
      <c r="C790" s="519" t="s">
        <v>30625</v>
      </c>
      <c r="D790" s="518">
        <v>44558</v>
      </c>
      <c r="E790" s="517" t="s">
        <v>30624</v>
      </c>
      <c r="I790" s="515">
        <v>1.68</v>
      </c>
      <c r="K790" s="515">
        <v>130389.47</v>
      </c>
    </row>
    <row r="791" spans="3:11" x14ac:dyDescent="0.2">
      <c r="C791" s="519" t="s">
        <v>30623</v>
      </c>
      <c r="D791" s="518">
        <v>44558</v>
      </c>
      <c r="E791" s="517" t="s">
        <v>30622</v>
      </c>
      <c r="I791" s="515">
        <v>1.68</v>
      </c>
      <c r="K791" s="515">
        <v>130391.15</v>
      </c>
    </row>
    <row r="792" spans="3:11" x14ac:dyDescent="0.2">
      <c r="C792" s="519" t="s">
        <v>30621</v>
      </c>
      <c r="D792" s="518">
        <v>44558</v>
      </c>
      <c r="E792" s="517" t="s">
        <v>30620</v>
      </c>
      <c r="I792" s="515">
        <v>5.76</v>
      </c>
      <c r="K792" s="515">
        <v>130396.91</v>
      </c>
    </row>
    <row r="793" spans="3:11" x14ac:dyDescent="0.2">
      <c r="C793" s="519" t="s">
        <v>30619</v>
      </c>
      <c r="D793" s="518">
        <v>44558</v>
      </c>
      <c r="E793" s="517" t="s">
        <v>30618</v>
      </c>
      <c r="I793" s="515">
        <v>1.94</v>
      </c>
      <c r="K793" s="515">
        <v>130398.85</v>
      </c>
    </row>
    <row r="794" spans="3:11" x14ac:dyDescent="0.2">
      <c r="C794" s="519" t="s">
        <v>30617</v>
      </c>
      <c r="D794" s="518">
        <v>44558</v>
      </c>
      <c r="E794" s="517" t="s">
        <v>30616</v>
      </c>
      <c r="I794" s="515">
        <v>5.14</v>
      </c>
      <c r="K794" s="515">
        <v>130403.99</v>
      </c>
    </row>
    <row r="795" spans="3:11" x14ac:dyDescent="0.2">
      <c r="C795" s="519" t="s">
        <v>30615</v>
      </c>
      <c r="D795" s="518">
        <v>44558</v>
      </c>
      <c r="E795" s="517" t="s">
        <v>30614</v>
      </c>
      <c r="I795" s="515">
        <v>4.83</v>
      </c>
      <c r="K795" s="515">
        <v>130408.82</v>
      </c>
    </row>
    <row r="796" spans="3:11" x14ac:dyDescent="0.2">
      <c r="C796" s="519" t="s">
        <v>30613</v>
      </c>
      <c r="D796" s="518">
        <v>44558</v>
      </c>
      <c r="E796" s="517" t="s">
        <v>30612</v>
      </c>
      <c r="I796" s="515">
        <v>8.76</v>
      </c>
      <c r="K796" s="515">
        <v>130417.58</v>
      </c>
    </row>
    <row r="797" spans="3:11" x14ac:dyDescent="0.2">
      <c r="C797" s="519" t="s">
        <v>30611</v>
      </c>
      <c r="D797" s="518">
        <v>44558</v>
      </c>
      <c r="E797" s="517" t="s">
        <v>30610</v>
      </c>
      <c r="I797" s="515">
        <v>4.1500000000000004</v>
      </c>
      <c r="K797" s="515">
        <v>130421.73</v>
      </c>
    </row>
    <row r="798" spans="3:11" x14ac:dyDescent="0.2">
      <c r="C798" s="519" t="s">
        <v>30609</v>
      </c>
      <c r="D798" s="518">
        <v>44558</v>
      </c>
      <c r="E798" s="517" t="s">
        <v>30608</v>
      </c>
      <c r="I798" s="515">
        <v>1.85</v>
      </c>
      <c r="K798" s="515">
        <v>130423.58</v>
      </c>
    </row>
    <row r="799" spans="3:11" x14ac:dyDescent="0.2">
      <c r="C799" s="519" t="s">
        <v>30607</v>
      </c>
      <c r="D799" s="518">
        <v>44558</v>
      </c>
      <c r="E799" s="517" t="s">
        <v>30606</v>
      </c>
      <c r="I799" s="515">
        <v>3.32</v>
      </c>
      <c r="K799" s="515">
        <v>130426.9</v>
      </c>
    </row>
    <row r="800" spans="3:11" x14ac:dyDescent="0.2">
      <c r="C800" s="519" t="s">
        <v>30605</v>
      </c>
      <c r="D800" s="518">
        <v>44559</v>
      </c>
      <c r="E800" s="517" t="s">
        <v>30604</v>
      </c>
      <c r="I800" s="515">
        <v>16.760000000000002</v>
      </c>
      <c r="K800" s="515">
        <v>130443.66</v>
      </c>
    </row>
    <row r="801" spans="3:11" x14ac:dyDescent="0.2">
      <c r="C801" s="519" t="s">
        <v>30603</v>
      </c>
      <c r="D801" s="518">
        <v>44559</v>
      </c>
      <c r="E801" s="517" t="s">
        <v>30602</v>
      </c>
      <c r="I801" s="515">
        <v>7203.11</v>
      </c>
      <c r="K801" s="515">
        <v>137646.76999999999</v>
      </c>
    </row>
    <row r="802" spans="3:11" x14ac:dyDescent="0.2">
      <c r="C802" s="519" t="s">
        <v>30601</v>
      </c>
      <c r="D802" s="518">
        <v>44559</v>
      </c>
      <c r="E802" s="517" t="s">
        <v>30600</v>
      </c>
      <c r="I802" s="515">
        <v>20.82</v>
      </c>
      <c r="K802" s="515">
        <v>137667.59</v>
      </c>
    </row>
    <row r="803" spans="3:11" x14ac:dyDescent="0.2">
      <c r="C803" s="519" t="s">
        <v>30599</v>
      </c>
      <c r="D803" s="518">
        <v>44559</v>
      </c>
      <c r="E803" s="517" t="s">
        <v>30598</v>
      </c>
      <c r="I803" s="515">
        <v>8</v>
      </c>
      <c r="K803" s="515">
        <v>137675.59</v>
      </c>
    </row>
    <row r="804" spans="3:11" x14ac:dyDescent="0.2">
      <c r="C804" s="519" t="s">
        <v>30597</v>
      </c>
      <c r="D804" s="518">
        <v>44559</v>
      </c>
      <c r="E804" s="517" t="s">
        <v>30596</v>
      </c>
      <c r="I804" s="515">
        <v>2018.51</v>
      </c>
      <c r="K804" s="515">
        <v>139694.1</v>
      </c>
    </row>
    <row r="805" spans="3:11" x14ac:dyDescent="0.2">
      <c r="C805" s="519" t="s">
        <v>30595</v>
      </c>
      <c r="D805" s="518">
        <v>44559</v>
      </c>
      <c r="E805" s="517" t="s">
        <v>30594</v>
      </c>
      <c r="I805" s="515">
        <v>5.51</v>
      </c>
      <c r="K805" s="515">
        <v>139699.60999999999</v>
      </c>
    </row>
    <row r="806" spans="3:11" x14ac:dyDescent="0.2">
      <c r="C806" s="519" t="s">
        <v>30593</v>
      </c>
      <c r="D806" s="518">
        <v>44559</v>
      </c>
      <c r="E806" s="517" t="s">
        <v>30592</v>
      </c>
      <c r="I806" s="515">
        <v>0.36</v>
      </c>
      <c r="K806" s="515">
        <v>139699.97</v>
      </c>
    </row>
    <row r="807" spans="3:11" x14ac:dyDescent="0.2">
      <c r="C807" s="519" t="s">
        <v>30591</v>
      </c>
      <c r="D807" s="518">
        <v>44559</v>
      </c>
      <c r="E807" s="517" t="s">
        <v>30590</v>
      </c>
      <c r="I807" s="515">
        <v>35.799999999999997</v>
      </c>
      <c r="K807" s="515">
        <v>139735.76999999999</v>
      </c>
    </row>
    <row r="808" spans="3:11" x14ac:dyDescent="0.2">
      <c r="C808" s="519" t="s">
        <v>30589</v>
      </c>
      <c r="D808" s="518">
        <v>44559</v>
      </c>
      <c r="E808" s="517" t="s">
        <v>30588</v>
      </c>
      <c r="I808" s="515">
        <v>1.68</v>
      </c>
      <c r="K808" s="515">
        <v>139737.45000000001</v>
      </c>
    </row>
    <row r="809" spans="3:11" x14ac:dyDescent="0.2">
      <c r="C809" s="519" t="s">
        <v>30587</v>
      </c>
      <c r="D809" s="518">
        <v>44559</v>
      </c>
      <c r="E809" s="517" t="s">
        <v>30586</v>
      </c>
      <c r="I809" s="515">
        <v>12.3</v>
      </c>
      <c r="K809" s="515">
        <v>139749.75</v>
      </c>
    </row>
    <row r="810" spans="3:11" x14ac:dyDescent="0.2">
      <c r="C810" s="519" t="s">
        <v>30585</v>
      </c>
      <c r="D810" s="518">
        <v>44559</v>
      </c>
      <c r="E810" s="517" t="s">
        <v>30584</v>
      </c>
      <c r="I810" s="515">
        <v>6.82</v>
      </c>
      <c r="K810" s="515">
        <v>139756.57</v>
      </c>
    </row>
    <row r="811" spans="3:11" x14ac:dyDescent="0.2">
      <c r="C811" s="519" t="s">
        <v>30583</v>
      </c>
      <c r="D811" s="518">
        <v>44559</v>
      </c>
      <c r="E811" s="517" t="s">
        <v>30582</v>
      </c>
      <c r="I811" s="515">
        <v>5.26</v>
      </c>
      <c r="K811" s="515">
        <v>139761.82999999999</v>
      </c>
    </row>
    <row r="812" spans="3:11" x14ac:dyDescent="0.2">
      <c r="C812" s="519" t="s">
        <v>30581</v>
      </c>
      <c r="D812" s="518">
        <v>44559</v>
      </c>
      <c r="E812" s="517" t="s">
        <v>30580</v>
      </c>
      <c r="I812" s="515">
        <v>1.68</v>
      </c>
      <c r="K812" s="515">
        <v>139763.51</v>
      </c>
    </row>
    <row r="813" spans="3:11" x14ac:dyDescent="0.2">
      <c r="C813" s="519" t="s">
        <v>30579</v>
      </c>
      <c r="D813" s="518">
        <v>44559</v>
      </c>
      <c r="E813" s="517" t="s">
        <v>30578</v>
      </c>
      <c r="I813" s="515">
        <v>11.58</v>
      </c>
      <c r="K813" s="515">
        <v>139775.09</v>
      </c>
    </row>
    <row r="814" spans="3:11" x14ac:dyDescent="0.2">
      <c r="C814" s="519" t="s">
        <v>30577</v>
      </c>
      <c r="D814" s="518">
        <v>44559</v>
      </c>
      <c r="E814" s="517" t="s">
        <v>30576</v>
      </c>
      <c r="I814" s="515">
        <v>2.2400000000000002</v>
      </c>
      <c r="K814" s="515">
        <v>139777.32999999999</v>
      </c>
    </row>
    <row r="815" spans="3:11" x14ac:dyDescent="0.2">
      <c r="C815" s="519" t="s">
        <v>30575</v>
      </c>
      <c r="D815" s="518">
        <v>44559</v>
      </c>
      <c r="E815" s="517" t="s">
        <v>30574</v>
      </c>
      <c r="I815" s="515">
        <v>1.92</v>
      </c>
      <c r="K815" s="515">
        <v>139779.25</v>
      </c>
    </row>
    <row r="816" spans="3:11" x14ac:dyDescent="0.2">
      <c r="C816" s="519" t="s">
        <v>30573</v>
      </c>
      <c r="D816" s="518">
        <v>44559</v>
      </c>
      <c r="E816" s="517" t="s">
        <v>30572</v>
      </c>
      <c r="I816" s="515">
        <v>6.27</v>
      </c>
      <c r="K816" s="515">
        <v>139785.51999999999</v>
      </c>
    </row>
    <row r="817" spans="3:11" x14ac:dyDescent="0.2">
      <c r="C817" s="519" t="s">
        <v>30571</v>
      </c>
      <c r="D817" s="518">
        <v>44559</v>
      </c>
      <c r="E817" s="517" t="s">
        <v>30570</v>
      </c>
      <c r="I817" s="515">
        <v>4.79</v>
      </c>
      <c r="K817" s="515">
        <v>139790.31</v>
      </c>
    </row>
    <row r="818" spans="3:11" x14ac:dyDescent="0.2">
      <c r="C818" s="519" t="s">
        <v>30569</v>
      </c>
      <c r="D818" s="518">
        <v>44559</v>
      </c>
      <c r="E818" s="517" t="s">
        <v>30568</v>
      </c>
      <c r="I818" s="515">
        <v>1.85</v>
      </c>
      <c r="K818" s="515">
        <v>139792.16</v>
      </c>
    </row>
    <row r="819" spans="3:11" x14ac:dyDescent="0.2">
      <c r="C819" s="519" t="s">
        <v>30567</v>
      </c>
      <c r="D819" s="518">
        <v>44559</v>
      </c>
      <c r="E819" s="517" t="s">
        <v>30566</v>
      </c>
      <c r="I819" s="515">
        <v>13.88</v>
      </c>
      <c r="K819" s="515">
        <v>139806.04</v>
      </c>
    </row>
    <row r="820" spans="3:11" x14ac:dyDescent="0.2">
      <c r="C820" s="519" t="s">
        <v>30565</v>
      </c>
      <c r="D820" s="518">
        <v>44559</v>
      </c>
      <c r="E820" s="517" t="s">
        <v>30564</v>
      </c>
      <c r="I820" s="515">
        <v>12.07</v>
      </c>
      <c r="K820" s="515">
        <v>139818.10999999999</v>
      </c>
    </row>
    <row r="821" spans="3:11" x14ac:dyDescent="0.2">
      <c r="C821" s="519" t="s">
        <v>30563</v>
      </c>
      <c r="D821" s="518">
        <v>44559</v>
      </c>
      <c r="E821" s="517" t="s">
        <v>30562</v>
      </c>
      <c r="I821" s="515">
        <v>10.71</v>
      </c>
      <c r="K821" s="515">
        <v>139828.82</v>
      </c>
    </row>
    <row r="822" spans="3:11" x14ac:dyDescent="0.2">
      <c r="C822" s="519" t="s">
        <v>30561</v>
      </c>
      <c r="D822" s="518">
        <v>44559</v>
      </c>
      <c r="E822" s="517" t="s">
        <v>30560</v>
      </c>
      <c r="I822" s="515">
        <v>1.78</v>
      </c>
      <c r="K822" s="515">
        <v>139830.6</v>
      </c>
    </row>
    <row r="823" spans="3:11" x14ac:dyDescent="0.2">
      <c r="C823" s="519" t="s">
        <v>30559</v>
      </c>
      <c r="D823" s="518">
        <v>44559</v>
      </c>
      <c r="E823" s="517" t="s">
        <v>30558</v>
      </c>
      <c r="I823" s="515">
        <v>18.78</v>
      </c>
      <c r="K823" s="515">
        <v>139849.38</v>
      </c>
    </row>
    <row r="824" spans="3:11" x14ac:dyDescent="0.2">
      <c r="C824" s="519" t="s">
        <v>30557</v>
      </c>
      <c r="D824" s="518">
        <v>44559</v>
      </c>
      <c r="E824" s="517" t="s">
        <v>30556</v>
      </c>
      <c r="I824" s="515">
        <v>4.2699999999999996</v>
      </c>
      <c r="K824" s="515">
        <v>139853.65</v>
      </c>
    </row>
    <row r="825" spans="3:11" x14ac:dyDescent="0.2">
      <c r="C825" s="519" t="s">
        <v>30555</v>
      </c>
      <c r="D825" s="518">
        <v>44559</v>
      </c>
      <c r="E825" s="517" t="s">
        <v>30554</v>
      </c>
      <c r="I825" s="515">
        <v>4.83</v>
      </c>
      <c r="K825" s="515">
        <v>139858.48000000001</v>
      </c>
    </row>
    <row r="826" spans="3:11" x14ac:dyDescent="0.2">
      <c r="C826" s="519" t="s">
        <v>30553</v>
      </c>
      <c r="D826" s="518">
        <v>44559</v>
      </c>
      <c r="E826" s="517" t="s">
        <v>30552</v>
      </c>
      <c r="I826" s="515">
        <v>0.84</v>
      </c>
      <c r="K826" s="515">
        <v>139859.32</v>
      </c>
    </row>
    <row r="827" spans="3:11" x14ac:dyDescent="0.2">
      <c r="C827" s="519" t="s">
        <v>30551</v>
      </c>
      <c r="D827" s="518">
        <v>44559</v>
      </c>
      <c r="E827" s="517" t="s">
        <v>30550</v>
      </c>
      <c r="I827" s="515">
        <v>6.69</v>
      </c>
      <c r="K827" s="515">
        <v>139866.01</v>
      </c>
    </row>
    <row r="828" spans="3:11" x14ac:dyDescent="0.2">
      <c r="C828" s="519" t="s">
        <v>1538</v>
      </c>
      <c r="D828" s="518">
        <v>44559</v>
      </c>
      <c r="E828" s="517" t="s">
        <v>30549</v>
      </c>
      <c r="J828" s="516">
        <v>154.56</v>
      </c>
      <c r="K828" s="515">
        <v>139711.45000000001</v>
      </c>
    </row>
    <row r="829" spans="3:11" x14ac:dyDescent="0.2">
      <c r="C829" s="519" t="s">
        <v>1547</v>
      </c>
      <c r="D829" s="518">
        <v>44559</v>
      </c>
      <c r="E829" s="517" t="s">
        <v>30548</v>
      </c>
      <c r="J829" s="516">
        <v>1211.0999999999999</v>
      </c>
      <c r="K829" s="515">
        <v>138500.35</v>
      </c>
    </row>
    <row r="830" spans="3:11" x14ac:dyDescent="0.2">
      <c r="C830" s="519" t="s">
        <v>1546</v>
      </c>
      <c r="D830" s="518">
        <v>44559</v>
      </c>
      <c r="E830" s="517" t="s">
        <v>30547</v>
      </c>
      <c r="J830" s="516">
        <v>3398.14</v>
      </c>
      <c r="K830" s="515">
        <v>135102.21</v>
      </c>
    </row>
    <row r="831" spans="3:11" x14ac:dyDescent="0.2">
      <c r="C831" s="519" t="s">
        <v>1544</v>
      </c>
      <c r="D831" s="518">
        <v>44559</v>
      </c>
      <c r="E831" s="517" t="s">
        <v>30546</v>
      </c>
      <c r="J831" s="516">
        <v>1607.47</v>
      </c>
      <c r="K831" s="515">
        <v>133494.74</v>
      </c>
    </row>
    <row r="832" spans="3:11" x14ac:dyDescent="0.2">
      <c r="C832" s="519" t="s">
        <v>30545</v>
      </c>
      <c r="D832" s="518">
        <v>44560</v>
      </c>
      <c r="E832" s="517" t="s">
        <v>30544</v>
      </c>
      <c r="I832" s="515">
        <v>1.77</v>
      </c>
      <c r="K832" s="515">
        <v>133496.51</v>
      </c>
    </row>
    <row r="833" spans="3:11" x14ac:dyDescent="0.2">
      <c r="C833" s="519" t="s">
        <v>30543</v>
      </c>
      <c r="D833" s="518">
        <v>44560</v>
      </c>
      <c r="E833" s="517" t="s">
        <v>30542</v>
      </c>
      <c r="I833" s="515">
        <v>3.72</v>
      </c>
      <c r="K833" s="515">
        <v>133500.23000000001</v>
      </c>
    </row>
    <row r="834" spans="3:11" x14ac:dyDescent="0.2">
      <c r="C834" s="519" t="s">
        <v>30541</v>
      </c>
      <c r="D834" s="518">
        <v>44560</v>
      </c>
      <c r="E834" s="517" t="s">
        <v>30540</v>
      </c>
      <c r="I834" s="515">
        <v>3.38</v>
      </c>
      <c r="K834" s="515">
        <v>133503.60999999999</v>
      </c>
    </row>
    <row r="835" spans="3:11" x14ac:dyDescent="0.2">
      <c r="C835" s="519" t="s">
        <v>30539</v>
      </c>
      <c r="D835" s="518">
        <v>44560</v>
      </c>
      <c r="E835" s="517" t="s">
        <v>30538</v>
      </c>
      <c r="I835" s="515">
        <v>5.03</v>
      </c>
      <c r="K835" s="515">
        <v>133508.64000000001</v>
      </c>
    </row>
    <row r="836" spans="3:11" x14ac:dyDescent="0.2">
      <c r="C836" s="519" t="s">
        <v>26364</v>
      </c>
      <c r="D836" s="518">
        <v>44560</v>
      </c>
      <c r="E836" s="517" t="s">
        <v>26331</v>
      </c>
      <c r="I836" s="515">
        <v>2.95</v>
      </c>
      <c r="K836" s="515">
        <v>133511.59</v>
      </c>
    </row>
    <row r="837" spans="3:11" x14ac:dyDescent="0.2">
      <c r="C837" s="519" t="s">
        <v>26365</v>
      </c>
      <c r="D837" s="518">
        <v>44560</v>
      </c>
      <c r="E837" s="517" t="s">
        <v>26332</v>
      </c>
      <c r="I837" s="515">
        <v>7.18</v>
      </c>
      <c r="K837" s="515">
        <v>133518.76999999999</v>
      </c>
    </row>
    <row r="838" spans="3:11" x14ac:dyDescent="0.2">
      <c r="C838" s="519" t="s">
        <v>26366</v>
      </c>
      <c r="D838" s="518">
        <v>44560</v>
      </c>
      <c r="E838" s="517" t="s">
        <v>26333</v>
      </c>
      <c r="I838" s="515">
        <v>14.72</v>
      </c>
      <c r="K838" s="515">
        <v>133533.49</v>
      </c>
    </row>
    <row r="839" spans="3:11" x14ac:dyDescent="0.2">
      <c r="C839" s="519" t="s">
        <v>26367</v>
      </c>
      <c r="D839" s="518">
        <v>44560</v>
      </c>
      <c r="E839" s="517" t="s">
        <v>26334</v>
      </c>
      <c r="I839" s="515">
        <v>3.75</v>
      </c>
      <c r="K839" s="515">
        <v>133537.24</v>
      </c>
    </row>
    <row r="840" spans="3:11" x14ac:dyDescent="0.2">
      <c r="C840" s="519" t="s">
        <v>26368</v>
      </c>
      <c r="D840" s="518">
        <v>44560</v>
      </c>
      <c r="E840" s="517" t="s">
        <v>26335</v>
      </c>
      <c r="I840" s="515">
        <v>2.1800000000000002</v>
      </c>
      <c r="K840" s="515">
        <v>133539.42000000001</v>
      </c>
    </row>
    <row r="841" spans="3:11" x14ac:dyDescent="0.2">
      <c r="C841" s="519" t="s">
        <v>26369</v>
      </c>
      <c r="D841" s="518">
        <v>44560</v>
      </c>
      <c r="E841" s="517" t="s">
        <v>26336</v>
      </c>
      <c r="I841" s="515">
        <v>2.5499999999999998</v>
      </c>
      <c r="K841" s="515">
        <v>133541.97</v>
      </c>
    </row>
    <row r="842" spans="3:11" x14ac:dyDescent="0.2">
      <c r="C842" s="519" t="s">
        <v>26370</v>
      </c>
      <c r="D842" s="518">
        <v>44560</v>
      </c>
      <c r="E842" s="517" t="s">
        <v>26337</v>
      </c>
      <c r="I842" s="515">
        <v>3.63</v>
      </c>
      <c r="K842" s="515">
        <v>133545.60000000001</v>
      </c>
    </row>
    <row r="843" spans="3:11" x14ac:dyDescent="0.2">
      <c r="C843" s="519" t="s">
        <v>26371</v>
      </c>
      <c r="D843" s="518">
        <v>44560</v>
      </c>
      <c r="E843" s="517" t="s">
        <v>26338</v>
      </c>
      <c r="I843" s="515">
        <v>3.63</v>
      </c>
      <c r="K843" s="515">
        <v>133549.23000000001</v>
      </c>
    </row>
    <row r="844" spans="3:11" x14ac:dyDescent="0.2">
      <c r="C844" s="519" t="s">
        <v>26372</v>
      </c>
      <c r="D844" s="518">
        <v>44560</v>
      </c>
      <c r="E844" s="517" t="s">
        <v>26339</v>
      </c>
      <c r="I844" s="515">
        <v>5.47</v>
      </c>
      <c r="K844" s="515">
        <v>133554.70000000001</v>
      </c>
    </row>
    <row r="845" spans="3:11" x14ac:dyDescent="0.2">
      <c r="C845" s="519" t="s">
        <v>26373</v>
      </c>
      <c r="D845" s="518">
        <v>44560</v>
      </c>
      <c r="E845" s="517" t="s">
        <v>26340</v>
      </c>
      <c r="I845" s="515">
        <v>0.45</v>
      </c>
      <c r="K845" s="515">
        <v>133555.15</v>
      </c>
    </row>
    <row r="846" spans="3:11" x14ac:dyDescent="0.2">
      <c r="C846" s="519" t="s">
        <v>26374</v>
      </c>
      <c r="D846" s="518">
        <v>44560</v>
      </c>
      <c r="E846" s="517" t="s">
        <v>26341</v>
      </c>
      <c r="I846" s="515">
        <v>3.94</v>
      </c>
      <c r="K846" s="515">
        <v>133559.09</v>
      </c>
    </row>
    <row r="847" spans="3:11" x14ac:dyDescent="0.2">
      <c r="C847" s="519" t="s">
        <v>26375</v>
      </c>
      <c r="D847" s="518">
        <v>44560</v>
      </c>
      <c r="E847" s="517" t="s">
        <v>26342</v>
      </c>
      <c r="I847" s="515">
        <v>1.72</v>
      </c>
      <c r="K847" s="515">
        <v>133560.81</v>
      </c>
    </row>
    <row r="848" spans="3:11" x14ac:dyDescent="0.2">
      <c r="C848" s="519" t="s">
        <v>26376</v>
      </c>
      <c r="D848" s="518">
        <v>44560</v>
      </c>
      <c r="E848" s="517" t="s">
        <v>26343</v>
      </c>
      <c r="I848" s="515">
        <v>5.04</v>
      </c>
      <c r="K848" s="515">
        <v>133565.85</v>
      </c>
    </row>
    <row r="849" spans="3:11" x14ac:dyDescent="0.2">
      <c r="C849" s="519" t="s">
        <v>26377</v>
      </c>
      <c r="D849" s="518">
        <v>44560</v>
      </c>
      <c r="E849" s="517" t="s">
        <v>26344</v>
      </c>
      <c r="I849" s="515">
        <v>5.89</v>
      </c>
      <c r="K849" s="515">
        <v>133571.74</v>
      </c>
    </row>
    <row r="850" spans="3:11" x14ac:dyDescent="0.2">
      <c r="C850" s="519" t="s">
        <v>26378</v>
      </c>
      <c r="D850" s="518">
        <v>44560</v>
      </c>
      <c r="E850" s="517" t="s">
        <v>26345</v>
      </c>
      <c r="I850" s="515">
        <v>3.63</v>
      </c>
      <c r="K850" s="515">
        <v>133575.37</v>
      </c>
    </row>
    <row r="851" spans="3:11" x14ac:dyDescent="0.2">
      <c r="C851" s="519" t="s">
        <v>26379</v>
      </c>
      <c r="D851" s="518">
        <v>44560</v>
      </c>
      <c r="E851" s="517" t="s">
        <v>26346</v>
      </c>
      <c r="I851" s="515">
        <v>3.4</v>
      </c>
      <c r="K851" s="515">
        <v>133578.76999999999</v>
      </c>
    </row>
    <row r="852" spans="3:11" x14ac:dyDescent="0.2">
      <c r="C852" s="519" t="s">
        <v>26380</v>
      </c>
      <c r="D852" s="518">
        <v>44560</v>
      </c>
      <c r="E852" s="517" t="s">
        <v>26347</v>
      </c>
      <c r="I852" s="515">
        <v>3.02</v>
      </c>
      <c r="K852" s="515">
        <v>133581.79</v>
      </c>
    </row>
    <row r="853" spans="3:11" x14ac:dyDescent="0.2">
      <c r="C853" s="519" t="s">
        <v>26381</v>
      </c>
      <c r="D853" s="518">
        <v>44560</v>
      </c>
      <c r="E853" s="517" t="s">
        <v>26348</v>
      </c>
      <c r="I853" s="515">
        <v>3.02</v>
      </c>
      <c r="K853" s="515">
        <v>133584.81</v>
      </c>
    </row>
    <row r="854" spans="3:11" x14ac:dyDescent="0.2">
      <c r="C854" s="519" t="s">
        <v>26382</v>
      </c>
      <c r="D854" s="518">
        <v>44560</v>
      </c>
      <c r="E854" s="517" t="s">
        <v>26349</v>
      </c>
      <c r="I854" s="515">
        <v>3.02</v>
      </c>
      <c r="K854" s="515">
        <v>133587.82999999999</v>
      </c>
    </row>
    <row r="855" spans="3:11" x14ac:dyDescent="0.2">
      <c r="C855" s="519" t="s">
        <v>26383</v>
      </c>
      <c r="D855" s="518">
        <v>44560</v>
      </c>
      <c r="E855" s="517" t="s">
        <v>26350</v>
      </c>
      <c r="I855" s="515">
        <v>3.02</v>
      </c>
      <c r="K855" s="515">
        <v>133590.85</v>
      </c>
    </row>
    <row r="856" spans="3:11" x14ac:dyDescent="0.2">
      <c r="C856" s="519" t="s">
        <v>26384</v>
      </c>
      <c r="D856" s="518">
        <v>44560</v>
      </c>
      <c r="E856" s="517" t="s">
        <v>26351</v>
      </c>
      <c r="I856" s="515">
        <v>4.18</v>
      </c>
      <c r="K856" s="515">
        <v>133595.03</v>
      </c>
    </row>
    <row r="857" spans="3:11" x14ac:dyDescent="0.2">
      <c r="C857" s="519" t="s">
        <v>26385</v>
      </c>
      <c r="D857" s="518">
        <v>44560</v>
      </c>
      <c r="E857" s="517" t="s">
        <v>26352</v>
      </c>
      <c r="I857" s="515">
        <v>1.68</v>
      </c>
      <c r="K857" s="515">
        <v>133596.71</v>
      </c>
    </row>
    <row r="858" spans="3:11" x14ac:dyDescent="0.2">
      <c r="C858" s="519" t="s">
        <v>26386</v>
      </c>
      <c r="D858" s="518">
        <v>44560</v>
      </c>
      <c r="E858" s="517" t="s">
        <v>26353</v>
      </c>
      <c r="I858" s="515">
        <v>17.899999999999999</v>
      </c>
      <c r="K858" s="515">
        <v>133614.60999999999</v>
      </c>
    </row>
    <row r="859" spans="3:11" x14ac:dyDescent="0.2">
      <c r="C859" s="519" t="s">
        <v>26387</v>
      </c>
      <c r="D859" s="518">
        <v>44560</v>
      </c>
      <c r="E859" s="517" t="s">
        <v>26354</v>
      </c>
      <c r="I859" s="515">
        <v>1.68</v>
      </c>
      <c r="K859" s="515">
        <v>133616.29</v>
      </c>
    </row>
    <row r="860" spans="3:11" x14ac:dyDescent="0.2">
      <c r="C860" s="519" t="s">
        <v>26388</v>
      </c>
      <c r="D860" s="518">
        <v>44560</v>
      </c>
      <c r="E860" s="517" t="s">
        <v>26355</v>
      </c>
      <c r="I860" s="515">
        <v>2.12</v>
      </c>
      <c r="K860" s="515">
        <v>133618.41</v>
      </c>
    </row>
    <row r="861" spans="3:11" x14ac:dyDescent="0.2">
      <c r="C861" s="519" t="s">
        <v>30537</v>
      </c>
      <c r="D861" s="518">
        <v>44560</v>
      </c>
      <c r="E861" s="517" t="s">
        <v>30536</v>
      </c>
      <c r="I861" s="515">
        <v>2.6</v>
      </c>
      <c r="K861" s="515">
        <v>133621.01</v>
      </c>
    </row>
    <row r="862" spans="3:11" x14ac:dyDescent="0.2">
      <c r="C862" s="519" t="s">
        <v>30535</v>
      </c>
      <c r="D862" s="518">
        <v>44560</v>
      </c>
      <c r="E862" s="517" t="s">
        <v>30534</v>
      </c>
      <c r="I862" s="515">
        <v>2.59</v>
      </c>
      <c r="K862" s="515">
        <v>133623.6</v>
      </c>
    </row>
    <row r="863" spans="3:11" x14ac:dyDescent="0.2">
      <c r="C863" s="519" t="s">
        <v>30533</v>
      </c>
      <c r="D863" s="518">
        <v>44560</v>
      </c>
      <c r="E863" s="517" t="s">
        <v>30532</v>
      </c>
      <c r="I863" s="515">
        <v>36.9</v>
      </c>
      <c r="K863" s="515">
        <v>133660.5</v>
      </c>
    </row>
    <row r="864" spans="3:11" x14ac:dyDescent="0.2">
      <c r="C864" s="519" t="s">
        <v>26389</v>
      </c>
      <c r="D864" s="518">
        <v>44561</v>
      </c>
      <c r="E864" s="517" t="s">
        <v>26356</v>
      </c>
      <c r="I864" s="515">
        <v>2.56</v>
      </c>
      <c r="K864" s="515">
        <v>133663.06</v>
      </c>
    </row>
    <row r="865" spans="3:11" x14ac:dyDescent="0.2">
      <c r="C865" s="519" t="s">
        <v>26390</v>
      </c>
      <c r="D865" s="518">
        <v>44561</v>
      </c>
      <c r="E865" s="517" t="s">
        <v>26357</v>
      </c>
      <c r="I865" s="515">
        <v>1.68</v>
      </c>
      <c r="K865" s="515">
        <v>133664.74</v>
      </c>
    </row>
    <row r="866" spans="3:11" x14ac:dyDescent="0.2">
      <c r="C866" s="519" t="s">
        <v>26391</v>
      </c>
      <c r="D866" s="518">
        <v>44561</v>
      </c>
      <c r="E866" s="517" t="s">
        <v>26358</v>
      </c>
      <c r="I866" s="515">
        <v>1.69</v>
      </c>
      <c r="K866" s="515">
        <v>133666.43</v>
      </c>
    </row>
    <row r="867" spans="3:11" x14ac:dyDescent="0.2">
      <c r="C867" s="519" t="s">
        <v>26392</v>
      </c>
      <c r="D867" s="518">
        <v>44561</v>
      </c>
      <c r="E867" s="517" t="s">
        <v>26359</v>
      </c>
      <c r="I867" s="515">
        <v>3.88</v>
      </c>
      <c r="K867" s="515">
        <v>133670.31</v>
      </c>
    </row>
    <row r="868" spans="3:11" x14ac:dyDescent="0.2">
      <c r="C868" s="519" t="s">
        <v>26393</v>
      </c>
      <c r="D868" s="518">
        <v>44561</v>
      </c>
      <c r="E868" s="517" t="s">
        <v>26360</v>
      </c>
      <c r="I868" s="515">
        <v>1.68</v>
      </c>
      <c r="K868" s="515">
        <v>133671.99</v>
      </c>
    </row>
    <row r="869" spans="3:11" x14ac:dyDescent="0.2">
      <c r="C869" s="519" t="s">
        <v>26394</v>
      </c>
      <c r="D869" s="518">
        <v>44561</v>
      </c>
      <c r="E869" s="517" t="s">
        <v>26361</v>
      </c>
      <c r="I869" s="515">
        <v>1.68</v>
      </c>
      <c r="K869" s="515">
        <v>133673.67000000001</v>
      </c>
    </row>
    <row r="870" spans="3:11" x14ac:dyDescent="0.2">
      <c r="C870" s="519" t="s">
        <v>26395</v>
      </c>
      <c r="D870" s="518">
        <v>44561</v>
      </c>
      <c r="E870" s="517" t="s">
        <v>26362</v>
      </c>
      <c r="I870" s="515">
        <v>1.84</v>
      </c>
      <c r="K870" s="515">
        <v>133675.51</v>
      </c>
    </row>
    <row r="871" spans="3:11" x14ac:dyDescent="0.2">
      <c r="C871" s="519" t="s">
        <v>26396</v>
      </c>
      <c r="D871" s="518">
        <v>44561</v>
      </c>
      <c r="E871" s="517" t="s">
        <v>26363</v>
      </c>
      <c r="I871" s="515">
        <v>3.81</v>
      </c>
      <c r="K871" s="515">
        <v>133679.32</v>
      </c>
    </row>
    <row r="872" spans="3:11" x14ac:dyDescent="0.2">
      <c r="C872" s="519" t="s">
        <v>6164</v>
      </c>
      <c r="D872" s="518">
        <v>44561</v>
      </c>
      <c r="E872" s="517" t="s">
        <v>30531</v>
      </c>
      <c r="J872" s="516">
        <v>76.88</v>
      </c>
      <c r="K872" s="515">
        <v>133602.44</v>
      </c>
    </row>
    <row r="873" spans="3:11" x14ac:dyDescent="0.2">
      <c r="C873" s="519" t="s">
        <v>7467</v>
      </c>
      <c r="D873" s="518">
        <v>44561</v>
      </c>
      <c r="E873" s="517" t="s">
        <v>30530</v>
      </c>
      <c r="J873" s="516">
        <v>116.15</v>
      </c>
      <c r="K873" s="515">
        <v>133486.29</v>
      </c>
    </row>
    <row r="874" spans="3:11" x14ac:dyDescent="0.2">
      <c r="C874" s="514" t="s">
        <v>12</v>
      </c>
      <c r="D874" s="513">
        <v>137673.73000000001</v>
      </c>
      <c r="E874" s="514" t="s">
        <v>11</v>
      </c>
      <c r="F874" s="513">
        <v>28115.13</v>
      </c>
      <c r="G874" s="514" t="s">
        <v>10</v>
      </c>
      <c r="H874" s="513">
        <v>32302.57</v>
      </c>
      <c r="J874" s="514" t="s">
        <v>9</v>
      </c>
      <c r="K874" s="513">
        <v>133486.29</v>
      </c>
    </row>
    <row r="877" spans="3:11" x14ac:dyDescent="0.2">
      <c r="E877" s="512" t="s">
        <v>8</v>
      </c>
      <c r="K877" s="511" t="s">
        <v>7</v>
      </c>
    </row>
  </sheetData>
  <pageMargins left="0.75" right="0.75" top="1" bottom="1" header="0" footer="0"/>
  <pageSetup orientation="portrait" errors="NA" horizontalDpi="0" verticalDpi="0"/>
  <headerFooter alignWithMargins="0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1F31A-6370-4E02-BABC-C91AABA60D51}">
  <sheetPr>
    <pageSetUpPr fitToPage="1"/>
  </sheetPr>
  <dimension ref="A1:G298"/>
  <sheetViews>
    <sheetView topLeftCell="A241" workbookViewId="0">
      <selection activeCell="D246" sqref="D246"/>
    </sheetView>
  </sheetViews>
  <sheetFormatPr baseColWidth="10" defaultColWidth="11.42578125" defaultRowHeight="15" x14ac:dyDescent="0.25"/>
  <cols>
    <col min="2" max="2" width="45.42578125" customWidth="1"/>
    <col min="3" max="3" width="7.7109375" customWidth="1"/>
    <col min="4" max="4" width="12" customWidth="1"/>
    <col min="5" max="5" width="15.7109375" bestFit="1" customWidth="1"/>
    <col min="6" max="6" width="10.28515625" bestFit="1" customWidth="1"/>
    <col min="7" max="7" width="10.7109375" customWidth="1"/>
    <col min="258" max="258" width="45.42578125" customWidth="1"/>
    <col min="259" max="259" width="7.7109375" customWidth="1"/>
    <col min="260" max="260" width="12" customWidth="1"/>
    <col min="261" max="261" width="15.7109375" bestFit="1" customWidth="1"/>
    <col min="262" max="262" width="10.28515625" bestFit="1" customWidth="1"/>
    <col min="263" max="263" width="10.7109375" customWidth="1"/>
    <col min="514" max="514" width="45.42578125" customWidth="1"/>
    <col min="515" max="515" width="7.7109375" customWidth="1"/>
    <col min="516" max="516" width="12" customWidth="1"/>
    <col min="517" max="517" width="15.7109375" bestFit="1" customWidth="1"/>
    <col min="518" max="518" width="10.28515625" bestFit="1" customWidth="1"/>
    <col min="519" max="519" width="10.7109375" customWidth="1"/>
    <col min="770" max="770" width="45.42578125" customWidth="1"/>
    <col min="771" max="771" width="7.7109375" customWidth="1"/>
    <col min="772" max="772" width="12" customWidth="1"/>
    <col min="773" max="773" width="15.7109375" bestFit="1" customWidth="1"/>
    <col min="774" max="774" width="10.28515625" bestFit="1" customWidth="1"/>
    <col min="775" max="775" width="10.7109375" customWidth="1"/>
    <col min="1026" max="1026" width="45.42578125" customWidth="1"/>
    <col min="1027" max="1027" width="7.7109375" customWidth="1"/>
    <col min="1028" max="1028" width="12" customWidth="1"/>
    <col min="1029" max="1029" width="15.7109375" bestFit="1" customWidth="1"/>
    <col min="1030" max="1030" width="10.28515625" bestFit="1" customWidth="1"/>
    <col min="1031" max="1031" width="10.7109375" customWidth="1"/>
    <col min="1282" max="1282" width="45.42578125" customWidth="1"/>
    <col min="1283" max="1283" width="7.7109375" customWidth="1"/>
    <col min="1284" max="1284" width="12" customWidth="1"/>
    <col min="1285" max="1285" width="15.7109375" bestFit="1" customWidth="1"/>
    <col min="1286" max="1286" width="10.28515625" bestFit="1" customWidth="1"/>
    <col min="1287" max="1287" width="10.7109375" customWidth="1"/>
    <col min="1538" max="1538" width="45.42578125" customWidth="1"/>
    <col min="1539" max="1539" width="7.7109375" customWidth="1"/>
    <col min="1540" max="1540" width="12" customWidth="1"/>
    <col min="1541" max="1541" width="15.7109375" bestFit="1" customWidth="1"/>
    <col min="1542" max="1542" width="10.28515625" bestFit="1" customWidth="1"/>
    <col min="1543" max="1543" width="10.7109375" customWidth="1"/>
    <col min="1794" max="1794" width="45.42578125" customWidth="1"/>
    <col min="1795" max="1795" width="7.7109375" customWidth="1"/>
    <col min="1796" max="1796" width="12" customWidth="1"/>
    <col min="1797" max="1797" width="15.7109375" bestFit="1" customWidth="1"/>
    <col min="1798" max="1798" width="10.28515625" bestFit="1" customWidth="1"/>
    <col min="1799" max="1799" width="10.7109375" customWidth="1"/>
    <col min="2050" max="2050" width="45.42578125" customWidth="1"/>
    <col min="2051" max="2051" width="7.7109375" customWidth="1"/>
    <col min="2052" max="2052" width="12" customWidth="1"/>
    <col min="2053" max="2053" width="15.7109375" bestFit="1" customWidth="1"/>
    <col min="2054" max="2054" width="10.28515625" bestFit="1" customWidth="1"/>
    <col min="2055" max="2055" width="10.7109375" customWidth="1"/>
    <col min="2306" max="2306" width="45.42578125" customWidth="1"/>
    <col min="2307" max="2307" width="7.7109375" customWidth="1"/>
    <col min="2308" max="2308" width="12" customWidth="1"/>
    <col min="2309" max="2309" width="15.7109375" bestFit="1" customWidth="1"/>
    <col min="2310" max="2310" width="10.28515625" bestFit="1" customWidth="1"/>
    <col min="2311" max="2311" width="10.7109375" customWidth="1"/>
    <col min="2562" max="2562" width="45.42578125" customWidth="1"/>
    <col min="2563" max="2563" width="7.7109375" customWidth="1"/>
    <col min="2564" max="2564" width="12" customWidth="1"/>
    <col min="2565" max="2565" width="15.7109375" bestFit="1" customWidth="1"/>
    <col min="2566" max="2566" width="10.28515625" bestFit="1" customWidth="1"/>
    <col min="2567" max="2567" width="10.7109375" customWidth="1"/>
    <col min="2818" max="2818" width="45.42578125" customWidth="1"/>
    <col min="2819" max="2819" width="7.7109375" customWidth="1"/>
    <col min="2820" max="2820" width="12" customWidth="1"/>
    <col min="2821" max="2821" width="15.7109375" bestFit="1" customWidth="1"/>
    <col min="2822" max="2822" width="10.28515625" bestFit="1" customWidth="1"/>
    <col min="2823" max="2823" width="10.7109375" customWidth="1"/>
    <col min="3074" max="3074" width="45.42578125" customWidth="1"/>
    <col min="3075" max="3075" width="7.7109375" customWidth="1"/>
    <col min="3076" max="3076" width="12" customWidth="1"/>
    <col min="3077" max="3077" width="15.7109375" bestFit="1" customWidth="1"/>
    <col min="3078" max="3078" width="10.28515625" bestFit="1" customWidth="1"/>
    <col min="3079" max="3079" width="10.7109375" customWidth="1"/>
    <col min="3330" max="3330" width="45.42578125" customWidth="1"/>
    <col min="3331" max="3331" width="7.7109375" customWidth="1"/>
    <col min="3332" max="3332" width="12" customWidth="1"/>
    <col min="3333" max="3333" width="15.7109375" bestFit="1" customWidth="1"/>
    <col min="3334" max="3334" width="10.28515625" bestFit="1" customWidth="1"/>
    <col min="3335" max="3335" width="10.7109375" customWidth="1"/>
    <col min="3586" max="3586" width="45.42578125" customWidth="1"/>
    <col min="3587" max="3587" width="7.7109375" customWidth="1"/>
    <col min="3588" max="3588" width="12" customWidth="1"/>
    <col min="3589" max="3589" width="15.7109375" bestFit="1" customWidth="1"/>
    <col min="3590" max="3590" width="10.28515625" bestFit="1" customWidth="1"/>
    <col min="3591" max="3591" width="10.7109375" customWidth="1"/>
    <col min="3842" max="3842" width="45.42578125" customWidth="1"/>
    <col min="3843" max="3843" width="7.7109375" customWidth="1"/>
    <col min="3844" max="3844" width="12" customWidth="1"/>
    <col min="3845" max="3845" width="15.7109375" bestFit="1" customWidth="1"/>
    <col min="3846" max="3846" width="10.28515625" bestFit="1" customWidth="1"/>
    <col min="3847" max="3847" width="10.7109375" customWidth="1"/>
    <col min="4098" max="4098" width="45.42578125" customWidth="1"/>
    <col min="4099" max="4099" width="7.7109375" customWidth="1"/>
    <col min="4100" max="4100" width="12" customWidth="1"/>
    <col min="4101" max="4101" width="15.7109375" bestFit="1" customWidth="1"/>
    <col min="4102" max="4102" width="10.28515625" bestFit="1" customWidth="1"/>
    <col min="4103" max="4103" width="10.7109375" customWidth="1"/>
    <col min="4354" max="4354" width="45.42578125" customWidth="1"/>
    <col min="4355" max="4355" width="7.7109375" customWidth="1"/>
    <col min="4356" max="4356" width="12" customWidth="1"/>
    <col min="4357" max="4357" width="15.7109375" bestFit="1" customWidth="1"/>
    <col min="4358" max="4358" width="10.28515625" bestFit="1" customWidth="1"/>
    <col min="4359" max="4359" width="10.7109375" customWidth="1"/>
    <col min="4610" max="4610" width="45.42578125" customWidth="1"/>
    <col min="4611" max="4611" width="7.7109375" customWidth="1"/>
    <col min="4612" max="4612" width="12" customWidth="1"/>
    <col min="4613" max="4613" width="15.7109375" bestFit="1" customWidth="1"/>
    <col min="4614" max="4614" width="10.28515625" bestFit="1" customWidth="1"/>
    <col min="4615" max="4615" width="10.7109375" customWidth="1"/>
    <col min="4866" max="4866" width="45.42578125" customWidth="1"/>
    <col min="4867" max="4867" width="7.7109375" customWidth="1"/>
    <col min="4868" max="4868" width="12" customWidth="1"/>
    <col min="4869" max="4869" width="15.7109375" bestFit="1" customWidth="1"/>
    <col min="4870" max="4870" width="10.28515625" bestFit="1" customWidth="1"/>
    <col min="4871" max="4871" width="10.7109375" customWidth="1"/>
    <col min="5122" max="5122" width="45.42578125" customWidth="1"/>
    <col min="5123" max="5123" width="7.7109375" customWidth="1"/>
    <col min="5124" max="5124" width="12" customWidth="1"/>
    <col min="5125" max="5125" width="15.7109375" bestFit="1" customWidth="1"/>
    <col min="5126" max="5126" width="10.28515625" bestFit="1" customWidth="1"/>
    <col min="5127" max="5127" width="10.7109375" customWidth="1"/>
    <col min="5378" max="5378" width="45.42578125" customWidth="1"/>
    <col min="5379" max="5379" width="7.7109375" customWidth="1"/>
    <col min="5380" max="5380" width="12" customWidth="1"/>
    <col min="5381" max="5381" width="15.7109375" bestFit="1" customWidth="1"/>
    <col min="5382" max="5382" width="10.28515625" bestFit="1" customWidth="1"/>
    <col min="5383" max="5383" width="10.7109375" customWidth="1"/>
    <col min="5634" max="5634" width="45.42578125" customWidth="1"/>
    <col min="5635" max="5635" width="7.7109375" customWidth="1"/>
    <col min="5636" max="5636" width="12" customWidth="1"/>
    <col min="5637" max="5637" width="15.7109375" bestFit="1" customWidth="1"/>
    <col min="5638" max="5638" width="10.28515625" bestFit="1" customWidth="1"/>
    <col min="5639" max="5639" width="10.7109375" customWidth="1"/>
    <col min="5890" max="5890" width="45.42578125" customWidth="1"/>
    <col min="5891" max="5891" width="7.7109375" customWidth="1"/>
    <col min="5892" max="5892" width="12" customWidth="1"/>
    <col min="5893" max="5893" width="15.7109375" bestFit="1" customWidth="1"/>
    <col min="5894" max="5894" width="10.28515625" bestFit="1" customWidth="1"/>
    <col min="5895" max="5895" width="10.7109375" customWidth="1"/>
    <col min="6146" max="6146" width="45.42578125" customWidth="1"/>
    <col min="6147" max="6147" width="7.7109375" customWidth="1"/>
    <col min="6148" max="6148" width="12" customWidth="1"/>
    <col min="6149" max="6149" width="15.7109375" bestFit="1" customWidth="1"/>
    <col min="6150" max="6150" width="10.28515625" bestFit="1" customWidth="1"/>
    <col min="6151" max="6151" width="10.7109375" customWidth="1"/>
    <col min="6402" max="6402" width="45.42578125" customWidth="1"/>
    <col min="6403" max="6403" width="7.7109375" customWidth="1"/>
    <col min="6404" max="6404" width="12" customWidth="1"/>
    <col min="6405" max="6405" width="15.7109375" bestFit="1" customWidth="1"/>
    <col min="6406" max="6406" width="10.28515625" bestFit="1" customWidth="1"/>
    <col min="6407" max="6407" width="10.7109375" customWidth="1"/>
    <col min="6658" max="6658" width="45.42578125" customWidth="1"/>
    <col min="6659" max="6659" width="7.7109375" customWidth="1"/>
    <col min="6660" max="6660" width="12" customWidth="1"/>
    <col min="6661" max="6661" width="15.7109375" bestFit="1" customWidth="1"/>
    <col min="6662" max="6662" width="10.28515625" bestFit="1" customWidth="1"/>
    <col min="6663" max="6663" width="10.7109375" customWidth="1"/>
    <col min="6914" max="6914" width="45.42578125" customWidth="1"/>
    <col min="6915" max="6915" width="7.7109375" customWidth="1"/>
    <col min="6916" max="6916" width="12" customWidth="1"/>
    <col min="6917" max="6917" width="15.7109375" bestFit="1" customWidth="1"/>
    <col min="6918" max="6918" width="10.28515625" bestFit="1" customWidth="1"/>
    <col min="6919" max="6919" width="10.7109375" customWidth="1"/>
    <col min="7170" max="7170" width="45.42578125" customWidth="1"/>
    <col min="7171" max="7171" width="7.7109375" customWidth="1"/>
    <col min="7172" max="7172" width="12" customWidth="1"/>
    <col min="7173" max="7173" width="15.7109375" bestFit="1" customWidth="1"/>
    <col min="7174" max="7174" width="10.28515625" bestFit="1" customWidth="1"/>
    <col min="7175" max="7175" width="10.7109375" customWidth="1"/>
    <col min="7426" max="7426" width="45.42578125" customWidth="1"/>
    <col min="7427" max="7427" width="7.7109375" customWidth="1"/>
    <col min="7428" max="7428" width="12" customWidth="1"/>
    <col min="7429" max="7429" width="15.7109375" bestFit="1" customWidth="1"/>
    <col min="7430" max="7430" width="10.28515625" bestFit="1" customWidth="1"/>
    <col min="7431" max="7431" width="10.7109375" customWidth="1"/>
    <col min="7682" max="7682" width="45.42578125" customWidth="1"/>
    <col min="7683" max="7683" width="7.7109375" customWidth="1"/>
    <col min="7684" max="7684" width="12" customWidth="1"/>
    <col min="7685" max="7685" width="15.7109375" bestFit="1" customWidth="1"/>
    <col min="7686" max="7686" width="10.28515625" bestFit="1" customWidth="1"/>
    <col min="7687" max="7687" width="10.7109375" customWidth="1"/>
    <col min="7938" max="7938" width="45.42578125" customWidth="1"/>
    <col min="7939" max="7939" width="7.7109375" customWidth="1"/>
    <col min="7940" max="7940" width="12" customWidth="1"/>
    <col min="7941" max="7941" width="15.7109375" bestFit="1" customWidth="1"/>
    <col min="7942" max="7942" width="10.28515625" bestFit="1" customWidth="1"/>
    <col min="7943" max="7943" width="10.7109375" customWidth="1"/>
    <col min="8194" max="8194" width="45.42578125" customWidth="1"/>
    <col min="8195" max="8195" width="7.7109375" customWidth="1"/>
    <col min="8196" max="8196" width="12" customWidth="1"/>
    <col min="8197" max="8197" width="15.7109375" bestFit="1" customWidth="1"/>
    <col min="8198" max="8198" width="10.28515625" bestFit="1" customWidth="1"/>
    <col min="8199" max="8199" width="10.7109375" customWidth="1"/>
    <col min="8450" max="8450" width="45.42578125" customWidth="1"/>
    <col min="8451" max="8451" width="7.7109375" customWidth="1"/>
    <col min="8452" max="8452" width="12" customWidth="1"/>
    <col min="8453" max="8453" width="15.7109375" bestFit="1" customWidth="1"/>
    <col min="8454" max="8454" width="10.28515625" bestFit="1" customWidth="1"/>
    <col min="8455" max="8455" width="10.7109375" customWidth="1"/>
    <col min="8706" max="8706" width="45.42578125" customWidth="1"/>
    <col min="8707" max="8707" width="7.7109375" customWidth="1"/>
    <col min="8708" max="8708" width="12" customWidth="1"/>
    <col min="8709" max="8709" width="15.7109375" bestFit="1" customWidth="1"/>
    <col min="8710" max="8710" width="10.28515625" bestFit="1" customWidth="1"/>
    <col min="8711" max="8711" width="10.7109375" customWidth="1"/>
    <col min="8962" max="8962" width="45.42578125" customWidth="1"/>
    <col min="8963" max="8963" width="7.7109375" customWidth="1"/>
    <col min="8964" max="8964" width="12" customWidth="1"/>
    <col min="8965" max="8965" width="15.7109375" bestFit="1" customWidth="1"/>
    <col min="8966" max="8966" width="10.28515625" bestFit="1" customWidth="1"/>
    <col min="8967" max="8967" width="10.7109375" customWidth="1"/>
    <col min="9218" max="9218" width="45.42578125" customWidth="1"/>
    <col min="9219" max="9219" width="7.7109375" customWidth="1"/>
    <col min="9220" max="9220" width="12" customWidth="1"/>
    <col min="9221" max="9221" width="15.7109375" bestFit="1" customWidth="1"/>
    <col min="9222" max="9222" width="10.28515625" bestFit="1" customWidth="1"/>
    <col min="9223" max="9223" width="10.7109375" customWidth="1"/>
    <col min="9474" max="9474" width="45.42578125" customWidth="1"/>
    <col min="9475" max="9475" width="7.7109375" customWidth="1"/>
    <col min="9476" max="9476" width="12" customWidth="1"/>
    <col min="9477" max="9477" width="15.7109375" bestFit="1" customWidth="1"/>
    <col min="9478" max="9478" width="10.28515625" bestFit="1" customWidth="1"/>
    <col min="9479" max="9479" width="10.7109375" customWidth="1"/>
    <col min="9730" max="9730" width="45.42578125" customWidth="1"/>
    <col min="9731" max="9731" width="7.7109375" customWidth="1"/>
    <col min="9732" max="9732" width="12" customWidth="1"/>
    <col min="9733" max="9733" width="15.7109375" bestFit="1" customWidth="1"/>
    <col min="9734" max="9734" width="10.28515625" bestFit="1" customWidth="1"/>
    <col min="9735" max="9735" width="10.7109375" customWidth="1"/>
    <col min="9986" max="9986" width="45.42578125" customWidth="1"/>
    <col min="9987" max="9987" width="7.7109375" customWidth="1"/>
    <col min="9988" max="9988" width="12" customWidth="1"/>
    <col min="9989" max="9989" width="15.7109375" bestFit="1" customWidth="1"/>
    <col min="9990" max="9990" width="10.28515625" bestFit="1" customWidth="1"/>
    <col min="9991" max="9991" width="10.7109375" customWidth="1"/>
    <col min="10242" max="10242" width="45.42578125" customWidth="1"/>
    <col min="10243" max="10243" width="7.7109375" customWidth="1"/>
    <col min="10244" max="10244" width="12" customWidth="1"/>
    <col min="10245" max="10245" width="15.7109375" bestFit="1" customWidth="1"/>
    <col min="10246" max="10246" width="10.28515625" bestFit="1" customWidth="1"/>
    <col min="10247" max="10247" width="10.7109375" customWidth="1"/>
    <col min="10498" max="10498" width="45.42578125" customWidth="1"/>
    <col min="10499" max="10499" width="7.7109375" customWidth="1"/>
    <col min="10500" max="10500" width="12" customWidth="1"/>
    <col min="10501" max="10501" width="15.7109375" bestFit="1" customWidth="1"/>
    <col min="10502" max="10502" width="10.28515625" bestFit="1" customWidth="1"/>
    <col min="10503" max="10503" width="10.7109375" customWidth="1"/>
    <col min="10754" max="10754" width="45.42578125" customWidth="1"/>
    <col min="10755" max="10755" width="7.7109375" customWidth="1"/>
    <col min="10756" max="10756" width="12" customWidth="1"/>
    <col min="10757" max="10757" width="15.7109375" bestFit="1" customWidth="1"/>
    <col min="10758" max="10758" width="10.28515625" bestFit="1" customWidth="1"/>
    <col min="10759" max="10759" width="10.7109375" customWidth="1"/>
    <col min="11010" max="11010" width="45.42578125" customWidth="1"/>
    <col min="11011" max="11011" width="7.7109375" customWidth="1"/>
    <col min="11012" max="11012" width="12" customWidth="1"/>
    <col min="11013" max="11013" width="15.7109375" bestFit="1" customWidth="1"/>
    <col min="11014" max="11014" width="10.28515625" bestFit="1" customWidth="1"/>
    <col min="11015" max="11015" width="10.7109375" customWidth="1"/>
    <col min="11266" max="11266" width="45.42578125" customWidth="1"/>
    <col min="11267" max="11267" width="7.7109375" customWidth="1"/>
    <col min="11268" max="11268" width="12" customWidth="1"/>
    <col min="11269" max="11269" width="15.7109375" bestFit="1" customWidth="1"/>
    <col min="11270" max="11270" width="10.28515625" bestFit="1" customWidth="1"/>
    <col min="11271" max="11271" width="10.7109375" customWidth="1"/>
    <col min="11522" max="11522" width="45.42578125" customWidth="1"/>
    <col min="11523" max="11523" width="7.7109375" customWidth="1"/>
    <col min="11524" max="11524" width="12" customWidth="1"/>
    <col min="11525" max="11525" width="15.7109375" bestFit="1" customWidth="1"/>
    <col min="11526" max="11526" width="10.28515625" bestFit="1" customWidth="1"/>
    <col min="11527" max="11527" width="10.7109375" customWidth="1"/>
    <col min="11778" max="11778" width="45.42578125" customWidth="1"/>
    <col min="11779" max="11779" width="7.7109375" customWidth="1"/>
    <col min="11780" max="11780" width="12" customWidth="1"/>
    <col min="11781" max="11781" width="15.7109375" bestFit="1" customWidth="1"/>
    <col min="11782" max="11782" width="10.28515625" bestFit="1" customWidth="1"/>
    <col min="11783" max="11783" width="10.7109375" customWidth="1"/>
    <col min="12034" max="12034" width="45.42578125" customWidth="1"/>
    <col min="12035" max="12035" width="7.7109375" customWidth="1"/>
    <col min="12036" max="12036" width="12" customWidth="1"/>
    <col min="12037" max="12037" width="15.7109375" bestFit="1" customWidth="1"/>
    <col min="12038" max="12038" width="10.28515625" bestFit="1" customWidth="1"/>
    <col min="12039" max="12039" width="10.7109375" customWidth="1"/>
    <col min="12290" max="12290" width="45.42578125" customWidth="1"/>
    <col min="12291" max="12291" width="7.7109375" customWidth="1"/>
    <col min="12292" max="12292" width="12" customWidth="1"/>
    <col min="12293" max="12293" width="15.7109375" bestFit="1" customWidth="1"/>
    <col min="12294" max="12294" width="10.28515625" bestFit="1" customWidth="1"/>
    <col min="12295" max="12295" width="10.7109375" customWidth="1"/>
    <col min="12546" max="12546" width="45.42578125" customWidth="1"/>
    <col min="12547" max="12547" width="7.7109375" customWidth="1"/>
    <col min="12548" max="12548" width="12" customWidth="1"/>
    <col min="12549" max="12549" width="15.7109375" bestFit="1" customWidth="1"/>
    <col min="12550" max="12550" width="10.28515625" bestFit="1" customWidth="1"/>
    <col min="12551" max="12551" width="10.7109375" customWidth="1"/>
    <col min="12802" max="12802" width="45.42578125" customWidth="1"/>
    <col min="12803" max="12803" width="7.7109375" customWidth="1"/>
    <col min="12804" max="12804" width="12" customWidth="1"/>
    <col min="12805" max="12805" width="15.7109375" bestFit="1" customWidth="1"/>
    <col min="12806" max="12806" width="10.28515625" bestFit="1" customWidth="1"/>
    <col min="12807" max="12807" width="10.7109375" customWidth="1"/>
    <col min="13058" max="13058" width="45.42578125" customWidth="1"/>
    <col min="13059" max="13059" width="7.7109375" customWidth="1"/>
    <col min="13060" max="13060" width="12" customWidth="1"/>
    <col min="13061" max="13061" width="15.7109375" bestFit="1" customWidth="1"/>
    <col min="13062" max="13062" width="10.28515625" bestFit="1" customWidth="1"/>
    <col min="13063" max="13063" width="10.7109375" customWidth="1"/>
    <col min="13314" max="13314" width="45.42578125" customWidth="1"/>
    <col min="13315" max="13315" width="7.7109375" customWidth="1"/>
    <col min="13316" max="13316" width="12" customWidth="1"/>
    <col min="13317" max="13317" width="15.7109375" bestFit="1" customWidth="1"/>
    <col min="13318" max="13318" width="10.28515625" bestFit="1" customWidth="1"/>
    <col min="13319" max="13319" width="10.7109375" customWidth="1"/>
    <col min="13570" max="13570" width="45.42578125" customWidth="1"/>
    <col min="13571" max="13571" width="7.7109375" customWidth="1"/>
    <col min="13572" max="13572" width="12" customWidth="1"/>
    <col min="13573" max="13573" width="15.7109375" bestFit="1" customWidth="1"/>
    <col min="13574" max="13574" width="10.28515625" bestFit="1" customWidth="1"/>
    <col min="13575" max="13575" width="10.7109375" customWidth="1"/>
    <col min="13826" max="13826" width="45.42578125" customWidth="1"/>
    <col min="13827" max="13827" width="7.7109375" customWidth="1"/>
    <col min="13828" max="13828" width="12" customWidth="1"/>
    <col min="13829" max="13829" width="15.7109375" bestFit="1" customWidth="1"/>
    <col min="13830" max="13830" width="10.28515625" bestFit="1" customWidth="1"/>
    <col min="13831" max="13831" width="10.7109375" customWidth="1"/>
    <col min="14082" max="14082" width="45.42578125" customWidth="1"/>
    <col min="14083" max="14083" width="7.7109375" customWidth="1"/>
    <col min="14084" max="14084" width="12" customWidth="1"/>
    <col min="14085" max="14085" width="15.7109375" bestFit="1" customWidth="1"/>
    <col min="14086" max="14086" width="10.28515625" bestFit="1" customWidth="1"/>
    <col min="14087" max="14087" width="10.7109375" customWidth="1"/>
    <col min="14338" max="14338" width="45.42578125" customWidth="1"/>
    <col min="14339" max="14339" width="7.7109375" customWidth="1"/>
    <col min="14340" max="14340" width="12" customWidth="1"/>
    <col min="14341" max="14341" width="15.7109375" bestFit="1" customWidth="1"/>
    <col min="14342" max="14342" width="10.28515625" bestFit="1" customWidth="1"/>
    <col min="14343" max="14343" width="10.7109375" customWidth="1"/>
    <col min="14594" max="14594" width="45.42578125" customWidth="1"/>
    <col min="14595" max="14595" width="7.7109375" customWidth="1"/>
    <col min="14596" max="14596" width="12" customWidth="1"/>
    <col min="14597" max="14597" width="15.7109375" bestFit="1" customWidth="1"/>
    <col min="14598" max="14598" width="10.28515625" bestFit="1" customWidth="1"/>
    <col min="14599" max="14599" width="10.7109375" customWidth="1"/>
    <col min="14850" max="14850" width="45.42578125" customWidth="1"/>
    <col min="14851" max="14851" width="7.7109375" customWidth="1"/>
    <col min="14852" max="14852" width="12" customWidth="1"/>
    <col min="14853" max="14853" width="15.7109375" bestFit="1" customWidth="1"/>
    <col min="14854" max="14854" width="10.28515625" bestFit="1" customWidth="1"/>
    <col min="14855" max="14855" width="10.7109375" customWidth="1"/>
    <col min="15106" max="15106" width="45.42578125" customWidth="1"/>
    <col min="15107" max="15107" width="7.7109375" customWidth="1"/>
    <col min="15108" max="15108" width="12" customWidth="1"/>
    <col min="15109" max="15109" width="15.7109375" bestFit="1" customWidth="1"/>
    <col min="15110" max="15110" width="10.28515625" bestFit="1" customWidth="1"/>
    <col min="15111" max="15111" width="10.7109375" customWidth="1"/>
    <col min="15362" max="15362" width="45.42578125" customWidth="1"/>
    <col min="15363" max="15363" width="7.7109375" customWidth="1"/>
    <col min="15364" max="15364" width="12" customWidth="1"/>
    <col min="15365" max="15365" width="15.7109375" bestFit="1" customWidth="1"/>
    <col min="15366" max="15366" width="10.28515625" bestFit="1" customWidth="1"/>
    <col min="15367" max="15367" width="10.7109375" customWidth="1"/>
    <col min="15618" max="15618" width="45.42578125" customWidth="1"/>
    <col min="15619" max="15619" width="7.7109375" customWidth="1"/>
    <col min="15620" max="15620" width="12" customWidth="1"/>
    <col min="15621" max="15621" width="15.7109375" bestFit="1" customWidth="1"/>
    <col min="15622" max="15622" width="10.28515625" bestFit="1" customWidth="1"/>
    <col min="15623" max="15623" width="10.7109375" customWidth="1"/>
    <col min="15874" max="15874" width="45.42578125" customWidth="1"/>
    <col min="15875" max="15875" width="7.7109375" customWidth="1"/>
    <col min="15876" max="15876" width="12" customWidth="1"/>
    <col min="15877" max="15877" width="15.7109375" bestFit="1" customWidth="1"/>
    <col min="15878" max="15878" width="10.28515625" bestFit="1" customWidth="1"/>
    <col min="15879" max="15879" width="10.7109375" customWidth="1"/>
    <col min="16130" max="16130" width="45.42578125" customWidth="1"/>
    <col min="16131" max="16131" width="7.7109375" customWidth="1"/>
    <col min="16132" max="16132" width="12" customWidth="1"/>
    <col min="16133" max="16133" width="15.7109375" bestFit="1" customWidth="1"/>
    <col min="16134" max="16134" width="10.28515625" bestFit="1" customWidth="1"/>
    <col min="16135" max="16135" width="10.7109375" customWidth="1"/>
  </cols>
  <sheetData>
    <row r="1" spans="1:6" x14ac:dyDescent="0.25">
      <c r="A1" s="571" t="s">
        <v>26330</v>
      </c>
      <c r="B1" s="571"/>
      <c r="C1" s="571"/>
      <c r="D1" s="571"/>
      <c r="E1" s="571"/>
      <c r="F1" s="571"/>
    </row>
    <row r="2" spans="1:6" x14ac:dyDescent="0.25">
      <c r="A2" s="337" t="s">
        <v>532</v>
      </c>
      <c r="B2" s="337" t="s">
        <v>533</v>
      </c>
      <c r="C2" s="337" t="s">
        <v>2</v>
      </c>
      <c r="D2" s="337" t="s">
        <v>534</v>
      </c>
      <c r="E2" s="337" t="s">
        <v>1</v>
      </c>
      <c r="F2" s="337" t="s">
        <v>535</v>
      </c>
    </row>
    <row r="3" spans="1:6" x14ac:dyDescent="0.25">
      <c r="A3" s="407" t="str">
        <f>"3908496"</f>
        <v>3908496</v>
      </c>
      <c r="B3" s="407" t="s">
        <v>18242</v>
      </c>
      <c r="C3" s="408">
        <v>1.76</v>
      </c>
      <c r="D3" s="407">
        <v>378299</v>
      </c>
      <c r="E3" s="409">
        <v>44531.580949074072</v>
      </c>
      <c r="F3" s="320">
        <v>17609</v>
      </c>
    </row>
    <row r="4" spans="1:6" x14ac:dyDescent="0.25">
      <c r="A4" s="407" t="str">
        <f>"3908939"</f>
        <v>3908939</v>
      </c>
      <c r="B4" s="407" t="s">
        <v>1109</v>
      </c>
      <c r="C4" s="408">
        <v>4.2300000000000004</v>
      </c>
      <c r="D4" s="407">
        <v>376340</v>
      </c>
      <c r="E4" s="409">
        <v>44531.59103009259</v>
      </c>
      <c r="F4" s="320">
        <v>17610</v>
      </c>
    </row>
    <row r="5" spans="1:6" x14ac:dyDescent="0.25">
      <c r="A5" s="407" t="str">
        <f>"23923267"</f>
        <v>23923267</v>
      </c>
      <c r="B5" s="407" t="s">
        <v>1099</v>
      </c>
      <c r="C5" s="408">
        <v>9.7200000000000006</v>
      </c>
      <c r="D5" s="407">
        <v>6055</v>
      </c>
      <c r="E5" s="409">
        <v>44531.610752314817</v>
      </c>
      <c r="F5" s="320">
        <v>17611</v>
      </c>
    </row>
    <row r="6" spans="1:6" x14ac:dyDescent="0.25">
      <c r="A6" s="407" t="str">
        <f>"3907867"</f>
        <v>3907867</v>
      </c>
      <c r="B6" s="407" t="s">
        <v>542</v>
      </c>
      <c r="C6" s="408">
        <v>2.5099999999999998</v>
      </c>
      <c r="D6" s="407">
        <v>377246</v>
      </c>
      <c r="E6" s="409">
        <v>44531.655995370369</v>
      </c>
      <c r="F6" s="320">
        <v>17612</v>
      </c>
    </row>
    <row r="7" spans="1:6" x14ac:dyDescent="0.25">
      <c r="A7" s="407" t="str">
        <f>"3906750"</f>
        <v>3906750</v>
      </c>
      <c r="B7" s="407" t="s">
        <v>606</v>
      </c>
      <c r="C7" s="408">
        <v>2.34</v>
      </c>
      <c r="D7" s="407">
        <v>377328</v>
      </c>
      <c r="E7" s="409">
        <v>44531.738182870373</v>
      </c>
      <c r="F7" s="320">
        <v>17613</v>
      </c>
    </row>
    <row r="8" spans="1:6" x14ac:dyDescent="0.25">
      <c r="A8" s="407" t="str">
        <f>"3901741"</f>
        <v>3901741</v>
      </c>
      <c r="B8" s="407" t="s">
        <v>3759</v>
      </c>
      <c r="C8" s="408">
        <v>2.04</v>
      </c>
      <c r="D8" s="407">
        <v>378099</v>
      </c>
      <c r="E8" s="409">
        <v>44531.773634259262</v>
      </c>
      <c r="F8" s="320">
        <v>17614</v>
      </c>
    </row>
    <row r="9" spans="1:6" x14ac:dyDescent="0.25">
      <c r="A9" s="407"/>
      <c r="B9" s="410">
        <v>1</v>
      </c>
      <c r="C9" s="411">
        <f>SUM(C3:C8)</f>
        <v>22.599999999999998</v>
      </c>
      <c r="D9" s="407"/>
      <c r="E9" s="409"/>
      <c r="F9" s="320"/>
    </row>
    <row r="10" spans="1:6" x14ac:dyDescent="0.25">
      <c r="A10" s="407"/>
      <c r="B10" s="415"/>
      <c r="C10" s="416"/>
      <c r="D10" s="407"/>
      <c r="E10" s="409"/>
      <c r="F10" s="320"/>
    </row>
    <row r="11" spans="1:6" x14ac:dyDescent="0.25">
      <c r="A11" s="407" t="str">
        <f>"3900340"</f>
        <v>3900340</v>
      </c>
      <c r="B11" s="407" t="s">
        <v>589</v>
      </c>
      <c r="C11" s="408">
        <v>45.9</v>
      </c>
      <c r="D11" s="407">
        <v>376215</v>
      </c>
      <c r="E11" s="409">
        <v>44533.726724537039</v>
      </c>
      <c r="F11" s="320">
        <v>18103</v>
      </c>
    </row>
    <row r="12" spans="1:6" x14ac:dyDescent="0.25">
      <c r="A12" s="407" t="str">
        <f>"3900344"</f>
        <v>3900344</v>
      </c>
      <c r="B12" s="407" t="s">
        <v>589</v>
      </c>
      <c r="C12" s="408">
        <v>45.9</v>
      </c>
      <c r="D12" s="407">
        <v>376216</v>
      </c>
      <c r="E12" s="409">
        <v>44533.726724537039</v>
      </c>
      <c r="F12" s="320">
        <v>18104</v>
      </c>
    </row>
    <row r="13" spans="1:6" x14ac:dyDescent="0.25">
      <c r="A13" s="407" t="str">
        <f>"3900657"</f>
        <v>3900657</v>
      </c>
      <c r="B13" s="407" t="s">
        <v>589</v>
      </c>
      <c r="C13" s="408">
        <v>45.9</v>
      </c>
      <c r="D13" s="407">
        <v>376214</v>
      </c>
      <c r="E13" s="409">
        <v>44533.726724537039</v>
      </c>
      <c r="F13" s="320">
        <v>18105</v>
      </c>
    </row>
    <row r="14" spans="1:6" x14ac:dyDescent="0.25">
      <c r="A14" s="407" t="str">
        <f>"3902750"</f>
        <v>3902750</v>
      </c>
      <c r="B14" s="407" t="s">
        <v>553</v>
      </c>
      <c r="C14" s="408">
        <v>4.1900000000000004</v>
      </c>
      <c r="D14" s="407">
        <v>376827</v>
      </c>
      <c r="E14" s="409">
        <v>44533.726724537039</v>
      </c>
      <c r="F14" s="320">
        <v>18106</v>
      </c>
    </row>
    <row r="15" spans="1:6" x14ac:dyDescent="0.25">
      <c r="A15" s="407" t="str">
        <f>"3945105"</f>
        <v>3945105</v>
      </c>
      <c r="B15" s="407" t="s">
        <v>1083</v>
      </c>
      <c r="C15" s="408">
        <v>8.3800000000000008</v>
      </c>
      <c r="D15" s="407">
        <v>376741</v>
      </c>
      <c r="E15" s="409">
        <v>44533.726724537039</v>
      </c>
      <c r="F15" s="320">
        <v>18107</v>
      </c>
    </row>
    <row r="16" spans="1:6" x14ac:dyDescent="0.25">
      <c r="A16" s="407" t="str">
        <f>"3907541"</f>
        <v>3907541</v>
      </c>
      <c r="B16" s="407" t="s">
        <v>568</v>
      </c>
      <c r="C16" s="408">
        <v>3.81</v>
      </c>
      <c r="D16" s="407">
        <v>376976</v>
      </c>
      <c r="E16" s="409">
        <v>44533.726724537039</v>
      </c>
      <c r="F16" s="320">
        <v>18108</v>
      </c>
    </row>
    <row r="17" spans="1:6" x14ac:dyDescent="0.25">
      <c r="A17" s="407" t="str">
        <f>"3909936"</f>
        <v>3909936</v>
      </c>
      <c r="B17" s="407" t="s">
        <v>550</v>
      </c>
      <c r="C17" s="408">
        <v>9.3699999999999992</v>
      </c>
      <c r="D17" s="407">
        <v>377069</v>
      </c>
      <c r="E17" s="409">
        <v>44533.726724537039</v>
      </c>
      <c r="F17" s="320">
        <v>18109</v>
      </c>
    </row>
    <row r="18" spans="1:6" x14ac:dyDescent="0.25">
      <c r="A18" s="407" t="str">
        <f>"3945102"</f>
        <v>3945102</v>
      </c>
      <c r="B18" s="407" t="s">
        <v>562</v>
      </c>
      <c r="C18" s="408">
        <v>8.3800000000000008</v>
      </c>
      <c r="D18" s="407">
        <v>376735</v>
      </c>
      <c r="E18" s="409">
        <v>44533.726724537039</v>
      </c>
      <c r="F18" s="320">
        <v>18110</v>
      </c>
    </row>
    <row r="19" spans="1:6" x14ac:dyDescent="0.25">
      <c r="A19" s="407" t="str">
        <f>"3907239"</f>
        <v>3907239</v>
      </c>
      <c r="B19" s="407" t="s">
        <v>563</v>
      </c>
      <c r="C19" s="408">
        <v>6.94</v>
      </c>
      <c r="D19" s="407">
        <v>376896</v>
      </c>
      <c r="E19" s="409">
        <v>44533.726724537039</v>
      </c>
      <c r="F19" s="320">
        <v>18111</v>
      </c>
    </row>
    <row r="20" spans="1:6" x14ac:dyDescent="0.25">
      <c r="A20" s="407" t="str">
        <f>"3960277"</f>
        <v>3960277</v>
      </c>
      <c r="B20" s="407" t="s">
        <v>565</v>
      </c>
      <c r="C20" s="408">
        <v>7.82</v>
      </c>
      <c r="D20" s="407">
        <v>376711</v>
      </c>
      <c r="E20" s="409">
        <v>44533.726724537039</v>
      </c>
      <c r="F20" s="320">
        <v>18112</v>
      </c>
    </row>
    <row r="21" spans="1:6" x14ac:dyDescent="0.25">
      <c r="A21" s="407" t="str">
        <f>"3903883"</f>
        <v>3903883</v>
      </c>
      <c r="B21" s="407" t="s">
        <v>1092</v>
      </c>
      <c r="C21" s="408">
        <v>1.68</v>
      </c>
      <c r="D21" s="407">
        <v>378116</v>
      </c>
      <c r="E21" s="409">
        <v>44533.726724537039</v>
      </c>
      <c r="F21" s="320">
        <v>18113</v>
      </c>
    </row>
    <row r="22" spans="1:6" x14ac:dyDescent="0.25">
      <c r="A22" s="407" t="str">
        <f>"3909039"</f>
        <v>3909039</v>
      </c>
      <c r="B22" s="407" t="s">
        <v>560</v>
      </c>
      <c r="C22" s="408">
        <v>1.74</v>
      </c>
      <c r="D22" s="407">
        <v>377361</v>
      </c>
      <c r="E22" s="409">
        <v>44533.726724537039</v>
      </c>
      <c r="F22" s="320">
        <v>18114</v>
      </c>
    </row>
    <row r="23" spans="1:6" x14ac:dyDescent="0.25">
      <c r="A23" s="407" t="str">
        <f>"3945435"</f>
        <v>3945435</v>
      </c>
      <c r="B23" s="407" t="s">
        <v>561</v>
      </c>
      <c r="C23" s="408">
        <v>8.3800000000000008</v>
      </c>
      <c r="D23" s="407">
        <v>376768</v>
      </c>
      <c r="E23" s="409">
        <v>44533.726724537039</v>
      </c>
      <c r="F23" s="320">
        <v>18115</v>
      </c>
    </row>
    <row r="24" spans="1:6" x14ac:dyDescent="0.25">
      <c r="A24" s="407" t="str">
        <f>"3900568"</f>
        <v>3900568</v>
      </c>
      <c r="B24" s="407" t="s">
        <v>1108</v>
      </c>
      <c r="C24" s="408">
        <v>1.68</v>
      </c>
      <c r="D24" s="407">
        <v>377742</v>
      </c>
      <c r="E24" s="409">
        <v>44533.726724537039</v>
      </c>
      <c r="F24" s="320">
        <v>18116</v>
      </c>
    </row>
    <row r="25" spans="1:6" x14ac:dyDescent="0.25">
      <c r="A25" s="407" t="str">
        <f>"3901398"</f>
        <v>3901398</v>
      </c>
      <c r="B25" s="407" t="s">
        <v>558</v>
      </c>
      <c r="C25" s="408">
        <v>6.5</v>
      </c>
      <c r="D25" s="407">
        <v>377783</v>
      </c>
      <c r="E25" s="409">
        <v>44533.726724537039</v>
      </c>
      <c r="F25" s="320">
        <v>18117</v>
      </c>
    </row>
    <row r="26" spans="1:6" x14ac:dyDescent="0.25">
      <c r="A26" s="407" t="str">
        <f>"3960364"</f>
        <v>3960364</v>
      </c>
      <c r="B26" s="407" t="s">
        <v>566</v>
      </c>
      <c r="C26" s="408">
        <v>16.760000000000002</v>
      </c>
      <c r="D26" s="407">
        <v>376747</v>
      </c>
      <c r="E26" s="409">
        <v>44533.726724537039</v>
      </c>
      <c r="F26" s="320">
        <v>18118</v>
      </c>
    </row>
    <row r="27" spans="1:6" x14ac:dyDescent="0.25">
      <c r="A27" s="407" t="str">
        <f>"3903364"</f>
        <v>3903364</v>
      </c>
      <c r="B27" s="407" t="s">
        <v>554</v>
      </c>
      <c r="C27" s="408">
        <v>7.47</v>
      </c>
      <c r="D27" s="407">
        <v>377156</v>
      </c>
      <c r="E27" s="409">
        <v>44533.726724537039</v>
      </c>
      <c r="F27" s="320">
        <v>18119</v>
      </c>
    </row>
    <row r="28" spans="1:6" x14ac:dyDescent="0.25">
      <c r="A28" s="407" t="str">
        <f>"3960315"</f>
        <v>3960315</v>
      </c>
      <c r="B28" s="407" t="s">
        <v>555</v>
      </c>
      <c r="C28" s="408">
        <v>6.62</v>
      </c>
      <c r="D28" s="407">
        <v>376788</v>
      </c>
      <c r="E28" s="409">
        <v>44533.726724537039</v>
      </c>
      <c r="F28" s="320">
        <v>18120</v>
      </c>
    </row>
    <row r="29" spans="1:6" x14ac:dyDescent="0.25">
      <c r="A29" s="407" t="str">
        <f>"3900349"</f>
        <v>3900349</v>
      </c>
      <c r="B29" s="407" t="s">
        <v>556</v>
      </c>
      <c r="C29" s="408">
        <v>4.51</v>
      </c>
      <c r="D29" s="407">
        <v>377687</v>
      </c>
      <c r="E29" s="409">
        <v>44533.726724537039</v>
      </c>
      <c r="F29" s="320">
        <v>18121</v>
      </c>
    </row>
    <row r="30" spans="1:6" x14ac:dyDescent="0.25">
      <c r="A30" s="407" t="str">
        <f>"3903127"</f>
        <v>3903127</v>
      </c>
      <c r="B30" s="407" t="s">
        <v>567</v>
      </c>
      <c r="C30" s="408">
        <v>1.68</v>
      </c>
      <c r="D30" s="407">
        <v>376963</v>
      </c>
      <c r="E30" s="409">
        <v>44533.726724537039</v>
      </c>
      <c r="F30" s="320">
        <v>18122</v>
      </c>
    </row>
    <row r="31" spans="1:6" x14ac:dyDescent="0.25">
      <c r="A31" s="407" t="str">
        <f>"3903061"</f>
        <v>3903061</v>
      </c>
      <c r="B31" s="407" t="s">
        <v>559</v>
      </c>
      <c r="C31" s="408">
        <v>6.94</v>
      </c>
      <c r="D31" s="407">
        <v>376905</v>
      </c>
      <c r="E31" s="409">
        <v>44533.726724537039</v>
      </c>
      <c r="F31" s="320">
        <v>18123</v>
      </c>
    </row>
    <row r="32" spans="1:6" x14ac:dyDescent="0.25">
      <c r="A32" s="407" t="str">
        <f>"3902419"</f>
        <v>3902419</v>
      </c>
      <c r="B32" s="407" t="s">
        <v>551</v>
      </c>
      <c r="C32" s="408">
        <v>5.51</v>
      </c>
      <c r="D32" s="407">
        <v>377524</v>
      </c>
      <c r="E32" s="409">
        <v>44533.726724537039</v>
      </c>
      <c r="F32" s="320">
        <v>18124</v>
      </c>
    </row>
    <row r="33" spans="1:7" x14ac:dyDescent="0.25">
      <c r="A33" s="407" t="str">
        <f>"3950033"</f>
        <v>3950033</v>
      </c>
      <c r="B33" s="407" t="s">
        <v>557</v>
      </c>
      <c r="C33" s="408">
        <v>8.3800000000000008</v>
      </c>
      <c r="D33" s="407">
        <v>376699</v>
      </c>
      <c r="E33" s="409">
        <v>44533.726724537039</v>
      </c>
      <c r="F33" s="320">
        <v>18125</v>
      </c>
    </row>
    <row r="34" spans="1:7" x14ac:dyDescent="0.25">
      <c r="A34" s="407" t="str">
        <f>"3960256"</f>
        <v>3960256</v>
      </c>
      <c r="B34" s="407" t="s">
        <v>570</v>
      </c>
      <c r="C34" s="408">
        <v>17.899999999999999</v>
      </c>
      <c r="D34" s="407">
        <v>376697</v>
      </c>
      <c r="E34" s="409">
        <v>44533.726724537039</v>
      </c>
      <c r="F34" s="320">
        <v>18126</v>
      </c>
      <c r="G34" s="406"/>
    </row>
    <row r="35" spans="1:7" x14ac:dyDescent="0.25">
      <c r="A35" s="407" t="str">
        <f>"3900389"</f>
        <v>3900389</v>
      </c>
      <c r="B35" s="407" t="s">
        <v>571</v>
      </c>
      <c r="C35" s="408">
        <v>1.68</v>
      </c>
      <c r="D35" s="407">
        <v>377699</v>
      </c>
      <c r="E35" s="409">
        <v>44533.726724537039</v>
      </c>
      <c r="F35" s="320">
        <v>18127</v>
      </c>
    </row>
    <row r="36" spans="1:7" x14ac:dyDescent="0.25">
      <c r="A36" s="407" t="str">
        <f>"3903098"</f>
        <v>3903098</v>
      </c>
      <c r="B36" s="407" t="s">
        <v>576</v>
      </c>
      <c r="C36" s="408">
        <v>3.47</v>
      </c>
      <c r="D36" s="407">
        <v>376913</v>
      </c>
      <c r="E36" s="409">
        <v>44533.726724537039</v>
      </c>
      <c r="F36" s="320">
        <v>18128</v>
      </c>
    </row>
    <row r="37" spans="1:7" x14ac:dyDescent="0.25">
      <c r="A37" s="407" t="str">
        <f>"3906324"</f>
        <v>3906324</v>
      </c>
      <c r="B37" s="407" t="s">
        <v>581</v>
      </c>
      <c r="C37" s="408">
        <v>4.1900000000000004</v>
      </c>
      <c r="D37" s="407">
        <v>376849</v>
      </c>
      <c r="E37" s="409">
        <v>44533.726724537039</v>
      </c>
      <c r="F37" s="320">
        <v>18129</v>
      </c>
    </row>
    <row r="38" spans="1:7" x14ac:dyDescent="0.25">
      <c r="A38" s="407" t="str">
        <f>"3920281"</f>
        <v>3920281</v>
      </c>
      <c r="B38" s="407" t="s">
        <v>578</v>
      </c>
      <c r="C38" s="408">
        <v>7.82</v>
      </c>
      <c r="D38" s="407">
        <v>376685</v>
      </c>
      <c r="E38" s="409">
        <v>44533.726724537039</v>
      </c>
      <c r="F38" s="320">
        <v>18130</v>
      </c>
    </row>
    <row r="39" spans="1:7" x14ac:dyDescent="0.25">
      <c r="A39" s="407" t="str">
        <f>"3945272"</f>
        <v>3945272</v>
      </c>
      <c r="B39" s="407" t="s">
        <v>579</v>
      </c>
      <c r="C39" s="408">
        <v>4.1900000000000004</v>
      </c>
      <c r="D39" s="407">
        <v>376833</v>
      </c>
      <c r="E39" s="409">
        <v>44533.726724537039</v>
      </c>
      <c r="F39" s="320">
        <v>18131</v>
      </c>
    </row>
    <row r="40" spans="1:7" x14ac:dyDescent="0.25">
      <c r="A40" s="407" t="str">
        <f>"3900676"</f>
        <v>3900676</v>
      </c>
      <c r="B40" s="407" t="s">
        <v>1093</v>
      </c>
      <c r="C40" s="408">
        <v>1.68</v>
      </c>
      <c r="D40" s="407">
        <v>378033</v>
      </c>
      <c r="E40" s="409">
        <v>44533.726724537039</v>
      </c>
      <c r="F40" s="320">
        <v>18132</v>
      </c>
    </row>
    <row r="41" spans="1:7" x14ac:dyDescent="0.25">
      <c r="A41" s="407" t="str">
        <f>"3909223"</f>
        <v>3909223</v>
      </c>
      <c r="B41" s="407" t="s">
        <v>573</v>
      </c>
      <c r="C41" s="408">
        <v>2.2999999999999998</v>
      </c>
      <c r="D41" s="407">
        <v>377571</v>
      </c>
      <c r="E41" s="409">
        <v>44533.726724537039</v>
      </c>
      <c r="F41" s="320">
        <v>18133</v>
      </c>
    </row>
    <row r="42" spans="1:7" x14ac:dyDescent="0.25">
      <c r="A42" s="407" t="str">
        <f>"3903282"</f>
        <v>3903282</v>
      </c>
      <c r="B42" s="407" t="s">
        <v>574</v>
      </c>
      <c r="C42" s="408">
        <v>1.68</v>
      </c>
      <c r="D42" s="407">
        <v>377891</v>
      </c>
      <c r="E42" s="409">
        <v>44533.726724537039</v>
      </c>
      <c r="F42" s="320">
        <v>18134</v>
      </c>
    </row>
    <row r="43" spans="1:7" x14ac:dyDescent="0.25">
      <c r="A43" s="407" t="str">
        <f>"3950328"</f>
        <v>3950328</v>
      </c>
      <c r="B43" s="407" t="s">
        <v>575</v>
      </c>
      <c r="C43" s="408">
        <v>8.3800000000000008</v>
      </c>
      <c r="D43" s="407">
        <v>376791</v>
      </c>
      <c r="E43" s="409">
        <v>44533.726724537039</v>
      </c>
      <c r="F43" s="320">
        <v>18135</v>
      </c>
    </row>
    <row r="44" spans="1:7" x14ac:dyDescent="0.25">
      <c r="A44" s="407" t="str">
        <f>"3909981"</f>
        <v>3909981</v>
      </c>
      <c r="B44" s="407" t="s">
        <v>572</v>
      </c>
      <c r="C44" s="408">
        <v>1.72</v>
      </c>
      <c r="D44" s="407">
        <v>377025</v>
      </c>
      <c r="E44" s="409">
        <v>44533.726724537039</v>
      </c>
      <c r="F44" s="320">
        <v>18136</v>
      </c>
    </row>
    <row r="45" spans="1:7" x14ac:dyDescent="0.25">
      <c r="A45" s="407" t="str">
        <f>"3901113"</f>
        <v>3901113</v>
      </c>
      <c r="B45" s="407" t="s">
        <v>582</v>
      </c>
      <c r="C45" s="408">
        <v>1.68</v>
      </c>
      <c r="D45" s="407">
        <v>377196</v>
      </c>
      <c r="E45" s="409">
        <v>44533.726724537039</v>
      </c>
      <c r="F45" s="320">
        <v>18137</v>
      </c>
    </row>
    <row r="46" spans="1:7" x14ac:dyDescent="0.25">
      <c r="A46" s="407" t="str">
        <f>"3906796"</f>
        <v>3906796</v>
      </c>
      <c r="B46" s="407" t="s">
        <v>586</v>
      </c>
      <c r="C46" s="408">
        <v>3.63</v>
      </c>
      <c r="D46" s="407">
        <v>379080</v>
      </c>
      <c r="E46" s="409">
        <v>44533.726724537039</v>
      </c>
      <c r="F46" s="320">
        <v>18138</v>
      </c>
    </row>
    <row r="47" spans="1:7" x14ac:dyDescent="0.25">
      <c r="A47" s="407" t="str">
        <f>"3908672"</f>
        <v>3908672</v>
      </c>
      <c r="B47" s="407" t="s">
        <v>588</v>
      </c>
      <c r="C47" s="408">
        <v>1.97</v>
      </c>
      <c r="D47" s="407">
        <v>378983</v>
      </c>
      <c r="E47" s="409">
        <v>44533.726724537039</v>
      </c>
      <c r="F47" s="320">
        <v>18139</v>
      </c>
    </row>
    <row r="48" spans="1:7" x14ac:dyDescent="0.25">
      <c r="A48" s="407" t="str">
        <f>"3908716"</f>
        <v>3908716</v>
      </c>
      <c r="B48" s="407" t="s">
        <v>587</v>
      </c>
      <c r="C48" s="408">
        <v>1.94</v>
      </c>
      <c r="D48" s="407">
        <v>378992</v>
      </c>
      <c r="E48" s="409">
        <v>44533.726724537039</v>
      </c>
      <c r="F48" s="320">
        <v>18140</v>
      </c>
    </row>
    <row r="49" spans="1:6" x14ac:dyDescent="0.25">
      <c r="A49" s="407" t="str">
        <f>"3909585"</f>
        <v>3909585</v>
      </c>
      <c r="B49" s="407" t="s">
        <v>18265</v>
      </c>
      <c r="C49" s="408">
        <v>6.63</v>
      </c>
      <c r="D49" s="407">
        <v>379313</v>
      </c>
      <c r="E49" s="409">
        <v>44533.726724537039</v>
      </c>
      <c r="F49" s="320">
        <v>18141</v>
      </c>
    </row>
    <row r="50" spans="1:6" x14ac:dyDescent="0.25">
      <c r="A50" s="407" t="str">
        <f>"3930053"</f>
        <v>3930053</v>
      </c>
      <c r="B50" s="407" t="s">
        <v>547</v>
      </c>
      <c r="C50" s="408">
        <v>9.67</v>
      </c>
      <c r="D50" s="407">
        <v>379010</v>
      </c>
      <c r="E50" s="409">
        <v>44533.726724537039</v>
      </c>
      <c r="F50" s="320">
        <v>18142</v>
      </c>
    </row>
    <row r="51" spans="1:6" x14ac:dyDescent="0.25">
      <c r="A51" s="407" t="str">
        <f>"3909007"</f>
        <v>3909007</v>
      </c>
      <c r="B51" s="407" t="s">
        <v>6069</v>
      </c>
      <c r="C51" s="408">
        <v>1.94</v>
      </c>
      <c r="D51" s="407">
        <v>379050</v>
      </c>
      <c r="E51" s="409">
        <v>44533.726724537039</v>
      </c>
      <c r="F51" s="320">
        <v>18143</v>
      </c>
    </row>
    <row r="52" spans="1:6" x14ac:dyDescent="0.25">
      <c r="A52" s="407" t="str">
        <f>"3930195"</f>
        <v>3930195</v>
      </c>
      <c r="B52" s="407" t="s">
        <v>6069</v>
      </c>
      <c r="C52" s="408">
        <v>1.94</v>
      </c>
      <c r="D52" s="407">
        <v>379094</v>
      </c>
      <c r="E52" s="409">
        <v>44533.726724537039</v>
      </c>
      <c r="F52" s="320">
        <v>18144</v>
      </c>
    </row>
    <row r="53" spans="1:6" x14ac:dyDescent="0.25">
      <c r="A53" s="407" t="str">
        <f>"3901033"</f>
        <v>3901033</v>
      </c>
      <c r="B53" s="407" t="s">
        <v>591</v>
      </c>
      <c r="C53" s="408">
        <v>32.229999999999997</v>
      </c>
      <c r="D53" s="407">
        <v>378908</v>
      </c>
      <c r="E53" s="409">
        <v>44533.726724537039</v>
      </c>
      <c r="F53" s="320">
        <v>18145</v>
      </c>
    </row>
    <row r="54" spans="1:6" x14ac:dyDescent="0.25">
      <c r="A54" s="407" t="str">
        <f>"3907330"</f>
        <v>3907330</v>
      </c>
      <c r="B54" s="407" t="s">
        <v>3766</v>
      </c>
      <c r="C54" s="408">
        <v>8.3800000000000008</v>
      </c>
      <c r="D54" s="407">
        <v>376863</v>
      </c>
      <c r="E54" s="409">
        <v>44533.434050925927</v>
      </c>
      <c r="F54" s="320">
        <v>18146</v>
      </c>
    </row>
    <row r="55" spans="1:6" x14ac:dyDescent="0.25">
      <c r="A55" s="407" t="str">
        <f>"3902041"</f>
        <v>3902041</v>
      </c>
      <c r="B55" s="407" t="s">
        <v>3765</v>
      </c>
      <c r="C55" s="408">
        <v>8.3800000000000008</v>
      </c>
      <c r="D55" s="407">
        <v>376800</v>
      </c>
      <c r="E55" s="409">
        <v>44533.434965277775</v>
      </c>
      <c r="F55" s="320">
        <v>18147</v>
      </c>
    </row>
    <row r="56" spans="1:6" x14ac:dyDescent="0.25">
      <c r="A56" s="407" t="str">
        <f>"3900375"</f>
        <v>3900375</v>
      </c>
      <c r="B56" s="407" t="s">
        <v>11643</v>
      </c>
      <c r="C56" s="408">
        <v>15.48</v>
      </c>
      <c r="D56" s="407">
        <v>379143</v>
      </c>
      <c r="E56" s="409">
        <v>44533.466446759259</v>
      </c>
      <c r="F56" s="320">
        <v>18148</v>
      </c>
    </row>
    <row r="57" spans="1:6" x14ac:dyDescent="0.25">
      <c r="A57" s="407" t="str">
        <f>"3960357"</f>
        <v>3960357</v>
      </c>
      <c r="B57" s="407" t="s">
        <v>1076</v>
      </c>
      <c r="C57" s="408">
        <v>16.760000000000002</v>
      </c>
      <c r="D57" s="407">
        <v>376785</v>
      </c>
      <c r="E57" s="409">
        <v>44533.59783564815</v>
      </c>
      <c r="F57" s="320">
        <v>18149</v>
      </c>
    </row>
    <row r="58" spans="1:6" x14ac:dyDescent="0.25">
      <c r="A58" s="407" t="str">
        <f>"3903516"</f>
        <v>3903516</v>
      </c>
      <c r="B58" s="407" t="s">
        <v>3783</v>
      </c>
      <c r="C58" s="408">
        <v>4.4800000000000004</v>
      </c>
      <c r="D58" s="407">
        <v>377471</v>
      </c>
      <c r="E58" s="409">
        <v>44533.638831018521</v>
      </c>
      <c r="F58" s="320">
        <v>18150</v>
      </c>
    </row>
    <row r="59" spans="1:6" x14ac:dyDescent="0.25">
      <c r="A59" s="407" t="str">
        <f>"3930382"</f>
        <v>3930382</v>
      </c>
      <c r="B59" s="407" t="s">
        <v>11635</v>
      </c>
      <c r="C59" s="408">
        <v>3.42</v>
      </c>
      <c r="D59" s="407">
        <v>379098</v>
      </c>
      <c r="E59" s="409">
        <v>44533.661689814813</v>
      </c>
      <c r="F59" s="320">
        <v>18151</v>
      </c>
    </row>
    <row r="60" spans="1:6" x14ac:dyDescent="0.25">
      <c r="A60" s="407" t="str">
        <f>"3930383"</f>
        <v>3930383</v>
      </c>
      <c r="B60" s="407" t="s">
        <v>11635</v>
      </c>
      <c r="C60" s="408">
        <v>5.24</v>
      </c>
      <c r="D60" s="407">
        <v>379099</v>
      </c>
      <c r="E60" s="409">
        <v>44533.661932870367</v>
      </c>
      <c r="F60" s="320">
        <v>18152</v>
      </c>
    </row>
    <row r="61" spans="1:6" x14ac:dyDescent="0.25">
      <c r="A61" s="407" t="str">
        <f>"3909959"</f>
        <v>3909959</v>
      </c>
      <c r="B61" s="407" t="s">
        <v>3791</v>
      </c>
      <c r="C61" s="408">
        <v>1.9</v>
      </c>
      <c r="D61" s="407">
        <v>377061</v>
      </c>
      <c r="E61" s="409">
        <v>44533.689942129633</v>
      </c>
      <c r="F61" s="320">
        <v>18153</v>
      </c>
    </row>
    <row r="62" spans="1:6" x14ac:dyDescent="0.25">
      <c r="A62" s="407" t="str">
        <f>"3903545"</f>
        <v>3903545</v>
      </c>
      <c r="B62" s="407" t="s">
        <v>593</v>
      </c>
      <c r="C62" s="408">
        <v>4.12</v>
      </c>
      <c r="D62" s="407">
        <v>377312</v>
      </c>
      <c r="E62" s="409">
        <v>44533.833391203705</v>
      </c>
      <c r="F62" s="320">
        <v>18154</v>
      </c>
    </row>
    <row r="63" spans="1:6" x14ac:dyDescent="0.25">
      <c r="A63" s="407"/>
      <c r="B63" s="331">
        <v>2</v>
      </c>
      <c r="C63" s="354">
        <f>SUM(C11:C62)</f>
        <v>449.24000000000012</v>
      </c>
      <c r="D63" s="407"/>
      <c r="E63" s="409"/>
      <c r="F63" s="320"/>
    </row>
    <row r="64" spans="1:6" x14ac:dyDescent="0.25">
      <c r="A64" s="407"/>
      <c r="B64" s="384"/>
      <c r="C64" s="412"/>
      <c r="D64" s="407"/>
      <c r="E64" s="409"/>
      <c r="F64" s="320"/>
    </row>
    <row r="65" spans="1:6" x14ac:dyDescent="0.25">
      <c r="A65" s="407" t="str">
        <f>"3960264"</f>
        <v>3960264</v>
      </c>
      <c r="B65" s="407" t="s">
        <v>584</v>
      </c>
      <c r="C65" s="408">
        <v>7.82</v>
      </c>
      <c r="D65" s="407">
        <v>376690</v>
      </c>
      <c r="E65" s="409">
        <v>44536.713321759256</v>
      </c>
      <c r="F65" s="320">
        <v>18155</v>
      </c>
    </row>
    <row r="66" spans="1:6" x14ac:dyDescent="0.25">
      <c r="A66" s="407" t="str">
        <f>"3908639"</f>
        <v>3908639</v>
      </c>
      <c r="B66" s="407" t="s">
        <v>603</v>
      </c>
      <c r="C66" s="408">
        <v>1.94</v>
      </c>
      <c r="D66" s="407">
        <v>379121</v>
      </c>
      <c r="E66" s="409">
        <v>44536.383425925924</v>
      </c>
      <c r="F66" s="320">
        <v>18156</v>
      </c>
    </row>
    <row r="67" spans="1:6" x14ac:dyDescent="0.25">
      <c r="A67" s="407" t="str">
        <f>"3960257"</f>
        <v>3960257</v>
      </c>
      <c r="B67" s="407" t="s">
        <v>595</v>
      </c>
      <c r="C67" s="408">
        <v>15.3</v>
      </c>
      <c r="D67" s="407">
        <v>378898</v>
      </c>
      <c r="E67" s="409">
        <v>44536.387175925927</v>
      </c>
      <c r="F67" s="320">
        <v>18157</v>
      </c>
    </row>
    <row r="68" spans="1:6" x14ac:dyDescent="0.25">
      <c r="A68" s="407" t="str">
        <f>"3960275"</f>
        <v>3960275</v>
      </c>
      <c r="B68" s="407" t="s">
        <v>595</v>
      </c>
      <c r="C68" s="408">
        <v>15.3</v>
      </c>
      <c r="D68" s="407">
        <v>378902</v>
      </c>
      <c r="E68" s="409">
        <v>44536.387685185182</v>
      </c>
      <c r="F68" s="320">
        <v>18158</v>
      </c>
    </row>
    <row r="69" spans="1:6" x14ac:dyDescent="0.25">
      <c r="A69" s="407" t="str">
        <f>"3960293"</f>
        <v>3960293</v>
      </c>
      <c r="B69" s="407" t="s">
        <v>3763</v>
      </c>
      <c r="C69" s="408">
        <v>7.82</v>
      </c>
      <c r="D69" s="407">
        <v>376704</v>
      </c>
      <c r="E69" s="409">
        <v>44536.475925925923</v>
      </c>
      <c r="F69" s="320">
        <v>18159</v>
      </c>
    </row>
    <row r="70" spans="1:6" x14ac:dyDescent="0.25">
      <c r="A70" s="407" t="str">
        <f>"3901940"</f>
        <v>3901940</v>
      </c>
      <c r="B70" s="407" t="s">
        <v>537</v>
      </c>
      <c r="C70" s="408">
        <v>1.89</v>
      </c>
      <c r="D70" s="407">
        <v>376970</v>
      </c>
      <c r="E70" s="409">
        <v>44536.361678240741</v>
      </c>
      <c r="F70" s="320">
        <v>18160</v>
      </c>
    </row>
    <row r="71" spans="1:6" x14ac:dyDescent="0.25">
      <c r="A71" s="407" t="str">
        <f>"3907156"</f>
        <v>3907156</v>
      </c>
      <c r="B71" s="407" t="s">
        <v>1111</v>
      </c>
      <c r="C71" s="408">
        <v>6.94</v>
      </c>
      <c r="D71" s="407">
        <v>376883</v>
      </c>
      <c r="E71" s="409">
        <v>44536.439988425926</v>
      </c>
      <c r="F71" s="320">
        <v>18161</v>
      </c>
    </row>
    <row r="72" spans="1:6" x14ac:dyDescent="0.25">
      <c r="A72" s="407" t="str">
        <f>"3908230"</f>
        <v>3908230</v>
      </c>
      <c r="B72" s="407" t="s">
        <v>1555</v>
      </c>
      <c r="C72" s="408">
        <v>1.7</v>
      </c>
      <c r="D72" s="407">
        <v>379219</v>
      </c>
      <c r="E72" s="409">
        <v>44536.443472222221</v>
      </c>
      <c r="F72" s="320">
        <v>18162</v>
      </c>
    </row>
    <row r="73" spans="1:6" x14ac:dyDescent="0.25">
      <c r="A73" s="407" t="str">
        <f>"3908762"</f>
        <v>3908762</v>
      </c>
      <c r="B73" s="407" t="s">
        <v>560</v>
      </c>
      <c r="C73" s="408">
        <v>1.68</v>
      </c>
      <c r="D73" s="407">
        <v>378367</v>
      </c>
      <c r="E73" s="409">
        <v>44536.445787037039</v>
      </c>
      <c r="F73" s="320">
        <v>18163</v>
      </c>
    </row>
    <row r="74" spans="1:6" x14ac:dyDescent="0.25">
      <c r="A74" s="407" t="str">
        <f>"3930407"</f>
        <v>3930407</v>
      </c>
      <c r="B74" s="407" t="s">
        <v>24944</v>
      </c>
      <c r="C74" s="408">
        <v>0.34</v>
      </c>
      <c r="D74" s="407">
        <v>376667</v>
      </c>
      <c r="E74" s="409">
        <v>44536.528935185182</v>
      </c>
      <c r="F74" s="320">
        <v>18164</v>
      </c>
    </row>
    <row r="75" spans="1:6" x14ac:dyDescent="0.25">
      <c r="A75" s="407" t="str">
        <f>"3909699"</f>
        <v>3909699</v>
      </c>
      <c r="B75" s="407" t="s">
        <v>24945</v>
      </c>
      <c r="C75" s="408">
        <v>12.63</v>
      </c>
      <c r="D75" s="407">
        <v>379323</v>
      </c>
      <c r="E75" s="409">
        <v>44536.53466435185</v>
      </c>
      <c r="F75" s="320">
        <v>18165</v>
      </c>
    </row>
    <row r="76" spans="1:6" x14ac:dyDescent="0.25">
      <c r="A76" s="407" t="str">
        <f>"3908410"</f>
        <v>3908410</v>
      </c>
      <c r="B76" s="407" t="s">
        <v>13190</v>
      </c>
      <c r="C76" s="408">
        <v>19.05</v>
      </c>
      <c r="D76" s="407">
        <v>378246</v>
      </c>
      <c r="E76" s="409">
        <v>44536.546307870369</v>
      </c>
      <c r="F76" s="320">
        <v>18166</v>
      </c>
    </row>
    <row r="77" spans="1:6" x14ac:dyDescent="0.25">
      <c r="A77" s="407" t="str">
        <f>"3901111"</f>
        <v>3901111</v>
      </c>
      <c r="B77" s="407" t="s">
        <v>626</v>
      </c>
      <c r="C77" s="408">
        <v>9.9700000000000006</v>
      </c>
      <c r="D77" s="407">
        <v>379036</v>
      </c>
      <c r="E77" s="409">
        <v>44536.614502314813</v>
      </c>
      <c r="F77" s="320">
        <v>18167</v>
      </c>
    </row>
    <row r="78" spans="1:6" x14ac:dyDescent="0.25">
      <c r="A78" s="407" t="str">
        <f>"3909857"</f>
        <v>3909857</v>
      </c>
      <c r="B78" s="407" t="s">
        <v>18263</v>
      </c>
      <c r="C78" s="408">
        <v>3.58</v>
      </c>
      <c r="D78" s="407">
        <v>376969</v>
      </c>
      <c r="E78" s="409">
        <v>44536.656805555554</v>
      </c>
      <c r="F78" s="320">
        <v>18168</v>
      </c>
    </row>
    <row r="79" spans="1:6" x14ac:dyDescent="0.25">
      <c r="A79" s="407" t="str">
        <f>"3945304"</f>
        <v>3945304</v>
      </c>
      <c r="B79" s="407" t="s">
        <v>539</v>
      </c>
      <c r="C79" s="408">
        <v>69.849999999999994</v>
      </c>
      <c r="D79" s="407">
        <v>376860</v>
      </c>
      <c r="E79" s="409">
        <v>44536.664270833331</v>
      </c>
      <c r="F79" s="320">
        <v>18169</v>
      </c>
    </row>
    <row r="80" spans="1:6" x14ac:dyDescent="0.25">
      <c r="A80" s="407" t="str">
        <f>"3900563"</f>
        <v>3900563</v>
      </c>
      <c r="B80" s="407" t="s">
        <v>3556</v>
      </c>
      <c r="C80" s="408">
        <v>4.93</v>
      </c>
      <c r="D80" s="407">
        <v>377738</v>
      </c>
      <c r="E80" s="409">
        <v>44536.754270833335</v>
      </c>
      <c r="F80" s="320">
        <v>18170</v>
      </c>
    </row>
    <row r="81" spans="1:6" x14ac:dyDescent="0.25">
      <c r="A81" s="407"/>
      <c r="B81" s="331">
        <v>3</v>
      </c>
      <c r="C81" s="354">
        <f>SUM(C65:C80)</f>
        <v>180.74</v>
      </c>
      <c r="D81" s="407"/>
      <c r="E81" s="409"/>
      <c r="F81" s="320"/>
    </row>
    <row r="82" spans="1:6" x14ac:dyDescent="0.25">
      <c r="A82" s="407"/>
      <c r="B82" s="384"/>
      <c r="C82" s="412"/>
      <c r="D82" s="407"/>
      <c r="E82" s="409"/>
      <c r="F82" s="320"/>
    </row>
    <row r="83" spans="1:6" x14ac:dyDescent="0.25">
      <c r="A83" s="407" t="str">
        <f>"3945281"</f>
        <v>3945281</v>
      </c>
      <c r="B83" s="407" t="s">
        <v>1115</v>
      </c>
      <c r="C83" s="408">
        <v>8.3800000000000008</v>
      </c>
      <c r="D83" s="407">
        <v>376834</v>
      </c>
      <c r="E83" s="409">
        <v>44537.416481481479</v>
      </c>
      <c r="F83" s="320">
        <v>18224</v>
      </c>
    </row>
    <row r="84" spans="1:6" x14ac:dyDescent="0.25">
      <c r="A84" s="407" t="str">
        <f>"3907425"</f>
        <v>3907425</v>
      </c>
      <c r="B84" s="407" t="s">
        <v>549</v>
      </c>
      <c r="C84" s="408">
        <v>3.45</v>
      </c>
      <c r="D84" s="407">
        <v>378020</v>
      </c>
      <c r="E84" s="409">
        <v>44537.441724537035</v>
      </c>
      <c r="F84" s="320">
        <v>18225</v>
      </c>
    </row>
    <row r="85" spans="1:6" x14ac:dyDescent="0.25">
      <c r="A85" s="407" t="str">
        <f>"3930167"</f>
        <v>3930167</v>
      </c>
      <c r="B85" s="407" t="s">
        <v>24946</v>
      </c>
      <c r="C85" s="408">
        <v>3.33</v>
      </c>
      <c r="D85" s="407">
        <v>379032</v>
      </c>
      <c r="E85" s="409">
        <v>44537.446597222224</v>
      </c>
      <c r="F85" s="320">
        <v>18226</v>
      </c>
    </row>
    <row r="86" spans="1:6" x14ac:dyDescent="0.25">
      <c r="A86" s="407" t="str">
        <f>"3902951"</f>
        <v>3902951</v>
      </c>
      <c r="B86" s="407" t="s">
        <v>602</v>
      </c>
      <c r="C86" s="408">
        <v>1.68</v>
      </c>
      <c r="D86" s="407">
        <v>379134</v>
      </c>
      <c r="E86" s="409">
        <v>44537.549618055556</v>
      </c>
      <c r="F86" s="320">
        <v>18227</v>
      </c>
    </row>
    <row r="87" spans="1:6" x14ac:dyDescent="0.25">
      <c r="A87" s="407" t="str">
        <f>"3901913"</f>
        <v>3901913</v>
      </c>
      <c r="B87" s="407" t="s">
        <v>602</v>
      </c>
      <c r="C87" s="408">
        <v>5.03</v>
      </c>
      <c r="D87" s="407">
        <v>379129</v>
      </c>
      <c r="E87" s="409">
        <v>44537.550046296295</v>
      </c>
      <c r="F87" s="320">
        <v>18228</v>
      </c>
    </row>
    <row r="88" spans="1:6" x14ac:dyDescent="0.25">
      <c r="A88" s="407" t="str">
        <f>"3960241"</f>
        <v>3960241</v>
      </c>
      <c r="B88" s="407" t="s">
        <v>13183</v>
      </c>
      <c r="C88" s="408">
        <v>15.3</v>
      </c>
      <c r="D88" s="407">
        <v>378905</v>
      </c>
      <c r="E88" s="409">
        <v>44537.591574074075</v>
      </c>
      <c r="F88" s="320">
        <v>18229</v>
      </c>
    </row>
    <row r="89" spans="1:6" x14ac:dyDescent="0.25">
      <c r="A89" s="407" t="str">
        <f>"3909261"</f>
        <v>3909261</v>
      </c>
      <c r="B89" s="407" t="s">
        <v>6065</v>
      </c>
      <c r="C89" s="408">
        <v>3.74</v>
      </c>
      <c r="D89" s="407">
        <v>378413</v>
      </c>
      <c r="E89" s="409">
        <v>44537.790601851855</v>
      </c>
      <c r="F89" s="320">
        <v>18230</v>
      </c>
    </row>
    <row r="90" spans="1:6" x14ac:dyDescent="0.25">
      <c r="A90" s="407" t="str">
        <f>"3907965"</f>
        <v>3907965</v>
      </c>
      <c r="B90" s="407" t="s">
        <v>1125</v>
      </c>
      <c r="C90" s="408">
        <v>2.4</v>
      </c>
      <c r="D90" s="407">
        <v>378058</v>
      </c>
      <c r="E90" s="409">
        <v>44537.819861111115</v>
      </c>
      <c r="F90" s="320">
        <v>18231</v>
      </c>
    </row>
    <row r="91" spans="1:6" x14ac:dyDescent="0.25">
      <c r="A91" s="407"/>
      <c r="B91" s="331">
        <v>4</v>
      </c>
      <c r="C91" s="354">
        <f>SUM(C83:C90)</f>
        <v>43.31</v>
      </c>
      <c r="D91" s="407"/>
      <c r="E91" s="409"/>
      <c r="F91" s="320"/>
    </row>
    <row r="92" spans="1:6" x14ac:dyDescent="0.25">
      <c r="A92" s="407"/>
      <c r="B92" s="384"/>
      <c r="C92" s="412"/>
      <c r="D92" s="407"/>
      <c r="E92" s="409"/>
      <c r="F92" s="320"/>
    </row>
    <row r="93" spans="1:6" x14ac:dyDescent="0.25">
      <c r="A93" s="407" t="str">
        <f>"3945455"</f>
        <v>3945455</v>
      </c>
      <c r="B93" s="407" t="s">
        <v>1117</v>
      </c>
      <c r="C93" s="408">
        <v>8.3800000000000008</v>
      </c>
      <c r="D93" s="407">
        <v>376770</v>
      </c>
      <c r="E93" s="409">
        <v>44538.383715277778</v>
      </c>
      <c r="F93" s="320">
        <v>18232</v>
      </c>
    </row>
    <row r="94" spans="1:6" x14ac:dyDescent="0.25">
      <c r="A94" s="407" t="str">
        <f>"3908571"</f>
        <v>3908571</v>
      </c>
      <c r="B94" s="407" t="s">
        <v>6079</v>
      </c>
      <c r="C94" s="408">
        <v>3.61</v>
      </c>
      <c r="D94" s="407">
        <v>378349</v>
      </c>
      <c r="E94" s="409">
        <v>44538.475370370368</v>
      </c>
      <c r="F94" s="320">
        <v>18233</v>
      </c>
    </row>
    <row r="95" spans="1:6" x14ac:dyDescent="0.25">
      <c r="A95" s="407" t="str">
        <f>"3907525"</f>
        <v>3907525</v>
      </c>
      <c r="B95" s="407" t="s">
        <v>3775</v>
      </c>
      <c r="C95" s="408">
        <v>3.2</v>
      </c>
      <c r="D95" s="407">
        <v>378986</v>
      </c>
      <c r="E95" s="409">
        <v>44538.534675925926</v>
      </c>
      <c r="F95" s="320">
        <v>18234</v>
      </c>
    </row>
    <row r="96" spans="1:6" x14ac:dyDescent="0.25">
      <c r="A96" s="407" t="str">
        <f>"3907544"</f>
        <v>3907544</v>
      </c>
      <c r="B96" s="407" t="s">
        <v>3775</v>
      </c>
      <c r="C96" s="408">
        <v>1.94</v>
      </c>
      <c r="D96" s="407">
        <v>378985</v>
      </c>
      <c r="E96" s="409">
        <v>44538.535243055558</v>
      </c>
      <c r="F96" s="320">
        <v>18235</v>
      </c>
    </row>
    <row r="97" spans="1:6" x14ac:dyDescent="0.25">
      <c r="A97" s="407" t="str">
        <f>"3903765"</f>
        <v>3903765</v>
      </c>
      <c r="B97" s="407" t="s">
        <v>3561</v>
      </c>
      <c r="C97" s="408">
        <v>3.5</v>
      </c>
      <c r="D97" s="407">
        <v>377160</v>
      </c>
      <c r="E97" s="409">
        <v>44538.588148148148</v>
      </c>
      <c r="F97" s="320">
        <v>18236</v>
      </c>
    </row>
    <row r="98" spans="1:6" x14ac:dyDescent="0.25">
      <c r="A98" s="407" t="str">
        <f>"3909922"</f>
        <v>3909922</v>
      </c>
      <c r="B98" s="407" t="s">
        <v>1080</v>
      </c>
      <c r="C98" s="408">
        <v>10.41</v>
      </c>
      <c r="D98" s="407">
        <v>378989</v>
      </c>
      <c r="E98" s="409">
        <v>44538.594212962962</v>
      </c>
      <c r="F98" s="320">
        <v>18237</v>
      </c>
    </row>
    <row r="99" spans="1:6" x14ac:dyDescent="0.25">
      <c r="A99" s="407" t="str">
        <f>"3907560"</f>
        <v>3907560</v>
      </c>
      <c r="B99" s="407" t="s">
        <v>3768</v>
      </c>
      <c r="C99" s="408">
        <v>4.08</v>
      </c>
      <c r="D99" s="407">
        <v>378995</v>
      </c>
      <c r="E99" s="409">
        <v>44538.630567129629</v>
      </c>
      <c r="F99" s="320">
        <v>18238</v>
      </c>
    </row>
    <row r="100" spans="1:6" x14ac:dyDescent="0.25">
      <c r="A100" s="407"/>
      <c r="B100" s="331">
        <v>5</v>
      </c>
      <c r="C100" s="354">
        <f>SUM(C93:C99)</f>
        <v>35.120000000000005</v>
      </c>
      <c r="D100" s="407"/>
      <c r="E100" s="409"/>
      <c r="F100" s="320"/>
    </row>
    <row r="101" spans="1:6" x14ac:dyDescent="0.25">
      <c r="A101" s="407"/>
      <c r="B101" s="384"/>
      <c r="C101" s="412"/>
      <c r="D101" s="407"/>
      <c r="E101" s="409"/>
      <c r="F101" s="320"/>
    </row>
    <row r="102" spans="1:6" x14ac:dyDescent="0.25">
      <c r="A102" s="407" t="str">
        <f>"3901260"</f>
        <v>3901260</v>
      </c>
      <c r="B102" s="407" t="s">
        <v>23876</v>
      </c>
      <c r="C102" s="408">
        <v>1.68</v>
      </c>
      <c r="D102" s="407">
        <v>377405</v>
      </c>
      <c r="E102" s="409">
        <v>44539.372129629628</v>
      </c>
      <c r="F102" s="320">
        <v>18381</v>
      </c>
    </row>
    <row r="103" spans="1:6" x14ac:dyDescent="0.25">
      <c r="A103" s="407" t="str">
        <f>"3908204"</f>
        <v>3908204</v>
      </c>
      <c r="B103" s="407" t="s">
        <v>3785</v>
      </c>
      <c r="C103" s="408">
        <v>1.77</v>
      </c>
      <c r="D103" s="407">
        <v>378102</v>
      </c>
      <c r="E103" s="409">
        <v>44539.404444444444</v>
      </c>
      <c r="F103" s="320">
        <v>18382</v>
      </c>
    </row>
    <row r="104" spans="1:6" x14ac:dyDescent="0.25">
      <c r="A104" s="407" t="str">
        <f>"3909773"</f>
        <v>3909773</v>
      </c>
      <c r="B104" s="407" t="s">
        <v>22804</v>
      </c>
      <c r="C104" s="408">
        <v>0.17</v>
      </c>
      <c r="D104" s="407">
        <v>378745</v>
      </c>
      <c r="E104" s="409">
        <v>44539.416539351849</v>
      </c>
      <c r="F104" s="320">
        <v>18383</v>
      </c>
    </row>
    <row r="105" spans="1:6" x14ac:dyDescent="0.25">
      <c r="A105" s="407" t="str">
        <f>"3900049"</f>
        <v>3900049</v>
      </c>
      <c r="B105" s="407" t="s">
        <v>20122</v>
      </c>
      <c r="C105" s="408">
        <v>2.2400000000000002</v>
      </c>
      <c r="D105" s="407">
        <v>377280</v>
      </c>
      <c r="E105" s="409">
        <v>44539.422511574077</v>
      </c>
      <c r="F105" s="320">
        <v>18384</v>
      </c>
    </row>
    <row r="106" spans="1:6" x14ac:dyDescent="0.25">
      <c r="A106" s="407" t="str">
        <f>"3909119"</f>
        <v>3909119</v>
      </c>
      <c r="B106" s="407" t="s">
        <v>1114</v>
      </c>
      <c r="C106" s="408">
        <v>32.61</v>
      </c>
      <c r="D106" s="407">
        <v>377453</v>
      </c>
      <c r="E106" s="409">
        <v>44539.476226851853</v>
      </c>
      <c r="F106" s="320">
        <v>18385</v>
      </c>
    </row>
    <row r="107" spans="1:6" x14ac:dyDescent="0.25">
      <c r="A107" s="407" t="str">
        <f>"23923029"</f>
        <v>23923029</v>
      </c>
      <c r="B107" s="407" t="s">
        <v>611</v>
      </c>
      <c r="C107" s="408">
        <v>2.9</v>
      </c>
      <c r="D107" s="407">
        <v>5963</v>
      </c>
      <c r="E107" s="409">
        <v>44539.571608796294</v>
      </c>
      <c r="F107" s="320">
        <v>18386</v>
      </c>
    </row>
    <row r="108" spans="1:6" x14ac:dyDescent="0.25">
      <c r="A108" s="407" t="str">
        <f>"3903592"</f>
        <v>3903592</v>
      </c>
      <c r="B108" s="407" t="s">
        <v>3770</v>
      </c>
      <c r="C108" s="408">
        <v>1.88</v>
      </c>
      <c r="D108" s="407">
        <v>377420</v>
      </c>
      <c r="E108" s="409">
        <v>44539.651180555556</v>
      </c>
      <c r="F108" s="320">
        <v>18387</v>
      </c>
    </row>
    <row r="109" spans="1:6" x14ac:dyDescent="0.25">
      <c r="A109" s="407" t="str">
        <f>"3930259"</f>
        <v>3930259</v>
      </c>
      <c r="B109" s="407" t="s">
        <v>24947</v>
      </c>
      <c r="C109" s="408">
        <v>6</v>
      </c>
      <c r="D109" s="407">
        <v>366730</v>
      </c>
      <c r="E109" s="409">
        <v>44539.727060185185</v>
      </c>
      <c r="F109" s="320">
        <v>18388</v>
      </c>
    </row>
    <row r="110" spans="1:6" x14ac:dyDescent="0.25">
      <c r="A110" s="407"/>
      <c r="B110" s="331">
        <v>6</v>
      </c>
      <c r="C110" s="354">
        <f>SUM(C102:C109)</f>
        <v>49.25</v>
      </c>
      <c r="D110" s="407"/>
      <c r="E110" s="409"/>
      <c r="F110" s="320"/>
    </row>
    <row r="111" spans="1:6" x14ac:dyDescent="0.25">
      <c r="A111" s="407"/>
      <c r="B111" s="384"/>
      <c r="C111" s="412"/>
      <c r="D111" s="407"/>
      <c r="E111" s="409"/>
      <c r="F111" s="320"/>
    </row>
    <row r="112" spans="1:6" x14ac:dyDescent="0.25">
      <c r="A112" s="407" t="str">
        <f>"3903773"</f>
        <v>3903773</v>
      </c>
      <c r="B112" s="407" t="s">
        <v>22802</v>
      </c>
      <c r="C112" s="408">
        <v>14.86</v>
      </c>
      <c r="D112" s="407">
        <v>379305</v>
      </c>
      <c r="E112" s="409">
        <v>44540.388819444444</v>
      </c>
      <c r="F112" s="320">
        <v>18464</v>
      </c>
    </row>
    <row r="113" spans="1:6" x14ac:dyDescent="0.25">
      <c r="A113" s="407" t="str">
        <f>"3907994"</f>
        <v>3907994</v>
      </c>
      <c r="B113" s="407" t="s">
        <v>1100</v>
      </c>
      <c r="C113" s="408">
        <v>1.68</v>
      </c>
      <c r="D113" s="407">
        <v>377516</v>
      </c>
      <c r="E113" s="409">
        <v>44540.395833333336</v>
      </c>
      <c r="F113" s="320">
        <v>18465</v>
      </c>
    </row>
    <row r="114" spans="1:6" x14ac:dyDescent="0.25">
      <c r="A114" s="407" t="str">
        <f>"3907169"</f>
        <v>3907169</v>
      </c>
      <c r="B114" s="407" t="s">
        <v>1124</v>
      </c>
      <c r="C114" s="408">
        <v>23.36</v>
      </c>
      <c r="D114" s="407">
        <v>379254</v>
      </c>
      <c r="E114" s="409">
        <v>44540.595081018517</v>
      </c>
      <c r="F114" s="320">
        <v>18466</v>
      </c>
    </row>
    <row r="115" spans="1:6" x14ac:dyDescent="0.25">
      <c r="A115" s="407" t="str">
        <f>"3909717"</f>
        <v>3909717</v>
      </c>
      <c r="B115" s="407" t="s">
        <v>23879</v>
      </c>
      <c r="C115" s="408">
        <v>0.32</v>
      </c>
      <c r="D115" s="407">
        <v>379326</v>
      </c>
      <c r="E115" s="409">
        <v>44540.604479166665</v>
      </c>
      <c r="F115" s="320">
        <v>18467</v>
      </c>
    </row>
    <row r="116" spans="1:6" x14ac:dyDescent="0.25">
      <c r="A116" s="407" t="str">
        <f>"3908657"</f>
        <v>3908657</v>
      </c>
      <c r="B116" s="407" t="s">
        <v>1118</v>
      </c>
      <c r="C116" s="408">
        <v>1.68</v>
      </c>
      <c r="D116" s="407">
        <v>377594</v>
      </c>
      <c r="E116" s="409">
        <v>44540.624016203707</v>
      </c>
      <c r="F116" s="320">
        <v>18468</v>
      </c>
    </row>
    <row r="117" spans="1:6" x14ac:dyDescent="0.25">
      <c r="A117" s="407" t="str">
        <f>"3902009"</f>
        <v>3902009</v>
      </c>
      <c r="B117" s="407" t="s">
        <v>598</v>
      </c>
      <c r="C117" s="408">
        <v>3.52</v>
      </c>
      <c r="D117" s="407">
        <v>379020</v>
      </c>
      <c r="E117" s="409">
        <v>44540.696898148148</v>
      </c>
      <c r="F117" s="320">
        <v>18469</v>
      </c>
    </row>
    <row r="118" spans="1:6" x14ac:dyDescent="0.25">
      <c r="A118" s="407"/>
      <c r="B118" s="331">
        <v>7</v>
      </c>
      <c r="C118" s="354">
        <f>SUM(C112:C117)</f>
        <v>45.42</v>
      </c>
      <c r="D118" s="407"/>
      <c r="E118" s="409"/>
      <c r="F118" s="320"/>
    </row>
    <row r="119" spans="1:6" x14ac:dyDescent="0.25">
      <c r="A119" s="407"/>
      <c r="B119" s="384"/>
      <c r="C119" s="412"/>
      <c r="D119" s="407"/>
      <c r="E119" s="409"/>
      <c r="F119" s="320"/>
    </row>
    <row r="120" spans="1:6" x14ac:dyDescent="0.25">
      <c r="A120" s="407" t="str">
        <f>"3900695"</f>
        <v>3900695</v>
      </c>
      <c r="B120" s="407" t="s">
        <v>3752</v>
      </c>
      <c r="C120" s="408">
        <v>3.57</v>
      </c>
      <c r="D120" s="407">
        <v>377773</v>
      </c>
      <c r="E120" s="409">
        <v>44543.470763888887</v>
      </c>
      <c r="F120" s="320">
        <v>18545</v>
      </c>
    </row>
    <row r="121" spans="1:6" x14ac:dyDescent="0.25">
      <c r="A121" s="407" t="str">
        <f>"3908224"</f>
        <v>3908224</v>
      </c>
      <c r="B121" s="407" t="s">
        <v>1094</v>
      </c>
      <c r="C121" s="408">
        <v>1.76</v>
      </c>
      <c r="D121" s="407">
        <v>378110</v>
      </c>
      <c r="E121" s="409">
        <v>44543.376516203702</v>
      </c>
      <c r="F121" s="320">
        <v>18546</v>
      </c>
    </row>
    <row r="122" spans="1:6" x14ac:dyDescent="0.25">
      <c r="A122" s="407" t="str">
        <f>"3907791"</f>
        <v>3907791</v>
      </c>
      <c r="B122" s="407" t="s">
        <v>1074</v>
      </c>
      <c r="C122" s="408">
        <v>3.84</v>
      </c>
      <c r="D122" s="407">
        <v>377168</v>
      </c>
      <c r="E122" s="409">
        <v>44543.456724537034</v>
      </c>
      <c r="F122" s="320">
        <v>18547</v>
      </c>
    </row>
    <row r="123" spans="1:6" x14ac:dyDescent="0.25">
      <c r="A123" s="407" t="str">
        <f>"3920348"</f>
        <v>3920348</v>
      </c>
      <c r="B123" s="407" t="s">
        <v>3735</v>
      </c>
      <c r="C123" s="408">
        <v>8.3800000000000008</v>
      </c>
      <c r="D123" s="407">
        <v>376718</v>
      </c>
      <c r="E123" s="409">
        <v>44543.464375000003</v>
      </c>
      <c r="F123" s="320">
        <v>18548</v>
      </c>
    </row>
    <row r="124" spans="1:6" x14ac:dyDescent="0.25">
      <c r="A124" s="407" t="str">
        <f>"3906658"</f>
        <v>3906658</v>
      </c>
      <c r="B124" s="407" t="s">
        <v>604</v>
      </c>
      <c r="C124" s="408">
        <v>1.68</v>
      </c>
      <c r="D124" s="407">
        <v>379038</v>
      </c>
      <c r="E124" s="409">
        <v>44543.579375000001</v>
      </c>
      <c r="F124" s="320">
        <v>18549</v>
      </c>
    </row>
    <row r="125" spans="1:6" x14ac:dyDescent="0.25">
      <c r="A125" s="407" t="str">
        <f>"3901121"</f>
        <v>3901121</v>
      </c>
      <c r="B125" s="407" t="s">
        <v>605</v>
      </c>
      <c r="C125" s="408">
        <v>1.78</v>
      </c>
      <c r="D125" s="407">
        <v>377197</v>
      </c>
      <c r="E125" s="409">
        <v>44543.579664351855</v>
      </c>
      <c r="F125" s="320">
        <v>18550</v>
      </c>
    </row>
    <row r="126" spans="1:6" x14ac:dyDescent="0.25">
      <c r="A126" s="407" t="str">
        <f>"3960340"</f>
        <v>3960340</v>
      </c>
      <c r="B126" s="407" t="s">
        <v>24948</v>
      </c>
      <c r="C126" s="408">
        <v>10.36</v>
      </c>
      <c r="D126" s="407">
        <v>376755</v>
      </c>
      <c r="E126" s="409">
        <v>44543.620092592595</v>
      </c>
      <c r="F126" s="320">
        <v>18551</v>
      </c>
    </row>
    <row r="127" spans="1:6" x14ac:dyDescent="0.25">
      <c r="A127" s="407" t="str">
        <f>"3960269"</f>
        <v>3960269</v>
      </c>
      <c r="B127" s="407" t="s">
        <v>3734</v>
      </c>
      <c r="C127" s="408">
        <v>12.3</v>
      </c>
      <c r="D127" s="407">
        <v>376693</v>
      </c>
      <c r="E127" s="409">
        <v>44543.651608796295</v>
      </c>
      <c r="F127" s="320">
        <v>18552</v>
      </c>
    </row>
    <row r="128" spans="1:6" x14ac:dyDescent="0.25">
      <c r="A128" s="407"/>
      <c r="B128" s="331">
        <v>8</v>
      </c>
      <c r="C128" s="354">
        <f>SUM(C120:C127)</f>
        <v>43.67</v>
      </c>
      <c r="D128" s="407"/>
      <c r="E128" s="409"/>
      <c r="F128" s="320"/>
    </row>
    <row r="129" spans="1:6" x14ac:dyDescent="0.25">
      <c r="A129" s="407"/>
      <c r="B129" s="384"/>
      <c r="C129" s="412"/>
      <c r="D129" s="407"/>
      <c r="E129" s="409"/>
      <c r="F129" s="320"/>
    </row>
    <row r="130" spans="1:6" x14ac:dyDescent="0.25">
      <c r="A130" s="407" t="str">
        <f>"3908411"</f>
        <v>3908411</v>
      </c>
      <c r="B130" s="407" t="s">
        <v>15899</v>
      </c>
      <c r="C130" s="408">
        <v>3.36</v>
      </c>
      <c r="D130" s="407">
        <v>378247</v>
      </c>
      <c r="E130" s="409">
        <v>44544.42255787037</v>
      </c>
      <c r="F130" s="320">
        <v>18580</v>
      </c>
    </row>
    <row r="131" spans="1:6" x14ac:dyDescent="0.25">
      <c r="A131" s="407" t="str">
        <f>"3909086"</f>
        <v>3909086</v>
      </c>
      <c r="B131" s="407" t="s">
        <v>3748</v>
      </c>
      <c r="C131" s="408">
        <v>3.7</v>
      </c>
      <c r="D131" s="407">
        <v>377369</v>
      </c>
      <c r="E131" s="409">
        <v>44544.447627314818</v>
      </c>
      <c r="F131" s="320">
        <v>18581</v>
      </c>
    </row>
    <row r="132" spans="1:6" x14ac:dyDescent="0.25">
      <c r="A132" s="407" t="str">
        <f>"3909564"</f>
        <v>3909564</v>
      </c>
      <c r="B132" s="407" t="s">
        <v>18262</v>
      </c>
      <c r="C132" s="408">
        <v>7.2</v>
      </c>
      <c r="D132" s="407">
        <v>378612</v>
      </c>
      <c r="E132" s="409">
        <v>44544.487615740742</v>
      </c>
      <c r="F132" s="320">
        <v>18582</v>
      </c>
    </row>
    <row r="133" spans="1:6" x14ac:dyDescent="0.25">
      <c r="A133" s="407"/>
      <c r="B133" s="331">
        <v>9</v>
      </c>
      <c r="C133" s="354">
        <f>SUM(C130:C132)</f>
        <v>14.260000000000002</v>
      </c>
      <c r="D133" s="407"/>
      <c r="E133" s="409"/>
      <c r="F133" s="320"/>
    </row>
    <row r="134" spans="1:6" x14ac:dyDescent="0.25">
      <c r="A134" s="407"/>
      <c r="B134" s="384"/>
      <c r="C134" s="412"/>
      <c r="D134" s="407"/>
      <c r="E134" s="409"/>
      <c r="F134" s="320"/>
    </row>
    <row r="135" spans="1:6" x14ac:dyDescent="0.25">
      <c r="A135" s="407" t="str">
        <f>"3903497"</f>
        <v>3903497</v>
      </c>
      <c r="B135" s="407" t="s">
        <v>1107</v>
      </c>
      <c r="C135" s="408">
        <v>4.82</v>
      </c>
      <c r="D135" s="407">
        <v>379229</v>
      </c>
      <c r="E135" s="409">
        <v>44545.52306712963</v>
      </c>
      <c r="F135" s="320">
        <v>18623</v>
      </c>
    </row>
    <row r="136" spans="1:6" x14ac:dyDescent="0.25">
      <c r="A136" s="407" t="str">
        <f>"3930042"</f>
        <v>3930042</v>
      </c>
      <c r="B136" s="407" t="s">
        <v>610</v>
      </c>
      <c r="C136" s="408">
        <v>8.51</v>
      </c>
      <c r="D136" s="407">
        <v>379006</v>
      </c>
      <c r="E136" s="409">
        <v>44545.680590277778</v>
      </c>
      <c r="F136" s="320">
        <v>18624</v>
      </c>
    </row>
    <row r="137" spans="1:6" x14ac:dyDescent="0.25">
      <c r="A137" s="407" t="str">
        <f>"3900329"</f>
        <v>3900329</v>
      </c>
      <c r="B137" s="407" t="s">
        <v>1087</v>
      </c>
      <c r="C137" s="408">
        <v>2.1800000000000002</v>
      </c>
      <c r="D137" s="407">
        <v>377683</v>
      </c>
      <c r="E137" s="409">
        <v>44545.708703703705</v>
      </c>
      <c r="F137" s="320">
        <v>18625</v>
      </c>
    </row>
    <row r="138" spans="1:6" x14ac:dyDescent="0.25">
      <c r="A138" s="407"/>
      <c r="B138" s="331">
        <v>10</v>
      </c>
      <c r="C138" s="354">
        <f>SUM(C135:C137)</f>
        <v>15.51</v>
      </c>
      <c r="D138" s="407"/>
      <c r="E138" s="409"/>
      <c r="F138" s="320"/>
    </row>
    <row r="139" spans="1:6" x14ac:dyDescent="0.25">
      <c r="A139" s="407"/>
      <c r="B139" s="384"/>
      <c r="C139" s="412"/>
      <c r="D139" s="407"/>
      <c r="E139" s="409"/>
      <c r="F139" s="320"/>
    </row>
    <row r="140" spans="1:6" x14ac:dyDescent="0.25">
      <c r="A140" s="407" t="str">
        <f>"3960373"</f>
        <v>3960373</v>
      </c>
      <c r="B140" s="407" t="s">
        <v>616</v>
      </c>
      <c r="C140" s="408">
        <v>8.3800000000000008</v>
      </c>
      <c r="D140" s="407">
        <v>376760</v>
      </c>
      <c r="E140" s="409">
        <v>44546.383020833331</v>
      </c>
      <c r="F140" s="320">
        <v>18687</v>
      </c>
    </row>
    <row r="141" spans="1:6" x14ac:dyDescent="0.25">
      <c r="A141" s="407" t="str">
        <f>"3908524"</f>
        <v>3908524</v>
      </c>
      <c r="B141" s="407" t="s">
        <v>18269</v>
      </c>
      <c r="C141" s="408">
        <v>10.18</v>
      </c>
      <c r="D141" s="407">
        <v>378315</v>
      </c>
      <c r="E141" s="409">
        <v>44546.475590277776</v>
      </c>
      <c r="F141" s="320">
        <v>18688</v>
      </c>
    </row>
    <row r="142" spans="1:6" x14ac:dyDescent="0.25">
      <c r="A142" s="407"/>
      <c r="B142" s="331">
        <v>11</v>
      </c>
      <c r="C142" s="354">
        <f>SUM(C140:C141)</f>
        <v>18.560000000000002</v>
      </c>
      <c r="D142" s="407"/>
      <c r="E142" s="409"/>
      <c r="F142" s="320"/>
    </row>
    <row r="143" spans="1:6" x14ac:dyDescent="0.25">
      <c r="A143" s="407"/>
      <c r="B143" s="384"/>
      <c r="C143" s="412"/>
      <c r="D143" s="407"/>
      <c r="E143" s="409"/>
      <c r="F143" s="320"/>
    </row>
    <row r="144" spans="1:6" x14ac:dyDescent="0.25">
      <c r="A144" s="407" t="str">
        <f>"3907846"</f>
        <v>3907846</v>
      </c>
      <c r="B144" s="407" t="s">
        <v>3554</v>
      </c>
      <c r="C144" s="408">
        <v>4.3499999999999996</v>
      </c>
      <c r="D144" s="407">
        <v>377253</v>
      </c>
      <c r="E144" s="409">
        <v>44547.622094907405</v>
      </c>
      <c r="F144" s="320">
        <v>18762</v>
      </c>
    </row>
    <row r="145" spans="1:6" x14ac:dyDescent="0.25">
      <c r="A145" s="407" t="str">
        <f>"3906821"</f>
        <v>3906821</v>
      </c>
      <c r="B145" s="407" t="s">
        <v>619</v>
      </c>
      <c r="C145" s="408">
        <v>1.69</v>
      </c>
      <c r="D145" s="407">
        <v>377445</v>
      </c>
      <c r="E145" s="409">
        <v>44547.638333333336</v>
      </c>
      <c r="F145" s="320">
        <v>18763</v>
      </c>
    </row>
    <row r="146" spans="1:6" x14ac:dyDescent="0.25">
      <c r="A146" s="407" t="str">
        <f>"3909629"</f>
        <v>3909629</v>
      </c>
      <c r="B146" s="407" t="s">
        <v>18248</v>
      </c>
      <c r="C146" s="408">
        <v>5.26</v>
      </c>
      <c r="D146" s="407">
        <v>378665</v>
      </c>
      <c r="E146" s="409">
        <v>44547.658113425925</v>
      </c>
      <c r="F146" s="320">
        <v>18764</v>
      </c>
    </row>
    <row r="147" spans="1:6" x14ac:dyDescent="0.25">
      <c r="A147" s="407" t="str">
        <f>"3909929"</f>
        <v>3909929</v>
      </c>
      <c r="B147" s="407" t="s">
        <v>13163</v>
      </c>
      <c r="C147" s="408">
        <v>3.77</v>
      </c>
      <c r="D147" s="407">
        <v>376991</v>
      </c>
      <c r="E147" s="409">
        <v>44547.752546296295</v>
      </c>
      <c r="F147" s="320">
        <v>18765</v>
      </c>
    </row>
    <row r="148" spans="1:6" x14ac:dyDescent="0.25">
      <c r="A148" s="407"/>
      <c r="B148" s="331">
        <v>12</v>
      </c>
      <c r="C148" s="354">
        <f>SUM(C144:C147)</f>
        <v>15.069999999999999</v>
      </c>
      <c r="D148" s="407"/>
      <c r="E148" s="409"/>
      <c r="F148" s="320"/>
    </row>
    <row r="149" spans="1:6" x14ac:dyDescent="0.25">
      <c r="A149" s="407"/>
      <c r="B149" s="384"/>
      <c r="C149" s="412"/>
      <c r="D149" s="407"/>
      <c r="E149" s="409"/>
      <c r="F149" s="320"/>
    </row>
    <row r="150" spans="1:6" x14ac:dyDescent="0.25">
      <c r="A150" s="407" t="str">
        <f>"3945114"</f>
        <v>3945114</v>
      </c>
      <c r="B150" s="407" t="s">
        <v>617</v>
      </c>
      <c r="C150" s="408">
        <v>8.3800000000000008</v>
      </c>
      <c r="D150" s="407">
        <v>376748</v>
      </c>
      <c r="E150" s="409">
        <v>44550.442824074074</v>
      </c>
      <c r="F150" s="320">
        <v>18848</v>
      </c>
    </row>
    <row r="151" spans="1:6" x14ac:dyDescent="0.25">
      <c r="A151" s="407" t="str">
        <f>"3902729"</f>
        <v>3902729</v>
      </c>
      <c r="B151" s="407" t="s">
        <v>24949</v>
      </c>
      <c r="C151" s="408">
        <v>5.3</v>
      </c>
      <c r="D151" s="407">
        <v>377860</v>
      </c>
      <c r="E151" s="409">
        <v>44550.56689814815</v>
      </c>
      <c r="F151" s="320">
        <v>18849</v>
      </c>
    </row>
    <row r="152" spans="1:6" x14ac:dyDescent="0.25">
      <c r="A152" s="407" t="str">
        <f>"3909852"</f>
        <v>3909852</v>
      </c>
      <c r="B152" s="407" t="s">
        <v>24950</v>
      </c>
      <c r="C152" s="408">
        <v>5.08</v>
      </c>
      <c r="D152" s="407">
        <v>378759</v>
      </c>
      <c r="E152" s="409">
        <v>44550.598414351851</v>
      </c>
      <c r="F152" s="320">
        <v>18850</v>
      </c>
    </row>
    <row r="153" spans="1:6" x14ac:dyDescent="0.25">
      <c r="A153" s="407" t="str">
        <f>"3908019"</f>
        <v>3908019</v>
      </c>
      <c r="B153" s="407" t="s">
        <v>1084</v>
      </c>
      <c r="C153" s="408">
        <v>16.46</v>
      </c>
      <c r="D153" s="407">
        <v>377457</v>
      </c>
      <c r="E153" s="409">
        <v>44550.513761574075</v>
      </c>
      <c r="F153" s="320">
        <v>18851</v>
      </c>
    </row>
    <row r="154" spans="1:6" x14ac:dyDescent="0.25">
      <c r="A154" s="407" t="str">
        <f>"3909521"</f>
        <v>3909521</v>
      </c>
      <c r="B154" s="407" t="s">
        <v>18249</v>
      </c>
      <c r="C154" s="408">
        <v>3.64</v>
      </c>
      <c r="D154" s="407">
        <v>378584</v>
      </c>
      <c r="E154" s="409">
        <v>44550.541539351849</v>
      </c>
      <c r="F154" s="320">
        <v>18852</v>
      </c>
    </row>
    <row r="155" spans="1:6" x14ac:dyDescent="0.25">
      <c r="A155" s="407" t="str">
        <f>"3908320"</f>
        <v>3908320</v>
      </c>
      <c r="B155" s="407" t="s">
        <v>3786</v>
      </c>
      <c r="C155" s="408">
        <v>3.66</v>
      </c>
      <c r="D155" s="407">
        <v>378175</v>
      </c>
      <c r="E155" s="409">
        <v>44550.404699074075</v>
      </c>
      <c r="F155" s="320">
        <v>18853</v>
      </c>
    </row>
    <row r="156" spans="1:6" x14ac:dyDescent="0.25">
      <c r="A156" s="407" t="str">
        <f>"3909033"</f>
        <v>3909033</v>
      </c>
      <c r="B156" s="407" t="s">
        <v>6080</v>
      </c>
      <c r="C156" s="408">
        <v>3.44</v>
      </c>
      <c r="D156" s="407">
        <v>377474</v>
      </c>
      <c r="E156" s="409">
        <v>44550.502245370371</v>
      </c>
      <c r="F156" s="320">
        <v>18854</v>
      </c>
    </row>
    <row r="157" spans="1:6" x14ac:dyDescent="0.25">
      <c r="A157" s="407"/>
      <c r="B157" s="331">
        <v>13</v>
      </c>
      <c r="C157" s="354">
        <f>SUM(C150:C156)</f>
        <v>45.959999999999994</v>
      </c>
      <c r="D157" s="407"/>
      <c r="E157" s="409"/>
      <c r="F157" s="320"/>
    </row>
    <row r="158" spans="1:6" x14ac:dyDescent="0.25">
      <c r="A158" s="407"/>
      <c r="B158" s="384"/>
      <c r="C158" s="412"/>
      <c r="D158" s="407"/>
      <c r="E158" s="409"/>
      <c r="F158" s="320"/>
    </row>
    <row r="159" spans="1:6" x14ac:dyDescent="0.25">
      <c r="A159" s="407" t="s">
        <v>24951</v>
      </c>
      <c r="B159" s="407" t="s">
        <v>597</v>
      </c>
      <c r="C159" s="408">
        <v>211.39</v>
      </c>
      <c r="D159" s="407">
        <v>379203</v>
      </c>
      <c r="E159" s="409">
        <v>44551.420995370368</v>
      </c>
      <c r="F159" s="320">
        <v>18892</v>
      </c>
    </row>
    <row r="160" spans="1:6" x14ac:dyDescent="0.25">
      <c r="A160" s="407" t="s">
        <v>18251</v>
      </c>
      <c r="B160" s="407" t="s">
        <v>3736</v>
      </c>
      <c r="C160" s="408">
        <v>8.3800000000000008</v>
      </c>
      <c r="D160" s="407">
        <v>376742</v>
      </c>
      <c r="E160" s="409">
        <v>44551.438831018517</v>
      </c>
      <c r="F160" s="320">
        <v>18893</v>
      </c>
    </row>
    <row r="161" spans="1:6" x14ac:dyDescent="0.25">
      <c r="A161" s="407"/>
      <c r="B161" s="331">
        <v>14</v>
      </c>
      <c r="C161" s="354">
        <f>SUM(C159:C160)</f>
        <v>219.76999999999998</v>
      </c>
      <c r="D161" s="407"/>
      <c r="E161" s="409"/>
      <c r="F161" s="320"/>
    </row>
    <row r="162" spans="1:6" x14ac:dyDescent="0.25">
      <c r="A162" s="407"/>
      <c r="B162" s="384"/>
      <c r="C162" s="412"/>
      <c r="D162" s="407"/>
      <c r="E162" s="409"/>
      <c r="F162" s="320"/>
    </row>
    <row r="163" spans="1:6" x14ac:dyDescent="0.25">
      <c r="A163" s="407" t="str">
        <f>"3960392"</f>
        <v>3960392</v>
      </c>
      <c r="B163" s="407" t="s">
        <v>592</v>
      </c>
      <c r="C163" s="408">
        <v>16.760000000000002</v>
      </c>
      <c r="D163" s="407">
        <v>376783</v>
      </c>
      <c r="E163" s="409">
        <v>44552.50708333333</v>
      </c>
      <c r="F163" s="320">
        <v>18987</v>
      </c>
    </row>
    <row r="164" spans="1:6" x14ac:dyDescent="0.25">
      <c r="A164" s="407" t="str">
        <f>"3920083"</f>
        <v>3920083</v>
      </c>
      <c r="B164" s="407" t="s">
        <v>620</v>
      </c>
      <c r="C164" s="408">
        <v>7.82</v>
      </c>
      <c r="D164" s="407">
        <v>376716</v>
      </c>
      <c r="E164" s="409">
        <v>44552.50880787037</v>
      </c>
      <c r="F164" s="320">
        <v>18988</v>
      </c>
    </row>
    <row r="165" spans="1:6" x14ac:dyDescent="0.25">
      <c r="A165" s="407"/>
      <c r="B165" s="331">
        <v>15</v>
      </c>
      <c r="C165" s="354">
        <f>SUM(C163:C164)</f>
        <v>24.580000000000002</v>
      </c>
      <c r="D165" s="407"/>
      <c r="E165" s="409"/>
      <c r="F165" s="320"/>
    </row>
    <row r="166" spans="1:6" x14ac:dyDescent="0.25">
      <c r="A166" s="407"/>
      <c r="B166" s="384"/>
      <c r="C166" s="412"/>
      <c r="D166" s="407"/>
      <c r="E166" s="409"/>
      <c r="F166" s="320"/>
    </row>
    <row r="167" spans="1:6" x14ac:dyDescent="0.25">
      <c r="A167" s="407" t="str">
        <f>"3908129"</f>
        <v>3908129</v>
      </c>
      <c r="B167" s="407" t="s">
        <v>1095</v>
      </c>
      <c r="C167" s="408">
        <v>1.71</v>
      </c>
      <c r="D167" s="407">
        <v>380734</v>
      </c>
      <c r="E167" s="409">
        <v>44553.400682870371</v>
      </c>
      <c r="F167" s="320">
        <v>18989</v>
      </c>
    </row>
    <row r="168" spans="1:6" x14ac:dyDescent="0.25">
      <c r="A168" s="407" t="str">
        <f>"3908040"</f>
        <v>3908040</v>
      </c>
      <c r="B168" s="407" t="s">
        <v>11631</v>
      </c>
      <c r="C168" s="408">
        <v>52.82</v>
      </c>
      <c r="D168" s="407">
        <v>372728</v>
      </c>
      <c r="E168" s="409">
        <v>44553.451863425929</v>
      </c>
      <c r="F168" s="320">
        <v>18990</v>
      </c>
    </row>
    <row r="169" spans="1:6" x14ac:dyDescent="0.25">
      <c r="A169" s="407" t="str">
        <f>"3901461"</f>
        <v>3901461</v>
      </c>
      <c r="B169" s="407" t="s">
        <v>612</v>
      </c>
      <c r="C169" s="408">
        <v>15.3</v>
      </c>
      <c r="D169" s="407">
        <v>378912</v>
      </c>
      <c r="E169" s="409">
        <v>44553.459849537037</v>
      </c>
      <c r="F169" s="320">
        <v>18991</v>
      </c>
    </row>
    <row r="170" spans="1:6" x14ac:dyDescent="0.25">
      <c r="A170" s="407" t="str">
        <f>"3908364"</f>
        <v>3908364</v>
      </c>
      <c r="B170" s="407" t="s">
        <v>6073</v>
      </c>
      <c r="C170" s="408">
        <v>1.68</v>
      </c>
      <c r="D170" s="407">
        <v>380872</v>
      </c>
      <c r="E170" s="409">
        <v>44553.467002314814</v>
      </c>
      <c r="F170" s="320">
        <v>18992</v>
      </c>
    </row>
    <row r="171" spans="1:6" x14ac:dyDescent="0.25">
      <c r="A171" s="407" t="str">
        <f>"3950310"</f>
        <v>3950310</v>
      </c>
      <c r="B171" s="407" t="s">
        <v>3742</v>
      </c>
      <c r="C171" s="408">
        <v>8.3800000000000008</v>
      </c>
      <c r="D171" s="407">
        <v>379477</v>
      </c>
      <c r="E171" s="409">
        <v>44553.501423611109</v>
      </c>
      <c r="F171" s="320">
        <v>18993</v>
      </c>
    </row>
    <row r="172" spans="1:6" x14ac:dyDescent="0.25">
      <c r="A172" s="407" t="str">
        <f>"3903204"</f>
        <v>3903204</v>
      </c>
      <c r="B172" s="407" t="s">
        <v>1091</v>
      </c>
      <c r="C172" s="408">
        <v>3.38</v>
      </c>
      <c r="D172" s="407">
        <v>379714</v>
      </c>
      <c r="E172" s="409">
        <v>44553.535127314812</v>
      </c>
      <c r="F172" s="320">
        <v>18994</v>
      </c>
    </row>
    <row r="173" spans="1:6" x14ac:dyDescent="0.25">
      <c r="A173" s="407" t="str">
        <f>"3909013"</f>
        <v>3909013</v>
      </c>
      <c r="B173" s="407" t="s">
        <v>615</v>
      </c>
      <c r="C173" s="408">
        <v>1.68</v>
      </c>
      <c r="D173" s="407">
        <v>379937</v>
      </c>
      <c r="E173" s="409">
        <v>44553.622974537036</v>
      </c>
      <c r="F173" s="320">
        <v>18995</v>
      </c>
    </row>
    <row r="174" spans="1:6" x14ac:dyDescent="0.25">
      <c r="A174" s="407" t="str">
        <f>"3960276"</f>
        <v>3960276</v>
      </c>
      <c r="B174" s="407" t="s">
        <v>3739</v>
      </c>
      <c r="C174" s="408">
        <v>12.3</v>
      </c>
      <c r="D174" s="407">
        <v>379401</v>
      </c>
      <c r="E174" s="409">
        <v>44553.67391203704</v>
      </c>
      <c r="F174" s="320">
        <v>18996</v>
      </c>
    </row>
    <row r="175" spans="1:6" x14ac:dyDescent="0.25">
      <c r="A175" s="407"/>
      <c r="B175" s="331">
        <v>16</v>
      </c>
      <c r="C175" s="354">
        <f>SUM(C167:C174)</f>
        <v>97.25</v>
      </c>
      <c r="D175" s="407"/>
      <c r="E175" s="409"/>
      <c r="F175" s="320"/>
    </row>
    <row r="176" spans="1:6" x14ac:dyDescent="0.25">
      <c r="A176" s="407"/>
      <c r="B176" s="384"/>
      <c r="C176" s="412"/>
      <c r="D176" s="407"/>
      <c r="E176" s="409"/>
      <c r="F176" s="320"/>
    </row>
    <row r="177" spans="1:6" x14ac:dyDescent="0.25">
      <c r="A177" s="407" t="str">
        <f>"3908209"</f>
        <v>3908209</v>
      </c>
      <c r="B177" s="407" t="s">
        <v>1119</v>
      </c>
      <c r="C177" s="408">
        <v>1.68</v>
      </c>
      <c r="D177" s="407">
        <v>380765</v>
      </c>
      <c r="E177" s="409">
        <v>44557.698935185188</v>
      </c>
      <c r="F177" s="320">
        <v>19070</v>
      </c>
    </row>
    <row r="178" spans="1:6" x14ac:dyDescent="0.25">
      <c r="A178" s="407" t="str">
        <f>"3945401"</f>
        <v>3945401</v>
      </c>
      <c r="B178" s="407" t="s">
        <v>623</v>
      </c>
      <c r="C178" s="408">
        <v>16.760000000000002</v>
      </c>
      <c r="D178" s="407">
        <v>379455</v>
      </c>
      <c r="E178" s="409">
        <v>44557.707662037035</v>
      </c>
      <c r="F178" s="320">
        <v>19071</v>
      </c>
    </row>
    <row r="179" spans="1:6" x14ac:dyDescent="0.25">
      <c r="A179" s="407" t="str">
        <f>"3903080"</f>
        <v>3903080</v>
      </c>
      <c r="B179" s="407" t="s">
        <v>3761</v>
      </c>
      <c r="C179" s="408">
        <v>5.04</v>
      </c>
      <c r="D179" s="407">
        <v>380549</v>
      </c>
      <c r="E179" s="409">
        <v>44557.719166666669</v>
      </c>
      <c r="F179" s="320">
        <v>19072</v>
      </c>
    </row>
    <row r="180" spans="1:6" x14ac:dyDescent="0.25">
      <c r="A180" s="407" t="str">
        <f>"3909479"</f>
        <v>3909479</v>
      </c>
      <c r="B180" s="407" t="s">
        <v>11644</v>
      </c>
      <c r="C180" s="408">
        <v>1.68</v>
      </c>
      <c r="D180" s="407">
        <v>381192</v>
      </c>
      <c r="E180" s="409">
        <v>44557.579837962963</v>
      </c>
      <c r="F180" s="320">
        <v>19073</v>
      </c>
    </row>
    <row r="181" spans="1:6" x14ac:dyDescent="0.25">
      <c r="A181" s="407" t="str">
        <f>"3907965"</f>
        <v>3907965</v>
      </c>
      <c r="B181" s="407" t="s">
        <v>1125</v>
      </c>
      <c r="C181" s="408">
        <v>1.86</v>
      </c>
      <c r="D181" s="407">
        <v>380718</v>
      </c>
      <c r="E181" s="409">
        <v>44557.423344907409</v>
      </c>
      <c r="F181" s="320">
        <v>19074</v>
      </c>
    </row>
    <row r="182" spans="1:6" x14ac:dyDescent="0.25">
      <c r="A182" s="407" t="str">
        <f>"3960357"</f>
        <v>3960357</v>
      </c>
      <c r="B182" s="407" t="s">
        <v>1076</v>
      </c>
      <c r="C182" s="408">
        <v>8.3800000000000008</v>
      </c>
      <c r="D182" s="407">
        <v>379476</v>
      </c>
      <c r="E182" s="409">
        <v>44557.558032407411</v>
      </c>
      <c r="F182" s="320">
        <v>19075</v>
      </c>
    </row>
    <row r="183" spans="1:6" x14ac:dyDescent="0.25">
      <c r="A183" s="407" t="str">
        <f>"3903487"</f>
        <v>3903487</v>
      </c>
      <c r="B183" s="407" t="s">
        <v>11632</v>
      </c>
      <c r="C183" s="408">
        <v>6.85</v>
      </c>
      <c r="D183" s="407">
        <v>380010</v>
      </c>
      <c r="E183" s="409">
        <v>44557.379189814812</v>
      </c>
      <c r="F183" s="320">
        <v>19076</v>
      </c>
    </row>
    <row r="184" spans="1:6" x14ac:dyDescent="0.25">
      <c r="A184" s="407" t="str">
        <f>"3909033"</f>
        <v>3909033</v>
      </c>
      <c r="B184" s="407" t="s">
        <v>6080</v>
      </c>
      <c r="C184" s="408">
        <v>1.68</v>
      </c>
      <c r="D184" s="407">
        <v>380141</v>
      </c>
      <c r="E184" s="409">
        <v>44557.429722222223</v>
      </c>
      <c r="F184" s="320">
        <v>19077</v>
      </c>
    </row>
    <row r="185" spans="1:6" x14ac:dyDescent="0.25">
      <c r="A185" s="407" t="str">
        <f>"3908998"</f>
        <v>3908998</v>
      </c>
      <c r="B185" s="407" t="s">
        <v>20126</v>
      </c>
      <c r="C185" s="408">
        <v>1.75</v>
      </c>
      <c r="D185" s="407">
        <v>381037</v>
      </c>
      <c r="E185" s="409">
        <v>44557.436886574076</v>
      </c>
      <c r="F185" s="320">
        <v>19078</v>
      </c>
    </row>
    <row r="186" spans="1:6" x14ac:dyDescent="0.25">
      <c r="A186" s="407" t="str">
        <f>"3908762"</f>
        <v>3908762</v>
      </c>
      <c r="B186" s="407" t="s">
        <v>560</v>
      </c>
      <c r="C186" s="408">
        <v>1.68</v>
      </c>
      <c r="D186" s="407">
        <v>381020</v>
      </c>
      <c r="E186" s="409">
        <v>44557.458819444444</v>
      </c>
      <c r="F186" s="320">
        <v>19079</v>
      </c>
    </row>
    <row r="187" spans="1:6" x14ac:dyDescent="0.25">
      <c r="A187" s="407" t="str">
        <f>"3960313"</f>
        <v>3960313</v>
      </c>
      <c r="B187" s="407" t="s">
        <v>3733</v>
      </c>
      <c r="C187" s="408">
        <v>23.46</v>
      </c>
      <c r="D187" s="407">
        <v>379480</v>
      </c>
      <c r="E187" s="409">
        <v>44557.539363425924</v>
      </c>
      <c r="F187" s="320">
        <v>19080</v>
      </c>
    </row>
    <row r="188" spans="1:6" x14ac:dyDescent="0.25">
      <c r="A188" s="407" t="str">
        <f>"3907867"</f>
        <v>3907867</v>
      </c>
      <c r="B188" s="407" t="s">
        <v>542</v>
      </c>
      <c r="C188" s="408">
        <v>1.68</v>
      </c>
      <c r="D188" s="407">
        <v>379924</v>
      </c>
      <c r="E188" s="409">
        <v>44557.680428240739</v>
      </c>
      <c r="F188" s="320">
        <v>19081</v>
      </c>
    </row>
    <row r="189" spans="1:6" x14ac:dyDescent="0.25">
      <c r="A189" s="407" t="str">
        <f>"3960375"</f>
        <v>3960375</v>
      </c>
      <c r="B189" s="407" t="s">
        <v>614</v>
      </c>
      <c r="C189" s="408">
        <v>8.3800000000000008</v>
      </c>
      <c r="D189" s="407">
        <v>379454</v>
      </c>
      <c r="E189" s="409">
        <v>44557.727569444447</v>
      </c>
      <c r="F189" s="320">
        <v>19158</v>
      </c>
    </row>
    <row r="190" spans="1:6" x14ac:dyDescent="0.25">
      <c r="A190" s="407" t="str">
        <f>"3903545"</f>
        <v>3903545</v>
      </c>
      <c r="B190" s="407" t="s">
        <v>593</v>
      </c>
      <c r="C190" s="408">
        <v>1.75</v>
      </c>
      <c r="D190" s="407">
        <v>379988</v>
      </c>
      <c r="E190" s="409">
        <v>44557.823692129627</v>
      </c>
      <c r="F190" s="320">
        <v>19159</v>
      </c>
    </row>
    <row r="191" spans="1:6" x14ac:dyDescent="0.25">
      <c r="A191" s="407"/>
      <c r="B191" s="331">
        <v>17</v>
      </c>
      <c r="C191" s="354">
        <f>SUM(C177:C190)</f>
        <v>82.63</v>
      </c>
      <c r="D191" s="407"/>
      <c r="E191" s="409"/>
      <c r="F191" s="320"/>
    </row>
    <row r="192" spans="1:6" x14ac:dyDescent="0.25">
      <c r="A192" s="407"/>
      <c r="B192" s="384"/>
      <c r="C192" s="412"/>
      <c r="D192" s="407"/>
      <c r="E192" s="409"/>
      <c r="F192" s="320"/>
    </row>
    <row r="193" spans="1:6" x14ac:dyDescent="0.25">
      <c r="A193" s="407" t="str">
        <f>"3908292"</f>
        <v>3908292</v>
      </c>
      <c r="B193" s="407" t="s">
        <v>1556</v>
      </c>
      <c r="C193" s="408">
        <v>1.68</v>
      </c>
      <c r="D193" s="407">
        <v>380806</v>
      </c>
      <c r="E193" s="409">
        <v>44558.321250000001</v>
      </c>
      <c r="F193" s="320">
        <v>19213</v>
      </c>
    </row>
    <row r="194" spans="1:6" x14ac:dyDescent="0.25">
      <c r="A194" s="407" t="str">
        <f>"3930280"</f>
        <v>3930280</v>
      </c>
      <c r="B194" s="407" t="s">
        <v>627</v>
      </c>
      <c r="C194" s="408">
        <v>1.68</v>
      </c>
      <c r="D194" s="407">
        <v>380055</v>
      </c>
      <c r="E194" s="409">
        <v>44558.35365740741</v>
      </c>
      <c r="F194" s="320">
        <v>19214</v>
      </c>
    </row>
    <row r="195" spans="1:6" x14ac:dyDescent="0.25">
      <c r="A195" s="407" t="str">
        <f>"3908195"</f>
        <v>3908195</v>
      </c>
      <c r="B195" s="407" t="s">
        <v>20106</v>
      </c>
      <c r="C195" s="408">
        <v>5.76</v>
      </c>
      <c r="D195" s="407">
        <v>380760</v>
      </c>
      <c r="E195" s="409">
        <v>44558.458599537036</v>
      </c>
      <c r="F195" s="320">
        <v>19215</v>
      </c>
    </row>
    <row r="196" spans="1:6" x14ac:dyDescent="0.25">
      <c r="A196" s="407" t="str">
        <f>"3903105"</f>
        <v>3903105</v>
      </c>
      <c r="B196" s="407" t="s">
        <v>601</v>
      </c>
      <c r="C196" s="408">
        <v>1.94</v>
      </c>
      <c r="D196" s="407">
        <v>379123</v>
      </c>
      <c r="E196" s="409">
        <v>44558.521006944444</v>
      </c>
      <c r="F196" s="320">
        <v>19216</v>
      </c>
    </row>
    <row r="197" spans="1:6" x14ac:dyDescent="0.25">
      <c r="A197" s="407" t="str">
        <f>"3903841"</f>
        <v>3903841</v>
      </c>
      <c r="B197" s="407" t="s">
        <v>3732</v>
      </c>
      <c r="C197" s="408">
        <v>5.14</v>
      </c>
      <c r="D197" s="407">
        <v>380571</v>
      </c>
      <c r="E197" s="409">
        <v>44558.549687500003</v>
      </c>
      <c r="F197" s="320">
        <v>19217</v>
      </c>
    </row>
    <row r="198" spans="1:6" x14ac:dyDescent="0.25">
      <c r="A198" s="407" t="str">
        <f>"3903217"</f>
        <v>3903217</v>
      </c>
      <c r="B198" s="407" t="s">
        <v>3732</v>
      </c>
      <c r="C198" s="408">
        <v>4.83</v>
      </c>
      <c r="D198" s="407">
        <v>379724</v>
      </c>
      <c r="E198" s="409">
        <v>44558.551979166667</v>
      </c>
      <c r="F198" s="320">
        <v>19218</v>
      </c>
    </row>
    <row r="199" spans="1:6" x14ac:dyDescent="0.25">
      <c r="A199" s="407" t="str">
        <f>"3909389"</f>
        <v>3909389</v>
      </c>
      <c r="B199" s="407" t="s">
        <v>21545</v>
      </c>
      <c r="C199" s="408">
        <v>8.76</v>
      </c>
      <c r="D199" s="407">
        <v>381144</v>
      </c>
      <c r="E199" s="409">
        <v>44558.553333333337</v>
      </c>
      <c r="F199" s="320">
        <v>19219</v>
      </c>
    </row>
    <row r="200" spans="1:6" x14ac:dyDescent="0.25">
      <c r="A200" s="407" t="str">
        <f>"3909396"</f>
        <v>3909396</v>
      </c>
      <c r="B200" s="407" t="s">
        <v>13186</v>
      </c>
      <c r="C200" s="408">
        <v>4.1500000000000004</v>
      </c>
      <c r="D200" s="407">
        <v>381147</v>
      </c>
      <c r="E200" s="409">
        <v>44558.591990740744</v>
      </c>
      <c r="F200" s="320">
        <v>19220</v>
      </c>
    </row>
    <row r="201" spans="1:6" x14ac:dyDescent="0.25">
      <c r="A201" s="407" t="str">
        <f>"3909239"</f>
        <v>3909239</v>
      </c>
      <c r="B201" s="407" t="s">
        <v>1077</v>
      </c>
      <c r="C201" s="408">
        <v>1.85</v>
      </c>
      <c r="D201" s="407">
        <v>380244</v>
      </c>
      <c r="E201" s="409">
        <v>44558.675868055558</v>
      </c>
      <c r="F201" s="320">
        <v>19221</v>
      </c>
    </row>
    <row r="202" spans="1:6" x14ac:dyDescent="0.25">
      <c r="A202" s="407" t="str">
        <f>"3909157"</f>
        <v>3909157</v>
      </c>
      <c r="B202" s="407" t="s">
        <v>3788</v>
      </c>
      <c r="C202" s="408">
        <v>3.32</v>
      </c>
      <c r="D202" s="407">
        <v>380133</v>
      </c>
      <c r="E202" s="409">
        <v>44558.742962962962</v>
      </c>
      <c r="F202" s="320">
        <v>19222</v>
      </c>
    </row>
    <row r="203" spans="1:6" x14ac:dyDescent="0.25">
      <c r="A203" s="407"/>
      <c r="B203" s="331">
        <v>18</v>
      </c>
      <c r="C203" s="354">
        <f>SUM(C193:C202)</f>
        <v>39.11</v>
      </c>
      <c r="D203" s="407"/>
      <c r="E203" s="409"/>
      <c r="F203" s="320"/>
    </row>
    <row r="204" spans="1:6" x14ac:dyDescent="0.25">
      <c r="A204" s="407"/>
      <c r="B204" s="384"/>
      <c r="C204" s="412"/>
      <c r="D204" s="407"/>
      <c r="E204" s="409"/>
      <c r="F204" s="320"/>
    </row>
    <row r="205" spans="1:6" x14ac:dyDescent="0.25">
      <c r="A205" s="407" t="str">
        <f>"3911045"</f>
        <v>3911045</v>
      </c>
      <c r="B205" s="407" t="s">
        <v>24952</v>
      </c>
      <c r="C205" s="408">
        <v>0.36</v>
      </c>
      <c r="D205" s="407">
        <v>381554</v>
      </c>
      <c r="E205" s="409">
        <v>44559.325370370374</v>
      </c>
      <c r="F205" s="320">
        <v>19271</v>
      </c>
    </row>
    <row r="206" spans="1:6" x14ac:dyDescent="0.25">
      <c r="A206" s="407" t="str">
        <f>"3940887"</f>
        <v>3940887</v>
      </c>
      <c r="B206" s="407" t="s">
        <v>613</v>
      </c>
      <c r="C206" s="408">
        <v>35.799999999999997</v>
      </c>
      <c r="D206" s="407">
        <v>379405</v>
      </c>
      <c r="E206" s="409">
        <v>44559.577418981484</v>
      </c>
      <c r="F206" s="320">
        <v>19272</v>
      </c>
    </row>
    <row r="207" spans="1:6" x14ac:dyDescent="0.25">
      <c r="A207" s="407" t="str">
        <f>"3908496"</f>
        <v>3908496</v>
      </c>
      <c r="B207" s="407" t="s">
        <v>18242</v>
      </c>
      <c r="C207" s="408">
        <v>1.68</v>
      </c>
      <c r="D207" s="407">
        <v>380952</v>
      </c>
      <c r="E207" s="409">
        <v>44559.646689814814</v>
      </c>
      <c r="F207" s="320">
        <v>19273</v>
      </c>
    </row>
    <row r="208" spans="1:6" x14ac:dyDescent="0.25">
      <c r="A208" s="407" t="str">
        <f>"3960265"</f>
        <v>3960265</v>
      </c>
      <c r="B208" s="407" t="s">
        <v>628</v>
      </c>
      <c r="C208" s="408">
        <v>12.3</v>
      </c>
      <c r="D208" s="407">
        <v>379383</v>
      </c>
      <c r="E208" s="409">
        <v>44559.72042824074</v>
      </c>
      <c r="F208" s="320">
        <v>19274</v>
      </c>
    </row>
    <row r="209" spans="1:6" x14ac:dyDescent="0.25">
      <c r="A209" s="407"/>
      <c r="B209" s="331">
        <v>19</v>
      </c>
      <c r="C209" s="354">
        <f>SUM(C205:C208)</f>
        <v>50.14</v>
      </c>
      <c r="D209" s="407"/>
      <c r="E209" s="409"/>
      <c r="F209" s="320"/>
    </row>
    <row r="210" spans="1:6" x14ac:dyDescent="0.25">
      <c r="A210" s="407"/>
      <c r="B210" s="384"/>
      <c r="C210" s="412"/>
      <c r="D210" s="407"/>
      <c r="E210" s="409"/>
      <c r="F210" s="320"/>
    </row>
    <row r="211" spans="1:6" x14ac:dyDescent="0.25">
      <c r="A211" s="407" t="str">
        <f>"3908571"</f>
        <v>3908571</v>
      </c>
      <c r="B211" s="407" t="s">
        <v>6079</v>
      </c>
      <c r="C211" s="408">
        <v>2.6</v>
      </c>
      <c r="D211" s="407">
        <v>381000</v>
      </c>
      <c r="E211" s="409">
        <v>44560.466990740744</v>
      </c>
      <c r="F211" s="320">
        <v>19351</v>
      </c>
    </row>
    <row r="212" spans="1:6" x14ac:dyDescent="0.25">
      <c r="A212" s="407" t="str">
        <f>"3908524"</f>
        <v>3908524</v>
      </c>
      <c r="B212" s="407" t="s">
        <v>18269</v>
      </c>
      <c r="C212" s="408">
        <v>2.59</v>
      </c>
      <c r="D212" s="407">
        <v>380967</v>
      </c>
      <c r="E212" s="409">
        <v>44560.556921296295</v>
      </c>
      <c r="F212" s="320">
        <v>19352</v>
      </c>
    </row>
    <row r="213" spans="1:6" x14ac:dyDescent="0.25">
      <c r="A213" s="407" t="str">
        <f>"0"</f>
        <v>0</v>
      </c>
      <c r="B213" s="407" t="s">
        <v>24953</v>
      </c>
      <c r="C213" s="408">
        <v>36.9</v>
      </c>
      <c r="D213" s="407">
        <v>10010133376</v>
      </c>
      <c r="E213" s="409">
        <v>44560.787800925929</v>
      </c>
      <c r="F213" s="320">
        <v>19354</v>
      </c>
    </row>
    <row r="214" spans="1:6" x14ac:dyDescent="0.25">
      <c r="A214" s="407"/>
      <c r="B214" s="331">
        <v>20</v>
      </c>
      <c r="C214" s="354">
        <f>SUM(C211:C213)</f>
        <v>42.089999999999996</v>
      </c>
      <c r="D214" s="407"/>
      <c r="E214" s="409"/>
      <c r="F214" s="320"/>
    </row>
    <row r="215" spans="1:6" x14ac:dyDescent="0.25">
      <c r="A215" s="407"/>
      <c r="B215" s="384"/>
      <c r="C215" s="412"/>
      <c r="D215" s="407"/>
      <c r="E215" s="409"/>
      <c r="F215" s="320"/>
    </row>
    <row r="216" spans="1:6" x14ac:dyDescent="0.25">
      <c r="A216" s="407"/>
      <c r="B216" s="384"/>
      <c r="C216" s="412"/>
      <c r="D216" s="407"/>
      <c r="E216" s="409"/>
      <c r="F216" s="320"/>
    </row>
    <row r="217" spans="1:6" s="308" customFormat="1" x14ac:dyDescent="0.25">
      <c r="C217" s="413"/>
      <c r="E217" s="414"/>
      <c r="F217" s="307"/>
    </row>
    <row r="218" spans="1:6" x14ac:dyDescent="0.25">
      <c r="A218" s="572" t="s">
        <v>21547</v>
      </c>
      <c r="B218" s="572"/>
      <c r="C218" s="572"/>
      <c r="D218" s="572"/>
      <c r="E218" s="572"/>
      <c r="F218" s="572"/>
    </row>
    <row r="219" spans="1:6" x14ac:dyDescent="0.25">
      <c r="A219" s="303" t="s">
        <v>532</v>
      </c>
      <c r="B219" s="303" t="s">
        <v>533</v>
      </c>
      <c r="C219" s="303" t="s">
        <v>2</v>
      </c>
      <c r="D219" s="303" t="s">
        <v>534</v>
      </c>
      <c r="E219" s="303" t="s">
        <v>1</v>
      </c>
      <c r="F219" s="303" t="s">
        <v>535</v>
      </c>
    </row>
    <row r="220" spans="1:6" x14ac:dyDescent="0.25">
      <c r="A220" s="2">
        <v>3900961</v>
      </c>
      <c r="B220" s="2" t="s">
        <v>21548</v>
      </c>
      <c r="C220" s="2">
        <v>2.56</v>
      </c>
      <c r="D220" s="2">
        <v>359124490</v>
      </c>
      <c r="E220" s="2" t="s">
        <v>21549</v>
      </c>
      <c r="F220" s="263">
        <v>188</v>
      </c>
    </row>
    <row r="221" spans="1:6" x14ac:dyDescent="0.25">
      <c r="A221" s="2">
        <v>3901109</v>
      </c>
      <c r="B221" s="2" t="s">
        <v>21550</v>
      </c>
      <c r="C221" s="2">
        <v>1.68</v>
      </c>
      <c r="D221" s="2">
        <v>359124527</v>
      </c>
      <c r="E221" s="2" t="s">
        <v>21549</v>
      </c>
      <c r="F221" s="263">
        <v>189</v>
      </c>
    </row>
    <row r="222" spans="1:6" x14ac:dyDescent="0.25">
      <c r="A222" s="2">
        <v>3901126</v>
      </c>
      <c r="B222" s="2" t="s">
        <v>22808</v>
      </c>
      <c r="C222" s="2">
        <v>1.78</v>
      </c>
      <c r="D222" s="2">
        <v>359124522</v>
      </c>
      <c r="E222" s="2" t="s">
        <v>21549</v>
      </c>
      <c r="F222" s="263">
        <v>190</v>
      </c>
    </row>
    <row r="223" spans="1:6" x14ac:dyDescent="0.25">
      <c r="A223" s="2">
        <v>3901281</v>
      </c>
      <c r="B223" s="2" t="s">
        <v>21551</v>
      </c>
      <c r="C223" s="2">
        <v>12.88</v>
      </c>
      <c r="D223" s="2">
        <v>359124538</v>
      </c>
      <c r="E223" s="2" t="s">
        <v>21549</v>
      </c>
      <c r="F223" s="263">
        <v>191</v>
      </c>
    </row>
    <row r="224" spans="1:6" x14ac:dyDescent="0.25">
      <c r="A224" s="2">
        <v>3902037</v>
      </c>
      <c r="B224" s="2" t="s">
        <v>21552</v>
      </c>
      <c r="C224" s="2">
        <v>26.81</v>
      </c>
      <c r="D224" s="2">
        <v>359124520</v>
      </c>
      <c r="E224" s="2" t="s">
        <v>21549</v>
      </c>
      <c r="F224" s="263">
        <v>192</v>
      </c>
    </row>
    <row r="225" spans="1:6" x14ac:dyDescent="0.25">
      <c r="A225" s="2">
        <v>3902075</v>
      </c>
      <c r="B225" s="2" t="s">
        <v>21553</v>
      </c>
      <c r="C225" s="2">
        <v>4.1900000000000004</v>
      </c>
      <c r="D225" s="2">
        <v>359124484</v>
      </c>
      <c r="E225" s="2" t="s">
        <v>21549</v>
      </c>
      <c r="F225" s="263">
        <v>193</v>
      </c>
    </row>
    <row r="226" spans="1:6" x14ac:dyDescent="0.25">
      <c r="A226" s="2">
        <v>3903056</v>
      </c>
      <c r="B226" s="2" t="s">
        <v>21554</v>
      </c>
      <c r="C226" s="2">
        <v>12.88</v>
      </c>
      <c r="D226" s="2">
        <v>359124541</v>
      </c>
      <c r="E226" s="2" t="s">
        <v>21549</v>
      </c>
      <c r="F226" s="263">
        <v>194</v>
      </c>
    </row>
    <row r="227" spans="1:6" x14ac:dyDescent="0.25">
      <c r="A227" s="2">
        <v>3903073</v>
      </c>
      <c r="B227" s="2" t="s">
        <v>21555</v>
      </c>
      <c r="C227" s="2">
        <v>6.94</v>
      </c>
      <c r="D227" s="2">
        <v>359124518</v>
      </c>
      <c r="E227" s="2" t="s">
        <v>21549</v>
      </c>
      <c r="F227" s="263">
        <v>195</v>
      </c>
    </row>
    <row r="228" spans="1:6" x14ac:dyDescent="0.25">
      <c r="A228" s="2">
        <v>3903285</v>
      </c>
      <c r="B228" s="2" t="s">
        <v>21556</v>
      </c>
      <c r="C228" s="2">
        <v>5.78</v>
      </c>
      <c r="D228" s="2">
        <v>359124535</v>
      </c>
      <c r="E228" s="2" t="s">
        <v>21549</v>
      </c>
      <c r="F228" s="263">
        <v>196</v>
      </c>
    </row>
    <row r="229" spans="1:6" x14ac:dyDescent="0.25">
      <c r="A229" s="2">
        <v>3903299</v>
      </c>
      <c r="B229" s="2" t="s">
        <v>21557</v>
      </c>
      <c r="C229" s="2">
        <v>5.84</v>
      </c>
      <c r="D229" s="2">
        <v>359124510</v>
      </c>
      <c r="E229" s="2" t="s">
        <v>21549</v>
      </c>
      <c r="F229" s="263">
        <v>197</v>
      </c>
    </row>
    <row r="230" spans="1:6" x14ac:dyDescent="0.25">
      <c r="A230" s="2">
        <v>3903303</v>
      </c>
      <c r="B230" s="2" t="s">
        <v>21558</v>
      </c>
      <c r="C230" s="2">
        <v>5.84</v>
      </c>
      <c r="D230" s="2">
        <v>359124482</v>
      </c>
      <c r="E230" s="2" t="s">
        <v>21549</v>
      </c>
      <c r="F230" s="263">
        <v>198</v>
      </c>
    </row>
    <row r="231" spans="1:6" x14ac:dyDescent="0.25">
      <c r="A231" s="2">
        <v>3903459</v>
      </c>
      <c r="B231" s="2" t="s">
        <v>21559</v>
      </c>
      <c r="C231" s="2">
        <v>2.0499999999999998</v>
      </c>
      <c r="D231" s="2">
        <v>359124528</v>
      </c>
      <c r="E231" s="2" t="s">
        <v>21549</v>
      </c>
      <c r="F231" s="263">
        <v>199</v>
      </c>
    </row>
    <row r="232" spans="1:6" x14ac:dyDescent="0.25">
      <c r="A232" s="2">
        <v>3904122</v>
      </c>
      <c r="B232" s="2" t="s">
        <v>21560</v>
      </c>
      <c r="C232" s="2">
        <v>16.829999999999998</v>
      </c>
      <c r="D232" s="2">
        <v>359124524</v>
      </c>
      <c r="E232" s="2" t="s">
        <v>21549</v>
      </c>
      <c r="F232" s="263">
        <v>200</v>
      </c>
    </row>
    <row r="233" spans="1:6" x14ac:dyDescent="0.25">
      <c r="A233" s="2">
        <v>3904174</v>
      </c>
      <c r="B233" s="2" t="s">
        <v>21561</v>
      </c>
      <c r="C233" s="2">
        <v>45.23</v>
      </c>
      <c r="D233" s="2">
        <v>359124534</v>
      </c>
      <c r="E233" s="2" t="s">
        <v>21549</v>
      </c>
      <c r="F233" s="263">
        <v>201</v>
      </c>
    </row>
    <row r="234" spans="1:6" x14ac:dyDescent="0.25">
      <c r="A234" s="2">
        <v>3904177</v>
      </c>
      <c r="B234" s="2" t="s">
        <v>21562</v>
      </c>
      <c r="C234" s="2">
        <v>153.01</v>
      </c>
      <c r="D234" s="2">
        <v>359124536</v>
      </c>
      <c r="E234" s="2" t="s">
        <v>21549</v>
      </c>
      <c r="F234" s="263">
        <v>202</v>
      </c>
    </row>
    <row r="235" spans="1:6" x14ac:dyDescent="0.25">
      <c r="A235" s="2">
        <v>3904192</v>
      </c>
      <c r="B235" s="2" t="s">
        <v>21563</v>
      </c>
      <c r="C235" s="2">
        <v>15.3</v>
      </c>
      <c r="D235" s="2">
        <v>359124537</v>
      </c>
      <c r="E235" s="2" t="s">
        <v>21549</v>
      </c>
      <c r="F235" s="263">
        <v>203</v>
      </c>
    </row>
    <row r="236" spans="1:6" x14ac:dyDescent="0.25">
      <c r="A236" s="2">
        <v>3905172</v>
      </c>
      <c r="B236" s="2" t="s">
        <v>21564</v>
      </c>
      <c r="C236" s="2">
        <v>8.3800000000000008</v>
      </c>
      <c r="D236" s="2">
        <v>359124497</v>
      </c>
      <c r="E236" s="2" t="s">
        <v>21549</v>
      </c>
      <c r="F236" s="263">
        <v>204</v>
      </c>
    </row>
    <row r="237" spans="1:6" x14ac:dyDescent="0.25">
      <c r="A237" s="2">
        <v>3906676</v>
      </c>
      <c r="B237" s="2" t="s">
        <v>21565</v>
      </c>
      <c r="C237" s="2">
        <v>14.6</v>
      </c>
      <c r="D237" s="2">
        <v>359124515</v>
      </c>
      <c r="E237" s="2" t="s">
        <v>21549</v>
      </c>
      <c r="F237" s="263">
        <v>205</v>
      </c>
    </row>
    <row r="238" spans="1:6" x14ac:dyDescent="0.25">
      <c r="A238" s="2">
        <v>3906812</v>
      </c>
      <c r="B238" s="2" t="s">
        <v>21566</v>
      </c>
      <c r="C238" s="2">
        <v>2.2999999999999998</v>
      </c>
      <c r="D238" s="2">
        <v>359124479</v>
      </c>
      <c r="E238" s="2" t="s">
        <v>21549</v>
      </c>
      <c r="F238" s="263">
        <v>206</v>
      </c>
    </row>
    <row r="239" spans="1:6" x14ac:dyDescent="0.25">
      <c r="A239" s="2">
        <v>3907158</v>
      </c>
      <c r="B239" s="2" t="s">
        <v>21567</v>
      </c>
      <c r="C239" s="2">
        <v>8.14</v>
      </c>
      <c r="D239" s="2">
        <v>359124494</v>
      </c>
      <c r="E239" s="2" t="s">
        <v>21549</v>
      </c>
      <c r="F239" s="263">
        <v>207</v>
      </c>
    </row>
    <row r="240" spans="1:6" x14ac:dyDescent="0.25">
      <c r="A240" s="2">
        <v>3907160</v>
      </c>
      <c r="B240" s="2" t="s">
        <v>21568</v>
      </c>
      <c r="C240" s="2">
        <v>3.47</v>
      </c>
      <c r="D240" s="2">
        <v>359124499</v>
      </c>
      <c r="E240" s="2" t="s">
        <v>21549</v>
      </c>
      <c r="F240" s="263">
        <v>208</v>
      </c>
    </row>
    <row r="241" spans="1:6" x14ac:dyDescent="0.25">
      <c r="A241" s="2">
        <v>3907227</v>
      </c>
      <c r="B241" s="2" t="s">
        <v>21569</v>
      </c>
      <c r="C241" s="2">
        <v>12.8</v>
      </c>
      <c r="D241" s="2">
        <v>359124544</v>
      </c>
      <c r="E241" s="2" t="s">
        <v>21549</v>
      </c>
      <c r="F241" s="263">
        <v>209</v>
      </c>
    </row>
    <row r="242" spans="1:6" x14ac:dyDescent="0.25">
      <c r="A242" s="2">
        <v>3907519</v>
      </c>
      <c r="B242" s="2" t="s">
        <v>21570</v>
      </c>
      <c r="C242" s="2">
        <v>1.86</v>
      </c>
      <c r="D242" s="2">
        <v>359124516</v>
      </c>
      <c r="E242" s="2" t="s">
        <v>21549</v>
      </c>
      <c r="F242" s="263">
        <v>210</v>
      </c>
    </row>
    <row r="243" spans="1:6" x14ac:dyDescent="0.25">
      <c r="A243" s="2">
        <v>3907521</v>
      </c>
      <c r="B243" s="2" t="s">
        <v>21571</v>
      </c>
      <c r="C243" s="2">
        <v>1.68</v>
      </c>
      <c r="D243" s="2">
        <v>359124500</v>
      </c>
      <c r="E243" s="2" t="s">
        <v>21549</v>
      </c>
      <c r="F243" s="263">
        <v>211</v>
      </c>
    </row>
    <row r="244" spans="1:6" x14ac:dyDescent="0.25">
      <c r="A244" s="2">
        <v>3907678</v>
      </c>
      <c r="B244" s="2" t="s">
        <v>21572</v>
      </c>
      <c r="C244" s="2">
        <v>1.68</v>
      </c>
      <c r="D244" s="2">
        <v>359124501</v>
      </c>
      <c r="E244" s="2" t="s">
        <v>21549</v>
      </c>
      <c r="F244" s="263">
        <v>212</v>
      </c>
    </row>
    <row r="245" spans="1:6" x14ac:dyDescent="0.25">
      <c r="A245" s="2">
        <v>3907696</v>
      </c>
      <c r="B245" s="2" t="s">
        <v>21573</v>
      </c>
      <c r="C245" s="2">
        <v>2.2200000000000002</v>
      </c>
      <c r="D245" s="2">
        <v>359124509</v>
      </c>
      <c r="E245" s="2" t="s">
        <v>21549</v>
      </c>
      <c r="F245" s="263">
        <v>213</v>
      </c>
    </row>
    <row r="246" spans="1:6" x14ac:dyDescent="0.25">
      <c r="A246" s="2">
        <v>3907885</v>
      </c>
      <c r="B246" s="2" t="s">
        <v>21574</v>
      </c>
      <c r="C246" s="2">
        <v>1.68</v>
      </c>
      <c r="D246" s="2">
        <v>359124543</v>
      </c>
      <c r="E246" s="2" t="s">
        <v>21549</v>
      </c>
      <c r="F246" s="263">
        <v>214</v>
      </c>
    </row>
    <row r="247" spans="1:6" x14ac:dyDescent="0.25">
      <c r="A247" s="2">
        <v>3907949</v>
      </c>
      <c r="B247" s="2" t="s">
        <v>21575</v>
      </c>
      <c r="C247" s="2">
        <v>3.89</v>
      </c>
      <c r="D247" s="2">
        <v>359124495</v>
      </c>
      <c r="E247" s="2" t="s">
        <v>21549</v>
      </c>
      <c r="F247" s="263">
        <v>215</v>
      </c>
    </row>
    <row r="248" spans="1:6" x14ac:dyDescent="0.25">
      <c r="A248" s="2">
        <v>3908004</v>
      </c>
      <c r="B248" s="2" t="s">
        <v>21576</v>
      </c>
      <c r="C248" s="2">
        <v>3</v>
      </c>
      <c r="D248" s="2">
        <v>359124486</v>
      </c>
      <c r="E248" s="2" t="s">
        <v>21549</v>
      </c>
      <c r="F248" s="263">
        <v>216</v>
      </c>
    </row>
    <row r="249" spans="1:6" x14ac:dyDescent="0.25">
      <c r="A249" s="2">
        <v>3908012</v>
      </c>
      <c r="B249" s="2" t="s">
        <v>21577</v>
      </c>
      <c r="C249" s="2">
        <v>3.58</v>
      </c>
      <c r="D249" s="2">
        <v>359124529</v>
      </c>
      <c r="E249" s="2" t="s">
        <v>21549</v>
      </c>
      <c r="F249" s="263">
        <v>217</v>
      </c>
    </row>
    <row r="250" spans="1:6" x14ac:dyDescent="0.25">
      <c r="A250" s="2">
        <v>3908703</v>
      </c>
      <c r="B250" s="2" t="s">
        <v>21578</v>
      </c>
      <c r="C250" s="2">
        <v>3.01</v>
      </c>
      <c r="D250" s="2">
        <v>359124487</v>
      </c>
      <c r="E250" s="2" t="s">
        <v>21549</v>
      </c>
      <c r="F250" s="263">
        <v>218</v>
      </c>
    </row>
    <row r="251" spans="1:6" x14ac:dyDescent="0.25">
      <c r="A251" s="2">
        <v>3908880</v>
      </c>
      <c r="B251" s="2" t="s">
        <v>21579</v>
      </c>
      <c r="C251" s="2">
        <v>1.68</v>
      </c>
      <c r="D251" s="2">
        <v>359124514</v>
      </c>
      <c r="E251" s="2" t="s">
        <v>21549</v>
      </c>
      <c r="F251" s="263">
        <v>219</v>
      </c>
    </row>
    <row r="252" spans="1:6" x14ac:dyDescent="0.25">
      <c r="A252" s="2">
        <v>3908999</v>
      </c>
      <c r="B252" s="2" t="s">
        <v>21580</v>
      </c>
      <c r="C252" s="2">
        <v>9.35</v>
      </c>
      <c r="D252" s="2">
        <v>359124488</v>
      </c>
      <c r="E252" s="2" t="s">
        <v>21549</v>
      </c>
      <c r="F252" s="263">
        <v>220</v>
      </c>
    </row>
    <row r="253" spans="1:6" x14ac:dyDescent="0.25">
      <c r="A253" s="2">
        <v>3909008</v>
      </c>
      <c r="B253" s="2" t="s">
        <v>21581</v>
      </c>
      <c r="C253" s="2">
        <v>2.5</v>
      </c>
      <c r="D253" s="2">
        <v>359124517</v>
      </c>
      <c r="E253" s="2" t="s">
        <v>21549</v>
      </c>
      <c r="F253" s="263">
        <v>221</v>
      </c>
    </row>
    <row r="254" spans="1:6" x14ac:dyDescent="0.25">
      <c r="A254" s="2">
        <v>3909136</v>
      </c>
      <c r="B254" s="2" t="s">
        <v>21582</v>
      </c>
      <c r="C254" s="2">
        <v>11.16</v>
      </c>
      <c r="D254" s="2">
        <v>359124540</v>
      </c>
      <c r="E254" s="2" t="s">
        <v>21549</v>
      </c>
      <c r="F254" s="263">
        <v>222</v>
      </c>
    </row>
    <row r="255" spans="1:6" x14ac:dyDescent="0.25">
      <c r="A255" s="2">
        <v>3909984</v>
      </c>
      <c r="B255" s="2" t="s">
        <v>21583</v>
      </c>
      <c r="C255" s="2">
        <v>5.0199999999999996</v>
      </c>
      <c r="D255" s="2">
        <v>359124489</v>
      </c>
      <c r="E255" s="2" t="s">
        <v>21549</v>
      </c>
      <c r="F255" s="263">
        <v>223</v>
      </c>
    </row>
    <row r="256" spans="1:6" x14ac:dyDescent="0.25">
      <c r="A256" s="2">
        <v>3920482</v>
      </c>
      <c r="B256" s="2" t="s">
        <v>21584</v>
      </c>
      <c r="C256" s="2">
        <v>8.3800000000000008</v>
      </c>
      <c r="D256" s="2">
        <v>359124505</v>
      </c>
      <c r="E256" s="2" t="s">
        <v>21549</v>
      </c>
      <c r="F256" s="263">
        <v>224</v>
      </c>
    </row>
    <row r="257" spans="1:6" x14ac:dyDescent="0.25">
      <c r="A257" s="2">
        <v>3930205</v>
      </c>
      <c r="B257" s="2" t="s">
        <v>21585</v>
      </c>
      <c r="C257" s="2">
        <v>18.309999999999999</v>
      </c>
      <c r="D257" s="2">
        <v>359124493</v>
      </c>
      <c r="E257" s="2" t="s">
        <v>21549</v>
      </c>
      <c r="F257" s="263">
        <v>225</v>
      </c>
    </row>
    <row r="258" spans="1:6" x14ac:dyDescent="0.25">
      <c r="A258" s="2">
        <v>3930207</v>
      </c>
      <c r="B258" s="2" t="s">
        <v>21586</v>
      </c>
      <c r="C258" s="2">
        <v>5.49</v>
      </c>
      <c r="D258" s="2">
        <v>359124504</v>
      </c>
      <c r="E258" s="2" t="s">
        <v>21549</v>
      </c>
      <c r="F258" s="263">
        <v>226</v>
      </c>
    </row>
    <row r="259" spans="1:6" x14ac:dyDescent="0.25">
      <c r="A259" s="2">
        <v>3930233</v>
      </c>
      <c r="B259" s="2" t="s">
        <v>21587</v>
      </c>
      <c r="C259" s="2">
        <v>4.01</v>
      </c>
      <c r="D259" s="2">
        <v>359124492</v>
      </c>
      <c r="E259" s="2" t="s">
        <v>21549</v>
      </c>
      <c r="F259" s="263">
        <v>227</v>
      </c>
    </row>
    <row r="260" spans="1:6" x14ac:dyDescent="0.25">
      <c r="A260" s="2">
        <v>3930283</v>
      </c>
      <c r="B260" s="2" t="s">
        <v>21588</v>
      </c>
      <c r="C260" s="2">
        <v>7.66</v>
      </c>
      <c r="D260" s="2">
        <v>359124525</v>
      </c>
      <c r="E260" s="2" t="s">
        <v>21549</v>
      </c>
      <c r="F260" s="263">
        <v>228</v>
      </c>
    </row>
    <row r="261" spans="1:6" x14ac:dyDescent="0.25">
      <c r="A261" s="2">
        <v>3930382</v>
      </c>
      <c r="B261" s="2" t="s">
        <v>21589</v>
      </c>
      <c r="C261" s="2">
        <v>4.0999999999999996</v>
      </c>
      <c r="D261" s="2">
        <v>359124532</v>
      </c>
      <c r="E261" s="2" t="s">
        <v>21549</v>
      </c>
      <c r="F261" s="263">
        <v>229</v>
      </c>
    </row>
    <row r="262" spans="1:6" x14ac:dyDescent="0.25">
      <c r="A262" s="2">
        <v>3930383</v>
      </c>
      <c r="B262" s="2" t="s">
        <v>21589</v>
      </c>
      <c r="C262" s="2">
        <v>2.71</v>
      </c>
      <c r="D262" s="2">
        <v>359124533</v>
      </c>
      <c r="E262" s="2" t="s">
        <v>21549</v>
      </c>
      <c r="F262" s="263">
        <v>230</v>
      </c>
    </row>
    <row r="263" spans="1:6" x14ac:dyDescent="0.25">
      <c r="A263" s="2">
        <v>3945122</v>
      </c>
      <c r="B263" s="2" t="s">
        <v>21590</v>
      </c>
      <c r="C263" s="2">
        <v>8.3800000000000008</v>
      </c>
      <c r="D263" s="2">
        <v>359124498</v>
      </c>
      <c r="E263" s="2" t="s">
        <v>21549</v>
      </c>
      <c r="F263" s="263">
        <v>231</v>
      </c>
    </row>
    <row r="264" spans="1:6" x14ac:dyDescent="0.25">
      <c r="A264" s="2">
        <v>3945407</v>
      </c>
      <c r="B264" s="2" t="s">
        <v>21591</v>
      </c>
      <c r="C264" s="2">
        <v>8.3800000000000008</v>
      </c>
      <c r="D264" s="2">
        <v>359124503</v>
      </c>
      <c r="E264" s="2" t="s">
        <v>21549</v>
      </c>
      <c r="F264" s="263">
        <v>232</v>
      </c>
    </row>
    <row r="265" spans="1:6" x14ac:dyDescent="0.25">
      <c r="A265" s="2">
        <v>3945466</v>
      </c>
      <c r="B265" s="2" t="s">
        <v>21592</v>
      </c>
      <c r="C265" s="2">
        <v>4.1900000000000004</v>
      </c>
      <c r="D265" s="2">
        <v>359124506</v>
      </c>
      <c r="E265" s="2" t="s">
        <v>21549</v>
      </c>
      <c r="F265" s="263">
        <v>233</v>
      </c>
    </row>
    <row r="266" spans="1:6" x14ac:dyDescent="0.25">
      <c r="A266" s="2">
        <v>3946881</v>
      </c>
      <c r="B266" s="2" t="s">
        <v>21593</v>
      </c>
      <c r="C266" s="2">
        <v>8.3800000000000008</v>
      </c>
      <c r="D266" s="2">
        <v>359124507</v>
      </c>
      <c r="E266" s="2" t="s">
        <v>21549</v>
      </c>
      <c r="F266" s="263">
        <v>234</v>
      </c>
    </row>
    <row r="267" spans="1:6" x14ac:dyDescent="0.25">
      <c r="A267" s="2">
        <v>3950181</v>
      </c>
      <c r="B267" s="2" t="s">
        <v>21594</v>
      </c>
      <c r="C267" s="2">
        <v>9.0500000000000007</v>
      </c>
      <c r="D267" s="2">
        <v>359124519</v>
      </c>
      <c r="E267" s="2" t="s">
        <v>21549</v>
      </c>
      <c r="F267" s="263">
        <v>235</v>
      </c>
    </row>
    <row r="268" spans="1:6" x14ac:dyDescent="0.25">
      <c r="A268" s="2">
        <v>3960268</v>
      </c>
      <c r="B268" s="2" t="s">
        <v>21595</v>
      </c>
      <c r="C268" s="2">
        <v>14.15</v>
      </c>
      <c r="D268" s="2">
        <v>359124502</v>
      </c>
      <c r="E268" s="2" t="s">
        <v>21549</v>
      </c>
      <c r="F268" s="263">
        <v>236</v>
      </c>
    </row>
    <row r="269" spans="1:6" x14ac:dyDescent="0.25">
      <c r="A269" s="2">
        <v>3960316</v>
      </c>
      <c r="B269" s="2" t="s">
        <v>21596</v>
      </c>
      <c r="C269" s="2">
        <v>8.3800000000000008</v>
      </c>
      <c r="D269" s="2">
        <v>359124485</v>
      </c>
      <c r="E269" s="2" t="s">
        <v>21549</v>
      </c>
      <c r="F269" s="263">
        <v>237</v>
      </c>
    </row>
    <row r="270" spans="1:6" x14ac:dyDescent="0.25">
      <c r="A270" s="2">
        <v>3900746</v>
      </c>
      <c r="B270" s="2" t="s">
        <v>21597</v>
      </c>
      <c r="C270" s="2">
        <v>11.63</v>
      </c>
      <c r="D270" s="2">
        <v>359124483</v>
      </c>
      <c r="E270" s="2" t="s">
        <v>21598</v>
      </c>
      <c r="F270" s="263">
        <v>358</v>
      </c>
    </row>
    <row r="271" spans="1:6" x14ac:dyDescent="0.25">
      <c r="A271" s="2">
        <v>3907777</v>
      </c>
      <c r="B271" s="2" t="s">
        <v>21599</v>
      </c>
      <c r="C271" s="2">
        <v>12.88</v>
      </c>
      <c r="D271" s="2">
        <v>359124531</v>
      </c>
      <c r="E271" s="2" t="s">
        <v>21598</v>
      </c>
      <c r="F271" s="263">
        <v>359</v>
      </c>
    </row>
    <row r="272" spans="1:6" x14ac:dyDescent="0.25">
      <c r="A272" s="2">
        <v>3930297</v>
      </c>
      <c r="B272" s="2" t="s">
        <v>21600</v>
      </c>
      <c r="C272" s="2">
        <v>4.01</v>
      </c>
      <c r="D272" s="2">
        <v>359124474</v>
      </c>
      <c r="E272" s="2" t="s">
        <v>21598</v>
      </c>
      <c r="F272" s="263">
        <v>361</v>
      </c>
    </row>
    <row r="273" spans="1:6" x14ac:dyDescent="0.25">
      <c r="A273" s="2">
        <v>3960061</v>
      </c>
      <c r="B273" s="2" t="s">
        <v>21601</v>
      </c>
      <c r="C273" s="2">
        <v>19.149999999999999</v>
      </c>
      <c r="D273" s="2">
        <v>359124481</v>
      </c>
      <c r="E273" s="2" t="s">
        <v>21598</v>
      </c>
      <c r="F273" s="263">
        <v>360</v>
      </c>
    </row>
    <row r="274" spans="1:6" x14ac:dyDescent="0.25">
      <c r="A274" s="2"/>
      <c r="B274" s="2"/>
      <c r="C274" s="2"/>
      <c r="D274" s="2"/>
      <c r="E274" s="3"/>
      <c r="F274" s="303"/>
    </row>
    <row r="275" spans="1:6" x14ac:dyDescent="0.25">
      <c r="A275" s="2"/>
      <c r="B275" s="2"/>
      <c r="C275" s="2"/>
      <c r="D275" s="2"/>
      <c r="E275" s="3"/>
      <c r="F275" s="303"/>
    </row>
    <row r="276" spans="1:6" x14ac:dyDescent="0.25">
      <c r="A276" s="2"/>
      <c r="B276" s="2"/>
      <c r="C276" s="2"/>
      <c r="D276" s="2"/>
      <c r="E276" s="3"/>
      <c r="F276" s="303"/>
    </row>
    <row r="277" spans="1:6" x14ac:dyDescent="0.25">
      <c r="A277" s="2"/>
      <c r="B277" s="2"/>
      <c r="C277" s="2"/>
      <c r="D277" s="2"/>
      <c r="E277" s="3"/>
      <c r="F277" s="303"/>
    </row>
    <row r="278" spans="1:6" x14ac:dyDescent="0.25">
      <c r="A278" s="2"/>
      <c r="B278" s="2"/>
      <c r="C278" s="2"/>
      <c r="D278" s="2"/>
      <c r="E278" s="3"/>
      <c r="F278" s="303"/>
    </row>
    <row r="279" spans="1:6" x14ac:dyDescent="0.25">
      <c r="A279" s="2"/>
      <c r="B279" s="2"/>
      <c r="C279" s="2"/>
      <c r="D279" s="2"/>
      <c r="E279" s="3"/>
      <c r="F279" s="303"/>
    </row>
    <row r="280" spans="1:6" x14ac:dyDescent="0.25">
      <c r="A280" s="2"/>
      <c r="B280" s="2"/>
      <c r="C280" s="2"/>
      <c r="D280" s="2"/>
      <c r="E280" s="3"/>
      <c r="F280" s="303"/>
    </row>
    <row r="281" spans="1:6" x14ac:dyDescent="0.25">
      <c r="A281" s="2"/>
      <c r="B281" s="2"/>
      <c r="C281" s="2"/>
      <c r="D281" s="2"/>
      <c r="E281" s="3"/>
      <c r="F281" s="303"/>
    </row>
    <row r="282" spans="1:6" x14ac:dyDescent="0.25">
      <c r="A282" s="2"/>
      <c r="B282" s="2"/>
      <c r="C282" s="2"/>
      <c r="D282" s="2"/>
      <c r="E282" s="3"/>
      <c r="F282" s="303"/>
    </row>
    <row r="283" spans="1:6" x14ac:dyDescent="0.25">
      <c r="A283" s="2"/>
      <c r="B283" s="2"/>
      <c r="C283" s="2"/>
      <c r="D283" s="2"/>
      <c r="E283" s="3"/>
      <c r="F283" s="303"/>
    </row>
    <row r="284" spans="1:6" x14ac:dyDescent="0.25">
      <c r="A284" s="2"/>
      <c r="B284" s="2"/>
      <c r="C284" s="2"/>
      <c r="D284" s="2"/>
      <c r="E284" s="3"/>
      <c r="F284" s="303"/>
    </row>
    <row r="285" spans="1:6" x14ac:dyDescent="0.25">
      <c r="A285" s="2"/>
      <c r="B285" s="2"/>
      <c r="C285" s="2"/>
      <c r="D285" s="2"/>
      <c r="E285" s="3"/>
      <c r="F285" s="303"/>
    </row>
    <row r="286" spans="1:6" x14ac:dyDescent="0.25">
      <c r="A286" s="2"/>
      <c r="B286" s="2"/>
      <c r="C286" s="2"/>
      <c r="D286" s="2"/>
      <c r="E286" s="3"/>
      <c r="F286" s="303"/>
    </row>
    <row r="287" spans="1:6" x14ac:dyDescent="0.25">
      <c r="A287" s="2"/>
      <c r="B287" s="2"/>
      <c r="C287" s="2"/>
      <c r="D287" s="2"/>
      <c r="E287" s="3"/>
      <c r="F287" s="303"/>
    </row>
    <row r="288" spans="1:6" x14ac:dyDescent="0.25">
      <c r="A288" s="2"/>
      <c r="B288" s="2"/>
      <c r="C288" s="2"/>
      <c r="D288" s="2"/>
      <c r="E288" s="3"/>
      <c r="F288" s="303"/>
    </row>
    <row r="289" spans="1:6" x14ac:dyDescent="0.25">
      <c r="A289" s="2"/>
      <c r="B289" s="2"/>
      <c r="C289" s="2"/>
      <c r="D289" s="2"/>
      <c r="E289" s="3"/>
      <c r="F289" s="303"/>
    </row>
    <row r="290" spans="1:6" x14ac:dyDescent="0.25">
      <c r="A290" s="2"/>
      <c r="B290" s="2"/>
      <c r="C290" s="2"/>
      <c r="D290" s="2"/>
      <c r="E290" s="3"/>
      <c r="F290" s="303"/>
    </row>
    <row r="291" spans="1:6" x14ac:dyDescent="0.25">
      <c r="A291" s="2"/>
      <c r="B291" s="2"/>
      <c r="C291" s="2"/>
      <c r="D291" s="2"/>
      <c r="E291" s="3"/>
      <c r="F291" s="303"/>
    </row>
    <row r="292" spans="1:6" x14ac:dyDescent="0.25">
      <c r="A292" s="2"/>
      <c r="B292" s="2"/>
      <c r="C292" s="2"/>
      <c r="D292" s="2"/>
      <c r="E292" s="3"/>
      <c r="F292" s="303"/>
    </row>
    <row r="293" spans="1:6" x14ac:dyDescent="0.25">
      <c r="A293" s="2"/>
      <c r="B293" s="2"/>
      <c r="C293" s="2"/>
      <c r="D293" s="2"/>
      <c r="E293" s="3"/>
      <c r="F293" s="303"/>
    </row>
    <row r="294" spans="1:6" x14ac:dyDescent="0.25">
      <c r="A294" s="2"/>
      <c r="B294" s="2"/>
      <c r="C294" s="2"/>
      <c r="D294" s="2"/>
      <c r="E294" s="3"/>
      <c r="F294" s="303"/>
    </row>
    <row r="295" spans="1:6" x14ac:dyDescent="0.25">
      <c r="A295" s="2"/>
      <c r="B295" s="2"/>
      <c r="C295" s="2"/>
      <c r="D295" s="2"/>
      <c r="E295" s="3"/>
      <c r="F295" s="303"/>
    </row>
    <row r="296" spans="1:6" x14ac:dyDescent="0.25">
      <c r="A296" s="2"/>
      <c r="B296" s="2"/>
      <c r="C296" s="2"/>
      <c r="D296" s="2"/>
      <c r="E296" s="3"/>
      <c r="F296" s="303"/>
    </row>
    <row r="297" spans="1:6" x14ac:dyDescent="0.25">
      <c r="A297" s="2"/>
      <c r="B297" s="2"/>
      <c r="C297" s="2"/>
      <c r="D297" s="2"/>
      <c r="E297" s="3"/>
      <c r="F297" s="303"/>
    </row>
    <row r="298" spans="1:6" x14ac:dyDescent="0.25">
      <c r="A298" s="2"/>
      <c r="B298" s="2"/>
      <c r="C298" s="2"/>
      <c r="D298" s="2"/>
      <c r="E298" s="3"/>
      <c r="F298" s="303"/>
    </row>
  </sheetData>
  <mergeCells count="2">
    <mergeCell ref="A1:F1"/>
    <mergeCell ref="A218:F218"/>
  </mergeCells>
  <pageMargins left="0.70866141732283472" right="0.70866141732283472" top="0.74803149606299213" bottom="0.74803149606299213" header="0.31496062992125984" footer="0.31496062992125984"/>
  <pageSetup paperSize="9" scale="85" fitToHeight="0" orientation="portrait" r:id="rId1"/>
  <headerFooter>
    <oddFooter>&amp;C&amp;P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01650-97E8-40F9-B0B5-E979E62AFF21}">
  <sheetPr>
    <pageSetUpPr fitToPage="1"/>
  </sheetPr>
  <dimension ref="A1:O800"/>
  <sheetViews>
    <sheetView topLeftCell="A4" zoomScale="85" zoomScaleNormal="85" workbookViewId="0">
      <selection activeCell="H18" sqref="H18"/>
    </sheetView>
  </sheetViews>
  <sheetFormatPr baseColWidth="10" defaultColWidth="11.42578125" defaultRowHeight="15" x14ac:dyDescent="0.25"/>
  <cols>
    <col min="1" max="2" width="11.42578125" style="308"/>
    <col min="3" max="3" width="32.140625" style="308" customWidth="1"/>
    <col min="4" max="4" width="13" style="308" customWidth="1"/>
    <col min="5" max="5" width="11.42578125" style="362"/>
    <col min="6" max="7" width="11.42578125" style="308"/>
    <col min="8" max="8" width="11.42578125" style="154"/>
    <col min="260" max="260" width="12.42578125" customWidth="1"/>
    <col min="516" max="516" width="12.42578125" customWidth="1"/>
    <col min="772" max="772" width="12.42578125" customWidth="1"/>
    <col min="1028" max="1028" width="12.42578125" customWidth="1"/>
    <col min="1284" max="1284" width="12.42578125" customWidth="1"/>
    <col min="1540" max="1540" width="12.42578125" customWidth="1"/>
    <col min="1796" max="1796" width="12.42578125" customWidth="1"/>
    <col min="2052" max="2052" width="12.42578125" customWidth="1"/>
    <col min="2308" max="2308" width="12.42578125" customWidth="1"/>
    <col min="2564" max="2564" width="12.42578125" customWidth="1"/>
    <col min="2820" max="2820" width="12.42578125" customWidth="1"/>
    <col min="3076" max="3076" width="12.42578125" customWidth="1"/>
    <col min="3332" max="3332" width="12.42578125" customWidth="1"/>
    <col min="3588" max="3588" width="12.42578125" customWidth="1"/>
    <col min="3844" max="3844" width="12.42578125" customWidth="1"/>
    <col min="4100" max="4100" width="12.42578125" customWidth="1"/>
    <col min="4356" max="4356" width="12.42578125" customWidth="1"/>
    <col min="4612" max="4612" width="12.42578125" customWidth="1"/>
    <col min="4868" max="4868" width="12.42578125" customWidth="1"/>
    <col min="5124" max="5124" width="12.42578125" customWidth="1"/>
    <col min="5380" max="5380" width="12.42578125" customWidth="1"/>
    <col min="5636" max="5636" width="12.42578125" customWidth="1"/>
    <col min="5892" max="5892" width="12.42578125" customWidth="1"/>
    <col min="6148" max="6148" width="12.42578125" customWidth="1"/>
    <col min="6404" max="6404" width="12.42578125" customWidth="1"/>
    <col min="6660" max="6660" width="12.42578125" customWidth="1"/>
    <col min="6916" max="6916" width="12.42578125" customWidth="1"/>
    <col min="7172" max="7172" width="12.42578125" customWidth="1"/>
    <col min="7428" max="7428" width="12.42578125" customWidth="1"/>
    <col min="7684" max="7684" width="12.42578125" customWidth="1"/>
    <col min="7940" max="7940" width="12.42578125" customWidth="1"/>
    <col min="8196" max="8196" width="12.42578125" customWidth="1"/>
    <col min="8452" max="8452" width="12.42578125" customWidth="1"/>
    <col min="8708" max="8708" width="12.42578125" customWidth="1"/>
    <col min="8964" max="8964" width="12.42578125" customWidth="1"/>
    <col min="9220" max="9220" width="12.42578125" customWidth="1"/>
    <col min="9476" max="9476" width="12.42578125" customWidth="1"/>
    <col min="9732" max="9732" width="12.42578125" customWidth="1"/>
    <col min="9988" max="9988" width="12.42578125" customWidth="1"/>
    <col min="10244" max="10244" width="12.42578125" customWidth="1"/>
    <col min="10500" max="10500" width="12.42578125" customWidth="1"/>
    <col min="10756" max="10756" width="12.42578125" customWidth="1"/>
    <col min="11012" max="11012" width="12.42578125" customWidth="1"/>
    <col min="11268" max="11268" width="12.42578125" customWidth="1"/>
    <col min="11524" max="11524" width="12.42578125" customWidth="1"/>
    <col min="11780" max="11780" width="12.42578125" customWidth="1"/>
    <col min="12036" max="12036" width="12.42578125" customWidth="1"/>
    <col min="12292" max="12292" width="12.42578125" customWidth="1"/>
    <col min="12548" max="12548" width="12.42578125" customWidth="1"/>
    <col min="12804" max="12804" width="12.42578125" customWidth="1"/>
    <col min="13060" max="13060" width="12.42578125" customWidth="1"/>
    <col min="13316" max="13316" width="12.42578125" customWidth="1"/>
    <col min="13572" max="13572" width="12.42578125" customWidth="1"/>
    <col min="13828" max="13828" width="12.42578125" customWidth="1"/>
    <col min="14084" max="14084" width="12.42578125" customWidth="1"/>
    <col min="14340" max="14340" width="12.42578125" customWidth="1"/>
    <col min="14596" max="14596" width="12.42578125" customWidth="1"/>
    <col min="14852" max="14852" width="12.42578125" customWidth="1"/>
    <col min="15108" max="15108" width="12.42578125" customWidth="1"/>
    <col min="15364" max="15364" width="12.42578125" customWidth="1"/>
    <col min="15620" max="15620" width="12.42578125" customWidth="1"/>
    <col min="15876" max="15876" width="12.42578125" customWidth="1"/>
    <col min="16132" max="16132" width="12.42578125" customWidth="1"/>
  </cols>
  <sheetData>
    <row r="1" spans="1:8" x14ac:dyDescent="0.25">
      <c r="A1" s="568" t="s">
        <v>24954</v>
      </c>
      <c r="B1" s="568"/>
      <c r="C1" s="568"/>
      <c r="D1" s="568"/>
      <c r="E1" s="568"/>
      <c r="F1" s="568"/>
    </row>
    <row r="2" spans="1:8" x14ac:dyDescent="0.25">
      <c r="A2" s="309" t="s">
        <v>1070</v>
      </c>
      <c r="B2" s="309" t="s">
        <v>1069</v>
      </c>
      <c r="C2" s="309" t="s">
        <v>1068</v>
      </c>
      <c r="D2" s="309" t="s">
        <v>515</v>
      </c>
      <c r="E2" s="360" t="s">
        <v>1067</v>
      </c>
      <c r="F2" s="309" t="s">
        <v>1066</v>
      </c>
      <c r="G2" s="309" t="s">
        <v>1065</v>
      </c>
      <c r="H2" s="309" t="s">
        <v>535</v>
      </c>
    </row>
    <row r="3" spans="1:8" s="314" customFormat="1" x14ac:dyDescent="0.25">
      <c r="A3" s="397">
        <v>44526</v>
      </c>
      <c r="B3" s="317"/>
      <c r="C3" s="398" t="s">
        <v>26175</v>
      </c>
      <c r="D3" s="317"/>
      <c r="E3" s="399">
        <v>1.72</v>
      </c>
      <c r="F3" s="317"/>
      <c r="G3" s="317"/>
      <c r="H3" s="400" t="s">
        <v>26252</v>
      </c>
    </row>
    <row r="4" spans="1:8" s="314" customFormat="1" x14ac:dyDescent="0.25">
      <c r="A4" s="397">
        <v>44526</v>
      </c>
      <c r="B4" s="317"/>
      <c r="C4" s="398" t="s">
        <v>26176</v>
      </c>
      <c r="D4" s="317"/>
      <c r="E4" s="399">
        <v>1.93</v>
      </c>
      <c r="F4" s="317"/>
      <c r="G4" s="317"/>
      <c r="H4" s="400" t="s">
        <v>26253</v>
      </c>
    </row>
    <row r="5" spans="1:8" s="314" customFormat="1" x14ac:dyDescent="0.25">
      <c r="A5" s="397">
        <v>44526</v>
      </c>
      <c r="B5" s="317"/>
      <c r="C5" s="398" t="s">
        <v>26177</v>
      </c>
      <c r="D5" s="317"/>
      <c r="E5" s="399">
        <v>8.3800000000000008</v>
      </c>
      <c r="F5" s="317"/>
      <c r="G5" s="317"/>
      <c r="H5" s="400" t="s">
        <v>26254</v>
      </c>
    </row>
    <row r="6" spans="1:8" s="314" customFormat="1" x14ac:dyDescent="0.25">
      <c r="A6" s="397">
        <v>44526</v>
      </c>
      <c r="B6" s="317"/>
      <c r="C6" s="398" t="s">
        <v>26178</v>
      </c>
      <c r="D6" s="317"/>
      <c r="E6" s="399">
        <v>3.63</v>
      </c>
      <c r="F6" s="317"/>
      <c r="G6" s="317"/>
      <c r="H6" s="400" t="s">
        <v>26255</v>
      </c>
    </row>
    <row r="7" spans="1:8" s="314" customFormat="1" x14ac:dyDescent="0.25">
      <c r="A7" s="397">
        <v>44526</v>
      </c>
      <c r="B7" s="317"/>
      <c r="C7" s="398" t="s">
        <v>26179</v>
      </c>
      <c r="D7" s="317"/>
      <c r="E7" s="399">
        <v>2.2999999999999998</v>
      </c>
      <c r="F7" s="317"/>
      <c r="G7" s="317"/>
      <c r="H7" s="400" t="s">
        <v>26256</v>
      </c>
    </row>
    <row r="8" spans="1:8" s="314" customFormat="1" x14ac:dyDescent="0.25">
      <c r="A8" s="397">
        <v>44526</v>
      </c>
      <c r="B8" s="317"/>
      <c r="C8" s="398" t="s">
        <v>26180</v>
      </c>
      <c r="D8" s="317"/>
      <c r="E8" s="399">
        <v>23.15</v>
      </c>
      <c r="F8" s="317"/>
      <c r="G8" s="317"/>
      <c r="H8" s="400" t="s">
        <v>26257</v>
      </c>
    </row>
    <row r="9" spans="1:8" s="314" customFormat="1" x14ac:dyDescent="0.25">
      <c r="A9" s="397">
        <v>44526</v>
      </c>
      <c r="B9" s="317"/>
      <c r="C9" s="398" t="s">
        <v>26181</v>
      </c>
      <c r="D9" s="317"/>
      <c r="E9" s="399">
        <v>5.58</v>
      </c>
      <c r="F9" s="317"/>
      <c r="G9" s="317"/>
      <c r="H9" s="400" t="s">
        <v>26258</v>
      </c>
    </row>
    <row r="10" spans="1:8" s="314" customFormat="1" x14ac:dyDescent="0.25">
      <c r="A10" s="397">
        <v>44526</v>
      </c>
      <c r="B10" s="317"/>
      <c r="C10" s="398" t="s">
        <v>26182</v>
      </c>
      <c r="D10" s="317"/>
      <c r="E10" s="399">
        <v>6.94</v>
      </c>
      <c r="F10" s="317"/>
      <c r="G10" s="317"/>
      <c r="H10" s="400" t="s">
        <v>26259</v>
      </c>
    </row>
    <row r="11" spans="1:8" s="314" customFormat="1" x14ac:dyDescent="0.25">
      <c r="A11" s="397">
        <v>44526</v>
      </c>
      <c r="B11" s="317"/>
      <c r="C11" s="398" t="s">
        <v>26183</v>
      </c>
      <c r="D11" s="317"/>
      <c r="E11" s="399">
        <v>1.68</v>
      </c>
      <c r="F11" s="317"/>
      <c r="G11" s="317"/>
      <c r="H11" s="400" t="s">
        <v>26260</v>
      </c>
    </row>
    <row r="12" spans="1:8" s="314" customFormat="1" x14ac:dyDescent="0.25">
      <c r="A12" s="397">
        <v>44526</v>
      </c>
      <c r="B12" s="317"/>
      <c r="C12" s="398" t="s">
        <v>26184</v>
      </c>
      <c r="D12" s="317"/>
      <c r="E12" s="399">
        <v>2.4</v>
      </c>
      <c r="F12" s="317"/>
      <c r="G12" s="317"/>
      <c r="H12" s="400" t="s">
        <v>26261</v>
      </c>
    </row>
    <row r="13" spans="1:8" s="314" customFormat="1" x14ac:dyDescent="0.25">
      <c r="A13" s="397">
        <v>44526</v>
      </c>
      <c r="B13" s="317"/>
      <c r="C13" s="398" t="s">
        <v>26185</v>
      </c>
      <c r="D13" s="317"/>
      <c r="E13" s="399">
        <v>2.5299999999999998</v>
      </c>
      <c r="F13" s="317"/>
      <c r="G13" s="317"/>
      <c r="H13" s="400" t="s">
        <v>26262</v>
      </c>
    </row>
    <row r="14" spans="1:8" s="314" customFormat="1" x14ac:dyDescent="0.25">
      <c r="A14" s="397">
        <v>44526</v>
      </c>
      <c r="B14" s="317"/>
      <c r="C14" s="398" t="s">
        <v>26186</v>
      </c>
      <c r="D14" s="317"/>
      <c r="E14" s="399">
        <v>6.47</v>
      </c>
      <c r="F14" s="317"/>
      <c r="G14" s="317"/>
      <c r="H14" s="400" t="s">
        <v>26263</v>
      </c>
    </row>
    <row r="15" spans="1:8" s="314" customFormat="1" x14ac:dyDescent="0.25">
      <c r="A15" s="397">
        <v>44526</v>
      </c>
      <c r="B15" s="317"/>
      <c r="C15" s="398" t="s">
        <v>26187</v>
      </c>
      <c r="D15" s="317"/>
      <c r="E15" s="399">
        <v>8.3800000000000008</v>
      </c>
      <c r="F15" s="317"/>
      <c r="G15" s="317"/>
      <c r="H15" s="400" t="s">
        <v>26264</v>
      </c>
    </row>
    <row r="16" spans="1:8" s="314" customFormat="1" x14ac:dyDescent="0.25">
      <c r="A16" s="397">
        <v>44526</v>
      </c>
      <c r="B16" s="317"/>
      <c r="C16" s="398" t="s">
        <v>26188</v>
      </c>
      <c r="D16" s="317"/>
      <c r="E16" s="399">
        <v>2.79</v>
      </c>
      <c r="F16" s="317"/>
      <c r="G16" s="317"/>
      <c r="H16" s="400" t="s">
        <v>26265</v>
      </c>
    </row>
    <row r="17" spans="1:8" s="314" customFormat="1" x14ac:dyDescent="0.25">
      <c r="A17" s="397">
        <v>44526</v>
      </c>
      <c r="B17" s="317"/>
      <c r="C17" s="398" t="s">
        <v>26189</v>
      </c>
      <c r="D17" s="317"/>
      <c r="E17" s="399">
        <v>8.3800000000000008</v>
      </c>
      <c r="F17" s="317"/>
      <c r="G17" s="317"/>
      <c r="H17" s="400" t="s">
        <v>26266</v>
      </c>
    </row>
    <row r="18" spans="1:8" s="314" customFormat="1" x14ac:dyDescent="0.25">
      <c r="A18" s="397">
        <v>44526</v>
      </c>
      <c r="B18" s="317"/>
      <c r="C18" s="398" t="s">
        <v>26190</v>
      </c>
      <c r="D18" s="317"/>
      <c r="E18" s="399">
        <v>6.6</v>
      </c>
      <c r="F18" s="317"/>
      <c r="G18" s="317"/>
      <c r="H18" s="400" t="s">
        <v>26267</v>
      </c>
    </row>
    <row r="19" spans="1:8" s="314" customFormat="1" x14ac:dyDescent="0.25">
      <c r="A19" s="397">
        <v>44526</v>
      </c>
      <c r="B19" s="317"/>
      <c r="C19" s="398" t="s">
        <v>26191</v>
      </c>
      <c r="D19" s="317"/>
      <c r="E19" s="399">
        <v>3.36</v>
      </c>
      <c r="F19" s="317"/>
      <c r="G19" s="317"/>
      <c r="H19" s="400" t="s">
        <v>26268</v>
      </c>
    </row>
    <row r="20" spans="1:8" s="314" customFormat="1" x14ac:dyDescent="0.25">
      <c r="A20" s="397">
        <v>44526</v>
      </c>
      <c r="B20" s="317"/>
      <c r="C20" s="398" t="s">
        <v>26192</v>
      </c>
      <c r="D20" s="317"/>
      <c r="E20" s="399">
        <v>2.39</v>
      </c>
      <c r="F20" s="317"/>
      <c r="G20" s="317"/>
      <c r="H20" s="400" t="s">
        <v>26269</v>
      </c>
    </row>
    <row r="21" spans="1:8" s="314" customFormat="1" x14ac:dyDescent="0.25">
      <c r="A21" s="397">
        <v>44526</v>
      </c>
      <c r="B21" s="317"/>
      <c r="C21" s="398" t="s">
        <v>26193</v>
      </c>
      <c r="D21" s="317"/>
      <c r="E21" s="399">
        <v>0.84</v>
      </c>
      <c r="F21" s="317"/>
      <c r="G21" s="317"/>
      <c r="H21" s="400" t="s">
        <v>26270</v>
      </c>
    </row>
    <row r="22" spans="1:8" s="314" customFormat="1" x14ac:dyDescent="0.25">
      <c r="A22" s="397">
        <v>44527</v>
      </c>
      <c r="B22" s="317"/>
      <c r="C22" s="398" t="s">
        <v>26194</v>
      </c>
      <c r="D22" s="317"/>
      <c r="E22" s="399">
        <v>4.37</v>
      </c>
      <c r="F22" s="317"/>
      <c r="G22" s="317"/>
      <c r="H22" s="400" t="s">
        <v>26271</v>
      </c>
    </row>
    <row r="23" spans="1:8" s="314" customFormat="1" x14ac:dyDescent="0.25">
      <c r="A23" s="397">
        <v>44527</v>
      </c>
      <c r="B23" s="317"/>
      <c r="C23" s="398" t="s">
        <v>26195</v>
      </c>
      <c r="D23" s="317"/>
      <c r="E23" s="399">
        <v>4.2699999999999996</v>
      </c>
      <c r="F23" s="317"/>
      <c r="G23" s="317"/>
      <c r="H23" s="400" t="s">
        <v>26272</v>
      </c>
    </row>
    <row r="24" spans="1:8" s="314" customFormat="1" x14ac:dyDescent="0.25">
      <c r="A24" s="397">
        <v>44527</v>
      </c>
      <c r="B24" s="317"/>
      <c r="C24" s="398" t="s">
        <v>26196</v>
      </c>
      <c r="D24" s="317"/>
      <c r="E24" s="399">
        <v>2.56</v>
      </c>
      <c r="F24" s="317"/>
      <c r="G24" s="317"/>
      <c r="H24" s="400" t="s">
        <v>26273</v>
      </c>
    </row>
    <row r="25" spans="1:8" s="314" customFormat="1" x14ac:dyDescent="0.25">
      <c r="A25" s="397">
        <v>44527</v>
      </c>
      <c r="B25" s="317"/>
      <c r="C25" s="398" t="s">
        <v>26197</v>
      </c>
      <c r="D25" s="317"/>
      <c r="E25" s="399">
        <v>7.35</v>
      </c>
      <c r="F25" s="317"/>
      <c r="G25" s="317"/>
      <c r="H25" s="400" t="s">
        <v>26274</v>
      </c>
    </row>
    <row r="26" spans="1:8" s="314" customFormat="1" x14ac:dyDescent="0.25">
      <c r="A26" s="397">
        <v>44527</v>
      </c>
      <c r="B26" s="317"/>
      <c r="C26" s="398" t="s">
        <v>26198</v>
      </c>
      <c r="D26" s="317"/>
      <c r="E26" s="399">
        <v>4.37</v>
      </c>
      <c r="F26" s="317"/>
      <c r="G26" s="317"/>
      <c r="H26" s="400" t="s">
        <v>26275</v>
      </c>
    </row>
    <row r="27" spans="1:8" s="314" customFormat="1" x14ac:dyDescent="0.25">
      <c r="A27" s="397">
        <v>44527</v>
      </c>
      <c r="B27" s="317"/>
      <c r="C27" s="398" t="s">
        <v>26199</v>
      </c>
      <c r="D27" s="317"/>
      <c r="E27" s="399">
        <v>3.36</v>
      </c>
      <c r="F27" s="317"/>
      <c r="G27" s="317"/>
      <c r="H27" s="400" t="s">
        <v>26276</v>
      </c>
    </row>
    <row r="28" spans="1:8" s="314" customFormat="1" x14ac:dyDescent="0.25">
      <c r="A28" s="397">
        <v>44527</v>
      </c>
      <c r="B28" s="317"/>
      <c r="C28" s="398" t="s">
        <v>26200</v>
      </c>
      <c r="D28" s="317"/>
      <c r="E28" s="399">
        <v>4.3099999999999996</v>
      </c>
      <c r="F28" s="317"/>
      <c r="G28" s="317"/>
      <c r="H28" s="400" t="s">
        <v>26277</v>
      </c>
    </row>
    <row r="29" spans="1:8" s="314" customFormat="1" x14ac:dyDescent="0.25">
      <c r="A29" s="397">
        <v>44527</v>
      </c>
      <c r="B29" s="317"/>
      <c r="C29" s="398" t="s">
        <v>26201</v>
      </c>
      <c r="D29" s="317"/>
      <c r="E29" s="399">
        <v>8.49</v>
      </c>
      <c r="F29" s="317"/>
      <c r="G29" s="317"/>
      <c r="H29" s="400" t="s">
        <v>26278</v>
      </c>
    </row>
    <row r="30" spans="1:8" s="314" customFormat="1" x14ac:dyDescent="0.25">
      <c r="A30" s="397">
        <v>44527</v>
      </c>
      <c r="B30" s="317"/>
      <c r="C30" s="398" t="s">
        <v>26202</v>
      </c>
      <c r="D30" s="317"/>
      <c r="E30" s="399">
        <v>1.53</v>
      </c>
      <c r="F30" s="317"/>
      <c r="G30" s="317"/>
      <c r="H30" s="400" t="s">
        <v>26279</v>
      </c>
    </row>
    <row r="31" spans="1:8" s="314" customFormat="1" x14ac:dyDescent="0.25">
      <c r="A31" s="397">
        <v>44527</v>
      </c>
      <c r="B31" s="317"/>
      <c r="C31" s="398" t="s">
        <v>26203</v>
      </c>
      <c r="D31" s="317"/>
      <c r="E31" s="399">
        <v>3.37</v>
      </c>
      <c r="F31" s="317"/>
      <c r="G31" s="317"/>
      <c r="H31" s="400" t="s">
        <v>26280</v>
      </c>
    </row>
    <row r="32" spans="1:8" s="314" customFormat="1" x14ac:dyDescent="0.25">
      <c r="A32" s="397">
        <v>44527</v>
      </c>
      <c r="B32" s="317"/>
      <c r="C32" s="398" t="s">
        <v>26204</v>
      </c>
      <c r="D32" s="317"/>
      <c r="E32" s="399">
        <v>5.82</v>
      </c>
      <c r="F32" s="317"/>
      <c r="G32" s="317"/>
      <c r="H32" s="400" t="s">
        <v>26281</v>
      </c>
    </row>
    <row r="33" spans="1:8" s="314" customFormat="1" x14ac:dyDescent="0.25">
      <c r="A33" s="397">
        <v>44527</v>
      </c>
      <c r="B33" s="317"/>
      <c r="C33" s="398" t="s">
        <v>26205</v>
      </c>
      <c r="D33" s="317"/>
      <c r="E33" s="399">
        <v>38.99</v>
      </c>
      <c r="F33" s="317"/>
      <c r="G33" s="317"/>
      <c r="H33" s="400" t="s">
        <v>26282</v>
      </c>
    </row>
    <row r="34" spans="1:8" s="314" customFormat="1" x14ac:dyDescent="0.25">
      <c r="A34" s="397">
        <v>44527</v>
      </c>
      <c r="B34" s="317"/>
      <c r="C34" s="398" t="s">
        <v>26206</v>
      </c>
      <c r="D34" s="317"/>
      <c r="E34" s="399">
        <v>1.94</v>
      </c>
      <c r="F34" s="317"/>
      <c r="G34" s="317"/>
      <c r="H34" s="400" t="s">
        <v>26283</v>
      </c>
    </row>
    <row r="35" spans="1:8" s="314" customFormat="1" x14ac:dyDescent="0.25">
      <c r="A35" s="397">
        <v>44527</v>
      </c>
      <c r="B35" s="317"/>
      <c r="C35" s="398" t="s">
        <v>26207</v>
      </c>
      <c r="D35" s="317"/>
      <c r="E35" s="399">
        <v>11.8</v>
      </c>
      <c r="F35" s="317"/>
      <c r="G35" s="317"/>
      <c r="H35" s="400" t="s">
        <v>26284</v>
      </c>
    </row>
    <row r="36" spans="1:8" s="314" customFormat="1" x14ac:dyDescent="0.25">
      <c r="A36" s="397">
        <v>44527</v>
      </c>
      <c r="B36" s="317"/>
      <c r="C36" s="398" t="s">
        <v>26208</v>
      </c>
      <c r="D36" s="317"/>
      <c r="E36" s="399">
        <v>1.68</v>
      </c>
      <c r="F36" s="317"/>
      <c r="G36" s="317"/>
      <c r="H36" s="400" t="s">
        <v>26285</v>
      </c>
    </row>
    <row r="37" spans="1:8" s="314" customFormat="1" x14ac:dyDescent="0.25">
      <c r="A37" s="397">
        <v>44527</v>
      </c>
      <c r="B37" s="317"/>
      <c r="C37" s="398" t="s">
        <v>26209</v>
      </c>
      <c r="D37" s="317"/>
      <c r="E37" s="399">
        <v>6.41</v>
      </c>
      <c r="F37" s="317"/>
      <c r="G37" s="317"/>
      <c r="H37" s="400" t="s">
        <v>26286</v>
      </c>
    </row>
    <row r="38" spans="1:8" s="314" customFormat="1" x14ac:dyDescent="0.25">
      <c r="A38" s="397">
        <v>44527</v>
      </c>
      <c r="B38" s="317"/>
      <c r="C38" s="398" t="s">
        <v>26210</v>
      </c>
      <c r="D38" s="317"/>
      <c r="E38" s="399">
        <v>5.77</v>
      </c>
      <c r="F38" s="317"/>
      <c r="G38" s="317"/>
      <c r="H38" s="400" t="s">
        <v>26287</v>
      </c>
    </row>
    <row r="39" spans="1:8" s="314" customFormat="1" x14ac:dyDescent="0.25">
      <c r="A39" s="397">
        <v>44527</v>
      </c>
      <c r="B39" s="317"/>
      <c r="C39" s="398" t="s">
        <v>26211</v>
      </c>
      <c r="D39" s="317"/>
      <c r="E39" s="399">
        <v>16.39</v>
      </c>
      <c r="F39" s="317"/>
      <c r="G39" s="317"/>
      <c r="H39" s="400" t="s">
        <v>26288</v>
      </c>
    </row>
    <row r="40" spans="1:8" s="314" customFormat="1" x14ac:dyDescent="0.25">
      <c r="A40" s="397">
        <v>44527</v>
      </c>
      <c r="B40" s="317"/>
      <c r="C40" s="398" t="s">
        <v>26212</v>
      </c>
      <c r="D40" s="317"/>
      <c r="E40" s="399">
        <v>1.68</v>
      </c>
      <c r="F40" s="317"/>
      <c r="G40" s="317"/>
      <c r="H40" s="400" t="s">
        <v>26289</v>
      </c>
    </row>
    <row r="41" spans="1:8" s="314" customFormat="1" x14ac:dyDescent="0.25">
      <c r="A41" s="397">
        <v>44528</v>
      </c>
      <c r="B41" s="317"/>
      <c r="C41" s="398" t="s">
        <v>26213</v>
      </c>
      <c r="D41" s="317"/>
      <c r="E41" s="399">
        <v>0.11</v>
      </c>
      <c r="F41" s="317"/>
      <c r="G41" s="317"/>
      <c r="H41" s="400" t="s">
        <v>26290</v>
      </c>
    </row>
    <row r="42" spans="1:8" s="314" customFormat="1" x14ac:dyDescent="0.25">
      <c r="A42" s="397">
        <v>44528</v>
      </c>
      <c r="B42" s="317"/>
      <c r="C42" s="398" t="s">
        <v>26214</v>
      </c>
      <c r="D42" s="317"/>
      <c r="E42" s="399">
        <v>10.71</v>
      </c>
      <c r="F42" s="317"/>
      <c r="G42" s="317"/>
      <c r="H42" s="400" t="s">
        <v>26291</v>
      </c>
    </row>
    <row r="43" spans="1:8" s="314" customFormat="1" x14ac:dyDescent="0.25">
      <c r="A43" s="397">
        <v>44528</v>
      </c>
      <c r="B43" s="317"/>
      <c r="C43" s="398" t="s">
        <v>26215</v>
      </c>
      <c r="D43" s="317"/>
      <c r="E43" s="399">
        <v>2.08</v>
      </c>
      <c r="F43" s="317"/>
      <c r="G43" s="317"/>
      <c r="H43" s="400" t="s">
        <v>26292</v>
      </c>
    </row>
    <row r="44" spans="1:8" s="314" customFormat="1" x14ac:dyDescent="0.25">
      <c r="A44" s="397">
        <v>44528</v>
      </c>
      <c r="B44" s="317"/>
      <c r="C44" s="398" t="s">
        <v>26216</v>
      </c>
      <c r="D44" s="317"/>
      <c r="E44" s="399">
        <v>3.64</v>
      </c>
      <c r="F44" s="317"/>
      <c r="G44" s="317"/>
      <c r="H44" s="400" t="s">
        <v>26293</v>
      </c>
    </row>
    <row r="45" spans="1:8" s="314" customFormat="1" x14ac:dyDescent="0.25">
      <c r="A45" s="397">
        <v>44528</v>
      </c>
      <c r="B45" s="317"/>
      <c r="C45" s="398" t="s">
        <v>26217</v>
      </c>
      <c r="D45" s="317"/>
      <c r="E45" s="399">
        <v>4.9000000000000004</v>
      </c>
      <c r="F45" s="317"/>
      <c r="G45" s="317"/>
      <c r="H45" s="400" t="s">
        <v>26294</v>
      </c>
    </row>
    <row r="46" spans="1:8" s="314" customFormat="1" x14ac:dyDescent="0.25">
      <c r="A46" s="397">
        <v>44528</v>
      </c>
      <c r="B46" s="317"/>
      <c r="C46" s="398" t="s">
        <v>26218</v>
      </c>
      <c r="D46" s="317"/>
      <c r="E46" s="399">
        <v>9.16</v>
      </c>
      <c r="F46" s="317"/>
      <c r="G46" s="317"/>
      <c r="H46" s="400" t="s">
        <v>26295</v>
      </c>
    </row>
    <row r="47" spans="1:8" s="314" customFormat="1" x14ac:dyDescent="0.25">
      <c r="A47" s="397">
        <v>44528</v>
      </c>
      <c r="B47" s="317"/>
      <c r="C47" s="398" t="s">
        <v>26219</v>
      </c>
      <c r="D47" s="317"/>
      <c r="E47" s="399">
        <v>1.71</v>
      </c>
      <c r="F47" s="317"/>
      <c r="G47" s="317"/>
      <c r="H47" s="400" t="s">
        <v>26296</v>
      </c>
    </row>
    <row r="48" spans="1:8" s="314" customFormat="1" x14ac:dyDescent="0.25">
      <c r="A48" s="397">
        <v>44528</v>
      </c>
      <c r="B48" s="317"/>
      <c r="C48" s="398" t="s">
        <v>26220</v>
      </c>
      <c r="D48" s="317"/>
      <c r="E48" s="399">
        <v>3.36</v>
      </c>
      <c r="F48" s="317"/>
      <c r="G48" s="317"/>
      <c r="H48" s="400" t="s">
        <v>26297</v>
      </c>
    </row>
    <row r="49" spans="1:8" s="314" customFormat="1" x14ac:dyDescent="0.25">
      <c r="A49" s="397">
        <v>44529</v>
      </c>
      <c r="B49" s="317"/>
      <c r="C49" s="398" t="s">
        <v>26221</v>
      </c>
      <c r="D49" s="317"/>
      <c r="E49" s="399">
        <v>4.18</v>
      </c>
      <c r="F49" s="317"/>
      <c r="G49" s="317"/>
      <c r="H49" s="400" t="s">
        <v>26298</v>
      </c>
    </row>
    <row r="50" spans="1:8" s="314" customFormat="1" x14ac:dyDescent="0.25">
      <c r="A50" s="397">
        <v>44529</v>
      </c>
      <c r="B50" s="317"/>
      <c r="C50" s="398" t="s">
        <v>26222</v>
      </c>
      <c r="D50" s="317"/>
      <c r="E50" s="399">
        <v>3.06</v>
      </c>
      <c r="F50" s="317"/>
      <c r="G50" s="317"/>
      <c r="H50" s="400" t="s">
        <v>26299</v>
      </c>
    </row>
    <row r="51" spans="1:8" s="314" customFormat="1" x14ac:dyDescent="0.25">
      <c r="A51" s="397">
        <v>44529</v>
      </c>
      <c r="B51" s="317"/>
      <c r="C51" s="398" t="s">
        <v>26223</v>
      </c>
      <c r="D51" s="317"/>
      <c r="E51" s="399">
        <v>8.3800000000000008</v>
      </c>
      <c r="F51" s="317"/>
      <c r="G51" s="317"/>
      <c r="H51" s="400" t="s">
        <v>26300</v>
      </c>
    </row>
    <row r="52" spans="1:8" s="314" customFormat="1" x14ac:dyDescent="0.25">
      <c r="A52" s="397">
        <v>44529</v>
      </c>
      <c r="B52" s="317"/>
      <c r="C52" s="398" t="s">
        <v>26224</v>
      </c>
      <c r="D52" s="317"/>
      <c r="E52" s="399">
        <v>8.9600000000000009</v>
      </c>
      <c r="F52" s="317"/>
      <c r="G52" s="317"/>
      <c r="H52" s="400" t="s">
        <v>26301</v>
      </c>
    </row>
    <row r="53" spans="1:8" s="314" customFormat="1" x14ac:dyDescent="0.25">
      <c r="A53" s="397">
        <v>44529</v>
      </c>
      <c r="B53" s="317"/>
      <c r="C53" s="398" t="s">
        <v>26225</v>
      </c>
      <c r="D53" s="317"/>
      <c r="E53" s="399">
        <v>8.3800000000000008</v>
      </c>
      <c r="F53" s="317"/>
      <c r="G53" s="317"/>
      <c r="H53" s="400" t="s">
        <v>26302</v>
      </c>
    </row>
    <row r="54" spans="1:8" s="314" customFormat="1" x14ac:dyDescent="0.25">
      <c r="A54" s="397">
        <v>44529</v>
      </c>
      <c r="B54" s="317"/>
      <c r="C54" s="398" t="s">
        <v>26226</v>
      </c>
      <c r="D54" s="317"/>
      <c r="E54" s="399">
        <v>5.09</v>
      </c>
      <c r="F54" s="317"/>
      <c r="G54" s="317"/>
      <c r="H54" s="400" t="s">
        <v>26303</v>
      </c>
    </row>
    <row r="55" spans="1:8" s="314" customFormat="1" x14ac:dyDescent="0.25">
      <c r="A55" s="397">
        <v>44529</v>
      </c>
      <c r="B55" s="317"/>
      <c r="C55" s="398" t="s">
        <v>26227</v>
      </c>
      <c r="D55" s="317"/>
      <c r="E55" s="399">
        <v>5.91</v>
      </c>
      <c r="F55" s="317"/>
      <c r="G55" s="317"/>
      <c r="H55" s="400" t="s">
        <v>26304</v>
      </c>
    </row>
    <row r="56" spans="1:8" s="314" customFormat="1" x14ac:dyDescent="0.25">
      <c r="A56" s="397">
        <v>44529</v>
      </c>
      <c r="B56" s="317"/>
      <c r="C56" s="398" t="s">
        <v>26228</v>
      </c>
      <c r="D56" s="317"/>
      <c r="E56" s="399">
        <v>5.04</v>
      </c>
      <c r="F56" s="317"/>
      <c r="G56" s="317"/>
      <c r="H56" s="400" t="s">
        <v>26305</v>
      </c>
    </row>
    <row r="57" spans="1:8" s="314" customFormat="1" x14ac:dyDescent="0.25">
      <c r="A57" s="397">
        <v>44529</v>
      </c>
      <c r="B57" s="317"/>
      <c r="C57" s="398" t="s">
        <v>26229</v>
      </c>
      <c r="D57" s="317"/>
      <c r="E57" s="399">
        <v>1.75</v>
      </c>
      <c r="F57" s="317"/>
      <c r="G57" s="317"/>
      <c r="H57" s="400" t="s">
        <v>26306</v>
      </c>
    </row>
    <row r="58" spans="1:8" s="314" customFormat="1" x14ac:dyDescent="0.25">
      <c r="A58" s="397">
        <v>44529</v>
      </c>
      <c r="B58" s="317"/>
      <c r="C58" s="398" t="s">
        <v>26230</v>
      </c>
      <c r="D58" s="317"/>
      <c r="E58" s="399">
        <v>4.1900000000000004</v>
      </c>
      <c r="F58" s="317"/>
      <c r="G58" s="317"/>
      <c r="H58" s="400" t="s">
        <v>26307</v>
      </c>
    </row>
    <row r="59" spans="1:8" s="314" customFormat="1" x14ac:dyDescent="0.25">
      <c r="A59" s="397">
        <v>44529</v>
      </c>
      <c r="B59" s="317"/>
      <c r="C59" s="398" t="s">
        <v>26231</v>
      </c>
      <c r="D59" s="317"/>
      <c r="E59" s="399">
        <v>4.47</v>
      </c>
      <c r="F59" s="317"/>
      <c r="G59" s="317"/>
      <c r="H59" s="400" t="s">
        <v>26308</v>
      </c>
    </row>
    <row r="60" spans="1:8" s="314" customFormat="1" x14ac:dyDescent="0.25">
      <c r="A60" s="397">
        <v>44529</v>
      </c>
      <c r="B60" s="317"/>
      <c r="C60" s="398" t="s">
        <v>26232</v>
      </c>
      <c r="D60" s="317"/>
      <c r="E60" s="399">
        <v>16.7</v>
      </c>
      <c r="F60" s="317"/>
      <c r="G60" s="317"/>
      <c r="H60" s="400" t="s">
        <v>26309</v>
      </c>
    </row>
    <row r="61" spans="1:8" s="314" customFormat="1" x14ac:dyDescent="0.25">
      <c r="A61" s="397">
        <v>44529</v>
      </c>
      <c r="B61" s="317"/>
      <c r="C61" s="398" t="s">
        <v>26233</v>
      </c>
      <c r="D61" s="317"/>
      <c r="E61" s="399">
        <v>5.1100000000000003</v>
      </c>
      <c r="F61" s="317"/>
      <c r="G61" s="317"/>
      <c r="H61" s="400" t="s">
        <v>26310</v>
      </c>
    </row>
    <row r="62" spans="1:8" s="314" customFormat="1" x14ac:dyDescent="0.25">
      <c r="A62" s="397">
        <v>44529</v>
      </c>
      <c r="B62" s="317"/>
      <c r="C62" s="398" t="s">
        <v>26234</v>
      </c>
      <c r="D62" s="317"/>
      <c r="E62" s="399">
        <v>2.44</v>
      </c>
      <c r="F62" s="317"/>
      <c r="G62" s="317"/>
      <c r="H62" s="400" t="s">
        <v>26311</v>
      </c>
    </row>
    <row r="63" spans="1:8" s="314" customFormat="1" x14ac:dyDescent="0.25">
      <c r="A63" s="397">
        <v>44530</v>
      </c>
      <c r="B63" s="317"/>
      <c r="C63" s="398" t="s">
        <v>26235</v>
      </c>
      <c r="D63" s="317"/>
      <c r="E63" s="399">
        <v>4.9400000000000004</v>
      </c>
      <c r="F63" s="317"/>
      <c r="G63" s="317"/>
      <c r="H63" s="400" t="s">
        <v>26312</v>
      </c>
    </row>
    <row r="64" spans="1:8" s="314" customFormat="1" x14ac:dyDescent="0.25">
      <c r="A64" s="397">
        <v>44530</v>
      </c>
      <c r="B64" s="317"/>
      <c r="C64" s="398" t="s">
        <v>26236</v>
      </c>
      <c r="D64" s="317"/>
      <c r="E64" s="399">
        <v>2.2000000000000002</v>
      </c>
      <c r="F64" s="317"/>
      <c r="G64" s="317"/>
      <c r="H64" s="400" t="s">
        <v>26313</v>
      </c>
    </row>
    <row r="65" spans="1:8" s="314" customFormat="1" x14ac:dyDescent="0.25">
      <c r="A65" s="397">
        <v>44530</v>
      </c>
      <c r="B65" s="317"/>
      <c r="C65" s="398" t="s">
        <v>26237</v>
      </c>
      <c r="D65" s="317"/>
      <c r="E65" s="399">
        <v>5.97</v>
      </c>
      <c r="F65" s="317"/>
      <c r="G65" s="317"/>
      <c r="H65" s="400" t="s">
        <v>26314</v>
      </c>
    </row>
    <row r="66" spans="1:8" s="314" customFormat="1" x14ac:dyDescent="0.25">
      <c r="A66" s="397">
        <v>44530</v>
      </c>
      <c r="B66" s="317"/>
      <c r="C66" s="398" t="s">
        <v>26238</v>
      </c>
      <c r="D66" s="317"/>
      <c r="E66" s="399">
        <v>8.25</v>
      </c>
      <c r="F66" s="317"/>
      <c r="G66" s="317"/>
      <c r="H66" s="400" t="s">
        <v>26315</v>
      </c>
    </row>
    <row r="67" spans="1:8" s="314" customFormat="1" x14ac:dyDescent="0.25">
      <c r="A67" s="397">
        <v>44530</v>
      </c>
      <c r="B67" s="317"/>
      <c r="C67" s="398" t="s">
        <v>26239</v>
      </c>
      <c r="D67" s="317"/>
      <c r="E67" s="399">
        <v>3.85</v>
      </c>
      <c r="F67" s="317"/>
      <c r="G67" s="317"/>
      <c r="H67" s="400" t="s">
        <v>26316</v>
      </c>
    </row>
    <row r="68" spans="1:8" s="314" customFormat="1" x14ac:dyDescent="0.25">
      <c r="A68" s="397">
        <v>44530</v>
      </c>
      <c r="B68" s="317"/>
      <c r="C68" s="398" t="s">
        <v>26240</v>
      </c>
      <c r="D68" s="317"/>
      <c r="E68" s="399">
        <v>1.63</v>
      </c>
      <c r="F68" s="317"/>
      <c r="G68" s="317"/>
      <c r="H68" s="400" t="s">
        <v>26317</v>
      </c>
    </row>
    <row r="69" spans="1:8" s="314" customFormat="1" x14ac:dyDescent="0.25">
      <c r="A69" s="397">
        <v>44530</v>
      </c>
      <c r="B69" s="317"/>
      <c r="C69" s="398" t="s">
        <v>26241</v>
      </c>
      <c r="D69" s="317"/>
      <c r="E69" s="399">
        <v>9.98</v>
      </c>
      <c r="F69" s="317"/>
      <c r="G69" s="317"/>
      <c r="H69" s="400" t="s">
        <v>26318</v>
      </c>
    </row>
    <row r="70" spans="1:8" s="314" customFormat="1" x14ac:dyDescent="0.25">
      <c r="A70" s="397">
        <v>44530</v>
      </c>
      <c r="B70" s="317"/>
      <c r="C70" s="398" t="s">
        <v>26242</v>
      </c>
      <c r="D70" s="317"/>
      <c r="E70" s="399">
        <v>112.79</v>
      </c>
      <c r="F70" s="317"/>
      <c r="G70" s="317"/>
      <c r="H70" s="400" t="s">
        <v>26319</v>
      </c>
    </row>
    <row r="71" spans="1:8" s="314" customFormat="1" x14ac:dyDescent="0.25">
      <c r="A71" s="397">
        <v>44530</v>
      </c>
      <c r="B71" s="317"/>
      <c r="C71" s="398" t="s">
        <v>26243</v>
      </c>
      <c r="D71" s="317"/>
      <c r="E71" s="399">
        <v>4.0599999999999996</v>
      </c>
      <c r="F71" s="317"/>
      <c r="G71" s="317"/>
      <c r="H71" s="400" t="s">
        <v>26320</v>
      </c>
    </row>
    <row r="72" spans="1:8" s="314" customFormat="1" x14ac:dyDescent="0.25">
      <c r="A72" s="397">
        <v>44530</v>
      </c>
      <c r="B72" s="317"/>
      <c r="C72" s="398" t="s">
        <v>26244</v>
      </c>
      <c r="D72" s="317"/>
      <c r="E72" s="399">
        <v>3.75</v>
      </c>
      <c r="F72" s="317"/>
      <c r="G72" s="317"/>
      <c r="H72" s="400" t="s">
        <v>26321</v>
      </c>
    </row>
    <row r="73" spans="1:8" s="314" customFormat="1" x14ac:dyDescent="0.25">
      <c r="A73" s="397">
        <v>44530</v>
      </c>
      <c r="B73" s="317"/>
      <c r="C73" s="398" t="s">
        <v>26245</v>
      </c>
      <c r="D73" s="317"/>
      <c r="E73" s="399">
        <v>4.71</v>
      </c>
      <c r="F73" s="317"/>
      <c r="G73" s="317"/>
      <c r="H73" s="400" t="s">
        <v>26322</v>
      </c>
    </row>
    <row r="74" spans="1:8" s="314" customFormat="1" x14ac:dyDescent="0.25">
      <c r="A74" s="397">
        <v>44530</v>
      </c>
      <c r="B74" s="317"/>
      <c r="C74" s="398" t="s">
        <v>26246</v>
      </c>
      <c r="D74" s="317"/>
      <c r="E74" s="399">
        <v>1.68</v>
      </c>
      <c r="F74" s="317"/>
      <c r="G74" s="317"/>
      <c r="H74" s="400" t="s">
        <v>26323</v>
      </c>
    </row>
    <row r="75" spans="1:8" s="314" customFormat="1" x14ac:dyDescent="0.25">
      <c r="A75" s="397">
        <v>44530</v>
      </c>
      <c r="B75" s="317"/>
      <c r="C75" s="398" t="s">
        <v>26247</v>
      </c>
      <c r="D75" s="317"/>
      <c r="E75" s="399">
        <v>9.74</v>
      </c>
      <c r="F75" s="317"/>
      <c r="G75" s="317"/>
      <c r="H75" s="400" t="s">
        <v>26324</v>
      </c>
    </row>
    <row r="76" spans="1:8" s="314" customFormat="1" x14ac:dyDescent="0.25">
      <c r="A76" s="397">
        <v>44530</v>
      </c>
      <c r="B76" s="317"/>
      <c r="C76" s="398" t="s">
        <v>26248</v>
      </c>
      <c r="D76" s="317"/>
      <c r="E76" s="399">
        <v>3.52</v>
      </c>
      <c r="F76" s="317"/>
      <c r="G76" s="317"/>
      <c r="H76" s="400" t="s">
        <v>26325</v>
      </c>
    </row>
    <row r="77" spans="1:8" s="314" customFormat="1" x14ac:dyDescent="0.25">
      <c r="A77" s="397">
        <v>44530</v>
      </c>
      <c r="B77" s="317"/>
      <c r="C77" s="398" t="s">
        <v>26249</v>
      </c>
      <c r="D77" s="317"/>
      <c r="E77" s="399">
        <v>1.71</v>
      </c>
      <c r="F77" s="317"/>
      <c r="G77" s="317"/>
      <c r="H77" s="400" t="s">
        <v>26326</v>
      </c>
    </row>
    <row r="78" spans="1:8" s="314" customFormat="1" x14ac:dyDescent="0.25">
      <c r="A78" s="397">
        <v>44530</v>
      </c>
      <c r="B78" s="317"/>
      <c r="C78" s="398" t="s">
        <v>26250</v>
      </c>
      <c r="D78" s="317"/>
      <c r="E78" s="399">
        <v>1.68</v>
      </c>
      <c r="F78" s="317"/>
      <c r="G78" s="317"/>
      <c r="H78" s="400" t="s">
        <v>26327</v>
      </c>
    </row>
    <row r="79" spans="1:8" s="314" customFormat="1" x14ac:dyDescent="0.25">
      <c r="A79" s="397">
        <v>44530</v>
      </c>
      <c r="B79" s="317"/>
      <c r="C79" s="398" t="s">
        <v>26251</v>
      </c>
      <c r="D79" s="317"/>
      <c r="E79" s="399">
        <v>8.58</v>
      </c>
      <c r="F79" s="317"/>
      <c r="G79" s="317"/>
      <c r="H79" s="400" t="s">
        <v>26328</v>
      </c>
    </row>
    <row r="80" spans="1:8" s="314" customFormat="1" x14ac:dyDescent="0.25">
      <c r="A80" s="317"/>
      <c r="B80" s="317"/>
      <c r="C80" s="401"/>
      <c r="D80" s="402" t="s">
        <v>21501</v>
      </c>
      <c r="E80" s="403">
        <f>SUM(E3:E79)</f>
        <v>542.28000000000009</v>
      </c>
      <c r="F80" s="317"/>
      <c r="G80" s="317"/>
      <c r="H80" s="317"/>
    </row>
    <row r="81" spans="1:8" ht="15" customHeight="1" x14ac:dyDescent="0.25">
      <c r="A81" s="310" t="s">
        <v>24955</v>
      </c>
      <c r="B81" s="310" t="s">
        <v>24956</v>
      </c>
      <c r="C81" s="310" t="s">
        <v>24957</v>
      </c>
      <c r="D81" s="310" t="s">
        <v>5468</v>
      </c>
      <c r="E81" s="312">
        <v>6.11</v>
      </c>
      <c r="F81" s="310" t="s">
        <v>5469</v>
      </c>
      <c r="G81" s="310" t="s">
        <v>630</v>
      </c>
      <c r="H81" s="320">
        <v>17565</v>
      </c>
    </row>
    <row r="82" spans="1:8" ht="15" customHeight="1" x14ac:dyDescent="0.25">
      <c r="A82" s="310" t="s">
        <v>24955</v>
      </c>
      <c r="B82" s="310" t="s">
        <v>24958</v>
      </c>
      <c r="C82" s="310" t="s">
        <v>24959</v>
      </c>
      <c r="D82" s="310" t="s">
        <v>20020</v>
      </c>
      <c r="E82" s="312">
        <v>5.79</v>
      </c>
      <c r="F82" s="310" t="s">
        <v>20021</v>
      </c>
      <c r="G82" s="310" t="s">
        <v>630</v>
      </c>
      <c r="H82" s="320">
        <v>17566</v>
      </c>
    </row>
    <row r="83" spans="1:8" ht="15" customHeight="1" x14ac:dyDescent="0.25">
      <c r="A83" s="310" t="s">
        <v>24955</v>
      </c>
      <c r="B83" s="310" t="s">
        <v>24960</v>
      </c>
      <c r="C83" s="310" t="s">
        <v>24961</v>
      </c>
      <c r="D83" s="310" t="s">
        <v>712</v>
      </c>
      <c r="E83" s="312">
        <v>1.98</v>
      </c>
      <c r="F83" s="310" t="s">
        <v>711</v>
      </c>
      <c r="G83" s="310" t="s">
        <v>630</v>
      </c>
      <c r="H83" s="320">
        <v>17567</v>
      </c>
    </row>
    <row r="84" spans="1:8" ht="15" customHeight="1" x14ac:dyDescent="0.25">
      <c r="A84" s="310" t="s">
        <v>24955</v>
      </c>
      <c r="B84" s="310" t="s">
        <v>24962</v>
      </c>
      <c r="C84" s="310" t="s">
        <v>24963</v>
      </c>
      <c r="D84" s="310" t="s">
        <v>5672</v>
      </c>
      <c r="E84" s="312">
        <v>1.68</v>
      </c>
      <c r="F84" s="310" t="s">
        <v>5673</v>
      </c>
      <c r="G84" s="310" t="s">
        <v>630</v>
      </c>
      <c r="H84" s="320">
        <v>17568</v>
      </c>
    </row>
    <row r="85" spans="1:8" ht="15" customHeight="1" x14ac:dyDescent="0.25">
      <c r="A85" s="310" t="s">
        <v>24955</v>
      </c>
      <c r="B85" s="310" t="s">
        <v>24964</v>
      </c>
      <c r="C85" s="310" t="s">
        <v>24965</v>
      </c>
      <c r="D85" s="310" t="s">
        <v>21753</v>
      </c>
      <c r="E85" s="312">
        <v>1.04</v>
      </c>
      <c r="F85" s="310" t="s">
        <v>21754</v>
      </c>
      <c r="G85" s="310" t="s">
        <v>630</v>
      </c>
      <c r="H85" s="320">
        <v>17569</v>
      </c>
    </row>
    <row r="86" spans="1:8" ht="15" customHeight="1" x14ac:dyDescent="0.25">
      <c r="A86" s="310" t="s">
        <v>24955</v>
      </c>
      <c r="B86" s="310" t="s">
        <v>24966</v>
      </c>
      <c r="C86" s="310" t="s">
        <v>24967</v>
      </c>
      <c r="D86" s="310" t="s">
        <v>638</v>
      </c>
      <c r="E86" s="312">
        <v>4.2</v>
      </c>
      <c r="F86" s="310" t="s">
        <v>637</v>
      </c>
      <c r="G86" s="310" t="s">
        <v>630</v>
      </c>
      <c r="H86" s="320">
        <v>17570</v>
      </c>
    </row>
    <row r="87" spans="1:8" ht="15" customHeight="1" x14ac:dyDescent="0.25">
      <c r="A87" s="310" t="s">
        <v>24955</v>
      </c>
      <c r="B87" s="310" t="s">
        <v>24968</v>
      </c>
      <c r="C87" s="310" t="s">
        <v>24969</v>
      </c>
      <c r="D87" s="310" t="s">
        <v>1353</v>
      </c>
      <c r="E87" s="312">
        <v>4.88</v>
      </c>
      <c r="F87" s="310" t="s">
        <v>1352</v>
      </c>
      <c r="G87" s="310" t="s">
        <v>630</v>
      </c>
      <c r="H87" s="320">
        <v>17571</v>
      </c>
    </row>
    <row r="88" spans="1:8" ht="15" customHeight="1" x14ac:dyDescent="0.25">
      <c r="A88" s="310" t="s">
        <v>24955</v>
      </c>
      <c r="B88" s="310" t="s">
        <v>24970</v>
      </c>
      <c r="C88" s="310" t="s">
        <v>24971</v>
      </c>
      <c r="D88" s="310" t="s">
        <v>644</v>
      </c>
      <c r="E88" s="312">
        <v>5.04</v>
      </c>
      <c r="F88" s="310" t="s">
        <v>643</v>
      </c>
      <c r="G88" s="310" t="s">
        <v>630</v>
      </c>
      <c r="H88" s="320">
        <v>17572</v>
      </c>
    </row>
    <row r="89" spans="1:8" ht="15" customHeight="1" x14ac:dyDescent="0.25">
      <c r="A89" s="310" t="s">
        <v>24955</v>
      </c>
      <c r="B89" s="310" t="s">
        <v>24972</v>
      </c>
      <c r="C89" s="310" t="s">
        <v>24973</v>
      </c>
      <c r="D89" s="310" t="s">
        <v>1333</v>
      </c>
      <c r="E89" s="312">
        <v>5.04</v>
      </c>
      <c r="F89" s="310" t="s">
        <v>1332</v>
      </c>
      <c r="G89" s="310" t="s">
        <v>630</v>
      </c>
      <c r="H89" s="320">
        <v>17573</v>
      </c>
    </row>
    <row r="90" spans="1:8" ht="15" customHeight="1" x14ac:dyDescent="0.25">
      <c r="A90" s="310" t="s">
        <v>24955</v>
      </c>
      <c r="B90" s="310" t="s">
        <v>24974</v>
      </c>
      <c r="C90" s="310" t="s">
        <v>24975</v>
      </c>
      <c r="D90" s="310" t="s">
        <v>4633</v>
      </c>
      <c r="E90" s="312">
        <v>9.3000000000000007</v>
      </c>
      <c r="F90" s="310" t="s">
        <v>4634</v>
      </c>
      <c r="G90" s="310" t="s">
        <v>630</v>
      </c>
      <c r="H90" s="320">
        <v>17574</v>
      </c>
    </row>
    <row r="91" spans="1:8" ht="15" customHeight="1" x14ac:dyDescent="0.25">
      <c r="A91" s="310" t="s">
        <v>24955</v>
      </c>
      <c r="B91" s="310" t="s">
        <v>24976</v>
      </c>
      <c r="C91" s="310" t="s">
        <v>24977</v>
      </c>
      <c r="D91" s="310" t="s">
        <v>1064</v>
      </c>
      <c r="E91" s="312">
        <v>3.72</v>
      </c>
      <c r="F91" s="310" t="s">
        <v>1063</v>
      </c>
      <c r="G91" s="310" t="s">
        <v>630</v>
      </c>
      <c r="H91" s="320">
        <v>17575</v>
      </c>
    </row>
    <row r="92" spans="1:8" ht="15" customHeight="1" x14ac:dyDescent="0.25">
      <c r="A92" s="310" t="s">
        <v>24955</v>
      </c>
      <c r="B92" s="310" t="s">
        <v>24978</v>
      </c>
      <c r="C92" s="310" t="s">
        <v>24979</v>
      </c>
      <c r="D92" s="310" t="s">
        <v>18276</v>
      </c>
      <c r="E92" s="312">
        <v>11.49</v>
      </c>
      <c r="F92" s="310" t="s">
        <v>23097</v>
      </c>
      <c r="G92" s="310" t="s">
        <v>630</v>
      </c>
      <c r="H92" s="320">
        <v>17576</v>
      </c>
    </row>
    <row r="93" spans="1:8" ht="15" customHeight="1" x14ac:dyDescent="0.25">
      <c r="A93" s="310" t="s">
        <v>24955</v>
      </c>
      <c r="B93" s="310" t="s">
        <v>24980</v>
      </c>
      <c r="C93" s="310" t="s">
        <v>24981</v>
      </c>
      <c r="D93" s="310" t="s">
        <v>20043</v>
      </c>
      <c r="E93" s="312">
        <v>10.63</v>
      </c>
      <c r="F93" s="310" t="s">
        <v>20044</v>
      </c>
      <c r="G93" s="310" t="s">
        <v>630</v>
      </c>
      <c r="H93" s="320">
        <v>17577</v>
      </c>
    </row>
    <row r="94" spans="1:8" ht="15" customHeight="1" x14ac:dyDescent="0.25">
      <c r="A94" s="310" t="s">
        <v>24955</v>
      </c>
      <c r="B94" s="310" t="s">
        <v>24982</v>
      </c>
      <c r="C94" s="310" t="s">
        <v>24983</v>
      </c>
      <c r="D94" s="310" t="s">
        <v>1259</v>
      </c>
      <c r="E94" s="312">
        <v>9.0500000000000007</v>
      </c>
      <c r="F94" s="310" t="s">
        <v>1258</v>
      </c>
      <c r="G94" s="310" t="s">
        <v>630</v>
      </c>
      <c r="H94" s="320">
        <v>17578</v>
      </c>
    </row>
    <row r="95" spans="1:8" ht="15" customHeight="1" x14ac:dyDescent="0.25">
      <c r="A95" s="310" t="s">
        <v>24955</v>
      </c>
      <c r="B95" s="310" t="s">
        <v>3600</v>
      </c>
      <c r="C95" s="310" t="s">
        <v>24984</v>
      </c>
      <c r="D95" s="310" t="s">
        <v>1010</v>
      </c>
      <c r="E95" s="312">
        <v>5.32</v>
      </c>
      <c r="F95" s="310" t="s">
        <v>1009</v>
      </c>
      <c r="G95" s="310" t="s">
        <v>630</v>
      </c>
      <c r="H95" s="320">
        <v>17579</v>
      </c>
    </row>
    <row r="96" spans="1:8" ht="15" customHeight="1" x14ac:dyDescent="0.25">
      <c r="A96" s="310" t="s">
        <v>24955</v>
      </c>
      <c r="B96" s="310" t="s">
        <v>24985</v>
      </c>
      <c r="C96" s="310" t="s">
        <v>24986</v>
      </c>
      <c r="D96" s="310" t="s">
        <v>3194</v>
      </c>
      <c r="E96" s="312">
        <v>2.11</v>
      </c>
      <c r="F96" s="310" t="s">
        <v>3195</v>
      </c>
      <c r="G96" s="310" t="s">
        <v>630</v>
      </c>
      <c r="H96" s="320">
        <v>17580</v>
      </c>
    </row>
    <row r="97" spans="1:8" ht="15" customHeight="1" x14ac:dyDescent="0.25">
      <c r="A97" s="310" t="s">
        <v>24955</v>
      </c>
      <c r="B97" s="310" t="s">
        <v>24987</v>
      </c>
      <c r="C97" s="310" t="s">
        <v>24988</v>
      </c>
      <c r="D97" s="310" t="s">
        <v>3882</v>
      </c>
      <c r="E97" s="312">
        <v>3.1</v>
      </c>
      <c r="F97" s="310" t="s">
        <v>3883</v>
      </c>
      <c r="G97" s="310" t="s">
        <v>630</v>
      </c>
      <c r="H97" s="320">
        <v>17581</v>
      </c>
    </row>
    <row r="98" spans="1:8" ht="15" customHeight="1" x14ac:dyDescent="0.25">
      <c r="A98" s="310" t="s">
        <v>24955</v>
      </c>
      <c r="B98" s="310" t="s">
        <v>24989</v>
      </c>
      <c r="C98" s="310" t="s">
        <v>24990</v>
      </c>
      <c r="D98" s="310" t="s">
        <v>4627</v>
      </c>
      <c r="E98" s="312">
        <v>5.04</v>
      </c>
      <c r="F98" s="310" t="s">
        <v>4628</v>
      </c>
      <c r="G98" s="310" t="s">
        <v>630</v>
      </c>
      <c r="H98" s="320">
        <v>17582</v>
      </c>
    </row>
    <row r="99" spans="1:8" ht="15" customHeight="1" x14ac:dyDescent="0.25">
      <c r="A99" s="310" t="s">
        <v>24955</v>
      </c>
      <c r="B99" s="310" t="s">
        <v>24991</v>
      </c>
      <c r="C99" s="310" t="s">
        <v>24992</v>
      </c>
      <c r="D99" s="310" t="s">
        <v>4940</v>
      </c>
      <c r="E99" s="312">
        <v>4.26</v>
      </c>
      <c r="F99" s="310" t="s">
        <v>4941</v>
      </c>
      <c r="G99" s="310" t="s">
        <v>630</v>
      </c>
      <c r="H99" s="320">
        <v>17583</v>
      </c>
    </row>
    <row r="100" spans="1:8" ht="15" customHeight="1" x14ac:dyDescent="0.25">
      <c r="A100" s="310" t="s">
        <v>24955</v>
      </c>
      <c r="B100" s="310" t="s">
        <v>24993</v>
      </c>
      <c r="C100" s="310" t="s">
        <v>24994</v>
      </c>
      <c r="D100" s="310" t="s">
        <v>1398</v>
      </c>
      <c r="E100" s="312">
        <v>7.44</v>
      </c>
      <c r="F100" s="310" t="s">
        <v>1397</v>
      </c>
      <c r="G100" s="310" t="s">
        <v>630</v>
      </c>
      <c r="H100" s="320">
        <v>17584</v>
      </c>
    </row>
    <row r="101" spans="1:8" ht="15" customHeight="1" x14ac:dyDescent="0.25">
      <c r="A101" s="310" t="s">
        <v>24955</v>
      </c>
      <c r="B101" s="310" t="s">
        <v>24995</v>
      </c>
      <c r="C101" s="310" t="s">
        <v>24996</v>
      </c>
      <c r="D101" s="310" t="s">
        <v>1127</v>
      </c>
      <c r="E101" s="312">
        <v>5.36</v>
      </c>
      <c r="F101" s="310" t="s">
        <v>1126</v>
      </c>
      <c r="G101" s="310" t="s">
        <v>630</v>
      </c>
      <c r="H101" s="320">
        <v>17585</v>
      </c>
    </row>
    <row r="102" spans="1:8" ht="15" customHeight="1" x14ac:dyDescent="0.25">
      <c r="A102" s="310" t="s">
        <v>24955</v>
      </c>
      <c r="B102" s="310" t="s">
        <v>24997</v>
      </c>
      <c r="C102" s="310" t="s">
        <v>24998</v>
      </c>
      <c r="D102" s="310" t="s">
        <v>14013</v>
      </c>
      <c r="E102" s="312">
        <v>1.74</v>
      </c>
      <c r="F102" s="310" t="s">
        <v>14012</v>
      </c>
      <c r="G102" s="310" t="s">
        <v>630</v>
      </c>
      <c r="H102" s="320">
        <v>17586</v>
      </c>
    </row>
    <row r="103" spans="1:8" ht="15" customHeight="1" x14ac:dyDescent="0.25">
      <c r="A103" s="310" t="s">
        <v>24955</v>
      </c>
      <c r="B103" s="310" t="s">
        <v>24999</v>
      </c>
      <c r="C103" s="310" t="s">
        <v>25000</v>
      </c>
      <c r="D103" s="310" t="s">
        <v>25001</v>
      </c>
      <c r="E103" s="312">
        <v>5.04</v>
      </c>
      <c r="F103" s="310" t="s">
        <v>25002</v>
      </c>
      <c r="G103" s="310" t="s">
        <v>630</v>
      </c>
      <c r="H103" s="320">
        <v>17587</v>
      </c>
    </row>
    <row r="104" spans="1:8" ht="15" customHeight="1" x14ac:dyDescent="0.25">
      <c r="A104" s="310" t="s">
        <v>24955</v>
      </c>
      <c r="B104" s="310" t="s">
        <v>25003</v>
      </c>
      <c r="C104" s="310" t="s">
        <v>25004</v>
      </c>
      <c r="D104" s="310" t="s">
        <v>918</v>
      </c>
      <c r="E104" s="312">
        <v>3.6</v>
      </c>
      <c r="F104" s="310" t="s">
        <v>917</v>
      </c>
      <c r="G104" s="310" t="s">
        <v>630</v>
      </c>
      <c r="H104" s="320">
        <v>17588</v>
      </c>
    </row>
    <row r="105" spans="1:8" ht="15" customHeight="1" x14ac:dyDescent="0.25">
      <c r="A105" s="310" t="s">
        <v>24955</v>
      </c>
      <c r="B105" s="310" t="s">
        <v>25005</v>
      </c>
      <c r="C105" s="310" t="s">
        <v>25006</v>
      </c>
      <c r="D105" s="310" t="s">
        <v>4483</v>
      </c>
      <c r="E105" s="312">
        <v>4.1900000000000004</v>
      </c>
      <c r="F105" s="310" t="s">
        <v>4484</v>
      </c>
      <c r="G105" s="310" t="s">
        <v>630</v>
      </c>
      <c r="H105" s="320">
        <v>17589</v>
      </c>
    </row>
    <row r="106" spans="1:8" ht="15" customHeight="1" x14ac:dyDescent="0.25">
      <c r="A106" s="310" t="s">
        <v>24955</v>
      </c>
      <c r="B106" s="310" t="s">
        <v>25007</v>
      </c>
      <c r="C106" s="310" t="s">
        <v>25008</v>
      </c>
      <c r="D106" s="310" t="s">
        <v>1357</v>
      </c>
      <c r="E106" s="312">
        <v>4.28</v>
      </c>
      <c r="F106" s="310" t="s">
        <v>1356</v>
      </c>
      <c r="G106" s="310" t="s">
        <v>630</v>
      </c>
      <c r="H106" s="320">
        <v>17590</v>
      </c>
    </row>
    <row r="107" spans="1:8" ht="15" customHeight="1" x14ac:dyDescent="0.25">
      <c r="A107" s="310" t="s">
        <v>24955</v>
      </c>
      <c r="B107" s="310" t="s">
        <v>25009</v>
      </c>
      <c r="C107" s="310" t="s">
        <v>25010</v>
      </c>
      <c r="D107" s="310" t="s">
        <v>3188</v>
      </c>
      <c r="E107" s="312">
        <v>0.39</v>
      </c>
      <c r="F107" s="310" t="s">
        <v>22972</v>
      </c>
      <c r="G107" s="310" t="s">
        <v>630</v>
      </c>
      <c r="H107" s="320">
        <v>17591</v>
      </c>
    </row>
    <row r="108" spans="1:8" ht="15" customHeight="1" x14ac:dyDescent="0.25">
      <c r="A108" s="310" t="s">
        <v>24955</v>
      </c>
      <c r="B108" s="310" t="s">
        <v>19747</v>
      </c>
      <c r="C108" s="310" t="s">
        <v>25011</v>
      </c>
      <c r="D108" s="310" t="s">
        <v>975</v>
      </c>
      <c r="E108" s="312">
        <v>3.42</v>
      </c>
      <c r="F108" s="310" t="s">
        <v>974</v>
      </c>
      <c r="G108" s="310" t="s">
        <v>630</v>
      </c>
      <c r="H108" s="320">
        <v>17592</v>
      </c>
    </row>
    <row r="109" spans="1:8" ht="15" customHeight="1" x14ac:dyDescent="0.25">
      <c r="A109" s="310" t="s">
        <v>24955</v>
      </c>
      <c r="B109" s="310" t="s">
        <v>25012</v>
      </c>
      <c r="C109" s="310" t="s">
        <v>25013</v>
      </c>
      <c r="D109" s="310" t="s">
        <v>4877</v>
      </c>
      <c r="E109" s="312">
        <v>8.6199999999999992</v>
      </c>
      <c r="F109" s="310" t="s">
        <v>4878</v>
      </c>
      <c r="G109" s="310" t="s">
        <v>630</v>
      </c>
      <c r="H109" s="320">
        <v>17593</v>
      </c>
    </row>
    <row r="110" spans="1:8" ht="15" customHeight="1" x14ac:dyDescent="0.25">
      <c r="A110" s="310" t="s">
        <v>24955</v>
      </c>
      <c r="B110" s="310" t="s">
        <v>25014</v>
      </c>
      <c r="C110" s="310" t="s">
        <v>25015</v>
      </c>
      <c r="D110" s="310" t="s">
        <v>1168</v>
      </c>
      <c r="E110" s="312">
        <v>12.59</v>
      </c>
      <c r="F110" s="310" t="s">
        <v>1167</v>
      </c>
      <c r="G110" s="310" t="s">
        <v>630</v>
      </c>
      <c r="H110" s="320">
        <v>17594</v>
      </c>
    </row>
    <row r="111" spans="1:8" ht="15" customHeight="1" x14ac:dyDescent="0.25">
      <c r="A111" s="310" t="s">
        <v>24955</v>
      </c>
      <c r="B111" s="310" t="s">
        <v>25016</v>
      </c>
      <c r="C111" s="310" t="s">
        <v>25017</v>
      </c>
      <c r="D111" s="310" t="s">
        <v>25018</v>
      </c>
      <c r="E111" s="312">
        <v>5.15</v>
      </c>
      <c r="F111" s="310" t="s">
        <v>25019</v>
      </c>
      <c r="G111" s="310" t="s">
        <v>630</v>
      </c>
      <c r="H111" s="320">
        <v>17595</v>
      </c>
    </row>
    <row r="112" spans="1:8" ht="15" customHeight="1" x14ac:dyDescent="0.25">
      <c r="A112" s="310" t="s">
        <v>24955</v>
      </c>
      <c r="B112" s="310" t="s">
        <v>25020</v>
      </c>
      <c r="C112" s="310" t="s">
        <v>25021</v>
      </c>
      <c r="D112" s="310" t="s">
        <v>3948</v>
      </c>
      <c r="E112" s="312">
        <v>2.93</v>
      </c>
      <c r="F112" s="310" t="s">
        <v>3949</v>
      </c>
      <c r="G112" s="310" t="s">
        <v>630</v>
      </c>
      <c r="H112" s="320">
        <v>17596</v>
      </c>
    </row>
    <row r="113" spans="1:11" ht="15" customHeight="1" x14ac:dyDescent="0.25">
      <c r="A113" s="310" t="s">
        <v>24955</v>
      </c>
      <c r="B113" s="310" t="s">
        <v>25022</v>
      </c>
      <c r="C113" s="310" t="s">
        <v>25023</v>
      </c>
      <c r="D113" s="310" t="s">
        <v>25024</v>
      </c>
      <c r="E113" s="312">
        <v>8.48</v>
      </c>
      <c r="F113" s="310" t="s">
        <v>25025</v>
      </c>
      <c r="G113" s="310" t="s">
        <v>630</v>
      </c>
      <c r="H113" s="320">
        <v>17597</v>
      </c>
    </row>
    <row r="114" spans="1:11" ht="15" customHeight="1" x14ac:dyDescent="0.25">
      <c r="A114" s="310"/>
      <c r="B114" s="310"/>
      <c r="C114" s="310"/>
      <c r="D114" s="324" t="s">
        <v>3727</v>
      </c>
      <c r="E114" s="313">
        <f>SUM(E81:E113)</f>
        <v>173.01</v>
      </c>
      <c r="F114" s="310"/>
      <c r="G114" s="310"/>
      <c r="H114" s="320"/>
    </row>
    <row r="115" spans="1:11" ht="15" customHeight="1" x14ac:dyDescent="0.25">
      <c r="A115" s="310" t="s">
        <v>25026</v>
      </c>
      <c r="B115" s="310" t="s">
        <v>25027</v>
      </c>
      <c r="C115" s="310" t="s">
        <v>25028</v>
      </c>
      <c r="D115" s="310" t="s">
        <v>796</v>
      </c>
      <c r="E115" s="312">
        <v>1.86</v>
      </c>
      <c r="F115" s="310" t="s">
        <v>795</v>
      </c>
      <c r="G115" s="310" t="s">
        <v>630</v>
      </c>
      <c r="H115" s="320">
        <v>17640</v>
      </c>
    </row>
    <row r="116" spans="1:11" ht="15" customHeight="1" x14ac:dyDescent="0.25">
      <c r="A116" s="310" t="s">
        <v>25026</v>
      </c>
      <c r="B116" s="310" t="s">
        <v>25029</v>
      </c>
      <c r="C116" s="310" t="s">
        <v>25030</v>
      </c>
      <c r="D116" s="310" t="s">
        <v>4845</v>
      </c>
      <c r="E116" s="312">
        <v>3.99</v>
      </c>
      <c r="F116" s="310" t="s">
        <v>4846</v>
      </c>
      <c r="G116" s="310" t="s">
        <v>630</v>
      </c>
      <c r="H116" s="320">
        <v>17641</v>
      </c>
    </row>
    <row r="117" spans="1:11" ht="15" customHeight="1" x14ac:dyDescent="0.25">
      <c r="A117" s="310" t="s">
        <v>25026</v>
      </c>
      <c r="B117" s="310" t="s">
        <v>25031</v>
      </c>
      <c r="C117" s="310" t="s">
        <v>25032</v>
      </c>
      <c r="D117" s="310" t="s">
        <v>671</v>
      </c>
      <c r="E117" s="312">
        <v>5.52</v>
      </c>
      <c r="F117" s="310" t="s">
        <v>670</v>
      </c>
      <c r="G117" s="310" t="s">
        <v>630</v>
      </c>
      <c r="H117" s="320">
        <v>17642</v>
      </c>
    </row>
    <row r="118" spans="1:11" ht="15" customHeight="1" x14ac:dyDescent="0.25">
      <c r="A118" s="310" t="s">
        <v>25026</v>
      </c>
      <c r="B118" s="310" t="s">
        <v>25033</v>
      </c>
      <c r="C118" s="310" t="s">
        <v>25034</v>
      </c>
      <c r="D118" s="310" t="s">
        <v>3078</v>
      </c>
      <c r="E118" s="312">
        <v>6.25</v>
      </c>
      <c r="F118" s="310" t="s">
        <v>3079</v>
      </c>
      <c r="G118" s="310" t="s">
        <v>630</v>
      </c>
      <c r="H118" s="320">
        <v>17643</v>
      </c>
    </row>
    <row r="119" spans="1:11" ht="15" customHeight="1" x14ac:dyDescent="0.25">
      <c r="A119" s="310" t="s">
        <v>25026</v>
      </c>
      <c r="B119" s="310" t="s">
        <v>25035</v>
      </c>
      <c r="C119" s="310" t="s">
        <v>25036</v>
      </c>
      <c r="D119" s="310" t="s">
        <v>3668</v>
      </c>
      <c r="E119" s="312">
        <v>13.66</v>
      </c>
      <c r="F119" s="310" t="s">
        <v>3669</v>
      </c>
      <c r="G119" s="310" t="s">
        <v>630</v>
      </c>
      <c r="H119" s="320">
        <v>17644</v>
      </c>
    </row>
    <row r="120" spans="1:11" ht="15" customHeight="1" x14ac:dyDescent="0.25">
      <c r="A120" s="310" t="s">
        <v>25026</v>
      </c>
      <c r="B120" s="310" t="s">
        <v>25037</v>
      </c>
      <c r="C120" s="310" t="s">
        <v>25038</v>
      </c>
      <c r="D120" s="310" t="s">
        <v>4778</v>
      </c>
      <c r="E120" s="312">
        <v>8.65</v>
      </c>
      <c r="F120" s="310" t="s">
        <v>4779</v>
      </c>
      <c r="G120" s="310" t="s">
        <v>630</v>
      </c>
      <c r="H120" s="320">
        <v>17645</v>
      </c>
    </row>
    <row r="121" spans="1:11" ht="15" customHeight="1" x14ac:dyDescent="0.25">
      <c r="A121" s="310" t="s">
        <v>25026</v>
      </c>
      <c r="B121" s="310" t="s">
        <v>25039</v>
      </c>
      <c r="C121" s="310" t="s">
        <v>25040</v>
      </c>
      <c r="D121" s="310" t="s">
        <v>938</v>
      </c>
      <c r="E121" s="312">
        <v>5.04</v>
      </c>
      <c r="F121" s="310" t="s">
        <v>937</v>
      </c>
      <c r="G121" s="310" t="s">
        <v>630</v>
      </c>
      <c r="H121" s="320">
        <v>17646</v>
      </c>
    </row>
    <row r="122" spans="1:11" ht="15" customHeight="1" x14ac:dyDescent="0.25">
      <c r="A122" s="310" t="s">
        <v>25026</v>
      </c>
      <c r="B122" s="310" t="s">
        <v>22815</v>
      </c>
      <c r="C122" s="310" t="s">
        <v>25041</v>
      </c>
      <c r="D122" s="310" t="s">
        <v>25042</v>
      </c>
      <c r="E122" s="312">
        <v>0.27</v>
      </c>
      <c r="F122" s="310" t="s">
        <v>25043</v>
      </c>
      <c r="G122" s="310" t="s">
        <v>630</v>
      </c>
      <c r="H122" s="320">
        <v>17647</v>
      </c>
    </row>
    <row r="123" spans="1:11" ht="15" customHeight="1" x14ac:dyDescent="0.25">
      <c r="A123" s="310" t="s">
        <v>25026</v>
      </c>
      <c r="B123" s="310" t="s">
        <v>19607</v>
      </c>
      <c r="C123" s="310" t="s">
        <v>25044</v>
      </c>
      <c r="D123" s="310" t="s">
        <v>25045</v>
      </c>
      <c r="E123" s="312">
        <v>4.58</v>
      </c>
      <c r="F123" s="310" t="s">
        <v>25046</v>
      </c>
      <c r="G123" s="310" t="s">
        <v>630</v>
      </c>
      <c r="H123" s="320">
        <v>17648</v>
      </c>
    </row>
    <row r="124" spans="1:11" ht="15" customHeight="1" x14ac:dyDescent="0.25">
      <c r="A124" s="310" t="s">
        <v>25026</v>
      </c>
      <c r="B124" s="310" t="s">
        <v>16292</v>
      </c>
      <c r="C124" s="310" t="s">
        <v>25047</v>
      </c>
      <c r="D124" s="310" t="s">
        <v>3626</v>
      </c>
      <c r="E124" s="312">
        <v>4.37</v>
      </c>
      <c r="F124" s="310" t="s">
        <v>3627</v>
      </c>
      <c r="G124" s="310" t="s">
        <v>630</v>
      </c>
      <c r="H124" s="320">
        <v>17649</v>
      </c>
    </row>
    <row r="125" spans="1:11" ht="15" customHeight="1" x14ac:dyDescent="0.25">
      <c r="A125" s="310" t="s">
        <v>25026</v>
      </c>
      <c r="B125" s="310" t="s">
        <v>25048</v>
      </c>
      <c r="C125" s="310" t="s">
        <v>25049</v>
      </c>
      <c r="D125" s="310" t="s">
        <v>5169</v>
      </c>
      <c r="E125" s="312">
        <v>2.1800000000000002</v>
      </c>
      <c r="F125" s="310" t="s">
        <v>5170</v>
      </c>
      <c r="G125" s="310" t="s">
        <v>630</v>
      </c>
      <c r="H125" s="320">
        <v>17650</v>
      </c>
      <c r="K125" t="s">
        <v>1043</v>
      </c>
    </row>
    <row r="126" spans="1:11" ht="15" customHeight="1" x14ac:dyDescent="0.25">
      <c r="A126" s="310" t="s">
        <v>25026</v>
      </c>
      <c r="B126" s="310" t="s">
        <v>25050</v>
      </c>
      <c r="C126" s="310" t="s">
        <v>25051</v>
      </c>
      <c r="D126" s="310" t="s">
        <v>4833</v>
      </c>
      <c r="E126" s="312">
        <v>7.38</v>
      </c>
      <c r="F126" s="310" t="s">
        <v>4834</v>
      </c>
      <c r="G126" s="310" t="s">
        <v>630</v>
      </c>
      <c r="H126" s="320">
        <v>17651</v>
      </c>
    </row>
    <row r="127" spans="1:11" ht="15" customHeight="1" x14ac:dyDescent="0.25">
      <c r="A127" s="310" t="s">
        <v>25026</v>
      </c>
      <c r="B127" s="310" t="s">
        <v>25052</v>
      </c>
      <c r="C127" s="310" t="s">
        <v>25053</v>
      </c>
      <c r="D127" s="310" t="s">
        <v>16507</v>
      </c>
      <c r="E127" s="312">
        <v>4.01</v>
      </c>
      <c r="F127" s="310" t="s">
        <v>16506</v>
      </c>
      <c r="G127" s="310" t="s">
        <v>630</v>
      </c>
      <c r="H127" s="320">
        <v>17652</v>
      </c>
    </row>
    <row r="128" spans="1:11" ht="15" customHeight="1" x14ac:dyDescent="0.25">
      <c r="A128" s="310" t="s">
        <v>25026</v>
      </c>
      <c r="B128" s="310" t="s">
        <v>25054</v>
      </c>
      <c r="C128" s="310" t="s">
        <v>25055</v>
      </c>
      <c r="D128" s="310" t="s">
        <v>985</v>
      </c>
      <c r="E128" s="312">
        <v>6.82</v>
      </c>
      <c r="F128" s="310" t="s">
        <v>984</v>
      </c>
      <c r="G128" s="310" t="s">
        <v>630</v>
      </c>
      <c r="H128" s="320">
        <v>17653</v>
      </c>
    </row>
    <row r="129" spans="1:15" ht="15" customHeight="1" x14ac:dyDescent="0.25">
      <c r="A129" s="310" t="s">
        <v>25026</v>
      </c>
      <c r="B129" s="310" t="s">
        <v>25056</v>
      </c>
      <c r="C129" s="310" t="s">
        <v>25057</v>
      </c>
      <c r="D129" s="310" t="s">
        <v>1497</v>
      </c>
      <c r="E129" s="312">
        <v>2.0699999999999998</v>
      </c>
      <c r="F129" s="310" t="s">
        <v>1496</v>
      </c>
      <c r="G129" s="310" t="s">
        <v>630</v>
      </c>
      <c r="H129" s="320">
        <v>17654</v>
      </c>
    </row>
    <row r="130" spans="1:15" ht="15" customHeight="1" x14ac:dyDescent="0.25">
      <c r="A130" s="310" t="s">
        <v>25026</v>
      </c>
      <c r="B130" s="310" t="s">
        <v>25058</v>
      </c>
      <c r="C130" s="310" t="s">
        <v>25059</v>
      </c>
      <c r="D130" s="310" t="s">
        <v>1235</v>
      </c>
      <c r="E130" s="312">
        <v>3.36</v>
      </c>
      <c r="F130" s="310" t="s">
        <v>1234</v>
      </c>
      <c r="G130" s="310" t="s">
        <v>630</v>
      </c>
      <c r="H130" s="320">
        <v>17655</v>
      </c>
    </row>
    <row r="131" spans="1:15" ht="15" customHeight="1" x14ac:dyDescent="0.25">
      <c r="A131" s="310" t="s">
        <v>25026</v>
      </c>
      <c r="B131" s="310" t="s">
        <v>25060</v>
      </c>
      <c r="C131" s="310" t="s">
        <v>25061</v>
      </c>
      <c r="D131" s="310" t="s">
        <v>650</v>
      </c>
      <c r="E131" s="312">
        <v>1.68</v>
      </c>
      <c r="F131" s="310" t="s">
        <v>649</v>
      </c>
      <c r="G131" s="310" t="s">
        <v>630</v>
      </c>
      <c r="H131" s="320" t="s">
        <v>25062</v>
      </c>
    </row>
    <row r="132" spans="1:15" ht="15" customHeight="1" x14ac:dyDescent="0.25">
      <c r="A132" s="310" t="s">
        <v>25026</v>
      </c>
      <c r="B132" s="310" t="s">
        <v>25063</v>
      </c>
      <c r="C132" s="310" t="s">
        <v>25064</v>
      </c>
      <c r="D132" s="310" t="s">
        <v>1004</v>
      </c>
      <c r="E132" s="312">
        <v>7.54</v>
      </c>
      <c r="F132" s="310" t="s">
        <v>1003</v>
      </c>
      <c r="G132" s="310" t="s">
        <v>630</v>
      </c>
      <c r="H132" s="320">
        <v>17656</v>
      </c>
    </row>
    <row r="133" spans="1:15" ht="15" customHeight="1" x14ac:dyDescent="0.25">
      <c r="A133" s="310" t="s">
        <v>25026</v>
      </c>
      <c r="B133" s="310" t="s">
        <v>25065</v>
      </c>
      <c r="C133" s="310" t="s">
        <v>25066</v>
      </c>
      <c r="D133" s="310" t="s">
        <v>4829</v>
      </c>
      <c r="E133" s="312">
        <v>4.7699999999999996</v>
      </c>
      <c r="F133" s="310" t="s">
        <v>4830</v>
      </c>
      <c r="G133" s="310" t="s">
        <v>630</v>
      </c>
      <c r="H133" s="320">
        <v>17657</v>
      </c>
      <c r="J133" t="s">
        <v>1519</v>
      </c>
      <c r="M133" t="s">
        <v>1518</v>
      </c>
    </row>
    <row r="134" spans="1:15" ht="15" customHeight="1" x14ac:dyDescent="0.25">
      <c r="A134" s="310" t="s">
        <v>25026</v>
      </c>
      <c r="B134" s="310" t="s">
        <v>25067</v>
      </c>
      <c r="C134" s="310" t="s">
        <v>25068</v>
      </c>
      <c r="D134" s="310" t="s">
        <v>13240</v>
      </c>
      <c r="E134" s="312">
        <v>11.75</v>
      </c>
      <c r="F134" s="310" t="s">
        <v>13239</v>
      </c>
      <c r="G134" s="310" t="s">
        <v>630</v>
      </c>
      <c r="H134" s="320">
        <v>17658</v>
      </c>
    </row>
    <row r="135" spans="1:15" ht="15" customHeight="1" x14ac:dyDescent="0.25">
      <c r="A135" s="310" t="s">
        <v>25026</v>
      </c>
      <c r="B135" s="310" t="s">
        <v>25069</v>
      </c>
      <c r="C135" s="310" t="s">
        <v>25070</v>
      </c>
      <c r="D135" s="310" t="s">
        <v>1515</v>
      </c>
      <c r="E135" s="312">
        <v>10.73</v>
      </c>
      <c r="F135" s="310" t="s">
        <v>1514</v>
      </c>
      <c r="G135" s="310" t="s">
        <v>630</v>
      </c>
      <c r="H135" s="320">
        <v>17659</v>
      </c>
    </row>
    <row r="136" spans="1:15" ht="15" customHeight="1" x14ac:dyDescent="0.25">
      <c r="A136" s="310" t="s">
        <v>25026</v>
      </c>
      <c r="B136" s="310" t="s">
        <v>20051</v>
      </c>
      <c r="C136" s="310" t="s">
        <v>25071</v>
      </c>
      <c r="D136" s="310" t="s">
        <v>25072</v>
      </c>
      <c r="E136" s="312">
        <v>1.68</v>
      </c>
      <c r="F136" s="310" t="s">
        <v>25073</v>
      </c>
      <c r="G136" s="310" t="s">
        <v>630</v>
      </c>
      <c r="H136" s="320" t="s">
        <v>25074</v>
      </c>
    </row>
    <row r="137" spans="1:15" ht="15" customHeight="1" x14ac:dyDescent="0.25">
      <c r="A137" s="310" t="s">
        <v>25026</v>
      </c>
      <c r="B137" s="310" t="s">
        <v>25075</v>
      </c>
      <c r="C137" s="310" t="s">
        <v>25076</v>
      </c>
      <c r="D137" s="310" t="s">
        <v>962</v>
      </c>
      <c r="E137" s="312">
        <v>2.52</v>
      </c>
      <c r="F137" s="310" t="s">
        <v>961</v>
      </c>
      <c r="G137" s="310" t="s">
        <v>630</v>
      </c>
      <c r="H137" s="320">
        <v>17660</v>
      </c>
    </row>
    <row r="138" spans="1:15" ht="15" customHeight="1" x14ac:dyDescent="0.25">
      <c r="A138" s="310" t="s">
        <v>25026</v>
      </c>
      <c r="B138" s="310" t="s">
        <v>25077</v>
      </c>
      <c r="C138" s="310" t="s">
        <v>25078</v>
      </c>
      <c r="D138" s="310" t="s">
        <v>692</v>
      </c>
      <c r="E138" s="312">
        <v>5.18</v>
      </c>
      <c r="F138" s="310" t="s">
        <v>691</v>
      </c>
      <c r="G138" s="310" t="s">
        <v>630</v>
      </c>
      <c r="H138" s="320">
        <v>17661</v>
      </c>
      <c r="L138" t="s">
        <v>1517</v>
      </c>
      <c r="O138" t="s">
        <v>1516</v>
      </c>
    </row>
    <row r="139" spans="1:15" ht="15" customHeight="1" x14ac:dyDescent="0.25">
      <c r="A139" s="310" t="s">
        <v>25026</v>
      </c>
      <c r="B139" s="310" t="s">
        <v>25079</v>
      </c>
      <c r="C139" s="310" t="s">
        <v>25080</v>
      </c>
      <c r="D139" s="310" t="s">
        <v>1050</v>
      </c>
      <c r="E139" s="312">
        <v>0.84</v>
      </c>
      <c r="F139" s="310" t="s">
        <v>1049</v>
      </c>
      <c r="G139" s="310" t="s">
        <v>630</v>
      </c>
      <c r="H139" s="320">
        <v>17662</v>
      </c>
    </row>
    <row r="140" spans="1:15" ht="15" customHeight="1" x14ac:dyDescent="0.25">
      <c r="A140" s="310" t="s">
        <v>25026</v>
      </c>
      <c r="B140" s="310" t="s">
        <v>25081</v>
      </c>
      <c r="C140" s="310" t="s">
        <v>25082</v>
      </c>
      <c r="D140" s="310" t="s">
        <v>1054</v>
      </c>
      <c r="E140" s="312">
        <v>1.68</v>
      </c>
      <c r="F140" s="310" t="s">
        <v>1053</v>
      </c>
      <c r="G140" s="310" t="s">
        <v>630</v>
      </c>
      <c r="H140" s="320">
        <v>17663</v>
      </c>
    </row>
    <row r="141" spans="1:15" ht="15" customHeight="1" x14ac:dyDescent="0.3">
      <c r="A141" s="310" t="s">
        <v>25026</v>
      </c>
      <c r="B141" s="310" t="s">
        <v>25083</v>
      </c>
      <c r="C141" s="310" t="s">
        <v>25084</v>
      </c>
      <c r="D141" s="310" t="s">
        <v>4082</v>
      </c>
      <c r="E141" s="312">
        <v>1.68</v>
      </c>
      <c r="F141" s="310" t="s">
        <v>4083</v>
      </c>
      <c r="G141" s="310" t="s">
        <v>630</v>
      </c>
      <c r="H141" s="320">
        <v>17664</v>
      </c>
      <c r="K141" s="135"/>
    </row>
    <row r="142" spans="1:15" ht="15" customHeight="1" x14ac:dyDescent="0.25">
      <c r="A142" s="310" t="s">
        <v>25026</v>
      </c>
      <c r="B142" s="310" t="s">
        <v>25085</v>
      </c>
      <c r="C142" s="310" t="s">
        <v>25086</v>
      </c>
      <c r="D142" s="310" t="s">
        <v>964</v>
      </c>
      <c r="E142" s="312">
        <v>9.7899999999999991</v>
      </c>
      <c r="F142" s="310" t="s">
        <v>963</v>
      </c>
      <c r="G142" s="310" t="s">
        <v>630</v>
      </c>
      <c r="H142" s="320">
        <v>17665</v>
      </c>
    </row>
    <row r="143" spans="1:15" ht="15" customHeight="1" x14ac:dyDescent="0.25">
      <c r="A143" s="310" t="s">
        <v>25026</v>
      </c>
      <c r="B143" s="310" t="s">
        <v>25087</v>
      </c>
      <c r="C143" s="310" t="s">
        <v>25088</v>
      </c>
      <c r="D143" s="310" t="s">
        <v>1421</v>
      </c>
      <c r="E143" s="312">
        <v>0.92</v>
      </c>
      <c r="F143" s="310" t="s">
        <v>1420</v>
      </c>
      <c r="G143" s="310" t="s">
        <v>630</v>
      </c>
      <c r="H143" s="320">
        <v>17666</v>
      </c>
    </row>
    <row r="144" spans="1:15" ht="15" customHeight="1" x14ac:dyDescent="0.25">
      <c r="A144" s="310" t="s">
        <v>25026</v>
      </c>
      <c r="B144" s="310" t="s">
        <v>25089</v>
      </c>
      <c r="C144" s="310" t="s">
        <v>25090</v>
      </c>
      <c r="D144" s="310" t="s">
        <v>3709</v>
      </c>
      <c r="E144" s="312">
        <v>1.68</v>
      </c>
      <c r="F144" s="310" t="s">
        <v>3710</v>
      </c>
      <c r="G144" s="310" t="s">
        <v>630</v>
      </c>
      <c r="H144" s="320">
        <v>17667</v>
      </c>
    </row>
    <row r="145" spans="1:8" ht="15" customHeight="1" x14ac:dyDescent="0.25">
      <c r="A145" s="310"/>
      <c r="B145" s="310"/>
      <c r="C145" s="310"/>
      <c r="D145" s="324" t="s">
        <v>3727</v>
      </c>
      <c r="E145" s="313">
        <f>SUM(E115:E144)</f>
        <v>142.45000000000002</v>
      </c>
      <c r="F145" s="310"/>
      <c r="G145" s="310"/>
      <c r="H145" s="320"/>
    </row>
    <row r="146" spans="1:8" ht="15" customHeight="1" x14ac:dyDescent="0.25">
      <c r="A146" s="310"/>
      <c r="B146" s="310"/>
      <c r="C146" s="310"/>
      <c r="D146" s="327" t="s">
        <v>21503</v>
      </c>
      <c r="E146" s="328">
        <f>+E114+E145</f>
        <v>315.46000000000004</v>
      </c>
      <c r="F146" s="310"/>
      <c r="G146" s="310"/>
      <c r="H146" s="320"/>
    </row>
    <row r="147" spans="1:8" ht="15" customHeight="1" x14ac:dyDescent="0.25">
      <c r="A147" s="310" t="s">
        <v>25091</v>
      </c>
      <c r="B147" s="310" t="s">
        <v>25092</v>
      </c>
      <c r="C147" s="310" t="s">
        <v>25093</v>
      </c>
      <c r="D147" s="310" t="s">
        <v>14303</v>
      </c>
      <c r="E147" s="312">
        <v>4.0999999999999996</v>
      </c>
      <c r="F147" s="310" t="s">
        <v>14302</v>
      </c>
      <c r="G147" s="310" t="s">
        <v>630</v>
      </c>
      <c r="H147" s="320">
        <v>17703</v>
      </c>
    </row>
    <row r="148" spans="1:8" ht="15" customHeight="1" x14ac:dyDescent="0.25">
      <c r="A148" s="310" t="s">
        <v>25091</v>
      </c>
      <c r="B148" s="310" t="s">
        <v>25094</v>
      </c>
      <c r="C148" s="310" t="s">
        <v>25095</v>
      </c>
      <c r="D148" s="310" t="s">
        <v>948</v>
      </c>
      <c r="E148" s="312">
        <v>7.71</v>
      </c>
      <c r="F148" s="310" t="s">
        <v>947</v>
      </c>
      <c r="G148" s="310" t="s">
        <v>630</v>
      </c>
      <c r="H148" s="320">
        <v>17704</v>
      </c>
    </row>
    <row r="149" spans="1:8" ht="15" customHeight="1" x14ac:dyDescent="0.25">
      <c r="A149" s="310" t="s">
        <v>25091</v>
      </c>
      <c r="B149" s="310" t="s">
        <v>23538</v>
      </c>
      <c r="C149" s="310" t="s">
        <v>25096</v>
      </c>
      <c r="D149" s="310" t="s">
        <v>760</v>
      </c>
      <c r="E149" s="312">
        <v>2.12</v>
      </c>
      <c r="F149" s="310" t="s">
        <v>759</v>
      </c>
      <c r="G149" s="310" t="s">
        <v>630</v>
      </c>
      <c r="H149" s="320">
        <v>17705</v>
      </c>
    </row>
    <row r="150" spans="1:8" ht="15" customHeight="1" x14ac:dyDescent="0.25">
      <c r="A150" s="310" t="s">
        <v>25091</v>
      </c>
      <c r="B150" s="310" t="s">
        <v>25097</v>
      </c>
      <c r="C150" s="310" t="s">
        <v>25098</v>
      </c>
      <c r="D150" s="310" t="s">
        <v>14019</v>
      </c>
      <c r="E150" s="312">
        <v>5.76</v>
      </c>
      <c r="F150" s="310" t="s">
        <v>14018</v>
      </c>
      <c r="G150" s="310" t="s">
        <v>630</v>
      </c>
      <c r="H150" s="320">
        <v>17706</v>
      </c>
    </row>
    <row r="151" spans="1:8" ht="15" customHeight="1" x14ac:dyDescent="0.25">
      <c r="A151" s="310" t="s">
        <v>25091</v>
      </c>
      <c r="B151" s="310" t="s">
        <v>25099</v>
      </c>
      <c r="C151" s="310" t="s">
        <v>25100</v>
      </c>
      <c r="D151" s="310" t="s">
        <v>25101</v>
      </c>
      <c r="E151" s="312">
        <v>1.97</v>
      </c>
      <c r="F151" s="310" t="s">
        <v>25102</v>
      </c>
      <c r="G151" s="310" t="s">
        <v>630</v>
      </c>
      <c r="H151" s="320">
        <v>17707</v>
      </c>
    </row>
    <row r="152" spans="1:8" ht="15" customHeight="1" x14ac:dyDescent="0.25">
      <c r="A152" s="310" t="s">
        <v>25091</v>
      </c>
      <c r="B152" s="310" t="s">
        <v>5516</v>
      </c>
      <c r="C152" s="310" t="s">
        <v>25103</v>
      </c>
      <c r="D152" s="310" t="s">
        <v>4028</v>
      </c>
      <c r="E152" s="312">
        <v>3.55</v>
      </c>
      <c r="F152" s="310" t="s">
        <v>4029</v>
      </c>
      <c r="G152" s="310" t="s">
        <v>630</v>
      </c>
      <c r="H152" s="320">
        <v>17708</v>
      </c>
    </row>
    <row r="153" spans="1:8" ht="15" customHeight="1" x14ac:dyDescent="0.25">
      <c r="A153" s="310" t="s">
        <v>25091</v>
      </c>
      <c r="B153" s="310" t="s">
        <v>25104</v>
      </c>
      <c r="C153" s="310" t="s">
        <v>25105</v>
      </c>
      <c r="D153" s="310" t="s">
        <v>719</v>
      </c>
      <c r="E153" s="312">
        <v>1.7</v>
      </c>
      <c r="F153" s="310" t="s">
        <v>718</v>
      </c>
      <c r="G153" s="310" t="s">
        <v>630</v>
      </c>
      <c r="H153" s="320">
        <v>17709</v>
      </c>
    </row>
    <row r="154" spans="1:8" ht="15" customHeight="1" x14ac:dyDescent="0.25">
      <c r="A154" s="310" t="s">
        <v>25091</v>
      </c>
      <c r="B154" s="310" t="s">
        <v>25106</v>
      </c>
      <c r="C154" s="310" t="s">
        <v>25107</v>
      </c>
      <c r="D154" s="310" t="s">
        <v>22880</v>
      </c>
      <c r="E154" s="312">
        <v>1.68</v>
      </c>
      <c r="F154" s="310" t="s">
        <v>22881</v>
      </c>
      <c r="G154" s="310" t="s">
        <v>630</v>
      </c>
      <c r="H154" s="320">
        <v>17710</v>
      </c>
    </row>
    <row r="155" spans="1:8" ht="15" customHeight="1" x14ac:dyDescent="0.25">
      <c r="A155" s="310" t="s">
        <v>25091</v>
      </c>
      <c r="B155" s="310" t="s">
        <v>25108</v>
      </c>
      <c r="C155" s="310" t="s">
        <v>25109</v>
      </c>
      <c r="D155" s="310" t="s">
        <v>731</v>
      </c>
      <c r="E155" s="312">
        <v>6.22</v>
      </c>
      <c r="F155" s="310" t="s">
        <v>730</v>
      </c>
      <c r="G155" s="310" t="s">
        <v>630</v>
      </c>
      <c r="H155" s="320">
        <v>17711</v>
      </c>
    </row>
    <row r="156" spans="1:8" ht="15" customHeight="1" x14ac:dyDescent="0.25">
      <c r="A156" s="310" t="s">
        <v>25091</v>
      </c>
      <c r="B156" s="310" t="s">
        <v>25110</v>
      </c>
      <c r="C156" s="310" t="s">
        <v>25111</v>
      </c>
      <c r="D156" s="310" t="s">
        <v>15921</v>
      </c>
      <c r="E156" s="312">
        <v>3.84</v>
      </c>
      <c r="F156" s="310" t="s">
        <v>15920</v>
      </c>
      <c r="G156" s="310" t="s">
        <v>630</v>
      </c>
      <c r="H156" s="320">
        <v>17712</v>
      </c>
    </row>
    <row r="157" spans="1:8" ht="15" customHeight="1" x14ac:dyDescent="0.25">
      <c r="A157" s="310" t="s">
        <v>25091</v>
      </c>
      <c r="B157" s="310" t="s">
        <v>25112</v>
      </c>
      <c r="C157" s="310" t="s">
        <v>25113</v>
      </c>
      <c r="D157" s="310" t="s">
        <v>997</v>
      </c>
      <c r="E157" s="312">
        <v>1.68</v>
      </c>
      <c r="F157" s="310" t="s">
        <v>996</v>
      </c>
      <c r="G157" s="310" t="s">
        <v>630</v>
      </c>
      <c r="H157" s="320">
        <v>17713</v>
      </c>
    </row>
    <row r="158" spans="1:8" ht="15" customHeight="1" x14ac:dyDescent="0.25">
      <c r="A158" s="310" t="s">
        <v>25091</v>
      </c>
      <c r="B158" s="310" t="s">
        <v>25114</v>
      </c>
      <c r="C158" s="310" t="s">
        <v>25115</v>
      </c>
      <c r="D158" s="310" t="s">
        <v>25116</v>
      </c>
      <c r="E158" s="312">
        <v>3.98</v>
      </c>
      <c r="F158" s="310" t="s">
        <v>25117</v>
      </c>
      <c r="G158" s="310" t="s">
        <v>630</v>
      </c>
      <c r="H158" s="320">
        <v>17714</v>
      </c>
    </row>
    <row r="159" spans="1:8" ht="15" customHeight="1" x14ac:dyDescent="0.25">
      <c r="A159" s="310" t="s">
        <v>25091</v>
      </c>
      <c r="B159" s="310" t="s">
        <v>25118</v>
      </c>
      <c r="C159" s="310" t="s">
        <v>25119</v>
      </c>
      <c r="D159" s="310" t="s">
        <v>800</v>
      </c>
      <c r="E159" s="312">
        <v>8.1999999999999993</v>
      </c>
      <c r="F159" s="310" t="s">
        <v>799</v>
      </c>
      <c r="G159" s="310" t="s">
        <v>630</v>
      </c>
      <c r="H159" s="320">
        <v>17715</v>
      </c>
    </row>
    <row r="160" spans="1:8" ht="15" customHeight="1" x14ac:dyDescent="0.25">
      <c r="A160" s="310" t="s">
        <v>25091</v>
      </c>
      <c r="B160" s="310" t="s">
        <v>25120</v>
      </c>
      <c r="C160" s="310" t="s">
        <v>25121</v>
      </c>
      <c r="D160" s="310" t="s">
        <v>6045</v>
      </c>
      <c r="E160" s="312">
        <v>21.37</v>
      </c>
      <c r="F160" s="310" t="s">
        <v>6046</v>
      </c>
      <c r="G160" s="310" t="s">
        <v>630</v>
      </c>
      <c r="H160" s="320">
        <v>17716</v>
      </c>
    </row>
    <row r="161" spans="1:11" ht="15" customHeight="1" x14ac:dyDescent="0.25">
      <c r="A161" s="310" t="s">
        <v>25091</v>
      </c>
      <c r="B161" s="310" t="s">
        <v>25122</v>
      </c>
      <c r="C161" s="310" t="s">
        <v>25123</v>
      </c>
      <c r="D161" s="310" t="s">
        <v>1395</v>
      </c>
      <c r="E161" s="312">
        <v>1.92</v>
      </c>
      <c r="F161" s="310" t="s">
        <v>1394</v>
      </c>
      <c r="G161" s="310" t="s">
        <v>630</v>
      </c>
      <c r="H161" s="320">
        <v>17717</v>
      </c>
    </row>
    <row r="162" spans="1:11" ht="15" customHeight="1" x14ac:dyDescent="0.25">
      <c r="A162" s="310" t="s">
        <v>25091</v>
      </c>
      <c r="B162" s="310" t="s">
        <v>25124</v>
      </c>
      <c r="C162" s="310" t="s">
        <v>25125</v>
      </c>
      <c r="D162" s="310" t="s">
        <v>993</v>
      </c>
      <c r="E162" s="312">
        <v>15.66</v>
      </c>
      <c r="F162" s="310" t="s">
        <v>992</v>
      </c>
      <c r="G162" s="310" t="s">
        <v>630</v>
      </c>
      <c r="H162" s="320">
        <v>17718</v>
      </c>
    </row>
    <row r="163" spans="1:11" ht="15" customHeight="1" x14ac:dyDescent="0.25">
      <c r="A163" s="310" t="s">
        <v>25091</v>
      </c>
      <c r="B163" s="310" t="s">
        <v>25126</v>
      </c>
      <c r="C163" s="310" t="s">
        <v>25127</v>
      </c>
      <c r="D163" s="310" t="s">
        <v>940</v>
      </c>
      <c r="E163" s="312">
        <v>1.7</v>
      </c>
      <c r="F163" s="310" t="s">
        <v>939</v>
      </c>
      <c r="G163" s="310" t="s">
        <v>630</v>
      </c>
      <c r="H163" s="320">
        <v>17719</v>
      </c>
    </row>
    <row r="164" spans="1:11" ht="15" customHeight="1" x14ac:dyDescent="0.25">
      <c r="A164" s="310" t="s">
        <v>25091</v>
      </c>
      <c r="B164" s="310" t="s">
        <v>25128</v>
      </c>
      <c r="C164" s="310" t="s">
        <v>25129</v>
      </c>
      <c r="D164" s="310" t="s">
        <v>815</v>
      </c>
      <c r="E164" s="312">
        <v>1.74</v>
      </c>
      <c r="F164" s="310" t="s">
        <v>814</v>
      </c>
      <c r="G164" s="310" t="s">
        <v>630</v>
      </c>
      <c r="H164" s="320">
        <v>17720</v>
      </c>
    </row>
    <row r="165" spans="1:11" ht="15" customHeight="1" x14ac:dyDescent="0.25">
      <c r="A165" s="310" t="s">
        <v>25091</v>
      </c>
      <c r="B165" s="310" t="s">
        <v>25130</v>
      </c>
      <c r="C165" s="310" t="s">
        <v>25131</v>
      </c>
      <c r="D165" s="310" t="s">
        <v>6063</v>
      </c>
      <c r="E165" s="312">
        <v>7.59</v>
      </c>
      <c r="F165" s="310" t="s">
        <v>16438</v>
      </c>
      <c r="G165" s="310" t="s">
        <v>630</v>
      </c>
      <c r="H165" s="320">
        <v>17721</v>
      </c>
    </row>
    <row r="166" spans="1:11" ht="15" customHeight="1" x14ac:dyDescent="0.25">
      <c r="A166" s="310" t="s">
        <v>25091</v>
      </c>
      <c r="B166" s="310" t="s">
        <v>25132</v>
      </c>
      <c r="C166" s="310" t="s">
        <v>25133</v>
      </c>
      <c r="D166" s="310" t="s">
        <v>688</v>
      </c>
      <c r="E166" s="312">
        <v>8.3800000000000008</v>
      </c>
      <c r="F166" s="310" t="s">
        <v>687</v>
      </c>
      <c r="G166" s="310" t="s">
        <v>630</v>
      </c>
      <c r="H166" s="320">
        <v>17722</v>
      </c>
      <c r="I166" s="36"/>
      <c r="K166" s="11"/>
    </row>
    <row r="167" spans="1:11" ht="15" customHeight="1" x14ac:dyDescent="0.25">
      <c r="A167" s="310" t="s">
        <v>25091</v>
      </c>
      <c r="B167" s="310" t="s">
        <v>25134</v>
      </c>
      <c r="C167" s="310" t="s">
        <v>25135</v>
      </c>
      <c r="D167" s="310" t="s">
        <v>991</v>
      </c>
      <c r="E167" s="312">
        <v>1.71</v>
      </c>
      <c r="F167" s="310" t="s">
        <v>990</v>
      </c>
      <c r="G167" s="310" t="s">
        <v>630</v>
      </c>
      <c r="H167" s="320">
        <v>17723</v>
      </c>
    </row>
    <row r="168" spans="1:11" ht="15" customHeight="1" x14ac:dyDescent="0.25">
      <c r="A168" s="310" t="s">
        <v>25091</v>
      </c>
      <c r="B168" s="310" t="s">
        <v>25136</v>
      </c>
      <c r="C168" s="310" t="s">
        <v>25137</v>
      </c>
      <c r="D168" s="310" t="s">
        <v>1038</v>
      </c>
      <c r="E168" s="312">
        <v>5.0599999999999996</v>
      </c>
      <c r="F168" s="310" t="s">
        <v>1037</v>
      </c>
      <c r="G168" s="310" t="s">
        <v>630</v>
      </c>
      <c r="H168" s="320">
        <v>17724</v>
      </c>
    </row>
    <row r="169" spans="1:11" ht="15" customHeight="1" x14ac:dyDescent="0.25">
      <c r="A169" s="310" t="s">
        <v>25091</v>
      </c>
      <c r="B169" s="310" t="s">
        <v>10855</v>
      </c>
      <c r="C169" s="310" t="s">
        <v>25138</v>
      </c>
      <c r="D169" s="310" t="s">
        <v>15933</v>
      </c>
      <c r="E169" s="312">
        <v>3.66</v>
      </c>
      <c r="F169" s="310" t="s">
        <v>15932</v>
      </c>
      <c r="G169" s="310" t="s">
        <v>630</v>
      </c>
      <c r="H169" s="320">
        <v>17725</v>
      </c>
    </row>
    <row r="170" spans="1:11" ht="15" customHeight="1" x14ac:dyDescent="0.25">
      <c r="A170" s="310" t="s">
        <v>25091</v>
      </c>
      <c r="B170" s="310" t="s">
        <v>25139</v>
      </c>
      <c r="C170" s="310" t="s">
        <v>25140</v>
      </c>
      <c r="D170" s="310" t="s">
        <v>1210</v>
      </c>
      <c r="E170" s="312">
        <v>11.61</v>
      </c>
      <c r="F170" s="310" t="s">
        <v>1209</v>
      </c>
      <c r="G170" s="310" t="s">
        <v>630</v>
      </c>
      <c r="H170" s="320">
        <v>17726</v>
      </c>
    </row>
    <row r="171" spans="1:11" ht="15" customHeight="1" x14ac:dyDescent="0.25">
      <c r="A171" s="310" t="s">
        <v>25091</v>
      </c>
      <c r="B171" s="310" t="s">
        <v>13488</v>
      </c>
      <c r="C171" s="310" t="s">
        <v>25141</v>
      </c>
      <c r="D171" s="310" t="s">
        <v>1140</v>
      </c>
      <c r="E171" s="312">
        <v>1.68</v>
      </c>
      <c r="F171" s="310" t="s">
        <v>1139</v>
      </c>
      <c r="G171" s="310" t="s">
        <v>630</v>
      </c>
      <c r="H171" s="320">
        <v>17727</v>
      </c>
    </row>
    <row r="172" spans="1:11" ht="15" customHeight="1" x14ac:dyDescent="0.25">
      <c r="A172" s="310" t="s">
        <v>25091</v>
      </c>
      <c r="B172" s="310" t="s">
        <v>25142</v>
      </c>
      <c r="C172" s="310" t="s">
        <v>25143</v>
      </c>
      <c r="D172" s="310" t="s">
        <v>1465</v>
      </c>
      <c r="E172" s="312">
        <v>3.39</v>
      </c>
      <c r="F172" s="310" t="s">
        <v>1464</v>
      </c>
      <c r="G172" s="310" t="s">
        <v>630</v>
      </c>
      <c r="H172" s="320">
        <v>17728</v>
      </c>
    </row>
    <row r="173" spans="1:11" ht="15" customHeight="1" x14ac:dyDescent="0.25">
      <c r="A173" s="310" t="s">
        <v>25091</v>
      </c>
      <c r="B173" s="310" t="s">
        <v>25144</v>
      </c>
      <c r="C173" s="310" t="s">
        <v>25145</v>
      </c>
      <c r="D173" s="310" t="s">
        <v>5383</v>
      </c>
      <c r="E173" s="312">
        <v>4.18</v>
      </c>
      <c r="F173" s="310" t="s">
        <v>5384</v>
      </c>
      <c r="G173" s="310" t="s">
        <v>630</v>
      </c>
      <c r="H173" s="320">
        <v>17729</v>
      </c>
    </row>
    <row r="174" spans="1:11" ht="15" customHeight="1" x14ac:dyDescent="0.25">
      <c r="A174" s="310" t="s">
        <v>25091</v>
      </c>
      <c r="B174" s="310" t="s">
        <v>25146</v>
      </c>
      <c r="C174" s="310" t="s">
        <v>25147</v>
      </c>
      <c r="D174" s="310" t="s">
        <v>1315</v>
      </c>
      <c r="E174" s="312">
        <v>1.93</v>
      </c>
      <c r="F174" s="310" t="s">
        <v>1314</v>
      </c>
      <c r="G174" s="310" t="s">
        <v>630</v>
      </c>
      <c r="H174" s="320">
        <v>17730</v>
      </c>
    </row>
    <row r="175" spans="1:11" ht="15" customHeight="1" x14ac:dyDescent="0.25">
      <c r="A175" s="310"/>
      <c r="B175" s="310"/>
      <c r="C175" s="310"/>
      <c r="D175" s="324" t="s">
        <v>3567</v>
      </c>
      <c r="E175" s="313">
        <f>SUM(E147:E174)</f>
        <v>144.08999999999997</v>
      </c>
      <c r="F175" s="310"/>
      <c r="G175" s="310"/>
      <c r="H175" s="320"/>
    </row>
    <row r="176" spans="1:11" ht="15" customHeight="1" x14ac:dyDescent="0.25">
      <c r="A176" s="310" t="s">
        <v>25148</v>
      </c>
      <c r="B176" s="310" t="s">
        <v>25149</v>
      </c>
      <c r="C176" s="310" t="s">
        <v>25150</v>
      </c>
      <c r="D176" s="310" t="s">
        <v>25151</v>
      </c>
      <c r="E176" s="312">
        <v>2.4500000000000002</v>
      </c>
      <c r="F176" s="310" t="s">
        <v>25152</v>
      </c>
      <c r="G176" s="310" t="s">
        <v>630</v>
      </c>
      <c r="H176" s="320">
        <v>17731</v>
      </c>
    </row>
    <row r="177" spans="1:8" ht="15" customHeight="1" x14ac:dyDescent="0.25">
      <c r="A177" s="310" t="s">
        <v>25148</v>
      </c>
      <c r="B177" s="310" t="s">
        <v>25153</v>
      </c>
      <c r="C177" s="310" t="s">
        <v>25154</v>
      </c>
      <c r="D177" s="310" t="s">
        <v>15927</v>
      </c>
      <c r="E177" s="312">
        <v>3.63</v>
      </c>
      <c r="F177" s="310" t="s">
        <v>15926</v>
      </c>
      <c r="G177" s="310" t="s">
        <v>630</v>
      </c>
      <c r="H177" s="320">
        <v>17732</v>
      </c>
    </row>
    <row r="178" spans="1:8" ht="15" customHeight="1" x14ac:dyDescent="0.25">
      <c r="A178" s="310" t="s">
        <v>25148</v>
      </c>
      <c r="B178" s="310" t="s">
        <v>25155</v>
      </c>
      <c r="C178" s="310" t="s">
        <v>25156</v>
      </c>
      <c r="D178" s="310" t="s">
        <v>22914</v>
      </c>
      <c r="E178" s="312">
        <v>30.46</v>
      </c>
      <c r="F178" s="310" t="s">
        <v>22915</v>
      </c>
      <c r="G178" s="310" t="s">
        <v>630</v>
      </c>
      <c r="H178" s="320">
        <v>17733</v>
      </c>
    </row>
    <row r="179" spans="1:8" ht="15" customHeight="1" x14ac:dyDescent="0.25">
      <c r="A179" s="310" t="s">
        <v>25148</v>
      </c>
      <c r="B179" s="310" t="s">
        <v>25157</v>
      </c>
      <c r="C179" s="310" t="s">
        <v>25158</v>
      </c>
      <c r="D179" s="310" t="s">
        <v>826</v>
      </c>
      <c r="E179" s="312">
        <v>10.57</v>
      </c>
      <c r="F179" s="310" t="s">
        <v>825</v>
      </c>
      <c r="G179" s="310" t="s">
        <v>630</v>
      </c>
      <c r="H179" s="320">
        <v>17734</v>
      </c>
    </row>
    <row r="180" spans="1:8" ht="15" customHeight="1" x14ac:dyDescent="0.25">
      <c r="A180" s="310" t="s">
        <v>25148</v>
      </c>
      <c r="B180" s="310" t="s">
        <v>25159</v>
      </c>
      <c r="C180" s="310" t="s">
        <v>25160</v>
      </c>
      <c r="D180" s="310" t="s">
        <v>1129</v>
      </c>
      <c r="E180" s="312">
        <v>5.04</v>
      </c>
      <c r="F180" s="310" t="s">
        <v>1128</v>
      </c>
      <c r="G180" s="310" t="s">
        <v>630</v>
      </c>
      <c r="H180" s="320">
        <v>17735</v>
      </c>
    </row>
    <row r="181" spans="1:8" ht="15" customHeight="1" x14ac:dyDescent="0.25">
      <c r="A181" s="310" t="s">
        <v>25148</v>
      </c>
      <c r="B181" s="310" t="s">
        <v>25161</v>
      </c>
      <c r="C181" s="310" t="s">
        <v>25162</v>
      </c>
      <c r="D181" s="310" t="s">
        <v>1450</v>
      </c>
      <c r="E181" s="312">
        <v>11.31</v>
      </c>
      <c r="F181" s="310" t="s">
        <v>1449</v>
      </c>
      <c r="G181" s="310" t="s">
        <v>630</v>
      </c>
      <c r="H181" s="320">
        <v>17736</v>
      </c>
    </row>
    <row r="182" spans="1:8" ht="15" customHeight="1" x14ac:dyDescent="0.25">
      <c r="A182" s="310" t="s">
        <v>25148</v>
      </c>
      <c r="B182" s="310" t="s">
        <v>3446</v>
      </c>
      <c r="C182" s="310" t="s">
        <v>25163</v>
      </c>
      <c r="D182" s="310" t="s">
        <v>10903</v>
      </c>
      <c r="E182" s="312">
        <v>3.62</v>
      </c>
      <c r="F182" s="310" t="s">
        <v>10902</v>
      </c>
      <c r="G182" s="310" t="s">
        <v>630</v>
      </c>
      <c r="H182" s="320">
        <v>17737</v>
      </c>
    </row>
    <row r="183" spans="1:8" ht="15" customHeight="1" x14ac:dyDescent="0.25">
      <c r="A183" s="310" t="s">
        <v>25148</v>
      </c>
      <c r="B183" s="310" t="s">
        <v>25164</v>
      </c>
      <c r="C183" s="310" t="s">
        <v>25165</v>
      </c>
      <c r="D183" s="310" t="s">
        <v>1477</v>
      </c>
      <c r="E183" s="312">
        <v>3.36</v>
      </c>
      <c r="F183" s="310" t="s">
        <v>1476</v>
      </c>
      <c r="G183" s="310" t="s">
        <v>630</v>
      </c>
      <c r="H183" s="320">
        <v>17738</v>
      </c>
    </row>
    <row r="184" spans="1:8" ht="15" customHeight="1" x14ac:dyDescent="0.25">
      <c r="A184" s="310" t="s">
        <v>25148</v>
      </c>
      <c r="B184" s="310" t="s">
        <v>25166</v>
      </c>
      <c r="C184" s="310" t="s">
        <v>25167</v>
      </c>
      <c r="D184" s="310" t="s">
        <v>25168</v>
      </c>
      <c r="E184" s="312">
        <v>50.69</v>
      </c>
      <c r="F184" s="310" t="s">
        <v>25169</v>
      </c>
      <c r="G184" s="310" t="s">
        <v>630</v>
      </c>
      <c r="H184" s="320">
        <v>17739</v>
      </c>
    </row>
    <row r="185" spans="1:8" ht="15" customHeight="1" x14ac:dyDescent="0.25">
      <c r="A185" s="310" t="s">
        <v>25148</v>
      </c>
      <c r="B185" s="310" t="s">
        <v>25170</v>
      </c>
      <c r="C185" s="310" t="s">
        <v>25171</v>
      </c>
      <c r="D185" s="310" t="s">
        <v>25172</v>
      </c>
      <c r="E185" s="312">
        <v>3.92</v>
      </c>
      <c r="F185" s="310" t="s">
        <v>25169</v>
      </c>
      <c r="G185" s="310" t="s">
        <v>630</v>
      </c>
      <c r="H185" s="320">
        <v>17740</v>
      </c>
    </row>
    <row r="186" spans="1:8" ht="15" customHeight="1" x14ac:dyDescent="0.25">
      <c r="A186" s="310" t="s">
        <v>25148</v>
      </c>
      <c r="B186" s="310" t="s">
        <v>25173</v>
      </c>
      <c r="C186" s="310" t="s">
        <v>25174</v>
      </c>
      <c r="D186" s="310" t="s">
        <v>5711</v>
      </c>
      <c r="E186" s="312">
        <v>3.87</v>
      </c>
      <c r="F186" s="310" t="s">
        <v>5712</v>
      </c>
      <c r="G186" s="310" t="s">
        <v>630</v>
      </c>
      <c r="H186" s="320">
        <v>17741</v>
      </c>
    </row>
    <row r="187" spans="1:8" ht="15" customHeight="1" x14ac:dyDescent="0.25">
      <c r="A187" s="310" t="s">
        <v>25148</v>
      </c>
      <c r="B187" s="310" t="s">
        <v>25175</v>
      </c>
      <c r="C187" s="310" t="s">
        <v>25176</v>
      </c>
      <c r="D187" s="310" t="s">
        <v>13728</v>
      </c>
      <c r="E187" s="312">
        <v>6.72</v>
      </c>
      <c r="F187" s="310" t="s">
        <v>13727</v>
      </c>
      <c r="G187" s="310" t="s">
        <v>630</v>
      </c>
      <c r="H187" s="320">
        <v>17742</v>
      </c>
    </row>
    <row r="188" spans="1:8" ht="15" customHeight="1" x14ac:dyDescent="0.25">
      <c r="A188" s="310" t="s">
        <v>25148</v>
      </c>
      <c r="B188" s="310" t="s">
        <v>25177</v>
      </c>
      <c r="C188" s="310" t="s">
        <v>25178</v>
      </c>
      <c r="D188" s="310" t="s">
        <v>10832</v>
      </c>
      <c r="E188" s="312">
        <v>8.14</v>
      </c>
      <c r="F188" s="310" t="s">
        <v>10831</v>
      </c>
      <c r="G188" s="310" t="s">
        <v>630</v>
      </c>
      <c r="H188" s="320">
        <v>17743</v>
      </c>
    </row>
    <row r="189" spans="1:8" ht="15" customHeight="1" x14ac:dyDescent="0.25">
      <c r="A189" s="310" t="s">
        <v>25148</v>
      </c>
      <c r="B189" s="310" t="s">
        <v>25179</v>
      </c>
      <c r="C189" s="310" t="s">
        <v>25180</v>
      </c>
      <c r="D189" s="310" t="s">
        <v>636</v>
      </c>
      <c r="E189" s="312">
        <v>5.25</v>
      </c>
      <c r="F189" s="310" t="s">
        <v>635</v>
      </c>
      <c r="G189" s="310" t="s">
        <v>630</v>
      </c>
      <c r="H189" s="320">
        <v>17744</v>
      </c>
    </row>
    <row r="190" spans="1:8" ht="15" customHeight="1" x14ac:dyDescent="0.25">
      <c r="A190" s="310" t="s">
        <v>25148</v>
      </c>
      <c r="B190" s="310" t="s">
        <v>25181</v>
      </c>
      <c r="C190" s="310" t="s">
        <v>25182</v>
      </c>
      <c r="D190" s="310" t="s">
        <v>5625</v>
      </c>
      <c r="E190" s="312">
        <v>1.68</v>
      </c>
      <c r="F190" s="310" t="s">
        <v>5626</v>
      </c>
      <c r="G190" s="310" t="s">
        <v>630</v>
      </c>
      <c r="H190" s="320">
        <v>17745</v>
      </c>
    </row>
    <row r="191" spans="1:8" ht="15" customHeight="1" x14ac:dyDescent="0.25">
      <c r="A191" s="310" t="s">
        <v>25148</v>
      </c>
      <c r="B191" s="310" t="s">
        <v>25183</v>
      </c>
      <c r="C191" s="310" t="s">
        <v>25184</v>
      </c>
      <c r="D191" s="310" t="s">
        <v>839</v>
      </c>
      <c r="E191" s="312">
        <v>6.82</v>
      </c>
      <c r="F191" s="310" t="s">
        <v>838</v>
      </c>
      <c r="G191" s="310" t="s">
        <v>630</v>
      </c>
      <c r="H191" s="320">
        <v>17746</v>
      </c>
    </row>
    <row r="192" spans="1:8" ht="15" customHeight="1" x14ac:dyDescent="0.25">
      <c r="A192" s="310" t="s">
        <v>25148</v>
      </c>
      <c r="B192" s="310" t="s">
        <v>25185</v>
      </c>
      <c r="C192" s="310" t="s">
        <v>25186</v>
      </c>
      <c r="D192" s="310" t="s">
        <v>25187</v>
      </c>
      <c r="E192" s="312">
        <v>1</v>
      </c>
      <c r="F192" s="310" t="s">
        <v>25188</v>
      </c>
      <c r="G192" s="310" t="s">
        <v>630</v>
      </c>
      <c r="H192" s="320">
        <v>17747</v>
      </c>
    </row>
    <row r="193" spans="1:8" ht="15" customHeight="1" x14ac:dyDescent="0.25">
      <c r="A193" s="310" t="s">
        <v>25148</v>
      </c>
      <c r="B193" s="310" t="s">
        <v>25189</v>
      </c>
      <c r="C193" s="310" t="s">
        <v>25190</v>
      </c>
      <c r="D193" s="310" t="s">
        <v>5864</v>
      </c>
      <c r="E193" s="312">
        <v>1.77</v>
      </c>
      <c r="F193" s="310" t="s">
        <v>5865</v>
      </c>
      <c r="G193" s="310" t="s">
        <v>630</v>
      </c>
      <c r="H193" s="320">
        <v>17748</v>
      </c>
    </row>
    <row r="194" spans="1:8" ht="15" customHeight="1" x14ac:dyDescent="0.25">
      <c r="A194" s="310" t="s">
        <v>25148</v>
      </c>
      <c r="B194" s="310" t="s">
        <v>25191</v>
      </c>
      <c r="C194" s="310" t="s">
        <v>25192</v>
      </c>
      <c r="D194" s="310" t="s">
        <v>11223</v>
      </c>
      <c r="E194" s="312">
        <v>5.22</v>
      </c>
      <c r="F194" s="310" t="s">
        <v>11222</v>
      </c>
      <c r="G194" s="310" t="s">
        <v>630</v>
      </c>
      <c r="H194" s="320">
        <v>17749</v>
      </c>
    </row>
    <row r="195" spans="1:8" ht="15" customHeight="1" x14ac:dyDescent="0.25">
      <c r="A195" s="310" t="s">
        <v>25148</v>
      </c>
      <c r="B195" s="310" t="s">
        <v>25193</v>
      </c>
      <c r="C195" s="310" t="s">
        <v>25194</v>
      </c>
      <c r="D195" s="310" t="s">
        <v>21698</v>
      </c>
      <c r="E195" s="312">
        <v>4.87</v>
      </c>
      <c r="F195" s="310" t="s">
        <v>21699</v>
      </c>
      <c r="G195" s="310" t="s">
        <v>630</v>
      </c>
      <c r="H195" s="320">
        <v>17750</v>
      </c>
    </row>
    <row r="196" spans="1:8" ht="15" customHeight="1" x14ac:dyDescent="0.25">
      <c r="A196" s="310" t="s">
        <v>25148</v>
      </c>
      <c r="B196" s="310" t="s">
        <v>25195</v>
      </c>
      <c r="C196" s="310" t="s">
        <v>25196</v>
      </c>
      <c r="D196" s="310" t="s">
        <v>1442</v>
      </c>
      <c r="E196" s="312">
        <v>3.64</v>
      </c>
      <c r="F196" s="310" t="s">
        <v>1441</v>
      </c>
      <c r="G196" s="310" t="s">
        <v>630</v>
      </c>
      <c r="H196" s="320">
        <v>17751</v>
      </c>
    </row>
    <row r="197" spans="1:8" ht="15" customHeight="1" x14ac:dyDescent="0.25">
      <c r="A197" s="310" t="s">
        <v>25148</v>
      </c>
      <c r="B197" s="310" t="s">
        <v>25197</v>
      </c>
      <c r="C197" s="310" t="s">
        <v>25198</v>
      </c>
      <c r="D197" s="310" t="s">
        <v>727</v>
      </c>
      <c r="E197" s="312">
        <v>3.36</v>
      </c>
      <c r="F197" s="310" t="s">
        <v>726</v>
      </c>
      <c r="G197" s="310" t="s">
        <v>630</v>
      </c>
      <c r="H197" s="320">
        <v>17752</v>
      </c>
    </row>
    <row r="198" spans="1:8" ht="15" customHeight="1" x14ac:dyDescent="0.25">
      <c r="A198" s="310"/>
      <c r="B198" s="310"/>
      <c r="C198" s="310"/>
      <c r="D198" s="324" t="s">
        <v>3567</v>
      </c>
      <c r="E198" s="313">
        <f>SUM(E176:E197)</f>
        <v>177.39</v>
      </c>
      <c r="F198" s="310"/>
      <c r="G198" s="310"/>
      <c r="H198" s="320"/>
    </row>
    <row r="199" spans="1:8" ht="15" customHeight="1" x14ac:dyDescent="0.25">
      <c r="A199" s="310" t="s">
        <v>25199</v>
      </c>
      <c r="B199" s="310" t="s">
        <v>25200</v>
      </c>
      <c r="C199" s="310" t="s">
        <v>25201</v>
      </c>
      <c r="D199" s="310" t="s">
        <v>21941</v>
      </c>
      <c r="E199" s="312">
        <v>0.45</v>
      </c>
      <c r="F199" s="310" t="s">
        <v>21942</v>
      </c>
      <c r="G199" s="310" t="s">
        <v>630</v>
      </c>
      <c r="H199" s="320">
        <v>17753</v>
      </c>
    </row>
    <row r="200" spans="1:8" ht="15" customHeight="1" x14ac:dyDescent="0.25">
      <c r="A200" s="310" t="s">
        <v>25199</v>
      </c>
      <c r="B200" s="310" t="s">
        <v>25202</v>
      </c>
      <c r="C200" s="310" t="s">
        <v>25203</v>
      </c>
      <c r="D200" s="310" t="s">
        <v>11414</v>
      </c>
      <c r="E200" s="312">
        <v>1.68</v>
      </c>
      <c r="F200" s="310" t="s">
        <v>11413</v>
      </c>
      <c r="G200" s="310" t="s">
        <v>630</v>
      </c>
      <c r="H200" s="320">
        <v>17754</v>
      </c>
    </row>
    <row r="201" spans="1:8" ht="15" customHeight="1" x14ac:dyDescent="0.25">
      <c r="A201" s="310" t="s">
        <v>25199</v>
      </c>
      <c r="B201" s="310" t="s">
        <v>25204</v>
      </c>
      <c r="C201" s="310" t="s">
        <v>25205</v>
      </c>
      <c r="D201" s="310" t="s">
        <v>1028</v>
      </c>
      <c r="E201" s="312">
        <v>11.02</v>
      </c>
      <c r="F201" s="310" t="s">
        <v>1027</v>
      </c>
      <c r="G201" s="310" t="s">
        <v>630</v>
      </c>
      <c r="H201" s="320">
        <v>17755</v>
      </c>
    </row>
    <row r="202" spans="1:8" ht="15" customHeight="1" x14ac:dyDescent="0.25">
      <c r="A202" s="310" t="s">
        <v>25199</v>
      </c>
      <c r="B202" s="310" t="s">
        <v>25206</v>
      </c>
      <c r="C202" s="310" t="s">
        <v>25207</v>
      </c>
      <c r="D202" s="310" t="s">
        <v>1289</v>
      </c>
      <c r="E202" s="312">
        <v>3.36</v>
      </c>
      <c r="F202" s="310" t="s">
        <v>1288</v>
      </c>
      <c r="G202" s="310" t="s">
        <v>630</v>
      </c>
      <c r="H202" s="320">
        <v>17756</v>
      </c>
    </row>
    <row r="203" spans="1:8" ht="15" customHeight="1" x14ac:dyDescent="0.25">
      <c r="A203" s="310" t="s">
        <v>25199</v>
      </c>
      <c r="B203" s="310" t="s">
        <v>25208</v>
      </c>
      <c r="C203" s="310" t="s">
        <v>25209</v>
      </c>
      <c r="D203" s="310" t="s">
        <v>774</v>
      </c>
      <c r="E203" s="312">
        <v>7.18</v>
      </c>
      <c r="F203" s="310" t="s">
        <v>773</v>
      </c>
      <c r="G203" s="310" t="s">
        <v>630</v>
      </c>
      <c r="H203" s="320">
        <v>17757</v>
      </c>
    </row>
    <row r="204" spans="1:8" ht="15" customHeight="1" x14ac:dyDescent="0.25">
      <c r="A204" s="310" t="s">
        <v>25199</v>
      </c>
      <c r="B204" s="310" t="s">
        <v>25210</v>
      </c>
      <c r="C204" s="310" t="s">
        <v>25211</v>
      </c>
      <c r="D204" s="310" t="s">
        <v>4593</v>
      </c>
      <c r="E204" s="312">
        <v>6.24</v>
      </c>
      <c r="F204" s="310" t="s">
        <v>4594</v>
      </c>
      <c r="G204" s="310" t="s">
        <v>630</v>
      </c>
      <c r="H204" s="320">
        <v>17758</v>
      </c>
    </row>
    <row r="205" spans="1:8" ht="15" customHeight="1" x14ac:dyDescent="0.25">
      <c r="A205" s="310" t="s">
        <v>25199</v>
      </c>
      <c r="B205" s="310" t="s">
        <v>25212</v>
      </c>
      <c r="C205" s="310" t="s">
        <v>25213</v>
      </c>
      <c r="D205" s="310" t="s">
        <v>1299</v>
      </c>
      <c r="E205" s="312">
        <v>1.77</v>
      </c>
      <c r="F205" s="310" t="s">
        <v>1298</v>
      </c>
      <c r="G205" s="310" t="s">
        <v>630</v>
      </c>
      <c r="H205" s="320">
        <v>17759</v>
      </c>
    </row>
    <row r="206" spans="1:8" ht="15" customHeight="1" x14ac:dyDescent="0.25">
      <c r="A206" s="310" t="s">
        <v>25199</v>
      </c>
      <c r="B206" s="310" t="s">
        <v>25214</v>
      </c>
      <c r="C206" s="310" t="s">
        <v>25215</v>
      </c>
      <c r="D206" s="310" t="s">
        <v>3618</v>
      </c>
      <c r="E206" s="312">
        <v>1.68</v>
      </c>
      <c r="F206" s="310" t="s">
        <v>3619</v>
      </c>
      <c r="G206" s="310" t="s">
        <v>630</v>
      </c>
      <c r="H206" s="320">
        <v>17760</v>
      </c>
    </row>
    <row r="207" spans="1:8" ht="15" customHeight="1" x14ac:dyDescent="0.25">
      <c r="A207" s="310"/>
      <c r="B207" s="310"/>
      <c r="C207" s="310"/>
      <c r="D207" s="324" t="s">
        <v>3567</v>
      </c>
      <c r="E207" s="313">
        <f>SUM(E199:E206)</f>
        <v>33.380000000000003</v>
      </c>
      <c r="F207" s="310"/>
      <c r="G207" s="310"/>
      <c r="H207" s="320"/>
    </row>
    <row r="208" spans="1:8" ht="15" customHeight="1" x14ac:dyDescent="0.25">
      <c r="A208" s="310" t="s">
        <v>25216</v>
      </c>
      <c r="B208" s="310" t="s">
        <v>25217</v>
      </c>
      <c r="C208" s="310" t="s">
        <v>25218</v>
      </c>
      <c r="D208" s="310" t="s">
        <v>13392</v>
      </c>
      <c r="E208" s="312">
        <v>4.7699999999999996</v>
      </c>
      <c r="F208" s="310" t="s">
        <v>13391</v>
      </c>
      <c r="G208" s="310" t="s">
        <v>630</v>
      </c>
      <c r="H208" s="320">
        <v>18070</v>
      </c>
    </row>
    <row r="209" spans="1:8" ht="15" customHeight="1" x14ac:dyDescent="0.25">
      <c r="A209" s="310" t="s">
        <v>25216</v>
      </c>
      <c r="B209" s="310" t="s">
        <v>25219</v>
      </c>
      <c r="C209" s="310" t="s">
        <v>25220</v>
      </c>
      <c r="D209" s="310" t="s">
        <v>1382</v>
      </c>
      <c r="E209" s="312">
        <v>1.76</v>
      </c>
      <c r="F209" s="310" t="s">
        <v>1381</v>
      </c>
      <c r="G209" s="310" t="s">
        <v>630</v>
      </c>
      <c r="H209" s="320">
        <v>18071</v>
      </c>
    </row>
    <row r="210" spans="1:8" ht="15" customHeight="1" x14ac:dyDescent="0.25">
      <c r="A210" s="310" t="s">
        <v>25216</v>
      </c>
      <c r="B210" s="310" t="s">
        <v>25221</v>
      </c>
      <c r="C210" s="310" t="s">
        <v>25222</v>
      </c>
      <c r="D210" s="310" t="s">
        <v>1483</v>
      </c>
      <c r="E210" s="312">
        <v>3.36</v>
      </c>
      <c r="F210" s="310" t="s">
        <v>1482</v>
      </c>
      <c r="G210" s="310" t="s">
        <v>630</v>
      </c>
      <c r="H210" s="320">
        <v>18072</v>
      </c>
    </row>
    <row r="211" spans="1:8" ht="15" customHeight="1" x14ac:dyDescent="0.25">
      <c r="A211" s="310" t="s">
        <v>25216</v>
      </c>
      <c r="B211" s="310" t="s">
        <v>25223</v>
      </c>
      <c r="C211" s="310" t="s">
        <v>25224</v>
      </c>
      <c r="D211" s="310" t="s">
        <v>25225</v>
      </c>
      <c r="E211" s="312">
        <v>10.71</v>
      </c>
      <c r="F211" s="310" t="s">
        <v>25226</v>
      </c>
      <c r="G211" s="310" t="s">
        <v>630</v>
      </c>
      <c r="H211" s="320">
        <v>18073</v>
      </c>
    </row>
    <row r="212" spans="1:8" ht="15" customHeight="1" x14ac:dyDescent="0.25">
      <c r="A212" s="310" t="s">
        <v>25216</v>
      </c>
      <c r="B212" s="310" t="s">
        <v>25227</v>
      </c>
      <c r="C212" s="310" t="s">
        <v>25228</v>
      </c>
      <c r="D212" s="310" t="s">
        <v>1040</v>
      </c>
      <c r="E212" s="312">
        <v>3.36</v>
      </c>
      <c r="F212" s="310" t="s">
        <v>1039</v>
      </c>
      <c r="G212" s="310" t="s">
        <v>630</v>
      </c>
      <c r="H212" s="320">
        <v>18074</v>
      </c>
    </row>
    <row r="213" spans="1:8" ht="15" customHeight="1" x14ac:dyDescent="0.25">
      <c r="A213" s="310" t="s">
        <v>25216</v>
      </c>
      <c r="B213" s="310" t="s">
        <v>25229</v>
      </c>
      <c r="C213" s="310" t="s">
        <v>25230</v>
      </c>
      <c r="D213" s="310" t="s">
        <v>25231</v>
      </c>
      <c r="E213" s="312">
        <v>20.78</v>
      </c>
      <c r="F213" s="310" t="s">
        <v>1139</v>
      </c>
      <c r="G213" s="310" t="s">
        <v>630</v>
      </c>
      <c r="H213" s="320">
        <v>18075</v>
      </c>
    </row>
    <row r="214" spans="1:8" ht="15" customHeight="1" x14ac:dyDescent="0.25">
      <c r="A214" s="310" t="s">
        <v>25216</v>
      </c>
      <c r="B214" s="310" t="s">
        <v>25232</v>
      </c>
      <c r="C214" s="310" t="s">
        <v>25233</v>
      </c>
      <c r="D214" s="310" t="s">
        <v>5352</v>
      </c>
      <c r="E214" s="312">
        <v>1.51</v>
      </c>
      <c r="F214" s="310" t="s">
        <v>5353</v>
      </c>
      <c r="G214" s="310" t="s">
        <v>630</v>
      </c>
      <c r="H214" s="320">
        <v>18076</v>
      </c>
    </row>
    <row r="215" spans="1:8" ht="15" customHeight="1" x14ac:dyDescent="0.25">
      <c r="A215" s="310" t="s">
        <v>25216</v>
      </c>
      <c r="B215" s="310" t="s">
        <v>25234</v>
      </c>
      <c r="C215" s="310" t="s">
        <v>25235</v>
      </c>
      <c r="D215" s="310" t="s">
        <v>715</v>
      </c>
      <c r="E215" s="312">
        <v>12.21</v>
      </c>
      <c r="F215" s="310" t="s">
        <v>714</v>
      </c>
      <c r="G215" s="310" t="s">
        <v>630</v>
      </c>
      <c r="H215" s="320">
        <v>18077</v>
      </c>
    </row>
    <row r="216" spans="1:8" ht="15" customHeight="1" x14ac:dyDescent="0.25">
      <c r="A216" s="310" t="s">
        <v>25216</v>
      </c>
      <c r="B216" s="310" t="s">
        <v>25236</v>
      </c>
      <c r="C216" s="310" t="s">
        <v>25237</v>
      </c>
      <c r="D216" s="310" t="s">
        <v>1281</v>
      </c>
      <c r="E216" s="312">
        <v>0.42</v>
      </c>
      <c r="F216" s="310" t="s">
        <v>1280</v>
      </c>
      <c r="G216" s="310" t="s">
        <v>630</v>
      </c>
      <c r="H216" s="320">
        <v>18078</v>
      </c>
    </row>
    <row r="217" spans="1:8" ht="15" customHeight="1" x14ac:dyDescent="0.25">
      <c r="A217" s="310" t="s">
        <v>25216</v>
      </c>
      <c r="B217" s="310" t="s">
        <v>25238</v>
      </c>
      <c r="C217" s="310" t="s">
        <v>25239</v>
      </c>
      <c r="D217" s="310" t="s">
        <v>6043</v>
      </c>
      <c r="E217" s="312">
        <v>1.92</v>
      </c>
      <c r="F217" s="310" t="s">
        <v>6044</v>
      </c>
      <c r="G217" s="310" t="s">
        <v>630</v>
      </c>
      <c r="H217" s="320">
        <v>18079</v>
      </c>
    </row>
    <row r="218" spans="1:8" ht="15" customHeight="1" x14ac:dyDescent="0.25">
      <c r="A218" s="310" t="s">
        <v>25216</v>
      </c>
      <c r="B218" s="310" t="s">
        <v>25240</v>
      </c>
      <c r="C218" s="310" t="s">
        <v>25241</v>
      </c>
      <c r="D218" s="310" t="s">
        <v>4098</v>
      </c>
      <c r="E218" s="312">
        <v>5.82</v>
      </c>
      <c r="F218" s="310" t="s">
        <v>16264</v>
      </c>
      <c r="G218" s="310" t="s">
        <v>630</v>
      </c>
      <c r="H218" s="320">
        <v>18080</v>
      </c>
    </row>
    <row r="219" spans="1:8" ht="15" customHeight="1" x14ac:dyDescent="0.25">
      <c r="A219" s="310" t="s">
        <v>25216</v>
      </c>
      <c r="B219" s="310" t="s">
        <v>25242</v>
      </c>
      <c r="C219" s="310" t="s">
        <v>25243</v>
      </c>
      <c r="D219" s="310" t="s">
        <v>5228</v>
      </c>
      <c r="E219" s="312">
        <v>5.44</v>
      </c>
      <c r="F219" s="310" t="s">
        <v>5229</v>
      </c>
      <c r="G219" s="310" t="s">
        <v>630</v>
      </c>
      <c r="H219" s="320">
        <v>18081</v>
      </c>
    </row>
    <row r="220" spans="1:8" ht="15" customHeight="1" x14ac:dyDescent="0.25">
      <c r="A220" s="310" t="s">
        <v>25216</v>
      </c>
      <c r="B220" s="310" t="s">
        <v>25244</v>
      </c>
      <c r="C220" s="310" t="s">
        <v>25245</v>
      </c>
      <c r="D220" s="310" t="s">
        <v>725</v>
      </c>
      <c r="E220" s="312">
        <v>6.07</v>
      </c>
      <c r="F220" s="310" t="s">
        <v>724</v>
      </c>
      <c r="G220" s="310" t="s">
        <v>630</v>
      </c>
      <c r="H220" s="320">
        <v>18082</v>
      </c>
    </row>
    <row r="221" spans="1:8" ht="15" customHeight="1" x14ac:dyDescent="0.25">
      <c r="A221" s="310" t="s">
        <v>25216</v>
      </c>
      <c r="B221" s="310" t="s">
        <v>25246</v>
      </c>
      <c r="C221" s="310" t="s">
        <v>25247</v>
      </c>
      <c r="D221" s="310" t="s">
        <v>1323</v>
      </c>
      <c r="E221" s="312">
        <v>16.54</v>
      </c>
      <c r="F221" s="310" t="s">
        <v>1322</v>
      </c>
      <c r="G221" s="310" t="s">
        <v>630</v>
      </c>
      <c r="H221" s="320">
        <v>18083</v>
      </c>
    </row>
    <row r="222" spans="1:8" ht="15" customHeight="1" x14ac:dyDescent="0.25">
      <c r="A222" s="310" t="s">
        <v>25216</v>
      </c>
      <c r="B222" s="310" t="s">
        <v>25248</v>
      </c>
      <c r="C222" s="310" t="s">
        <v>25249</v>
      </c>
      <c r="D222" s="310" t="s">
        <v>1193</v>
      </c>
      <c r="E222" s="312">
        <v>1.68</v>
      </c>
      <c r="F222" s="310" t="s">
        <v>1192</v>
      </c>
      <c r="G222" s="310" t="s">
        <v>630</v>
      </c>
      <c r="H222" s="320">
        <v>18084</v>
      </c>
    </row>
    <row r="223" spans="1:8" ht="15" customHeight="1" x14ac:dyDescent="0.25">
      <c r="A223" s="310" t="s">
        <v>25216</v>
      </c>
      <c r="B223" s="310" t="s">
        <v>25250</v>
      </c>
      <c r="C223" s="310" t="s">
        <v>25251</v>
      </c>
      <c r="D223" s="310" t="s">
        <v>987</v>
      </c>
      <c r="E223" s="312">
        <v>6.94</v>
      </c>
      <c r="F223" s="310" t="s">
        <v>986</v>
      </c>
      <c r="G223" s="310" t="s">
        <v>630</v>
      </c>
      <c r="H223" s="320">
        <v>18085</v>
      </c>
    </row>
    <row r="224" spans="1:8" ht="15" customHeight="1" x14ac:dyDescent="0.25">
      <c r="A224" s="310" t="s">
        <v>25216</v>
      </c>
      <c r="B224" s="310" t="s">
        <v>25252</v>
      </c>
      <c r="C224" s="310" t="s">
        <v>25253</v>
      </c>
      <c r="D224" s="310" t="s">
        <v>3719</v>
      </c>
      <c r="E224" s="312">
        <v>1.68</v>
      </c>
      <c r="F224" s="310" t="s">
        <v>3720</v>
      </c>
      <c r="G224" s="310" t="s">
        <v>630</v>
      </c>
      <c r="H224" s="320">
        <v>18086</v>
      </c>
    </row>
    <row r="225" spans="1:8" ht="15" customHeight="1" x14ac:dyDescent="0.25">
      <c r="A225" s="310" t="s">
        <v>25216</v>
      </c>
      <c r="B225" s="310" t="s">
        <v>25254</v>
      </c>
      <c r="C225" s="310" t="s">
        <v>25255</v>
      </c>
      <c r="D225" s="310" t="s">
        <v>972</v>
      </c>
      <c r="E225" s="312">
        <v>2.78</v>
      </c>
      <c r="F225" s="310" t="s">
        <v>971</v>
      </c>
      <c r="G225" s="310" t="s">
        <v>630</v>
      </c>
      <c r="H225" s="320">
        <v>18087</v>
      </c>
    </row>
    <row r="226" spans="1:8" ht="15" customHeight="1" x14ac:dyDescent="0.25">
      <c r="A226" s="310" t="s">
        <v>25216</v>
      </c>
      <c r="B226" s="310" t="s">
        <v>25256</v>
      </c>
      <c r="C226" s="310" t="s">
        <v>25257</v>
      </c>
      <c r="D226" s="310" t="s">
        <v>3944</v>
      </c>
      <c r="E226" s="312">
        <v>6.21</v>
      </c>
      <c r="F226" s="310" t="s">
        <v>3945</v>
      </c>
      <c r="G226" s="310" t="s">
        <v>630</v>
      </c>
      <c r="H226" s="320">
        <v>18088</v>
      </c>
    </row>
    <row r="227" spans="1:8" ht="15" customHeight="1" x14ac:dyDescent="0.25">
      <c r="A227" s="310" t="s">
        <v>25216</v>
      </c>
      <c r="B227" s="310" t="s">
        <v>25258</v>
      </c>
      <c r="C227" s="310" t="s">
        <v>25259</v>
      </c>
      <c r="D227" s="310" t="s">
        <v>5925</v>
      </c>
      <c r="E227" s="312">
        <v>5.14</v>
      </c>
      <c r="F227" s="310" t="s">
        <v>5926</v>
      </c>
      <c r="G227" s="310" t="s">
        <v>630</v>
      </c>
      <c r="H227" s="320">
        <v>18089</v>
      </c>
    </row>
    <row r="228" spans="1:8" ht="15" customHeight="1" x14ac:dyDescent="0.25">
      <c r="A228" s="310" t="s">
        <v>25216</v>
      </c>
      <c r="B228" s="310" t="s">
        <v>25260</v>
      </c>
      <c r="C228" s="310" t="s">
        <v>25261</v>
      </c>
      <c r="D228" s="310" t="s">
        <v>1285</v>
      </c>
      <c r="E228" s="312">
        <v>7.1</v>
      </c>
      <c r="F228" s="310" t="s">
        <v>1284</v>
      </c>
      <c r="G228" s="310" t="s">
        <v>630</v>
      </c>
      <c r="H228" s="320">
        <v>18171</v>
      </c>
    </row>
    <row r="229" spans="1:8" ht="15" customHeight="1" x14ac:dyDescent="0.25">
      <c r="A229" s="310" t="s">
        <v>25216</v>
      </c>
      <c r="B229" s="310" t="s">
        <v>25262</v>
      </c>
      <c r="C229" s="310" t="s">
        <v>25263</v>
      </c>
      <c r="D229" s="310" t="s">
        <v>25264</v>
      </c>
      <c r="E229" s="312">
        <v>5.45</v>
      </c>
      <c r="F229" s="310" t="s">
        <v>25265</v>
      </c>
      <c r="G229" s="310" t="s">
        <v>630</v>
      </c>
      <c r="H229" s="320">
        <v>18172</v>
      </c>
    </row>
    <row r="230" spans="1:8" ht="15" customHeight="1" x14ac:dyDescent="0.25">
      <c r="A230" s="310" t="s">
        <v>25216</v>
      </c>
      <c r="B230" s="310" t="s">
        <v>25266</v>
      </c>
      <c r="C230" s="310" t="s">
        <v>25267</v>
      </c>
      <c r="D230" s="310" t="s">
        <v>1377</v>
      </c>
      <c r="E230" s="312">
        <v>4.13</v>
      </c>
      <c r="F230" s="310" t="s">
        <v>1376</v>
      </c>
      <c r="G230" s="310" t="s">
        <v>630</v>
      </c>
      <c r="H230" s="320">
        <v>18173</v>
      </c>
    </row>
    <row r="231" spans="1:8" ht="15" customHeight="1" x14ac:dyDescent="0.25">
      <c r="A231" s="310" t="s">
        <v>25216</v>
      </c>
      <c r="B231" s="310" t="s">
        <v>25268</v>
      </c>
      <c r="C231" s="310" t="s">
        <v>25269</v>
      </c>
      <c r="D231" s="310" t="s">
        <v>1183</v>
      </c>
      <c r="E231" s="312">
        <v>16.079999999999998</v>
      </c>
      <c r="F231" s="310" t="s">
        <v>1182</v>
      </c>
      <c r="G231" s="310" t="s">
        <v>630</v>
      </c>
      <c r="H231" s="320">
        <v>18174</v>
      </c>
    </row>
    <row r="232" spans="1:8" ht="15" customHeight="1" x14ac:dyDescent="0.25">
      <c r="A232" s="310" t="s">
        <v>25216</v>
      </c>
      <c r="B232" s="310" t="s">
        <v>25270</v>
      </c>
      <c r="C232" s="310" t="s">
        <v>25271</v>
      </c>
      <c r="D232" s="310" t="s">
        <v>3938</v>
      </c>
      <c r="E232" s="312">
        <v>3.74</v>
      </c>
      <c r="F232" s="310" t="s">
        <v>3939</v>
      </c>
      <c r="G232" s="310" t="s">
        <v>630</v>
      </c>
      <c r="H232" s="320">
        <v>18175</v>
      </c>
    </row>
    <row r="233" spans="1:8" ht="15" customHeight="1" x14ac:dyDescent="0.25">
      <c r="A233" s="310" t="s">
        <v>25216</v>
      </c>
      <c r="B233" s="310" t="s">
        <v>25272</v>
      </c>
      <c r="C233" s="310" t="s">
        <v>25273</v>
      </c>
      <c r="D233" s="310" t="s">
        <v>11352</v>
      </c>
      <c r="E233" s="312">
        <v>5.67</v>
      </c>
      <c r="F233" s="310" t="s">
        <v>11351</v>
      </c>
      <c r="G233" s="310" t="s">
        <v>630</v>
      </c>
      <c r="H233" s="320">
        <v>18176</v>
      </c>
    </row>
    <row r="234" spans="1:8" ht="15" customHeight="1" x14ac:dyDescent="0.25">
      <c r="A234" s="310" t="s">
        <v>25216</v>
      </c>
      <c r="B234" s="310" t="s">
        <v>25274</v>
      </c>
      <c r="C234" s="310" t="s">
        <v>25275</v>
      </c>
      <c r="D234" s="310" t="s">
        <v>13388</v>
      </c>
      <c r="E234" s="312">
        <v>1.1499999999999999</v>
      </c>
      <c r="F234" s="310" t="s">
        <v>13387</v>
      </c>
      <c r="G234" s="310" t="s">
        <v>630</v>
      </c>
      <c r="H234" s="320">
        <v>18177</v>
      </c>
    </row>
    <row r="235" spans="1:8" ht="15" customHeight="1" x14ac:dyDescent="0.25">
      <c r="A235" s="310"/>
      <c r="B235" s="310"/>
      <c r="C235" s="310"/>
      <c r="D235" s="324" t="s">
        <v>3567</v>
      </c>
      <c r="E235" s="313">
        <f>SUM(E208:E234)</f>
        <v>162.41999999999996</v>
      </c>
      <c r="F235" s="310"/>
      <c r="G235" s="310"/>
      <c r="H235" s="320"/>
    </row>
    <row r="236" spans="1:8" ht="15" customHeight="1" x14ac:dyDescent="0.25">
      <c r="A236" s="310" t="s">
        <v>25276</v>
      </c>
      <c r="B236" s="310" t="s">
        <v>25277</v>
      </c>
      <c r="C236" s="310" t="s">
        <v>25278</v>
      </c>
      <c r="D236" s="310" t="s">
        <v>1308</v>
      </c>
      <c r="E236" s="312">
        <v>14.72</v>
      </c>
      <c r="F236" s="310" t="s">
        <v>1307</v>
      </c>
      <c r="G236" s="310" t="s">
        <v>630</v>
      </c>
      <c r="H236" s="320">
        <v>18239</v>
      </c>
    </row>
    <row r="237" spans="1:8" ht="15" customHeight="1" x14ac:dyDescent="0.25">
      <c r="A237" s="310" t="s">
        <v>25276</v>
      </c>
      <c r="B237" s="310" t="s">
        <v>25279</v>
      </c>
      <c r="C237" s="310" t="s">
        <v>25280</v>
      </c>
      <c r="D237" s="310" t="s">
        <v>1393</v>
      </c>
      <c r="E237" s="312">
        <v>3.24</v>
      </c>
      <c r="F237" s="310" t="s">
        <v>1392</v>
      </c>
      <c r="G237" s="310" t="s">
        <v>630</v>
      </c>
      <c r="H237" s="320">
        <v>18240</v>
      </c>
    </row>
    <row r="238" spans="1:8" ht="15" customHeight="1" x14ac:dyDescent="0.25">
      <c r="A238" s="310" t="s">
        <v>25276</v>
      </c>
      <c r="B238" s="310" t="s">
        <v>25281</v>
      </c>
      <c r="C238" s="310" t="s">
        <v>25282</v>
      </c>
      <c r="D238" s="310" t="s">
        <v>16176</v>
      </c>
      <c r="E238" s="312">
        <v>1.76</v>
      </c>
      <c r="F238" s="310" t="s">
        <v>16175</v>
      </c>
      <c r="G238" s="310" t="s">
        <v>630</v>
      </c>
      <c r="H238" s="320">
        <v>18241</v>
      </c>
    </row>
    <row r="239" spans="1:8" ht="15" customHeight="1" x14ac:dyDescent="0.25">
      <c r="A239" s="310" t="s">
        <v>25276</v>
      </c>
      <c r="B239" s="310" t="s">
        <v>25283</v>
      </c>
      <c r="C239" s="310" t="s">
        <v>25284</v>
      </c>
      <c r="D239" s="310" t="s">
        <v>916</v>
      </c>
      <c r="E239" s="312">
        <v>2.5299999999999998</v>
      </c>
      <c r="F239" s="310" t="s">
        <v>915</v>
      </c>
      <c r="G239" s="310" t="s">
        <v>630</v>
      </c>
      <c r="H239" s="320">
        <v>18242</v>
      </c>
    </row>
    <row r="240" spans="1:8" ht="15" customHeight="1" x14ac:dyDescent="0.25">
      <c r="A240" s="310" t="s">
        <v>25276</v>
      </c>
      <c r="B240" s="310" t="s">
        <v>3112</v>
      </c>
      <c r="C240" s="310" t="s">
        <v>25285</v>
      </c>
      <c r="D240" s="310" t="s">
        <v>4980</v>
      </c>
      <c r="E240" s="312">
        <v>6.3</v>
      </c>
      <c r="F240" s="310" t="s">
        <v>4981</v>
      </c>
      <c r="G240" s="310" t="s">
        <v>630</v>
      </c>
      <c r="H240" s="320">
        <v>18243</v>
      </c>
    </row>
    <row r="241" spans="1:8" ht="15" customHeight="1" x14ac:dyDescent="0.25">
      <c r="A241" s="310" t="s">
        <v>25276</v>
      </c>
      <c r="B241" s="310" t="s">
        <v>25286</v>
      </c>
      <c r="C241" s="310" t="s">
        <v>25287</v>
      </c>
      <c r="D241" s="310" t="s">
        <v>18908</v>
      </c>
      <c r="E241" s="312">
        <v>0.11</v>
      </c>
      <c r="F241" s="310" t="s">
        <v>18907</v>
      </c>
      <c r="G241" s="310" t="s">
        <v>630</v>
      </c>
      <c r="H241" s="320">
        <v>18244</v>
      </c>
    </row>
    <row r="242" spans="1:8" ht="15" customHeight="1" x14ac:dyDescent="0.25">
      <c r="A242" s="310" t="s">
        <v>25276</v>
      </c>
      <c r="B242" s="310" t="s">
        <v>25288</v>
      </c>
      <c r="C242" s="310" t="s">
        <v>25289</v>
      </c>
      <c r="D242" s="310" t="s">
        <v>4360</v>
      </c>
      <c r="E242" s="312">
        <v>7.75</v>
      </c>
      <c r="F242" s="310" t="s">
        <v>4361</v>
      </c>
      <c r="G242" s="310" t="s">
        <v>630</v>
      </c>
      <c r="H242" s="320">
        <v>18245</v>
      </c>
    </row>
    <row r="243" spans="1:8" ht="15" customHeight="1" x14ac:dyDescent="0.25">
      <c r="A243" s="310" t="s">
        <v>25276</v>
      </c>
      <c r="B243" s="310" t="s">
        <v>25290</v>
      </c>
      <c r="C243" s="310" t="s">
        <v>25291</v>
      </c>
      <c r="D243" s="310" t="s">
        <v>4392</v>
      </c>
      <c r="E243" s="312">
        <v>8.51</v>
      </c>
      <c r="F243" s="310" t="s">
        <v>4393</v>
      </c>
      <c r="G243" s="310" t="s">
        <v>630</v>
      </c>
      <c r="H243" s="320">
        <v>18246</v>
      </c>
    </row>
    <row r="244" spans="1:8" ht="15" customHeight="1" x14ac:dyDescent="0.25">
      <c r="A244" s="310" t="s">
        <v>25276</v>
      </c>
      <c r="B244" s="310" t="s">
        <v>25292</v>
      </c>
      <c r="C244" s="310" t="s">
        <v>25293</v>
      </c>
      <c r="D244" s="310" t="s">
        <v>16259</v>
      </c>
      <c r="E244" s="312">
        <v>9.1999999999999993</v>
      </c>
      <c r="F244" s="310" t="s">
        <v>16258</v>
      </c>
      <c r="G244" s="310" t="s">
        <v>630</v>
      </c>
      <c r="H244" s="320">
        <v>18247</v>
      </c>
    </row>
    <row r="245" spans="1:8" ht="15" customHeight="1" x14ac:dyDescent="0.25">
      <c r="A245" s="310" t="s">
        <v>25276</v>
      </c>
      <c r="B245" s="310" t="s">
        <v>25294</v>
      </c>
      <c r="C245" s="310" t="s">
        <v>25295</v>
      </c>
      <c r="D245" s="310" t="s">
        <v>640</v>
      </c>
      <c r="E245" s="312">
        <v>6.28</v>
      </c>
      <c r="F245" s="310" t="s">
        <v>639</v>
      </c>
      <c r="G245" s="310" t="s">
        <v>630</v>
      </c>
      <c r="H245" s="320">
        <v>18248</v>
      </c>
    </row>
    <row r="246" spans="1:8" ht="15" customHeight="1" x14ac:dyDescent="0.25">
      <c r="A246" s="310" t="s">
        <v>25276</v>
      </c>
      <c r="B246" s="310" t="s">
        <v>25296</v>
      </c>
      <c r="C246" s="310" t="s">
        <v>25297</v>
      </c>
      <c r="D246" s="310" t="s">
        <v>13805</v>
      </c>
      <c r="E246" s="312">
        <v>25.96</v>
      </c>
      <c r="F246" s="310" t="s">
        <v>13804</v>
      </c>
      <c r="G246" s="310" t="s">
        <v>630</v>
      </c>
      <c r="H246" s="320">
        <v>18249</v>
      </c>
    </row>
    <row r="247" spans="1:8" ht="15" customHeight="1" x14ac:dyDescent="0.25">
      <c r="A247" s="310" t="s">
        <v>25276</v>
      </c>
      <c r="B247" s="310" t="s">
        <v>25298</v>
      </c>
      <c r="C247" s="310" t="s">
        <v>25299</v>
      </c>
      <c r="D247" s="310" t="s">
        <v>780</v>
      </c>
      <c r="E247" s="312">
        <v>5.3</v>
      </c>
      <c r="F247" s="310" t="s">
        <v>1458</v>
      </c>
      <c r="G247" s="310" t="s">
        <v>630</v>
      </c>
      <c r="H247" s="320">
        <v>18250</v>
      </c>
    </row>
    <row r="248" spans="1:8" ht="15" customHeight="1" x14ac:dyDescent="0.25">
      <c r="A248" s="310" t="s">
        <v>25276</v>
      </c>
      <c r="B248" s="310" t="s">
        <v>25300</v>
      </c>
      <c r="C248" s="310" t="s">
        <v>25301</v>
      </c>
      <c r="D248" s="310" t="s">
        <v>4078</v>
      </c>
      <c r="E248" s="312">
        <v>7.53</v>
      </c>
      <c r="F248" s="310" t="s">
        <v>4079</v>
      </c>
      <c r="G248" s="310" t="s">
        <v>630</v>
      </c>
      <c r="H248" s="320">
        <v>18251</v>
      </c>
    </row>
    <row r="249" spans="1:8" ht="15" customHeight="1" x14ac:dyDescent="0.25">
      <c r="A249" s="310" t="s">
        <v>25276</v>
      </c>
      <c r="B249" s="310" t="s">
        <v>24666</v>
      </c>
      <c r="C249" s="310" t="s">
        <v>25302</v>
      </c>
      <c r="D249" s="310" t="s">
        <v>22984</v>
      </c>
      <c r="E249" s="312">
        <v>1</v>
      </c>
      <c r="F249" s="310" t="s">
        <v>22985</v>
      </c>
      <c r="G249" s="310" t="s">
        <v>630</v>
      </c>
      <c r="H249" s="320">
        <v>18252</v>
      </c>
    </row>
    <row r="250" spans="1:8" ht="15" customHeight="1" x14ac:dyDescent="0.25">
      <c r="A250" s="310" t="s">
        <v>25276</v>
      </c>
      <c r="B250" s="310" t="s">
        <v>5641</v>
      </c>
      <c r="C250" s="310" t="s">
        <v>25303</v>
      </c>
      <c r="D250" s="310" t="s">
        <v>1245</v>
      </c>
      <c r="E250" s="312">
        <v>10.75</v>
      </c>
      <c r="F250" s="310" t="s">
        <v>1244</v>
      </c>
      <c r="G250" s="310" t="s">
        <v>630</v>
      </c>
      <c r="H250" s="320">
        <v>18253</v>
      </c>
    </row>
    <row r="251" spans="1:8" ht="15" customHeight="1" x14ac:dyDescent="0.25">
      <c r="A251" s="310" t="s">
        <v>25276</v>
      </c>
      <c r="B251" s="310" t="s">
        <v>25304</v>
      </c>
      <c r="C251" s="310" t="s">
        <v>25305</v>
      </c>
      <c r="D251" s="310" t="s">
        <v>1032</v>
      </c>
      <c r="E251" s="312">
        <v>6.16</v>
      </c>
      <c r="F251" s="310" t="s">
        <v>1031</v>
      </c>
      <c r="G251" s="310" t="s">
        <v>630</v>
      </c>
      <c r="H251" s="320">
        <v>18254</v>
      </c>
    </row>
    <row r="252" spans="1:8" ht="15" customHeight="1" x14ac:dyDescent="0.25">
      <c r="A252" s="310" t="s">
        <v>25276</v>
      </c>
      <c r="B252" s="310" t="s">
        <v>25306</v>
      </c>
      <c r="C252" s="310" t="s">
        <v>25307</v>
      </c>
      <c r="D252" s="310" t="s">
        <v>788</v>
      </c>
      <c r="E252" s="312">
        <v>13.78</v>
      </c>
      <c r="F252" s="310" t="s">
        <v>787</v>
      </c>
      <c r="G252" s="310" t="s">
        <v>630</v>
      </c>
      <c r="H252" s="320">
        <v>18255</v>
      </c>
    </row>
    <row r="253" spans="1:8" ht="15" customHeight="1" x14ac:dyDescent="0.25">
      <c r="A253" s="310" t="s">
        <v>25276</v>
      </c>
      <c r="B253" s="310" t="s">
        <v>25308</v>
      </c>
      <c r="C253" s="310" t="s">
        <v>25309</v>
      </c>
      <c r="D253" s="310" t="s">
        <v>25310</v>
      </c>
      <c r="E253" s="312">
        <v>2.3199999999999998</v>
      </c>
      <c r="F253" s="310" t="s">
        <v>25311</v>
      </c>
      <c r="G253" s="310" t="s">
        <v>630</v>
      </c>
      <c r="H253" s="320">
        <v>18256</v>
      </c>
    </row>
    <row r="254" spans="1:8" ht="15" customHeight="1" x14ac:dyDescent="0.25">
      <c r="A254" s="310" t="s">
        <v>25276</v>
      </c>
      <c r="B254" s="310" t="s">
        <v>25312</v>
      </c>
      <c r="C254" s="310" t="s">
        <v>25313</v>
      </c>
      <c r="D254" s="310" t="s">
        <v>1191</v>
      </c>
      <c r="E254" s="312">
        <v>3.36</v>
      </c>
      <c r="F254" s="310" t="s">
        <v>1190</v>
      </c>
      <c r="G254" s="310" t="s">
        <v>630</v>
      </c>
      <c r="H254" s="320">
        <v>18257</v>
      </c>
    </row>
    <row r="255" spans="1:8" ht="15" customHeight="1" x14ac:dyDescent="0.25">
      <c r="A255" s="310" t="s">
        <v>25276</v>
      </c>
      <c r="B255" s="310" t="s">
        <v>25314</v>
      </c>
      <c r="C255" s="310" t="s">
        <v>25315</v>
      </c>
      <c r="D255" s="310" t="s">
        <v>23628</v>
      </c>
      <c r="E255" s="312">
        <v>29.97</v>
      </c>
      <c r="F255" s="310" t="s">
        <v>23629</v>
      </c>
      <c r="G255" s="310" t="s">
        <v>630</v>
      </c>
      <c r="H255" s="320">
        <v>18258</v>
      </c>
    </row>
    <row r="256" spans="1:8" ht="15" customHeight="1" x14ac:dyDescent="0.25">
      <c r="A256" s="310" t="s">
        <v>25276</v>
      </c>
      <c r="B256" s="310" t="s">
        <v>25316</v>
      </c>
      <c r="C256" s="310" t="s">
        <v>25317</v>
      </c>
      <c r="D256" s="310" t="s">
        <v>5175</v>
      </c>
      <c r="E256" s="312">
        <v>2.61</v>
      </c>
      <c r="F256" s="310" t="s">
        <v>5176</v>
      </c>
      <c r="G256" s="310" t="s">
        <v>630</v>
      </c>
      <c r="H256" s="320">
        <v>18259</v>
      </c>
    </row>
    <row r="257" spans="1:8" ht="15" customHeight="1" x14ac:dyDescent="0.25">
      <c r="A257" s="310" t="s">
        <v>25276</v>
      </c>
      <c r="B257" s="310" t="s">
        <v>25318</v>
      </c>
      <c r="C257" s="310" t="s">
        <v>25319</v>
      </c>
      <c r="D257" s="310" t="s">
        <v>3128</v>
      </c>
      <c r="E257" s="312">
        <v>25.14</v>
      </c>
      <c r="F257" s="310" t="s">
        <v>3129</v>
      </c>
      <c r="G257" s="310" t="s">
        <v>630</v>
      </c>
      <c r="H257" s="320">
        <v>18260</v>
      </c>
    </row>
    <row r="258" spans="1:8" ht="15" customHeight="1" x14ac:dyDescent="0.25">
      <c r="A258" s="310" t="s">
        <v>25276</v>
      </c>
      <c r="B258" s="310" t="s">
        <v>25320</v>
      </c>
      <c r="C258" s="310" t="s">
        <v>25321</v>
      </c>
      <c r="D258" s="310" t="s">
        <v>3132</v>
      </c>
      <c r="E258" s="312">
        <v>25.14</v>
      </c>
      <c r="F258" s="310" t="s">
        <v>3133</v>
      </c>
      <c r="G258" s="310" t="s">
        <v>630</v>
      </c>
      <c r="H258" s="320">
        <v>18261</v>
      </c>
    </row>
    <row r="259" spans="1:8" ht="15" customHeight="1" x14ac:dyDescent="0.25">
      <c r="A259" s="310" t="s">
        <v>25276</v>
      </c>
      <c r="B259" s="310" t="s">
        <v>25322</v>
      </c>
      <c r="C259" s="310" t="s">
        <v>25323</v>
      </c>
      <c r="D259" s="310" t="s">
        <v>18771</v>
      </c>
      <c r="E259" s="312">
        <v>8.25</v>
      </c>
      <c r="F259" s="310" t="s">
        <v>18767</v>
      </c>
      <c r="G259" s="310" t="s">
        <v>630</v>
      </c>
      <c r="H259" s="320">
        <v>18262</v>
      </c>
    </row>
    <row r="260" spans="1:8" ht="15" customHeight="1" x14ac:dyDescent="0.25">
      <c r="A260" s="310" t="s">
        <v>25276</v>
      </c>
      <c r="B260" s="310" t="s">
        <v>10614</v>
      </c>
      <c r="C260" s="310" t="s">
        <v>25324</v>
      </c>
      <c r="D260" s="310" t="s">
        <v>18768</v>
      </c>
      <c r="E260" s="312">
        <v>8.33</v>
      </c>
      <c r="F260" s="310" t="s">
        <v>18767</v>
      </c>
      <c r="G260" s="310" t="s">
        <v>630</v>
      </c>
      <c r="H260" s="320">
        <v>18263</v>
      </c>
    </row>
    <row r="261" spans="1:8" ht="15" customHeight="1" x14ac:dyDescent="0.25">
      <c r="A261" s="310" t="s">
        <v>25276</v>
      </c>
      <c r="B261" s="310" t="s">
        <v>25325</v>
      </c>
      <c r="C261" s="310" t="s">
        <v>25326</v>
      </c>
      <c r="D261" s="310" t="s">
        <v>817</v>
      </c>
      <c r="E261" s="312">
        <v>8.18</v>
      </c>
      <c r="F261" s="310" t="s">
        <v>816</v>
      </c>
      <c r="G261" s="310" t="s">
        <v>630</v>
      </c>
      <c r="H261" s="320">
        <v>18264</v>
      </c>
    </row>
    <row r="262" spans="1:8" ht="15" customHeight="1" x14ac:dyDescent="0.25">
      <c r="A262" s="310" t="s">
        <v>25276</v>
      </c>
      <c r="B262" s="310" t="s">
        <v>25327</v>
      </c>
      <c r="C262" s="310" t="s">
        <v>25328</v>
      </c>
      <c r="D262" s="310" t="s">
        <v>23887</v>
      </c>
      <c r="E262" s="312">
        <v>2</v>
      </c>
      <c r="F262" s="310" t="s">
        <v>23888</v>
      </c>
      <c r="G262" s="310" t="s">
        <v>630</v>
      </c>
      <c r="H262" s="320">
        <v>18265</v>
      </c>
    </row>
    <row r="263" spans="1:8" ht="15" customHeight="1" x14ac:dyDescent="0.25">
      <c r="A263" s="310" t="s">
        <v>25276</v>
      </c>
      <c r="B263" s="310" t="s">
        <v>25329</v>
      </c>
      <c r="C263" s="310" t="s">
        <v>25330</v>
      </c>
      <c r="D263" s="310" t="s">
        <v>19797</v>
      </c>
      <c r="E263" s="312">
        <v>3.42</v>
      </c>
      <c r="F263" s="310" t="s">
        <v>19798</v>
      </c>
      <c r="G263" s="310" t="s">
        <v>630</v>
      </c>
      <c r="H263" s="320">
        <v>18266</v>
      </c>
    </row>
    <row r="264" spans="1:8" ht="15" customHeight="1" x14ac:dyDescent="0.25">
      <c r="A264" s="310" t="s">
        <v>25276</v>
      </c>
      <c r="B264" s="310" t="s">
        <v>25331</v>
      </c>
      <c r="C264" s="310" t="s">
        <v>25332</v>
      </c>
      <c r="D264" s="310" t="s">
        <v>23144</v>
      </c>
      <c r="E264" s="312">
        <v>3.36</v>
      </c>
      <c r="F264" s="310" t="s">
        <v>23145</v>
      </c>
      <c r="G264" s="310" t="s">
        <v>630</v>
      </c>
      <c r="H264" s="320">
        <v>18267</v>
      </c>
    </row>
    <row r="265" spans="1:8" ht="15" customHeight="1" x14ac:dyDescent="0.25">
      <c r="A265" s="310" t="s">
        <v>25276</v>
      </c>
      <c r="B265" s="310" t="s">
        <v>16477</v>
      </c>
      <c r="C265" s="310" t="s">
        <v>25333</v>
      </c>
      <c r="D265" s="310" t="s">
        <v>5579</v>
      </c>
      <c r="E265" s="312">
        <v>5.04</v>
      </c>
      <c r="F265" s="310" t="s">
        <v>5580</v>
      </c>
      <c r="G265" s="310" t="s">
        <v>630</v>
      </c>
      <c r="H265" s="320">
        <v>18268</v>
      </c>
    </row>
    <row r="266" spans="1:8" ht="15" customHeight="1" x14ac:dyDescent="0.25">
      <c r="A266" s="310" t="s">
        <v>25276</v>
      </c>
      <c r="B266" s="310" t="s">
        <v>19799</v>
      </c>
      <c r="C266" s="310" t="s">
        <v>25334</v>
      </c>
      <c r="D266" s="310" t="s">
        <v>1372</v>
      </c>
      <c r="E266" s="312">
        <v>3.91</v>
      </c>
      <c r="F266" s="310" t="s">
        <v>1371</v>
      </c>
      <c r="G266" s="310" t="s">
        <v>630</v>
      </c>
      <c r="H266" s="320">
        <v>18269</v>
      </c>
    </row>
    <row r="267" spans="1:8" ht="15" customHeight="1" x14ac:dyDescent="0.25">
      <c r="A267" s="310" t="s">
        <v>25276</v>
      </c>
      <c r="B267" s="310" t="s">
        <v>3839</v>
      </c>
      <c r="C267" s="310" t="s">
        <v>25335</v>
      </c>
      <c r="D267" s="310" t="s">
        <v>13932</v>
      </c>
      <c r="E267" s="312">
        <v>7.83</v>
      </c>
      <c r="F267" s="310" t="s">
        <v>13931</v>
      </c>
      <c r="G267" s="310" t="s">
        <v>630</v>
      </c>
      <c r="H267" s="320">
        <v>18270</v>
      </c>
    </row>
    <row r="268" spans="1:8" ht="15" customHeight="1" x14ac:dyDescent="0.25">
      <c r="A268" s="310" t="s">
        <v>25276</v>
      </c>
      <c r="B268" s="310" t="s">
        <v>25336</v>
      </c>
      <c r="C268" s="310" t="s">
        <v>25337</v>
      </c>
      <c r="D268" s="310" t="s">
        <v>25338</v>
      </c>
      <c r="E268" s="312">
        <v>4.79</v>
      </c>
      <c r="F268" s="310" t="s">
        <v>25339</v>
      </c>
      <c r="G268" s="310" t="s">
        <v>630</v>
      </c>
      <c r="H268" s="320">
        <v>18271</v>
      </c>
    </row>
    <row r="269" spans="1:8" ht="15" customHeight="1" x14ac:dyDescent="0.25">
      <c r="A269" s="310" t="s">
        <v>25276</v>
      </c>
      <c r="B269" s="310" t="s">
        <v>25340</v>
      </c>
      <c r="C269" s="310" t="s">
        <v>25341</v>
      </c>
      <c r="D269" s="310" t="s">
        <v>786</v>
      </c>
      <c r="E269" s="312">
        <v>6</v>
      </c>
      <c r="F269" s="310" t="s">
        <v>785</v>
      </c>
      <c r="G269" s="310" t="s">
        <v>630</v>
      </c>
      <c r="H269" s="320">
        <v>18272</v>
      </c>
    </row>
    <row r="270" spans="1:8" ht="15" customHeight="1" x14ac:dyDescent="0.25">
      <c r="A270" s="310"/>
      <c r="B270" s="310"/>
      <c r="C270" s="310"/>
      <c r="D270" s="324" t="s">
        <v>3567</v>
      </c>
      <c r="E270" s="313">
        <f>SUM(E236:E269)</f>
        <v>280.53000000000009</v>
      </c>
      <c r="F270" s="310"/>
      <c r="G270" s="310"/>
      <c r="H270" s="320"/>
    </row>
    <row r="271" spans="1:8" ht="15" customHeight="1" x14ac:dyDescent="0.25">
      <c r="A271" s="310" t="s">
        <v>25342</v>
      </c>
      <c r="B271" s="310" t="s">
        <v>25343</v>
      </c>
      <c r="C271" s="310" t="s">
        <v>25344</v>
      </c>
      <c r="D271" s="310" t="s">
        <v>24376</v>
      </c>
      <c r="E271" s="312">
        <v>1.7</v>
      </c>
      <c r="F271" s="310" t="s">
        <v>24377</v>
      </c>
      <c r="G271" s="310" t="s">
        <v>630</v>
      </c>
      <c r="H271" s="320">
        <v>18273</v>
      </c>
    </row>
    <row r="272" spans="1:8" ht="15" customHeight="1" x14ac:dyDescent="0.25">
      <c r="A272" s="310" t="s">
        <v>25342</v>
      </c>
      <c r="B272" s="310" t="s">
        <v>25345</v>
      </c>
      <c r="C272" s="310" t="s">
        <v>25346</v>
      </c>
      <c r="D272" s="310" t="s">
        <v>4607</v>
      </c>
      <c r="E272" s="312">
        <v>5.42</v>
      </c>
      <c r="F272" s="310" t="s">
        <v>4608</v>
      </c>
      <c r="G272" s="310" t="s">
        <v>630</v>
      </c>
      <c r="H272" s="320">
        <v>18274</v>
      </c>
    </row>
    <row r="273" spans="1:8" ht="15" customHeight="1" x14ac:dyDescent="0.25">
      <c r="A273" s="310" t="s">
        <v>25342</v>
      </c>
      <c r="B273" s="310" t="s">
        <v>25347</v>
      </c>
      <c r="C273" s="310" t="s">
        <v>25348</v>
      </c>
      <c r="D273" s="310" t="s">
        <v>777</v>
      </c>
      <c r="E273" s="312">
        <v>2.41</v>
      </c>
      <c r="F273" s="310" t="s">
        <v>775</v>
      </c>
      <c r="G273" s="310" t="s">
        <v>630</v>
      </c>
      <c r="H273" s="320">
        <v>18275</v>
      </c>
    </row>
    <row r="274" spans="1:8" ht="15" customHeight="1" x14ac:dyDescent="0.25">
      <c r="A274" s="310" t="s">
        <v>25342</v>
      </c>
      <c r="B274" s="310" t="s">
        <v>25349</v>
      </c>
      <c r="C274" s="310" t="s">
        <v>25350</v>
      </c>
      <c r="D274" s="310" t="s">
        <v>776</v>
      </c>
      <c r="E274" s="312">
        <v>8.74</v>
      </c>
      <c r="F274" s="310" t="s">
        <v>775</v>
      </c>
      <c r="G274" s="310" t="s">
        <v>630</v>
      </c>
      <c r="H274" s="320">
        <v>18276</v>
      </c>
    </row>
    <row r="275" spans="1:8" ht="15" customHeight="1" x14ac:dyDescent="0.25">
      <c r="A275" s="310" t="s">
        <v>25342</v>
      </c>
      <c r="B275" s="310" t="s">
        <v>25351</v>
      </c>
      <c r="C275" s="310" t="s">
        <v>25352</v>
      </c>
      <c r="D275" s="310" t="s">
        <v>4575</v>
      </c>
      <c r="E275" s="312">
        <v>2.78</v>
      </c>
      <c r="F275" s="310" t="s">
        <v>4576</v>
      </c>
      <c r="G275" s="310" t="s">
        <v>630</v>
      </c>
      <c r="H275" s="320">
        <v>18277</v>
      </c>
    </row>
    <row r="276" spans="1:8" ht="15" customHeight="1" x14ac:dyDescent="0.25">
      <c r="A276" s="310" t="s">
        <v>25342</v>
      </c>
      <c r="B276" s="310" t="s">
        <v>3876</v>
      </c>
      <c r="C276" s="310" t="s">
        <v>25353</v>
      </c>
      <c r="D276" s="310" t="s">
        <v>3974</v>
      </c>
      <c r="E276" s="312">
        <v>11.3</v>
      </c>
      <c r="F276" s="310" t="s">
        <v>3975</v>
      </c>
      <c r="G276" s="310" t="s">
        <v>630</v>
      </c>
      <c r="H276" s="320">
        <v>18278</v>
      </c>
    </row>
    <row r="277" spans="1:8" ht="15" customHeight="1" x14ac:dyDescent="0.25">
      <c r="A277" s="310" t="s">
        <v>25342</v>
      </c>
      <c r="B277" s="310" t="s">
        <v>25354</v>
      </c>
      <c r="C277" s="310" t="s">
        <v>25355</v>
      </c>
      <c r="D277" s="310" t="s">
        <v>10508</v>
      </c>
      <c r="E277" s="312">
        <v>3.57</v>
      </c>
      <c r="F277" s="310" t="s">
        <v>10507</v>
      </c>
      <c r="G277" s="310" t="s">
        <v>630</v>
      </c>
      <c r="H277" s="320">
        <v>18279</v>
      </c>
    </row>
    <row r="278" spans="1:8" ht="15" customHeight="1" x14ac:dyDescent="0.25">
      <c r="A278" s="310" t="s">
        <v>25342</v>
      </c>
      <c r="B278" s="310" t="s">
        <v>25356</v>
      </c>
      <c r="C278" s="310" t="s">
        <v>25357</v>
      </c>
      <c r="D278" s="310" t="s">
        <v>24704</v>
      </c>
      <c r="E278" s="312">
        <v>3.82</v>
      </c>
      <c r="F278" s="310" t="s">
        <v>24705</v>
      </c>
      <c r="G278" s="310" t="s">
        <v>630</v>
      </c>
      <c r="H278" s="320">
        <v>18280</v>
      </c>
    </row>
    <row r="279" spans="1:8" ht="15" customHeight="1" x14ac:dyDescent="0.25">
      <c r="A279" s="310" t="s">
        <v>25342</v>
      </c>
      <c r="B279" s="310" t="s">
        <v>25358</v>
      </c>
      <c r="C279" s="310" t="s">
        <v>25359</v>
      </c>
      <c r="D279" s="310" t="s">
        <v>1436</v>
      </c>
      <c r="E279" s="312">
        <v>15.07</v>
      </c>
      <c r="F279" s="310" t="s">
        <v>1435</v>
      </c>
      <c r="G279" s="310" t="s">
        <v>630</v>
      </c>
      <c r="H279" s="320">
        <v>18281</v>
      </c>
    </row>
    <row r="280" spans="1:8" ht="15" customHeight="1" x14ac:dyDescent="0.25">
      <c r="A280" s="310" t="s">
        <v>25342</v>
      </c>
      <c r="B280" s="310" t="s">
        <v>25360</v>
      </c>
      <c r="C280" s="310" t="s">
        <v>25361</v>
      </c>
      <c r="D280" s="310" t="s">
        <v>23758</v>
      </c>
      <c r="E280" s="312">
        <v>3.58</v>
      </c>
      <c r="F280" s="310" t="s">
        <v>23759</v>
      </c>
      <c r="G280" s="310" t="s">
        <v>630</v>
      </c>
      <c r="H280" s="320">
        <v>18282</v>
      </c>
    </row>
    <row r="281" spans="1:8" ht="15" customHeight="1" x14ac:dyDescent="0.25">
      <c r="A281" s="310" t="s">
        <v>25342</v>
      </c>
      <c r="B281" s="310" t="s">
        <v>25362</v>
      </c>
      <c r="C281" s="310" t="s">
        <v>25363</v>
      </c>
      <c r="D281" s="310" t="s">
        <v>22098</v>
      </c>
      <c r="E281" s="312">
        <v>1.72</v>
      </c>
      <c r="F281" s="310" t="s">
        <v>22099</v>
      </c>
      <c r="G281" s="310" t="s">
        <v>630</v>
      </c>
      <c r="H281" s="320">
        <v>18283</v>
      </c>
    </row>
    <row r="282" spans="1:8" ht="15" customHeight="1" x14ac:dyDescent="0.25">
      <c r="A282" s="310" t="s">
        <v>25342</v>
      </c>
      <c r="B282" s="310" t="s">
        <v>25364</v>
      </c>
      <c r="C282" s="310" t="s">
        <v>25365</v>
      </c>
      <c r="D282" s="310" t="s">
        <v>14214</v>
      </c>
      <c r="E282" s="312">
        <v>2.0699999999999998</v>
      </c>
      <c r="F282" s="310" t="s">
        <v>14213</v>
      </c>
      <c r="G282" s="310" t="s">
        <v>630</v>
      </c>
      <c r="H282" s="320">
        <v>18284</v>
      </c>
    </row>
    <row r="283" spans="1:8" ht="15" customHeight="1" x14ac:dyDescent="0.25">
      <c r="A283" s="310" t="s">
        <v>25342</v>
      </c>
      <c r="B283" s="310" t="s">
        <v>25366</v>
      </c>
      <c r="C283" s="310" t="s">
        <v>25367</v>
      </c>
      <c r="D283" s="310" t="s">
        <v>855</v>
      </c>
      <c r="E283" s="312">
        <v>4.1900000000000004</v>
      </c>
      <c r="F283" s="310" t="s">
        <v>854</v>
      </c>
      <c r="G283" s="310" t="s">
        <v>630</v>
      </c>
      <c r="H283" s="320">
        <v>18285</v>
      </c>
    </row>
    <row r="284" spans="1:8" ht="15" customHeight="1" x14ac:dyDescent="0.25">
      <c r="A284" s="310" t="s">
        <v>25342</v>
      </c>
      <c r="B284" s="310" t="s">
        <v>25368</v>
      </c>
      <c r="C284" s="310" t="s">
        <v>25369</v>
      </c>
      <c r="D284" s="310" t="s">
        <v>23559</v>
      </c>
      <c r="E284" s="312">
        <v>5.07</v>
      </c>
      <c r="F284" s="310" t="s">
        <v>23560</v>
      </c>
      <c r="G284" s="310" t="s">
        <v>630</v>
      </c>
      <c r="H284" s="320">
        <v>18286</v>
      </c>
    </row>
    <row r="285" spans="1:8" ht="15" customHeight="1" x14ac:dyDescent="0.25">
      <c r="A285" s="310" t="s">
        <v>25342</v>
      </c>
      <c r="B285" s="310" t="s">
        <v>25370</v>
      </c>
      <c r="C285" s="310" t="s">
        <v>25371</v>
      </c>
      <c r="D285" s="310" t="s">
        <v>662</v>
      </c>
      <c r="E285" s="312">
        <v>5.24</v>
      </c>
      <c r="F285" s="310" t="s">
        <v>661</v>
      </c>
      <c r="G285" s="310" t="s">
        <v>630</v>
      </c>
      <c r="H285" s="320">
        <v>18287</v>
      </c>
    </row>
    <row r="286" spans="1:8" ht="15" customHeight="1" x14ac:dyDescent="0.25">
      <c r="A286" s="310" t="s">
        <v>25342</v>
      </c>
      <c r="B286" s="310" t="s">
        <v>25372</v>
      </c>
      <c r="C286" s="310" t="s">
        <v>25373</v>
      </c>
      <c r="D286" s="310" t="s">
        <v>10751</v>
      </c>
      <c r="E286" s="312">
        <v>5.55</v>
      </c>
      <c r="F286" s="310" t="s">
        <v>10750</v>
      </c>
      <c r="G286" s="310" t="s">
        <v>630</v>
      </c>
      <c r="H286" s="320">
        <v>18288</v>
      </c>
    </row>
    <row r="287" spans="1:8" ht="15" customHeight="1" x14ac:dyDescent="0.25">
      <c r="A287" s="310" t="s">
        <v>25342</v>
      </c>
      <c r="B287" s="310" t="s">
        <v>5105</v>
      </c>
      <c r="C287" s="310" t="s">
        <v>25374</v>
      </c>
      <c r="D287" s="310" t="s">
        <v>25375</v>
      </c>
      <c r="E287" s="312">
        <v>23.46</v>
      </c>
      <c r="F287" s="310" t="s">
        <v>25376</v>
      </c>
      <c r="G287" s="310" t="s">
        <v>630</v>
      </c>
      <c r="H287" s="320">
        <v>18289</v>
      </c>
    </row>
    <row r="288" spans="1:8" ht="15" customHeight="1" x14ac:dyDescent="0.25">
      <c r="A288" s="310" t="s">
        <v>25342</v>
      </c>
      <c r="B288" s="310" t="s">
        <v>25377</v>
      </c>
      <c r="C288" s="310" t="s">
        <v>25378</v>
      </c>
      <c r="D288" s="310" t="s">
        <v>1423</v>
      </c>
      <c r="E288" s="312">
        <v>1.68</v>
      </c>
      <c r="F288" s="310" t="s">
        <v>1422</v>
      </c>
      <c r="G288" s="310" t="s">
        <v>630</v>
      </c>
      <c r="H288" s="320">
        <v>18290</v>
      </c>
    </row>
    <row r="289" spans="1:8" ht="15" customHeight="1" x14ac:dyDescent="0.25">
      <c r="A289" s="310" t="s">
        <v>25342</v>
      </c>
      <c r="B289" s="310" t="s">
        <v>25379</v>
      </c>
      <c r="C289" s="310" t="s">
        <v>25380</v>
      </c>
      <c r="D289" s="310" t="s">
        <v>1405</v>
      </c>
      <c r="E289" s="312">
        <v>4.1900000000000004</v>
      </c>
      <c r="F289" s="310" t="s">
        <v>1404</v>
      </c>
      <c r="G289" s="310" t="s">
        <v>630</v>
      </c>
      <c r="H289" s="320">
        <v>18291</v>
      </c>
    </row>
    <row r="290" spans="1:8" ht="15" customHeight="1" x14ac:dyDescent="0.25">
      <c r="A290" s="310" t="s">
        <v>25342</v>
      </c>
      <c r="B290" s="310" t="s">
        <v>25381</v>
      </c>
      <c r="C290" s="310" t="s">
        <v>25382</v>
      </c>
      <c r="D290" s="310" t="s">
        <v>18667</v>
      </c>
      <c r="E290" s="312">
        <v>16.14</v>
      </c>
      <c r="F290" s="310" t="s">
        <v>18666</v>
      </c>
      <c r="G290" s="310" t="s">
        <v>630</v>
      </c>
      <c r="H290" s="320">
        <v>18292</v>
      </c>
    </row>
    <row r="291" spans="1:8" ht="15" customHeight="1" x14ac:dyDescent="0.25">
      <c r="A291" s="310" t="s">
        <v>25342</v>
      </c>
      <c r="B291" s="310" t="s">
        <v>4348</v>
      </c>
      <c r="C291" s="310" t="s">
        <v>25383</v>
      </c>
      <c r="D291" s="310" t="s">
        <v>3926</v>
      </c>
      <c r="E291" s="312">
        <v>13.88</v>
      </c>
      <c r="F291" s="310" t="s">
        <v>3927</v>
      </c>
      <c r="G291" s="310" t="s">
        <v>630</v>
      </c>
      <c r="H291" s="320">
        <v>18293</v>
      </c>
    </row>
    <row r="292" spans="1:8" ht="15" customHeight="1" x14ac:dyDescent="0.25">
      <c r="A292" s="310" t="s">
        <v>25342</v>
      </c>
      <c r="B292" s="310" t="s">
        <v>25384</v>
      </c>
      <c r="C292" s="310" t="s">
        <v>25385</v>
      </c>
      <c r="D292" s="310" t="s">
        <v>3586</v>
      </c>
      <c r="E292" s="312">
        <v>3.92</v>
      </c>
      <c r="F292" s="310" t="s">
        <v>3587</v>
      </c>
      <c r="G292" s="310" t="s">
        <v>630</v>
      </c>
      <c r="H292" s="320">
        <v>18294</v>
      </c>
    </row>
    <row r="293" spans="1:8" ht="15" customHeight="1" x14ac:dyDescent="0.25">
      <c r="A293" s="310" t="s">
        <v>25342</v>
      </c>
      <c r="B293" s="310" t="s">
        <v>25386</v>
      </c>
      <c r="C293" s="310" t="s">
        <v>25387</v>
      </c>
      <c r="D293" s="310" t="s">
        <v>954</v>
      </c>
      <c r="E293" s="312">
        <v>3.36</v>
      </c>
      <c r="F293" s="310" t="s">
        <v>953</v>
      </c>
      <c r="G293" s="310" t="s">
        <v>630</v>
      </c>
      <c r="H293" s="320">
        <v>18295</v>
      </c>
    </row>
    <row r="294" spans="1:8" ht="15" customHeight="1" x14ac:dyDescent="0.25">
      <c r="A294" s="310" t="s">
        <v>25342</v>
      </c>
      <c r="B294" s="310" t="s">
        <v>23894</v>
      </c>
      <c r="C294" s="310" t="s">
        <v>25388</v>
      </c>
      <c r="D294" s="310" t="s">
        <v>4468</v>
      </c>
      <c r="E294" s="312">
        <v>3.86</v>
      </c>
      <c r="F294" s="310" t="s">
        <v>4469</v>
      </c>
      <c r="G294" s="310" t="s">
        <v>630</v>
      </c>
      <c r="H294" s="320">
        <v>18296</v>
      </c>
    </row>
    <row r="295" spans="1:8" ht="15" customHeight="1" x14ac:dyDescent="0.25">
      <c r="A295" s="310" t="s">
        <v>25342</v>
      </c>
      <c r="B295" s="310" t="s">
        <v>25389</v>
      </c>
      <c r="C295" s="310" t="s">
        <v>25390</v>
      </c>
      <c r="D295" s="310" t="s">
        <v>2989</v>
      </c>
      <c r="E295" s="312">
        <v>4.92</v>
      </c>
      <c r="F295" s="310" t="s">
        <v>2990</v>
      </c>
      <c r="G295" s="310" t="s">
        <v>630</v>
      </c>
      <c r="H295" s="320">
        <v>18297</v>
      </c>
    </row>
    <row r="296" spans="1:8" ht="15" customHeight="1" x14ac:dyDescent="0.25">
      <c r="A296" s="310" t="s">
        <v>25342</v>
      </c>
      <c r="B296" s="310" t="s">
        <v>25391</v>
      </c>
      <c r="C296" s="310" t="s">
        <v>25392</v>
      </c>
      <c r="D296" s="310" t="s">
        <v>3951</v>
      </c>
      <c r="E296" s="312">
        <v>5.73</v>
      </c>
      <c r="F296" s="310" t="s">
        <v>3952</v>
      </c>
      <c r="G296" s="310" t="s">
        <v>630</v>
      </c>
      <c r="H296" s="320">
        <v>18298</v>
      </c>
    </row>
    <row r="297" spans="1:8" ht="15" customHeight="1" x14ac:dyDescent="0.25">
      <c r="A297" s="310" t="s">
        <v>25342</v>
      </c>
      <c r="B297" s="310" t="s">
        <v>25393</v>
      </c>
      <c r="C297" s="310" t="s">
        <v>25394</v>
      </c>
      <c r="D297" s="310" t="s">
        <v>4015</v>
      </c>
      <c r="E297" s="312">
        <v>5.1100000000000003</v>
      </c>
      <c r="F297" s="310" t="s">
        <v>4016</v>
      </c>
      <c r="G297" s="310" t="s">
        <v>630</v>
      </c>
      <c r="H297" s="320">
        <v>18299</v>
      </c>
    </row>
    <row r="298" spans="1:8" ht="15" customHeight="1" x14ac:dyDescent="0.25">
      <c r="A298" s="310"/>
      <c r="B298" s="310"/>
      <c r="C298" s="310"/>
      <c r="D298" s="324" t="s">
        <v>3567</v>
      </c>
      <c r="E298" s="313">
        <f>SUM(E271:E297)</f>
        <v>168.48000000000002</v>
      </c>
      <c r="F298" s="310"/>
      <c r="G298" s="310"/>
      <c r="H298" s="320"/>
    </row>
    <row r="299" spans="1:8" ht="15" customHeight="1" x14ac:dyDescent="0.25">
      <c r="A299" s="310" t="s">
        <v>25395</v>
      </c>
      <c r="B299" s="310" t="s">
        <v>25396</v>
      </c>
      <c r="C299" s="310" t="s">
        <v>25397</v>
      </c>
      <c r="D299" s="310" t="s">
        <v>4460</v>
      </c>
      <c r="E299" s="312">
        <v>2.5299999999999998</v>
      </c>
      <c r="F299" s="310" t="s">
        <v>4461</v>
      </c>
      <c r="G299" s="310" t="s">
        <v>630</v>
      </c>
      <c r="H299" s="320">
        <v>18357</v>
      </c>
    </row>
    <row r="300" spans="1:8" ht="15" customHeight="1" x14ac:dyDescent="0.25">
      <c r="A300" s="310" t="s">
        <v>25395</v>
      </c>
      <c r="B300" s="310" t="s">
        <v>25398</v>
      </c>
      <c r="C300" s="310" t="s">
        <v>25399</v>
      </c>
      <c r="D300" s="310" t="s">
        <v>1294</v>
      </c>
      <c r="E300" s="312">
        <v>3.52</v>
      </c>
      <c r="F300" s="310" t="s">
        <v>1293</v>
      </c>
      <c r="G300" s="310" t="s">
        <v>630</v>
      </c>
      <c r="H300" s="320">
        <v>18358</v>
      </c>
    </row>
    <row r="301" spans="1:8" ht="15" customHeight="1" x14ac:dyDescent="0.25">
      <c r="A301" s="310" t="s">
        <v>25395</v>
      </c>
      <c r="B301" s="310" t="s">
        <v>25400</v>
      </c>
      <c r="C301" s="310" t="s">
        <v>25401</v>
      </c>
      <c r="D301" s="310" t="s">
        <v>648</v>
      </c>
      <c r="E301" s="312">
        <v>3.36</v>
      </c>
      <c r="F301" s="310" t="s">
        <v>647</v>
      </c>
      <c r="G301" s="310" t="s">
        <v>630</v>
      </c>
      <c r="H301" s="320">
        <v>18359</v>
      </c>
    </row>
    <row r="302" spans="1:8" ht="15" customHeight="1" x14ac:dyDescent="0.25">
      <c r="A302" s="310" t="s">
        <v>25395</v>
      </c>
      <c r="B302" s="310" t="s">
        <v>25402</v>
      </c>
      <c r="C302" s="310" t="s">
        <v>25403</v>
      </c>
      <c r="D302" s="310" t="s">
        <v>10828</v>
      </c>
      <c r="E302" s="312">
        <v>4.63</v>
      </c>
      <c r="F302" s="310" t="s">
        <v>10827</v>
      </c>
      <c r="G302" s="310" t="s">
        <v>630</v>
      </c>
      <c r="H302" s="320">
        <v>18360</v>
      </c>
    </row>
    <row r="303" spans="1:8" ht="15" customHeight="1" x14ac:dyDescent="0.25">
      <c r="A303" s="310" t="s">
        <v>25395</v>
      </c>
      <c r="B303" s="310" t="s">
        <v>25404</v>
      </c>
      <c r="C303" s="310" t="s">
        <v>25405</v>
      </c>
      <c r="D303" s="310" t="s">
        <v>3908</v>
      </c>
      <c r="E303" s="312">
        <v>4.63</v>
      </c>
      <c r="F303" s="310" t="s">
        <v>3909</v>
      </c>
      <c r="G303" s="310" t="s">
        <v>630</v>
      </c>
      <c r="H303" s="320">
        <v>18361</v>
      </c>
    </row>
    <row r="304" spans="1:8" ht="15" customHeight="1" x14ac:dyDescent="0.25">
      <c r="A304" s="310" t="s">
        <v>25395</v>
      </c>
      <c r="B304" s="310" t="s">
        <v>25406</v>
      </c>
      <c r="C304" s="310" t="s">
        <v>25407</v>
      </c>
      <c r="D304" s="310" t="s">
        <v>25408</v>
      </c>
      <c r="E304" s="312">
        <v>20.27</v>
      </c>
      <c r="F304" s="310" t="s">
        <v>25409</v>
      </c>
      <c r="G304" s="310" t="s">
        <v>630</v>
      </c>
      <c r="H304" s="320">
        <v>18362</v>
      </c>
    </row>
    <row r="305" spans="1:8" ht="15" customHeight="1" x14ac:dyDescent="0.25">
      <c r="A305" s="310" t="s">
        <v>25395</v>
      </c>
      <c r="B305" s="310" t="s">
        <v>19289</v>
      </c>
      <c r="C305" s="310" t="s">
        <v>25410</v>
      </c>
      <c r="D305" s="310" t="s">
        <v>745</v>
      </c>
      <c r="E305" s="312">
        <v>5.33</v>
      </c>
      <c r="F305" s="310" t="s">
        <v>744</v>
      </c>
      <c r="G305" s="310" t="s">
        <v>630</v>
      </c>
      <c r="H305" s="320">
        <v>18363</v>
      </c>
    </row>
    <row r="306" spans="1:8" ht="15" customHeight="1" x14ac:dyDescent="0.25">
      <c r="A306" s="310" t="s">
        <v>25395</v>
      </c>
      <c r="B306" s="310" t="s">
        <v>25411</v>
      </c>
      <c r="C306" s="310" t="s">
        <v>25412</v>
      </c>
      <c r="D306" s="310" t="s">
        <v>4217</v>
      </c>
      <c r="E306" s="312">
        <v>9.69</v>
      </c>
      <c r="F306" s="310" t="s">
        <v>4218</v>
      </c>
      <c r="G306" s="310" t="s">
        <v>630</v>
      </c>
      <c r="H306" s="320">
        <v>18364</v>
      </c>
    </row>
    <row r="307" spans="1:8" ht="15" customHeight="1" x14ac:dyDescent="0.25">
      <c r="A307" s="310" t="s">
        <v>25395</v>
      </c>
      <c r="B307" s="310" t="s">
        <v>25413</v>
      </c>
      <c r="C307" s="310" t="s">
        <v>25414</v>
      </c>
      <c r="D307" s="310" t="s">
        <v>25415</v>
      </c>
      <c r="E307" s="312">
        <v>4.2699999999999996</v>
      </c>
      <c r="F307" s="310" t="s">
        <v>25416</v>
      </c>
      <c r="G307" s="310" t="s">
        <v>630</v>
      </c>
      <c r="H307" s="320">
        <v>18365</v>
      </c>
    </row>
    <row r="308" spans="1:8" ht="15" customHeight="1" x14ac:dyDescent="0.25">
      <c r="A308" s="310" t="s">
        <v>25395</v>
      </c>
      <c r="B308" s="310" t="s">
        <v>5391</v>
      </c>
      <c r="C308" s="310" t="s">
        <v>25417</v>
      </c>
      <c r="D308" s="310" t="s">
        <v>19611</v>
      </c>
      <c r="E308" s="312">
        <v>0.65</v>
      </c>
      <c r="F308" s="310" t="s">
        <v>25418</v>
      </c>
      <c r="G308" s="310" t="s">
        <v>630</v>
      </c>
      <c r="H308" s="320">
        <v>18366</v>
      </c>
    </row>
    <row r="309" spans="1:8" ht="15" customHeight="1" x14ac:dyDescent="0.25">
      <c r="A309" s="310" t="s">
        <v>25395</v>
      </c>
      <c r="B309" s="310" t="s">
        <v>25419</v>
      </c>
      <c r="C309" s="310" t="s">
        <v>25420</v>
      </c>
      <c r="D309" s="310" t="s">
        <v>4400</v>
      </c>
      <c r="E309" s="312">
        <v>12.64</v>
      </c>
      <c r="F309" s="310" t="s">
        <v>4401</v>
      </c>
      <c r="G309" s="310" t="s">
        <v>630</v>
      </c>
      <c r="H309" s="320">
        <v>18367</v>
      </c>
    </row>
    <row r="310" spans="1:8" ht="15" customHeight="1" x14ac:dyDescent="0.25">
      <c r="A310" s="310" t="s">
        <v>25395</v>
      </c>
      <c r="B310" s="310" t="s">
        <v>25421</v>
      </c>
      <c r="C310" s="310" t="s">
        <v>25422</v>
      </c>
      <c r="D310" s="310" t="s">
        <v>18554</v>
      </c>
      <c r="E310" s="312">
        <v>6.46</v>
      </c>
      <c r="F310" s="310" t="s">
        <v>18553</v>
      </c>
      <c r="G310" s="310" t="s">
        <v>630</v>
      </c>
      <c r="H310" s="320">
        <v>18368</v>
      </c>
    </row>
    <row r="311" spans="1:8" ht="15" customHeight="1" x14ac:dyDescent="0.25">
      <c r="A311" s="310" t="s">
        <v>25395</v>
      </c>
      <c r="B311" s="310" t="s">
        <v>25423</v>
      </c>
      <c r="C311" s="310" t="s">
        <v>25424</v>
      </c>
      <c r="D311" s="310" t="s">
        <v>4342</v>
      </c>
      <c r="E311" s="312">
        <v>8.4</v>
      </c>
      <c r="F311" s="310" t="s">
        <v>4343</v>
      </c>
      <c r="G311" s="310" t="s">
        <v>630</v>
      </c>
      <c r="H311" s="320">
        <v>18369</v>
      </c>
    </row>
    <row r="312" spans="1:8" ht="15" customHeight="1" x14ac:dyDescent="0.25">
      <c r="A312" s="310" t="s">
        <v>25395</v>
      </c>
      <c r="B312" s="310" t="s">
        <v>25425</v>
      </c>
      <c r="C312" s="310" t="s">
        <v>25426</v>
      </c>
      <c r="D312" s="310" t="s">
        <v>20024</v>
      </c>
      <c r="E312" s="312">
        <v>6.13</v>
      </c>
      <c r="F312" s="310" t="s">
        <v>20025</v>
      </c>
      <c r="G312" s="310" t="s">
        <v>630</v>
      </c>
      <c r="H312" s="320">
        <v>18370</v>
      </c>
    </row>
    <row r="313" spans="1:8" ht="15" customHeight="1" x14ac:dyDescent="0.25">
      <c r="A313" s="310" t="s">
        <v>25395</v>
      </c>
      <c r="B313" s="310" t="s">
        <v>25427</v>
      </c>
      <c r="C313" s="310" t="s">
        <v>25428</v>
      </c>
      <c r="D313" s="310" t="s">
        <v>19819</v>
      </c>
      <c r="E313" s="312">
        <v>3.13</v>
      </c>
      <c r="F313" s="310" t="s">
        <v>19820</v>
      </c>
      <c r="G313" s="310" t="s">
        <v>630</v>
      </c>
      <c r="H313" s="320">
        <v>18371</v>
      </c>
    </row>
    <row r="314" spans="1:8" ht="15" customHeight="1" x14ac:dyDescent="0.25">
      <c r="A314" s="310" t="s">
        <v>25395</v>
      </c>
      <c r="B314" s="310" t="s">
        <v>25429</v>
      </c>
      <c r="C314" s="310" t="s">
        <v>25430</v>
      </c>
      <c r="D314" s="310" t="s">
        <v>6031</v>
      </c>
      <c r="E314" s="312">
        <v>4.58</v>
      </c>
      <c r="F314" s="310" t="s">
        <v>6032</v>
      </c>
      <c r="G314" s="310" t="s">
        <v>630</v>
      </c>
      <c r="H314" s="320">
        <v>18372</v>
      </c>
    </row>
    <row r="315" spans="1:8" ht="15" customHeight="1" x14ac:dyDescent="0.25">
      <c r="A315" s="310" t="s">
        <v>25395</v>
      </c>
      <c r="B315" s="310" t="s">
        <v>25431</v>
      </c>
      <c r="C315" s="310" t="s">
        <v>25432</v>
      </c>
      <c r="D315" s="310" t="s">
        <v>658</v>
      </c>
      <c r="E315" s="312">
        <v>1.68</v>
      </c>
      <c r="F315" s="310" t="s">
        <v>657</v>
      </c>
      <c r="G315" s="310" t="s">
        <v>630</v>
      </c>
      <c r="H315" s="320">
        <v>18373</v>
      </c>
    </row>
    <row r="316" spans="1:8" ht="15" customHeight="1" x14ac:dyDescent="0.25">
      <c r="A316" s="310" t="s">
        <v>25395</v>
      </c>
      <c r="B316" s="310" t="s">
        <v>25433</v>
      </c>
      <c r="C316" s="310" t="s">
        <v>25434</v>
      </c>
      <c r="D316" s="310" t="s">
        <v>6101</v>
      </c>
      <c r="E316" s="312">
        <v>16.760000000000002</v>
      </c>
      <c r="F316" s="310" t="s">
        <v>25435</v>
      </c>
      <c r="G316" s="310" t="s">
        <v>630</v>
      </c>
      <c r="H316" s="320">
        <v>18374</v>
      </c>
    </row>
    <row r="317" spans="1:8" ht="15" customHeight="1" x14ac:dyDescent="0.25">
      <c r="A317" s="310" t="s">
        <v>25395</v>
      </c>
      <c r="B317" s="310" t="s">
        <v>25436</v>
      </c>
      <c r="C317" s="310" t="s">
        <v>25437</v>
      </c>
      <c r="D317" s="310" t="s">
        <v>3922</v>
      </c>
      <c r="E317" s="312">
        <v>3.42</v>
      </c>
      <c r="F317" s="310" t="s">
        <v>3923</v>
      </c>
      <c r="G317" s="310" t="s">
        <v>630</v>
      </c>
      <c r="H317" s="320">
        <v>18375</v>
      </c>
    </row>
    <row r="318" spans="1:8" ht="15" customHeight="1" x14ac:dyDescent="0.25">
      <c r="A318" s="310" t="s">
        <v>25395</v>
      </c>
      <c r="B318" s="310" t="s">
        <v>25438</v>
      </c>
      <c r="C318" s="310" t="s">
        <v>25439</v>
      </c>
      <c r="D318" s="310" t="s">
        <v>1432</v>
      </c>
      <c r="E318" s="312">
        <v>8.9499999999999993</v>
      </c>
      <c r="F318" s="310" t="s">
        <v>1431</v>
      </c>
      <c r="G318" s="310" t="s">
        <v>630</v>
      </c>
      <c r="H318" s="320">
        <v>18376</v>
      </c>
    </row>
    <row r="319" spans="1:8" ht="15" customHeight="1" x14ac:dyDescent="0.25">
      <c r="A319" s="310" t="s">
        <v>25395</v>
      </c>
      <c r="B319" s="310" t="s">
        <v>25440</v>
      </c>
      <c r="C319" s="310" t="s">
        <v>25441</v>
      </c>
      <c r="D319" s="310" t="s">
        <v>907</v>
      </c>
      <c r="E319" s="312">
        <v>2.3199999999999998</v>
      </c>
      <c r="F319" s="310" t="s">
        <v>906</v>
      </c>
      <c r="G319" s="310" t="s">
        <v>630</v>
      </c>
      <c r="H319" s="320">
        <v>18377</v>
      </c>
    </row>
    <row r="320" spans="1:8" ht="15" customHeight="1" x14ac:dyDescent="0.25">
      <c r="A320" s="310" t="s">
        <v>25395</v>
      </c>
      <c r="B320" s="310" t="s">
        <v>25442</v>
      </c>
      <c r="C320" s="310" t="s">
        <v>25443</v>
      </c>
      <c r="D320" s="310" t="s">
        <v>23189</v>
      </c>
      <c r="E320" s="312">
        <v>21.56</v>
      </c>
      <c r="F320" s="310" t="s">
        <v>23190</v>
      </c>
      <c r="G320" s="310" t="s">
        <v>630</v>
      </c>
      <c r="H320" s="320">
        <v>18378</v>
      </c>
    </row>
    <row r="321" spans="1:8" ht="15" customHeight="1" x14ac:dyDescent="0.25">
      <c r="A321" s="310" t="s">
        <v>25395</v>
      </c>
      <c r="B321" s="310" t="s">
        <v>25444</v>
      </c>
      <c r="C321" s="310" t="s">
        <v>25445</v>
      </c>
      <c r="D321" s="310" t="s">
        <v>4324</v>
      </c>
      <c r="E321" s="312">
        <v>1.68</v>
      </c>
      <c r="F321" s="310" t="s">
        <v>4325</v>
      </c>
      <c r="G321" s="310" t="s">
        <v>630</v>
      </c>
      <c r="H321" s="320">
        <v>18379</v>
      </c>
    </row>
    <row r="322" spans="1:8" ht="15" customHeight="1" x14ac:dyDescent="0.25">
      <c r="A322" s="310" t="s">
        <v>25395</v>
      </c>
      <c r="B322" s="310" t="s">
        <v>25446</v>
      </c>
      <c r="C322" s="310" t="s">
        <v>25447</v>
      </c>
      <c r="D322" s="310" t="s">
        <v>1195</v>
      </c>
      <c r="E322" s="312">
        <v>6.83</v>
      </c>
      <c r="F322" s="310" t="s">
        <v>1194</v>
      </c>
      <c r="G322" s="310" t="s">
        <v>630</v>
      </c>
      <c r="H322" s="320">
        <v>18380</v>
      </c>
    </row>
    <row r="323" spans="1:8" ht="15" customHeight="1" x14ac:dyDescent="0.25">
      <c r="A323" s="310"/>
      <c r="B323" s="310"/>
      <c r="C323" s="310"/>
      <c r="D323" s="324" t="s">
        <v>3567</v>
      </c>
      <c r="E323" s="313">
        <f>SUM(E299:E322)</f>
        <v>163.41999999999999</v>
      </c>
      <c r="F323" s="310"/>
      <c r="G323" s="310"/>
      <c r="H323" s="320"/>
    </row>
    <row r="324" spans="1:8" ht="15" customHeight="1" x14ac:dyDescent="0.25">
      <c r="A324" s="310"/>
      <c r="B324" s="310"/>
      <c r="C324" s="310"/>
      <c r="D324" s="327" t="s">
        <v>21504</v>
      </c>
      <c r="E324" s="328">
        <f>+E175+E198+E235+E270+E298+E323</f>
        <v>1096.3300000000002</v>
      </c>
      <c r="F324" s="310"/>
      <c r="G324" s="310"/>
      <c r="H324" s="320"/>
    </row>
    <row r="325" spans="1:8" ht="15" customHeight="1" x14ac:dyDescent="0.25">
      <c r="A325" s="310" t="s">
        <v>25448</v>
      </c>
      <c r="B325" s="310" t="s">
        <v>25449</v>
      </c>
      <c r="C325" s="310" t="s">
        <v>25450</v>
      </c>
      <c r="D325" s="310" t="s">
        <v>1144</v>
      </c>
      <c r="E325" s="312">
        <v>16.63</v>
      </c>
      <c r="F325" s="310" t="s">
        <v>1143</v>
      </c>
      <c r="G325" s="310" t="s">
        <v>630</v>
      </c>
      <c r="H325" s="320">
        <v>18431</v>
      </c>
    </row>
    <row r="326" spans="1:8" ht="15" customHeight="1" x14ac:dyDescent="0.25">
      <c r="A326" s="310" t="s">
        <v>25448</v>
      </c>
      <c r="B326" s="310" t="s">
        <v>25451</v>
      </c>
      <c r="C326" s="310" t="s">
        <v>25452</v>
      </c>
      <c r="D326" s="310" t="s">
        <v>5558</v>
      </c>
      <c r="E326" s="312">
        <v>9.8800000000000008</v>
      </c>
      <c r="F326" s="310" t="s">
        <v>5555</v>
      </c>
      <c r="G326" s="310" t="s">
        <v>630</v>
      </c>
      <c r="H326" s="320">
        <v>18432</v>
      </c>
    </row>
    <row r="327" spans="1:8" ht="15" customHeight="1" x14ac:dyDescent="0.25">
      <c r="A327" s="310" t="s">
        <v>25448</v>
      </c>
      <c r="B327" s="310" t="s">
        <v>25453</v>
      </c>
      <c r="C327" s="310" t="s">
        <v>25454</v>
      </c>
      <c r="D327" s="310" t="s">
        <v>5554</v>
      </c>
      <c r="E327" s="312">
        <v>4.0199999999999996</v>
      </c>
      <c r="F327" s="310" t="s">
        <v>5555</v>
      </c>
      <c r="G327" s="310" t="s">
        <v>630</v>
      </c>
      <c r="H327" s="320">
        <v>18433</v>
      </c>
    </row>
    <row r="328" spans="1:8" ht="15" customHeight="1" x14ac:dyDescent="0.25">
      <c r="A328" s="310" t="s">
        <v>25448</v>
      </c>
      <c r="B328" s="310" t="s">
        <v>25455</v>
      </c>
      <c r="C328" s="310" t="s">
        <v>25456</v>
      </c>
      <c r="D328" s="310" t="s">
        <v>4230</v>
      </c>
      <c r="E328" s="312">
        <v>6.03</v>
      </c>
      <c r="F328" s="310" t="s">
        <v>4231</v>
      </c>
      <c r="G328" s="310" t="s">
        <v>630</v>
      </c>
      <c r="H328" s="320">
        <v>18434</v>
      </c>
    </row>
    <row r="329" spans="1:8" ht="15" customHeight="1" x14ac:dyDescent="0.25">
      <c r="A329" s="310" t="s">
        <v>25448</v>
      </c>
      <c r="B329" s="310" t="s">
        <v>25457</v>
      </c>
      <c r="C329" s="310" t="s">
        <v>25458</v>
      </c>
      <c r="D329" s="310" t="s">
        <v>1512</v>
      </c>
      <c r="E329" s="312">
        <v>2.64</v>
      </c>
      <c r="F329" s="310" t="s">
        <v>1511</v>
      </c>
      <c r="G329" s="310" t="s">
        <v>630</v>
      </c>
      <c r="H329" s="320">
        <v>18435</v>
      </c>
    </row>
    <row r="330" spans="1:8" ht="15" customHeight="1" x14ac:dyDescent="0.25">
      <c r="A330" s="310" t="s">
        <v>25448</v>
      </c>
      <c r="B330" s="310" t="s">
        <v>25459</v>
      </c>
      <c r="C330" s="310" t="s">
        <v>25460</v>
      </c>
      <c r="D330" s="310" t="s">
        <v>3930</v>
      </c>
      <c r="E330" s="312">
        <v>4.4400000000000004</v>
      </c>
      <c r="F330" s="310" t="s">
        <v>3931</v>
      </c>
      <c r="G330" s="310" t="s">
        <v>630</v>
      </c>
      <c r="H330" s="320">
        <v>18436</v>
      </c>
    </row>
    <row r="331" spans="1:8" ht="15" customHeight="1" x14ac:dyDescent="0.25">
      <c r="A331" s="310" t="s">
        <v>25448</v>
      </c>
      <c r="B331" s="310" t="s">
        <v>25461</v>
      </c>
      <c r="C331" s="310" t="s">
        <v>25462</v>
      </c>
      <c r="D331" s="310" t="s">
        <v>11563</v>
      </c>
      <c r="E331" s="312">
        <v>2.5299999999999998</v>
      </c>
      <c r="F331" s="310" t="s">
        <v>11562</v>
      </c>
      <c r="G331" s="310" t="s">
        <v>630</v>
      </c>
      <c r="H331" s="320">
        <v>18437</v>
      </c>
    </row>
    <row r="332" spans="1:8" ht="15" customHeight="1" x14ac:dyDescent="0.25">
      <c r="A332" s="310" t="s">
        <v>25448</v>
      </c>
      <c r="B332" s="310" t="s">
        <v>25463</v>
      </c>
      <c r="C332" s="310" t="s">
        <v>25464</v>
      </c>
      <c r="D332" s="310" t="s">
        <v>5966</v>
      </c>
      <c r="E332" s="312">
        <v>15.91</v>
      </c>
      <c r="F332" s="310" t="s">
        <v>5967</v>
      </c>
      <c r="G332" s="310" t="s">
        <v>630</v>
      </c>
      <c r="H332" s="320">
        <v>18438</v>
      </c>
    </row>
    <row r="333" spans="1:8" ht="15" customHeight="1" x14ac:dyDescent="0.25">
      <c r="A333" s="310" t="s">
        <v>25448</v>
      </c>
      <c r="B333" s="310" t="s">
        <v>25465</v>
      </c>
      <c r="C333" s="310" t="s">
        <v>25466</v>
      </c>
      <c r="D333" s="310" t="s">
        <v>3916</v>
      </c>
      <c r="E333" s="312">
        <v>6.51</v>
      </c>
      <c r="F333" s="310" t="s">
        <v>3917</v>
      </c>
      <c r="G333" s="310" t="s">
        <v>630</v>
      </c>
      <c r="H333" s="320">
        <v>18439</v>
      </c>
    </row>
    <row r="334" spans="1:8" ht="15" customHeight="1" x14ac:dyDescent="0.25">
      <c r="A334" s="310" t="s">
        <v>25448</v>
      </c>
      <c r="B334" s="310" t="s">
        <v>25467</v>
      </c>
      <c r="C334" s="310" t="s">
        <v>25468</v>
      </c>
      <c r="D334" s="310" t="s">
        <v>3912</v>
      </c>
      <c r="E334" s="312">
        <v>5.04</v>
      </c>
      <c r="F334" s="310" t="s">
        <v>3913</v>
      </c>
      <c r="G334" s="310" t="s">
        <v>630</v>
      </c>
      <c r="H334" s="320">
        <v>18440</v>
      </c>
    </row>
    <row r="335" spans="1:8" ht="15" customHeight="1" x14ac:dyDescent="0.25">
      <c r="A335" s="310" t="s">
        <v>25448</v>
      </c>
      <c r="B335" s="310" t="s">
        <v>25469</v>
      </c>
      <c r="C335" s="310" t="s">
        <v>25470</v>
      </c>
      <c r="D335" s="310" t="s">
        <v>1414</v>
      </c>
      <c r="E335" s="312">
        <v>8.0299999999999994</v>
      </c>
      <c r="F335" s="310" t="s">
        <v>1413</v>
      </c>
      <c r="G335" s="310" t="s">
        <v>630</v>
      </c>
      <c r="H335" s="320">
        <v>18441</v>
      </c>
    </row>
    <row r="336" spans="1:8" ht="15" customHeight="1" x14ac:dyDescent="0.25">
      <c r="A336" s="310" t="s">
        <v>25448</v>
      </c>
      <c r="B336" s="310" t="s">
        <v>25471</v>
      </c>
      <c r="C336" s="310" t="s">
        <v>25472</v>
      </c>
      <c r="D336" s="310" t="s">
        <v>4183</v>
      </c>
      <c r="E336" s="312">
        <v>2.09</v>
      </c>
      <c r="F336" s="310" t="s">
        <v>4184</v>
      </c>
      <c r="G336" s="310" t="s">
        <v>630</v>
      </c>
      <c r="H336" s="320">
        <v>18442</v>
      </c>
    </row>
    <row r="337" spans="1:8" ht="15" customHeight="1" x14ac:dyDescent="0.25">
      <c r="A337" s="310" t="s">
        <v>25448</v>
      </c>
      <c r="B337" s="310" t="s">
        <v>25473</v>
      </c>
      <c r="C337" s="310" t="s">
        <v>25474</v>
      </c>
      <c r="D337" s="310" t="s">
        <v>16024</v>
      </c>
      <c r="E337" s="312">
        <v>5.51</v>
      </c>
      <c r="F337" s="310" t="s">
        <v>16023</v>
      </c>
      <c r="G337" s="310" t="s">
        <v>630</v>
      </c>
      <c r="H337" s="320">
        <v>18443</v>
      </c>
    </row>
    <row r="338" spans="1:8" ht="15" customHeight="1" x14ac:dyDescent="0.25">
      <c r="A338" s="310" t="s">
        <v>25448</v>
      </c>
      <c r="B338" s="310" t="s">
        <v>25475</v>
      </c>
      <c r="C338" s="310" t="s">
        <v>25476</v>
      </c>
      <c r="D338" s="310" t="s">
        <v>23546</v>
      </c>
      <c r="E338" s="312">
        <v>6.42</v>
      </c>
      <c r="F338" s="310" t="s">
        <v>23547</v>
      </c>
      <c r="G338" s="310" t="s">
        <v>630</v>
      </c>
      <c r="H338" s="320">
        <v>18444</v>
      </c>
    </row>
    <row r="339" spans="1:8" ht="15" customHeight="1" x14ac:dyDescent="0.25">
      <c r="A339" s="310" t="s">
        <v>25448</v>
      </c>
      <c r="B339" s="310" t="s">
        <v>25477</v>
      </c>
      <c r="C339" s="310" t="s">
        <v>25478</v>
      </c>
      <c r="D339" s="310" t="s">
        <v>4811</v>
      </c>
      <c r="E339" s="312">
        <v>3.48</v>
      </c>
      <c r="F339" s="310" t="s">
        <v>4812</v>
      </c>
      <c r="G339" s="310" t="s">
        <v>630</v>
      </c>
      <c r="H339" s="320">
        <v>18445</v>
      </c>
    </row>
    <row r="340" spans="1:8" ht="15" customHeight="1" x14ac:dyDescent="0.25">
      <c r="A340" s="310" t="s">
        <v>25448</v>
      </c>
      <c r="B340" s="310" t="s">
        <v>25479</v>
      </c>
      <c r="C340" s="310" t="s">
        <v>25480</v>
      </c>
      <c r="D340" s="310" t="s">
        <v>25481</v>
      </c>
      <c r="E340" s="312">
        <v>1.56</v>
      </c>
      <c r="F340" s="310" t="s">
        <v>25482</v>
      </c>
      <c r="G340" s="310" t="s">
        <v>630</v>
      </c>
      <c r="H340" s="320">
        <v>18446</v>
      </c>
    </row>
    <row r="341" spans="1:8" ht="15" customHeight="1" x14ac:dyDescent="0.25">
      <c r="A341" s="310" t="s">
        <v>25448</v>
      </c>
      <c r="B341" s="310" t="s">
        <v>25483</v>
      </c>
      <c r="C341" s="310" t="s">
        <v>25484</v>
      </c>
      <c r="D341" s="310" t="s">
        <v>24460</v>
      </c>
      <c r="E341" s="312">
        <v>0.28999999999999998</v>
      </c>
      <c r="F341" s="310" t="s">
        <v>24461</v>
      </c>
      <c r="G341" s="310" t="s">
        <v>630</v>
      </c>
      <c r="H341" s="320">
        <v>18447</v>
      </c>
    </row>
    <row r="342" spans="1:8" ht="15" customHeight="1" x14ac:dyDescent="0.25">
      <c r="A342" s="310" t="s">
        <v>25448</v>
      </c>
      <c r="B342" s="310" t="s">
        <v>25485</v>
      </c>
      <c r="C342" s="310" t="s">
        <v>25486</v>
      </c>
      <c r="D342" s="310" t="s">
        <v>4114</v>
      </c>
      <c r="E342" s="312">
        <v>7.89</v>
      </c>
      <c r="F342" s="310" t="s">
        <v>4115</v>
      </c>
      <c r="G342" s="310" t="s">
        <v>630</v>
      </c>
      <c r="H342" s="320">
        <v>18448</v>
      </c>
    </row>
    <row r="343" spans="1:8" ht="15" customHeight="1" x14ac:dyDescent="0.25">
      <c r="A343" s="310" t="s">
        <v>25448</v>
      </c>
      <c r="B343" s="310" t="s">
        <v>3717</v>
      </c>
      <c r="C343" s="310" t="s">
        <v>25487</v>
      </c>
      <c r="D343" s="310" t="s">
        <v>4495</v>
      </c>
      <c r="E343" s="312">
        <v>5.23</v>
      </c>
      <c r="F343" s="310" t="s">
        <v>4496</v>
      </c>
      <c r="G343" s="310" t="s">
        <v>630</v>
      </c>
      <c r="H343" s="320">
        <v>18449</v>
      </c>
    </row>
    <row r="344" spans="1:8" ht="15" customHeight="1" x14ac:dyDescent="0.25">
      <c r="A344" s="310" t="s">
        <v>25448</v>
      </c>
      <c r="B344" s="310" t="s">
        <v>25488</v>
      </c>
      <c r="C344" s="310" t="s">
        <v>25489</v>
      </c>
      <c r="D344" s="310" t="s">
        <v>10654</v>
      </c>
      <c r="E344" s="312">
        <v>1.37</v>
      </c>
      <c r="F344" s="310" t="s">
        <v>10653</v>
      </c>
      <c r="G344" s="310" t="s">
        <v>630</v>
      </c>
      <c r="H344" s="320">
        <v>18450</v>
      </c>
    </row>
    <row r="345" spans="1:8" ht="15" customHeight="1" x14ac:dyDescent="0.25">
      <c r="A345" s="310" t="s">
        <v>25448</v>
      </c>
      <c r="B345" s="310" t="s">
        <v>25490</v>
      </c>
      <c r="C345" s="310" t="s">
        <v>25491</v>
      </c>
      <c r="D345" s="310" t="s">
        <v>10791</v>
      </c>
      <c r="E345" s="312">
        <v>6.21</v>
      </c>
      <c r="F345" s="310" t="s">
        <v>10790</v>
      </c>
      <c r="G345" s="310" t="s">
        <v>630</v>
      </c>
      <c r="H345" s="320">
        <v>18451</v>
      </c>
    </row>
    <row r="346" spans="1:8" ht="15" customHeight="1" x14ac:dyDescent="0.25">
      <c r="A346" s="310" t="s">
        <v>25448</v>
      </c>
      <c r="B346" s="310" t="s">
        <v>25492</v>
      </c>
      <c r="C346" s="310" t="s">
        <v>25493</v>
      </c>
      <c r="D346" s="310" t="s">
        <v>23454</v>
      </c>
      <c r="E346" s="312">
        <v>3.57</v>
      </c>
      <c r="F346" s="310" t="s">
        <v>23455</v>
      </c>
      <c r="G346" s="310" t="s">
        <v>630</v>
      </c>
      <c r="H346" s="320">
        <v>18452</v>
      </c>
    </row>
    <row r="347" spans="1:8" ht="15" customHeight="1" x14ac:dyDescent="0.25">
      <c r="A347" s="310" t="s">
        <v>25448</v>
      </c>
      <c r="B347" s="310" t="s">
        <v>25494</v>
      </c>
      <c r="C347" s="310" t="s">
        <v>25495</v>
      </c>
      <c r="D347" s="310" t="s">
        <v>960</v>
      </c>
      <c r="E347" s="312">
        <v>8.3800000000000008</v>
      </c>
      <c r="F347" s="310" t="s">
        <v>959</v>
      </c>
      <c r="G347" s="310" t="s">
        <v>630</v>
      </c>
      <c r="H347" s="320">
        <v>18453</v>
      </c>
    </row>
    <row r="348" spans="1:8" ht="15" customHeight="1" x14ac:dyDescent="0.25">
      <c r="A348" s="310"/>
      <c r="B348" s="310"/>
      <c r="C348" s="310"/>
      <c r="D348" s="324" t="s">
        <v>3568</v>
      </c>
      <c r="E348" s="313">
        <f>SUM(E325:E347)</f>
        <v>133.66000000000003</v>
      </c>
      <c r="F348" s="310"/>
      <c r="G348" s="310"/>
      <c r="H348" s="320"/>
    </row>
    <row r="349" spans="1:8" ht="15" customHeight="1" x14ac:dyDescent="0.25">
      <c r="A349" s="310" t="s">
        <v>25496</v>
      </c>
      <c r="B349" s="310" t="s">
        <v>25497</v>
      </c>
      <c r="C349" s="310" t="s">
        <v>25498</v>
      </c>
      <c r="D349" s="310" t="s">
        <v>16305</v>
      </c>
      <c r="E349" s="312">
        <v>9.49</v>
      </c>
      <c r="F349" s="310" t="s">
        <v>16304</v>
      </c>
      <c r="G349" s="310" t="s">
        <v>630</v>
      </c>
      <c r="H349" s="320">
        <v>18454</v>
      </c>
    </row>
    <row r="350" spans="1:8" ht="15" customHeight="1" x14ac:dyDescent="0.25">
      <c r="A350" s="310" t="s">
        <v>25496</v>
      </c>
      <c r="B350" s="310" t="s">
        <v>25499</v>
      </c>
      <c r="C350" s="310" t="s">
        <v>25500</v>
      </c>
      <c r="D350" s="310" t="s">
        <v>4863</v>
      </c>
      <c r="E350" s="312">
        <v>8.3800000000000008</v>
      </c>
      <c r="F350" s="310" t="s">
        <v>4864</v>
      </c>
      <c r="G350" s="310" t="s">
        <v>630</v>
      </c>
      <c r="H350" s="320">
        <v>18455</v>
      </c>
    </row>
    <row r="351" spans="1:8" ht="15" customHeight="1" x14ac:dyDescent="0.25">
      <c r="A351" s="310" t="s">
        <v>25496</v>
      </c>
      <c r="B351" s="310" t="s">
        <v>25501</v>
      </c>
      <c r="C351" s="310" t="s">
        <v>25502</v>
      </c>
      <c r="D351" s="310" t="s">
        <v>25503</v>
      </c>
      <c r="E351" s="312">
        <v>0.01</v>
      </c>
      <c r="F351" s="310" t="s">
        <v>25504</v>
      </c>
      <c r="G351" s="310" t="s">
        <v>630</v>
      </c>
      <c r="H351" s="320">
        <v>18456</v>
      </c>
    </row>
    <row r="352" spans="1:8" ht="15" customHeight="1" x14ac:dyDescent="0.25">
      <c r="A352" s="310" t="s">
        <v>25496</v>
      </c>
      <c r="B352" s="310" t="s">
        <v>25505</v>
      </c>
      <c r="C352" s="310" t="s">
        <v>25506</v>
      </c>
      <c r="D352" s="310" t="s">
        <v>19736</v>
      </c>
      <c r="E352" s="312">
        <v>2.06</v>
      </c>
      <c r="F352" s="310" t="s">
        <v>19737</v>
      </c>
      <c r="G352" s="310" t="s">
        <v>630</v>
      </c>
      <c r="H352" s="320">
        <v>18457</v>
      </c>
    </row>
    <row r="353" spans="1:8" ht="15" customHeight="1" x14ac:dyDescent="0.25">
      <c r="A353" s="310" t="s">
        <v>25496</v>
      </c>
      <c r="B353" s="310" t="s">
        <v>25507</v>
      </c>
      <c r="C353" s="310" t="s">
        <v>25508</v>
      </c>
      <c r="D353" s="310" t="s">
        <v>1229</v>
      </c>
      <c r="E353" s="312">
        <v>1.94</v>
      </c>
      <c r="F353" s="310" t="s">
        <v>1228</v>
      </c>
      <c r="G353" s="310" t="s">
        <v>630</v>
      </c>
      <c r="H353" s="320">
        <v>18458</v>
      </c>
    </row>
    <row r="354" spans="1:8" ht="15" customHeight="1" x14ac:dyDescent="0.25">
      <c r="A354" s="310" t="s">
        <v>25496</v>
      </c>
      <c r="B354" s="310" t="s">
        <v>25509</v>
      </c>
      <c r="C354" s="310" t="s">
        <v>25510</v>
      </c>
      <c r="D354" s="310" t="s">
        <v>11089</v>
      </c>
      <c r="E354" s="312">
        <v>1.75</v>
      </c>
      <c r="F354" s="310" t="s">
        <v>11088</v>
      </c>
      <c r="G354" s="310" t="s">
        <v>630</v>
      </c>
      <c r="H354" s="320">
        <v>18459</v>
      </c>
    </row>
    <row r="355" spans="1:8" ht="15" customHeight="1" x14ac:dyDescent="0.25">
      <c r="A355" s="310" t="s">
        <v>25496</v>
      </c>
      <c r="B355" s="310" t="s">
        <v>25511</v>
      </c>
      <c r="C355" s="310" t="s">
        <v>25512</v>
      </c>
      <c r="D355" s="310" t="s">
        <v>18818</v>
      </c>
      <c r="E355" s="312">
        <v>1.88</v>
      </c>
      <c r="F355" s="310" t="s">
        <v>18817</v>
      </c>
      <c r="G355" s="310" t="s">
        <v>630</v>
      </c>
      <c r="H355" s="320">
        <v>18460</v>
      </c>
    </row>
    <row r="356" spans="1:8" ht="15" customHeight="1" x14ac:dyDescent="0.25">
      <c r="A356" s="310" t="s">
        <v>25496</v>
      </c>
      <c r="B356" s="310" t="s">
        <v>18436</v>
      </c>
      <c r="C356" s="310" t="s">
        <v>25513</v>
      </c>
      <c r="D356" s="310" t="s">
        <v>912</v>
      </c>
      <c r="E356" s="312">
        <v>8.3800000000000008</v>
      </c>
      <c r="F356" s="310" t="s">
        <v>911</v>
      </c>
      <c r="G356" s="310" t="s">
        <v>630</v>
      </c>
      <c r="H356" s="320">
        <v>18461</v>
      </c>
    </row>
    <row r="357" spans="1:8" ht="15" customHeight="1" x14ac:dyDescent="0.25">
      <c r="A357" s="310" t="s">
        <v>25496</v>
      </c>
      <c r="B357" s="310" t="s">
        <v>25514</v>
      </c>
      <c r="C357" s="310" t="s">
        <v>25515</v>
      </c>
      <c r="D357" s="310" t="s">
        <v>18430</v>
      </c>
      <c r="E357" s="312">
        <v>12.89</v>
      </c>
      <c r="F357" s="310" t="s">
        <v>18429</v>
      </c>
      <c r="G357" s="310" t="s">
        <v>630</v>
      </c>
      <c r="H357" s="320">
        <v>18462</v>
      </c>
    </row>
    <row r="358" spans="1:8" ht="15" customHeight="1" x14ac:dyDescent="0.25">
      <c r="A358" s="310" t="s">
        <v>25496</v>
      </c>
      <c r="B358" s="310" t="s">
        <v>25516</v>
      </c>
      <c r="C358" s="310" t="s">
        <v>25517</v>
      </c>
      <c r="D358" s="310" t="s">
        <v>4356</v>
      </c>
      <c r="E358" s="312">
        <v>6.41</v>
      </c>
      <c r="F358" s="310" t="s">
        <v>4357</v>
      </c>
      <c r="G358" s="310" t="s">
        <v>630</v>
      </c>
      <c r="H358" s="320">
        <v>18463</v>
      </c>
    </row>
    <row r="359" spans="1:8" ht="15" customHeight="1" x14ac:dyDescent="0.25">
      <c r="A359" s="310"/>
      <c r="B359" s="310"/>
      <c r="C359" s="310"/>
      <c r="D359" s="324" t="s">
        <v>3568</v>
      </c>
      <c r="E359" s="313">
        <f>SUM(E349:E358)</f>
        <v>53.19</v>
      </c>
      <c r="F359" s="310"/>
      <c r="G359" s="310"/>
      <c r="H359" s="320"/>
    </row>
    <row r="360" spans="1:8" ht="15" customHeight="1" x14ac:dyDescent="0.25">
      <c r="A360" s="310" t="s">
        <v>25518</v>
      </c>
      <c r="B360" s="310" t="s">
        <v>25519</v>
      </c>
      <c r="C360" s="310" t="s">
        <v>25520</v>
      </c>
      <c r="D360" s="310" t="s">
        <v>5322</v>
      </c>
      <c r="E360" s="312">
        <v>30.6</v>
      </c>
      <c r="F360" s="310" t="s">
        <v>5323</v>
      </c>
      <c r="G360" s="310" t="s">
        <v>630</v>
      </c>
      <c r="H360" s="320">
        <v>18479</v>
      </c>
    </row>
    <row r="361" spans="1:8" ht="15" customHeight="1" x14ac:dyDescent="0.25">
      <c r="A361" s="310" t="s">
        <v>25518</v>
      </c>
      <c r="B361" s="310" t="s">
        <v>25521</v>
      </c>
      <c r="C361" s="310" t="s">
        <v>25522</v>
      </c>
      <c r="D361" s="310" t="s">
        <v>3685</v>
      </c>
      <c r="E361" s="312">
        <v>16.760000000000002</v>
      </c>
      <c r="F361" s="310" t="s">
        <v>3686</v>
      </c>
      <c r="G361" s="310" t="s">
        <v>630</v>
      </c>
      <c r="H361" s="320">
        <v>18480</v>
      </c>
    </row>
    <row r="362" spans="1:8" ht="15" customHeight="1" x14ac:dyDescent="0.25">
      <c r="A362" s="310" t="s">
        <v>25518</v>
      </c>
      <c r="B362" s="310" t="s">
        <v>25523</v>
      </c>
      <c r="C362" s="310" t="s">
        <v>25524</v>
      </c>
      <c r="D362" s="310" t="s">
        <v>21805</v>
      </c>
      <c r="E362" s="312">
        <v>20.82</v>
      </c>
      <c r="F362" s="310" t="s">
        <v>21806</v>
      </c>
      <c r="G362" s="310" t="s">
        <v>630</v>
      </c>
      <c r="H362" s="320">
        <v>18481</v>
      </c>
    </row>
    <row r="363" spans="1:8" ht="15" customHeight="1" x14ac:dyDescent="0.25">
      <c r="A363" s="310" t="s">
        <v>25518</v>
      </c>
      <c r="B363" s="310" t="s">
        <v>19716</v>
      </c>
      <c r="C363" s="310" t="s">
        <v>25525</v>
      </c>
      <c r="D363" s="310" t="s">
        <v>23121</v>
      </c>
      <c r="E363" s="312">
        <v>2.6</v>
      </c>
      <c r="F363" s="310" t="s">
        <v>23122</v>
      </c>
      <c r="G363" s="310" t="s">
        <v>630</v>
      </c>
      <c r="H363" s="320">
        <v>18482</v>
      </c>
    </row>
    <row r="364" spans="1:8" ht="15" customHeight="1" x14ac:dyDescent="0.25">
      <c r="A364" s="310"/>
      <c r="B364" s="310"/>
      <c r="C364" s="310"/>
      <c r="D364" s="324" t="s">
        <v>3568</v>
      </c>
      <c r="E364" s="313">
        <f>SUM(E360:E363)</f>
        <v>70.78</v>
      </c>
      <c r="F364" s="310"/>
      <c r="G364" s="310"/>
      <c r="H364" s="320"/>
    </row>
    <row r="365" spans="1:8" ht="15" customHeight="1" x14ac:dyDescent="0.25">
      <c r="A365" s="310" t="s">
        <v>25526</v>
      </c>
      <c r="B365" s="310" t="s">
        <v>25527</v>
      </c>
      <c r="C365" s="310" t="s">
        <v>25528</v>
      </c>
      <c r="D365" s="310" t="s">
        <v>790</v>
      </c>
      <c r="E365" s="312">
        <v>1.68</v>
      </c>
      <c r="F365" s="310" t="s">
        <v>789</v>
      </c>
      <c r="G365" s="310" t="s">
        <v>630</v>
      </c>
      <c r="H365" s="320">
        <v>18530</v>
      </c>
    </row>
    <row r="366" spans="1:8" ht="15" customHeight="1" x14ac:dyDescent="0.25">
      <c r="A366" s="310" t="s">
        <v>25526</v>
      </c>
      <c r="B366" s="310" t="s">
        <v>25529</v>
      </c>
      <c r="C366" s="310" t="s">
        <v>25530</v>
      </c>
      <c r="D366" s="310" t="s">
        <v>977</v>
      </c>
      <c r="E366" s="312">
        <v>4.3</v>
      </c>
      <c r="F366" s="310" t="s">
        <v>976</v>
      </c>
      <c r="G366" s="310" t="s">
        <v>630</v>
      </c>
      <c r="H366" s="320">
        <v>18531</v>
      </c>
    </row>
    <row r="367" spans="1:8" ht="15" customHeight="1" x14ac:dyDescent="0.25">
      <c r="A367" s="310" t="s">
        <v>25526</v>
      </c>
      <c r="B367" s="310" t="s">
        <v>10994</v>
      </c>
      <c r="C367" s="310" t="s">
        <v>25531</v>
      </c>
      <c r="D367" s="310" t="s">
        <v>989</v>
      </c>
      <c r="E367" s="312">
        <v>3.77</v>
      </c>
      <c r="F367" s="310" t="s">
        <v>988</v>
      </c>
      <c r="G367" s="310" t="s">
        <v>630</v>
      </c>
      <c r="H367" s="320">
        <v>18532</v>
      </c>
    </row>
    <row r="368" spans="1:8" ht="15" customHeight="1" x14ac:dyDescent="0.25">
      <c r="A368" s="310" t="s">
        <v>25526</v>
      </c>
      <c r="B368" s="310" t="s">
        <v>25532</v>
      </c>
      <c r="C368" s="310" t="s">
        <v>25533</v>
      </c>
      <c r="D368" s="310" t="s">
        <v>1279</v>
      </c>
      <c r="E368" s="312">
        <v>10.27</v>
      </c>
      <c r="F368" s="310" t="s">
        <v>1278</v>
      </c>
      <c r="G368" s="310" t="s">
        <v>630</v>
      </c>
      <c r="H368" s="320">
        <v>18533</v>
      </c>
    </row>
    <row r="369" spans="1:8" ht="15" customHeight="1" x14ac:dyDescent="0.25">
      <c r="A369" s="310" t="s">
        <v>25526</v>
      </c>
      <c r="B369" s="310" t="s">
        <v>25534</v>
      </c>
      <c r="C369" s="310" t="s">
        <v>25535</v>
      </c>
      <c r="D369" s="310" t="s">
        <v>3025</v>
      </c>
      <c r="E369" s="312">
        <v>4.22</v>
      </c>
      <c r="F369" s="310" t="s">
        <v>3026</v>
      </c>
      <c r="G369" s="310" t="s">
        <v>630</v>
      </c>
      <c r="H369" s="320">
        <v>18534</v>
      </c>
    </row>
    <row r="370" spans="1:8" ht="15" customHeight="1" x14ac:dyDescent="0.25">
      <c r="A370" s="310" t="s">
        <v>25526</v>
      </c>
      <c r="B370" s="310" t="s">
        <v>25536</v>
      </c>
      <c r="C370" s="310" t="s">
        <v>25537</v>
      </c>
      <c r="D370" s="310" t="s">
        <v>857</v>
      </c>
      <c r="E370" s="312">
        <v>14.66</v>
      </c>
      <c r="F370" s="310" t="s">
        <v>856</v>
      </c>
      <c r="G370" s="310" t="s">
        <v>630</v>
      </c>
      <c r="H370" s="320">
        <v>18535</v>
      </c>
    </row>
    <row r="371" spans="1:8" ht="15" customHeight="1" x14ac:dyDescent="0.25">
      <c r="A371" s="310" t="s">
        <v>25526</v>
      </c>
      <c r="B371" s="310" t="s">
        <v>25538</v>
      </c>
      <c r="C371" s="310" t="s">
        <v>25539</v>
      </c>
      <c r="D371" s="310" t="s">
        <v>23348</v>
      </c>
      <c r="E371" s="312">
        <v>4.0999999999999996</v>
      </c>
      <c r="F371" s="310" t="s">
        <v>23349</v>
      </c>
      <c r="G371" s="310" t="s">
        <v>630</v>
      </c>
      <c r="H371" s="320">
        <v>18536</v>
      </c>
    </row>
    <row r="372" spans="1:8" ht="15" customHeight="1" x14ac:dyDescent="0.25">
      <c r="A372" s="310" t="s">
        <v>25526</v>
      </c>
      <c r="B372" s="310" t="s">
        <v>25540</v>
      </c>
      <c r="C372" s="310" t="s">
        <v>25541</v>
      </c>
      <c r="D372" s="310" t="s">
        <v>22374</v>
      </c>
      <c r="E372" s="312">
        <v>22.85</v>
      </c>
      <c r="F372" s="310" t="s">
        <v>22375</v>
      </c>
      <c r="G372" s="310" t="s">
        <v>630</v>
      </c>
      <c r="H372" s="320">
        <v>18537</v>
      </c>
    </row>
    <row r="373" spans="1:8" ht="15" customHeight="1" x14ac:dyDescent="0.25">
      <c r="A373" s="310" t="s">
        <v>25526</v>
      </c>
      <c r="B373" s="310" t="s">
        <v>25542</v>
      </c>
      <c r="C373" s="310" t="s">
        <v>25543</v>
      </c>
      <c r="D373" s="310" t="s">
        <v>25544</v>
      </c>
      <c r="E373" s="312">
        <v>3.29</v>
      </c>
      <c r="F373" s="310" t="s">
        <v>25545</v>
      </c>
      <c r="G373" s="310" t="s">
        <v>630</v>
      </c>
      <c r="H373" s="320">
        <v>18538</v>
      </c>
    </row>
    <row r="374" spans="1:8" ht="15" customHeight="1" x14ac:dyDescent="0.25">
      <c r="A374" s="310" t="s">
        <v>25526</v>
      </c>
      <c r="B374" s="310" t="s">
        <v>25546</v>
      </c>
      <c r="C374" s="310" t="s">
        <v>25547</v>
      </c>
      <c r="D374" s="310" t="s">
        <v>4158</v>
      </c>
      <c r="E374" s="312">
        <v>1.98</v>
      </c>
      <c r="F374" s="310" t="s">
        <v>4159</v>
      </c>
      <c r="G374" s="310" t="s">
        <v>630</v>
      </c>
      <c r="H374" s="320">
        <v>18539</v>
      </c>
    </row>
    <row r="375" spans="1:8" ht="15" customHeight="1" x14ac:dyDescent="0.25">
      <c r="A375" s="310" t="s">
        <v>25526</v>
      </c>
      <c r="B375" s="310" t="s">
        <v>25548</v>
      </c>
      <c r="C375" s="310" t="s">
        <v>25549</v>
      </c>
      <c r="D375" s="310" t="s">
        <v>686</v>
      </c>
      <c r="E375" s="312">
        <v>7.02</v>
      </c>
      <c r="F375" s="310" t="s">
        <v>685</v>
      </c>
      <c r="G375" s="310" t="s">
        <v>630</v>
      </c>
      <c r="H375" s="320">
        <v>18540</v>
      </c>
    </row>
    <row r="376" spans="1:8" ht="15" customHeight="1" x14ac:dyDescent="0.25">
      <c r="A376" s="310" t="s">
        <v>25526</v>
      </c>
      <c r="B376" s="310" t="s">
        <v>25550</v>
      </c>
      <c r="C376" s="310" t="s">
        <v>25551</v>
      </c>
      <c r="D376" s="310" t="s">
        <v>25552</v>
      </c>
      <c r="E376" s="312">
        <v>1.53</v>
      </c>
      <c r="F376" s="310" t="s">
        <v>25553</v>
      </c>
      <c r="G376" s="310" t="s">
        <v>630</v>
      </c>
      <c r="H376" s="320">
        <v>18541</v>
      </c>
    </row>
    <row r="377" spans="1:8" ht="15" customHeight="1" x14ac:dyDescent="0.25">
      <c r="A377" s="310" t="s">
        <v>25526</v>
      </c>
      <c r="B377" s="310" t="s">
        <v>25554</v>
      </c>
      <c r="C377" s="310" t="s">
        <v>25555</v>
      </c>
      <c r="D377" s="310" t="s">
        <v>19694</v>
      </c>
      <c r="E377" s="312">
        <v>4.3600000000000003</v>
      </c>
      <c r="F377" s="310" t="s">
        <v>19695</v>
      </c>
      <c r="G377" s="310" t="s">
        <v>630</v>
      </c>
      <c r="H377" s="320">
        <v>18542</v>
      </c>
    </row>
    <row r="378" spans="1:8" ht="15" customHeight="1" x14ac:dyDescent="0.25">
      <c r="A378" s="310" t="s">
        <v>25526</v>
      </c>
      <c r="B378" s="310" t="s">
        <v>14212</v>
      </c>
      <c r="C378" s="310" t="s">
        <v>25556</v>
      </c>
      <c r="D378" s="310" t="s">
        <v>4408</v>
      </c>
      <c r="E378" s="312">
        <v>7.88</v>
      </c>
      <c r="F378" s="310" t="s">
        <v>4409</v>
      </c>
      <c r="G378" s="310" t="s">
        <v>630</v>
      </c>
      <c r="H378" s="320">
        <v>18543</v>
      </c>
    </row>
    <row r="379" spans="1:8" ht="15" customHeight="1" x14ac:dyDescent="0.25">
      <c r="A379" s="310" t="s">
        <v>25526</v>
      </c>
      <c r="B379" s="310" t="s">
        <v>25557</v>
      </c>
      <c r="C379" s="310" t="s">
        <v>25558</v>
      </c>
      <c r="D379" s="310" t="s">
        <v>18591</v>
      </c>
      <c r="E379" s="312">
        <v>52.53</v>
      </c>
      <c r="F379" s="310" t="s">
        <v>18590</v>
      </c>
      <c r="G379" s="310" t="s">
        <v>630</v>
      </c>
      <c r="H379" s="320">
        <v>18544</v>
      </c>
    </row>
    <row r="380" spans="1:8" ht="15" customHeight="1" x14ac:dyDescent="0.25">
      <c r="A380" s="310"/>
      <c r="B380" s="310"/>
      <c r="C380" s="310"/>
      <c r="D380" s="324" t="s">
        <v>3568</v>
      </c>
      <c r="E380" s="313">
        <f>SUM(E365:E379)</f>
        <v>144.44</v>
      </c>
      <c r="F380" s="310"/>
      <c r="G380" s="310"/>
      <c r="H380" s="320"/>
    </row>
    <row r="381" spans="1:8" ht="15" customHeight="1" x14ac:dyDescent="0.25">
      <c r="A381" s="310" t="s">
        <v>25559</v>
      </c>
      <c r="B381" s="310" t="s">
        <v>25560</v>
      </c>
      <c r="C381" s="310" t="s">
        <v>25561</v>
      </c>
      <c r="D381" s="310" t="s">
        <v>830</v>
      </c>
      <c r="E381" s="312">
        <v>2.04</v>
      </c>
      <c r="F381" s="310" t="s">
        <v>829</v>
      </c>
      <c r="G381" s="310" t="s">
        <v>630</v>
      </c>
      <c r="H381" s="320">
        <v>18592</v>
      </c>
    </row>
    <row r="382" spans="1:8" ht="15" customHeight="1" x14ac:dyDescent="0.25">
      <c r="A382" s="310" t="s">
        <v>25559</v>
      </c>
      <c r="B382" s="310" t="s">
        <v>25562</v>
      </c>
      <c r="C382" s="310" t="s">
        <v>25563</v>
      </c>
      <c r="D382" s="310" t="s">
        <v>1567</v>
      </c>
      <c r="E382" s="312">
        <v>3.62</v>
      </c>
      <c r="F382" s="310" t="s">
        <v>651</v>
      </c>
      <c r="G382" s="310" t="s">
        <v>630</v>
      </c>
      <c r="H382" s="320">
        <v>18593</v>
      </c>
    </row>
    <row r="383" spans="1:8" ht="15" customHeight="1" x14ac:dyDescent="0.25">
      <c r="A383" s="310" t="s">
        <v>25559</v>
      </c>
      <c r="B383" s="310" t="s">
        <v>25564</v>
      </c>
      <c r="C383" s="310" t="s">
        <v>25565</v>
      </c>
      <c r="D383" s="310" t="s">
        <v>22106</v>
      </c>
      <c r="E383" s="312">
        <v>1.77</v>
      </c>
      <c r="F383" s="310" t="s">
        <v>22107</v>
      </c>
      <c r="G383" s="310" t="s">
        <v>630</v>
      </c>
      <c r="H383" s="320">
        <v>18594</v>
      </c>
    </row>
    <row r="384" spans="1:8" ht="15" customHeight="1" x14ac:dyDescent="0.25">
      <c r="A384" s="310" t="s">
        <v>25559</v>
      </c>
      <c r="B384" s="310" t="s">
        <v>25566</v>
      </c>
      <c r="C384" s="310" t="s">
        <v>25567</v>
      </c>
      <c r="D384" s="310" t="s">
        <v>1491</v>
      </c>
      <c r="E384" s="312">
        <v>6.65</v>
      </c>
      <c r="F384" s="310" t="s">
        <v>1490</v>
      </c>
      <c r="G384" s="310" t="s">
        <v>630</v>
      </c>
      <c r="H384" s="320">
        <v>18595</v>
      </c>
    </row>
    <row r="385" spans="1:8" ht="15" customHeight="1" x14ac:dyDescent="0.25">
      <c r="A385" s="310" t="s">
        <v>25559</v>
      </c>
      <c r="B385" s="310" t="s">
        <v>25568</v>
      </c>
      <c r="C385" s="310" t="s">
        <v>25569</v>
      </c>
      <c r="D385" s="310" t="s">
        <v>1160</v>
      </c>
      <c r="E385" s="312">
        <v>3.52</v>
      </c>
      <c r="F385" s="310" t="s">
        <v>1159</v>
      </c>
      <c r="G385" s="310" t="s">
        <v>630</v>
      </c>
      <c r="H385" s="320">
        <v>18596</v>
      </c>
    </row>
    <row r="386" spans="1:8" ht="15" customHeight="1" x14ac:dyDescent="0.25">
      <c r="A386" s="310" t="s">
        <v>25559</v>
      </c>
      <c r="B386" s="310" t="s">
        <v>25570</v>
      </c>
      <c r="C386" s="310" t="s">
        <v>25571</v>
      </c>
      <c r="D386" s="310" t="s">
        <v>946</v>
      </c>
      <c r="E386" s="312">
        <v>5.99</v>
      </c>
      <c r="F386" s="310" t="s">
        <v>945</v>
      </c>
      <c r="G386" s="310" t="s">
        <v>630</v>
      </c>
      <c r="H386" s="320">
        <v>18597</v>
      </c>
    </row>
    <row r="387" spans="1:8" ht="15" customHeight="1" x14ac:dyDescent="0.25">
      <c r="A387" s="310" t="s">
        <v>25559</v>
      </c>
      <c r="B387" s="310" t="s">
        <v>25572</v>
      </c>
      <c r="C387" s="310" t="s">
        <v>25573</v>
      </c>
      <c r="D387" s="310" t="s">
        <v>1562</v>
      </c>
      <c r="E387" s="312">
        <v>6.57</v>
      </c>
      <c r="F387" s="310" t="s">
        <v>1561</v>
      </c>
      <c r="G387" s="310" t="s">
        <v>630</v>
      </c>
      <c r="H387" s="320">
        <v>18598</v>
      </c>
    </row>
    <row r="388" spans="1:8" ht="15" customHeight="1" x14ac:dyDescent="0.25">
      <c r="A388" s="310" t="s">
        <v>25559</v>
      </c>
      <c r="B388" s="310" t="s">
        <v>25574</v>
      </c>
      <c r="C388" s="310" t="s">
        <v>25575</v>
      </c>
      <c r="D388" s="310" t="s">
        <v>1275</v>
      </c>
      <c r="E388" s="312">
        <v>3.64</v>
      </c>
      <c r="F388" s="310" t="s">
        <v>1274</v>
      </c>
      <c r="G388" s="310" t="s">
        <v>630</v>
      </c>
      <c r="H388" s="320">
        <v>18599</v>
      </c>
    </row>
    <row r="389" spans="1:8" ht="15" customHeight="1" x14ac:dyDescent="0.25">
      <c r="A389" s="310" t="s">
        <v>25559</v>
      </c>
      <c r="B389" s="310" t="s">
        <v>25576</v>
      </c>
      <c r="C389" s="310" t="s">
        <v>25577</v>
      </c>
      <c r="D389" s="310" t="s">
        <v>3200</v>
      </c>
      <c r="E389" s="312">
        <v>9.44</v>
      </c>
      <c r="F389" s="310" t="s">
        <v>3201</v>
      </c>
      <c r="G389" s="310" t="s">
        <v>630</v>
      </c>
      <c r="H389" s="320">
        <v>18600</v>
      </c>
    </row>
    <row r="390" spans="1:8" ht="15" customHeight="1" x14ac:dyDescent="0.25">
      <c r="A390" s="310" t="s">
        <v>25559</v>
      </c>
      <c r="B390" s="310" t="s">
        <v>25578</v>
      </c>
      <c r="C390" s="310" t="s">
        <v>25579</v>
      </c>
      <c r="D390" s="310" t="s">
        <v>16487</v>
      </c>
      <c r="E390" s="312">
        <v>13.32</v>
      </c>
      <c r="F390" s="310" t="s">
        <v>16486</v>
      </c>
      <c r="G390" s="310" t="s">
        <v>630</v>
      </c>
      <c r="H390" s="320">
        <v>18601</v>
      </c>
    </row>
    <row r="391" spans="1:8" ht="15" customHeight="1" x14ac:dyDescent="0.25">
      <c r="A391" s="310" t="s">
        <v>25559</v>
      </c>
      <c r="B391" s="310" t="s">
        <v>25580</v>
      </c>
      <c r="C391" s="310" t="s">
        <v>25581</v>
      </c>
      <c r="D391" s="310" t="s">
        <v>5776</v>
      </c>
      <c r="E391" s="312">
        <v>5.61</v>
      </c>
      <c r="F391" s="310" t="s">
        <v>5777</v>
      </c>
      <c r="G391" s="310" t="s">
        <v>630</v>
      </c>
      <c r="H391" s="320">
        <v>18602</v>
      </c>
    </row>
    <row r="392" spans="1:8" ht="15" customHeight="1" x14ac:dyDescent="0.25">
      <c r="A392" s="310" t="s">
        <v>25559</v>
      </c>
      <c r="B392" s="310" t="s">
        <v>25582</v>
      </c>
      <c r="C392" s="310" t="s">
        <v>25583</v>
      </c>
      <c r="D392" s="310" t="s">
        <v>4516</v>
      </c>
      <c r="E392" s="312">
        <v>6.22</v>
      </c>
      <c r="F392" s="310" t="s">
        <v>4517</v>
      </c>
      <c r="G392" s="310" t="s">
        <v>630</v>
      </c>
      <c r="H392" s="320">
        <v>18603</v>
      </c>
    </row>
    <row r="393" spans="1:8" ht="15" customHeight="1" x14ac:dyDescent="0.25">
      <c r="A393" s="310" t="s">
        <v>25559</v>
      </c>
      <c r="B393" s="310" t="s">
        <v>25584</v>
      </c>
      <c r="C393" s="310" t="s">
        <v>25585</v>
      </c>
      <c r="D393" s="310" t="s">
        <v>4516</v>
      </c>
      <c r="E393" s="312">
        <v>6.22</v>
      </c>
      <c r="F393" s="310" t="s">
        <v>4517</v>
      </c>
      <c r="G393" s="310" t="s">
        <v>630</v>
      </c>
      <c r="H393" s="320" t="s">
        <v>25586</v>
      </c>
    </row>
    <row r="394" spans="1:8" ht="15" customHeight="1" x14ac:dyDescent="0.25">
      <c r="A394" s="310" t="s">
        <v>25559</v>
      </c>
      <c r="B394" s="310" t="s">
        <v>23609</v>
      </c>
      <c r="C394" s="310" t="s">
        <v>25587</v>
      </c>
      <c r="D394" s="310" t="s">
        <v>4516</v>
      </c>
      <c r="E394" s="312">
        <v>6.22</v>
      </c>
      <c r="F394" s="310" t="s">
        <v>4517</v>
      </c>
      <c r="G394" s="310" t="s">
        <v>630</v>
      </c>
      <c r="H394" s="320" t="s">
        <v>25588</v>
      </c>
    </row>
    <row r="395" spans="1:8" ht="15" customHeight="1" x14ac:dyDescent="0.25">
      <c r="A395" s="310" t="s">
        <v>25559</v>
      </c>
      <c r="B395" s="310" t="s">
        <v>25589</v>
      </c>
      <c r="C395" s="310" t="s">
        <v>25590</v>
      </c>
      <c r="D395" s="310" t="s">
        <v>834</v>
      </c>
      <c r="E395" s="312">
        <v>1.84</v>
      </c>
      <c r="F395" s="310" t="s">
        <v>833</v>
      </c>
      <c r="G395" s="310" t="s">
        <v>630</v>
      </c>
      <c r="H395" s="320">
        <v>18604</v>
      </c>
    </row>
    <row r="396" spans="1:8" ht="15" customHeight="1" x14ac:dyDescent="0.25">
      <c r="A396" s="310" t="s">
        <v>25559</v>
      </c>
      <c r="B396" s="310" t="s">
        <v>13492</v>
      </c>
      <c r="C396" s="310" t="s">
        <v>25591</v>
      </c>
      <c r="D396" s="310" t="s">
        <v>3652</v>
      </c>
      <c r="E396" s="312">
        <v>4.7</v>
      </c>
      <c r="F396" s="310" t="s">
        <v>3653</v>
      </c>
      <c r="G396" s="310" t="s">
        <v>630</v>
      </c>
      <c r="H396" s="320">
        <v>18605</v>
      </c>
    </row>
    <row r="397" spans="1:8" ht="15" customHeight="1" x14ac:dyDescent="0.25">
      <c r="A397" s="310" t="s">
        <v>25559</v>
      </c>
      <c r="B397" s="310" t="s">
        <v>25592</v>
      </c>
      <c r="C397" s="310" t="s">
        <v>25593</v>
      </c>
      <c r="D397" s="310" t="s">
        <v>16456</v>
      </c>
      <c r="E397" s="312">
        <v>4.74</v>
      </c>
      <c r="F397" s="310" t="s">
        <v>16455</v>
      </c>
      <c r="G397" s="310" t="s">
        <v>630</v>
      </c>
      <c r="H397" s="320">
        <v>18606</v>
      </c>
    </row>
    <row r="398" spans="1:8" ht="15" customHeight="1" x14ac:dyDescent="0.25">
      <c r="A398" s="310" t="s">
        <v>25559</v>
      </c>
      <c r="B398" s="310" t="s">
        <v>25594</v>
      </c>
      <c r="C398" s="310" t="s">
        <v>25595</v>
      </c>
      <c r="D398" s="310" t="s">
        <v>1215</v>
      </c>
      <c r="E398" s="312">
        <v>5.04</v>
      </c>
      <c r="F398" s="310" t="s">
        <v>1213</v>
      </c>
      <c r="G398" s="310" t="s">
        <v>630</v>
      </c>
      <c r="H398" s="320">
        <v>18607</v>
      </c>
    </row>
    <row r="399" spans="1:8" ht="15" customHeight="1" x14ac:dyDescent="0.25">
      <c r="A399" s="310" t="s">
        <v>25559</v>
      </c>
      <c r="B399" s="310" t="s">
        <v>25596</v>
      </c>
      <c r="C399" s="310" t="s">
        <v>25597</v>
      </c>
      <c r="D399" s="310" t="s">
        <v>1214</v>
      </c>
      <c r="E399" s="312">
        <v>5.25</v>
      </c>
      <c r="F399" s="310" t="s">
        <v>1213</v>
      </c>
      <c r="G399" s="310" t="s">
        <v>630</v>
      </c>
      <c r="H399" s="320">
        <v>18608</v>
      </c>
    </row>
    <row r="400" spans="1:8" ht="15" customHeight="1" x14ac:dyDescent="0.25">
      <c r="A400" s="310" t="s">
        <v>25559</v>
      </c>
      <c r="B400" s="310" t="s">
        <v>25598</v>
      </c>
      <c r="C400" s="310" t="s">
        <v>25599</v>
      </c>
      <c r="D400" s="310" t="s">
        <v>4774</v>
      </c>
      <c r="E400" s="312">
        <v>6.92</v>
      </c>
      <c r="F400" s="310" t="s">
        <v>4775</v>
      </c>
      <c r="G400" s="310" t="s">
        <v>630</v>
      </c>
      <c r="H400" s="320">
        <v>18609</v>
      </c>
    </row>
    <row r="401" spans="1:8" ht="15" customHeight="1" x14ac:dyDescent="0.25">
      <c r="A401" s="310"/>
      <c r="B401" s="310"/>
      <c r="C401" s="310"/>
      <c r="D401" s="324" t="s">
        <v>3568</v>
      </c>
      <c r="E401" s="313">
        <f>SUM(E381:E400)</f>
        <v>109.32000000000001</v>
      </c>
      <c r="F401" s="310"/>
      <c r="G401" s="310"/>
      <c r="H401" s="320"/>
    </row>
    <row r="402" spans="1:8" ht="15" customHeight="1" x14ac:dyDescent="0.25">
      <c r="A402" s="310" t="s">
        <v>25600</v>
      </c>
      <c r="B402" s="310" t="s">
        <v>25601</v>
      </c>
      <c r="C402" s="310" t="s">
        <v>25602</v>
      </c>
      <c r="D402" s="310" t="s">
        <v>1287</v>
      </c>
      <c r="E402" s="312">
        <v>2.79</v>
      </c>
      <c r="F402" s="310" t="s">
        <v>1286</v>
      </c>
      <c r="G402" s="310" t="s">
        <v>630</v>
      </c>
      <c r="H402" s="320">
        <v>18626</v>
      </c>
    </row>
    <row r="403" spans="1:8" ht="15" customHeight="1" x14ac:dyDescent="0.25">
      <c r="A403" s="310" t="s">
        <v>25600</v>
      </c>
      <c r="B403" s="310" t="s">
        <v>25603</v>
      </c>
      <c r="C403" s="310" t="s">
        <v>25604</v>
      </c>
      <c r="D403" s="310" t="s">
        <v>4368</v>
      </c>
      <c r="E403" s="312">
        <v>1.69</v>
      </c>
      <c r="F403" s="310" t="s">
        <v>4369</v>
      </c>
      <c r="G403" s="310" t="s">
        <v>630</v>
      </c>
      <c r="H403" s="320">
        <v>18627</v>
      </c>
    </row>
    <row r="404" spans="1:8" ht="15" customHeight="1" x14ac:dyDescent="0.25">
      <c r="A404" s="310" t="s">
        <v>25600</v>
      </c>
      <c r="B404" s="310" t="s">
        <v>25605</v>
      </c>
      <c r="C404" s="310" t="s">
        <v>25606</v>
      </c>
      <c r="D404" s="310" t="s">
        <v>13925</v>
      </c>
      <c r="E404" s="312">
        <v>5.1100000000000003</v>
      </c>
      <c r="F404" s="310" t="s">
        <v>13924</v>
      </c>
      <c r="G404" s="310" t="s">
        <v>630</v>
      </c>
      <c r="H404" s="320">
        <v>18628</v>
      </c>
    </row>
    <row r="405" spans="1:8" ht="15" customHeight="1" x14ac:dyDescent="0.25">
      <c r="A405" s="310" t="s">
        <v>25600</v>
      </c>
      <c r="B405" s="310" t="s">
        <v>25607</v>
      </c>
      <c r="C405" s="310" t="s">
        <v>25608</v>
      </c>
      <c r="D405" s="310" t="s">
        <v>1380</v>
      </c>
      <c r="E405" s="312">
        <v>1.68</v>
      </c>
      <c r="F405" s="310" t="s">
        <v>1379</v>
      </c>
      <c r="G405" s="310" t="s">
        <v>630</v>
      </c>
      <c r="H405" s="320">
        <v>18629</v>
      </c>
    </row>
    <row r="406" spans="1:8" ht="15" customHeight="1" x14ac:dyDescent="0.25">
      <c r="A406" s="310" t="s">
        <v>25600</v>
      </c>
      <c r="B406" s="310" t="s">
        <v>25609</v>
      </c>
      <c r="C406" s="310" t="s">
        <v>25610</v>
      </c>
      <c r="D406" s="310" t="s">
        <v>19487</v>
      </c>
      <c r="E406" s="312">
        <v>1.1100000000000001</v>
      </c>
      <c r="F406" s="310" t="s">
        <v>19488</v>
      </c>
      <c r="G406" s="310" t="s">
        <v>630</v>
      </c>
      <c r="H406" s="320">
        <v>18630</v>
      </c>
    </row>
    <row r="407" spans="1:8" ht="15" customHeight="1" x14ac:dyDescent="0.25">
      <c r="A407" s="310" t="s">
        <v>25600</v>
      </c>
      <c r="B407" s="310" t="s">
        <v>25611</v>
      </c>
      <c r="C407" s="310" t="s">
        <v>25612</v>
      </c>
      <c r="D407" s="310" t="s">
        <v>847</v>
      </c>
      <c r="E407" s="312">
        <v>1.76</v>
      </c>
      <c r="F407" s="310" t="s">
        <v>846</v>
      </c>
      <c r="G407" s="310" t="s">
        <v>630</v>
      </c>
      <c r="H407" s="320">
        <v>18631</v>
      </c>
    </row>
    <row r="408" spans="1:8" ht="15" customHeight="1" x14ac:dyDescent="0.25">
      <c r="A408" s="310" t="s">
        <v>25600</v>
      </c>
      <c r="B408" s="310" t="s">
        <v>25613</v>
      </c>
      <c r="C408" s="310" t="s">
        <v>25614</v>
      </c>
      <c r="D408" s="310" t="s">
        <v>25615</v>
      </c>
      <c r="E408" s="312">
        <v>6.09</v>
      </c>
      <c r="F408" s="310" t="s">
        <v>25616</v>
      </c>
      <c r="G408" s="310" t="s">
        <v>630</v>
      </c>
      <c r="H408" s="320">
        <v>18632</v>
      </c>
    </row>
    <row r="409" spans="1:8" ht="15" customHeight="1" x14ac:dyDescent="0.25">
      <c r="A409" s="310" t="s">
        <v>25600</v>
      </c>
      <c r="B409" s="310" t="s">
        <v>25617</v>
      </c>
      <c r="C409" s="310" t="s">
        <v>25618</v>
      </c>
      <c r="D409" s="310" t="s">
        <v>4718</v>
      </c>
      <c r="E409" s="312">
        <v>8.1300000000000008</v>
      </c>
      <c r="F409" s="310" t="s">
        <v>4719</v>
      </c>
      <c r="G409" s="310" t="s">
        <v>630</v>
      </c>
      <c r="H409" s="320">
        <v>18633</v>
      </c>
    </row>
    <row r="410" spans="1:8" ht="15" customHeight="1" x14ac:dyDescent="0.25">
      <c r="A410" s="310" t="s">
        <v>25600</v>
      </c>
      <c r="B410" s="310" t="s">
        <v>25619</v>
      </c>
      <c r="C410" s="310" t="s">
        <v>25620</v>
      </c>
      <c r="D410" s="310" t="s">
        <v>1473</v>
      </c>
      <c r="E410" s="312">
        <v>1.94</v>
      </c>
      <c r="F410" s="310" t="s">
        <v>1472</v>
      </c>
      <c r="G410" s="310" t="s">
        <v>630</v>
      </c>
      <c r="H410" s="320">
        <v>18634</v>
      </c>
    </row>
    <row r="411" spans="1:8" ht="15" customHeight="1" x14ac:dyDescent="0.25">
      <c r="A411" s="310" t="s">
        <v>25600</v>
      </c>
      <c r="B411" s="310" t="s">
        <v>25621</v>
      </c>
      <c r="C411" s="310" t="s">
        <v>25622</v>
      </c>
      <c r="D411" s="310" t="s">
        <v>905</v>
      </c>
      <c r="E411" s="312">
        <v>5.41</v>
      </c>
      <c r="F411" s="310" t="s">
        <v>904</v>
      </c>
      <c r="G411" s="310" t="s">
        <v>630</v>
      </c>
      <c r="H411" s="320">
        <v>18635</v>
      </c>
    </row>
    <row r="412" spans="1:8" ht="15" customHeight="1" x14ac:dyDescent="0.25">
      <c r="A412" s="310" t="s">
        <v>25600</v>
      </c>
      <c r="B412" s="310" t="s">
        <v>25623</v>
      </c>
      <c r="C412" s="310" t="s">
        <v>25624</v>
      </c>
      <c r="D412" s="310" t="s">
        <v>964</v>
      </c>
      <c r="E412" s="312">
        <v>21.75</v>
      </c>
      <c r="F412" s="310" t="s">
        <v>963</v>
      </c>
      <c r="G412" s="310" t="s">
        <v>630</v>
      </c>
      <c r="H412" s="320">
        <v>18636</v>
      </c>
    </row>
    <row r="413" spans="1:8" ht="15" customHeight="1" x14ac:dyDescent="0.25">
      <c r="A413" s="310"/>
      <c r="B413" s="310"/>
      <c r="C413" s="310"/>
      <c r="D413" s="324" t="s">
        <v>3568</v>
      </c>
      <c r="E413" s="313">
        <f>SUM(E402:E412)</f>
        <v>57.46</v>
      </c>
      <c r="F413" s="310"/>
      <c r="G413" s="310"/>
      <c r="H413" s="320"/>
    </row>
    <row r="414" spans="1:8" ht="15" customHeight="1" x14ac:dyDescent="0.25">
      <c r="A414" s="310" t="s">
        <v>25625</v>
      </c>
      <c r="B414" s="310" t="s">
        <v>25626</v>
      </c>
      <c r="C414" s="310" t="s">
        <v>25627</v>
      </c>
      <c r="D414" s="310" t="s">
        <v>702</v>
      </c>
      <c r="E414" s="312">
        <v>1.85</v>
      </c>
      <c r="F414" s="310" t="s">
        <v>701</v>
      </c>
      <c r="G414" s="310" t="s">
        <v>630</v>
      </c>
      <c r="H414" s="320">
        <v>18689</v>
      </c>
    </row>
    <row r="415" spans="1:8" ht="15" customHeight="1" x14ac:dyDescent="0.25">
      <c r="A415" s="310" t="s">
        <v>25625</v>
      </c>
      <c r="B415" s="310" t="s">
        <v>25628</v>
      </c>
      <c r="C415" s="310" t="s">
        <v>25629</v>
      </c>
      <c r="D415" s="310" t="s">
        <v>18702</v>
      </c>
      <c r="E415" s="312">
        <v>5.59</v>
      </c>
      <c r="F415" s="310" t="s">
        <v>18701</v>
      </c>
      <c r="G415" s="310" t="s">
        <v>630</v>
      </c>
      <c r="H415" s="320">
        <v>18690</v>
      </c>
    </row>
    <row r="416" spans="1:8" ht="15" customHeight="1" x14ac:dyDescent="0.25">
      <c r="A416" s="310" t="s">
        <v>25625</v>
      </c>
      <c r="B416" s="310" t="s">
        <v>25630</v>
      </c>
      <c r="C416" s="310" t="s">
        <v>25631</v>
      </c>
      <c r="D416" s="310" t="s">
        <v>1058</v>
      </c>
      <c r="E416" s="312">
        <v>1.68</v>
      </c>
      <c r="F416" s="310" t="s">
        <v>1057</v>
      </c>
      <c r="G416" s="310" t="s">
        <v>630</v>
      </c>
      <c r="H416" s="320">
        <v>18691</v>
      </c>
    </row>
    <row r="417" spans="1:8" ht="15" customHeight="1" x14ac:dyDescent="0.25">
      <c r="A417" s="310" t="s">
        <v>25625</v>
      </c>
      <c r="B417" s="310" t="s">
        <v>24389</v>
      </c>
      <c r="C417" s="310" t="s">
        <v>25632</v>
      </c>
      <c r="D417" s="310" t="s">
        <v>3824</v>
      </c>
      <c r="E417" s="312">
        <v>3.4</v>
      </c>
      <c r="F417" s="310" t="s">
        <v>3825</v>
      </c>
      <c r="G417" s="310" t="s">
        <v>630</v>
      </c>
      <c r="H417" s="320">
        <v>18692</v>
      </c>
    </row>
    <row r="418" spans="1:8" ht="15" customHeight="1" x14ac:dyDescent="0.25">
      <c r="A418" s="310" t="s">
        <v>25625</v>
      </c>
      <c r="B418" s="310" t="s">
        <v>25633</v>
      </c>
      <c r="C418" s="310" t="s">
        <v>25634</v>
      </c>
      <c r="D418" s="310" t="s">
        <v>23593</v>
      </c>
      <c r="E418" s="312">
        <v>4.96</v>
      </c>
      <c r="F418" s="310" t="s">
        <v>23594</v>
      </c>
      <c r="G418" s="310" t="s">
        <v>630</v>
      </c>
      <c r="H418" s="320">
        <v>18693</v>
      </c>
    </row>
    <row r="419" spans="1:8" ht="15" customHeight="1" x14ac:dyDescent="0.25">
      <c r="A419" s="310" t="s">
        <v>25625</v>
      </c>
      <c r="B419" s="310" t="s">
        <v>25635</v>
      </c>
      <c r="C419" s="310" t="s">
        <v>25636</v>
      </c>
      <c r="D419" s="310" t="s">
        <v>3896</v>
      </c>
      <c r="E419" s="312">
        <v>3.92</v>
      </c>
      <c r="F419" s="310" t="s">
        <v>3897</v>
      </c>
      <c r="G419" s="310" t="s">
        <v>630</v>
      </c>
      <c r="H419" s="320">
        <v>18694</v>
      </c>
    </row>
    <row r="420" spans="1:8" ht="15" customHeight="1" x14ac:dyDescent="0.25">
      <c r="A420" s="310" t="s">
        <v>25625</v>
      </c>
      <c r="B420" s="310" t="s">
        <v>25637</v>
      </c>
      <c r="C420" s="310" t="s">
        <v>25638</v>
      </c>
      <c r="D420" s="310" t="s">
        <v>824</v>
      </c>
      <c r="E420" s="312">
        <v>3.68</v>
      </c>
      <c r="F420" s="310" t="s">
        <v>823</v>
      </c>
      <c r="G420" s="310" t="s">
        <v>630</v>
      </c>
      <c r="H420" s="320">
        <v>18695</v>
      </c>
    </row>
    <row r="421" spans="1:8" ht="15" customHeight="1" x14ac:dyDescent="0.25">
      <c r="A421" s="310" t="s">
        <v>25625</v>
      </c>
      <c r="B421" s="310" t="s">
        <v>4531</v>
      </c>
      <c r="C421" s="310" t="s">
        <v>25639</v>
      </c>
      <c r="D421" s="310" t="s">
        <v>25640</v>
      </c>
      <c r="E421" s="312">
        <v>2.69</v>
      </c>
      <c r="F421" s="310" t="s">
        <v>25641</v>
      </c>
      <c r="G421" s="310" t="s">
        <v>630</v>
      </c>
      <c r="H421" s="320">
        <v>18696</v>
      </c>
    </row>
    <row r="422" spans="1:8" ht="15" customHeight="1" x14ac:dyDescent="0.25">
      <c r="A422" s="310" t="s">
        <v>25625</v>
      </c>
      <c r="B422" s="310" t="s">
        <v>25642</v>
      </c>
      <c r="C422" s="310" t="s">
        <v>25643</v>
      </c>
      <c r="D422" s="310" t="s">
        <v>4786</v>
      </c>
      <c r="E422" s="312">
        <v>4.0199999999999996</v>
      </c>
      <c r="F422" s="310" t="s">
        <v>4787</v>
      </c>
      <c r="G422" s="310" t="s">
        <v>630</v>
      </c>
      <c r="H422" s="320">
        <v>18697</v>
      </c>
    </row>
    <row r="423" spans="1:8" ht="15" customHeight="1" x14ac:dyDescent="0.25">
      <c r="A423" s="310" t="s">
        <v>25625</v>
      </c>
      <c r="B423" s="310" t="s">
        <v>25644</v>
      </c>
      <c r="C423" s="310" t="s">
        <v>25645</v>
      </c>
      <c r="D423" s="310" t="s">
        <v>22284</v>
      </c>
      <c r="E423" s="312">
        <v>4.22</v>
      </c>
      <c r="F423" s="310" t="s">
        <v>22285</v>
      </c>
      <c r="G423" s="310" t="s">
        <v>630</v>
      </c>
      <c r="H423" s="320">
        <v>18698</v>
      </c>
    </row>
    <row r="424" spans="1:8" ht="15" customHeight="1" x14ac:dyDescent="0.25">
      <c r="A424" s="310" t="s">
        <v>25625</v>
      </c>
      <c r="B424" s="310" t="s">
        <v>4423</v>
      </c>
      <c r="C424" s="310" t="s">
        <v>25646</v>
      </c>
      <c r="D424" s="310" t="s">
        <v>13937</v>
      </c>
      <c r="E424" s="312">
        <v>214.34</v>
      </c>
      <c r="F424" s="310" t="s">
        <v>13936</v>
      </c>
      <c r="G424" s="310" t="s">
        <v>630</v>
      </c>
      <c r="H424" s="320">
        <v>18699</v>
      </c>
    </row>
    <row r="425" spans="1:8" ht="15" customHeight="1" x14ac:dyDescent="0.25">
      <c r="A425" s="310" t="s">
        <v>25625</v>
      </c>
      <c r="B425" s="310" t="s">
        <v>25647</v>
      </c>
      <c r="C425" s="310" t="s">
        <v>25648</v>
      </c>
      <c r="D425" s="310" t="s">
        <v>16208</v>
      </c>
      <c r="E425" s="312">
        <v>9.18</v>
      </c>
      <c r="F425" s="310" t="s">
        <v>16207</v>
      </c>
      <c r="G425" s="310" t="s">
        <v>630</v>
      </c>
      <c r="H425" s="320">
        <v>18700</v>
      </c>
    </row>
    <row r="426" spans="1:8" ht="15" customHeight="1" x14ac:dyDescent="0.25">
      <c r="A426" s="310" t="s">
        <v>25625</v>
      </c>
      <c r="B426" s="310" t="s">
        <v>25649</v>
      </c>
      <c r="C426" s="310" t="s">
        <v>25650</v>
      </c>
      <c r="D426" s="310" t="s">
        <v>1401</v>
      </c>
      <c r="E426" s="312">
        <v>3.39</v>
      </c>
      <c r="F426" s="310" t="s">
        <v>1400</v>
      </c>
      <c r="G426" s="310" t="s">
        <v>630</v>
      </c>
      <c r="H426" s="320">
        <v>18701</v>
      </c>
    </row>
    <row r="427" spans="1:8" ht="15" customHeight="1" x14ac:dyDescent="0.25">
      <c r="A427" s="310" t="s">
        <v>25625</v>
      </c>
      <c r="B427" s="310" t="s">
        <v>25651</v>
      </c>
      <c r="C427" s="310" t="s">
        <v>25652</v>
      </c>
      <c r="D427" s="310" t="s">
        <v>952</v>
      </c>
      <c r="E427" s="312">
        <v>3.23</v>
      </c>
      <c r="F427" s="310" t="s">
        <v>951</v>
      </c>
      <c r="G427" s="310" t="s">
        <v>630</v>
      </c>
      <c r="H427" s="320">
        <v>18702</v>
      </c>
    </row>
    <row r="428" spans="1:8" ht="15" customHeight="1" x14ac:dyDescent="0.25">
      <c r="A428" s="310" t="s">
        <v>25625</v>
      </c>
      <c r="B428" s="310" t="s">
        <v>25653</v>
      </c>
      <c r="C428" s="310" t="s">
        <v>25654</v>
      </c>
      <c r="D428" s="310" t="s">
        <v>1024</v>
      </c>
      <c r="E428" s="312">
        <v>7.43</v>
      </c>
      <c r="F428" s="310" t="s">
        <v>1023</v>
      </c>
      <c r="G428" s="310" t="s">
        <v>630</v>
      </c>
      <c r="H428" s="320">
        <v>18703</v>
      </c>
    </row>
    <row r="429" spans="1:8" ht="15" customHeight="1" x14ac:dyDescent="0.25">
      <c r="A429" s="310" t="s">
        <v>25625</v>
      </c>
      <c r="B429" s="310" t="s">
        <v>25655</v>
      </c>
      <c r="C429" s="310" t="s">
        <v>25656</v>
      </c>
      <c r="D429" s="310" t="s">
        <v>3814</v>
      </c>
      <c r="E429" s="312">
        <v>3.42</v>
      </c>
      <c r="F429" s="310" t="s">
        <v>3815</v>
      </c>
      <c r="G429" s="310" t="s">
        <v>630</v>
      </c>
      <c r="H429" s="320">
        <v>18704</v>
      </c>
    </row>
    <row r="430" spans="1:8" ht="15" customHeight="1" x14ac:dyDescent="0.25">
      <c r="A430" s="310" t="s">
        <v>25625</v>
      </c>
      <c r="B430" s="310" t="s">
        <v>25657</v>
      </c>
      <c r="C430" s="310" t="s">
        <v>25658</v>
      </c>
      <c r="D430" s="310" t="s">
        <v>4728</v>
      </c>
      <c r="E430" s="312">
        <v>22.6</v>
      </c>
      <c r="F430" s="310" t="s">
        <v>4729</v>
      </c>
      <c r="G430" s="310" t="s">
        <v>630</v>
      </c>
      <c r="H430" s="320">
        <v>18705</v>
      </c>
    </row>
    <row r="431" spans="1:8" ht="15" customHeight="1" x14ac:dyDescent="0.25">
      <c r="A431" s="310" t="s">
        <v>25625</v>
      </c>
      <c r="B431" s="310" t="s">
        <v>25659</v>
      </c>
      <c r="C431" s="310" t="s">
        <v>25660</v>
      </c>
      <c r="D431" s="310" t="s">
        <v>4132</v>
      </c>
      <c r="E431" s="312">
        <v>3.5</v>
      </c>
      <c r="F431" s="310" t="s">
        <v>4129</v>
      </c>
      <c r="G431" s="310" t="s">
        <v>630</v>
      </c>
      <c r="H431" s="320">
        <v>18706</v>
      </c>
    </row>
    <row r="432" spans="1:8" ht="15" customHeight="1" x14ac:dyDescent="0.25">
      <c r="A432" s="310" t="s">
        <v>25625</v>
      </c>
      <c r="B432" s="310" t="s">
        <v>25661</v>
      </c>
      <c r="C432" s="310" t="s">
        <v>25662</v>
      </c>
      <c r="D432" s="310" t="s">
        <v>4128</v>
      </c>
      <c r="E432" s="312">
        <v>2.06</v>
      </c>
      <c r="F432" s="310" t="s">
        <v>4129</v>
      </c>
      <c r="G432" s="310" t="s">
        <v>630</v>
      </c>
      <c r="H432" s="320">
        <v>18707</v>
      </c>
    </row>
    <row r="433" spans="1:8" ht="15" customHeight="1" x14ac:dyDescent="0.25">
      <c r="A433" s="310" t="s">
        <v>25625</v>
      </c>
      <c r="B433" s="310" t="s">
        <v>25663</v>
      </c>
      <c r="C433" s="310" t="s">
        <v>25664</v>
      </c>
      <c r="D433" s="310" t="s">
        <v>13610</v>
      </c>
      <c r="E433" s="312">
        <v>22.9</v>
      </c>
      <c r="F433" s="310" t="s">
        <v>13609</v>
      </c>
      <c r="G433" s="310" t="s">
        <v>630</v>
      </c>
      <c r="H433" s="320">
        <v>18708</v>
      </c>
    </row>
    <row r="434" spans="1:8" ht="15" customHeight="1" x14ac:dyDescent="0.25">
      <c r="A434" s="310" t="s">
        <v>25625</v>
      </c>
      <c r="B434" s="310" t="s">
        <v>22057</v>
      </c>
      <c r="C434" s="310" t="s">
        <v>25665</v>
      </c>
      <c r="D434" s="310" t="s">
        <v>1131</v>
      </c>
      <c r="E434" s="312">
        <v>2.0699999999999998</v>
      </c>
      <c r="F434" s="310" t="s">
        <v>1130</v>
      </c>
      <c r="G434" s="310" t="s">
        <v>630</v>
      </c>
      <c r="H434" s="320">
        <v>18709</v>
      </c>
    </row>
    <row r="435" spans="1:8" ht="15" customHeight="1" x14ac:dyDescent="0.25">
      <c r="A435" s="310"/>
      <c r="B435" s="310"/>
      <c r="C435" s="310"/>
      <c r="D435" s="324" t="s">
        <v>3568</v>
      </c>
      <c r="E435" s="313">
        <f>SUM(E414:E434)</f>
        <v>330.13</v>
      </c>
      <c r="F435" s="310"/>
      <c r="G435" s="310"/>
      <c r="H435" s="320"/>
    </row>
    <row r="436" spans="1:8" ht="15" customHeight="1" x14ac:dyDescent="0.25">
      <c r="A436" s="310"/>
      <c r="B436" s="310"/>
      <c r="C436" s="240" t="s">
        <v>21502</v>
      </c>
      <c r="D436" s="241"/>
      <c r="E436" s="404">
        <f>+E348+E359+E364+E380+E401+E413+E435</f>
        <v>898.98</v>
      </c>
      <c r="F436" s="310"/>
      <c r="G436" s="310"/>
      <c r="H436" s="320"/>
    </row>
    <row r="437" spans="1:8" ht="15" customHeight="1" x14ac:dyDescent="0.25">
      <c r="A437" s="310"/>
      <c r="B437" s="310"/>
      <c r="C437" s="243" t="s">
        <v>21498</v>
      </c>
      <c r="D437" s="244"/>
      <c r="E437" s="405">
        <v>86.35</v>
      </c>
      <c r="F437" s="310"/>
      <c r="G437" s="310"/>
      <c r="H437" s="320"/>
    </row>
    <row r="438" spans="1:8" ht="15" customHeight="1" x14ac:dyDescent="0.25">
      <c r="A438" s="310"/>
      <c r="B438" s="310"/>
      <c r="C438" s="245" t="s">
        <v>21500</v>
      </c>
      <c r="D438" s="246"/>
      <c r="E438" s="405">
        <f>+E436-E437</f>
        <v>812.63</v>
      </c>
      <c r="F438" s="310"/>
      <c r="G438" s="310"/>
      <c r="H438" s="320"/>
    </row>
    <row r="439" spans="1:8" ht="15" customHeight="1" x14ac:dyDescent="0.25">
      <c r="A439" s="310" t="s">
        <v>25666</v>
      </c>
      <c r="B439" s="310" t="s">
        <v>25667</v>
      </c>
      <c r="C439" s="310" t="s">
        <v>25668</v>
      </c>
      <c r="D439" s="310" t="s">
        <v>4621</v>
      </c>
      <c r="E439" s="312">
        <v>7.38</v>
      </c>
      <c r="F439" s="310" t="s">
        <v>4622</v>
      </c>
      <c r="G439" s="310" t="s">
        <v>630</v>
      </c>
      <c r="H439" s="320">
        <v>18728</v>
      </c>
    </row>
    <row r="440" spans="1:8" ht="15" customHeight="1" x14ac:dyDescent="0.25">
      <c r="A440" s="310" t="s">
        <v>25666</v>
      </c>
      <c r="B440" s="310" t="s">
        <v>25669</v>
      </c>
      <c r="C440" s="310" t="s">
        <v>25670</v>
      </c>
      <c r="D440" s="310" t="s">
        <v>10510</v>
      </c>
      <c r="E440" s="312">
        <v>11.08</v>
      </c>
      <c r="F440" s="310" t="s">
        <v>10509</v>
      </c>
      <c r="G440" s="310" t="s">
        <v>630</v>
      </c>
      <c r="H440" s="320">
        <v>18729</v>
      </c>
    </row>
    <row r="441" spans="1:8" ht="15" customHeight="1" x14ac:dyDescent="0.25">
      <c r="A441" s="310" t="s">
        <v>25666</v>
      </c>
      <c r="B441" s="310" t="s">
        <v>25671</v>
      </c>
      <c r="C441" s="310" t="s">
        <v>25672</v>
      </c>
      <c r="D441" s="310" t="s">
        <v>6047</v>
      </c>
      <c r="E441" s="312">
        <v>3.62</v>
      </c>
      <c r="F441" s="310" t="s">
        <v>6048</v>
      </c>
      <c r="G441" s="310" t="s">
        <v>630</v>
      </c>
      <c r="H441" s="320">
        <v>18730</v>
      </c>
    </row>
    <row r="442" spans="1:8" ht="15" customHeight="1" x14ac:dyDescent="0.25">
      <c r="A442" s="310" t="s">
        <v>25666</v>
      </c>
      <c r="B442" s="310" t="s">
        <v>25673</v>
      </c>
      <c r="C442" s="310" t="s">
        <v>25674</v>
      </c>
      <c r="D442" s="310" t="s">
        <v>25675</v>
      </c>
      <c r="E442" s="312">
        <v>3.61</v>
      </c>
      <c r="F442" s="310" t="s">
        <v>25676</v>
      </c>
      <c r="G442" s="310" t="s">
        <v>630</v>
      </c>
      <c r="H442" s="320">
        <v>18731</v>
      </c>
    </row>
    <row r="443" spans="1:8" ht="15" customHeight="1" x14ac:dyDescent="0.25">
      <c r="A443" s="310" t="s">
        <v>25666</v>
      </c>
      <c r="B443" s="310" t="s">
        <v>25677</v>
      </c>
      <c r="C443" s="310" t="s">
        <v>25678</v>
      </c>
      <c r="D443" s="310" t="s">
        <v>5953</v>
      </c>
      <c r="E443" s="312">
        <v>5.54</v>
      </c>
      <c r="F443" s="310" t="s">
        <v>5954</v>
      </c>
      <c r="G443" s="310" t="s">
        <v>630</v>
      </c>
      <c r="H443" s="320">
        <v>18732</v>
      </c>
    </row>
    <row r="444" spans="1:8" ht="15" customHeight="1" x14ac:dyDescent="0.25">
      <c r="A444" s="310" t="s">
        <v>25666</v>
      </c>
      <c r="B444" s="310" t="s">
        <v>25679</v>
      </c>
      <c r="C444" s="310" t="s">
        <v>25680</v>
      </c>
      <c r="D444" s="310" t="s">
        <v>18505</v>
      </c>
      <c r="E444" s="312">
        <v>2.04</v>
      </c>
      <c r="F444" s="310" t="s">
        <v>5954</v>
      </c>
      <c r="G444" s="310" t="s">
        <v>630</v>
      </c>
      <c r="H444" s="320">
        <v>18733</v>
      </c>
    </row>
    <row r="445" spans="1:8" ht="15" customHeight="1" x14ac:dyDescent="0.25">
      <c r="A445" s="310" t="s">
        <v>25666</v>
      </c>
      <c r="B445" s="310" t="s">
        <v>4843</v>
      </c>
      <c r="C445" s="310" t="s">
        <v>25681</v>
      </c>
      <c r="D445" s="310" t="s">
        <v>4744</v>
      </c>
      <c r="E445" s="312">
        <v>1.86</v>
      </c>
      <c r="F445" s="310" t="s">
        <v>4745</v>
      </c>
      <c r="G445" s="310" t="s">
        <v>630</v>
      </c>
      <c r="H445" s="320">
        <v>18734</v>
      </c>
    </row>
    <row r="446" spans="1:8" ht="15" customHeight="1" x14ac:dyDescent="0.25">
      <c r="A446" s="310" t="s">
        <v>25666</v>
      </c>
      <c r="B446" s="310" t="s">
        <v>25682</v>
      </c>
      <c r="C446" s="310" t="s">
        <v>25683</v>
      </c>
      <c r="D446" s="310" t="s">
        <v>4615</v>
      </c>
      <c r="E446" s="312">
        <v>4.71</v>
      </c>
      <c r="F446" s="310" t="s">
        <v>4616</v>
      </c>
      <c r="G446" s="310" t="s">
        <v>630</v>
      </c>
      <c r="H446" s="320">
        <v>18735</v>
      </c>
    </row>
    <row r="447" spans="1:8" ht="15" customHeight="1" x14ac:dyDescent="0.25">
      <c r="A447" s="310" t="s">
        <v>25666</v>
      </c>
      <c r="B447" s="310" t="s">
        <v>25684</v>
      </c>
      <c r="C447" s="310" t="s">
        <v>25685</v>
      </c>
      <c r="D447" s="310" t="s">
        <v>5218</v>
      </c>
      <c r="E447" s="312">
        <v>5.31</v>
      </c>
      <c r="F447" s="310" t="s">
        <v>5219</v>
      </c>
      <c r="G447" s="310" t="s">
        <v>630</v>
      </c>
      <c r="H447" s="320">
        <v>18736</v>
      </c>
    </row>
    <row r="448" spans="1:8" ht="15" customHeight="1" x14ac:dyDescent="0.25">
      <c r="A448" s="310" t="s">
        <v>25666</v>
      </c>
      <c r="B448" s="310" t="s">
        <v>25453</v>
      </c>
      <c r="C448" s="310" t="s">
        <v>25686</v>
      </c>
      <c r="D448" s="310" t="s">
        <v>1208</v>
      </c>
      <c r="E448" s="312">
        <v>10.81</v>
      </c>
      <c r="F448" s="310" t="s">
        <v>1207</v>
      </c>
      <c r="G448" s="310" t="s">
        <v>630</v>
      </c>
      <c r="H448" s="320">
        <v>18737</v>
      </c>
    </row>
    <row r="449" spans="1:8" ht="15" customHeight="1" x14ac:dyDescent="0.25">
      <c r="A449" s="310" t="s">
        <v>25666</v>
      </c>
      <c r="B449" s="310" t="s">
        <v>25687</v>
      </c>
      <c r="C449" s="310" t="s">
        <v>25688</v>
      </c>
      <c r="D449" s="310" t="s">
        <v>3492</v>
      </c>
      <c r="E449" s="312">
        <v>2.74</v>
      </c>
      <c r="F449" s="310" t="s">
        <v>3493</v>
      </c>
      <c r="G449" s="310" t="s">
        <v>630</v>
      </c>
      <c r="H449" s="320">
        <v>18738</v>
      </c>
    </row>
    <row r="450" spans="1:8" ht="15" customHeight="1" x14ac:dyDescent="0.25">
      <c r="A450" s="310" t="s">
        <v>25666</v>
      </c>
      <c r="B450" s="310" t="s">
        <v>25689</v>
      </c>
      <c r="C450" s="310" t="s">
        <v>25690</v>
      </c>
      <c r="D450" s="310" t="s">
        <v>18280</v>
      </c>
      <c r="E450" s="312">
        <v>1.68</v>
      </c>
      <c r="F450" s="310" t="s">
        <v>18279</v>
      </c>
      <c r="G450" s="310" t="s">
        <v>630</v>
      </c>
      <c r="H450" s="320">
        <v>18739</v>
      </c>
    </row>
    <row r="451" spans="1:8" ht="15" customHeight="1" x14ac:dyDescent="0.25">
      <c r="A451" s="310" t="s">
        <v>25666</v>
      </c>
      <c r="B451" s="310" t="s">
        <v>25691</v>
      </c>
      <c r="C451" s="310" t="s">
        <v>25692</v>
      </c>
      <c r="D451" s="310" t="s">
        <v>914</v>
      </c>
      <c r="E451" s="312">
        <v>2.5499999999999998</v>
      </c>
      <c r="F451" s="310" t="s">
        <v>913</v>
      </c>
      <c r="G451" s="310" t="s">
        <v>630</v>
      </c>
      <c r="H451" s="320">
        <v>18740</v>
      </c>
    </row>
    <row r="452" spans="1:8" ht="15" customHeight="1" x14ac:dyDescent="0.25">
      <c r="A452" s="310" t="s">
        <v>25666</v>
      </c>
      <c r="B452" s="310" t="s">
        <v>25607</v>
      </c>
      <c r="C452" s="310" t="s">
        <v>25693</v>
      </c>
      <c r="D452" s="310" t="s">
        <v>22135</v>
      </c>
      <c r="E452" s="312">
        <v>5.28</v>
      </c>
      <c r="F452" s="310" t="s">
        <v>22136</v>
      </c>
      <c r="G452" s="310" t="s">
        <v>630</v>
      </c>
      <c r="H452" s="320">
        <v>18741</v>
      </c>
    </row>
    <row r="453" spans="1:8" ht="15" customHeight="1" x14ac:dyDescent="0.25">
      <c r="A453" s="310" t="s">
        <v>25666</v>
      </c>
      <c r="B453" s="310" t="s">
        <v>25694</v>
      </c>
      <c r="C453" s="310" t="s">
        <v>25695</v>
      </c>
      <c r="D453" s="310" t="s">
        <v>5264</v>
      </c>
      <c r="E453" s="312">
        <v>2.2200000000000002</v>
      </c>
      <c r="F453" s="310" t="s">
        <v>5265</v>
      </c>
      <c r="G453" s="310" t="s">
        <v>630</v>
      </c>
      <c r="H453" s="320">
        <v>18742</v>
      </c>
    </row>
    <row r="454" spans="1:8" ht="15" customHeight="1" x14ac:dyDescent="0.25">
      <c r="A454" s="310" t="s">
        <v>25666</v>
      </c>
      <c r="B454" s="310" t="s">
        <v>25696</v>
      </c>
      <c r="C454" s="310" t="s">
        <v>25697</v>
      </c>
      <c r="D454" s="310" t="s">
        <v>16366</v>
      </c>
      <c r="E454" s="312">
        <v>14.71</v>
      </c>
      <c r="F454" s="310" t="s">
        <v>16365</v>
      </c>
      <c r="G454" s="310" t="s">
        <v>630</v>
      </c>
      <c r="H454" s="320">
        <v>18743</v>
      </c>
    </row>
    <row r="455" spans="1:8" ht="15" customHeight="1" x14ac:dyDescent="0.25">
      <c r="A455" s="310" t="s">
        <v>25666</v>
      </c>
      <c r="B455" s="310" t="s">
        <v>25698</v>
      </c>
      <c r="C455" s="310" t="s">
        <v>25699</v>
      </c>
      <c r="D455" s="310" t="s">
        <v>19013</v>
      </c>
      <c r="E455" s="312">
        <v>5.04</v>
      </c>
      <c r="F455" s="310" t="s">
        <v>19012</v>
      </c>
      <c r="G455" s="310" t="s">
        <v>630</v>
      </c>
      <c r="H455" s="320">
        <v>18744</v>
      </c>
    </row>
    <row r="456" spans="1:8" ht="15" customHeight="1" x14ac:dyDescent="0.25">
      <c r="A456" s="310" t="s">
        <v>25666</v>
      </c>
      <c r="B456" s="310" t="s">
        <v>18912</v>
      </c>
      <c r="C456" s="310" t="s">
        <v>25700</v>
      </c>
      <c r="D456" s="310" t="s">
        <v>25701</v>
      </c>
      <c r="E456" s="312">
        <v>3.84</v>
      </c>
      <c r="F456" s="310" t="s">
        <v>25702</v>
      </c>
      <c r="G456" s="310" t="s">
        <v>630</v>
      </c>
      <c r="H456" s="320">
        <v>18745</v>
      </c>
    </row>
    <row r="457" spans="1:8" ht="15" customHeight="1" x14ac:dyDescent="0.25">
      <c r="A457" s="310" t="s">
        <v>25666</v>
      </c>
      <c r="B457" s="310" t="s">
        <v>25703</v>
      </c>
      <c r="C457" s="310" t="s">
        <v>25704</v>
      </c>
      <c r="D457" s="310" t="s">
        <v>23807</v>
      </c>
      <c r="E457" s="312">
        <v>2.11</v>
      </c>
      <c r="F457" s="310" t="s">
        <v>23808</v>
      </c>
      <c r="G457" s="310" t="s">
        <v>630</v>
      </c>
      <c r="H457" s="320" t="s">
        <v>25705</v>
      </c>
    </row>
    <row r="458" spans="1:8" ht="15" customHeight="1" x14ac:dyDescent="0.25">
      <c r="A458" s="310" t="s">
        <v>25666</v>
      </c>
      <c r="B458" s="310" t="s">
        <v>25706</v>
      </c>
      <c r="C458" s="310" t="s">
        <v>25707</v>
      </c>
      <c r="D458" s="310" t="s">
        <v>25708</v>
      </c>
      <c r="E458" s="312">
        <v>2.98</v>
      </c>
      <c r="F458" s="310" t="s">
        <v>25709</v>
      </c>
      <c r="G458" s="310" t="s">
        <v>630</v>
      </c>
      <c r="H458" s="320">
        <v>18746</v>
      </c>
    </row>
    <row r="459" spans="1:8" ht="15" customHeight="1" x14ac:dyDescent="0.25">
      <c r="A459" s="310" t="s">
        <v>25666</v>
      </c>
      <c r="B459" s="310" t="s">
        <v>25710</v>
      </c>
      <c r="C459" s="310" t="s">
        <v>25711</v>
      </c>
      <c r="D459" s="310" t="s">
        <v>3866</v>
      </c>
      <c r="E459" s="312">
        <v>4.66</v>
      </c>
      <c r="F459" s="310" t="s">
        <v>3867</v>
      </c>
      <c r="G459" s="310" t="s">
        <v>630</v>
      </c>
      <c r="H459" s="320">
        <v>18747</v>
      </c>
    </row>
    <row r="460" spans="1:8" ht="15" customHeight="1" x14ac:dyDescent="0.25">
      <c r="A460" s="310" t="s">
        <v>25666</v>
      </c>
      <c r="B460" s="310" t="s">
        <v>25712</v>
      </c>
      <c r="C460" s="310" t="s">
        <v>25713</v>
      </c>
      <c r="D460" s="310" t="s">
        <v>4284</v>
      </c>
      <c r="E460" s="312">
        <v>6.83</v>
      </c>
      <c r="F460" s="310" t="s">
        <v>4285</v>
      </c>
      <c r="G460" s="310" t="s">
        <v>630</v>
      </c>
      <c r="H460" s="320">
        <v>18748</v>
      </c>
    </row>
    <row r="461" spans="1:8" ht="15" customHeight="1" x14ac:dyDescent="0.25">
      <c r="A461" s="310" t="s">
        <v>25666</v>
      </c>
      <c r="B461" s="310" t="s">
        <v>25714</v>
      </c>
      <c r="C461" s="310" t="s">
        <v>25715</v>
      </c>
      <c r="D461" s="310" t="s">
        <v>936</v>
      </c>
      <c r="E461" s="312">
        <v>6.32</v>
      </c>
      <c r="F461" s="310" t="s">
        <v>935</v>
      </c>
      <c r="G461" s="310" t="s">
        <v>630</v>
      </c>
      <c r="H461" s="320">
        <v>18749</v>
      </c>
    </row>
    <row r="462" spans="1:8" ht="15" customHeight="1" x14ac:dyDescent="0.25">
      <c r="A462" s="310" t="s">
        <v>25666</v>
      </c>
      <c r="B462" s="310" t="s">
        <v>25716</v>
      </c>
      <c r="C462" s="310" t="s">
        <v>25717</v>
      </c>
      <c r="D462" s="310" t="s">
        <v>11340</v>
      </c>
      <c r="E462" s="312">
        <v>7.02</v>
      </c>
      <c r="F462" s="310" t="s">
        <v>11339</v>
      </c>
      <c r="G462" s="310" t="s">
        <v>630</v>
      </c>
      <c r="H462" s="320">
        <v>18750</v>
      </c>
    </row>
    <row r="463" spans="1:8" ht="15" customHeight="1" x14ac:dyDescent="0.25">
      <c r="A463" s="310" t="s">
        <v>25666</v>
      </c>
      <c r="B463" s="310" t="s">
        <v>25718</v>
      </c>
      <c r="C463" s="310" t="s">
        <v>25719</v>
      </c>
      <c r="D463" s="310" t="s">
        <v>20115</v>
      </c>
      <c r="E463" s="312">
        <v>14.66</v>
      </c>
      <c r="F463" s="310" t="s">
        <v>25720</v>
      </c>
      <c r="G463" s="310" t="s">
        <v>630</v>
      </c>
      <c r="H463" s="320">
        <v>18751</v>
      </c>
    </row>
    <row r="464" spans="1:8" ht="15" customHeight="1" x14ac:dyDescent="0.25">
      <c r="A464" s="310" t="s">
        <v>25666</v>
      </c>
      <c r="B464" s="310" t="s">
        <v>25721</v>
      </c>
      <c r="C464" s="310" t="s">
        <v>25722</v>
      </c>
      <c r="D464" s="310" t="s">
        <v>6037</v>
      </c>
      <c r="E464" s="312">
        <v>3.92</v>
      </c>
      <c r="F464" s="310" t="s">
        <v>6038</v>
      </c>
      <c r="G464" s="310" t="s">
        <v>630</v>
      </c>
      <c r="H464" s="320">
        <v>18752</v>
      </c>
    </row>
    <row r="465" spans="1:8" ht="15" customHeight="1" x14ac:dyDescent="0.25">
      <c r="A465" s="310"/>
      <c r="B465" s="310"/>
      <c r="C465" s="310"/>
      <c r="D465" s="324" t="s">
        <v>3729</v>
      </c>
      <c r="E465" s="313">
        <f>SUM(E439:E464)</f>
        <v>142.52000000000001</v>
      </c>
      <c r="F465" s="310"/>
      <c r="G465" s="310"/>
      <c r="H465" s="320"/>
    </row>
    <row r="466" spans="1:8" ht="15" customHeight="1" x14ac:dyDescent="0.25">
      <c r="A466" s="310" t="s">
        <v>25723</v>
      </c>
      <c r="B466" s="310" t="s">
        <v>25724</v>
      </c>
      <c r="C466" s="310" t="s">
        <v>25725</v>
      </c>
      <c r="D466" s="310" t="s">
        <v>3598</v>
      </c>
      <c r="E466" s="312">
        <v>5.04</v>
      </c>
      <c r="F466" s="310" t="s">
        <v>3599</v>
      </c>
      <c r="G466" s="310" t="s">
        <v>630</v>
      </c>
      <c r="H466" s="320">
        <v>18770</v>
      </c>
    </row>
    <row r="467" spans="1:8" ht="15" customHeight="1" x14ac:dyDescent="0.25">
      <c r="A467" s="310" t="s">
        <v>25723</v>
      </c>
      <c r="B467" s="310" t="s">
        <v>25726</v>
      </c>
      <c r="C467" s="310" t="s">
        <v>25727</v>
      </c>
      <c r="D467" s="310" t="s">
        <v>19569</v>
      </c>
      <c r="E467" s="312">
        <v>2.06</v>
      </c>
      <c r="F467" s="310" t="s">
        <v>19570</v>
      </c>
      <c r="G467" s="310" t="s">
        <v>630</v>
      </c>
      <c r="H467" s="320">
        <v>18771</v>
      </c>
    </row>
    <row r="468" spans="1:8" ht="15" customHeight="1" x14ac:dyDescent="0.25">
      <c r="A468" s="310" t="s">
        <v>25723</v>
      </c>
      <c r="B468" s="310" t="s">
        <v>5727</v>
      </c>
      <c r="C468" s="310" t="s">
        <v>25728</v>
      </c>
      <c r="D468" s="310" t="s">
        <v>1263</v>
      </c>
      <c r="E468" s="312">
        <v>5.69</v>
      </c>
      <c r="F468" s="310" t="s">
        <v>1262</v>
      </c>
      <c r="G468" s="310" t="s">
        <v>630</v>
      </c>
      <c r="H468" s="320">
        <v>18772</v>
      </c>
    </row>
    <row r="469" spans="1:8" ht="15" customHeight="1" x14ac:dyDescent="0.25">
      <c r="A469" s="310" t="s">
        <v>25723</v>
      </c>
      <c r="B469" s="310" t="s">
        <v>25729</v>
      </c>
      <c r="C469" s="310" t="s">
        <v>25730</v>
      </c>
      <c r="D469" s="310" t="s">
        <v>23478</v>
      </c>
      <c r="E469" s="312">
        <v>3.06</v>
      </c>
      <c r="F469" s="310" t="s">
        <v>23479</v>
      </c>
      <c r="G469" s="310" t="s">
        <v>630</v>
      </c>
      <c r="H469" s="320">
        <v>18773</v>
      </c>
    </row>
    <row r="470" spans="1:8" ht="15" customHeight="1" x14ac:dyDescent="0.25">
      <c r="A470" s="310" t="s">
        <v>25723</v>
      </c>
      <c r="B470" s="310" t="s">
        <v>25731</v>
      </c>
      <c r="C470" s="310" t="s">
        <v>25732</v>
      </c>
      <c r="D470" s="310" t="s">
        <v>16222</v>
      </c>
      <c r="E470" s="312">
        <v>10.18</v>
      </c>
      <c r="F470" s="310" t="s">
        <v>16221</v>
      </c>
      <c r="G470" s="310" t="s">
        <v>630</v>
      </c>
      <c r="H470" s="320">
        <v>18774</v>
      </c>
    </row>
    <row r="471" spans="1:8" ht="15" customHeight="1" x14ac:dyDescent="0.25">
      <c r="A471" s="310" t="s">
        <v>25723</v>
      </c>
      <c r="B471" s="310" t="s">
        <v>25733</v>
      </c>
      <c r="C471" s="310" t="s">
        <v>25734</v>
      </c>
      <c r="D471" s="310" t="s">
        <v>1283</v>
      </c>
      <c r="E471" s="312">
        <v>2.74</v>
      </c>
      <c r="F471" s="310" t="s">
        <v>1282</v>
      </c>
      <c r="G471" s="310" t="s">
        <v>630</v>
      </c>
      <c r="H471" s="320">
        <v>18775</v>
      </c>
    </row>
    <row r="472" spans="1:8" ht="15" customHeight="1" x14ac:dyDescent="0.25">
      <c r="A472" s="310" t="s">
        <v>25723</v>
      </c>
      <c r="B472" s="310" t="s">
        <v>23756</v>
      </c>
      <c r="C472" s="310" t="s">
        <v>25735</v>
      </c>
      <c r="D472" s="310" t="s">
        <v>23607</v>
      </c>
      <c r="E472" s="312">
        <v>8.3800000000000008</v>
      </c>
      <c r="F472" s="310" t="s">
        <v>23608</v>
      </c>
      <c r="G472" s="310" t="s">
        <v>630</v>
      </c>
      <c r="H472" s="320">
        <v>18776</v>
      </c>
    </row>
    <row r="473" spans="1:8" ht="15" customHeight="1" x14ac:dyDescent="0.25">
      <c r="A473" s="310" t="s">
        <v>25723</v>
      </c>
      <c r="B473" s="310" t="s">
        <v>10663</v>
      </c>
      <c r="C473" s="310" t="s">
        <v>25736</v>
      </c>
      <c r="D473" s="310" t="s">
        <v>928</v>
      </c>
      <c r="E473" s="312">
        <v>1.68</v>
      </c>
      <c r="F473" s="310" t="s">
        <v>927</v>
      </c>
      <c r="G473" s="310" t="s">
        <v>630</v>
      </c>
      <c r="H473" s="320">
        <v>18777</v>
      </c>
    </row>
    <row r="474" spans="1:8" ht="15" customHeight="1" x14ac:dyDescent="0.25">
      <c r="A474" s="310"/>
      <c r="B474" s="310"/>
      <c r="C474" s="310"/>
      <c r="D474" s="324" t="s">
        <v>3729</v>
      </c>
      <c r="E474" s="313">
        <f>SUM(E466:E473)</f>
        <v>38.830000000000005</v>
      </c>
      <c r="F474" s="310"/>
      <c r="G474" s="310"/>
      <c r="H474" s="320"/>
    </row>
    <row r="475" spans="1:8" ht="15" customHeight="1" x14ac:dyDescent="0.25">
      <c r="A475" s="310" t="s">
        <v>25737</v>
      </c>
      <c r="B475" s="310" t="s">
        <v>13418</v>
      </c>
      <c r="C475" s="310" t="s">
        <v>25738</v>
      </c>
      <c r="D475" s="310" t="s">
        <v>1136</v>
      </c>
      <c r="E475" s="312">
        <v>2.25</v>
      </c>
      <c r="F475" s="310" t="s">
        <v>663</v>
      </c>
      <c r="G475" s="310" t="s">
        <v>630</v>
      </c>
      <c r="H475" s="320">
        <v>18778</v>
      </c>
    </row>
    <row r="476" spans="1:8" ht="15" customHeight="1" x14ac:dyDescent="0.25">
      <c r="A476" s="310" t="s">
        <v>25737</v>
      </c>
      <c r="B476" s="310" t="s">
        <v>25739</v>
      </c>
      <c r="C476" s="310" t="s">
        <v>25740</v>
      </c>
      <c r="D476" s="310" t="s">
        <v>845</v>
      </c>
      <c r="E476" s="312">
        <v>10.6</v>
      </c>
      <c r="F476" s="310" t="s">
        <v>844</v>
      </c>
      <c r="G476" s="310" t="s">
        <v>630</v>
      </c>
      <c r="H476" s="320">
        <v>18779</v>
      </c>
    </row>
    <row r="477" spans="1:8" ht="15" customHeight="1" x14ac:dyDescent="0.25">
      <c r="A477" s="310" t="s">
        <v>25737</v>
      </c>
      <c r="B477" s="310" t="s">
        <v>25741</v>
      </c>
      <c r="C477" s="310" t="s">
        <v>25742</v>
      </c>
      <c r="D477" s="310" t="s">
        <v>13545</v>
      </c>
      <c r="E477" s="312">
        <v>6.09</v>
      </c>
      <c r="F477" s="310" t="s">
        <v>13544</v>
      </c>
      <c r="G477" s="310" t="s">
        <v>630</v>
      </c>
      <c r="H477" s="320">
        <v>18780</v>
      </c>
    </row>
    <row r="478" spans="1:8" ht="15" customHeight="1" x14ac:dyDescent="0.25">
      <c r="A478" s="310" t="s">
        <v>25737</v>
      </c>
      <c r="B478" s="310" t="s">
        <v>18669</v>
      </c>
      <c r="C478" s="310" t="s">
        <v>25743</v>
      </c>
      <c r="D478" s="310" t="s">
        <v>671</v>
      </c>
      <c r="E478" s="312">
        <v>11.75</v>
      </c>
      <c r="F478" s="310" t="s">
        <v>670</v>
      </c>
      <c r="G478" s="310" t="s">
        <v>630</v>
      </c>
      <c r="H478" s="320">
        <v>18781</v>
      </c>
    </row>
    <row r="479" spans="1:8" ht="15" customHeight="1" x14ac:dyDescent="0.25">
      <c r="A479" s="310" t="s">
        <v>25737</v>
      </c>
      <c r="B479" s="310" t="s">
        <v>25744</v>
      </c>
      <c r="C479" s="310" t="s">
        <v>25745</v>
      </c>
      <c r="D479" s="310" t="s">
        <v>13400</v>
      </c>
      <c r="E479" s="312">
        <v>3.36</v>
      </c>
      <c r="F479" s="310" t="s">
        <v>13399</v>
      </c>
      <c r="G479" s="310" t="s">
        <v>630</v>
      </c>
      <c r="H479" s="320">
        <v>18782</v>
      </c>
    </row>
    <row r="480" spans="1:8" ht="15" customHeight="1" x14ac:dyDescent="0.25">
      <c r="A480" s="310" t="s">
        <v>25737</v>
      </c>
      <c r="B480" s="310" t="s">
        <v>25746</v>
      </c>
      <c r="C480" s="310" t="s">
        <v>25747</v>
      </c>
      <c r="D480" s="310" t="s">
        <v>751</v>
      </c>
      <c r="E480" s="312">
        <v>1.92</v>
      </c>
      <c r="F480" s="310" t="s">
        <v>750</v>
      </c>
      <c r="G480" s="310" t="s">
        <v>630</v>
      </c>
      <c r="H480" s="320">
        <v>18783</v>
      </c>
    </row>
    <row r="481" spans="1:8" ht="15" customHeight="1" x14ac:dyDescent="0.25">
      <c r="A481" s="310"/>
      <c r="B481" s="310"/>
      <c r="C481" s="310"/>
      <c r="D481" s="324" t="s">
        <v>3729</v>
      </c>
      <c r="E481" s="313">
        <f>SUM(E475:E480)</f>
        <v>35.97</v>
      </c>
      <c r="F481" s="310"/>
      <c r="G481" s="310"/>
      <c r="H481" s="320"/>
    </row>
    <row r="482" spans="1:8" ht="15" customHeight="1" x14ac:dyDescent="0.25">
      <c r="A482" s="310" t="s">
        <v>25748</v>
      </c>
      <c r="B482" s="310" t="s">
        <v>25749</v>
      </c>
      <c r="C482" s="310" t="s">
        <v>25750</v>
      </c>
      <c r="D482" s="310" t="s">
        <v>798</v>
      </c>
      <c r="E482" s="312">
        <v>2.4500000000000002</v>
      </c>
      <c r="F482" s="310" t="s">
        <v>797</v>
      </c>
      <c r="G482" s="310" t="s">
        <v>630</v>
      </c>
      <c r="H482" s="320">
        <v>18819</v>
      </c>
    </row>
    <row r="483" spans="1:8" ht="15" customHeight="1" x14ac:dyDescent="0.25">
      <c r="A483" s="310" t="s">
        <v>25748</v>
      </c>
      <c r="B483" s="310" t="s">
        <v>25751</v>
      </c>
      <c r="C483" s="310" t="s">
        <v>25752</v>
      </c>
      <c r="D483" s="310" t="s">
        <v>1497</v>
      </c>
      <c r="E483" s="312">
        <v>2.0699999999999998</v>
      </c>
      <c r="F483" s="310" t="s">
        <v>1496</v>
      </c>
      <c r="G483" s="310" t="s">
        <v>630</v>
      </c>
      <c r="H483" s="320" t="s">
        <v>25753</v>
      </c>
    </row>
    <row r="484" spans="1:8" ht="15" customHeight="1" x14ac:dyDescent="0.25">
      <c r="A484" s="310" t="s">
        <v>25748</v>
      </c>
      <c r="B484" s="310" t="s">
        <v>25754</v>
      </c>
      <c r="C484" s="310" t="s">
        <v>25755</v>
      </c>
      <c r="D484" s="310" t="s">
        <v>18862</v>
      </c>
      <c r="E484" s="312">
        <v>2.4</v>
      </c>
      <c r="F484" s="310" t="s">
        <v>18861</v>
      </c>
      <c r="G484" s="310" t="s">
        <v>630</v>
      </c>
      <c r="H484" s="320">
        <v>18820</v>
      </c>
    </row>
    <row r="485" spans="1:8" ht="15" customHeight="1" x14ac:dyDescent="0.25">
      <c r="A485" s="310" t="s">
        <v>25748</v>
      </c>
      <c r="B485" s="310" t="s">
        <v>25756</v>
      </c>
      <c r="C485" s="310" t="s">
        <v>25757</v>
      </c>
      <c r="D485" s="310" t="s">
        <v>25758</v>
      </c>
      <c r="E485" s="312">
        <v>5.0599999999999996</v>
      </c>
      <c r="F485" s="310" t="s">
        <v>25759</v>
      </c>
      <c r="G485" s="310" t="s">
        <v>630</v>
      </c>
      <c r="H485" s="320">
        <v>18821</v>
      </c>
    </row>
    <row r="486" spans="1:8" ht="15" customHeight="1" x14ac:dyDescent="0.25">
      <c r="A486" s="310" t="s">
        <v>25748</v>
      </c>
      <c r="B486" s="310" t="s">
        <v>25760</v>
      </c>
      <c r="C486" s="310" t="s">
        <v>25761</v>
      </c>
      <c r="D486" s="310" t="s">
        <v>13515</v>
      </c>
      <c r="E486" s="312">
        <v>3.89</v>
      </c>
      <c r="F486" s="310" t="s">
        <v>13514</v>
      </c>
      <c r="G486" s="310" t="s">
        <v>630</v>
      </c>
      <c r="H486" s="320">
        <v>18822</v>
      </c>
    </row>
    <row r="487" spans="1:8" ht="15" customHeight="1" x14ac:dyDescent="0.25">
      <c r="A487" s="310" t="s">
        <v>25748</v>
      </c>
      <c r="B487" s="310" t="s">
        <v>25762</v>
      </c>
      <c r="C487" s="310" t="s">
        <v>25763</v>
      </c>
      <c r="D487" s="310" t="s">
        <v>5318</v>
      </c>
      <c r="E487" s="312">
        <v>3.86</v>
      </c>
      <c r="F487" s="310" t="s">
        <v>5319</v>
      </c>
      <c r="G487" s="310" t="s">
        <v>630</v>
      </c>
      <c r="H487" s="320">
        <v>18823</v>
      </c>
    </row>
    <row r="488" spans="1:8" ht="15" customHeight="1" x14ac:dyDescent="0.25">
      <c r="A488" s="310" t="s">
        <v>25748</v>
      </c>
      <c r="B488" s="310" t="s">
        <v>13614</v>
      </c>
      <c r="C488" s="310" t="s">
        <v>25764</v>
      </c>
      <c r="D488" s="310" t="s">
        <v>25765</v>
      </c>
      <c r="E488" s="312">
        <v>5.04</v>
      </c>
      <c r="F488" s="310" t="s">
        <v>25766</v>
      </c>
      <c r="G488" s="310" t="s">
        <v>630</v>
      </c>
      <c r="H488" s="320">
        <v>18824</v>
      </c>
    </row>
    <row r="489" spans="1:8" ht="15" customHeight="1" x14ac:dyDescent="0.25">
      <c r="A489" s="310" t="s">
        <v>25748</v>
      </c>
      <c r="B489" s="310" t="s">
        <v>25767</v>
      </c>
      <c r="C489" s="310" t="s">
        <v>25768</v>
      </c>
      <c r="D489" s="310" t="s">
        <v>3970</v>
      </c>
      <c r="E489" s="312">
        <v>6.05</v>
      </c>
      <c r="F489" s="310" t="s">
        <v>3971</v>
      </c>
      <c r="G489" s="310" t="s">
        <v>630</v>
      </c>
      <c r="H489" s="320">
        <v>18825</v>
      </c>
    </row>
    <row r="490" spans="1:8" ht="15" customHeight="1" x14ac:dyDescent="0.25">
      <c r="A490" s="310" t="s">
        <v>25748</v>
      </c>
      <c r="B490" s="310" t="s">
        <v>13754</v>
      </c>
      <c r="C490" s="310" t="s">
        <v>25769</v>
      </c>
      <c r="D490" s="310" t="s">
        <v>5892</v>
      </c>
      <c r="E490" s="312">
        <v>2.08</v>
      </c>
      <c r="F490" s="310" t="s">
        <v>5893</v>
      </c>
      <c r="G490" s="310" t="s">
        <v>630</v>
      </c>
      <c r="H490" s="320">
        <v>18826</v>
      </c>
    </row>
    <row r="491" spans="1:8" ht="15" customHeight="1" x14ac:dyDescent="0.25">
      <c r="A491" s="310" t="s">
        <v>25748</v>
      </c>
      <c r="B491" s="310" t="s">
        <v>25770</v>
      </c>
      <c r="C491" s="310" t="s">
        <v>25771</v>
      </c>
      <c r="D491" s="310" t="s">
        <v>13987</v>
      </c>
      <c r="E491" s="312">
        <v>3.6</v>
      </c>
      <c r="F491" s="310" t="s">
        <v>13986</v>
      </c>
      <c r="G491" s="310" t="s">
        <v>630</v>
      </c>
      <c r="H491" s="320">
        <v>18827</v>
      </c>
    </row>
    <row r="492" spans="1:8" ht="15" customHeight="1" x14ac:dyDescent="0.25">
      <c r="A492" s="310" t="s">
        <v>25748</v>
      </c>
      <c r="B492" s="310" t="s">
        <v>25772</v>
      </c>
      <c r="C492" s="310" t="s">
        <v>25773</v>
      </c>
      <c r="D492" s="310" t="s">
        <v>19781</v>
      </c>
      <c r="E492" s="312">
        <v>0.59</v>
      </c>
      <c r="F492" s="310" t="s">
        <v>19782</v>
      </c>
      <c r="G492" s="310" t="s">
        <v>630</v>
      </c>
      <c r="H492" s="320">
        <v>18828</v>
      </c>
    </row>
    <row r="493" spans="1:8" ht="15" customHeight="1" x14ac:dyDescent="0.25">
      <c r="A493" s="310" t="s">
        <v>25748</v>
      </c>
      <c r="B493" s="310" t="s">
        <v>25774</v>
      </c>
      <c r="C493" s="310" t="s">
        <v>25775</v>
      </c>
      <c r="D493" s="310" t="s">
        <v>926</v>
      </c>
      <c r="E493" s="312">
        <v>2.02</v>
      </c>
      <c r="F493" s="310" t="s">
        <v>925</v>
      </c>
      <c r="G493" s="310" t="s">
        <v>630</v>
      </c>
      <c r="H493" s="320">
        <v>18829</v>
      </c>
    </row>
    <row r="494" spans="1:8" ht="15" customHeight="1" x14ac:dyDescent="0.25">
      <c r="A494" s="310" t="s">
        <v>25748</v>
      </c>
      <c r="B494" s="310" t="s">
        <v>25776</v>
      </c>
      <c r="C494" s="310" t="s">
        <v>25777</v>
      </c>
      <c r="D494" s="310" t="s">
        <v>987</v>
      </c>
      <c r="E494" s="312">
        <v>6.94</v>
      </c>
      <c r="F494" s="310" t="s">
        <v>986</v>
      </c>
      <c r="G494" s="310" t="s">
        <v>630</v>
      </c>
      <c r="H494" s="320" t="s">
        <v>25778</v>
      </c>
    </row>
    <row r="495" spans="1:8" ht="15" customHeight="1" x14ac:dyDescent="0.25">
      <c r="A495" s="310" t="s">
        <v>25748</v>
      </c>
      <c r="B495" s="310" t="s">
        <v>5167</v>
      </c>
      <c r="C495" s="310" t="s">
        <v>25779</v>
      </c>
      <c r="D495" s="310" t="s">
        <v>5812</v>
      </c>
      <c r="E495" s="312">
        <v>4.46</v>
      </c>
      <c r="F495" s="310" t="s">
        <v>5813</v>
      </c>
      <c r="G495" s="310" t="s">
        <v>630</v>
      </c>
      <c r="H495" s="320">
        <v>18830</v>
      </c>
    </row>
    <row r="496" spans="1:8" ht="15" customHeight="1" x14ac:dyDescent="0.25">
      <c r="A496" s="310" t="s">
        <v>25748</v>
      </c>
      <c r="B496" s="310" t="s">
        <v>25780</v>
      </c>
      <c r="C496" s="310" t="s">
        <v>25781</v>
      </c>
      <c r="D496" s="310" t="s">
        <v>13618</v>
      </c>
      <c r="E496" s="312">
        <v>33.29</v>
      </c>
      <c r="F496" s="310" t="s">
        <v>13617</v>
      </c>
      <c r="G496" s="310" t="s">
        <v>630</v>
      </c>
      <c r="H496" s="320">
        <v>18831</v>
      </c>
    </row>
    <row r="497" spans="1:8" ht="15" customHeight="1" x14ac:dyDescent="0.25">
      <c r="A497" s="310" t="s">
        <v>25748</v>
      </c>
      <c r="B497" s="310" t="s">
        <v>25782</v>
      </c>
      <c r="C497" s="310" t="s">
        <v>25783</v>
      </c>
      <c r="D497" s="310" t="s">
        <v>747</v>
      </c>
      <c r="E497" s="312">
        <v>10.95</v>
      </c>
      <c r="F497" s="310" t="s">
        <v>746</v>
      </c>
      <c r="G497" s="310" t="s">
        <v>630</v>
      </c>
      <c r="H497" s="320">
        <v>18832</v>
      </c>
    </row>
    <row r="498" spans="1:8" ht="15" customHeight="1" x14ac:dyDescent="0.25">
      <c r="A498" s="310" t="s">
        <v>25748</v>
      </c>
      <c r="B498" s="310" t="s">
        <v>6004</v>
      </c>
      <c r="C498" s="310" t="s">
        <v>25784</v>
      </c>
      <c r="D498" s="310" t="s">
        <v>806</v>
      </c>
      <c r="E498" s="312">
        <v>4.08</v>
      </c>
      <c r="F498" s="310" t="s">
        <v>805</v>
      </c>
      <c r="G498" s="310" t="s">
        <v>630</v>
      </c>
      <c r="H498" s="320">
        <v>18833</v>
      </c>
    </row>
    <row r="499" spans="1:8" ht="15" customHeight="1" x14ac:dyDescent="0.25">
      <c r="A499" s="310" t="s">
        <v>25748</v>
      </c>
      <c r="B499" s="310" t="s">
        <v>25785</v>
      </c>
      <c r="C499" s="310" t="s">
        <v>25786</v>
      </c>
      <c r="D499" s="310" t="s">
        <v>1241</v>
      </c>
      <c r="E499" s="312">
        <v>4.72</v>
      </c>
      <c r="F499" s="310" t="s">
        <v>1240</v>
      </c>
      <c r="G499" s="310" t="s">
        <v>630</v>
      </c>
      <c r="H499" s="320">
        <v>18834</v>
      </c>
    </row>
    <row r="500" spans="1:8" ht="15" customHeight="1" x14ac:dyDescent="0.25">
      <c r="A500" s="310" t="s">
        <v>25748</v>
      </c>
      <c r="B500" s="310" t="s">
        <v>25787</v>
      </c>
      <c r="C500" s="310" t="s">
        <v>25788</v>
      </c>
      <c r="D500" s="310" t="s">
        <v>3078</v>
      </c>
      <c r="E500" s="312">
        <v>6.25</v>
      </c>
      <c r="F500" s="310" t="s">
        <v>3079</v>
      </c>
      <c r="G500" s="310" t="s">
        <v>630</v>
      </c>
      <c r="H500" s="320" t="s">
        <v>25789</v>
      </c>
    </row>
    <row r="501" spans="1:8" ht="15" customHeight="1" x14ac:dyDescent="0.25">
      <c r="A501" s="310" t="s">
        <v>25748</v>
      </c>
      <c r="B501" s="310" t="s">
        <v>22466</v>
      </c>
      <c r="C501" s="310" t="s">
        <v>25790</v>
      </c>
      <c r="D501" s="310" t="s">
        <v>1200</v>
      </c>
      <c r="E501" s="312">
        <v>9.86</v>
      </c>
      <c r="F501" s="310" t="s">
        <v>1199</v>
      </c>
      <c r="G501" s="310" t="s">
        <v>630</v>
      </c>
      <c r="H501" s="320">
        <v>18835</v>
      </c>
    </row>
    <row r="502" spans="1:8" ht="15" customHeight="1" x14ac:dyDescent="0.25">
      <c r="A502" s="310" t="s">
        <v>25748</v>
      </c>
      <c r="B502" s="310" t="s">
        <v>25791</v>
      </c>
      <c r="C502" s="310" t="s">
        <v>25792</v>
      </c>
      <c r="D502" s="310" t="s">
        <v>5087</v>
      </c>
      <c r="E502" s="312">
        <v>7.62</v>
      </c>
      <c r="F502" s="310" t="s">
        <v>5088</v>
      </c>
      <c r="G502" s="310" t="s">
        <v>630</v>
      </c>
      <c r="H502" s="320">
        <v>18836</v>
      </c>
    </row>
    <row r="503" spans="1:8" ht="15" customHeight="1" x14ac:dyDescent="0.25">
      <c r="A503" s="310" t="s">
        <v>25748</v>
      </c>
      <c r="B503" s="310" t="s">
        <v>2966</v>
      </c>
      <c r="C503" s="310" t="s">
        <v>25793</v>
      </c>
      <c r="D503" s="310" t="s">
        <v>23964</v>
      </c>
      <c r="E503" s="312">
        <v>6.54</v>
      </c>
      <c r="F503" s="310" t="s">
        <v>23965</v>
      </c>
      <c r="G503" s="310" t="s">
        <v>630</v>
      </c>
      <c r="H503" s="320">
        <v>18837</v>
      </c>
    </row>
    <row r="504" spans="1:8" ht="15" customHeight="1" x14ac:dyDescent="0.25">
      <c r="A504" s="310" t="s">
        <v>25748</v>
      </c>
      <c r="B504" s="310" t="s">
        <v>2883</v>
      </c>
      <c r="C504" s="310" t="s">
        <v>25794</v>
      </c>
      <c r="D504" s="310" t="s">
        <v>3220</v>
      </c>
      <c r="E504" s="312">
        <v>8.3800000000000008</v>
      </c>
      <c r="F504" s="310" t="s">
        <v>3221</v>
      </c>
      <c r="G504" s="310" t="s">
        <v>630</v>
      </c>
      <c r="H504" s="320">
        <v>18838</v>
      </c>
    </row>
    <row r="505" spans="1:8" ht="15" customHeight="1" x14ac:dyDescent="0.25">
      <c r="A505" s="310" t="s">
        <v>25748</v>
      </c>
      <c r="B505" s="310" t="s">
        <v>25795</v>
      </c>
      <c r="C505" s="310" t="s">
        <v>25796</v>
      </c>
      <c r="D505" s="310" t="s">
        <v>682</v>
      </c>
      <c r="E505" s="312">
        <v>3.11</v>
      </c>
      <c r="F505" s="310" t="s">
        <v>681</v>
      </c>
      <c r="G505" s="310" t="s">
        <v>630</v>
      </c>
      <c r="H505" s="320">
        <v>18839</v>
      </c>
    </row>
    <row r="506" spans="1:8" ht="15" customHeight="1" x14ac:dyDescent="0.25">
      <c r="A506" s="310" t="s">
        <v>25748</v>
      </c>
      <c r="B506" s="310" t="s">
        <v>25797</v>
      </c>
      <c r="C506" s="310" t="s">
        <v>25798</v>
      </c>
      <c r="D506" s="310" t="s">
        <v>24470</v>
      </c>
      <c r="E506" s="312">
        <v>0.26</v>
      </c>
      <c r="F506" s="310" t="s">
        <v>24471</v>
      </c>
      <c r="G506" s="310" t="s">
        <v>630</v>
      </c>
      <c r="H506" s="320">
        <v>18840</v>
      </c>
    </row>
    <row r="507" spans="1:8" ht="15" customHeight="1" x14ac:dyDescent="0.25">
      <c r="A507" s="310" t="s">
        <v>25748</v>
      </c>
      <c r="B507" s="310" t="s">
        <v>25799</v>
      </c>
      <c r="C507" s="310" t="s">
        <v>25800</v>
      </c>
      <c r="D507" s="310" t="s">
        <v>11552</v>
      </c>
      <c r="E507" s="312">
        <v>1.94</v>
      </c>
      <c r="F507" s="310" t="s">
        <v>11551</v>
      </c>
      <c r="G507" s="310" t="s">
        <v>630</v>
      </c>
      <c r="H507" s="320">
        <v>18841</v>
      </c>
    </row>
    <row r="508" spans="1:8" ht="15" customHeight="1" x14ac:dyDescent="0.25">
      <c r="A508" s="310" t="s">
        <v>25748</v>
      </c>
      <c r="B508" s="310" t="s">
        <v>25801</v>
      </c>
      <c r="C508" s="310" t="s">
        <v>25802</v>
      </c>
      <c r="D508" s="310" t="s">
        <v>13641</v>
      </c>
      <c r="E508" s="312">
        <v>8.86</v>
      </c>
      <c r="F508" s="310" t="s">
        <v>13640</v>
      </c>
      <c r="G508" s="310" t="s">
        <v>630</v>
      </c>
      <c r="H508" s="320">
        <v>18842</v>
      </c>
    </row>
    <row r="509" spans="1:8" ht="15" customHeight="1" x14ac:dyDescent="0.25">
      <c r="A509" s="310"/>
      <c r="B509" s="310"/>
      <c r="C509" s="310"/>
      <c r="D509" s="324" t="s">
        <v>3729</v>
      </c>
      <c r="E509" s="313">
        <f>SUM(E482:E508)</f>
        <v>156.37</v>
      </c>
      <c r="F509" s="310"/>
      <c r="G509" s="310"/>
      <c r="H509" s="320"/>
    </row>
    <row r="510" spans="1:8" ht="15" customHeight="1" x14ac:dyDescent="0.25">
      <c r="A510" s="310" t="s">
        <v>25803</v>
      </c>
      <c r="B510" s="310" t="s">
        <v>25804</v>
      </c>
      <c r="C510" s="310" t="s">
        <v>25805</v>
      </c>
      <c r="D510" s="310" t="s">
        <v>25806</v>
      </c>
      <c r="E510" s="312">
        <v>1.03</v>
      </c>
      <c r="F510" s="310" t="s">
        <v>25807</v>
      </c>
      <c r="G510" s="310" t="s">
        <v>630</v>
      </c>
      <c r="H510" s="320">
        <v>18871</v>
      </c>
    </row>
    <row r="511" spans="1:8" ht="15" customHeight="1" x14ac:dyDescent="0.25">
      <c r="A511" s="310" t="s">
        <v>25803</v>
      </c>
      <c r="B511" s="310" t="s">
        <v>25808</v>
      </c>
      <c r="C511" s="310" t="s">
        <v>25809</v>
      </c>
      <c r="D511" s="310" t="s">
        <v>10890</v>
      </c>
      <c r="E511" s="312">
        <v>3.46</v>
      </c>
      <c r="F511" s="310" t="s">
        <v>10889</v>
      </c>
      <c r="G511" s="310" t="s">
        <v>630</v>
      </c>
      <c r="H511" s="320">
        <v>18872</v>
      </c>
    </row>
    <row r="512" spans="1:8" ht="15" customHeight="1" x14ac:dyDescent="0.25">
      <c r="A512" s="310" t="s">
        <v>25803</v>
      </c>
      <c r="B512" s="310" t="s">
        <v>25810</v>
      </c>
      <c r="C512" s="310" t="s">
        <v>25811</v>
      </c>
      <c r="D512" s="310" t="s">
        <v>18417</v>
      </c>
      <c r="E512" s="312">
        <v>2.96</v>
      </c>
      <c r="F512" s="310" t="s">
        <v>18416</v>
      </c>
      <c r="G512" s="310" t="s">
        <v>630</v>
      </c>
      <c r="H512" s="320">
        <v>18873</v>
      </c>
    </row>
    <row r="513" spans="1:8" ht="15" customHeight="1" x14ac:dyDescent="0.25">
      <c r="A513" s="310" t="s">
        <v>25803</v>
      </c>
      <c r="B513" s="310" t="s">
        <v>25564</v>
      </c>
      <c r="C513" s="310" t="s">
        <v>25812</v>
      </c>
      <c r="D513" s="310" t="s">
        <v>822</v>
      </c>
      <c r="E513" s="312">
        <v>5.18</v>
      </c>
      <c r="F513" s="310" t="s">
        <v>821</v>
      </c>
      <c r="G513" s="310" t="s">
        <v>630</v>
      </c>
      <c r="H513" s="320">
        <v>18874</v>
      </c>
    </row>
    <row r="514" spans="1:8" ht="15" customHeight="1" x14ac:dyDescent="0.25">
      <c r="A514" s="310" t="s">
        <v>25803</v>
      </c>
      <c r="B514" s="310" t="s">
        <v>25813</v>
      </c>
      <c r="C514" s="310" t="s">
        <v>25814</v>
      </c>
      <c r="D514" s="310" t="s">
        <v>4790</v>
      </c>
      <c r="E514" s="312">
        <v>3.36</v>
      </c>
      <c r="F514" s="310" t="s">
        <v>4791</v>
      </c>
      <c r="G514" s="310" t="s">
        <v>630</v>
      </c>
      <c r="H514" s="320">
        <v>18875</v>
      </c>
    </row>
    <row r="515" spans="1:8" ht="15" customHeight="1" x14ac:dyDescent="0.25">
      <c r="A515" s="310" t="s">
        <v>25803</v>
      </c>
      <c r="B515" s="310" t="s">
        <v>13604</v>
      </c>
      <c r="C515" s="310" t="s">
        <v>25815</v>
      </c>
      <c r="D515" s="310" t="s">
        <v>11355</v>
      </c>
      <c r="E515" s="312">
        <v>3.36</v>
      </c>
      <c r="F515" s="310" t="s">
        <v>11351</v>
      </c>
      <c r="G515" s="310" t="s">
        <v>630</v>
      </c>
      <c r="H515" s="320">
        <v>18876</v>
      </c>
    </row>
    <row r="516" spans="1:8" ht="15" customHeight="1" x14ac:dyDescent="0.25">
      <c r="A516" s="310" t="s">
        <v>25803</v>
      </c>
      <c r="B516" s="310" t="s">
        <v>25816</v>
      </c>
      <c r="C516" s="310" t="s">
        <v>25817</v>
      </c>
      <c r="D516" s="310" t="s">
        <v>13583</v>
      </c>
      <c r="E516" s="312">
        <v>1.79</v>
      </c>
      <c r="F516" s="310" t="s">
        <v>13582</v>
      </c>
      <c r="G516" s="310" t="s">
        <v>630</v>
      </c>
      <c r="H516" s="320">
        <v>18877</v>
      </c>
    </row>
    <row r="517" spans="1:8" ht="15" customHeight="1" x14ac:dyDescent="0.25">
      <c r="A517" s="310" t="s">
        <v>25803</v>
      </c>
      <c r="B517" s="310" t="s">
        <v>25818</v>
      </c>
      <c r="C517" s="310" t="s">
        <v>25819</v>
      </c>
      <c r="D517" s="310" t="s">
        <v>4328</v>
      </c>
      <c r="E517" s="312">
        <v>2.2200000000000002</v>
      </c>
      <c r="F517" s="310" t="s">
        <v>4329</v>
      </c>
      <c r="G517" s="310" t="s">
        <v>630</v>
      </c>
      <c r="H517" s="320">
        <v>18878</v>
      </c>
    </row>
    <row r="518" spans="1:8" ht="15" customHeight="1" x14ac:dyDescent="0.25">
      <c r="A518" s="310" t="s">
        <v>25803</v>
      </c>
      <c r="B518" s="310" t="s">
        <v>25820</v>
      </c>
      <c r="C518" s="310" t="s">
        <v>25821</v>
      </c>
      <c r="D518" s="310" t="s">
        <v>11577</v>
      </c>
      <c r="E518" s="312">
        <v>6.08</v>
      </c>
      <c r="F518" s="310" t="s">
        <v>23783</v>
      </c>
      <c r="G518" s="310" t="s">
        <v>630</v>
      </c>
      <c r="H518" s="320">
        <v>18879</v>
      </c>
    </row>
    <row r="519" spans="1:8" ht="15" customHeight="1" x14ac:dyDescent="0.25">
      <c r="A519" s="310" t="s">
        <v>25803</v>
      </c>
      <c r="B519" s="310" t="s">
        <v>25822</v>
      </c>
      <c r="C519" s="310" t="s">
        <v>25823</v>
      </c>
      <c r="D519" s="310" t="s">
        <v>4815</v>
      </c>
      <c r="E519" s="312">
        <v>1.68</v>
      </c>
      <c r="F519" s="310" t="s">
        <v>4816</v>
      </c>
      <c r="G519" s="310" t="s">
        <v>630</v>
      </c>
      <c r="H519" s="320">
        <v>18880</v>
      </c>
    </row>
    <row r="520" spans="1:8" ht="15" customHeight="1" x14ac:dyDescent="0.25">
      <c r="A520" s="310" t="s">
        <v>25803</v>
      </c>
      <c r="B520" s="310" t="s">
        <v>18910</v>
      </c>
      <c r="C520" s="310" t="s">
        <v>25824</v>
      </c>
      <c r="D520" s="310" t="s">
        <v>861</v>
      </c>
      <c r="E520" s="312">
        <v>5.26</v>
      </c>
      <c r="F520" s="310" t="s">
        <v>860</v>
      </c>
      <c r="G520" s="310" t="s">
        <v>630</v>
      </c>
      <c r="H520" s="320">
        <v>18881</v>
      </c>
    </row>
    <row r="521" spans="1:8" ht="15" customHeight="1" x14ac:dyDescent="0.25">
      <c r="A521" s="310" t="s">
        <v>25803</v>
      </c>
      <c r="B521" s="310" t="s">
        <v>25825</v>
      </c>
      <c r="C521" s="310" t="s">
        <v>25826</v>
      </c>
      <c r="D521" s="310" t="s">
        <v>3962</v>
      </c>
      <c r="E521" s="312">
        <v>0.84</v>
      </c>
      <c r="F521" s="310" t="s">
        <v>3963</v>
      </c>
      <c r="G521" s="310" t="s">
        <v>630</v>
      </c>
      <c r="H521" s="320">
        <v>18882</v>
      </c>
    </row>
    <row r="522" spans="1:8" ht="15" customHeight="1" x14ac:dyDescent="0.25">
      <c r="A522" s="310" t="s">
        <v>25803</v>
      </c>
      <c r="B522" s="310" t="s">
        <v>25827</v>
      </c>
      <c r="C522" s="310" t="s">
        <v>25828</v>
      </c>
      <c r="D522" s="310" t="s">
        <v>15910</v>
      </c>
      <c r="E522" s="312">
        <v>5.82</v>
      </c>
      <c r="F522" s="310" t="s">
        <v>25829</v>
      </c>
      <c r="G522" s="310" t="s">
        <v>630</v>
      </c>
      <c r="H522" s="320">
        <v>18883</v>
      </c>
    </row>
    <row r="523" spans="1:8" ht="15" customHeight="1" x14ac:dyDescent="0.25">
      <c r="A523" s="310" t="s">
        <v>25803</v>
      </c>
      <c r="B523" s="310" t="s">
        <v>16199</v>
      </c>
      <c r="C523" s="310" t="s">
        <v>25830</v>
      </c>
      <c r="D523" s="310" t="s">
        <v>13486</v>
      </c>
      <c r="E523" s="312">
        <v>4.8600000000000003</v>
      </c>
      <c r="F523" s="310" t="s">
        <v>13485</v>
      </c>
      <c r="G523" s="310" t="s">
        <v>630</v>
      </c>
      <c r="H523" s="320">
        <v>18884</v>
      </c>
    </row>
    <row r="524" spans="1:8" ht="15" customHeight="1" x14ac:dyDescent="0.25">
      <c r="A524" s="310" t="s">
        <v>25803</v>
      </c>
      <c r="B524" s="310" t="s">
        <v>25831</v>
      </c>
      <c r="C524" s="310" t="s">
        <v>25832</v>
      </c>
      <c r="D524" s="310" t="s">
        <v>15909</v>
      </c>
      <c r="E524" s="312">
        <v>5.82</v>
      </c>
      <c r="F524" s="310" t="s">
        <v>25829</v>
      </c>
      <c r="G524" s="310" t="s">
        <v>630</v>
      </c>
      <c r="H524" s="320">
        <v>18885</v>
      </c>
    </row>
    <row r="525" spans="1:8" ht="15" customHeight="1" x14ac:dyDescent="0.25">
      <c r="A525" s="310" t="s">
        <v>25803</v>
      </c>
      <c r="B525" s="310" t="s">
        <v>24727</v>
      </c>
      <c r="C525" s="310" t="s">
        <v>25833</v>
      </c>
      <c r="D525" s="310" t="s">
        <v>15908</v>
      </c>
      <c r="E525" s="312">
        <v>5.82</v>
      </c>
      <c r="F525" s="310" t="s">
        <v>25829</v>
      </c>
      <c r="G525" s="310" t="s">
        <v>630</v>
      </c>
      <c r="H525" s="320">
        <v>18886</v>
      </c>
    </row>
    <row r="526" spans="1:8" ht="15" customHeight="1" x14ac:dyDescent="0.25">
      <c r="A526" s="310" t="s">
        <v>25803</v>
      </c>
      <c r="B526" s="310" t="s">
        <v>25834</v>
      </c>
      <c r="C526" s="310" t="s">
        <v>25835</v>
      </c>
      <c r="D526" s="310" t="s">
        <v>11194</v>
      </c>
      <c r="E526" s="312">
        <v>7.03</v>
      </c>
      <c r="F526" s="310" t="s">
        <v>11193</v>
      </c>
      <c r="G526" s="310" t="s">
        <v>630</v>
      </c>
      <c r="H526" s="320">
        <v>18887</v>
      </c>
    </row>
    <row r="527" spans="1:8" ht="15" customHeight="1" x14ac:dyDescent="0.25">
      <c r="A527" s="310"/>
      <c r="B527" s="310"/>
      <c r="C527" s="310"/>
      <c r="D527" s="324" t="s">
        <v>3729</v>
      </c>
      <c r="E527" s="313">
        <f>SUM(E510:E526)</f>
        <v>66.569999999999993</v>
      </c>
      <c r="F527" s="310"/>
      <c r="G527" s="310"/>
      <c r="H527" s="320"/>
    </row>
    <row r="528" spans="1:8" ht="15" customHeight="1" x14ac:dyDescent="0.25">
      <c r="A528" s="310" t="s">
        <v>25836</v>
      </c>
      <c r="B528" s="310" t="s">
        <v>25837</v>
      </c>
      <c r="C528" s="310" t="s">
        <v>25838</v>
      </c>
      <c r="D528" s="310" t="s">
        <v>23995</v>
      </c>
      <c r="E528" s="312">
        <v>1.2</v>
      </c>
      <c r="F528" s="310" t="s">
        <v>23996</v>
      </c>
      <c r="G528" s="310" t="s">
        <v>630</v>
      </c>
      <c r="H528" s="320">
        <v>18903</v>
      </c>
    </row>
    <row r="529" spans="1:8" ht="15" customHeight="1" x14ac:dyDescent="0.25">
      <c r="A529" s="310" t="s">
        <v>25836</v>
      </c>
      <c r="B529" s="310" t="s">
        <v>25839</v>
      </c>
      <c r="C529" s="310" t="s">
        <v>25840</v>
      </c>
      <c r="D529" s="310" t="s">
        <v>11205</v>
      </c>
      <c r="E529" s="312">
        <v>5.59</v>
      </c>
      <c r="F529" s="310" t="s">
        <v>11204</v>
      </c>
      <c r="G529" s="310" t="s">
        <v>630</v>
      </c>
      <c r="H529" s="320">
        <v>18904</v>
      </c>
    </row>
    <row r="530" spans="1:8" ht="15" customHeight="1" x14ac:dyDescent="0.25">
      <c r="A530" s="310" t="s">
        <v>25836</v>
      </c>
      <c r="B530" s="310" t="s">
        <v>25841</v>
      </c>
      <c r="C530" s="310" t="s">
        <v>25842</v>
      </c>
      <c r="D530" s="310" t="s">
        <v>719</v>
      </c>
      <c r="E530" s="312">
        <v>1.7</v>
      </c>
      <c r="F530" s="310" t="s">
        <v>718</v>
      </c>
      <c r="G530" s="310" t="s">
        <v>630</v>
      </c>
      <c r="H530" s="320" t="s">
        <v>25843</v>
      </c>
    </row>
    <row r="531" spans="1:8" ht="15" customHeight="1" x14ac:dyDescent="0.25">
      <c r="A531" s="310" t="s">
        <v>25836</v>
      </c>
      <c r="B531" s="310" t="s">
        <v>25844</v>
      </c>
      <c r="C531" s="310" t="s">
        <v>25845</v>
      </c>
      <c r="D531" s="310" t="s">
        <v>21996</v>
      </c>
      <c r="E531" s="312">
        <v>1.5</v>
      </c>
      <c r="F531" s="310" t="s">
        <v>21997</v>
      </c>
      <c r="G531" s="310" t="s">
        <v>630</v>
      </c>
      <c r="H531" s="320">
        <v>18905</v>
      </c>
    </row>
    <row r="532" spans="1:8" ht="15" customHeight="1" x14ac:dyDescent="0.25">
      <c r="A532" s="310" t="s">
        <v>25836</v>
      </c>
      <c r="B532" s="310" t="s">
        <v>25846</v>
      </c>
      <c r="C532" s="310" t="s">
        <v>25847</v>
      </c>
      <c r="D532" s="310" t="s">
        <v>25848</v>
      </c>
      <c r="E532" s="312">
        <v>79.05</v>
      </c>
      <c r="F532" s="310" t="s">
        <v>25849</v>
      </c>
      <c r="G532" s="310" t="s">
        <v>630</v>
      </c>
      <c r="H532" s="320">
        <v>18906</v>
      </c>
    </row>
    <row r="533" spans="1:8" ht="15" customHeight="1" x14ac:dyDescent="0.25">
      <c r="A533" s="310" t="s">
        <v>25836</v>
      </c>
      <c r="B533" s="310" t="s">
        <v>25850</v>
      </c>
      <c r="C533" s="310" t="s">
        <v>25851</v>
      </c>
      <c r="D533" s="310" t="s">
        <v>25852</v>
      </c>
      <c r="E533" s="312">
        <v>5.04</v>
      </c>
      <c r="F533" s="310" t="s">
        <v>25853</v>
      </c>
      <c r="G533" s="310" t="s">
        <v>630</v>
      </c>
      <c r="H533" s="320">
        <v>18907</v>
      </c>
    </row>
    <row r="534" spans="1:8" ht="15" customHeight="1" x14ac:dyDescent="0.25">
      <c r="A534" s="310" t="s">
        <v>25836</v>
      </c>
      <c r="B534" s="310" t="s">
        <v>25854</v>
      </c>
      <c r="C534" s="310" t="s">
        <v>25855</v>
      </c>
      <c r="D534" s="310" t="s">
        <v>4564</v>
      </c>
      <c r="E534" s="312">
        <v>20.82</v>
      </c>
      <c r="F534" s="310" t="s">
        <v>4565</v>
      </c>
      <c r="G534" s="310" t="s">
        <v>630</v>
      </c>
      <c r="H534" s="320">
        <v>18908</v>
      </c>
    </row>
    <row r="535" spans="1:8" ht="15" customHeight="1" x14ac:dyDescent="0.25">
      <c r="A535" s="310" t="s">
        <v>25836</v>
      </c>
      <c r="B535" s="310" t="s">
        <v>10634</v>
      </c>
      <c r="C535" s="310" t="s">
        <v>25856</v>
      </c>
      <c r="D535" s="310" t="s">
        <v>23013</v>
      </c>
      <c r="E535" s="312">
        <v>8.92</v>
      </c>
      <c r="F535" s="310" t="s">
        <v>23014</v>
      </c>
      <c r="G535" s="310" t="s">
        <v>630</v>
      </c>
      <c r="H535" s="320">
        <v>18909</v>
      </c>
    </row>
    <row r="536" spans="1:8" ht="15" customHeight="1" x14ac:dyDescent="0.25">
      <c r="A536" s="310" t="s">
        <v>25836</v>
      </c>
      <c r="B536" s="310" t="s">
        <v>25857</v>
      </c>
      <c r="C536" s="310" t="s">
        <v>25858</v>
      </c>
      <c r="D536" s="310" t="s">
        <v>24195</v>
      </c>
      <c r="E536" s="312">
        <v>8.9600000000000009</v>
      </c>
      <c r="F536" s="310" t="s">
        <v>24196</v>
      </c>
      <c r="G536" s="310" t="s">
        <v>630</v>
      </c>
      <c r="H536" s="320">
        <v>18910</v>
      </c>
    </row>
    <row r="537" spans="1:8" ht="15" customHeight="1" x14ac:dyDescent="0.25">
      <c r="A537" s="310" t="s">
        <v>25836</v>
      </c>
      <c r="B537" s="310" t="s">
        <v>25859</v>
      </c>
      <c r="C537" s="310" t="s">
        <v>25860</v>
      </c>
      <c r="D537" s="310" t="s">
        <v>1446</v>
      </c>
      <c r="E537" s="312">
        <v>3.72</v>
      </c>
      <c r="F537" s="310" t="s">
        <v>1445</v>
      </c>
      <c r="G537" s="310" t="s">
        <v>630</v>
      </c>
      <c r="H537" s="320">
        <v>18911</v>
      </c>
    </row>
    <row r="538" spans="1:8" ht="15" customHeight="1" x14ac:dyDescent="0.25">
      <c r="A538" s="310" t="s">
        <v>25836</v>
      </c>
      <c r="B538" s="310" t="s">
        <v>25861</v>
      </c>
      <c r="C538" s="310" t="s">
        <v>25862</v>
      </c>
      <c r="D538" s="310" t="s">
        <v>3572</v>
      </c>
      <c r="E538" s="312">
        <v>13.39</v>
      </c>
      <c r="F538" s="310" t="s">
        <v>3573</v>
      </c>
      <c r="G538" s="310" t="s">
        <v>630</v>
      </c>
      <c r="H538" s="320">
        <v>18912</v>
      </c>
    </row>
    <row r="539" spans="1:8" ht="15" customHeight="1" x14ac:dyDescent="0.25">
      <c r="A539" s="310" t="s">
        <v>25836</v>
      </c>
      <c r="B539" s="310" t="s">
        <v>25863</v>
      </c>
      <c r="C539" s="310" t="s">
        <v>25864</v>
      </c>
      <c r="D539" s="310" t="s">
        <v>3799</v>
      </c>
      <c r="E539" s="312">
        <v>2.76</v>
      </c>
      <c r="F539" s="310" t="s">
        <v>3800</v>
      </c>
      <c r="G539" s="310" t="s">
        <v>630</v>
      </c>
      <c r="H539" s="320">
        <v>18913</v>
      </c>
    </row>
    <row r="540" spans="1:8" ht="15" customHeight="1" x14ac:dyDescent="0.25">
      <c r="A540" s="310" t="s">
        <v>25836</v>
      </c>
      <c r="B540" s="310" t="s">
        <v>23133</v>
      </c>
      <c r="C540" s="310" t="s">
        <v>25865</v>
      </c>
      <c r="D540" s="310" t="s">
        <v>794</v>
      </c>
      <c r="E540" s="312">
        <v>2.4900000000000002</v>
      </c>
      <c r="F540" s="310" t="s">
        <v>793</v>
      </c>
      <c r="G540" s="310" t="s">
        <v>630</v>
      </c>
      <c r="H540" s="320">
        <v>18914</v>
      </c>
    </row>
    <row r="541" spans="1:8" ht="15" customHeight="1" x14ac:dyDescent="0.25">
      <c r="A541" s="310" t="s">
        <v>25836</v>
      </c>
      <c r="B541" s="310" t="s">
        <v>25866</v>
      </c>
      <c r="C541" s="310" t="s">
        <v>25867</v>
      </c>
      <c r="D541" s="310" t="s">
        <v>4118</v>
      </c>
      <c r="E541" s="312">
        <v>5.63</v>
      </c>
      <c r="F541" s="310" t="s">
        <v>4119</v>
      </c>
      <c r="G541" s="310" t="s">
        <v>630</v>
      </c>
      <c r="H541" s="320">
        <v>18915</v>
      </c>
    </row>
    <row r="542" spans="1:8" ht="15" customHeight="1" x14ac:dyDescent="0.25">
      <c r="A542" s="310" t="s">
        <v>25836</v>
      </c>
      <c r="B542" s="310" t="s">
        <v>25868</v>
      </c>
      <c r="C542" s="310" t="s">
        <v>25869</v>
      </c>
      <c r="D542" s="310" t="s">
        <v>25870</v>
      </c>
      <c r="E542" s="312">
        <v>2.29</v>
      </c>
      <c r="F542" s="310" t="s">
        <v>25871</v>
      </c>
      <c r="G542" s="310" t="s">
        <v>630</v>
      </c>
      <c r="H542" s="320">
        <v>18916</v>
      </c>
    </row>
    <row r="543" spans="1:8" ht="15" customHeight="1" x14ac:dyDescent="0.25">
      <c r="A543" s="310" t="s">
        <v>25836</v>
      </c>
      <c r="B543" s="310" t="s">
        <v>25872</v>
      </c>
      <c r="C543" s="310" t="s">
        <v>25873</v>
      </c>
      <c r="D543" s="310" t="s">
        <v>25874</v>
      </c>
      <c r="E543" s="312">
        <v>24.6</v>
      </c>
      <c r="F543" s="310" t="s">
        <v>25875</v>
      </c>
      <c r="G543" s="310" t="s">
        <v>630</v>
      </c>
      <c r="H543" s="320">
        <v>18917</v>
      </c>
    </row>
    <row r="544" spans="1:8" ht="15" customHeight="1" x14ac:dyDescent="0.25">
      <c r="A544" s="310" t="s">
        <v>25836</v>
      </c>
      <c r="B544" s="310" t="s">
        <v>25876</v>
      </c>
      <c r="C544" s="310" t="s">
        <v>25877</v>
      </c>
      <c r="D544" s="310" t="s">
        <v>1235</v>
      </c>
      <c r="E544" s="312">
        <v>3.36</v>
      </c>
      <c r="F544" s="310" t="s">
        <v>1234</v>
      </c>
      <c r="G544" s="310" t="s">
        <v>630</v>
      </c>
      <c r="H544" s="320">
        <v>18918</v>
      </c>
    </row>
    <row r="545" spans="1:8" ht="15" customHeight="1" x14ac:dyDescent="0.25">
      <c r="A545" s="310" t="s">
        <v>25836</v>
      </c>
      <c r="B545" s="310" t="s">
        <v>25878</v>
      </c>
      <c r="C545" s="310" t="s">
        <v>25879</v>
      </c>
      <c r="D545" s="310" t="s">
        <v>694</v>
      </c>
      <c r="E545" s="312">
        <v>2.64</v>
      </c>
      <c r="F545" s="310" t="s">
        <v>693</v>
      </c>
      <c r="G545" s="310" t="s">
        <v>630</v>
      </c>
      <c r="H545" s="320">
        <v>18919</v>
      </c>
    </row>
    <row r="546" spans="1:8" ht="15" customHeight="1" x14ac:dyDescent="0.25">
      <c r="A546" s="310" t="s">
        <v>25836</v>
      </c>
      <c r="B546" s="310" t="s">
        <v>25880</v>
      </c>
      <c r="C546" s="310" t="s">
        <v>25881</v>
      </c>
      <c r="D546" s="310" t="s">
        <v>1351</v>
      </c>
      <c r="E546" s="312">
        <v>12.3</v>
      </c>
      <c r="F546" s="310" t="s">
        <v>1350</v>
      </c>
      <c r="G546" s="310" t="s">
        <v>630</v>
      </c>
      <c r="H546" s="320">
        <v>18920</v>
      </c>
    </row>
    <row r="547" spans="1:8" ht="15" customHeight="1" x14ac:dyDescent="0.25">
      <c r="A547" s="310" t="s">
        <v>25836</v>
      </c>
      <c r="B547" s="310" t="s">
        <v>25882</v>
      </c>
      <c r="C547" s="310" t="s">
        <v>25883</v>
      </c>
      <c r="D547" s="310" t="s">
        <v>13717</v>
      </c>
      <c r="E547" s="312">
        <v>3.36</v>
      </c>
      <c r="F547" s="310" t="s">
        <v>13716</v>
      </c>
      <c r="G547" s="310" t="s">
        <v>630</v>
      </c>
      <c r="H547" s="320">
        <v>18921</v>
      </c>
    </row>
    <row r="548" spans="1:8" ht="15" customHeight="1" x14ac:dyDescent="0.25">
      <c r="A548" s="310" t="s">
        <v>25836</v>
      </c>
      <c r="B548" s="310" t="s">
        <v>25884</v>
      </c>
      <c r="C548" s="310" t="s">
        <v>25885</v>
      </c>
      <c r="D548" s="310" t="s">
        <v>18554</v>
      </c>
      <c r="E548" s="312">
        <v>6.46</v>
      </c>
      <c r="F548" s="310" t="s">
        <v>18553</v>
      </c>
      <c r="G548" s="310" t="s">
        <v>630</v>
      </c>
      <c r="H548" s="320">
        <v>18922</v>
      </c>
    </row>
    <row r="549" spans="1:8" ht="15" customHeight="1" x14ac:dyDescent="0.25">
      <c r="A549" s="310" t="s">
        <v>25836</v>
      </c>
      <c r="B549" s="310" t="s">
        <v>25886</v>
      </c>
      <c r="C549" s="310" t="s">
        <v>25887</v>
      </c>
      <c r="D549" s="310" t="s">
        <v>2891</v>
      </c>
      <c r="E549" s="312">
        <v>2.33</v>
      </c>
      <c r="F549" s="310" t="s">
        <v>2892</v>
      </c>
      <c r="G549" s="310" t="s">
        <v>630</v>
      </c>
      <c r="H549" s="320">
        <v>18923</v>
      </c>
    </row>
    <row r="550" spans="1:8" ht="15" customHeight="1" x14ac:dyDescent="0.25">
      <c r="A550" s="310"/>
      <c r="B550" s="310"/>
      <c r="C550" s="310"/>
      <c r="D550" s="324" t="s">
        <v>3729</v>
      </c>
      <c r="E550" s="313">
        <f>SUM(E528:E549)</f>
        <v>218.11</v>
      </c>
      <c r="F550" s="310"/>
      <c r="G550" s="310"/>
      <c r="H550" s="320"/>
    </row>
    <row r="551" spans="1:8" ht="15" customHeight="1" x14ac:dyDescent="0.25">
      <c r="A551" s="310"/>
      <c r="B551" s="310"/>
      <c r="C551" s="310"/>
      <c r="D551" s="327" t="s">
        <v>21499</v>
      </c>
      <c r="E551" s="328">
        <f>+E465+E474+E481+E509+E527+E550</f>
        <v>658.37000000000012</v>
      </c>
      <c r="F551" s="310"/>
      <c r="G551" s="310"/>
      <c r="H551" s="320"/>
    </row>
    <row r="552" spans="1:8" ht="15" customHeight="1" x14ac:dyDescent="0.25">
      <c r="A552" s="310" t="s">
        <v>25888</v>
      </c>
      <c r="B552" s="310" t="s">
        <v>25889</v>
      </c>
      <c r="C552" s="310" t="s">
        <v>25890</v>
      </c>
      <c r="D552" s="310" t="s">
        <v>4195</v>
      </c>
      <c r="E552" s="312">
        <v>3.36</v>
      </c>
      <c r="F552" s="310" t="s">
        <v>4196</v>
      </c>
      <c r="G552" s="310" t="s">
        <v>630</v>
      </c>
      <c r="H552" s="320">
        <v>18966</v>
      </c>
    </row>
    <row r="553" spans="1:8" ht="15" customHeight="1" x14ac:dyDescent="0.25">
      <c r="A553" s="310" t="s">
        <v>25888</v>
      </c>
      <c r="B553" s="310" t="s">
        <v>25891</v>
      </c>
      <c r="C553" s="310" t="s">
        <v>25892</v>
      </c>
      <c r="D553" s="310" t="s">
        <v>3799</v>
      </c>
      <c r="E553" s="312">
        <v>2.76</v>
      </c>
      <c r="F553" s="310" t="s">
        <v>3800</v>
      </c>
      <c r="G553" s="310" t="s">
        <v>630</v>
      </c>
      <c r="H553" s="320">
        <v>18967</v>
      </c>
    </row>
    <row r="554" spans="1:8" ht="15" customHeight="1" x14ac:dyDescent="0.25">
      <c r="A554" s="310" t="s">
        <v>25888</v>
      </c>
      <c r="B554" s="310" t="s">
        <v>25893</v>
      </c>
      <c r="C554" s="310" t="s">
        <v>25894</v>
      </c>
      <c r="D554" s="310" t="s">
        <v>1073</v>
      </c>
      <c r="E554" s="312">
        <v>22.77</v>
      </c>
      <c r="F554" s="310" t="s">
        <v>1375</v>
      </c>
      <c r="G554" s="310" t="s">
        <v>630</v>
      </c>
      <c r="H554" s="320">
        <v>18968</v>
      </c>
    </row>
    <row r="555" spans="1:8" ht="15" customHeight="1" x14ac:dyDescent="0.25">
      <c r="A555" s="310" t="s">
        <v>25888</v>
      </c>
      <c r="B555" s="310" t="s">
        <v>25895</v>
      </c>
      <c r="C555" s="310" t="s">
        <v>25896</v>
      </c>
      <c r="D555" s="310" t="s">
        <v>10832</v>
      </c>
      <c r="E555" s="312">
        <v>8.14</v>
      </c>
      <c r="F555" s="310" t="s">
        <v>10831</v>
      </c>
      <c r="G555" s="310" t="s">
        <v>630</v>
      </c>
      <c r="H555" s="320">
        <v>18969</v>
      </c>
    </row>
    <row r="556" spans="1:8" ht="15" customHeight="1" x14ac:dyDescent="0.25">
      <c r="A556" s="310" t="s">
        <v>25888</v>
      </c>
      <c r="B556" s="310" t="s">
        <v>2710</v>
      </c>
      <c r="C556" s="310" t="s">
        <v>25897</v>
      </c>
      <c r="D556" s="310" t="s">
        <v>4004</v>
      </c>
      <c r="E556" s="312">
        <v>2.96</v>
      </c>
      <c r="F556" s="310" t="s">
        <v>4005</v>
      </c>
      <c r="G556" s="310" t="s">
        <v>630</v>
      </c>
      <c r="H556" s="320">
        <v>18970</v>
      </c>
    </row>
    <row r="557" spans="1:8" ht="15" customHeight="1" x14ac:dyDescent="0.25">
      <c r="A557" s="310" t="s">
        <v>25888</v>
      </c>
      <c r="B557" s="310" t="s">
        <v>25898</v>
      </c>
      <c r="C557" s="310" t="s">
        <v>25899</v>
      </c>
      <c r="D557" s="310" t="s">
        <v>19916</v>
      </c>
      <c r="E557" s="312">
        <v>1.68</v>
      </c>
      <c r="F557" s="310" t="s">
        <v>19917</v>
      </c>
      <c r="G557" s="310" t="s">
        <v>630</v>
      </c>
      <c r="H557" s="320">
        <v>18971</v>
      </c>
    </row>
    <row r="558" spans="1:8" ht="15" customHeight="1" x14ac:dyDescent="0.25">
      <c r="A558" s="310" t="s">
        <v>25888</v>
      </c>
      <c r="B558" s="310" t="s">
        <v>18379</v>
      </c>
      <c r="C558" s="310" t="s">
        <v>25900</v>
      </c>
      <c r="D558" s="310" t="s">
        <v>16124</v>
      </c>
      <c r="E558" s="312">
        <v>33.81</v>
      </c>
      <c r="F558" s="310" t="s">
        <v>16123</v>
      </c>
      <c r="G558" s="310" t="s">
        <v>630</v>
      </c>
      <c r="H558" s="320">
        <v>18972</v>
      </c>
    </row>
    <row r="559" spans="1:8" ht="15" customHeight="1" x14ac:dyDescent="0.25">
      <c r="A559" s="310" t="s">
        <v>25888</v>
      </c>
      <c r="B559" s="310" t="s">
        <v>25901</v>
      </c>
      <c r="C559" s="310" t="s">
        <v>25902</v>
      </c>
      <c r="D559" s="310" t="s">
        <v>4437</v>
      </c>
      <c r="E559" s="312">
        <v>6.22</v>
      </c>
      <c r="F559" s="310" t="s">
        <v>4438</v>
      </c>
      <c r="G559" s="310" t="s">
        <v>630</v>
      </c>
      <c r="H559" s="320">
        <v>18973</v>
      </c>
    </row>
    <row r="560" spans="1:8" ht="15" customHeight="1" x14ac:dyDescent="0.25">
      <c r="A560" s="310" t="s">
        <v>25888</v>
      </c>
      <c r="B560" s="310" t="s">
        <v>19583</v>
      </c>
      <c r="C560" s="310" t="s">
        <v>25903</v>
      </c>
      <c r="D560" s="310" t="s">
        <v>18272</v>
      </c>
      <c r="E560" s="312">
        <v>0.47</v>
      </c>
      <c r="F560" s="310" t="s">
        <v>18271</v>
      </c>
      <c r="G560" s="310" t="s">
        <v>630</v>
      </c>
      <c r="H560" s="320">
        <v>18974</v>
      </c>
    </row>
    <row r="561" spans="1:8" ht="15" customHeight="1" x14ac:dyDescent="0.25">
      <c r="A561" s="310" t="s">
        <v>25888</v>
      </c>
      <c r="B561" s="310" t="s">
        <v>25904</v>
      </c>
      <c r="C561" s="310" t="s">
        <v>25905</v>
      </c>
      <c r="D561" s="310" t="s">
        <v>4811</v>
      </c>
      <c r="E561" s="312">
        <v>3.48</v>
      </c>
      <c r="F561" s="310" t="s">
        <v>4812</v>
      </c>
      <c r="G561" s="310" t="s">
        <v>630</v>
      </c>
      <c r="H561" s="320">
        <v>18975</v>
      </c>
    </row>
    <row r="562" spans="1:8" ht="15" customHeight="1" x14ac:dyDescent="0.25">
      <c r="A562" s="310" t="s">
        <v>25888</v>
      </c>
      <c r="B562" s="310" t="s">
        <v>25906</v>
      </c>
      <c r="C562" s="310" t="s">
        <v>25907</v>
      </c>
      <c r="D562" s="310" t="s">
        <v>828</v>
      </c>
      <c r="E562" s="312">
        <v>2.82</v>
      </c>
      <c r="F562" s="310" t="s">
        <v>827</v>
      </c>
      <c r="G562" s="310" t="s">
        <v>630</v>
      </c>
      <c r="H562" s="320">
        <v>18976</v>
      </c>
    </row>
    <row r="563" spans="1:8" ht="15" customHeight="1" x14ac:dyDescent="0.25">
      <c r="A563" s="310"/>
      <c r="B563" s="310"/>
      <c r="C563" s="310"/>
      <c r="D563" s="324" t="s">
        <v>26114</v>
      </c>
      <c r="E563" s="313">
        <f>SUM(E552:E562)</f>
        <v>88.47</v>
      </c>
      <c r="F563" s="310"/>
      <c r="G563" s="310"/>
      <c r="H563" s="320"/>
    </row>
    <row r="564" spans="1:8" ht="15" customHeight="1" x14ac:dyDescent="0.25">
      <c r="A564" s="310" t="s">
        <v>25908</v>
      </c>
      <c r="B564" s="310" t="s">
        <v>25909</v>
      </c>
      <c r="C564" s="310" t="s">
        <v>25910</v>
      </c>
      <c r="D564" s="310" t="s">
        <v>23330</v>
      </c>
      <c r="E564" s="312">
        <v>2</v>
      </c>
      <c r="F564" s="310" t="s">
        <v>23331</v>
      </c>
      <c r="G564" s="310" t="s">
        <v>630</v>
      </c>
      <c r="H564" s="320">
        <v>18997</v>
      </c>
    </row>
    <row r="565" spans="1:8" ht="15" customHeight="1" x14ac:dyDescent="0.25">
      <c r="A565" s="310" t="s">
        <v>25908</v>
      </c>
      <c r="B565" s="310" t="s">
        <v>25911</v>
      </c>
      <c r="C565" s="310" t="s">
        <v>25912</v>
      </c>
      <c r="D565" s="310" t="s">
        <v>3982</v>
      </c>
      <c r="E565" s="312">
        <v>3.36</v>
      </c>
      <c r="F565" s="310" t="s">
        <v>3983</v>
      </c>
      <c r="G565" s="310" t="s">
        <v>630</v>
      </c>
      <c r="H565" s="320">
        <v>18998</v>
      </c>
    </row>
    <row r="566" spans="1:8" ht="15" customHeight="1" x14ac:dyDescent="0.25">
      <c r="A566" s="310" t="s">
        <v>25908</v>
      </c>
      <c r="B566" s="310" t="s">
        <v>25913</v>
      </c>
      <c r="C566" s="310" t="s">
        <v>25914</v>
      </c>
      <c r="D566" s="310" t="s">
        <v>880</v>
      </c>
      <c r="E566" s="312">
        <v>3.99</v>
      </c>
      <c r="F566" s="310" t="s">
        <v>879</v>
      </c>
      <c r="G566" s="310" t="s">
        <v>630</v>
      </c>
      <c r="H566" s="320">
        <v>18999</v>
      </c>
    </row>
    <row r="567" spans="1:8" ht="15" customHeight="1" x14ac:dyDescent="0.25">
      <c r="A567" s="310" t="s">
        <v>25908</v>
      </c>
      <c r="B567" s="310" t="s">
        <v>25915</v>
      </c>
      <c r="C567" s="310" t="s">
        <v>25916</v>
      </c>
      <c r="D567" s="310" t="s">
        <v>956</v>
      </c>
      <c r="E567" s="312">
        <v>11.67</v>
      </c>
      <c r="F567" s="310" t="s">
        <v>955</v>
      </c>
      <c r="G567" s="310" t="s">
        <v>630</v>
      </c>
      <c r="H567" s="320">
        <v>19000</v>
      </c>
    </row>
    <row r="568" spans="1:8" ht="15" customHeight="1" x14ac:dyDescent="0.25">
      <c r="A568" s="310" t="s">
        <v>25908</v>
      </c>
      <c r="B568" s="310" t="s">
        <v>25917</v>
      </c>
      <c r="C568" s="310" t="s">
        <v>25918</v>
      </c>
      <c r="D568" s="310" t="s">
        <v>1304</v>
      </c>
      <c r="E568" s="312">
        <v>3.58</v>
      </c>
      <c r="F568" s="310" t="s">
        <v>1303</v>
      </c>
      <c r="G568" s="310" t="s">
        <v>630</v>
      </c>
      <c r="H568" s="320">
        <v>19001</v>
      </c>
    </row>
    <row r="569" spans="1:8" ht="15" customHeight="1" x14ac:dyDescent="0.25">
      <c r="A569" s="310"/>
      <c r="B569" s="310"/>
      <c r="C569" s="310"/>
      <c r="D569" s="324" t="s">
        <v>26114</v>
      </c>
      <c r="E569" s="313">
        <f>SUM(E564:E568)</f>
        <v>24.6</v>
      </c>
      <c r="F569" s="310"/>
      <c r="G569" s="310"/>
      <c r="H569" s="320"/>
    </row>
    <row r="570" spans="1:8" ht="15" customHeight="1" x14ac:dyDescent="0.25">
      <c r="A570" s="310" t="s">
        <v>25919</v>
      </c>
      <c r="B570" s="310" t="s">
        <v>25920</v>
      </c>
      <c r="C570" s="310" t="s">
        <v>25921</v>
      </c>
      <c r="D570" s="310" t="s">
        <v>4298</v>
      </c>
      <c r="E570" s="312">
        <v>3.36</v>
      </c>
      <c r="F570" s="310" t="s">
        <v>4299</v>
      </c>
      <c r="G570" s="310" t="s">
        <v>630</v>
      </c>
      <c r="H570" s="320">
        <v>19002</v>
      </c>
    </row>
    <row r="571" spans="1:8" ht="15" customHeight="1" x14ac:dyDescent="0.25">
      <c r="A571" s="310" t="s">
        <v>25919</v>
      </c>
      <c r="B571" s="310" t="s">
        <v>25922</v>
      </c>
      <c r="C571" s="310" t="s">
        <v>25923</v>
      </c>
      <c r="D571" s="310" t="s">
        <v>1146</v>
      </c>
      <c r="E571" s="312">
        <v>1.68</v>
      </c>
      <c r="F571" s="310" t="s">
        <v>1145</v>
      </c>
      <c r="G571" s="310" t="s">
        <v>630</v>
      </c>
      <c r="H571" s="320">
        <v>19003</v>
      </c>
    </row>
    <row r="572" spans="1:8" ht="15" customHeight="1" x14ac:dyDescent="0.25">
      <c r="A572" s="310"/>
      <c r="B572" s="310"/>
      <c r="C572" s="310"/>
      <c r="D572" s="324" t="s">
        <v>26114</v>
      </c>
      <c r="E572" s="313">
        <f>SUM(E570:E571)</f>
        <v>5.04</v>
      </c>
      <c r="F572" s="310"/>
      <c r="G572" s="310"/>
      <c r="H572" s="320"/>
    </row>
    <row r="573" spans="1:8" ht="15" customHeight="1" x14ac:dyDescent="0.25">
      <c r="A573" s="310" t="s">
        <v>25924</v>
      </c>
      <c r="B573" s="310" t="s">
        <v>25925</v>
      </c>
      <c r="C573" s="310" t="s">
        <v>25926</v>
      </c>
      <c r="D573" s="310" t="s">
        <v>24195</v>
      </c>
      <c r="E573" s="312">
        <v>8.9600000000000009</v>
      </c>
      <c r="F573" s="310" t="s">
        <v>24196</v>
      </c>
      <c r="G573" s="310" t="s">
        <v>630</v>
      </c>
      <c r="H573" s="320">
        <v>19004</v>
      </c>
    </row>
    <row r="574" spans="1:8" ht="15" customHeight="1" x14ac:dyDescent="0.25">
      <c r="A574" s="310" t="s">
        <v>25924</v>
      </c>
      <c r="B574" s="310" t="s">
        <v>25927</v>
      </c>
      <c r="C574" s="310" t="s">
        <v>25928</v>
      </c>
      <c r="D574" s="310" t="s">
        <v>25042</v>
      </c>
      <c r="E574" s="312">
        <v>0.27</v>
      </c>
      <c r="F574" s="310" t="s">
        <v>25043</v>
      </c>
      <c r="G574" s="310" t="s">
        <v>630</v>
      </c>
      <c r="H574" s="320">
        <v>19005</v>
      </c>
    </row>
    <row r="575" spans="1:8" ht="15" customHeight="1" x14ac:dyDescent="0.25">
      <c r="A575" s="310" t="s">
        <v>25924</v>
      </c>
      <c r="B575" s="310" t="s">
        <v>25929</v>
      </c>
      <c r="C575" s="310" t="s">
        <v>25930</v>
      </c>
      <c r="D575" s="310" t="s">
        <v>3586</v>
      </c>
      <c r="E575" s="312">
        <v>3.92</v>
      </c>
      <c r="F575" s="310" t="s">
        <v>3587</v>
      </c>
      <c r="G575" s="310" t="s">
        <v>630</v>
      </c>
      <c r="H575" s="320">
        <v>19006</v>
      </c>
    </row>
    <row r="576" spans="1:8" ht="15" customHeight="1" x14ac:dyDescent="0.25">
      <c r="A576" s="310" t="s">
        <v>25924</v>
      </c>
      <c r="B576" s="310" t="s">
        <v>25931</v>
      </c>
      <c r="C576" s="310" t="s">
        <v>25932</v>
      </c>
      <c r="D576" s="310" t="s">
        <v>23338</v>
      </c>
      <c r="E576" s="312">
        <v>0.96</v>
      </c>
      <c r="F576" s="310" t="s">
        <v>23339</v>
      </c>
      <c r="G576" s="310" t="s">
        <v>630</v>
      </c>
      <c r="H576" s="320">
        <v>19007</v>
      </c>
    </row>
    <row r="577" spans="1:8" ht="15" customHeight="1" x14ac:dyDescent="0.25">
      <c r="A577" s="310" t="s">
        <v>25924</v>
      </c>
      <c r="B577" s="310" t="s">
        <v>25933</v>
      </c>
      <c r="C577" s="310" t="s">
        <v>25934</v>
      </c>
      <c r="D577" s="310" t="s">
        <v>932</v>
      </c>
      <c r="E577" s="312">
        <v>1.68</v>
      </c>
      <c r="F577" s="310" t="s">
        <v>931</v>
      </c>
      <c r="G577" s="310" t="s">
        <v>630</v>
      </c>
      <c r="H577" s="320">
        <v>19008</v>
      </c>
    </row>
    <row r="578" spans="1:8" ht="15" customHeight="1" x14ac:dyDescent="0.25">
      <c r="A578" s="310" t="s">
        <v>25924</v>
      </c>
      <c r="B578" s="310" t="s">
        <v>25935</v>
      </c>
      <c r="C578" s="310" t="s">
        <v>25936</v>
      </c>
      <c r="D578" s="310" t="s">
        <v>5091</v>
      </c>
      <c r="E578" s="312">
        <v>1.68</v>
      </c>
      <c r="F578" s="310" t="s">
        <v>5092</v>
      </c>
      <c r="G578" s="310" t="s">
        <v>630</v>
      </c>
      <c r="H578" s="320">
        <v>19009</v>
      </c>
    </row>
    <row r="579" spans="1:8" ht="15" customHeight="1" x14ac:dyDescent="0.25">
      <c r="A579" s="310" t="s">
        <v>25924</v>
      </c>
      <c r="B579" s="310" t="s">
        <v>25937</v>
      </c>
      <c r="C579" s="310" t="s">
        <v>25938</v>
      </c>
      <c r="D579" s="310" t="s">
        <v>700</v>
      </c>
      <c r="E579" s="312">
        <v>1.86</v>
      </c>
      <c r="F579" s="310" t="s">
        <v>699</v>
      </c>
      <c r="G579" s="310" t="s">
        <v>630</v>
      </c>
      <c r="H579" s="320">
        <v>19010</v>
      </c>
    </row>
    <row r="580" spans="1:8" ht="15" customHeight="1" x14ac:dyDescent="0.25">
      <c r="A580" s="310" t="s">
        <v>25924</v>
      </c>
      <c r="B580" s="310" t="s">
        <v>25939</v>
      </c>
      <c r="C580" s="310" t="s">
        <v>25940</v>
      </c>
      <c r="D580" s="310" t="s">
        <v>665</v>
      </c>
      <c r="E580" s="312">
        <v>4.0999999999999996</v>
      </c>
      <c r="F580" s="310" t="s">
        <v>664</v>
      </c>
      <c r="G580" s="310" t="s">
        <v>630</v>
      </c>
      <c r="H580" s="320">
        <v>19011</v>
      </c>
    </row>
    <row r="581" spans="1:8" ht="15" customHeight="1" x14ac:dyDescent="0.25">
      <c r="A581" s="310"/>
      <c r="B581" s="310"/>
      <c r="C581" s="310"/>
      <c r="D581" s="324" t="s">
        <v>26114</v>
      </c>
      <c r="E581" s="313">
        <f>SUM(E573:E580)</f>
        <v>23.43</v>
      </c>
      <c r="F581" s="310"/>
      <c r="G581" s="310"/>
      <c r="H581" s="320"/>
    </row>
    <row r="582" spans="1:8" ht="15" customHeight="1" x14ac:dyDescent="0.25">
      <c r="A582" s="310" t="s">
        <v>25941</v>
      </c>
      <c r="B582" s="310" t="s">
        <v>22974</v>
      </c>
      <c r="C582" s="310" t="s">
        <v>25942</v>
      </c>
      <c r="D582" s="310" t="s">
        <v>901</v>
      </c>
      <c r="E582" s="312">
        <v>1.86</v>
      </c>
      <c r="F582" s="310" t="s">
        <v>900</v>
      </c>
      <c r="G582" s="310" t="s">
        <v>630</v>
      </c>
      <c r="H582" s="320">
        <v>19058</v>
      </c>
    </row>
    <row r="583" spans="1:8" ht="15" customHeight="1" x14ac:dyDescent="0.25">
      <c r="A583" s="310" t="s">
        <v>25941</v>
      </c>
      <c r="B583" s="310" t="s">
        <v>25943</v>
      </c>
      <c r="C583" s="310" t="s">
        <v>25944</v>
      </c>
      <c r="D583" s="310" t="s">
        <v>1217</v>
      </c>
      <c r="E583" s="312">
        <v>5.13</v>
      </c>
      <c r="F583" s="310" t="s">
        <v>1216</v>
      </c>
      <c r="G583" s="310" t="s">
        <v>630</v>
      </c>
      <c r="H583" s="320">
        <v>19059</v>
      </c>
    </row>
    <row r="584" spans="1:8" ht="15" customHeight="1" x14ac:dyDescent="0.25">
      <c r="A584" s="310" t="s">
        <v>25941</v>
      </c>
      <c r="B584" s="310" t="s">
        <v>25945</v>
      </c>
      <c r="C584" s="310" t="s">
        <v>25946</v>
      </c>
      <c r="D584" s="310" t="s">
        <v>1483</v>
      </c>
      <c r="E584" s="312">
        <v>3.36</v>
      </c>
      <c r="F584" s="310" t="s">
        <v>1482</v>
      </c>
      <c r="G584" s="310" t="s">
        <v>630</v>
      </c>
      <c r="H584" s="320">
        <v>19060</v>
      </c>
    </row>
    <row r="585" spans="1:8" ht="15" customHeight="1" x14ac:dyDescent="0.25">
      <c r="A585" s="310" t="s">
        <v>25941</v>
      </c>
      <c r="B585" s="310" t="s">
        <v>25947</v>
      </c>
      <c r="C585" s="310" t="s">
        <v>25948</v>
      </c>
      <c r="D585" s="310" t="s">
        <v>1052</v>
      </c>
      <c r="E585" s="312">
        <v>8.3800000000000008</v>
      </c>
      <c r="F585" s="310" t="s">
        <v>1051</v>
      </c>
      <c r="G585" s="310" t="s">
        <v>630</v>
      </c>
      <c r="H585" s="320">
        <v>19061</v>
      </c>
    </row>
    <row r="586" spans="1:8" ht="15" customHeight="1" x14ac:dyDescent="0.25">
      <c r="A586" s="310" t="s">
        <v>25941</v>
      </c>
      <c r="B586" s="310" t="s">
        <v>25949</v>
      </c>
      <c r="C586" s="310" t="s">
        <v>25950</v>
      </c>
      <c r="D586" s="310" t="s">
        <v>18499</v>
      </c>
      <c r="E586" s="312">
        <v>3.36</v>
      </c>
      <c r="F586" s="310" t="s">
        <v>18498</v>
      </c>
      <c r="G586" s="310" t="s">
        <v>630</v>
      </c>
      <c r="H586" s="320">
        <v>19062</v>
      </c>
    </row>
    <row r="587" spans="1:8" ht="15" customHeight="1" x14ac:dyDescent="0.25">
      <c r="A587" s="310" t="s">
        <v>25941</v>
      </c>
      <c r="B587" s="310" t="s">
        <v>25951</v>
      </c>
      <c r="C587" s="310" t="s">
        <v>25952</v>
      </c>
      <c r="D587" s="310" t="s">
        <v>25953</v>
      </c>
      <c r="E587" s="312">
        <v>28.36</v>
      </c>
      <c r="F587" s="310" t="s">
        <v>25954</v>
      </c>
      <c r="G587" s="310" t="s">
        <v>630</v>
      </c>
      <c r="H587" s="320">
        <v>19063</v>
      </c>
    </row>
    <row r="588" spans="1:8" ht="15" customHeight="1" x14ac:dyDescent="0.25">
      <c r="A588" s="310" t="s">
        <v>25941</v>
      </c>
      <c r="B588" s="310" t="s">
        <v>25955</v>
      </c>
      <c r="C588" s="310" t="s">
        <v>25956</v>
      </c>
      <c r="D588" s="310" t="s">
        <v>4611</v>
      </c>
      <c r="E588" s="312">
        <v>1.33</v>
      </c>
      <c r="F588" s="310" t="s">
        <v>4612</v>
      </c>
      <c r="G588" s="310" t="s">
        <v>630</v>
      </c>
      <c r="H588" s="320">
        <v>19064</v>
      </c>
    </row>
    <row r="589" spans="1:8" ht="15" customHeight="1" x14ac:dyDescent="0.25">
      <c r="A589" s="310" t="s">
        <v>25941</v>
      </c>
      <c r="B589" s="310" t="s">
        <v>25957</v>
      </c>
      <c r="C589" s="310" t="s">
        <v>25958</v>
      </c>
      <c r="D589" s="310" t="s">
        <v>981</v>
      </c>
      <c r="E589" s="312">
        <v>3.36</v>
      </c>
      <c r="F589" s="310" t="s">
        <v>980</v>
      </c>
      <c r="G589" s="310" t="s">
        <v>630</v>
      </c>
      <c r="H589" s="320">
        <v>19065</v>
      </c>
    </row>
    <row r="590" spans="1:8" ht="15" customHeight="1" x14ac:dyDescent="0.25">
      <c r="A590" s="310" t="s">
        <v>25941</v>
      </c>
      <c r="B590" s="310" t="s">
        <v>25959</v>
      </c>
      <c r="C590" s="310" t="s">
        <v>25960</v>
      </c>
      <c r="D590" s="310" t="s">
        <v>11185</v>
      </c>
      <c r="E590" s="312">
        <v>3.88</v>
      </c>
      <c r="F590" s="310" t="s">
        <v>11184</v>
      </c>
      <c r="G590" s="310" t="s">
        <v>630</v>
      </c>
      <c r="H590" s="320">
        <v>19066</v>
      </c>
    </row>
    <row r="591" spans="1:8" ht="15" customHeight="1" x14ac:dyDescent="0.25">
      <c r="A591" s="310" t="s">
        <v>25941</v>
      </c>
      <c r="B591" s="310" t="s">
        <v>25961</v>
      </c>
      <c r="C591" s="310" t="s">
        <v>25962</v>
      </c>
      <c r="D591" s="310" t="s">
        <v>811</v>
      </c>
      <c r="E591" s="312">
        <v>9.06</v>
      </c>
      <c r="F591" s="310" t="s">
        <v>810</v>
      </c>
      <c r="G591" s="310" t="s">
        <v>630</v>
      </c>
      <c r="H591" s="320">
        <v>19067</v>
      </c>
    </row>
    <row r="592" spans="1:8" ht="15" customHeight="1" x14ac:dyDescent="0.25">
      <c r="A592" s="310" t="s">
        <v>25941</v>
      </c>
      <c r="B592" s="310" t="s">
        <v>25963</v>
      </c>
      <c r="C592" s="310" t="s">
        <v>25964</v>
      </c>
      <c r="D592" s="310" t="s">
        <v>739</v>
      </c>
      <c r="E592" s="312">
        <v>3.18</v>
      </c>
      <c r="F592" s="310" t="s">
        <v>738</v>
      </c>
      <c r="G592" s="310" t="s">
        <v>630</v>
      </c>
      <c r="H592" s="320">
        <v>19068</v>
      </c>
    </row>
    <row r="593" spans="1:8" ht="15" customHeight="1" x14ac:dyDescent="0.25">
      <c r="A593" s="310" t="s">
        <v>25941</v>
      </c>
      <c r="B593" s="310" t="s">
        <v>25965</v>
      </c>
      <c r="C593" s="310" t="s">
        <v>25966</v>
      </c>
      <c r="D593" s="310" t="s">
        <v>24308</v>
      </c>
      <c r="E593" s="312">
        <v>3.81</v>
      </c>
      <c r="F593" s="310" t="s">
        <v>24309</v>
      </c>
      <c r="G593" s="310" t="s">
        <v>630</v>
      </c>
      <c r="H593" s="320">
        <v>19069</v>
      </c>
    </row>
    <row r="594" spans="1:8" ht="15" customHeight="1" x14ac:dyDescent="0.25">
      <c r="A594" s="310" t="s">
        <v>25941</v>
      </c>
      <c r="B594" s="310" t="s">
        <v>25967</v>
      </c>
      <c r="C594" s="310" t="s">
        <v>25968</v>
      </c>
      <c r="D594" s="310" t="s">
        <v>5264</v>
      </c>
      <c r="E594" s="312">
        <v>2.2200000000000002</v>
      </c>
      <c r="F594" s="310" t="s">
        <v>5265</v>
      </c>
      <c r="G594" s="310" t="s">
        <v>630</v>
      </c>
      <c r="H594" s="320" t="s">
        <v>25969</v>
      </c>
    </row>
    <row r="595" spans="1:8" ht="15" customHeight="1" x14ac:dyDescent="0.25">
      <c r="A595" s="310" t="s">
        <v>25941</v>
      </c>
      <c r="B595" s="310" t="s">
        <v>25970</v>
      </c>
      <c r="C595" s="310" t="s">
        <v>25971</v>
      </c>
      <c r="D595" s="310" t="s">
        <v>1138</v>
      </c>
      <c r="E595" s="312">
        <v>7.93</v>
      </c>
      <c r="F595" s="310" t="s">
        <v>1137</v>
      </c>
      <c r="G595" s="310" t="s">
        <v>630</v>
      </c>
      <c r="H595" s="320">
        <v>19138</v>
      </c>
    </row>
    <row r="596" spans="1:8" ht="15" customHeight="1" x14ac:dyDescent="0.25">
      <c r="A596" s="310"/>
      <c r="B596" s="310"/>
      <c r="C596" s="310"/>
      <c r="D596" s="324" t="s">
        <v>26114</v>
      </c>
      <c r="E596" s="313">
        <f>SUM(E582:E595)</f>
        <v>85.22</v>
      </c>
      <c r="F596" s="310"/>
      <c r="G596" s="310"/>
      <c r="H596" s="320"/>
    </row>
    <row r="597" spans="1:8" ht="15" customHeight="1" x14ac:dyDescent="0.25">
      <c r="A597" s="310" t="s">
        <v>25972</v>
      </c>
      <c r="B597" s="310" t="s">
        <v>25973</v>
      </c>
      <c r="C597" s="310" t="s">
        <v>25974</v>
      </c>
      <c r="D597" s="310" t="s">
        <v>6055</v>
      </c>
      <c r="E597" s="312">
        <v>10.210000000000001</v>
      </c>
      <c r="F597" s="310" t="s">
        <v>6056</v>
      </c>
      <c r="G597" s="310" t="s">
        <v>630</v>
      </c>
      <c r="H597" s="320">
        <v>19192</v>
      </c>
    </row>
    <row r="598" spans="1:8" ht="15" customHeight="1" x14ac:dyDescent="0.25">
      <c r="A598" s="310" t="s">
        <v>25972</v>
      </c>
      <c r="B598" s="310" t="s">
        <v>25975</v>
      </c>
      <c r="C598" s="310" t="s">
        <v>25976</v>
      </c>
      <c r="D598" s="310" t="s">
        <v>2934</v>
      </c>
      <c r="E598" s="312">
        <v>6.19</v>
      </c>
      <c r="F598" s="310" t="s">
        <v>2935</v>
      </c>
      <c r="G598" s="310" t="s">
        <v>630</v>
      </c>
      <c r="H598" s="320">
        <v>19193</v>
      </c>
    </row>
    <row r="599" spans="1:8" ht="15" customHeight="1" x14ac:dyDescent="0.25">
      <c r="A599" s="310" t="s">
        <v>25972</v>
      </c>
      <c r="B599" s="310" t="s">
        <v>25977</v>
      </c>
      <c r="C599" s="310" t="s">
        <v>25978</v>
      </c>
      <c r="D599" s="310" t="s">
        <v>23775</v>
      </c>
      <c r="E599" s="312">
        <v>2.89</v>
      </c>
      <c r="F599" s="310" t="s">
        <v>23776</v>
      </c>
      <c r="G599" s="310" t="s">
        <v>630</v>
      </c>
      <c r="H599" s="320">
        <v>19194</v>
      </c>
    </row>
    <row r="600" spans="1:8" ht="15" customHeight="1" x14ac:dyDescent="0.25">
      <c r="A600" s="310" t="s">
        <v>25972</v>
      </c>
      <c r="B600" s="310" t="s">
        <v>25979</v>
      </c>
      <c r="C600" s="310" t="s">
        <v>25980</v>
      </c>
      <c r="D600" s="310" t="s">
        <v>1434</v>
      </c>
      <c r="E600" s="312">
        <v>6.82</v>
      </c>
      <c r="F600" s="310" t="s">
        <v>1433</v>
      </c>
      <c r="G600" s="310" t="s">
        <v>630</v>
      </c>
      <c r="H600" s="320">
        <v>19195</v>
      </c>
    </row>
    <row r="601" spans="1:8" ht="15" customHeight="1" x14ac:dyDescent="0.25">
      <c r="A601" s="310" t="s">
        <v>25972</v>
      </c>
      <c r="B601" s="310" t="s">
        <v>5075</v>
      </c>
      <c r="C601" s="310" t="s">
        <v>25981</v>
      </c>
      <c r="D601" s="310" t="s">
        <v>4980</v>
      </c>
      <c r="E601" s="312">
        <v>6.3</v>
      </c>
      <c r="F601" s="310" t="s">
        <v>4981</v>
      </c>
      <c r="G601" s="310" t="s">
        <v>630</v>
      </c>
      <c r="H601" s="320">
        <v>19196</v>
      </c>
    </row>
    <row r="602" spans="1:8" ht="15" customHeight="1" x14ac:dyDescent="0.25">
      <c r="A602" s="310" t="s">
        <v>25972</v>
      </c>
      <c r="B602" s="310" t="s">
        <v>25982</v>
      </c>
      <c r="C602" s="310" t="s">
        <v>25983</v>
      </c>
      <c r="D602" s="310" t="s">
        <v>3594</v>
      </c>
      <c r="E602" s="312">
        <v>3.95</v>
      </c>
      <c r="F602" s="310" t="s">
        <v>3595</v>
      </c>
      <c r="G602" s="310" t="s">
        <v>630</v>
      </c>
      <c r="H602" s="320">
        <v>19197</v>
      </c>
    </row>
    <row r="603" spans="1:8" ht="15" customHeight="1" x14ac:dyDescent="0.25">
      <c r="A603" s="310" t="s">
        <v>25972</v>
      </c>
      <c r="B603" s="310" t="s">
        <v>25984</v>
      </c>
      <c r="C603" s="310" t="s">
        <v>25985</v>
      </c>
      <c r="D603" s="310" t="s">
        <v>4640</v>
      </c>
      <c r="E603" s="312">
        <v>2.77</v>
      </c>
      <c r="F603" s="310" t="s">
        <v>4641</v>
      </c>
      <c r="G603" s="310" t="s">
        <v>630</v>
      </c>
      <c r="H603" s="320">
        <v>19198</v>
      </c>
    </row>
    <row r="604" spans="1:8" ht="15" customHeight="1" x14ac:dyDescent="0.25">
      <c r="A604" s="310" t="s">
        <v>25972</v>
      </c>
      <c r="B604" s="310" t="s">
        <v>25986</v>
      </c>
      <c r="C604" s="310" t="s">
        <v>25987</v>
      </c>
      <c r="D604" s="310" t="s">
        <v>25988</v>
      </c>
      <c r="E604" s="312">
        <v>2.5499999999999998</v>
      </c>
      <c r="F604" s="310" t="s">
        <v>25989</v>
      </c>
      <c r="G604" s="310" t="s">
        <v>630</v>
      </c>
      <c r="H604" s="320">
        <v>19199</v>
      </c>
    </row>
    <row r="605" spans="1:8" ht="15" customHeight="1" x14ac:dyDescent="0.25">
      <c r="A605" s="310" t="s">
        <v>25972</v>
      </c>
      <c r="B605" s="310" t="s">
        <v>25990</v>
      </c>
      <c r="C605" s="310" t="s">
        <v>25991</v>
      </c>
      <c r="D605" s="310" t="s">
        <v>700</v>
      </c>
      <c r="E605" s="312">
        <v>1.86</v>
      </c>
      <c r="F605" s="310" t="s">
        <v>699</v>
      </c>
      <c r="G605" s="310" t="s">
        <v>630</v>
      </c>
      <c r="H605" s="320">
        <v>19200</v>
      </c>
    </row>
    <row r="606" spans="1:8" ht="15" customHeight="1" x14ac:dyDescent="0.25">
      <c r="A606" s="310" t="s">
        <v>25972</v>
      </c>
      <c r="B606" s="310" t="s">
        <v>25992</v>
      </c>
      <c r="C606" s="310" t="s">
        <v>25993</v>
      </c>
      <c r="D606" s="310" t="s">
        <v>3870</v>
      </c>
      <c r="E606" s="312">
        <v>5.12</v>
      </c>
      <c r="F606" s="310" t="s">
        <v>3871</v>
      </c>
      <c r="G606" s="310" t="s">
        <v>630</v>
      </c>
      <c r="H606" s="320">
        <v>19201</v>
      </c>
    </row>
    <row r="607" spans="1:8" ht="15" customHeight="1" x14ac:dyDescent="0.25">
      <c r="A607" s="310" t="s">
        <v>25972</v>
      </c>
      <c r="B607" s="310" t="s">
        <v>25994</v>
      </c>
      <c r="C607" s="310" t="s">
        <v>25995</v>
      </c>
      <c r="D607" s="310" t="s">
        <v>632</v>
      </c>
      <c r="E607" s="312">
        <v>7.67</v>
      </c>
      <c r="F607" s="310" t="s">
        <v>631</v>
      </c>
      <c r="G607" s="310" t="s">
        <v>630</v>
      </c>
      <c r="H607" s="320">
        <v>19202</v>
      </c>
    </row>
    <row r="608" spans="1:8" ht="15" customHeight="1" x14ac:dyDescent="0.25">
      <c r="A608" s="310" t="s">
        <v>25972</v>
      </c>
      <c r="B608" s="310" t="s">
        <v>25996</v>
      </c>
      <c r="C608" s="310" t="s">
        <v>25997</v>
      </c>
      <c r="D608" s="310" t="s">
        <v>1275</v>
      </c>
      <c r="E608" s="312">
        <v>3.64</v>
      </c>
      <c r="F608" s="310" t="s">
        <v>1274</v>
      </c>
      <c r="G608" s="310" t="s">
        <v>630</v>
      </c>
      <c r="H608" s="320">
        <v>19203</v>
      </c>
    </row>
    <row r="609" spans="1:8" ht="15" customHeight="1" x14ac:dyDescent="0.25">
      <c r="A609" s="310" t="s">
        <v>25972</v>
      </c>
      <c r="B609" s="310" t="s">
        <v>25998</v>
      </c>
      <c r="C609" s="310" t="s">
        <v>25999</v>
      </c>
      <c r="D609" s="310" t="s">
        <v>2908</v>
      </c>
      <c r="E609" s="312">
        <v>3.08</v>
      </c>
      <c r="F609" s="310" t="s">
        <v>2909</v>
      </c>
      <c r="G609" s="310" t="s">
        <v>630</v>
      </c>
      <c r="H609" s="320">
        <v>19204</v>
      </c>
    </row>
    <row r="610" spans="1:8" ht="15" customHeight="1" x14ac:dyDescent="0.25">
      <c r="A610" s="310" t="s">
        <v>25972</v>
      </c>
      <c r="B610" s="310" t="s">
        <v>26000</v>
      </c>
      <c r="C610" s="310" t="s">
        <v>26001</v>
      </c>
      <c r="D610" s="310" t="s">
        <v>3025</v>
      </c>
      <c r="E610" s="312">
        <v>4.22</v>
      </c>
      <c r="F610" s="310" t="s">
        <v>3026</v>
      </c>
      <c r="G610" s="310" t="s">
        <v>630</v>
      </c>
      <c r="H610" s="320">
        <v>19205</v>
      </c>
    </row>
    <row r="611" spans="1:8" ht="15" customHeight="1" x14ac:dyDescent="0.25">
      <c r="A611" s="310" t="s">
        <v>25972</v>
      </c>
      <c r="B611" s="310" t="s">
        <v>26002</v>
      </c>
      <c r="C611" s="310" t="s">
        <v>26003</v>
      </c>
      <c r="D611" s="310" t="s">
        <v>23330</v>
      </c>
      <c r="E611" s="312">
        <v>2</v>
      </c>
      <c r="F611" s="310" t="s">
        <v>23331</v>
      </c>
      <c r="G611" s="310" t="s">
        <v>630</v>
      </c>
      <c r="H611" s="320">
        <v>19206</v>
      </c>
    </row>
    <row r="612" spans="1:8" ht="15" customHeight="1" x14ac:dyDescent="0.25">
      <c r="A612" s="310" t="s">
        <v>25972</v>
      </c>
      <c r="B612" s="310" t="s">
        <v>26004</v>
      </c>
      <c r="C612" s="310" t="s">
        <v>26005</v>
      </c>
      <c r="D612" s="310" t="s">
        <v>10536</v>
      </c>
      <c r="E612" s="312">
        <v>1.94</v>
      </c>
      <c r="F612" s="310" t="s">
        <v>10535</v>
      </c>
      <c r="G612" s="310" t="s">
        <v>630</v>
      </c>
      <c r="H612" s="320">
        <v>19207</v>
      </c>
    </row>
    <row r="613" spans="1:8" ht="15" customHeight="1" x14ac:dyDescent="0.25">
      <c r="A613" s="310" t="s">
        <v>25972</v>
      </c>
      <c r="B613" s="310" t="s">
        <v>26006</v>
      </c>
      <c r="C613" s="310" t="s">
        <v>26007</v>
      </c>
      <c r="D613" s="310" t="s">
        <v>16028</v>
      </c>
      <c r="E613" s="312">
        <v>11.43</v>
      </c>
      <c r="F613" s="310" t="s">
        <v>16027</v>
      </c>
      <c r="G613" s="310" t="s">
        <v>630</v>
      </c>
      <c r="H613" s="320">
        <v>19208</v>
      </c>
    </row>
    <row r="614" spans="1:8" ht="15" customHeight="1" x14ac:dyDescent="0.25">
      <c r="A614" s="310" t="s">
        <v>25972</v>
      </c>
      <c r="B614" s="310" t="s">
        <v>19379</v>
      </c>
      <c r="C614" s="310" t="s">
        <v>26008</v>
      </c>
      <c r="D614" s="310" t="s">
        <v>1477</v>
      </c>
      <c r="E614" s="312">
        <v>3.36</v>
      </c>
      <c r="F614" s="310" t="s">
        <v>1476</v>
      </c>
      <c r="G614" s="310" t="s">
        <v>630</v>
      </c>
      <c r="H614" s="320">
        <v>19209</v>
      </c>
    </row>
    <row r="615" spans="1:8" ht="15" customHeight="1" x14ac:dyDescent="0.25">
      <c r="A615" s="310" t="s">
        <v>25972</v>
      </c>
      <c r="B615" s="310" t="s">
        <v>26009</v>
      </c>
      <c r="C615" s="310" t="s">
        <v>26010</v>
      </c>
      <c r="D615" s="310" t="s">
        <v>1233</v>
      </c>
      <c r="E615" s="312">
        <v>1.06</v>
      </c>
      <c r="F615" s="310" t="s">
        <v>1232</v>
      </c>
      <c r="G615" s="310" t="s">
        <v>630</v>
      </c>
      <c r="H615" s="320">
        <v>19210</v>
      </c>
    </row>
    <row r="616" spans="1:8" ht="15" customHeight="1" x14ac:dyDescent="0.25">
      <c r="A616" s="310" t="s">
        <v>25972</v>
      </c>
      <c r="B616" s="310" t="s">
        <v>26011</v>
      </c>
      <c r="C616" s="310" t="s">
        <v>26012</v>
      </c>
      <c r="D616" s="310" t="s">
        <v>3808</v>
      </c>
      <c r="E616" s="312">
        <v>6.19</v>
      </c>
      <c r="F616" s="310" t="s">
        <v>3809</v>
      </c>
      <c r="G616" s="310" t="s">
        <v>630</v>
      </c>
      <c r="H616" s="320">
        <v>19211</v>
      </c>
    </row>
    <row r="617" spans="1:8" ht="15" customHeight="1" x14ac:dyDescent="0.25">
      <c r="A617" s="310" t="s">
        <v>25972</v>
      </c>
      <c r="B617" s="310" t="s">
        <v>26013</v>
      </c>
      <c r="C617" s="310" t="s">
        <v>26014</v>
      </c>
      <c r="D617" s="310" t="s">
        <v>10528</v>
      </c>
      <c r="E617" s="312">
        <v>2.12</v>
      </c>
      <c r="F617" s="310" t="s">
        <v>10527</v>
      </c>
      <c r="G617" s="310" t="s">
        <v>630</v>
      </c>
      <c r="H617" s="320">
        <v>19212</v>
      </c>
    </row>
    <row r="618" spans="1:8" ht="15" customHeight="1" x14ac:dyDescent="0.25">
      <c r="A618" s="310"/>
      <c r="B618" s="310"/>
      <c r="C618" s="310"/>
      <c r="D618" s="324" t="s">
        <v>26114</v>
      </c>
      <c r="E618" s="313">
        <f>SUM(E597:E617)</f>
        <v>95.370000000000019</v>
      </c>
      <c r="F618" s="310"/>
      <c r="G618" s="310"/>
      <c r="H618" s="320"/>
    </row>
    <row r="619" spans="1:8" ht="15" customHeight="1" x14ac:dyDescent="0.25">
      <c r="A619" s="310" t="s">
        <v>26015</v>
      </c>
      <c r="B619" s="310" t="s">
        <v>26016</v>
      </c>
      <c r="C619" s="310" t="s">
        <v>26017</v>
      </c>
      <c r="D619" s="310" t="s">
        <v>839</v>
      </c>
      <c r="E619" s="312">
        <v>6.82</v>
      </c>
      <c r="F619" s="310" t="s">
        <v>838</v>
      </c>
      <c r="G619" s="310" t="s">
        <v>630</v>
      </c>
      <c r="H619" s="320">
        <v>19283</v>
      </c>
    </row>
    <row r="620" spans="1:8" ht="15" customHeight="1" x14ac:dyDescent="0.25">
      <c r="A620" s="310" t="s">
        <v>26015</v>
      </c>
      <c r="B620" s="310" t="s">
        <v>26018</v>
      </c>
      <c r="C620" s="310" t="s">
        <v>26019</v>
      </c>
      <c r="D620" s="310" t="s">
        <v>861</v>
      </c>
      <c r="E620" s="312">
        <v>5.26</v>
      </c>
      <c r="F620" s="310" t="s">
        <v>860</v>
      </c>
      <c r="G620" s="310" t="s">
        <v>630</v>
      </c>
      <c r="H620" s="320">
        <v>19284</v>
      </c>
    </row>
    <row r="621" spans="1:8" ht="15" customHeight="1" x14ac:dyDescent="0.25">
      <c r="A621" s="310" t="s">
        <v>26015</v>
      </c>
      <c r="B621" s="310" t="s">
        <v>26020</v>
      </c>
      <c r="C621" s="310" t="s">
        <v>26021</v>
      </c>
      <c r="D621" s="310" t="s">
        <v>5240</v>
      </c>
      <c r="E621" s="312">
        <v>1.68</v>
      </c>
      <c r="F621" s="310" t="s">
        <v>5241</v>
      </c>
      <c r="G621" s="310" t="s">
        <v>630</v>
      </c>
      <c r="H621" s="320">
        <v>19285</v>
      </c>
    </row>
    <row r="622" spans="1:8" ht="15" customHeight="1" x14ac:dyDescent="0.25">
      <c r="A622" s="310" t="s">
        <v>26015</v>
      </c>
      <c r="B622" s="310" t="s">
        <v>26022</v>
      </c>
      <c r="C622" s="310" t="s">
        <v>26023</v>
      </c>
      <c r="D622" s="310" t="s">
        <v>920</v>
      </c>
      <c r="E622" s="312">
        <v>11.58</v>
      </c>
      <c r="F622" s="310" t="s">
        <v>919</v>
      </c>
      <c r="G622" s="310" t="s">
        <v>630</v>
      </c>
      <c r="H622" s="320">
        <v>19286</v>
      </c>
    </row>
    <row r="623" spans="1:8" ht="15" customHeight="1" x14ac:dyDescent="0.25">
      <c r="A623" s="310" t="s">
        <v>26015</v>
      </c>
      <c r="B623" s="310" t="s">
        <v>22028</v>
      </c>
      <c r="C623" s="310" t="s">
        <v>26024</v>
      </c>
      <c r="D623" s="310" t="s">
        <v>999</v>
      </c>
      <c r="E623" s="312">
        <v>2.2400000000000002</v>
      </c>
      <c r="F623" s="310" t="s">
        <v>998</v>
      </c>
      <c r="G623" s="310" t="s">
        <v>630</v>
      </c>
      <c r="H623" s="320">
        <v>19287</v>
      </c>
    </row>
    <row r="624" spans="1:8" ht="15" customHeight="1" x14ac:dyDescent="0.25">
      <c r="A624" s="310" t="s">
        <v>26015</v>
      </c>
      <c r="B624" s="310" t="s">
        <v>26025</v>
      </c>
      <c r="C624" s="310" t="s">
        <v>26026</v>
      </c>
      <c r="D624" s="310" t="s">
        <v>751</v>
      </c>
      <c r="E624" s="312">
        <v>1.92</v>
      </c>
      <c r="F624" s="310" t="s">
        <v>750</v>
      </c>
      <c r="G624" s="310" t="s">
        <v>630</v>
      </c>
      <c r="H624" s="320">
        <v>19288</v>
      </c>
    </row>
    <row r="625" spans="1:8" ht="15" customHeight="1" x14ac:dyDescent="0.25">
      <c r="A625" s="310" t="s">
        <v>26015</v>
      </c>
      <c r="B625" s="310" t="s">
        <v>26027</v>
      </c>
      <c r="C625" s="310" t="s">
        <v>26028</v>
      </c>
      <c r="D625" s="310" t="s">
        <v>3888</v>
      </c>
      <c r="E625" s="312">
        <v>6.27</v>
      </c>
      <c r="F625" s="310" t="s">
        <v>3889</v>
      </c>
      <c r="G625" s="310" t="s">
        <v>630</v>
      </c>
      <c r="H625" s="320">
        <v>19289</v>
      </c>
    </row>
    <row r="626" spans="1:8" ht="15" customHeight="1" x14ac:dyDescent="0.25">
      <c r="A626" s="310" t="s">
        <v>26015</v>
      </c>
      <c r="B626" s="310" t="s">
        <v>26029</v>
      </c>
      <c r="C626" s="310" t="s">
        <v>26030</v>
      </c>
      <c r="D626" s="310" t="s">
        <v>804</v>
      </c>
      <c r="E626" s="312">
        <v>4.79</v>
      </c>
      <c r="F626" s="310" t="s">
        <v>803</v>
      </c>
      <c r="G626" s="310" t="s">
        <v>630</v>
      </c>
      <c r="H626" s="320">
        <v>19290</v>
      </c>
    </row>
    <row r="627" spans="1:8" ht="15" customHeight="1" x14ac:dyDescent="0.25">
      <c r="A627" s="310" t="s">
        <v>26015</v>
      </c>
      <c r="B627" s="310" t="s">
        <v>26031</v>
      </c>
      <c r="C627" s="310" t="s">
        <v>26032</v>
      </c>
      <c r="D627" s="310" t="s">
        <v>19707</v>
      </c>
      <c r="E627" s="312">
        <v>1.85</v>
      </c>
      <c r="F627" s="310" t="s">
        <v>19708</v>
      </c>
      <c r="G627" s="310" t="s">
        <v>630</v>
      </c>
      <c r="H627" s="320">
        <v>19291</v>
      </c>
    </row>
    <row r="628" spans="1:8" ht="15" customHeight="1" x14ac:dyDescent="0.25">
      <c r="A628" s="310" t="s">
        <v>26015</v>
      </c>
      <c r="B628" s="310" t="s">
        <v>25574</v>
      </c>
      <c r="C628" s="310" t="s">
        <v>26033</v>
      </c>
      <c r="D628" s="310" t="s">
        <v>3926</v>
      </c>
      <c r="E628" s="312">
        <v>13.88</v>
      </c>
      <c r="F628" s="310" t="s">
        <v>3927</v>
      </c>
      <c r="G628" s="310" t="s">
        <v>630</v>
      </c>
      <c r="H628" s="320">
        <v>19292</v>
      </c>
    </row>
    <row r="629" spans="1:8" ht="15" customHeight="1" x14ac:dyDescent="0.25">
      <c r="A629" s="310" t="s">
        <v>26015</v>
      </c>
      <c r="B629" s="310" t="s">
        <v>26034</v>
      </c>
      <c r="C629" s="310" t="s">
        <v>26035</v>
      </c>
      <c r="D629" s="310" t="s">
        <v>22496</v>
      </c>
      <c r="E629" s="312">
        <v>12.07</v>
      </c>
      <c r="F629" s="310" t="s">
        <v>22497</v>
      </c>
      <c r="G629" s="310" t="s">
        <v>630</v>
      </c>
      <c r="H629" s="320">
        <v>19293</v>
      </c>
    </row>
    <row r="630" spans="1:8" ht="15" customHeight="1" x14ac:dyDescent="0.25">
      <c r="A630" s="310" t="s">
        <v>26015</v>
      </c>
      <c r="B630" s="310" t="s">
        <v>26036</v>
      </c>
      <c r="C630" s="310" t="s">
        <v>26037</v>
      </c>
      <c r="D630" s="310" t="s">
        <v>25225</v>
      </c>
      <c r="E630" s="312">
        <v>10.71</v>
      </c>
      <c r="F630" s="310" t="s">
        <v>25226</v>
      </c>
      <c r="G630" s="310" t="s">
        <v>630</v>
      </c>
      <c r="H630" s="320">
        <v>19294</v>
      </c>
    </row>
    <row r="631" spans="1:8" ht="15" customHeight="1" x14ac:dyDescent="0.25">
      <c r="A631" s="310" t="s">
        <v>26015</v>
      </c>
      <c r="B631" s="310" t="s">
        <v>26038</v>
      </c>
      <c r="C631" s="310" t="s">
        <v>26039</v>
      </c>
      <c r="D631" s="310" t="s">
        <v>3847</v>
      </c>
      <c r="E631" s="312">
        <v>1.78</v>
      </c>
      <c r="F631" s="310" t="s">
        <v>3848</v>
      </c>
      <c r="G631" s="310" t="s">
        <v>630</v>
      </c>
      <c r="H631" s="320">
        <v>19295</v>
      </c>
    </row>
    <row r="632" spans="1:8" ht="15" customHeight="1" x14ac:dyDescent="0.25">
      <c r="A632" s="310" t="s">
        <v>26015</v>
      </c>
      <c r="B632" s="310" t="s">
        <v>4587</v>
      </c>
      <c r="C632" s="310" t="s">
        <v>26040</v>
      </c>
      <c r="D632" s="310" t="s">
        <v>18276</v>
      </c>
      <c r="E632" s="312">
        <v>18.78</v>
      </c>
      <c r="F632" s="310" t="s">
        <v>23097</v>
      </c>
      <c r="G632" s="310" t="s">
        <v>630</v>
      </c>
      <c r="H632" s="320">
        <v>19296</v>
      </c>
    </row>
    <row r="633" spans="1:8" ht="15" customHeight="1" x14ac:dyDescent="0.25">
      <c r="A633" s="310" t="s">
        <v>26015</v>
      </c>
      <c r="B633" s="310" t="s">
        <v>26041</v>
      </c>
      <c r="C633" s="310" t="s">
        <v>26042</v>
      </c>
      <c r="D633" s="310" t="s">
        <v>1384</v>
      </c>
      <c r="E633" s="312">
        <v>4.2699999999999996</v>
      </c>
      <c r="F633" s="310" t="s">
        <v>1383</v>
      </c>
      <c r="G633" s="310" t="s">
        <v>630</v>
      </c>
      <c r="H633" s="320">
        <v>19297</v>
      </c>
    </row>
    <row r="634" spans="1:8" ht="15" customHeight="1" x14ac:dyDescent="0.25">
      <c r="A634" s="310" t="s">
        <v>26015</v>
      </c>
      <c r="B634" s="310" t="s">
        <v>26043</v>
      </c>
      <c r="C634" s="310" t="s">
        <v>26044</v>
      </c>
      <c r="D634" s="310" t="s">
        <v>1429</v>
      </c>
      <c r="E634" s="312">
        <v>4.83</v>
      </c>
      <c r="F634" s="310" t="s">
        <v>1428</v>
      </c>
      <c r="G634" s="310" t="s">
        <v>630</v>
      </c>
      <c r="H634" s="320">
        <v>19298</v>
      </c>
    </row>
    <row r="635" spans="1:8" ht="15" customHeight="1" x14ac:dyDescent="0.25">
      <c r="A635" s="310" t="s">
        <v>26015</v>
      </c>
      <c r="B635" s="310" t="s">
        <v>26045</v>
      </c>
      <c r="C635" s="310" t="s">
        <v>26046</v>
      </c>
      <c r="D635" s="310" t="s">
        <v>968</v>
      </c>
      <c r="E635" s="312">
        <v>0.84</v>
      </c>
      <c r="F635" s="310" t="s">
        <v>967</v>
      </c>
      <c r="G635" s="310" t="s">
        <v>630</v>
      </c>
      <c r="H635" s="320">
        <v>19299</v>
      </c>
    </row>
    <row r="636" spans="1:8" ht="15" customHeight="1" x14ac:dyDescent="0.25">
      <c r="A636" s="310"/>
      <c r="B636" s="310"/>
      <c r="C636" s="310"/>
      <c r="D636" s="324" t="s">
        <v>26114</v>
      </c>
      <c r="E636" s="313">
        <f>SUM(E619:E635)</f>
        <v>109.57</v>
      </c>
      <c r="F636" s="310"/>
      <c r="G636" s="310"/>
      <c r="H636" s="320"/>
    </row>
    <row r="637" spans="1:8" ht="15" customHeight="1" x14ac:dyDescent="0.25">
      <c r="A637" s="310"/>
      <c r="B637" s="310"/>
      <c r="C637" s="310"/>
      <c r="D637" s="327" t="s">
        <v>21509</v>
      </c>
      <c r="E637" s="328">
        <f>+E563+E569+E572+E581+E596+E618+E636</f>
        <v>431.7</v>
      </c>
      <c r="F637" s="310"/>
      <c r="G637" s="310"/>
      <c r="H637" s="320"/>
    </row>
    <row r="638" spans="1:8" ht="15" customHeight="1" x14ac:dyDescent="0.25">
      <c r="A638" s="310" t="s">
        <v>26047</v>
      </c>
      <c r="B638" s="310" t="s">
        <v>26048</v>
      </c>
      <c r="C638" s="310" t="s">
        <v>26049</v>
      </c>
      <c r="D638" s="310" t="s">
        <v>5707</v>
      </c>
      <c r="E638" s="312">
        <v>2.95</v>
      </c>
      <c r="F638" s="310" t="s">
        <v>5708</v>
      </c>
      <c r="G638" s="310" t="s">
        <v>630</v>
      </c>
      <c r="H638" s="320">
        <v>19322</v>
      </c>
    </row>
    <row r="639" spans="1:8" ht="15" customHeight="1" x14ac:dyDescent="0.25">
      <c r="A639" s="310" t="s">
        <v>26047</v>
      </c>
      <c r="B639" s="310" t="s">
        <v>26050</v>
      </c>
      <c r="C639" s="310" t="s">
        <v>26051</v>
      </c>
      <c r="D639" s="310" t="s">
        <v>16582</v>
      </c>
      <c r="E639" s="312">
        <v>7.18</v>
      </c>
      <c r="F639" s="310" t="s">
        <v>16581</v>
      </c>
      <c r="G639" s="310" t="s">
        <v>630</v>
      </c>
      <c r="H639" s="320">
        <v>19323</v>
      </c>
    </row>
    <row r="640" spans="1:8" ht="15" customHeight="1" x14ac:dyDescent="0.25">
      <c r="A640" s="310" t="s">
        <v>26047</v>
      </c>
      <c r="B640" s="310" t="s">
        <v>26052</v>
      </c>
      <c r="C640" s="310" t="s">
        <v>26053</v>
      </c>
      <c r="D640" s="310" t="s">
        <v>1308</v>
      </c>
      <c r="E640" s="312">
        <v>14.72</v>
      </c>
      <c r="F640" s="310" t="s">
        <v>1307</v>
      </c>
      <c r="G640" s="310" t="s">
        <v>630</v>
      </c>
      <c r="H640" s="320">
        <v>19324</v>
      </c>
    </row>
    <row r="641" spans="1:8" ht="15" customHeight="1" x14ac:dyDescent="0.25">
      <c r="A641" s="310" t="s">
        <v>26047</v>
      </c>
      <c r="B641" s="310" t="s">
        <v>26054</v>
      </c>
      <c r="C641" s="310" t="s">
        <v>26055</v>
      </c>
      <c r="D641" s="310" t="s">
        <v>1008</v>
      </c>
      <c r="E641" s="312">
        <v>3.75</v>
      </c>
      <c r="F641" s="310" t="s">
        <v>1007</v>
      </c>
      <c r="G641" s="310" t="s">
        <v>630</v>
      </c>
      <c r="H641" s="320">
        <v>19325</v>
      </c>
    </row>
    <row r="642" spans="1:8" ht="15" customHeight="1" x14ac:dyDescent="0.25">
      <c r="A642" s="310" t="s">
        <v>26047</v>
      </c>
      <c r="B642" s="310" t="s">
        <v>26056</v>
      </c>
      <c r="C642" s="310" t="s">
        <v>26057</v>
      </c>
      <c r="D642" s="310" t="s">
        <v>5169</v>
      </c>
      <c r="E642" s="312">
        <v>2.1800000000000002</v>
      </c>
      <c r="F642" s="310" t="s">
        <v>5170</v>
      </c>
      <c r="G642" s="310" t="s">
        <v>630</v>
      </c>
      <c r="H642" s="320">
        <v>19326</v>
      </c>
    </row>
    <row r="643" spans="1:8" ht="15" customHeight="1" x14ac:dyDescent="0.25">
      <c r="A643" s="310" t="s">
        <v>26047</v>
      </c>
      <c r="B643" s="310" t="s">
        <v>26058</v>
      </c>
      <c r="C643" s="310" t="s">
        <v>26059</v>
      </c>
      <c r="D643" s="310" t="s">
        <v>25988</v>
      </c>
      <c r="E643" s="312">
        <v>2.5499999999999998</v>
      </c>
      <c r="F643" s="310" t="s">
        <v>25989</v>
      </c>
      <c r="G643" s="310" t="s">
        <v>630</v>
      </c>
      <c r="H643" s="320">
        <v>19327</v>
      </c>
    </row>
    <row r="644" spans="1:8" ht="15" customHeight="1" x14ac:dyDescent="0.25">
      <c r="A644" s="310" t="s">
        <v>26047</v>
      </c>
      <c r="B644" s="310" t="s">
        <v>26060</v>
      </c>
      <c r="C644" s="310" t="s">
        <v>26061</v>
      </c>
      <c r="D644" s="310" t="s">
        <v>1176</v>
      </c>
      <c r="E644" s="312">
        <v>3.63</v>
      </c>
      <c r="F644" s="310" t="s">
        <v>1175</v>
      </c>
      <c r="G644" s="310" t="s">
        <v>630</v>
      </c>
      <c r="H644" s="320">
        <v>19328</v>
      </c>
    </row>
    <row r="645" spans="1:8" ht="15" customHeight="1" x14ac:dyDescent="0.25">
      <c r="A645" s="310" t="s">
        <v>26047</v>
      </c>
      <c r="B645" s="310" t="s">
        <v>26062</v>
      </c>
      <c r="C645" s="310" t="s">
        <v>26063</v>
      </c>
      <c r="D645" s="310" t="s">
        <v>1176</v>
      </c>
      <c r="E645" s="312">
        <v>3.63</v>
      </c>
      <c r="F645" s="310" t="s">
        <v>1175</v>
      </c>
      <c r="G645" s="310" t="s">
        <v>630</v>
      </c>
      <c r="H645" s="320">
        <v>19329</v>
      </c>
    </row>
    <row r="646" spans="1:8" ht="15" customHeight="1" x14ac:dyDescent="0.25">
      <c r="A646" s="310" t="s">
        <v>26047</v>
      </c>
      <c r="B646" s="310" t="s">
        <v>10877</v>
      </c>
      <c r="C646" s="310" t="s">
        <v>26064</v>
      </c>
      <c r="D646" s="310" t="s">
        <v>26065</v>
      </c>
      <c r="E646" s="312">
        <v>5.47</v>
      </c>
      <c r="F646" s="310" t="s">
        <v>26066</v>
      </c>
      <c r="G646" s="310" t="s">
        <v>630</v>
      </c>
      <c r="H646" s="320">
        <v>19330</v>
      </c>
    </row>
    <row r="647" spans="1:8" ht="15" customHeight="1" x14ac:dyDescent="0.25">
      <c r="A647" s="310" t="s">
        <v>26047</v>
      </c>
      <c r="B647" s="310" t="s">
        <v>18611</v>
      </c>
      <c r="C647" s="310" t="s">
        <v>26067</v>
      </c>
      <c r="D647" s="310" t="s">
        <v>21941</v>
      </c>
      <c r="E647" s="312">
        <v>0.45</v>
      </c>
      <c r="F647" s="310" t="s">
        <v>21942</v>
      </c>
      <c r="G647" s="310" t="s">
        <v>630</v>
      </c>
      <c r="H647" s="320">
        <v>19331</v>
      </c>
    </row>
    <row r="648" spans="1:8" ht="15" customHeight="1" x14ac:dyDescent="0.25">
      <c r="A648" s="310" t="s">
        <v>26047</v>
      </c>
      <c r="B648" s="310" t="s">
        <v>26068</v>
      </c>
      <c r="C648" s="310" t="s">
        <v>26069</v>
      </c>
      <c r="D648" s="310" t="s">
        <v>19025</v>
      </c>
      <c r="E648" s="312">
        <v>3.94</v>
      </c>
      <c r="F648" s="310" t="s">
        <v>19024</v>
      </c>
      <c r="G648" s="310" t="s">
        <v>630</v>
      </c>
      <c r="H648" s="320">
        <v>19332</v>
      </c>
    </row>
    <row r="649" spans="1:8" ht="15" customHeight="1" x14ac:dyDescent="0.25">
      <c r="A649" s="310" t="s">
        <v>26047</v>
      </c>
      <c r="B649" s="310" t="s">
        <v>26070</v>
      </c>
      <c r="C649" s="310" t="s">
        <v>26071</v>
      </c>
      <c r="D649" s="310" t="s">
        <v>22098</v>
      </c>
      <c r="E649" s="312">
        <v>1.72</v>
      </c>
      <c r="F649" s="310" t="s">
        <v>22099</v>
      </c>
      <c r="G649" s="310" t="s">
        <v>630</v>
      </c>
      <c r="H649" s="320">
        <v>19333</v>
      </c>
    </row>
    <row r="650" spans="1:8" ht="15" customHeight="1" x14ac:dyDescent="0.25">
      <c r="A650" s="310" t="s">
        <v>26047</v>
      </c>
      <c r="B650" s="310" t="s">
        <v>26072</v>
      </c>
      <c r="C650" s="310" t="s">
        <v>26073</v>
      </c>
      <c r="D650" s="310" t="s">
        <v>4152</v>
      </c>
      <c r="E650" s="312">
        <v>5.04</v>
      </c>
      <c r="F650" s="310" t="s">
        <v>4153</v>
      </c>
      <c r="G650" s="310" t="s">
        <v>630</v>
      </c>
      <c r="H650" s="320">
        <v>19334</v>
      </c>
    </row>
    <row r="651" spans="1:8" ht="15" customHeight="1" x14ac:dyDescent="0.25">
      <c r="A651" s="310" t="s">
        <v>26047</v>
      </c>
      <c r="B651" s="310" t="s">
        <v>26074</v>
      </c>
      <c r="C651" s="310" t="s">
        <v>26075</v>
      </c>
      <c r="D651" s="310" t="s">
        <v>5694</v>
      </c>
      <c r="E651" s="312">
        <v>5.89</v>
      </c>
      <c r="F651" s="310" t="s">
        <v>5695</v>
      </c>
      <c r="G651" s="310" t="s">
        <v>630</v>
      </c>
      <c r="H651" s="320">
        <v>19335</v>
      </c>
    </row>
    <row r="652" spans="1:8" ht="15" customHeight="1" x14ac:dyDescent="0.25">
      <c r="A652" s="310" t="s">
        <v>26047</v>
      </c>
      <c r="B652" s="310" t="s">
        <v>26076</v>
      </c>
      <c r="C652" s="310" t="s">
        <v>26077</v>
      </c>
      <c r="D652" s="310" t="s">
        <v>15927</v>
      </c>
      <c r="E652" s="312">
        <v>3.63</v>
      </c>
      <c r="F652" s="310" t="s">
        <v>15926</v>
      </c>
      <c r="G652" s="310" t="s">
        <v>630</v>
      </c>
      <c r="H652" s="320">
        <v>19336</v>
      </c>
    </row>
    <row r="653" spans="1:8" ht="15" customHeight="1" x14ac:dyDescent="0.25">
      <c r="A653" s="310" t="s">
        <v>26047</v>
      </c>
      <c r="B653" s="310" t="s">
        <v>26078</v>
      </c>
      <c r="C653" s="310" t="s">
        <v>26079</v>
      </c>
      <c r="D653" s="310" t="s">
        <v>10522</v>
      </c>
      <c r="E653" s="312">
        <v>3.4</v>
      </c>
      <c r="F653" s="310" t="s">
        <v>10521</v>
      </c>
      <c r="G653" s="310" t="s">
        <v>630</v>
      </c>
      <c r="H653" s="320">
        <v>19337</v>
      </c>
    </row>
    <row r="654" spans="1:8" ht="15" customHeight="1" x14ac:dyDescent="0.25">
      <c r="A654" s="310" t="s">
        <v>26047</v>
      </c>
      <c r="B654" s="310" t="s">
        <v>18625</v>
      </c>
      <c r="C654" s="310" t="s">
        <v>26080</v>
      </c>
      <c r="D654" s="310" t="s">
        <v>11077</v>
      </c>
      <c r="E654" s="312">
        <v>3.02</v>
      </c>
      <c r="F654" s="310" t="s">
        <v>11076</v>
      </c>
      <c r="G654" s="310" t="s">
        <v>630</v>
      </c>
      <c r="H654" s="320">
        <v>19338</v>
      </c>
    </row>
    <row r="655" spans="1:8" ht="15" customHeight="1" x14ac:dyDescent="0.25">
      <c r="A655" s="310" t="s">
        <v>26047</v>
      </c>
      <c r="B655" s="310" t="s">
        <v>26081</v>
      </c>
      <c r="C655" s="310" t="s">
        <v>26082</v>
      </c>
      <c r="D655" s="310" t="s">
        <v>11077</v>
      </c>
      <c r="E655" s="312">
        <v>3.02</v>
      </c>
      <c r="F655" s="310" t="s">
        <v>11076</v>
      </c>
      <c r="G655" s="310" t="s">
        <v>630</v>
      </c>
      <c r="H655" s="320">
        <v>19339</v>
      </c>
    </row>
    <row r="656" spans="1:8" ht="15" customHeight="1" x14ac:dyDescent="0.25">
      <c r="A656" s="310" t="s">
        <v>26047</v>
      </c>
      <c r="B656" s="310" t="s">
        <v>25433</v>
      </c>
      <c r="C656" s="310" t="s">
        <v>26083</v>
      </c>
      <c r="D656" s="310" t="s">
        <v>11077</v>
      </c>
      <c r="E656" s="312">
        <v>3.02</v>
      </c>
      <c r="F656" s="310" t="s">
        <v>11076</v>
      </c>
      <c r="G656" s="310" t="s">
        <v>630</v>
      </c>
      <c r="H656" s="320">
        <v>19340</v>
      </c>
    </row>
    <row r="657" spans="1:8" ht="15" customHeight="1" x14ac:dyDescent="0.25">
      <c r="A657" s="310" t="s">
        <v>26047</v>
      </c>
      <c r="B657" s="310" t="s">
        <v>25320</v>
      </c>
      <c r="C657" s="310" t="s">
        <v>26084</v>
      </c>
      <c r="D657" s="310" t="s">
        <v>11077</v>
      </c>
      <c r="E657" s="312">
        <v>3.02</v>
      </c>
      <c r="F657" s="310" t="s">
        <v>11076</v>
      </c>
      <c r="G657" s="310" t="s">
        <v>630</v>
      </c>
      <c r="H657" s="320">
        <v>19341</v>
      </c>
    </row>
    <row r="658" spans="1:8" ht="15" customHeight="1" x14ac:dyDescent="0.25">
      <c r="A658" s="310" t="s">
        <v>26047</v>
      </c>
      <c r="B658" s="310" t="s">
        <v>26085</v>
      </c>
      <c r="C658" s="310" t="s">
        <v>26086</v>
      </c>
      <c r="D658" s="310" t="s">
        <v>782</v>
      </c>
      <c r="E658" s="312">
        <v>4.18</v>
      </c>
      <c r="F658" s="310" t="s">
        <v>781</v>
      </c>
      <c r="G658" s="310" t="s">
        <v>630</v>
      </c>
      <c r="H658" s="320">
        <v>19342</v>
      </c>
    </row>
    <row r="659" spans="1:8" ht="15" customHeight="1" x14ac:dyDescent="0.25">
      <c r="A659" s="310" t="s">
        <v>26047</v>
      </c>
      <c r="B659" s="310" t="s">
        <v>26034</v>
      </c>
      <c r="C659" s="310" t="s">
        <v>26087</v>
      </c>
      <c r="D659" s="310" t="s">
        <v>10944</v>
      </c>
      <c r="E659" s="312">
        <v>1.68</v>
      </c>
      <c r="F659" s="310" t="s">
        <v>10943</v>
      </c>
      <c r="G659" s="310" t="s">
        <v>630</v>
      </c>
      <c r="H659" s="320">
        <v>19343</v>
      </c>
    </row>
    <row r="660" spans="1:8" ht="15" customHeight="1" x14ac:dyDescent="0.25">
      <c r="A660" s="310" t="s">
        <v>26047</v>
      </c>
      <c r="B660" s="310" t="s">
        <v>11448</v>
      </c>
      <c r="C660" s="310" t="s">
        <v>26088</v>
      </c>
      <c r="D660" s="310" t="s">
        <v>813</v>
      </c>
      <c r="E660" s="312">
        <v>17.899999999999999</v>
      </c>
      <c r="F660" s="310" t="s">
        <v>812</v>
      </c>
      <c r="G660" s="310" t="s">
        <v>630</v>
      </c>
      <c r="H660" s="320">
        <v>19344</v>
      </c>
    </row>
    <row r="661" spans="1:8" ht="15" customHeight="1" x14ac:dyDescent="0.25">
      <c r="A661" s="310" t="s">
        <v>26047</v>
      </c>
      <c r="B661" s="310" t="s">
        <v>26089</v>
      </c>
      <c r="C661" s="310" t="s">
        <v>26090</v>
      </c>
      <c r="D661" s="310" t="s">
        <v>3709</v>
      </c>
      <c r="E661" s="312">
        <v>1.68</v>
      </c>
      <c r="F661" s="310" t="s">
        <v>3710</v>
      </c>
      <c r="G661" s="310" t="s">
        <v>630</v>
      </c>
      <c r="H661" s="320">
        <v>19345</v>
      </c>
    </row>
    <row r="662" spans="1:8" ht="15" customHeight="1" x14ac:dyDescent="0.25">
      <c r="A662" s="310" t="s">
        <v>26047</v>
      </c>
      <c r="B662" s="310" t="s">
        <v>24362</v>
      </c>
      <c r="C662" s="310" t="s">
        <v>26091</v>
      </c>
      <c r="D662" s="310" t="s">
        <v>10528</v>
      </c>
      <c r="E662" s="312">
        <v>2.12</v>
      </c>
      <c r="F662" s="310" t="s">
        <v>10527</v>
      </c>
      <c r="G662" s="310" t="s">
        <v>630</v>
      </c>
      <c r="H662" s="320">
        <v>19346</v>
      </c>
    </row>
    <row r="663" spans="1:8" ht="15" customHeight="1" x14ac:dyDescent="0.25">
      <c r="A663" s="310"/>
      <c r="B663" s="310"/>
      <c r="C663" s="310"/>
      <c r="D663" s="310"/>
      <c r="E663" s="313">
        <f>SUM(E638:E662)</f>
        <v>109.77000000000001</v>
      </c>
      <c r="F663" s="310"/>
      <c r="G663" s="310"/>
      <c r="H663" s="320"/>
    </row>
    <row r="664" spans="1:8" ht="15" customHeight="1" x14ac:dyDescent="0.25">
      <c r="A664" s="310" t="s">
        <v>26092</v>
      </c>
      <c r="B664" s="310" t="s">
        <v>26093</v>
      </c>
      <c r="C664" s="310" t="s">
        <v>26094</v>
      </c>
      <c r="D664" s="310" t="s">
        <v>4804</v>
      </c>
      <c r="E664" s="312">
        <v>2.56</v>
      </c>
      <c r="F664" s="310" t="s">
        <v>4805</v>
      </c>
      <c r="G664" s="310" t="s">
        <v>630</v>
      </c>
      <c r="H664" s="320">
        <v>19355</v>
      </c>
    </row>
    <row r="665" spans="1:8" ht="15" customHeight="1" x14ac:dyDescent="0.25">
      <c r="A665" s="310" t="s">
        <v>26092</v>
      </c>
      <c r="B665" s="310" t="s">
        <v>26095</v>
      </c>
      <c r="C665" s="310" t="s">
        <v>26096</v>
      </c>
      <c r="D665" s="310" t="s">
        <v>4877</v>
      </c>
      <c r="E665" s="312">
        <v>1.68</v>
      </c>
      <c r="F665" s="310" t="s">
        <v>4878</v>
      </c>
      <c r="G665" s="310" t="s">
        <v>630</v>
      </c>
      <c r="H665" s="320">
        <v>19356</v>
      </c>
    </row>
    <row r="666" spans="1:8" ht="15" customHeight="1" x14ac:dyDescent="0.25">
      <c r="A666" s="310" t="s">
        <v>26092</v>
      </c>
      <c r="B666" s="310" t="s">
        <v>26097</v>
      </c>
      <c r="C666" s="310" t="s">
        <v>26098</v>
      </c>
      <c r="D666" s="310" t="s">
        <v>1127</v>
      </c>
      <c r="E666" s="312">
        <v>1.69</v>
      </c>
      <c r="F666" s="310" t="s">
        <v>1126</v>
      </c>
      <c r="G666" s="310" t="s">
        <v>630</v>
      </c>
      <c r="H666" s="320">
        <v>19357</v>
      </c>
    </row>
    <row r="667" spans="1:8" ht="15" customHeight="1" x14ac:dyDescent="0.25">
      <c r="A667" s="310" t="s">
        <v>26092</v>
      </c>
      <c r="B667" s="310" t="s">
        <v>26099</v>
      </c>
      <c r="C667" s="310" t="s">
        <v>26100</v>
      </c>
      <c r="D667" s="310" t="s">
        <v>985</v>
      </c>
      <c r="E667" s="312">
        <v>3.88</v>
      </c>
      <c r="F667" s="310" t="s">
        <v>984</v>
      </c>
      <c r="G667" s="310" t="s">
        <v>630</v>
      </c>
      <c r="H667" s="320">
        <v>19358</v>
      </c>
    </row>
    <row r="668" spans="1:8" ht="15" customHeight="1" x14ac:dyDescent="0.25">
      <c r="A668" s="310" t="s">
        <v>26092</v>
      </c>
      <c r="B668" s="310" t="s">
        <v>26101</v>
      </c>
      <c r="C668" s="310" t="s">
        <v>26102</v>
      </c>
      <c r="D668" s="310" t="s">
        <v>796</v>
      </c>
      <c r="E668" s="312">
        <v>1.68</v>
      </c>
      <c r="F668" s="310" t="s">
        <v>795</v>
      </c>
      <c r="G668" s="310" t="s">
        <v>630</v>
      </c>
      <c r="H668" s="320">
        <v>19359</v>
      </c>
    </row>
    <row r="669" spans="1:8" ht="15" customHeight="1" x14ac:dyDescent="0.25">
      <c r="A669" s="310" t="s">
        <v>26092</v>
      </c>
      <c r="B669" s="310" t="s">
        <v>26103</v>
      </c>
      <c r="C669" s="310" t="s">
        <v>26104</v>
      </c>
      <c r="D669" s="310" t="s">
        <v>5352</v>
      </c>
      <c r="E669" s="312">
        <v>1.68</v>
      </c>
      <c r="F669" s="310" t="s">
        <v>5353</v>
      </c>
      <c r="G669" s="310" t="s">
        <v>630</v>
      </c>
      <c r="H669" s="320">
        <v>19360</v>
      </c>
    </row>
    <row r="670" spans="1:8" ht="15" customHeight="1" x14ac:dyDescent="0.25">
      <c r="A670" s="310" t="s">
        <v>26092</v>
      </c>
      <c r="B670" s="310" t="s">
        <v>26105</v>
      </c>
      <c r="C670" s="310" t="s">
        <v>26106</v>
      </c>
      <c r="D670" s="310" t="s">
        <v>10596</v>
      </c>
      <c r="E670" s="312">
        <v>1.84</v>
      </c>
      <c r="F670" s="310" t="s">
        <v>10595</v>
      </c>
      <c r="G670" s="310" t="s">
        <v>630</v>
      </c>
      <c r="H670" s="320">
        <v>19361</v>
      </c>
    </row>
    <row r="671" spans="1:8" x14ac:dyDescent="0.25">
      <c r="A671" s="310"/>
      <c r="B671" s="310"/>
      <c r="C671" s="310"/>
      <c r="D671" s="310"/>
      <c r="E671" s="313">
        <f>SUM(E664:E670)</f>
        <v>15.009999999999998</v>
      </c>
      <c r="F671" s="310"/>
      <c r="G671" s="310"/>
      <c r="H671" s="320"/>
    </row>
    <row r="672" spans="1:8" ht="15.75" x14ac:dyDescent="0.25">
      <c r="A672" s="310"/>
      <c r="B672" s="310"/>
      <c r="C672" s="310"/>
      <c r="D672" s="310"/>
      <c r="E672" s="312"/>
      <c r="F672" s="310"/>
      <c r="G672" s="310"/>
      <c r="H672" s="264"/>
    </row>
    <row r="673" spans="1:8" ht="15.75" x14ac:dyDescent="0.25">
      <c r="A673" s="310"/>
      <c r="B673" s="310"/>
      <c r="C673" s="310"/>
      <c r="D673" s="310"/>
      <c r="E673" s="312"/>
      <c r="F673" s="310"/>
      <c r="G673" s="310"/>
      <c r="H673" s="264"/>
    </row>
    <row r="674" spans="1:8" ht="15.75" x14ac:dyDescent="0.25">
      <c r="A674" s="310"/>
      <c r="B674" s="310"/>
      <c r="C674" s="310"/>
      <c r="D674" s="310"/>
      <c r="E674" s="312"/>
      <c r="F674" s="310"/>
      <c r="G674" s="310"/>
      <c r="H674" s="264"/>
    </row>
    <row r="675" spans="1:8" ht="15.75" x14ac:dyDescent="0.25">
      <c r="A675" s="310"/>
      <c r="B675" s="310"/>
      <c r="C675" s="310"/>
      <c r="D675" s="310"/>
      <c r="E675" s="312"/>
      <c r="F675" s="310"/>
      <c r="G675" s="310"/>
      <c r="H675" s="264"/>
    </row>
    <row r="676" spans="1:8" ht="15.75" x14ac:dyDescent="0.25">
      <c r="A676" s="310"/>
      <c r="B676" s="310"/>
      <c r="C676" s="310"/>
      <c r="D676" s="310"/>
      <c r="E676" s="312"/>
      <c r="F676" s="310"/>
      <c r="G676" s="310"/>
      <c r="H676" s="264"/>
    </row>
    <row r="677" spans="1:8" ht="15.75" x14ac:dyDescent="0.25">
      <c r="A677" s="310"/>
      <c r="B677" s="310"/>
      <c r="C677" s="310"/>
      <c r="D677" s="310"/>
      <c r="E677" s="312"/>
      <c r="F677" s="310"/>
      <c r="G677" s="310"/>
      <c r="H677" s="264"/>
    </row>
    <row r="678" spans="1:8" ht="15.75" x14ac:dyDescent="0.25">
      <c r="A678" s="310"/>
      <c r="B678" s="310"/>
      <c r="C678" s="310"/>
      <c r="D678" s="310"/>
      <c r="E678" s="312"/>
      <c r="F678" s="310"/>
      <c r="G678" s="310"/>
      <c r="H678" s="264"/>
    </row>
    <row r="679" spans="1:8" ht="15.75" x14ac:dyDescent="0.25">
      <c r="A679" s="310"/>
      <c r="B679" s="310"/>
      <c r="C679" s="310"/>
      <c r="D679" s="310"/>
      <c r="E679" s="312"/>
      <c r="F679" s="310"/>
      <c r="G679" s="310"/>
      <c r="H679" s="264"/>
    </row>
    <row r="680" spans="1:8" ht="15.75" x14ac:dyDescent="0.25">
      <c r="A680" s="310"/>
      <c r="B680" s="310"/>
      <c r="C680" s="310"/>
      <c r="D680" s="310"/>
      <c r="E680" s="312"/>
      <c r="F680" s="310"/>
      <c r="G680" s="310"/>
      <c r="H680" s="264"/>
    </row>
    <row r="681" spans="1:8" ht="15.75" x14ac:dyDescent="0.25">
      <c r="A681" s="310"/>
      <c r="B681" s="310"/>
      <c r="C681" s="310"/>
      <c r="D681" s="310"/>
      <c r="E681" s="312"/>
      <c r="F681" s="310"/>
      <c r="G681" s="310"/>
      <c r="H681" s="264"/>
    </row>
    <row r="682" spans="1:8" ht="15.75" x14ac:dyDescent="0.25">
      <c r="A682" s="310"/>
      <c r="B682" s="310"/>
      <c r="C682" s="310"/>
      <c r="D682" s="310"/>
      <c r="E682" s="312"/>
      <c r="F682" s="310"/>
      <c r="G682" s="310"/>
      <c r="H682" s="264"/>
    </row>
    <row r="683" spans="1:8" ht="15.75" x14ac:dyDescent="0.25">
      <c r="A683" s="310"/>
      <c r="B683" s="310"/>
      <c r="C683" s="310"/>
      <c r="D683" s="310"/>
      <c r="E683" s="312"/>
      <c r="F683" s="310"/>
      <c r="G683" s="310"/>
      <c r="H683" s="264"/>
    </row>
    <row r="684" spans="1:8" ht="15.75" x14ac:dyDescent="0.25">
      <c r="A684" s="310"/>
      <c r="B684" s="310"/>
      <c r="C684" s="310"/>
      <c r="D684" s="310"/>
      <c r="E684" s="312"/>
      <c r="F684" s="310"/>
      <c r="G684" s="310"/>
      <c r="H684" s="264"/>
    </row>
    <row r="685" spans="1:8" ht="15.75" x14ac:dyDescent="0.25">
      <c r="A685" s="310"/>
      <c r="B685" s="310"/>
      <c r="C685" s="310"/>
      <c r="D685" s="310"/>
      <c r="E685" s="312"/>
      <c r="F685" s="310"/>
      <c r="G685" s="310"/>
      <c r="H685" s="264"/>
    </row>
    <row r="686" spans="1:8" ht="15.75" x14ac:dyDescent="0.25">
      <c r="A686" s="310"/>
      <c r="B686" s="310"/>
      <c r="C686" s="310"/>
      <c r="D686" s="310"/>
      <c r="E686" s="312"/>
      <c r="F686" s="310"/>
      <c r="G686" s="310"/>
      <c r="H686" s="264"/>
    </row>
    <row r="687" spans="1:8" ht="15.75" x14ac:dyDescent="0.25">
      <c r="A687" s="310"/>
      <c r="B687" s="310"/>
      <c r="C687" s="310"/>
      <c r="D687" s="310"/>
      <c r="E687" s="312"/>
      <c r="F687" s="310"/>
      <c r="G687" s="310"/>
      <c r="H687" s="264"/>
    </row>
    <row r="688" spans="1:8" ht="15.75" x14ac:dyDescent="0.25">
      <c r="A688" s="310"/>
      <c r="B688" s="310"/>
      <c r="C688" s="310"/>
      <c r="D688" s="310"/>
      <c r="E688" s="312"/>
      <c r="F688" s="310"/>
      <c r="G688" s="310"/>
      <c r="H688" s="264"/>
    </row>
    <row r="689" spans="1:8" ht="15.75" x14ac:dyDescent="0.25">
      <c r="A689" s="310"/>
      <c r="B689" s="310"/>
      <c r="C689" s="310"/>
      <c r="D689" s="310"/>
      <c r="E689" s="312"/>
      <c r="F689" s="310"/>
      <c r="G689" s="310"/>
      <c r="H689" s="264"/>
    </row>
    <row r="690" spans="1:8" ht="15.75" x14ac:dyDescent="0.25">
      <c r="A690" s="310"/>
      <c r="B690" s="310"/>
      <c r="C690" s="310"/>
      <c r="D690" s="310"/>
      <c r="E690" s="312"/>
      <c r="F690" s="310"/>
      <c r="G690" s="310"/>
      <c r="H690" s="264"/>
    </row>
    <row r="691" spans="1:8" ht="15.75" x14ac:dyDescent="0.25">
      <c r="A691" s="310"/>
      <c r="B691" s="310"/>
      <c r="C691" s="310"/>
      <c r="D691" s="310"/>
      <c r="E691" s="312"/>
      <c r="F691" s="310"/>
      <c r="G691" s="310"/>
      <c r="H691" s="264"/>
    </row>
    <row r="692" spans="1:8" ht="15.75" x14ac:dyDescent="0.25">
      <c r="A692" s="310"/>
      <c r="B692" s="310"/>
      <c r="C692" s="310"/>
      <c r="D692" s="310"/>
      <c r="E692" s="312"/>
      <c r="F692" s="310"/>
      <c r="G692" s="310"/>
      <c r="H692" s="264"/>
    </row>
    <row r="693" spans="1:8" ht="15.75" x14ac:dyDescent="0.25">
      <c r="A693" s="310"/>
      <c r="B693" s="310"/>
      <c r="C693" s="310"/>
      <c r="D693" s="310"/>
      <c r="E693" s="312"/>
      <c r="F693" s="310"/>
      <c r="G693" s="310"/>
      <c r="H693" s="264"/>
    </row>
    <row r="694" spans="1:8" ht="15.75" x14ac:dyDescent="0.25">
      <c r="A694" s="310"/>
      <c r="B694" s="310"/>
      <c r="C694" s="310"/>
      <c r="D694" s="310"/>
      <c r="E694" s="312"/>
      <c r="F694" s="310"/>
      <c r="G694" s="310"/>
      <c r="H694" s="264"/>
    </row>
    <row r="695" spans="1:8" ht="15.75" x14ac:dyDescent="0.25">
      <c r="A695" s="310"/>
      <c r="B695" s="310"/>
      <c r="C695" s="310"/>
      <c r="D695" s="310"/>
      <c r="E695" s="312"/>
      <c r="F695" s="310"/>
      <c r="G695" s="310"/>
      <c r="H695" s="264"/>
    </row>
    <row r="696" spans="1:8" ht="15.75" x14ac:dyDescent="0.25">
      <c r="A696" s="310"/>
      <c r="B696" s="310"/>
      <c r="C696" s="310"/>
      <c r="D696" s="310"/>
      <c r="E696" s="312"/>
      <c r="F696" s="310"/>
      <c r="G696" s="310"/>
      <c r="H696" s="264"/>
    </row>
    <row r="697" spans="1:8" ht="15.75" x14ac:dyDescent="0.25">
      <c r="A697" s="310"/>
      <c r="B697" s="310"/>
      <c r="C697" s="310"/>
      <c r="D697" s="310"/>
      <c r="E697" s="312"/>
      <c r="F697" s="310"/>
      <c r="G697" s="310"/>
      <c r="H697" s="264"/>
    </row>
    <row r="698" spans="1:8" ht="15.75" x14ac:dyDescent="0.25">
      <c r="A698" s="310"/>
      <c r="B698" s="310"/>
      <c r="C698" s="310"/>
      <c r="D698" s="310"/>
      <c r="E698" s="312"/>
      <c r="F698" s="310"/>
      <c r="G698" s="310"/>
      <c r="H698" s="264"/>
    </row>
    <row r="699" spans="1:8" ht="15.75" x14ac:dyDescent="0.25">
      <c r="A699" s="310"/>
      <c r="B699" s="310"/>
      <c r="C699" s="310"/>
      <c r="D699" s="310"/>
      <c r="E699" s="312"/>
      <c r="F699" s="310"/>
      <c r="G699" s="310"/>
      <c r="H699" s="264"/>
    </row>
    <row r="700" spans="1:8" ht="15.75" x14ac:dyDescent="0.25">
      <c r="A700" s="310"/>
      <c r="B700" s="310"/>
      <c r="C700" s="310"/>
      <c r="D700" s="310"/>
      <c r="E700" s="312"/>
      <c r="F700" s="310"/>
      <c r="G700" s="310"/>
      <c r="H700" s="264"/>
    </row>
    <row r="701" spans="1:8" ht="15.75" x14ac:dyDescent="0.25">
      <c r="A701" s="310"/>
      <c r="B701" s="310"/>
      <c r="C701" s="310"/>
      <c r="D701" s="310"/>
      <c r="E701" s="312"/>
      <c r="F701" s="310"/>
      <c r="G701" s="310"/>
      <c r="H701" s="264"/>
    </row>
    <row r="702" spans="1:8" ht="15.75" x14ac:dyDescent="0.25">
      <c r="A702" s="310"/>
      <c r="B702" s="310"/>
      <c r="C702" s="310"/>
      <c r="D702" s="310"/>
      <c r="E702" s="312"/>
      <c r="F702" s="310"/>
      <c r="G702" s="310"/>
      <c r="H702" s="264"/>
    </row>
    <row r="703" spans="1:8" ht="15.75" x14ac:dyDescent="0.25">
      <c r="A703" s="310"/>
      <c r="B703" s="310"/>
      <c r="C703" s="310"/>
      <c r="D703" s="310"/>
      <c r="E703" s="312"/>
      <c r="F703" s="310"/>
      <c r="G703" s="310"/>
      <c r="H703" s="264"/>
    </row>
    <row r="704" spans="1:8" ht="15.75" x14ac:dyDescent="0.25">
      <c r="A704" s="310"/>
      <c r="B704" s="310"/>
      <c r="C704" s="310"/>
      <c r="D704" s="310"/>
      <c r="E704" s="312"/>
      <c r="F704" s="310"/>
      <c r="G704" s="310"/>
      <c r="H704" s="264"/>
    </row>
    <row r="705" spans="1:8" ht="15.75" x14ac:dyDescent="0.25">
      <c r="A705" s="310"/>
      <c r="B705" s="310"/>
      <c r="C705" s="310"/>
      <c r="D705" s="310"/>
      <c r="E705" s="312"/>
      <c r="F705" s="310"/>
      <c r="G705" s="310"/>
      <c r="H705" s="264"/>
    </row>
    <row r="706" spans="1:8" ht="15.75" x14ac:dyDescent="0.25">
      <c r="A706" s="310"/>
      <c r="B706" s="310"/>
      <c r="C706" s="310"/>
      <c r="D706" s="310"/>
      <c r="E706" s="312"/>
      <c r="F706" s="310"/>
      <c r="G706" s="310"/>
      <c r="H706" s="264"/>
    </row>
    <row r="707" spans="1:8" ht="15.75" x14ac:dyDescent="0.25">
      <c r="A707" s="310"/>
      <c r="B707" s="310"/>
      <c r="C707" s="310"/>
      <c r="D707" s="310"/>
      <c r="E707" s="312"/>
      <c r="F707" s="310"/>
      <c r="G707" s="310"/>
      <c r="H707" s="264"/>
    </row>
    <row r="708" spans="1:8" ht="15.75" x14ac:dyDescent="0.25">
      <c r="A708" s="310"/>
      <c r="B708" s="310"/>
      <c r="C708" s="310"/>
      <c r="D708" s="310"/>
      <c r="E708" s="312"/>
      <c r="F708" s="310"/>
      <c r="G708" s="310"/>
      <c r="H708" s="264"/>
    </row>
    <row r="709" spans="1:8" ht="15.75" x14ac:dyDescent="0.25">
      <c r="A709" s="310"/>
      <c r="B709" s="310"/>
      <c r="C709" s="310"/>
      <c r="D709" s="310"/>
      <c r="E709" s="312"/>
      <c r="F709" s="310"/>
      <c r="G709" s="310"/>
      <c r="H709" s="264"/>
    </row>
    <row r="710" spans="1:8" ht="15.75" x14ac:dyDescent="0.25">
      <c r="A710" s="310"/>
      <c r="B710" s="310"/>
      <c r="C710" s="310"/>
      <c r="D710" s="310"/>
      <c r="E710" s="312"/>
      <c r="F710" s="310"/>
      <c r="G710" s="310"/>
      <c r="H710" s="264"/>
    </row>
    <row r="711" spans="1:8" ht="15.75" x14ac:dyDescent="0.25">
      <c r="A711" s="310"/>
      <c r="B711" s="310"/>
      <c r="C711" s="310"/>
      <c r="D711" s="310"/>
      <c r="E711" s="312"/>
      <c r="F711" s="310"/>
      <c r="G711" s="310"/>
      <c r="H711" s="264"/>
    </row>
    <row r="712" spans="1:8" ht="15.75" x14ac:dyDescent="0.25">
      <c r="A712" s="310"/>
      <c r="B712" s="310"/>
      <c r="C712" s="310"/>
      <c r="D712" s="310"/>
      <c r="E712" s="312"/>
      <c r="F712" s="310"/>
      <c r="G712" s="310"/>
      <c r="H712" s="264"/>
    </row>
    <row r="713" spans="1:8" ht="15.75" x14ac:dyDescent="0.25">
      <c r="A713" s="310"/>
      <c r="B713" s="310"/>
      <c r="C713" s="310"/>
      <c r="D713" s="310"/>
      <c r="E713" s="312"/>
      <c r="F713" s="310"/>
      <c r="G713" s="310"/>
      <c r="H713" s="264"/>
    </row>
    <row r="714" spans="1:8" ht="15.75" x14ac:dyDescent="0.25">
      <c r="A714" s="310"/>
      <c r="B714" s="310"/>
      <c r="C714" s="310"/>
      <c r="D714" s="310"/>
      <c r="E714" s="312"/>
      <c r="F714" s="310"/>
      <c r="G714" s="310"/>
      <c r="H714" s="264"/>
    </row>
    <row r="715" spans="1:8" ht="15.75" x14ac:dyDescent="0.25">
      <c r="A715" s="310"/>
      <c r="B715" s="310"/>
      <c r="C715" s="310"/>
      <c r="D715" s="310"/>
      <c r="E715" s="312"/>
      <c r="F715" s="310"/>
      <c r="G715" s="310"/>
      <c r="H715" s="264"/>
    </row>
    <row r="716" spans="1:8" ht="15.75" x14ac:dyDescent="0.25">
      <c r="A716" s="310"/>
      <c r="B716" s="310"/>
      <c r="C716" s="310"/>
      <c r="D716" s="310"/>
      <c r="E716" s="312"/>
      <c r="F716" s="310"/>
      <c r="G716" s="310"/>
      <c r="H716" s="264"/>
    </row>
    <row r="717" spans="1:8" ht="15.75" x14ac:dyDescent="0.25">
      <c r="A717" s="310"/>
      <c r="B717" s="310"/>
      <c r="C717" s="310"/>
      <c r="D717" s="310"/>
      <c r="E717" s="312"/>
      <c r="F717" s="310"/>
      <c r="G717" s="310"/>
      <c r="H717" s="264"/>
    </row>
    <row r="718" spans="1:8" ht="15.75" x14ac:dyDescent="0.25">
      <c r="A718" s="310"/>
      <c r="B718" s="310"/>
      <c r="C718" s="310"/>
      <c r="D718" s="310"/>
      <c r="E718" s="312"/>
      <c r="F718" s="310"/>
      <c r="G718" s="310"/>
      <c r="H718" s="264"/>
    </row>
    <row r="719" spans="1:8" ht="15.75" x14ac:dyDescent="0.25">
      <c r="A719" s="310"/>
      <c r="B719" s="310"/>
      <c r="C719" s="310"/>
      <c r="D719" s="310"/>
      <c r="E719" s="312"/>
      <c r="F719" s="310"/>
      <c r="G719" s="310"/>
      <c r="H719" s="264"/>
    </row>
    <row r="720" spans="1:8" ht="15.75" x14ac:dyDescent="0.25">
      <c r="A720" s="310"/>
      <c r="B720" s="310"/>
      <c r="C720" s="310"/>
      <c r="D720" s="310"/>
      <c r="E720" s="312"/>
      <c r="F720" s="310"/>
      <c r="G720" s="310"/>
      <c r="H720" s="264"/>
    </row>
    <row r="721" spans="1:8" ht="15.75" x14ac:dyDescent="0.25">
      <c r="A721" s="310"/>
      <c r="B721" s="310"/>
      <c r="C721" s="310"/>
      <c r="D721" s="310"/>
      <c r="E721" s="312"/>
      <c r="F721" s="310"/>
      <c r="G721" s="310"/>
      <c r="H721" s="264"/>
    </row>
    <row r="722" spans="1:8" ht="15.75" x14ac:dyDescent="0.25">
      <c r="A722" s="310"/>
      <c r="B722" s="310"/>
      <c r="C722" s="310"/>
      <c r="D722" s="310"/>
      <c r="E722" s="312"/>
      <c r="F722" s="310"/>
      <c r="G722" s="310"/>
      <c r="H722" s="264"/>
    </row>
    <row r="723" spans="1:8" ht="15.75" x14ac:dyDescent="0.25">
      <c r="A723" s="310"/>
      <c r="B723" s="310"/>
      <c r="C723" s="310"/>
      <c r="D723" s="310"/>
      <c r="E723" s="312"/>
      <c r="F723" s="310"/>
      <c r="G723" s="310"/>
      <c r="H723" s="264"/>
    </row>
    <row r="724" spans="1:8" ht="15.75" x14ac:dyDescent="0.25">
      <c r="A724" s="310"/>
      <c r="B724" s="310"/>
      <c r="C724" s="310"/>
      <c r="D724" s="310"/>
      <c r="E724" s="312"/>
      <c r="F724" s="310"/>
      <c r="G724" s="310"/>
      <c r="H724" s="264"/>
    </row>
    <row r="725" spans="1:8" ht="15.75" x14ac:dyDescent="0.25">
      <c r="A725" s="310"/>
      <c r="B725" s="310"/>
      <c r="C725" s="310"/>
      <c r="D725" s="310"/>
      <c r="E725" s="312"/>
      <c r="F725" s="310"/>
      <c r="G725" s="310"/>
      <c r="H725" s="264"/>
    </row>
    <row r="726" spans="1:8" ht="15.75" x14ac:dyDescent="0.25">
      <c r="A726" s="310"/>
      <c r="B726" s="310"/>
      <c r="C726" s="310"/>
      <c r="D726" s="310"/>
      <c r="E726" s="312"/>
      <c r="F726" s="310"/>
      <c r="G726" s="310"/>
      <c r="H726" s="264"/>
    </row>
    <row r="727" spans="1:8" ht="15.75" x14ac:dyDescent="0.25">
      <c r="A727" s="310"/>
      <c r="B727" s="310"/>
      <c r="C727" s="310"/>
      <c r="D727" s="310"/>
      <c r="E727" s="312"/>
      <c r="F727" s="310"/>
      <c r="G727" s="310"/>
      <c r="H727" s="264"/>
    </row>
    <row r="728" spans="1:8" ht="15.75" x14ac:dyDescent="0.25">
      <c r="A728" s="310"/>
      <c r="B728" s="310"/>
      <c r="C728" s="310"/>
      <c r="D728" s="310"/>
      <c r="E728" s="312"/>
      <c r="F728" s="310"/>
      <c r="G728" s="310"/>
      <c r="H728" s="264"/>
    </row>
    <row r="729" spans="1:8" ht="15.75" x14ac:dyDescent="0.25">
      <c r="A729" s="310"/>
      <c r="B729" s="310"/>
      <c r="C729" s="310"/>
      <c r="D729" s="310"/>
      <c r="E729" s="312"/>
      <c r="F729" s="310"/>
      <c r="G729" s="310"/>
      <c r="H729" s="264"/>
    </row>
    <row r="730" spans="1:8" ht="15.75" x14ac:dyDescent="0.25">
      <c r="A730" s="310"/>
      <c r="B730" s="310"/>
      <c r="C730" s="310"/>
      <c r="D730" s="310"/>
      <c r="E730" s="312"/>
      <c r="F730" s="310"/>
      <c r="G730" s="310"/>
      <c r="H730" s="264"/>
    </row>
    <row r="731" spans="1:8" ht="15.75" x14ac:dyDescent="0.25">
      <c r="A731" s="310"/>
      <c r="B731" s="310"/>
      <c r="C731" s="310"/>
      <c r="D731" s="310"/>
      <c r="E731" s="312"/>
      <c r="F731" s="310"/>
      <c r="G731" s="310"/>
      <c r="H731" s="264"/>
    </row>
    <row r="732" spans="1:8" ht="15.75" x14ac:dyDescent="0.25">
      <c r="A732" s="310"/>
      <c r="B732" s="310"/>
      <c r="C732" s="310"/>
      <c r="D732" s="310"/>
      <c r="E732" s="312"/>
      <c r="F732" s="310"/>
      <c r="G732" s="310"/>
      <c r="H732" s="264"/>
    </row>
    <row r="733" spans="1:8" ht="15.75" x14ac:dyDescent="0.25">
      <c r="A733" s="310"/>
      <c r="B733" s="310"/>
      <c r="C733" s="310"/>
      <c r="D733" s="310"/>
      <c r="E733" s="312"/>
      <c r="F733" s="310"/>
      <c r="G733" s="310"/>
      <c r="H733" s="264"/>
    </row>
    <row r="734" spans="1:8" ht="15.75" x14ac:dyDescent="0.25">
      <c r="A734" s="310"/>
      <c r="B734" s="310"/>
      <c r="C734" s="310"/>
      <c r="D734" s="310"/>
      <c r="E734" s="312"/>
      <c r="F734" s="310"/>
      <c r="G734" s="310"/>
      <c r="H734" s="264"/>
    </row>
    <row r="735" spans="1:8" ht="15.75" x14ac:dyDescent="0.25">
      <c r="A735" s="310"/>
      <c r="B735" s="310"/>
      <c r="C735" s="310"/>
      <c r="D735" s="310"/>
      <c r="E735" s="312"/>
      <c r="F735" s="310"/>
      <c r="G735" s="310"/>
      <c r="H735" s="264"/>
    </row>
    <row r="736" spans="1:8" ht="15.75" x14ac:dyDescent="0.25">
      <c r="A736" s="310"/>
      <c r="B736" s="310"/>
      <c r="C736" s="310"/>
      <c r="D736" s="310"/>
      <c r="E736" s="312"/>
      <c r="F736" s="310"/>
      <c r="G736" s="310"/>
      <c r="H736" s="264"/>
    </row>
    <row r="737" spans="1:8" ht="15.75" x14ac:dyDescent="0.25">
      <c r="A737" s="310"/>
      <c r="B737" s="310"/>
      <c r="C737" s="310"/>
      <c r="D737" s="310"/>
      <c r="E737" s="312"/>
      <c r="F737" s="310"/>
      <c r="G737" s="310"/>
      <c r="H737" s="264"/>
    </row>
    <row r="738" spans="1:8" ht="15.75" x14ac:dyDescent="0.25">
      <c r="A738" s="310"/>
      <c r="B738" s="310"/>
      <c r="C738" s="310"/>
      <c r="D738" s="310"/>
      <c r="E738" s="312"/>
      <c r="F738" s="310"/>
      <c r="G738" s="310"/>
      <c r="H738" s="264"/>
    </row>
    <row r="739" spans="1:8" ht="15.75" x14ac:dyDescent="0.25">
      <c r="A739" s="310"/>
      <c r="B739" s="310"/>
      <c r="C739" s="310"/>
      <c r="D739" s="310"/>
      <c r="E739" s="312"/>
      <c r="F739" s="310"/>
      <c r="G739" s="310"/>
      <c r="H739" s="264"/>
    </row>
    <row r="740" spans="1:8" ht="15.75" x14ac:dyDescent="0.25">
      <c r="A740" s="310"/>
      <c r="B740" s="310"/>
      <c r="C740" s="310"/>
      <c r="D740" s="310"/>
      <c r="E740" s="312"/>
      <c r="F740" s="310"/>
      <c r="G740" s="310"/>
      <c r="H740" s="264"/>
    </row>
    <row r="741" spans="1:8" ht="15.75" x14ac:dyDescent="0.25">
      <c r="A741" s="310"/>
      <c r="B741" s="310"/>
      <c r="C741" s="310"/>
      <c r="D741" s="310"/>
      <c r="E741" s="312"/>
      <c r="F741" s="310"/>
      <c r="G741" s="310"/>
      <c r="H741" s="264"/>
    </row>
    <row r="742" spans="1:8" ht="15.75" x14ac:dyDescent="0.25">
      <c r="A742" s="310"/>
      <c r="B742" s="310"/>
      <c r="C742" s="310"/>
      <c r="D742" s="310"/>
      <c r="E742" s="312"/>
      <c r="F742" s="310"/>
      <c r="G742" s="310"/>
      <c r="H742" s="264"/>
    </row>
    <row r="743" spans="1:8" ht="15.75" x14ac:dyDescent="0.25">
      <c r="A743" s="310"/>
      <c r="B743" s="310"/>
      <c r="C743" s="310"/>
      <c r="D743" s="310"/>
      <c r="E743" s="312"/>
      <c r="F743" s="310"/>
      <c r="G743" s="310"/>
      <c r="H743" s="264"/>
    </row>
    <row r="744" spans="1:8" ht="15.75" x14ac:dyDescent="0.25">
      <c r="A744" s="310"/>
      <c r="B744" s="310"/>
      <c r="C744" s="310"/>
      <c r="D744" s="310"/>
      <c r="E744" s="312"/>
      <c r="F744" s="310"/>
      <c r="G744" s="310"/>
      <c r="H744" s="264"/>
    </row>
    <row r="745" spans="1:8" ht="15.75" x14ac:dyDescent="0.25">
      <c r="A745" s="310"/>
      <c r="B745" s="310"/>
      <c r="C745" s="310"/>
      <c r="D745" s="310"/>
      <c r="E745" s="312"/>
      <c r="F745" s="310"/>
      <c r="G745" s="310"/>
      <c r="H745" s="264"/>
    </row>
    <row r="746" spans="1:8" ht="15.75" x14ac:dyDescent="0.25">
      <c r="A746" s="310"/>
      <c r="B746" s="310"/>
      <c r="C746" s="310"/>
      <c r="D746" s="310"/>
      <c r="E746" s="312"/>
      <c r="F746" s="310"/>
      <c r="G746" s="310"/>
      <c r="H746" s="264"/>
    </row>
    <row r="747" spans="1:8" ht="15.75" x14ac:dyDescent="0.25">
      <c r="A747" s="310"/>
      <c r="B747" s="310"/>
      <c r="C747" s="310"/>
      <c r="D747" s="310"/>
      <c r="E747" s="312"/>
      <c r="F747" s="310"/>
      <c r="G747" s="310"/>
      <c r="H747" s="264"/>
    </row>
    <row r="748" spans="1:8" ht="15.75" x14ac:dyDescent="0.25">
      <c r="A748" s="310"/>
      <c r="B748" s="310"/>
      <c r="C748" s="310"/>
      <c r="D748" s="310"/>
      <c r="E748" s="312"/>
      <c r="F748" s="310"/>
      <c r="G748" s="310"/>
      <c r="H748" s="264"/>
    </row>
    <row r="749" spans="1:8" ht="15.75" x14ac:dyDescent="0.25">
      <c r="A749" s="310"/>
      <c r="B749" s="310"/>
      <c r="C749" s="310"/>
      <c r="D749" s="310"/>
      <c r="E749" s="312"/>
      <c r="F749" s="310"/>
      <c r="G749" s="310"/>
      <c r="H749" s="264"/>
    </row>
    <row r="750" spans="1:8" ht="15.75" x14ac:dyDescent="0.25">
      <c r="A750" s="310"/>
      <c r="B750" s="310"/>
      <c r="C750" s="310"/>
      <c r="D750" s="310"/>
      <c r="E750" s="312"/>
      <c r="F750" s="310"/>
      <c r="G750" s="310"/>
      <c r="H750" s="264"/>
    </row>
    <row r="751" spans="1:8" ht="15.75" x14ac:dyDescent="0.25">
      <c r="A751" s="310"/>
      <c r="B751" s="310"/>
      <c r="C751" s="310"/>
      <c r="D751" s="310"/>
      <c r="E751" s="312"/>
      <c r="F751" s="310"/>
      <c r="G751" s="310"/>
      <c r="H751" s="264"/>
    </row>
    <row r="752" spans="1:8" ht="15.75" x14ac:dyDescent="0.25">
      <c r="A752" s="310"/>
      <c r="B752" s="310"/>
      <c r="C752" s="310"/>
      <c r="D752" s="310"/>
      <c r="E752" s="312"/>
      <c r="F752" s="310"/>
      <c r="G752" s="310"/>
      <c r="H752" s="264"/>
    </row>
    <row r="753" spans="1:8" ht="15.75" x14ac:dyDescent="0.25">
      <c r="A753" s="310"/>
      <c r="B753" s="310"/>
      <c r="C753" s="310"/>
      <c r="D753" s="310"/>
      <c r="E753" s="312"/>
      <c r="F753" s="310"/>
      <c r="G753" s="310"/>
      <c r="H753" s="264"/>
    </row>
    <row r="754" spans="1:8" ht="15.75" x14ac:dyDescent="0.25">
      <c r="A754" s="310"/>
      <c r="B754" s="310"/>
      <c r="C754" s="310"/>
      <c r="D754" s="310"/>
      <c r="E754" s="312"/>
      <c r="F754" s="310"/>
      <c r="G754" s="310"/>
      <c r="H754" s="264"/>
    </row>
    <row r="755" spans="1:8" ht="15.75" x14ac:dyDescent="0.25">
      <c r="A755" s="310"/>
      <c r="B755" s="310"/>
      <c r="C755" s="310"/>
      <c r="D755" s="310"/>
      <c r="E755" s="312"/>
      <c r="F755" s="310"/>
      <c r="G755" s="310"/>
      <c r="H755" s="264"/>
    </row>
    <row r="756" spans="1:8" ht="15.75" x14ac:dyDescent="0.25">
      <c r="A756" s="310"/>
      <c r="B756" s="310"/>
      <c r="C756" s="310"/>
      <c r="D756" s="310"/>
      <c r="E756" s="312"/>
      <c r="F756" s="310"/>
      <c r="G756" s="310"/>
      <c r="H756" s="264"/>
    </row>
    <row r="757" spans="1:8" ht="15.75" x14ac:dyDescent="0.25">
      <c r="A757" s="310"/>
      <c r="B757" s="310"/>
      <c r="C757" s="310"/>
      <c r="D757" s="310"/>
      <c r="E757" s="312"/>
      <c r="F757" s="310"/>
      <c r="G757" s="310"/>
      <c r="H757" s="264"/>
    </row>
    <row r="758" spans="1:8" ht="15.75" x14ac:dyDescent="0.25">
      <c r="A758" s="310"/>
      <c r="B758" s="310"/>
      <c r="C758" s="310"/>
      <c r="D758" s="310"/>
      <c r="E758" s="312"/>
      <c r="F758" s="310"/>
      <c r="G758" s="310"/>
      <c r="H758" s="264"/>
    </row>
    <row r="759" spans="1:8" ht="15.75" x14ac:dyDescent="0.25">
      <c r="A759" s="310"/>
      <c r="B759" s="310"/>
      <c r="C759" s="310"/>
      <c r="D759" s="310"/>
      <c r="E759" s="312"/>
      <c r="F759" s="310"/>
      <c r="G759" s="310"/>
      <c r="H759" s="264"/>
    </row>
    <row r="760" spans="1:8" ht="15.75" x14ac:dyDescent="0.25">
      <c r="A760" s="310"/>
      <c r="B760" s="310"/>
      <c r="C760" s="310"/>
      <c r="D760" s="310"/>
      <c r="E760" s="312"/>
      <c r="F760" s="310"/>
      <c r="G760" s="310"/>
      <c r="H760" s="264"/>
    </row>
    <row r="761" spans="1:8" ht="15.75" x14ac:dyDescent="0.25">
      <c r="A761" s="310"/>
      <c r="B761" s="310"/>
      <c r="C761" s="310"/>
      <c r="D761" s="310"/>
      <c r="E761" s="312"/>
      <c r="F761" s="310"/>
      <c r="G761" s="310"/>
      <c r="H761" s="264"/>
    </row>
    <row r="762" spans="1:8" ht="15.75" x14ac:dyDescent="0.25">
      <c r="A762" s="310"/>
      <c r="B762" s="310"/>
      <c r="C762" s="310"/>
      <c r="D762" s="310"/>
      <c r="E762" s="312"/>
      <c r="F762" s="310"/>
      <c r="G762" s="310"/>
      <c r="H762" s="264"/>
    </row>
    <row r="763" spans="1:8" ht="15.75" x14ac:dyDescent="0.25">
      <c r="A763" s="310"/>
      <c r="B763" s="310"/>
      <c r="C763" s="310"/>
      <c r="D763" s="310"/>
      <c r="E763" s="312"/>
      <c r="F763" s="310"/>
      <c r="G763" s="310"/>
      <c r="H763" s="264"/>
    </row>
    <row r="764" spans="1:8" ht="15.75" x14ac:dyDescent="0.25">
      <c r="A764" s="310"/>
      <c r="B764" s="310"/>
      <c r="C764" s="310"/>
      <c r="D764" s="310"/>
      <c r="E764" s="312"/>
      <c r="F764" s="310"/>
      <c r="G764" s="310"/>
      <c r="H764" s="264"/>
    </row>
    <row r="765" spans="1:8" ht="15.75" x14ac:dyDescent="0.25">
      <c r="A765" s="310"/>
      <c r="B765" s="310"/>
      <c r="C765" s="310"/>
      <c r="D765" s="310"/>
      <c r="E765" s="312"/>
      <c r="F765" s="310"/>
      <c r="G765" s="310"/>
      <c r="H765" s="264"/>
    </row>
    <row r="766" spans="1:8" ht="15.75" x14ac:dyDescent="0.25">
      <c r="A766" s="310"/>
      <c r="B766" s="310"/>
      <c r="C766" s="310"/>
      <c r="D766" s="310"/>
      <c r="E766" s="312"/>
      <c r="F766" s="310"/>
      <c r="G766" s="310"/>
      <c r="H766" s="264"/>
    </row>
    <row r="767" spans="1:8" ht="15.75" x14ac:dyDescent="0.25">
      <c r="A767" s="310"/>
      <c r="B767" s="310"/>
      <c r="C767" s="310"/>
      <c r="D767" s="310"/>
      <c r="E767" s="312"/>
      <c r="F767" s="310"/>
      <c r="G767" s="310"/>
      <c r="H767" s="264"/>
    </row>
    <row r="768" spans="1:8" ht="15.75" x14ac:dyDescent="0.25">
      <c r="A768" s="310"/>
      <c r="B768" s="310"/>
      <c r="C768" s="310"/>
      <c r="D768" s="310"/>
      <c r="E768" s="312"/>
      <c r="F768" s="310"/>
      <c r="G768" s="310"/>
      <c r="H768" s="264"/>
    </row>
    <row r="769" spans="1:8" ht="15.75" x14ac:dyDescent="0.25">
      <c r="A769" s="310"/>
      <c r="B769" s="310"/>
      <c r="C769" s="310"/>
      <c r="D769" s="310"/>
      <c r="E769" s="312"/>
      <c r="F769" s="310"/>
      <c r="G769" s="310"/>
      <c r="H769" s="264"/>
    </row>
    <row r="770" spans="1:8" ht="15.75" x14ac:dyDescent="0.25">
      <c r="A770" s="310"/>
      <c r="B770" s="310"/>
      <c r="C770" s="310"/>
      <c r="D770" s="310"/>
      <c r="E770" s="312"/>
      <c r="F770" s="310"/>
      <c r="G770" s="310"/>
      <c r="H770" s="264"/>
    </row>
    <row r="771" spans="1:8" ht="15.75" x14ac:dyDescent="0.25">
      <c r="A771" s="310"/>
      <c r="B771" s="310"/>
      <c r="C771" s="310"/>
      <c r="D771" s="310"/>
      <c r="E771" s="312"/>
      <c r="F771" s="310"/>
      <c r="G771" s="310"/>
      <c r="H771" s="264"/>
    </row>
    <row r="772" spans="1:8" ht="15.75" x14ac:dyDescent="0.25">
      <c r="A772" s="310"/>
      <c r="B772" s="310"/>
      <c r="C772" s="310"/>
      <c r="D772" s="310"/>
      <c r="E772" s="312"/>
      <c r="F772" s="310"/>
      <c r="G772" s="310"/>
      <c r="H772" s="264"/>
    </row>
    <row r="773" spans="1:8" ht="15.75" x14ac:dyDescent="0.25">
      <c r="A773" s="310"/>
      <c r="B773" s="310"/>
      <c r="C773" s="310"/>
      <c r="D773" s="310"/>
      <c r="E773" s="312"/>
      <c r="F773" s="310"/>
      <c r="G773" s="310"/>
      <c r="H773" s="264"/>
    </row>
    <row r="774" spans="1:8" ht="15.75" x14ac:dyDescent="0.25">
      <c r="A774" s="310"/>
      <c r="B774" s="310"/>
      <c r="C774" s="310"/>
      <c r="D774" s="310"/>
      <c r="E774" s="312"/>
      <c r="F774" s="310"/>
      <c r="G774" s="310"/>
      <c r="H774" s="264"/>
    </row>
    <row r="775" spans="1:8" ht="15.75" x14ac:dyDescent="0.25">
      <c r="A775" s="310"/>
      <c r="B775" s="310"/>
      <c r="C775" s="310"/>
      <c r="D775" s="310"/>
      <c r="E775" s="312"/>
      <c r="F775" s="310"/>
      <c r="G775" s="310"/>
      <c r="H775" s="264"/>
    </row>
    <row r="776" spans="1:8" ht="15.75" x14ac:dyDescent="0.25">
      <c r="A776" s="310"/>
      <c r="B776" s="310"/>
      <c r="C776" s="310"/>
      <c r="D776" s="310"/>
      <c r="E776" s="312"/>
      <c r="F776" s="310"/>
      <c r="G776" s="310"/>
      <c r="H776" s="264"/>
    </row>
    <row r="777" spans="1:8" ht="15.75" x14ac:dyDescent="0.25">
      <c r="A777" s="310"/>
      <c r="B777" s="310"/>
      <c r="C777" s="310"/>
      <c r="D777" s="310"/>
      <c r="E777" s="312"/>
      <c r="F777" s="310"/>
      <c r="G777" s="310"/>
      <c r="H777" s="264"/>
    </row>
    <row r="778" spans="1:8" x14ac:dyDescent="0.25">
      <c r="A778" s="310"/>
      <c r="B778" s="310"/>
      <c r="C778" s="310"/>
      <c r="D778" s="310"/>
      <c r="E778" s="312"/>
      <c r="F778" s="310"/>
      <c r="G778" s="310"/>
    </row>
    <row r="779" spans="1:8" x14ac:dyDescent="0.25">
      <c r="A779" s="310"/>
      <c r="B779" s="310"/>
      <c r="C779" s="310"/>
      <c r="D779" s="310"/>
      <c r="E779" s="312"/>
      <c r="F779" s="310"/>
      <c r="G779" s="310"/>
    </row>
    <row r="780" spans="1:8" x14ac:dyDescent="0.25">
      <c r="A780" s="310"/>
      <c r="B780" s="310"/>
      <c r="C780" s="310"/>
      <c r="D780" s="310"/>
      <c r="E780" s="312"/>
      <c r="F780" s="310"/>
      <c r="G780" s="310"/>
    </row>
    <row r="781" spans="1:8" x14ac:dyDescent="0.25">
      <c r="A781" s="310"/>
      <c r="B781" s="310"/>
      <c r="C781" s="310"/>
      <c r="D781" s="310"/>
      <c r="E781" s="312"/>
      <c r="F781" s="310"/>
      <c r="G781" s="310"/>
    </row>
    <row r="782" spans="1:8" x14ac:dyDescent="0.25">
      <c r="A782" s="310"/>
      <c r="B782" s="310"/>
      <c r="C782" s="310"/>
      <c r="D782" s="310"/>
      <c r="E782" s="312"/>
      <c r="F782" s="310"/>
      <c r="G782" s="310"/>
    </row>
    <row r="783" spans="1:8" x14ac:dyDescent="0.25">
      <c r="A783" s="310"/>
      <c r="B783" s="310"/>
      <c r="C783" s="310"/>
      <c r="D783" s="310"/>
      <c r="E783" s="312"/>
      <c r="F783" s="310"/>
      <c r="G783" s="310"/>
    </row>
    <row r="784" spans="1:8" x14ac:dyDescent="0.25">
      <c r="A784" s="310"/>
      <c r="B784" s="310"/>
      <c r="C784" s="310"/>
      <c r="D784" s="310"/>
      <c r="E784" s="312"/>
      <c r="F784" s="310"/>
      <c r="G784" s="310"/>
    </row>
    <row r="785" spans="1:7" x14ac:dyDescent="0.25">
      <c r="A785" s="310"/>
      <c r="B785" s="310"/>
      <c r="C785" s="310"/>
      <c r="D785" s="310"/>
      <c r="E785" s="312"/>
      <c r="F785" s="310"/>
      <c r="G785" s="310"/>
    </row>
    <row r="786" spans="1:7" x14ac:dyDescent="0.25">
      <c r="A786" s="310"/>
      <c r="B786" s="310"/>
      <c r="C786" s="310"/>
      <c r="D786" s="310"/>
      <c r="E786" s="361"/>
      <c r="F786" s="310"/>
      <c r="G786" s="310"/>
    </row>
    <row r="787" spans="1:7" x14ac:dyDescent="0.25">
      <c r="A787" s="310"/>
      <c r="B787" s="310"/>
      <c r="C787" s="310"/>
      <c r="D787" s="310"/>
      <c r="E787" s="361"/>
      <c r="F787" s="310"/>
      <c r="G787" s="310"/>
    </row>
    <row r="788" spans="1:7" x14ac:dyDescent="0.25">
      <c r="A788" s="310"/>
      <c r="B788" s="310"/>
      <c r="C788" s="310"/>
      <c r="D788" s="310"/>
      <c r="E788" s="361"/>
      <c r="F788" s="310"/>
      <c r="G788" s="310"/>
    </row>
    <row r="789" spans="1:7" x14ac:dyDescent="0.25">
      <c r="A789" s="310"/>
      <c r="B789" s="310"/>
      <c r="C789" s="310"/>
      <c r="D789" s="310"/>
      <c r="E789" s="361"/>
      <c r="F789" s="310"/>
      <c r="G789" s="310"/>
    </row>
    <row r="790" spans="1:7" x14ac:dyDescent="0.25">
      <c r="A790" s="310"/>
      <c r="B790" s="310"/>
      <c r="C790" s="310"/>
      <c r="D790" s="310"/>
      <c r="E790" s="361"/>
      <c r="F790" s="310"/>
      <c r="G790" s="310"/>
    </row>
    <row r="791" spans="1:7" x14ac:dyDescent="0.25">
      <c r="A791" s="310"/>
      <c r="B791" s="310"/>
      <c r="C791" s="310"/>
      <c r="D791" s="310"/>
      <c r="E791" s="361"/>
      <c r="F791" s="310"/>
      <c r="G791" s="310"/>
    </row>
    <row r="792" spans="1:7" x14ac:dyDescent="0.25">
      <c r="A792" s="310"/>
      <c r="B792" s="310"/>
      <c r="C792" s="310"/>
      <c r="D792" s="310"/>
      <c r="E792" s="361"/>
      <c r="F792" s="310"/>
      <c r="G792" s="310"/>
    </row>
    <row r="793" spans="1:7" x14ac:dyDescent="0.25">
      <c r="A793" s="310"/>
      <c r="B793" s="310"/>
      <c r="C793" s="310"/>
      <c r="D793" s="310"/>
      <c r="E793" s="361"/>
      <c r="F793" s="310"/>
      <c r="G793" s="310"/>
    </row>
    <row r="794" spans="1:7" x14ac:dyDescent="0.25">
      <c r="A794" s="310"/>
      <c r="B794" s="310"/>
      <c r="C794" s="310"/>
      <c r="D794" s="310"/>
      <c r="E794" s="361"/>
      <c r="F794" s="310"/>
      <c r="G794" s="310"/>
    </row>
    <row r="795" spans="1:7" x14ac:dyDescent="0.25">
      <c r="A795" s="310"/>
      <c r="B795" s="310"/>
      <c r="C795" s="310"/>
      <c r="D795" s="310"/>
      <c r="E795" s="361"/>
      <c r="F795" s="310"/>
      <c r="G795" s="310"/>
    </row>
    <row r="796" spans="1:7" x14ac:dyDescent="0.25">
      <c r="A796" s="310"/>
      <c r="B796" s="310"/>
      <c r="C796" s="310"/>
      <c r="D796" s="310"/>
      <c r="E796" s="361"/>
      <c r="F796" s="310"/>
      <c r="G796" s="310"/>
    </row>
    <row r="797" spans="1:7" x14ac:dyDescent="0.25">
      <c r="A797" s="310"/>
      <c r="B797" s="310"/>
      <c r="C797" s="310"/>
      <c r="D797" s="310"/>
      <c r="E797" s="361"/>
      <c r="F797" s="310"/>
      <c r="G797" s="310"/>
    </row>
    <row r="798" spans="1:7" x14ac:dyDescent="0.25">
      <c r="A798" s="310"/>
      <c r="B798" s="310"/>
      <c r="C798" s="310"/>
      <c r="D798" s="310"/>
      <c r="E798" s="361"/>
      <c r="F798" s="310"/>
      <c r="G798" s="310"/>
    </row>
    <row r="799" spans="1:7" x14ac:dyDescent="0.25">
      <c r="A799" s="310"/>
      <c r="B799" s="310"/>
      <c r="C799" s="310"/>
      <c r="D799" s="310"/>
      <c r="E799" s="361"/>
      <c r="F799" s="310"/>
      <c r="G799" s="310"/>
    </row>
    <row r="800" spans="1:7" x14ac:dyDescent="0.25">
      <c r="A800" s="310"/>
      <c r="B800" s="310"/>
      <c r="C800" s="310"/>
      <c r="D800" s="310"/>
      <c r="E800" s="361"/>
      <c r="F800" s="310"/>
      <c r="G800" s="310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paperSize="9" scale="77" fitToHeight="0" orientation="portrait" r:id="rId1"/>
  <headerFooter>
    <oddFooter>&amp;C&amp;P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5CFC4-D04A-494D-A8F7-56D672C1A5B3}">
  <sheetPr>
    <pageSetUpPr fitToPage="1"/>
  </sheetPr>
  <dimension ref="A1:Q77"/>
  <sheetViews>
    <sheetView showGridLines="0" zoomScale="86" zoomScaleNormal="86" workbookViewId="0">
      <selection activeCell="F15" sqref="F15"/>
    </sheetView>
  </sheetViews>
  <sheetFormatPr baseColWidth="10" defaultRowHeight="15" x14ac:dyDescent="0.25"/>
  <cols>
    <col min="1" max="1" width="9" style="143" customWidth="1"/>
    <col min="2" max="2" width="35.5703125" customWidth="1"/>
    <col min="3" max="3" width="22.140625" customWidth="1"/>
    <col min="4" max="4" width="10.85546875" customWidth="1"/>
    <col min="5" max="5" width="9.28515625" style="143" customWidth="1"/>
    <col min="6" max="6" width="10.28515625" style="477" customWidth="1"/>
    <col min="7" max="7" width="14.42578125" customWidth="1"/>
    <col min="8" max="9" width="11.42578125" customWidth="1"/>
    <col min="10" max="10" width="11.7109375" customWidth="1"/>
  </cols>
  <sheetData>
    <row r="1" spans="1:8" ht="26.25" customHeight="1" x14ac:dyDescent="0.25">
      <c r="C1" s="431"/>
      <c r="D1" s="431"/>
      <c r="E1" s="431"/>
      <c r="F1" s="431"/>
      <c r="G1" s="431"/>
    </row>
    <row r="2" spans="1:8" ht="15" customHeight="1" x14ac:dyDescent="0.25">
      <c r="A2" s="552" t="s">
        <v>30500</v>
      </c>
      <c r="B2" s="552"/>
      <c r="C2" s="552"/>
      <c r="D2" s="552"/>
      <c r="E2" s="432"/>
      <c r="F2" s="433"/>
      <c r="G2" s="49"/>
    </row>
    <row r="3" spans="1:8" ht="4.5" customHeight="1" x14ac:dyDescent="0.25">
      <c r="A3" s="434"/>
      <c r="B3" s="49"/>
      <c r="C3" s="434"/>
      <c r="D3" s="49"/>
      <c r="E3" s="432"/>
      <c r="F3" s="433"/>
      <c r="G3" s="49"/>
    </row>
    <row r="4" spans="1:8" ht="22.5" customHeight="1" x14ac:dyDescent="0.3">
      <c r="A4" s="553" t="s">
        <v>30501</v>
      </c>
      <c r="B4" s="553"/>
      <c r="C4" s="553"/>
      <c r="D4" s="553"/>
      <c r="E4" s="435"/>
      <c r="F4" s="433"/>
      <c r="G4" s="49"/>
    </row>
    <row r="5" spans="1:8" ht="5.25" customHeight="1" x14ac:dyDescent="0.25">
      <c r="A5" s="432"/>
      <c r="B5" s="49"/>
      <c r="C5" s="49"/>
      <c r="D5" s="49"/>
      <c r="E5" s="432"/>
      <c r="F5" s="433"/>
      <c r="G5" s="49"/>
    </row>
    <row r="6" spans="1:8" ht="15" customHeight="1" x14ac:dyDescent="0.25">
      <c r="A6" s="554" t="s">
        <v>30528</v>
      </c>
      <c r="B6" s="554"/>
      <c r="C6" s="554"/>
      <c r="D6" s="554"/>
      <c r="E6" s="432"/>
      <c r="F6" s="433"/>
      <c r="G6" s="49"/>
    </row>
    <row r="7" spans="1:8" ht="4.5" customHeight="1" x14ac:dyDescent="0.25">
      <c r="A7" s="432"/>
      <c r="B7" s="434"/>
      <c r="C7" s="49"/>
      <c r="D7" s="49"/>
      <c r="E7" s="432"/>
      <c r="F7" s="433"/>
      <c r="G7" s="49"/>
    </row>
    <row r="8" spans="1:8" ht="15" customHeight="1" x14ac:dyDescent="0.25">
      <c r="A8" s="555" t="s">
        <v>30526</v>
      </c>
      <c r="B8" s="555"/>
      <c r="C8" s="555"/>
      <c r="D8" s="555"/>
      <c r="E8" s="432"/>
      <c r="F8" s="433"/>
      <c r="G8" s="49"/>
    </row>
    <row r="9" spans="1:8" ht="15.75" x14ac:dyDescent="0.25">
      <c r="A9" s="432"/>
      <c r="B9" s="434"/>
      <c r="C9" s="49"/>
      <c r="D9" s="49"/>
      <c r="E9" s="432"/>
      <c r="F9" s="433"/>
      <c r="G9" s="49"/>
    </row>
    <row r="10" spans="1:8" x14ac:dyDescent="0.25">
      <c r="A10" s="432"/>
      <c r="B10" s="436" t="s">
        <v>26329</v>
      </c>
      <c r="C10" s="437"/>
      <c r="D10" s="49"/>
      <c r="E10" s="432"/>
      <c r="F10" s="433"/>
      <c r="G10" s="482">
        <v>133357.70000000001</v>
      </c>
    </row>
    <row r="11" spans="1:8" x14ac:dyDescent="0.25">
      <c r="A11" s="432"/>
      <c r="B11" s="49"/>
      <c r="C11" s="49"/>
      <c r="D11" s="49"/>
      <c r="E11" s="432"/>
      <c r="F11" s="433"/>
      <c r="G11" s="49"/>
    </row>
    <row r="12" spans="1:8" x14ac:dyDescent="0.25">
      <c r="A12" s="432"/>
      <c r="B12" s="439" t="s">
        <v>0</v>
      </c>
      <c r="C12" s="49"/>
      <c r="D12" s="49"/>
      <c r="E12" s="432"/>
      <c r="F12" s="433"/>
      <c r="G12" s="49"/>
    </row>
    <row r="13" spans="1:8" x14ac:dyDescent="0.25">
      <c r="A13" s="432"/>
      <c r="B13" s="440" t="s">
        <v>30503</v>
      </c>
      <c r="C13" s="49"/>
      <c r="D13" s="49"/>
      <c r="E13" s="432"/>
      <c r="F13" s="433"/>
      <c r="G13" s="49"/>
    </row>
    <row r="14" spans="1:8" x14ac:dyDescent="0.25">
      <c r="A14" s="419" t="s">
        <v>1</v>
      </c>
      <c r="B14" s="440" t="s">
        <v>30504</v>
      </c>
      <c r="C14" s="440"/>
      <c r="D14" s="419" t="s">
        <v>30505</v>
      </c>
      <c r="E14" s="419" t="s">
        <v>30506</v>
      </c>
      <c r="F14" s="441" t="s">
        <v>2</v>
      </c>
      <c r="G14" s="49"/>
    </row>
    <row r="15" spans="1:8" x14ac:dyDescent="0.25">
      <c r="A15" s="478"/>
      <c r="B15" s="556"/>
      <c r="C15" s="556"/>
      <c r="D15" s="443"/>
      <c r="E15" s="444"/>
      <c r="F15" s="445"/>
      <c r="H15" s="446"/>
    </row>
    <row r="16" spans="1:8" x14ac:dyDescent="0.25">
      <c r="A16" s="478"/>
      <c r="B16" s="447"/>
      <c r="C16" s="447"/>
      <c r="D16" s="443"/>
      <c r="E16" s="444"/>
      <c r="F16" s="433"/>
      <c r="G16" s="448">
        <f>SUM(F15:F15)</f>
        <v>0</v>
      </c>
      <c r="H16" s="446"/>
    </row>
    <row r="17" spans="1:17" x14ac:dyDescent="0.25">
      <c r="A17" s="478"/>
      <c r="B17" s="449"/>
      <c r="C17" s="440"/>
      <c r="D17" s="450"/>
      <c r="E17" s="444"/>
      <c r="F17" s="433"/>
      <c r="G17" s="49"/>
    </row>
    <row r="18" spans="1:17" x14ac:dyDescent="0.25">
      <c r="A18" s="456"/>
      <c r="B18" s="452" t="s">
        <v>4</v>
      </c>
      <c r="C18" s="49"/>
      <c r="D18" s="453"/>
      <c r="E18" s="453"/>
      <c r="F18" s="433"/>
      <c r="G18" s="448"/>
      <c r="M18" s="454"/>
      <c r="N18" s="454"/>
      <c r="O18" s="454"/>
      <c r="P18" s="454"/>
      <c r="Q18" s="455"/>
    </row>
    <row r="19" spans="1:17" x14ac:dyDescent="0.25">
      <c r="A19" s="456" t="s">
        <v>1</v>
      </c>
      <c r="B19" s="457" t="s">
        <v>30507</v>
      </c>
      <c r="C19" s="49"/>
      <c r="D19" s="453"/>
      <c r="E19" s="453"/>
      <c r="F19" s="441" t="s">
        <v>2</v>
      </c>
      <c r="G19" s="448"/>
    </row>
    <row r="20" spans="1:17" x14ac:dyDescent="0.25">
      <c r="A20" s="480"/>
      <c r="B20" s="459"/>
      <c r="C20" s="49"/>
      <c r="D20" s="49"/>
      <c r="E20" s="432"/>
      <c r="F20" s="445"/>
    </row>
    <row r="21" spans="1:17" x14ac:dyDescent="0.25">
      <c r="A21" s="480"/>
      <c r="B21" s="459"/>
      <c r="C21" s="49"/>
      <c r="D21" s="49"/>
      <c r="E21" s="432"/>
      <c r="F21" s="433"/>
      <c r="G21" s="448">
        <f>SUM(F20:F20)</f>
        <v>0</v>
      </c>
    </row>
    <row r="22" spans="1:17" x14ac:dyDescent="0.25">
      <c r="A22" s="453"/>
      <c r="B22" s="49"/>
      <c r="C22" s="49"/>
      <c r="D22" s="49"/>
      <c r="E22" s="432"/>
      <c r="F22" s="433"/>
      <c r="G22" s="448"/>
    </row>
    <row r="23" spans="1:17" x14ac:dyDescent="0.25">
      <c r="A23" s="453"/>
      <c r="B23" s="452" t="s">
        <v>0</v>
      </c>
      <c r="C23" s="49"/>
      <c r="D23" s="49"/>
      <c r="E23" s="432"/>
      <c r="F23" s="433"/>
      <c r="G23" s="49"/>
    </row>
    <row r="24" spans="1:17" x14ac:dyDescent="0.25">
      <c r="A24" s="419" t="s">
        <v>1</v>
      </c>
      <c r="B24" s="457" t="s">
        <v>30508</v>
      </c>
      <c r="C24" s="440"/>
      <c r="D24" s="440"/>
      <c r="E24" s="460"/>
      <c r="F24" s="441" t="s">
        <v>2</v>
      </c>
      <c r="G24" s="49"/>
    </row>
    <row r="25" spans="1:17" x14ac:dyDescent="0.25">
      <c r="A25" s="304"/>
      <c r="B25" s="462"/>
      <c r="C25" s="237"/>
      <c r="D25" s="215"/>
      <c r="E25" s="238"/>
      <c r="F25" s="509"/>
    </row>
    <row r="26" spans="1:17" x14ac:dyDescent="0.25">
      <c r="A26" s="478"/>
      <c r="B26" s="459"/>
      <c r="C26" s="49"/>
      <c r="D26" s="49"/>
      <c r="E26" s="432"/>
      <c r="F26" s="433"/>
      <c r="G26" s="448">
        <f>SUM(F25:F25)</f>
        <v>0</v>
      </c>
    </row>
    <row r="27" spans="1:17" x14ac:dyDescent="0.25">
      <c r="A27" s="478"/>
      <c r="B27" s="49"/>
      <c r="C27" s="49"/>
      <c r="D27" s="49"/>
      <c r="E27" s="432"/>
      <c r="F27" s="433"/>
      <c r="G27" s="461"/>
    </row>
    <row r="28" spans="1:17" x14ac:dyDescent="0.25">
      <c r="A28" s="419"/>
      <c r="B28" s="439" t="s">
        <v>4</v>
      </c>
      <c r="C28" s="440"/>
      <c r="D28" s="440"/>
      <c r="E28" s="460"/>
      <c r="F28" s="433"/>
      <c r="G28" s="49"/>
    </row>
    <row r="29" spans="1:17" x14ac:dyDescent="0.25">
      <c r="A29" s="419" t="s">
        <v>1</v>
      </c>
      <c r="B29" s="457" t="s">
        <v>30509</v>
      </c>
      <c r="C29" s="440"/>
      <c r="D29" s="419" t="s">
        <v>30510</v>
      </c>
      <c r="E29" s="460"/>
      <c r="F29" s="441" t="s">
        <v>2</v>
      </c>
      <c r="G29" s="49"/>
    </row>
    <row r="30" spans="1:17" x14ac:dyDescent="0.25">
      <c r="A30" s="367">
        <v>44560</v>
      </c>
      <c r="B30" s="366" t="s">
        <v>26331</v>
      </c>
      <c r="C30" s="440"/>
      <c r="D30" s="508" t="s">
        <v>26364</v>
      </c>
      <c r="E30" s="460"/>
      <c r="F30" s="505">
        <v>2.95</v>
      </c>
      <c r="G30" s="49"/>
    </row>
    <row r="31" spans="1:17" x14ac:dyDescent="0.25">
      <c r="A31" s="367">
        <v>44560</v>
      </c>
      <c r="B31" s="366" t="s">
        <v>26332</v>
      </c>
      <c r="C31" s="440"/>
      <c r="D31" s="508" t="s">
        <v>26365</v>
      </c>
      <c r="E31" s="460"/>
      <c r="F31" s="505">
        <v>7.18</v>
      </c>
      <c r="G31" s="49"/>
    </row>
    <row r="32" spans="1:17" x14ac:dyDescent="0.25">
      <c r="A32" s="367">
        <v>44560</v>
      </c>
      <c r="B32" s="366" t="s">
        <v>26333</v>
      </c>
      <c r="C32" s="440"/>
      <c r="D32" s="508" t="s">
        <v>26366</v>
      </c>
      <c r="E32" s="460"/>
      <c r="F32" s="505">
        <v>14.72</v>
      </c>
      <c r="G32" s="49"/>
    </row>
    <row r="33" spans="1:7" x14ac:dyDescent="0.25">
      <c r="A33" s="367">
        <v>44560</v>
      </c>
      <c r="B33" s="366" t="s">
        <v>26334</v>
      </c>
      <c r="C33" s="440"/>
      <c r="D33" s="508" t="s">
        <v>26367</v>
      </c>
      <c r="E33" s="460"/>
      <c r="F33" s="505">
        <v>3.75</v>
      </c>
      <c r="G33" s="49"/>
    </row>
    <row r="34" spans="1:7" x14ac:dyDescent="0.25">
      <c r="A34" s="367">
        <v>44560</v>
      </c>
      <c r="B34" s="366" t="s">
        <v>26335</v>
      </c>
      <c r="C34" s="440"/>
      <c r="D34" s="508" t="s">
        <v>26368</v>
      </c>
      <c r="E34" s="460"/>
      <c r="F34" s="505">
        <v>2.1800000000000002</v>
      </c>
      <c r="G34" s="49"/>
    </row>
    <row r="35" spans="1:7" x14ac:dyDescent="0.25">
      <c r="A35" s="367">
        <v>44560</v>
      </c>
      <c r="B35" s="366" t="s">
        <v>26336</v>
      </c>
      <c r="C35" s="440"/>
      <c r="D35" s="508" t="s">
        <v>26369</v>
      </c>
      <c r="E35" s="460"/>
      <c r="F35" s="505">
        <v>2.5499999999999998</v>
      </c>
      <c r="G35" s="49"/>
    </row>
    <row r="36" spans="1:7" x14ac:dyDescent="0.25">
      <c r="A36" s="367">
        <v>44560</v>
      </c>
      <c r="B36" s="366" t="s">
        <v>26337</v>
      </c>
      <c r="C36" s="440"/>
      <c r="D36" s="508" t="s">
        <v>26370</v>
      </c>
      <c r="E36" s="460"/>
      <c r="F36" s="505">
        <v>3.63</v>
      </c>
      <c r="G36" s="49"/>
    </row>
    <row r="37" spans="1:7" x14ac:dyDescent="0.25">
      <c r="A37" s="367">
        <v>44560</v>
      </c>
      <c r="B37" s="366" t="s">
        <v>26338</v>
      </c>
      <c r="C37" s="440"/>
      <c r="D37" s="508" t="s">
        <v>26371</v>
      </c>
      <c r="E37" s="460"/>
      <c r="F37" s="505">
        <v>3.63</v>
      </c>
      <c r="G37" s="49"/>
    </row>
    <row r="38" spans="1:7" x14ac:dyDescent="0.25">
      <c r="A38" s="367">
        <v>44560</v>
      </c>
      <c r="B38" s="366" t="s">
        <v>26339</v>
      </c>
      <c r="C38" s="440"/>
      <c r="D38" s="508" t="s">
        <v>26372</v>
      </c>
      <c r="E38" s="460"/>
      <c r="F38" s="505">
        <v>5.47</v>
      </c>
      <c r="G38" s="49"/>
    </row>
    <row r="39" spans="1:7" x14ac:dyDescent="0.25">
      <c r="A39" s="367">
        <v>44560</v>
      </c>
      <c r="B39" s="366" t="s">
        <v>26340</v>
      </c>
      <c r="C39" s="440"/>
      <c r="D39" s="508" t="s">
        <v>26373</v>
      </c>
      <c r="E39" s="460"/>
      <c r="F39" s="505">
        <v>0.45</v>
      </c>
      <c r="G39" s="49"/>
    </row>
    <row r="40" spans="1:7" x14ac:dyDescent="0.25">
      <c r="A40" s="367">
        <v>44560</v>
      </c>
      <c r="B40" s="366" t="s">
        <v>26341</v>
      </c>
      <c r="C40" s="440"/>
      <c r="D40" s="508" t="s">
        <v>26374</v>
      </c>
      <c r="E40" s="460"/>
      <c r="F40" s="505">
        <v>3.94</v>
      </c>
      <c r="G40" s="49"/>
    </row>
    <row r="41" spans="1:7" x14ac:dyDescent="0.25">
      <c r="A41" s="367">
        <v>44560</v>
      </c>
      <c r="B41" s="366" t="s">
        <v>26342</v>
      </c>
      <c r="C41" s="440"/>
      <c r="D41" s="508" t="s">
        <v>26375</v>
      </c>
      <c r="E41" s="460"/>
      <c r="F41" s="505">
        <v>1.72</v>
      </c>
      <c r="G41" s="49"/>
    </row>
    <row r="42" spans="1:7" x14ac:dyDescent="0.25">
      <c r="A42" s="367">
        <v>44560</v>
      </c>
      <c r="B42" s="366" t="s">
        <v>26343</v>
      </c>
      <c r="C42" s="440"/>
      <c r="D42" s="508" t="s">
        <v>26376</v>
      </c>
      <c r="E42" s="460"/>
      <c r="F42" s="505">
        <v>5.04</v>
      </c>
      <c r="G42" s="49"/>
    </row>
    <row r="43" spans="1:7" x14ac:dyDescent="0.25">
      <c r="A43" s="367">
        <v>44560</v>
      </c>
      <c r="B43" s="366" t="s">
        <v>26344</v>
      </c>
      <c r="C43" s="440"/>
      <c r="D43" s="508" t="s">
        <v>26377</v>
      </c>
      <c r="E43" s="460"/>
      <c r="F43" s="505">
        <v>5.89</v>
      </c>
      <c r="G43" s="49"/>
    </row>
    <row r="44" spans="1:7" x14ac:dyDescent="0.25">
      <c r="A44" s="367">
        <v>44560</v>
      </c>
      <c r="B44" s="366" t="s">
        <v>26345</v>
      </c>
      <c r="C44" s="440"/>
      <c r="D44" s="508" t="s">
        <v>26378</v>
      </c>
      <c r="E44" s="460"/>
      <c r="F44" s="505">
        <v>3.63</v>
      </c>
      <c r="G44" s="49"/>
    </row>
    <row r="45" spans="1:7" x14ac:dyDescent="0.25">
      <c r="A45" s="367">
        <v>44560</v>
      </c>
      <c r="B45" s="366" t="s">
        <v>26346</v>
      </c>
      <c r="C45" s="440"/>
      <c r="D45" s="508" t="s">
        <v>26379</v>
      </c>
      <c r="E45" s="460"/>
      <c r="F45" s="505">
        <v>3.4</v>
      </c>
      <c r="G45" s="49"/>
    </row>
    <row r="46" spans="1:7" x14ac:dyDescent="0.25">
      <c r="A46" s="367">
        <v>44560</v>
      </c>
      <c r="B46" s="366" t="s">
        <v>26347</v>
      </c>
      <c r="C46" s="440"/>
      <c r="D46" s="508" t="s">
        <v>26380</v>
      </c>
      <c r="E46" s="460"/>
      <c r="F46" s="505">
        <v>3.02</v>
      </c>
      <c r="G46" s="49"/>
    </row>
    <row r="47" spans="1:7" x14ac:dyDescent="0.25">
      <c r="A47" s="367">
        <v>44560</v>
      </c>
      <c r="B47" s="366" t="s">
        <v>26348</v>
      </c>
      <c r="C47" s="440"/>
      <c r="D47" s="508" t="s">
        <v>26381</v>
      </c>
      <c r="E47" s="460"/>
      <c r="F47" s="505">
        <v>3.02</v>
      </c>
      <c r="G47" s="49"/>
    </row>
    <row r="48" spans="1:7" x14ac:dyDescent="0.25">
      <c r="A48" s="367">
        <v>44560</v>
      </c>
      <c r="B48" s="366" t="s">
        <v>26349</v>
      </c>
      <c r="C48" s="440"/>
      <c r="D48" s="508" t="s">
        <v>26382</v>
      </c>
      <c r="E48" s="460"/>
      <c r="F48" s="505">
        <v>3.02</v>
      </c>
      <c r="G48" s="49"/>
    </row>
    <row r="49" spans="1:7" x14ac:dyDescent="0.25">
      <c r="A49" s="367">
        <v>44560</v>
      </c>
      <c r="B49" s="366" t="s">
        <v>26350</v>
      </c>
      <c r="C49" s="440"/>
      <c r="D49" s="508" t="s">
        <v>26383</v>
      </c>
      <c r="E49" s="460"/>
      <c r="F49" s="505">
        <v>3.02</v>
      </c>
      <c r="G49" s="49"/>
    </row>
    <row r="50" spans="1:7" x14ac:dyDescent="0.25">
      <c r="A50" s="367">
        <v>44560</v>
      </c>
      <c r="B50" s="366" t="s">
        <v>26351</v>
      </c>
      <c r="C50" s="440"/>
      <c r="D50" s="508" t="s">
        <v>26384</v>
      </c>
      <c r="E50" s="460"/>
      <c r="F50" s="505">
        <v>4.18</v>
      </c>
      <c r="G50" s="49"/>
    </row>
    <row r="51" spans="1:7" x14ac:dyDescent="0.25">
      <c r="A51" s="367">
        <v>44560</v>
      </c>
      <c r="B51" s="366" t="s">
        <v>26352</v>
      </c>
      <c r="C51" s="440"/>
      <c r="D51" s="508" t="s">
        <v>26385</v>
      </c>
      <c r="E51" s="460"/>
      <c r="F51" s="505">
        <v>1.68</v>
      </c>
      <c r="G51" s="49"/>
    </row>
    <row r="52" spans="1:7" x14ac:dyDescent="0.25">
      <c r="A52" s="367">
        <v>44560</v>
      </c>
      <c r="B52" s="366" t="s">
        <v>26353</v>
      </c>
      <c r="C52" s="440"/>
      <c r="D52" s="508" t="s">
        <v>26386</v>
      </c>
      <c r="E52" s="460"/>
      <c r="F52" s="505">
        <v>17.899999999999999</v>
      </c>
      <c r="G52" s="49"/>
    </row>
    <row r="53" spans="1:7" x14ac:dyDescent="0.25">
      <c r="A53" s="367">
        <v>44560</v>
      </c>
      <c r="B53" s="366" t="s">
        <v>26354</v>
      </c>
      <c r="C53" s="440"/>
      <c r="D53" s="508" t="s">
        <v>26387</v>
      </c>
      <c r="E53" s="460"/>
      <c r="F53" s="505">
        <v>1.68</v>
      </c>
      <c r="G53" s="49"/>
    </row>
    <row r="54" spans="1:7" x14ac:dyDescent="0.25">
      <c r="A54" s="367">
        <v>44560</v>
      </c>
      <c r="B54" s="366" t="s">
        <v>26355</v>
      </c>
      <c r="C54" s="440"/>
      <c r="D54" s="508" t="s">
        <v>26388</v>
      </c>
      <c r="E54" s="460"/>
      <c r="F54" s="505">
        <v>2.12</v>
      </c>
      <c r="G54" s="49"/>
    </row>
    <row r="55" spans="1:7" x14ac:dyDescent="0.25">
      <c r="A55" s="367">
        <v>44561</v>
      </c>
      <c r="B55" s="366" t="s">
        <v>26356</v>
      </c>
      <c r="C55" s="440"/>
      <c r="D55" s="508" t="s">
        <v>26389</v>
      </c>
      <c r="E55" s="460"/>
      <c r="F55" s="505">
        <v>2.56</v>
      </c>
      <c r="G55" s="49"/>
    </row>
    <row r="56" spans="1:7" x14ac:dyDescent="0.25">
      <c r="A56" s="367">
        <v>44561</v>
      </c>
      <c r="B56" s="366" t="s">
        <v>26357</v>
      </c>
      <c r="C56" s="440"/>
      <c r="D56" s="508" t="s">
        <v>26390</v>
      </c>
      <c r="E56" s="460"/>
      <c r="F56" s="505">
        <v>1.68</v>
      </c>
      <c r="G56" s="49"/>
    </row>
    <row r="57" spans="1:7" x14ac:dyDescent="0.25">
      <c r="A57" s="367">
        <v>44561</v>
      </c>
      <c r="B57" s="366" t="s">
        <v>26358</v>
      </c>
      <c r="C57" s="440"/>
      <c r="D57" s="508" t="s">
        <v>26391</v>
      </c>
      <c r="E57" s="460"/>
      <c r="F57" s="505">
        <v>1.69</v>
      </c>
      <c r="G57" s="49"/>
    </row>
    <row r="58" spans="1:7" x14ac:dyDescent="0.25">
      <c r="A58" s="367">
        <v>44561</v>
      </c>
      <c r="B58" s="366" t="s">
        <v>26359</v>
      </c>
      <c r="C58" s="440"/>
      <c r="D58" s="508" t="s">
        <v>26392</v>
      </c>
      <c r="E58" s="460"/>
      <c r="F58" s="505">
        <v>3.88</v>
      </c>
      <c r="G58" s="49"/>
    </row>
    <row r="59" spans="1:7" x14ac:dyDescent="0.25">
      <c r="A59" s="367">
        <v>44561</v>
      </c>
      <c r="B59" s="366" t="s">
        <v>26360</v>
      </c>
      <c r="C59" s="440"/>
      <c r="D59" s="508" t="s">
        <v>26393</v>
      </c>
      <c r="E59" s="460"/>
      <c r="F59" s="505">
        <v>1.68</v>
      </c>
      <c r="G59" s="49"/>
    </row>
    <row r="60" spans="1:7" x14ac:dyDescent="0.25">
      <c r="A60" s="367">
        <v>44561</v>
      </c>
      <c r="B60" s="366" t="s">
        <v>26361</v>
      </c>
      <c r="C60" s="440"/>
      <c r="D60" s="508" t="s">
        <v>26394</v>
      </c>
      <c r="E60" s="460"/>
      <c r="F60" s="505">
        <v>1.68</v>
      </c>
      <c r="G60" s="49"/>
    </row>
    <row r="61" spans="1:7" x14ac:dyDescent="0.25">
      <c r="A61" s="367">
        <v>44561</v>
      </c>
      <c r="B61" s="366" t="s">
        <v>26362</v>
      </c>
      <c r="C61" s="440"/>
      <c r="D61" s="508" t="s">
        <v>26395</v>
      </c>
      <c r="E61" s="460"/>
      <c r="F61" s="505">
        <v>1.84</v>
      </c>
      <c r="G61" s="49"/>
    </row>
    <row r="62" spans="1:7" x14ac:dyDescent="0.25">
      <c r="A62" s="367">
        <v>44561</v>
      </c>
      <c r="B62" s="366" t="s">
        <v>26363</v>
      </c>
      <c r="C62" s="440"/>
      <c r="D62" s="508" t="s">
        <v>26396</v>
      </c>
      <c r="E62" s="460"/>
      <c r="F62" s="505">
        <v>3.81</v>
      </c>
      <c r="G62" s="49"/>
    </row>
    <row r="63" spans="1:7" x14ac:dyDescent="0.25">
      <c r="A63" s="464"/>
      <c r="B63" s="465"/>
      <c r="C63" s="49"/>
      <c r="D63" s="466"/>
      <c r="E63" s="432"/>
      <c r="F63" s="467"/>
      <c r="G63" s="448">
        <f>SUM(F30:F62)</f>
        <v>128.59000000000003</v>
      </c>
    </row>
    <row r="64" spans="1:7" x14ac:dyDescent="0.25">
      <c r="A64" s="432"/>
      <c r="B64" s="49"/>
      <c r="C64" s="49"/>
      <c r="D64" s="49"/>
      <c r="E64" s="432"/>
      <c r="F64" s="433"/>
      <c r="G64" s="49"/>
    </row>
    <row r="65" spans="1:7" ht="15.75" thickBot="1" x14ac:dyDescent="0.3">
      <c r="A65" s="468"/>
      <c r="B65" s="469" t="s">
        <v>30527</v>
      </c>
      <c r="C65" s="470"/>
      <c r="D65" s="471"/>
      <c r="E65" s="468"/>
      <c r="F65" s="472"/>
      <c r="G65" s="473">
        <f>+G10-G16+G21-G26+G63</f>
        <v>133486.29</v>
      </c>
    </row>
    <row r="66" spans="1:7" ht="15.75" thickTop="1" x14ac:dyDescent="0.25">
      <c r="A66" s="432"/>
      <c r="B66" s="49"/>
      <c r="C66" s="49"/>
      <c r="D66" s="49"/>
      <c r="E66" s="432"/>
      <c r="F66" s="433"/>
      <c r="G66" s="49"/>
    </row>
    <row r="67" spans="1:7" x14ac:dyDescent="0.25">
      <c r="A67" s="432"/>
      <c r="B67" s="49"/>
      <c r="C67" s="49"/>
      <c r="D67" s="49"/>
      <c r="E67" s="432"/>
      <c r="F67" s="433"/>
      <c r="G67" s="49"/>
    </row>
    <row r="68" spans="1:7" x14ac:dyDescent="0.25">
      <c r="A68" s="432"/>
      <c r="B68" s="49"/>
      <c r="C68" s="49"/>
      <c r="D68" s="49"/>
      <c r="E68" s="432"/>
      <c r="F68" s="433"/>
      <c r="G68" s="49"/>
    </row>
    <row r="69" spans="1:7" x14ac:dyDescent="0.25">
      <c r="A69" s="432"/>
      <c r="B69" s="419" t="s">
        <v>5</v>
      </c>
      <c r="C69" s="49"/>
      <c r="D69" s="459"/>
      <c r="E69" s="419" t="s">
        <v>6</v>
      </c>
      <c r="F69" s="433"/>
      <c r="G69" s="49"/>
    </row>
    <row r="70" spans="1:7" x14ac:dyDescent="0.25">
      <c r="A70" s="432"/>
      <c r="B70" s="419"/>
      <c r="C70" s="49"/>
      <c r="D70" s="459"/>
      <c r="E70" s="419"/>
      <c r="F70" s="433"/>
      <c r="G70" s="49"/>
    </row>
    <row r="71" spans="1:7" x14ac:dyDescent="0.25">
      <c r="A71" s="432"/>
      <c r="B71" s="419"/>
      <c r="C71" s="49"/>
      <c r="D71" s="459"/>
      <c r="E71" s="419"/>
      <c r="F71" s="433"/>
      <c r="G71" s="49"/>
    </row>
    <row r="72" spans="1:7" x14ac:dyDescent="0.25">
      <c r="A72" s="432"/>
      <c r="B72" s="474"/>
      <c r="C72" s="49"/>
      <c r="D72" s="474"/>
      <c r="E72" s="475"/>
      <c r="F72" s="445"/>
      <c r="G72" s="49"/>
    </row>
    <row r="73" spans="1:7" x14ac:dyDescent="0.25">
      <c r="A73" s="432"/>
      <c r="B73" s="49"/>
      <c r="C73" s="49"/>
      <c r="D73" s="49"/>
      <c r="E73" s="49"/>
      <c r="F73" s="453"/>
      <c r="G73" s="49"/>
    </row>
    <row r="74" spans="1:7" x14ac:dyDescent="0.25">
      <c r="A74" s="432"/>
      <c r="B74" s="49"/>
      <c r="C74" s="49"/>
      <c r="D74" s="49"/>
      <c r="E74" s="49"/>
      <c r="F74" s="453"/>
      <c r="G74" s="49"/>
    </row>
    <row r="75" spans="1:7" x14ac:dyDescent="0.25">
      <c r="A75" s="432"/>
      <c r="B75" s="49"/>
      <c r="C75" s="49"/>
      <c r="D75" s="49"/>
      <c r="E75" s="49"/>
      <c r="F75" s="453"/>
      <c r="G75" s="49"/>
    </row>
    <row r="76" spans="1:7" x14ac:dyDescent="0.25">
      <c r="E76"/>
      <c r="F76" s="476"/>
    </row>
    <row r="77" spans="1:7" x14ac:dyDescent="0.25">
      <c r="E77"/>
      <c r="F77" s="476"/>
    </row>
  </sheetData>
  <mergeCells count="5">
    <mergeCell ref="A2:D2"/>
    <mergeCell ref="A4:D4"/>
    <mergeCell ref="A6:D6"/>
    <mergeCell ref="A8:D8"/>
    <mergeCell ref="B15:C15"/>
  </mergeCells>
  <pageMargins left="0.70866141732283472" right="0.70866141732283472" top="0.74803149606299213" bottom="0.74803149606299213" header="0.31496062992125984" footer="0.31496062992125984"/>
  <pageSetup scale="81" fitToHeight="0" orientation="portrait" r:id="rId1"/>
  <headerFooter>
    <oddFooter>&amp;C&amp;P</oddFooter>
  </headerFooter>
  <rowBreaks count="1" manualBreakCount="1">
    <brk id="56" max="6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48</vt:i4>
      </vt:variant>
      <vt:variant>
        <vt:lpstr>Rangos con nombre</vt:lpstr>
      </vt:variant>
      <vt:variant>
        <vt:i4>68</vt:i4>
      </vt:variant>
    </vt:vector>
  </HeadingPairs>
  <TitlesOfParts>
    <vt:vector size="116" baseType="lpstr">
      <vt:lpstr>BP-ENE-21</vt:lpstr>
      <vt:lpstr>BP-WU-ENE-2021</vt:lpstr>
      <vt:lpstr>DP-ENE-2021</vt:lpstr>
      <vt:lpstr>BP-CON-ENE-21</vt:lpstr>
      <vt:lpstr>BP-FEB-21</vt:lpstr>
      <vt:lpstr>DP-FEB-20212</vt:lpstr>
      <vt:lpstr>WU-FEB-2021</vt:lpstr>
      <vt:lpstr>BP-CON-FEB-21</vt:lpstr>
      <vt:lpstr>BP-MAR-21</vt:lpstr>
      <vt:lpstr>DP-MAR-2021</vt:lpstr>
      <vt:lpstr>WU-MAR-2021</vt:lpstr>
      <vt:lpstr>BP-CON-MAR-21</vt:lpstr>
      <vt:lpstr>BP-ABR-21</vt:lpstr>
      <vt:lpstr>DP-ABR-21</vt:lpstr>
      <vt:lpstr>WU-ABR-21</vt:lpstr>
      <vt:lpstr>BP-CON-ABR-21</vt:lpstr>
      <vt:lpstr>BP-MAY-21</vt:lpstr>
      <vt:lpstr>DP-MAY-21</vt:lpstr>
      <vt:lpstr>WU-MAY-21</vt:lpstr>
      <vt:lpstr>BP-CON-MAY-21</vt:lpstr>
      <vt:lpstr>BP-JUN-21</vt:lpstr>
      <vt:lpstr>DP-JUN-21</vt:lpstr>
      <vt:lpstr>WU-JUN-21</vt:lpstr>
      <vt:lpstr>BP-CON-JUN-21</vt:lpstr>
      <vt:lpstr>BP-JUL-21</vt:lpstr>
      <vt:lpstr>DP-JUL-21</vt:lpstr>
      <vt:lpstr>WU-JUL-21</vt:lpstr>
      <vt:lpstr>BP-CON-JUL-21</vt:lpstr>
      <vt:lpstr>BP-AGO-21</vt:lpstr>
      <vt:lpstr>DP-AGO-21</vt:lpstr>
      <vt:lpstr>WU-AGO-21</vt:lpstr>
      <vt:lpstr>BP-CON-AGO-21</vt:lpstr>
      <vt:lpstr>BP-SEP-21</vt:lpstr>
      <vt:lpstr>DP-SEP-21</vt:lpstr>
      <vt:lpstr>WU-SEP-21</vt:lpstr>
      <vt:lpstr>BP-CON-SEP-21</vt:lpstr>
      <vt:lpstr>BP-OCT-21</vt:lpstr>
      <vt:lpstr>DP-OCT-21</vt:lpstr>
      <vt:lpstr>WU-OCT-21</vt:lpstr>
      <vt:lpstr>BP-CON-OCT-21</vt:lpstr>
      <vt:lpstr>BP-NOV-21</vt:lpstr>
      <vt:lpstr>DP-NOV-21</vt:lpstr>
      <vt:lpstr>WU-NOV-21</vt:lpstr>
      <vt:lpstr>BP-CON-NOV-21</vt:lpstr>
      <vt:lpstr>BP-DIC-21</vt:lpstr>
      <vt:lpstr>DP-DIC-21</vt:lpstr>
      <vt:lpstr>WU-DIC-21</vt:lpstr>
      <vt:lpstr>BP-CON-DIC-21 </vt:lpstr>
      <vt:lpstr>'BP-CON-ABR-21'!Área_de_impresión</vt:lpstr>
      <vt:lpstr>'BP-CON-AGO-21'!Área_de_impresión</vt:lpstr>
      <vt:lpstr>'BP-CON-DIC-21 '!Área_de_impresión</vt:lpstr>
      <vt:lpstr>'BP-CON-ENE-21'!Área_de_impresión</vt:lpstr>
      <vt:lpstr>'BP-CON-FEB-21'!Área_de_impresión</vt:lpstr>
      <vt:lpstr>'BP-CON-JUL-21'!Área_de_impresión</vt:lpstr>
      <vt:lpstr>'BP-CON-JUN-21'!Área_de_impresión</vt:lpstr>
      <vt:lpstr>'BP-CON-MAR-21'!Área_de_impresión</vt:lpstr>
      <vt:lpstr>'BP-CON-MAY-21'!Área_de_impresión</vt:lpstr>
      <vt:lpstr>'BP-CON-NOV-21'!Área_de_impresión</vt:lpstr>
      <vt:lpstr>'BP-CON-OCT-21'!Área_de_impresión</vt:lpstr>
      <vt:lpstr>'BP-CON-SEP-21'!Área_de_impresión</vt:lpstr>
      <vt:lpstr>'BP-WU-ENE-2021'!Área_de_impresión</vt:lpstr>
      <vt:lpstr>'DP-AGO-21'!Área_de_impresión</vt:lpstr>
      <vt:lpstr>'DP-DIC-21'!Área_de_impresión</vt:lpstr>
      <vt:lpstr>'DP-ENE-2021'!Área_de_impresión</vt:lpstr>
      <vt:lpstr>'DP-FEB-20212'!Área_de_impresión</vt:lpstr>
      <vt:lpstr>'DP-JUL-21'!Área_de_impresión</vt:lpstr>
      <vt:lpstr>'DP-JUN-21'!Área_de_impresión</vt:lpstr>
      <vt:lpstr>'DP-MAR-2021'!Área_de_impresión</vt:lpstr>
      <vt:lpstr>'DP-MAY-21'!Área_de_impresión</vt:lpstr>
      <vt:lpstr>'DP-NOV-21'!Área_de_impresión</vt:lpstr>
      <vt:lpstr>'DP-OCT-21'!Área_de_impresión</vt:lpstr>
      <vt:lpstr>'DP-SEP-21'!Área_de_impresión</vt:lpstr>
      <vt:lpstr>'WU-AGO-21'!Área_de_impresión</vt:lpstr>
      <vt:lpstr>'WU-DIC-21'!Área_de_impresión</vt:lpstr>
      <vt:lpstr>'WU-FEB-2021'!Área_de_impresión</vt:lpstr>
      <vt:lpstr>'WU-JUL-21'!Área_de_impresión</vt:lpstr>
      <vt:lpstr>'WU-MAR-2021'!Área_de_impresión</vt:lpstr>
      <vt:lpstr>'WU-NOV-21'!Área_de_impresión</vt:lpstr>
      <vt:lpstr>'WU-OCT-21'!Área_de_impresión</vt:lpstr>
      <vt:lpstr>'WU-SEP-21'!Área_de_impresión</vt:lpstr>
      <vt:lpstr>'BP-CON-ABR-21'!Títulos_a_imprimir</vt:lpstr>
      <vt:lpstr>'BP-CON-AGO-21'!Títulos_a_imprimir</vt:lpstr>
      <vt:lpstr>'BP-CON-DIC-21 '!Títulos_a_imprimir</vt:lpstr>
      <vt:lpstr>'BP-CON-ENE-21'!Títulos_a_imprimir</vt:lpstr>
      <vt:lpstr>'BP-CON-FEB-21'!Títulos_a_imprimir</vt:lpstr>
      <vt:lpstr>'BP-CON-JUL-21'!Títulos_a_imprimir</vt:lpstr>
      <vt:lpstr>'BP-CON-JUN-21'!Títulos_a_imprimir</vt:lpstr>
      <vt:lpstr>'BP-CON-MAR-21'!Títulos_a_imprimir</vt:lpstr>
      <vt:lpstr>'BP-CON-MAY-21'!Títulos_a_imprimir</vt:lpstr>
      <vt:lpstr>'BP-CON-NOV-21'!Títulos_a_imprimir</vt:lpstr>
      <vt:lpstr>'BP-CON-OCT-21'!Títulos_a_imprimir</vt:lpstr>
      <vt:lpstr>'BP-CON-SEP-21'!Títulos_a_imprimir</vt:lpstr>
      <vt:lpstr>'BP-WU-ENE-2021'!Títulos_a_imprimir</vt:lpstr>
      <vt:lpstr>'DP-ABR-21'!Títulos_a_imprimir</vt:lpstr>
      <vt:lpstr>'DP-AGO-21'!Títulos_a_imprimir</vt:lpstr>
      <vt:lpstr>'DP-DIC-21'!Títulos_a_imprimir</vt:lpstr>
      <vt:lpstr>'DP-ENE-2021'!Títulos_a_imprimir</vt:lpstr>
      <vt:lpstr>'DP-FEB-20212'!Títulos_a_imprimir</vt:lpstr>
      <vt:lpstr>'DP-JUL-21'!Títulos_a_imprimir</vt:lpstr>
      <vt:lpstr>'DP-JUN-21'!Títulos_a_imprimir</vt:lpstr>
      <vt:lpstr>'DP-MAR-2021'!Títulos_a_imprimir</vt:lpstr>
      <vt:lpstr>'DP-MAY-21'!Títulos_a_imprimir</vt:lpstr>
      <vt:lpstr>'DP-NOV-21'!Títulos_a_imprimir</vt:lpstr>
      <vt:lpstr>'DP-OCT-21'!Títulos_a_imprimir</vt:lpstr>
      <vt:lpstr>'DP-SEP-21'!Títulos_a_imprimir</vt:lpstr>
      <vt:lpstr>'WU-ABR-21'!Títulos_a_imprimir</vt:lpstr>
      <vt:lpstr>'WU-AGO-21'!Títulos_a_imprimir</vt:lpstr>
      <vt:lpstr>'WU-DIC-21'!Títulos_a_imprimir</vt:lpstr>
      <vt:lpstr>'WU-FEB-2021'!Títulos_a_imprimir</vt:lpstr>
      <vt:lpstr>'WU-JUL-21'!Títulos_a_imprimir</vt:lpstr>
      <vt:lpstr>'WU-JUN-21'!Títulos_a_imprimir</vt:lpstr>
      <vt:lpstr>'WU-MAR-2021'!Títulos_a_imprimir</vt:lpstr>
      <vt:lpstr>'WU-MAY-21'!Títulos_a_imprimir</vt:lpstr>
      <vt:lpstr>'WU-NOV-21'!Títulos_a_imprimir</vt:lpstr>
      <vt:lpstr>'WU-OCT-21'!Títulos_a_imprimir</vt:lpstr>
      <vt:lpstr>'WU-SEP-21'!Títulos_a_imprimir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Cliente Selecto</dc:creator>
  <cp:lastModifiedBy>tsanchez</cp:lastModifiedBy>
  <cp:lastPrinted>2022-03-15T23:12:46Z</cp:lastPrinted>
  <dcterms:created xsi:type="dcterms:W3CDTF">2020-11-27T15:41:39Z</dcterms:created>
  <dcterms:modified xsi:type="dcterms:W3CDTF">2022-03-16T17:03:03Z</dcterms:modified>
</cp:coreProperties>
</file>